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slicerCaches/slicerCache1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charts/chart3.xml" ContentType="application/vnd.openxmlformats-officedocument.drawingml.chart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slicers/slicer4.xml" ContentType="application/vnd.ms-excel.slicer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5.xml" ContentType="application/vnd.openxmlformats-officedocument.drawing+xml"/>
  <Override PartName="/xl/slicers/slicer5.xml" ContentType="application/vnd.ms-excel.slicer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xl/tables/table7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8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8.xml" ContentType="application/vnd.openxmlformats-officedocument.spreadsheetml.table+xml"/>
  <Override PartName="/xl/queryTables/queryTable6.xml" ContentType="application/vnd.openxmlformats-officedocument.spreadsheetml.queryTable+xml"/>
  <Override PartName="/xl/pivotTables/pivotTable9.xml" ContentType="application/vnd.openxmlformats-officedocument.spreadsheetml.pivotTable+xml"/>
  <Override PartName="/xl/tables/table9.xml" ContentType="application/vnd.openxmlformats-officedocument.spreadsheetml.table+xml"/>
  <Override PartName="/xl/queryTables/queryTable7.xml" ContentType="application/vnd.openxmlformats-officedocument.spreadsheetml.queryTable+xml"/>
  <Override PartName="/xl/tables/table10.xml" ContentType="application/vnd.openxmlformats-officedocument.spreadsheetml.tab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fileSharing readOnlyRecommended="1"/>
  <workbookPr codeName="ThisWorkbook"/>
  <mc:AlternateContent xmlns:mc="http://schemas.openxmlformats.org/markup-compatibility/2006">
    <mc:Choice Requires="x15">
      <x15ac:absPath xmlns:x15ac="http://schemas.microsoft.com/office/spreadsheetml/2010/11/ac" url="C:\システム開発\工程管理AIプロジェクト_JAVA\"/>
    </mc:Choice>
  </mc:AlternateContent>
  <xr:revisionPtr revIDLastSave="0" documentId="8_{37D8D236-5C70-4908-A706-2D09F231C2F8}" xr6:coauthVersionLast="47" xr6:coauthVersionMax="47" xr10:uidLastSave="{00000000-0000-0000-0000-000000000000}"/>
  <bookViews>
    <workbookView xWindow="-110" yWindow="-110" windowWidth="38620" windowHeight="21100" tabRatio="658" activeTab="5" xr2:uid="{487F2F8A-7015-46FF-81E7-0DD4DFFA12EC}"/>
  </bookViews>
  <sheets>
    <sheet name="_t受注ﾌｧｲﾙ" sheetId="44" r:id="rId1"/>
    <sheet name="呼び出された関数" sheetId="52" r:id="rId2"/>
    <sheet name="月次実績表" sheetId="31" r:id="rId3"/>
    <sheet name="月次実績表_PIVOT" sheetId="37" r:id="rId4"/>
    <sheet name="_t受注ﾌｧｲﾙ_総合計" sheetId="27" r:id="rId5"/>
    <sheet name="_t受注ﾌｧｲﾙ_総合計_PIVOT" sheetId="41" r:id="rId6"/>
    <sheet name="_t受注ﾌｧｲﾙ_総合計_PIVOT (加工完了のみ)" sheetId="47" r:id="rId7"/>
    <sheet name="_t受注ﾌｧｲﾙ_TPI_PIVOT" sheetId="42" r:id="rId8"/>
    <sheet name="_t受注ﾌｧｲﾙ_総合計_PIVOT (指定工程)" sheetId="49" r:id="rId9"/>
    <sheet name="_t受注ﾌｧｲﾙ_総合計_PIVOT (粘着ゴミ除去加工)" sheetId="59" r:id="rId10"/>
    <sheet name="_t受注ﾌｧｲﾙ_TPI" sheetId="24" r:id="rId11"/>
    <sheet name="売上高予定(東レ)" sheetId="17" r:id="rId12"/>
    <sheet name="売上高予定(東レ)_PIVOT" sheetId="43" r:id="rId13"/>
    <sheet name="_t受注ﾌｧｲﾙ_自社加工" sheetId="51" r:id="rId14"/>
    <sheet name="_t受注ﾌｧｲﾙ_自社加工_PIVOT" sheetId="55" r:id="rId15"/>
    <sheet name="加工実績DATA" sheetId="12" r:id="rId16"/>
    <sheet name="helper" sheetId="32" r:id="rId17"/>
    <sheet name="使い方" sheetId="36" r:id="rId18"/>
    <sheet name="集計表" sheetId="56" r:id="rId19"/>
    <sheet name="売上＆差益" sheetId="57" r:id="rId20"/>
    <sheet name="経費（予算）" sheetId="58" r:id="rId21"/>
  </sheets>
  <definedNames>
    <definedName name="_c検索基準日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xlcn.WorksheetConnection_コピー加工依頼書入力.xlsm_t受注ﾌｧｲﾙ_TPI1" hidden="1">_t受注ﾌｧｲﾙ_TPI[]</definedName>
    <definedName name="_xlcn.WorksheetConnection_コピー加工依頼書入力.xlsm_t受注ﾌｧｲﾙ_総合計1" hidden="1">_t受注ﾌｧｲﾙ_総合計[]</definedName>
    <definedName name="_xlcn.WorksheetConnection_コピー加工依頼書入力.xlsm_t受注ﾌｧｲﾙ_東レ1" hidden="1">_t受注ﾌｧｲﾙ_東レ[]</definedName>
    <definedName name="_xlcn.WorksheetConnection_コピー加工依頼書入力.xlsm_年月_helper1" hidden="1">_年月_helper[]</definedName>
    <definedName name="_xlcn.WorksheetConnection_後加工_受注ﾌｧｲﾙ吸い上げ.xlsx_t受注ﾌｧｲﾙ_自社加工1" hidden="1">_t受注ﾌｧｲﾙ_自社加工[]</definedName>
    <definedName name="_集計月">#REF!</definedName>
    <definedName name="cal価格計算AGJ" localSheetId="15">_xlfn.LAMBDA(_xlpm.searchKey,_xlpm.searchDate,_xlfn.LET(_xlpm.eng, _加工実績DATA[工程名], _xlpm.proc, _加工実績DATA[実製品出来高], _xlpm.dateList, _加工実績DATA[加工日付], _xlpm.reqList, _加工実績DATA[依頼NO], _xlpm.unitDate,#REF!, _xlpm.unitKoutei,#REF!, _xlpm.unitReq,#REF!, _xlpm.unitPrice,#REF!, _xlpm.gentanLength,     _加工実績DATA[原反商品名1], _xlpm.seihinLength, _加工実績DATA[製品商品名1], _xlpm.keys, _xlfn.TEXTSPLIT(_xlpm.searchKey, " "), _xlpm.matchArray, _xlfn.BYROW(_xlpm.eng, _xlfn.LAMBDA(_xlpm.r, SUM(--ISNUMBER(SEARCH(" " &amp; _xlpm.keys &amp; " ", " " &amp; _xlpm.r &amp; " "))))), _xlpm.validRows, (_xlpm.matchArray &gt;= 1) * (_xlpm.dateList = _xlpm.searchDate) * (((LEFT(_xlpm.reqList, 1) = "A") + (LEFT(_xlpm.reqList, 1) = "J") + (LEFT(_xlpm.reqList, 1) = "P")) &gt; 0), _xlpm.rawLengthArr, _xlfn.BYROW(_xlpm.seihinLength, _xlfn.LAMBDA(_xlpm.r, IFERROR(_xlfn.LET(_xlpm.l, _xlfn.TEXTAFTER(_xlpm.r, "X"), _xlpm.raw, _xlfn.TEXTBEFORE(_xlpm.l, " "), _xlpm.len, LEN(_xlpm.raw), _xlpm.chs, MID(_xlpm.raw, _xlfn.SEQUENCE(_xlpm.len), 1), _xlpm.digs, _xlfn.TEXTJOIN("", TRUE, IFERROR(_xlpm.chs * 1, "")), VALUE(_xlpm.digs)), 0))), _xlpm.invalidCount, SUM(_xlfn.BYROW(_xlfn.SEQUENCE(ROWS(_xlpm.proc)), _xlfn.LAMBDA(_xlpm.i, IF(INDEX(_xlpm.validRows, _xlpm.i) = 1, --(_xlfn.XLOOKUP(1, (YEAR(_xlpm.unitDate) = YEAR(_xlpm.searchDate)) * (MONTH(_xlpm.unitDate) = MONTH(_xlpm.searchDate)) * (_xlpm.unitKoutei = INDEX(_xlpm.eng, _xlpm.i)) * (_xlpm.unitReq = INDEX(_xlpm.reqList, _xlpm.i)), _xlpm.unitPrice, 0, 0) = 0), 0)))), _xlpm.computedTotal, SUM(_xlfn.BYROW(_xlfn.SEQUENCE(ROWS(_xlpm.proc)), _xlfn.LAMBDA(_xlpm.i, IF(INDEX(_xlpm.validRows, _xlpm.i) = 1, _xlfn.LET(_xlpm.u, _xlfn.XLOOKUP(1, (YEAR(_xlpm.unitDate) = YEAR(_xlpm.searchDate)) * (MONTH(_xlpm.unitDate) = MONTH(_xlpm.searchDate)) * (_xlpm.unitKoutei = INDEX(_xlpm.eng, _xlpm.i)) * (_xlpm.unitReq = INDEX(_xlpm.reqList, _xlpm.i)), _xlpm.unitPrice, 0, 0), IF(AND(LEFT(INDEX(_xlpm.reqList, _xlpm.i), 1) = "G", INDEX(_xlpm.eng, _xlpm.i) &lt;&gt; "梱包"), _xlpm.u, INDEX(_xlpm.proc, _xlpm.i) * _xlpm.u)), 0)))), _xlpm.packagingTotal, SUM(_xlfn.BYROW(_xlfn.SEQUENCE(ROWS(_xlpm.proc)), _xlfn.LAMBDA(_xlpm.i, IF(AND(INDEX(_xlpm.validRows, _xlpm.i) = 1, INDEX(_xlpm.eng, _xlpm.i) = "梱包", LEFT(INDEX(_xlpm.reqList, _xlpm.i), 1) = "J"), INT(INDEX(_xlpm.proc, _xlpm.i) / INDEX(_xlpm.rawLengthArr, _xlpm.i)) * _xlfn.XLOOKUP(1, (YEAR(_xlpm.unitDate) = YEAR(_xlpm.searchDate)) * (MONTH(_xlpm.unitDate) = MONTH(_xlpm.searchDate)) * (_xlpm.unitKoutei = INDEX(_xlpm.eng, _xlpm.i)) * (_xlpm.unitReq = INDEX(_xlpm.reqList, _xlpm.i)), _xlpm.unitPrice, 0, 0), 0)))), IF(_xlpm.invalidCount &gt;= 1, -1, IF(_xlpm.packagingTotal &gt; 0, _xlpm.packagingTotal, _xlpm.computedTotal))))</definedName>
    <definedName name="cal価格計算AGJ">_xlfn.LAMBDA(_xlpm.searchKey,_xlpm.searchDate,_xlfn.LET(_xlpm.eng,#REF!, _xlpm.proc,#REF!, _xlpm.dateList,#REF!, _xlpm.reqList,#REF!, _xlpm.unitDate,#REF!, _xlpm.unitKoutei,#REF!, _xlpm.unitReq,#REF!, _xlpm.unitPrice,#REF!, _xlpm.gentanLength,#REF!, _xlpm.seihinLength,#REF!, _xlpm.keys, _xlfn.TEXTSPLIT(          _xlpm.searchKey, " "), _xlpm.matchArray, _xlfn.BYROW(_xlpm.eng, _xlfn.LAMBDA(_xlpm.r, SUM(--ISNUMBER(SEARCH(" " &amp; _xlpm.keys &amp; " ", " " &amp; _xlpm.r &amp; " "))))), _xlpm.validRows, (_xlpm.matchArray &gt;= 1) * (_xlpm.dateList = _xlpm.searchDate) * (((LEFT(_xlpm.reqList, 1) = "A") + (LEFT(_xlpm.reqList, 1) = "J") + (LEFT(_xlpm.reqList, 1) = "P")) &gt; 0), _xlpm.rawLengthArr, _xlfn.BYROW(_xlpm.seihinLength, _xlfn.LAMBDA(_xlpm.r, IFERROR(_xlfn.LET(_xlpm.l, _xlfn.TEXTAFTER(_xlpm.r, "X"), _xlpm.raw, _xlfn.TEXTBEFORE(_xlpm.l, " "), _xlpm.len, LEN(_xlpm.raw), _xlpm.chs, MID(_xlpm.raw, _xlfn.SEQUENCE(_xlpm.len), 1), _xlpm.digs, _xlfn.TEXTJOIN("", TRUE, IFERROR(_xlpm.chs * 1, "")), VALUE(_xlpm.digs)), 0))), _xlpm.invalidCount, SUM(_xlfn.BYROW(_xlfn.SEQUENCE(ROWS(_xlpm.proc)), _xlfn.LAMBDA(_xlpm.i, IF(INDEX(_xlpm.validRows, _xlpm.i) = 1, --(_xlfn.XLOOKUP(1, (YEAR(_xlpm.unitDate) = YEAR(_xlpm.searchDate)) * (MONTH(_xlpm.unitDate) = MONTH(_xlpm.searchDate)) * (_xlpm.unitKoutei = INDEX(_xlpm.eng, _xlpm.i)) * (_xlpm.unitReq = INDEX(_xlpm.reqList, _xlpm.i)), _xlpm.unitPrice, 0, 0) = 0), 0)))), _xlpm.computedTotal, SUM(_xlfn.BYROW(_xlfn.SEQUENCE(ROWS(_xlpm.proc)), _xlfn.LAMBDA(_xlpm.i, IF(INDEX(_xlpm.validRows, _xlpm.i) = 1, _xlfn.LET(_xlpm.u, _xlfn.XLOOKUP(1, (YEAR(_xlpm.unitDate) = YEAR(_xlpm.searchDate)) * (MONTH(_xlpm.unitDate) = MONTH(_xlpm.searchDate)) * (_xlpm.unitKoutei = INDEX(_xlpm.eng, _xlpm.i)) * (_xlpm.unitReq = INDEX(_xlpm.reqList, _xlpm.i)), _xlpm.unitPrice, 0, 0), IF(AND(LEFT(INDEX(_xlpm.reqList, _xlpm.i), 1) = "G", INDEX(_xlpm.eng, _xlpm.i) &lt;&gt; "梱包"), _xlpm.u, INDEX(_xlpm.proc, _xlpm.i) * _xlpm.u)), 0)))), _xlpm.packagingTotal, SUM(_xlfn.BYROW(_xlfn.SEQUENCE(ROWS(_xlpm.proc)), _xlfn.LAMBDA(_xlpm.i, IF(AND(INDEX(_xlpm.validRows, _xlpm.i) = 1, INDEX(_xlpm.eng, _xlpm.i) = "梱包", LEFT(INDEX(_xlpm.reqList, _xlpm.i), 1) = "J"), INT(INDEX(_xlpm.proc, _xlpm.i) / INDEX(_xlpm.rawLengthArr, _xlpm.i)) * _xlfn.XLOOKUP(1, (YEAR(_xlpm.unitDate) = YEAR(_xlpm.searchDate)) * (MONTH(_xlpm.unitDate) = MONTH(_xlpm.searchDate)) * (_xlpm.unitKoutei = INDEX(_xlpm.eng, _xlpm.i)) * (_xlpm.unitReq = INDEX(_xlpm.reqList, _xlpm.i)), _xlpm.unitPrice, 0, 0), 0)))), IF(_xlpm.invalidCount &gt;= 1, -1, IF(_xlpm.packagingTotal &gt; 0, _xlpm.packagingTotal, _xlpm.computedTotal))))</definedName>
    <definedName name="cal価格計算TVCWE" localSheetId="15">_xlfn.LAMBDA(_xlpm.searchKey,_xlpm.searchDate,_xlfn.LET(_xlpm.eng, _加工実績DATA[工程名], _xlpm.proc, _加工実績DATA[実製品出来高], _xlpm.date, _加工実績DATA[加工日付], _xlpm.req, _加工実績DATA[依頼NO], _xlpm.unitDate,#REF!, _xlpm.unitKoutei,#REF!, _xlpm.unitReq,#REF!, _xlpm.unitPrice,#REF!, _xlpm.keys, _xlfn.TEXTSPLIT(    _xlpm.searchKey, " "), _xlpm.matchArray, _xlfn.BYROW(_xlpm.eng, _xlfn.LAMBDA(_xlpm.r, SUM(--ISNUMBER(SEARCH(" " &amp; _xlpm.keys &amp; " ", " " &amp; _xlpm.r &amp; " "))))), _xlpm.validRows, (_xlpm.matchArray &gt;= 1) * (_xlpm.date = _xlpm.searchDate) * (((LEFT(_xlpm.req, 1) = "C") + (LEFT(_xlpm.req, 1) = "T") + (LEFT(_xlpm.req, 1) = "V") + (LEFT(_xlpm.req, 1) = "W") + (LEFT(_xlpm.req, 1) = "E")) &gt; 0), _xlpm.invalidCount, SUM(_xlfn.BYROW(_xlfn.SEQUENCE(ROWS(_xlpm.proc)), _xlfn.LAMBDA(_xlpm.i, IF(INDEX(_xlpm.validRows, _xlpm.i) = 1, --(_xlfn.XLOOKUP(1, (YEAR(_xlpm.unitDate) = YEAR(_xlpm.searchDate)) * (_xlpm.unitKoutei = INDEX(_xlpm.eng, _xlpm.i)) * (_xlpm.unitReq = INDEX(_xlpm.req, _xlpm.i)), _xlpm.unitPrice, 0, 0) = 0), 0)))), _xlpm.computedTotal, SUM(_xlfn.BYROW(_xlfn.SEQUENCE(ROWS(_xlpm.proc)), _xlfn.LAMBDA(_xlpm.i, IF(INDEX(_xlpm.validRows, _xlpm.i) = 1, INDEX(_xlpm.proc, _xlpm.i) * _xlfn.XLOOKUP(1, (YEAR(_xlpm.unitDate) = YEAR(_xlpm.searchDate)) * (_xlpm.unitKoutei = INDEX(_xlpm.eng, _xlpm.i)) * (_xlpm.unitReq = INDEX(_xlpm.req, _xlpm.i)), _xlpm.unitPrice, 0, 0), 0)))), IF(_xlpm.invalidCount &gt;= 1, -1, _xlpm.computedTotal)))</definedName>
    <definedName name="cal価格計算TVCWE">_xlfn.LAMBDA(_xlpm.searchKey,_xlpm.searchDate,_xlfn.LET(_xlpm.eng,#REF!, _xlpm.proc,#REF!, _xlpm.date,#REF!, _xlpm.req,#REF!, _xlpm.unitDate,#REF!, _xlpm.unitKoutei,#REF!, _xlpm.unitReq,#REF!, _xlpm.unitPrice,#REF!, _xlpm.keys, _xlfn.TEXTSPLIT(        _xlpm.searchKey, " "), _xlpm.matchArray, _xlfn.BYROW(_xlpm.eng, _xlfn.LAMBDA(_xlpm.r, SUM(--ISNUMBER(SEARCH(" " &amp; _xlpm.keys &amp; " ", " " &amp; _xlpm.r &amp; " "))))), _xlpm.validRows, (_xlpm.matchArray &gt;= 1) * (_xlpm.date = _xlpm.searchDate) * (((LEFT(_xlpm.req, 1) = "C") + (LEFT(_xlpm.req, 1) = "T") + (LEFT(_xlpm.req, 1) = "V") + (LEFT(_xlpm.req, 1) = "W") + (LEFT(_xlpm.req, 1) = "E")) &gt; 0), _xlpm.invalidCount, SUM(_xlfn.BYROW(_xlfn.SEQUENCE(ROWS(_xlpm.proc)), _xlfn.LAMBDA(_xlpm.i, IF(INDEX(_xlpm.validRows, _xlpm.i) = 1, --(_xlfn.XLOOKUP(1, (YEAR(_xlpm.unitDate) = YEAR(_xlpm.searchDate)) * (_xlpm.unitKoutei = INDEX(_xlpm.eng, _xlpm.i)) * (_xlpm.unitReq = INDEX(_xlpm.req, _xlpm.i)), _xlpm.unitPrice, 0, 0) = 0), 0)))), _xlpm.computedTotal, SUM(_xlfn.BYROW(_xlfn.SEQUENCE(ROWS(_xlpm.proc)), _xlfn.LAMBDA(_xlpm.i, IF(INDEX(_xlpm.validRows, _xlpm.i) = 1, INDEX(_xlpm.proc, _xlpm.i) * _xlfn.XLOOKUP(1, (YEAR(_xlpm.unitDate) = YEAR(_xlpm.searchDate)) * (_xlpm.unitKoutei = INDEX(_xlpm.eng, _xlpm.i)) * (_xlpm.unitReq = INDEX(_xlpm.req, _xlpm.i)), _xlpm.unitPrice, 0, 0), 0)))), IF(_xlpm.invalidCount &gt;= 1, -1, _xlpm.computedTotal)))</definedName>
    <definedName name="cal加工数_TPI_AGJ" localSheetId="15">_xlfn.LAMBDA(_xlpm.searchKey,_xlpm.searchDate,_xlfn.LET(_xlpm.engCol, _加工実績DATA[工程名], _xlpm.procCol, _加工実績DATA[実製品出来高], _xlpm.dateCol, _加工実績DATA[加工日付], _xlpm.reqCol, _加工実績DATA[依頼NO], _xlpm.keys, _xlfn.TEXTSPLIT(_xlpm.searchKey, " "), _xlpm.matchArray, _xlfn.BYROW(_xlpm.engCol, _xlfn.LAMBDA(_xlpm.r, SUM(--ISNUMBER(SEARCH(" " &amp; _xlpm.keys &amp; " ", " " &amp; _xlpm.r &amp; " "))))), _xlpm.validRows, (_xlpm.matchArray &gt;= 1) * (_xlpm.dateCol = _xlpm.searchDate) * (((LEFT(_xlpm.reqCol, 1) = "A") + (LEFT(_xlpm.reqCol, 1) = "J") + +(LEFT(_xlpm.reqCol, 1) = "P")) &gt; 0), SUMPRODUCT(_xlpm.procCol, _xlpm.validRows)))</definedName>
    <definedName name="cal加工数_TPI_AGJ">_xlfn.LAMBDA(_xlpm.searchKey,_xlpm.searchDate,_xlfn.LET(_xlpm.engCol,#REF!, _xlpm.procCol,#REF!, _xlpm.dateCol,#REF!, _xlpm.reqCol,#REF!, _xlpm.keys, _xlfn.TEXTSPLIT(    _xlpm.searchKey, " "), _xlpm.matchArray, _xlfn.BYROW(_xlpm.engCol, _xlfn.LAMBDA(_xlpm.r, SUM(--ISNUMBER(SEARCH(" " &amp; _xlpm.keys &amp; " ", " " &amp; _xlpm.r &amp; " "))))), _xlpm.validRows, (_xlpm.matchArray &gt;= 1) * (_xlpm.dateCol = _xlpm.searchDate) * (((LEFT(_xlpm.reqCol, 1) = "A") + (LEFT(_xlpm.reqCol, 1) = "J") + +(LEFT(_xlpm.reqCol, 1) = "P")) &gt; 0), SUMPRODUCT(_xlpm.procCol, _xlpm.validRows)))</definedName>
    <definedName name="cal加工数_東レTVC" localSheetId="15">_xlfn.LAMBDA(_xlpm.searchKey,_xlpm.searchDate,_xlfn.LET(_xlpm.engCol, _加工実績DATA[工程名], _xlpm.procCol, _加工実績DATA[実製品出来高], _xlpm.dateCol, _加工実績DATA[加工日付], _xlpm.reqCol, _加工実績DATA[依頼NO], _xlpm.keys, _xlfn.TEXTSPLIT(_xlpm.searchKey, " "), _xlpm.matchArray, _xlfn.BYROW(_xlpm.engCol, _xlfn.LAMBDA(_xlpm.r, SUM(--ISNUMBER(SEARCH(" " &amp; _xlpm.keys &amp; " ", " " &amp; _xlpm.r &amp; " "))))), _xlpm.validRows, (_xlpm.matchArray &gt;= 1) * (_xlpm.dateCol = _xlpm.searchDate) * (((LEFT(_xlpm.reqCol, 1) = "C") + (LEFT(_xlpm.reqCol, 1) = "T") + (LEFT(_xlpm.reqCol, 1) = "V")) &gt; 0), SUMPRODUCT(_xlpm.procCol, _xlpm.validRows)))</definedName>
    <definedName name="cal加工数_東レTVC">_xlfn.LAMBDA(_xlpm.searchKey,_xlpm.searchDate,_xlfn.LET(_xlpm.engCol,#REF!, _xlpm.procCol,#REF!, _xlpm.dateCol,#REF!, _xlpm.reqCol,#REF!, _xlpm.keys, _xlfn.TEXTSPLIT(    _xlpm.searchKey, " "), _xlpm.matchArray, _xlfn.BYROW(_xlpm.engCol, _xlfn.LAMBDA(_xlpm.r, SUM(--ISNUMBER(SEARCH(" " &amp; _xlpm.keys &amp; " ", " " &amp; _xlpm.r &amp; " "))))), _xlpm.validRows, (_xlpm.matchArray &gt;= 1) * (_xlpm.dateCol = _xlpm.searchDate) * (((LEFT(_xlpm.reqCol, 1) = "C") + (LEFT(_xlpm.reqCol, 1) = "T") + (LEFT(_xlpm.reqCol, 1) = "V")) &gt; 0), SUMPRODUCT(_xlpm.procCol, _xlpm.validRows)))</definedName>
    <definedName name="cal加工数_東レTVCWE" localSheetId="15">_xlfn.LAMBDA(_xlpm.searchKey,_xlpm.searchDate,_xlfn.LET(_xlpm.engCol, _加工実績DATA[工程名], _xlpm.procCol, _加工実績DATA[実製品出来高], _xlpm.dateCol, _加工実績DATA[加工日付], _xlpm.reqCol, _加工実績DATA[依頼NO], _xlpm.keys, _xlfn.TEXTSPLIT(_xlpm.searchKey, " "), _xlpm.matchArray, _xlfn.BYROW(_xlpm.engCol, _xlfn.LAMBDA(_xlpm.r, SUM(--ISNUMBER(SEARCH(" " &amp; _xlpm.keys &amp; " ", " " &amp; _xlpm.r &amp; " "))))), _xlpm.validRows, (_xlpm.matchArray &gt;= 1) * (_xlpm.dateCol = _xlpm.searchDate) * (((LEFT(_xlpm.reqCol, 1) = "C") + (LEFT(_xlpm.reqCol, 1) = "T") + (LEFT(_xlpm.reqCol, 1) = "V") + (LEFT(_xlpm.reqCol, 1) = "W") + (LEFT(_xlpm.reqCol, 1) = "E")) &gt; 0), SUMPRODUCT(_xlpm.procCol, _xlpm.validRows)))</definedName>
    <definedName name="cal加工数_東レTVCWE">_xlfn.LAMBDA(_xlpm.searchKey,_xlpm.searchDate,_xlfn.LET(_xlpm.engCol,#REF!, _xlpm.procCol,#REF!, _xlpm.dateCol,#REF!, _xlpm.reqCol,#REF!, _xlpm.keys, _xlfn.TEXTSPLIT(    _xlpm.searchKey, " "), _xlpm.matchArray, _xlfn.BYROW(_xlpm.engCol, _xlfn.LAMBDA(_xlpm.r, SUM(--ISNUMBER(SEARCH(" " &amp; _xlpm.keys &amp; " ", " " &amp; _xlpm.r &amp; " "))))), _xlpm.validRows, (_xlpm.matchArray &gt;= 1) * (_xlpm.dateCol = _xlpm.searchDate) * (((LEFT(_xlpm.reqCol, 1) = "C") + (LEFT(_xlpm.reqCol, 1) = "T") + (LEFT(_xlpm.reqCol, 1) = "V") + (LEFT(_xlpm.reqCol, 1) = "W") + (LEFT(_xlpm.reqCol, 1) = "E")) &gt; 0), SUMPRODUCT(_xlpm.procCol, _xlpm.validRows)))</definedName>
    <definedName name="ExternalData_1" localSheetId="0" hidden="1">_t受注ﾌｧｲﾙ!$A$1:$CH$450</definedName>
    <definedName name="ExternalData_1" localSheetId="15" hidden="1">加工実績DATA!$A$1:$DG$558</definedName>
    <definedName name="ExternalData_1" localSheetId="11" hidden="1">'売上高予定(東レ)'!$A$1:$C$372</definedName>
    <definedName name="ExternalData_2" localSheetId="10" hidden="1">'_t受注ﾌｧｲﾙ_TPI'!$A$1:$C$67</definedName>
    <definedName name="ExternalData_2" localSheetId="13" hidden="1">'_t受注ﾌｧｲﾙ_自社加工'!$A$1:$C$5</definedName>
    <definedName name="ExternalData_2" localSheetId="4" hidden="1">'_t受注ﾌｧｲﾙ_総合計'!$A$1:$E$442</definedName>
    <definedName name="ExternalData_3" localSheetId="4" hidden="1">'_t受注ﾌｧｲﾙ_総合計'!#REF!</definedName>
    <definedName name="ExternalData_3" localSheetId="2" hidden="1">月次実績表!$A$1:$S$70</definedName>
    <definedName name="_xlnm.Print_Area" localSheetId="20">'経費（予算）'!$A$1:$V$107</definedName>
    <definedName name="_xlnm.Print_Area" localSheetId="18">集計表!$A$1:$U$51</definedName>
    <definedName name="_xlnm.Print_Area" localSheetId="19">'売上＆差益'!$A$1:$V$48</definedName>
    <definedName name="スライサー_加工内容">#N/A</definedName>
    <definedName name="スライサー_加工内容1">#N/A</definedName>
    <definedName name="スライサー_年月__月">#N/A</definedName>
    <definedName name="スライサー_年月__月1">#N/A</definedName>
    <definedName name="スライサー_年月__月2">#N/A</definedName>
    <definedName name="スライサー_年月__月3">#N/A</definedName>
    <definedName name="スライサー_年月__月31">#N/A</definedName>
    <definedName name="スライサー_年月__年">#N/A</definedName>
    <definedName name="スライサー_年月__年1">#N/A</definedName>
    <definedName name="スライサー_年月__年2">#N/A</definedName>
    <definedName name="スライサー_年月__年3">#N/A</definedName>
    <definedName name="スライサー_年月__年31">#N/A</definedName>
    <definedName name="再入力対象依頼No">#REF!</definedName>
    <definedName name="製品参照ｺｰﾄﾞ">#REF!</definedName>
    <definedName name="備考" hidden="1">#REF!</definedName>
    <definedName name="品種マスタリスト" localSheetId="4">INDEX(#REF!,0)</definedName>
    <definedName name="品種マスタリスト">INDEX(#REF!,0)</definedName>
  </definedNames>
  <calcPr calcId="191029"/>
  <pivotCaches>
    <pivotCache cacheId="83" r:id="rId22"/>
    <pivotCache cacheId="86" r:id="rId23"/>
    <pivotCache cacheId="89" r:id="rId24"/>
    <pivotCache cacheId="93" r:id="rId25"/>
    <pivotCache cacheId="96" r:id="rId26"/>
    <pivotCache cacheId="100" r:id="rId27"/>
    <pivotCache cacheId="104" r:id="rId28"/>
    <pivotCache cacheId="108" r:id="rId29"/>
    <pivotCache cacheId="112" r:id="rId30"/>
  </pivotCaches>
  <extLst>
    <ext xmlns:x14="http://schemas.microsoft.com/office/spreadsheetml/2009/9/main" uri="{876F7934-8845-4945-9796-88D515C7AA90}">
      <x14:pivotCaches>
        <pivotCache cacheId="82" r:id="rId31"/>
        <pivotCache cacheId="92" r:id="rId32"/>
        <pivotCache cacheId="99" r:id="rId33"/>
        <pivotCache cacheId="103" r:id="rId34"/>
        <pivotCache cacheId="107" r:id="rId35"/>
      </x14:pivotCaches>
    </ext>
    <ext xmlns:x14="http://schemas.microsoft.com/office/spreadsheetml/2009/9/main" uri="{BBE1A952-AA13-448e-AADC-164F8A28A991}">
      <x14:slicerCaches>
        <x14:slicerCache r:id="rId36"/>
        <x14:slicerCache r:id="rId37"/>
        <x14:slicerCache r:id="rId38"/>
        <x14:slicerCache r:id="rId39"/>
        <x14:slicerCache r:id="rId40"/>
        <x14:slicerCache r:id="rId41"/>
        <x14:slicerCache r:id="rId42"/>
        <x14:slicerCache r:id="rId43"/>
        <x14:slicerCache r:id="rId44"/>
        <x14:slicerCache r:id="rId45"/>
        <x14:slicerCache r:id="rId46"/>
        <x14:slicerCache r:id="rId4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FCE2AD5D-F65C-4FA6-A056-5C36A1767C68}">
      <x15:dataModel>
        <x15:modelTables>
          <x15:modelTable id="_t受注ﾌｧｲﾙ_自社加工" name="_t受注ﾌｧｲﾙ_自社加工" connection="WorksheetConnection_後加工_受注ﾌｧｲﾙ吸い上げ.xlsx!_t受注ﾌｧｲﾙ_自社加工"/>
          <x15:modelTable id="_年月_helper" name="_年月_helper" connection="WorksheetConnection_コピー加工依頼書入力.xlsm!_年月_helper"/>
          <x15:modelTable id="_t受注ﾌｧｲﾙ_東レ" name="_t受注ﾌｧｲﾙ_東レ" connection="WorksheetConnection_コピー加工依頼書入力.xlsm!_t受注ﾌｧｲﾙ_東レ"/>
          <x15:modelTable id="_t受注ﾌｧｲﾙ_総合計" name="_t受注ﾌｧｲﾙ_総合計" connection="WorksheetConnection_コピー加工依頼書入力.xlsm!_t受注ﾌｧｲﾙ_総合計"/>
          <x15:modelTable id="_t受注ﾌｧｲﾙ_TPI" name="_t受注ﾌｧｲﾙ_TPI" connection="WorksheetConnection_コピー加工依頼書入力.xlsm!_t受注ﾌｧｲﾙ_TPI"/>
        </x15:modelTables>
        <x15:modelRelationships>
          <x15:modelRelationship fromTable="_t受注ﾌｧｲﾙ_総合計" fromColumn="集計日" toTable="_年月_helper" toColumn="年月"/>
          <x15:modelRelationship fromTable="_t受注ﾌｧｲﾙ_TPI" fromColumn="集計日" toTable="_年月_helper" toColumn="年月"/>
          <x15:modelRelationship fromTable="_t受注ﾌｧｲﾙ_東レ" fromColumn="集計日" toTable="_年月_helper" toColumn="年月"/>
          <x15:modelRelationship fromTable="_t受注ﾌｧｲﾙ_自社加工" fromColumn="集計日" toTable="_年月_helper" toColumn="年月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_年月_helper" columnName="年月" columnId="年月">
                <x16:calculatedTimeColumn columnName="年月 (年)" columnId="年月 (年)" contentType="years" isSelected="1"/>
                <x16:calculatedTimeColumn columnName="年月 (四半期)" columnId="年月 (四半期)" contentType="quarters" isSelected="1"/>
                <x16:calculatedTimeColumn columnName="年月 (月のインデックス)" columnId="年月 (月のインデックス)" contentType="monthsindex" isSelected="1"/>
                <x16:calculatedTimeColumn columnName="年月 (月)" columnId="年月 (月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51" l="1" a="1"/>
  <c r="F2" i="51" s="1"/>
  <c r="G2" i="51" s="1" a="1"/>
  <c r="H2" i="51" s="1"/>
  <c r="D3" i="51" a="1"/>
  <c r="F3" i="51" s="1"/>
  <c r="G3" i="51" s="1" a="1"/>
  <c r="H3" i="51" s="1"/>
  <c r="D4" i="51" a="1"/>
  <c r="F4" i="51" s="1"/>
  <c r="G4" i="51" s="1" a="1"/>
  <c r="H4" i="51" s="1"/>
  <c r="D5" i="51" a="1"/>
  <c r="F5" i="51" s="1"/>
  <c r="G5" i="51" s="1" a="1"/>
  <c r="H5" i="51" s="1"/>
  <c r="E2" i="51" a="1"/>
  <c r="E3" i="51" a="1"/>
  <c r="E4" i="51" a="1"/>
  <c r="E5" i="51" a="1"/>
  <c r="D2" i="17" a="1"/>
  <c r="F2" i="17" s="1"/>
  <c r="G2" i="17" s="1" a="1"/>
  <c r="H2" i="17" s="1"/>
  <c r="D3" i="17" a="1"/>
  <c r="F3" i="17" s="1"/>
  <c r="G3" i="17" s="1" a="1"/>
  <c r="H3" i="17" s="1"/>
  <c r="D4" i="17" a="1"/>
  <c r="F4" i="17" s="1"/>
  <c r="G4" i="17" s="1" a="1"/>
  <c r="H4" i="17" s="1"/>
  <c r="D5" i="17" a="1"/>
  <c r="F5" i="17" s="1"/>
  <c r="G5" i="17" s="1" a="1"/>
  <c r="H5" i="17" s="1"/>
  <c r="D6" i="17" a="1"/>
  <c r="F6" i="17" s="1"/>
  <c r="G6" i="17" s="1" a="1"/>
  <c r="H6" i="17" s="1"/>
  <c r="D7" i="17" a="1"/>
  <c r="F7" i="17" s="1"/>
  <c r="G7" i="17" s="1" a="1"/>
  <c r="H7" i="17" s="1"/>
  <c r="D8" i="17" a="1"/>
  <c r="F8" i="17" s="1"/>
  <c r="G8" i="17" s="1" a="1"/>
  <c r="H8" i="17" s="1"/>
  <c r="D9" i="17" a="1"/>
  <c r="F9" i="17" s="1"/>
  <c r="G9" i="17" s="1" a="1"/>
  <c r="H9" i="17" s="1"/>
  <c r="D10" i="17" a="1"/>
  <c r="F10" i="17" s="1"/>
  <c r="G10" i="17" s="1" a="1"/>
  <c r="H10" i="17" s="1"/>
  <c r="D11" i="17" a="1"/>
  <c r="F11" i="17" s="1"/>
  <c r="G11" i="17" s="1" a="1"/>
  <c r="H11" i="17" s="1"/>
  <c r="D12" i="17" a="1"/>
  <c r="F12" i="17" s="1"/>
  <c r="G12" i="17" s="1" a="1"/>
  <c r="H12" i="17" s="1"/>
  <c r="D13" i="17" a="1"/>
  <c r="F13" i="17" s="1"/>
  <c r="G13" i="17" s="1" a="1"/>
  <c r="H13" i="17" s="1"/>
  <c r="D14" i="17" a="1"/>
  <c r="F14" i="17" s="1"/>
  <c r="G14" i="17" s="1" a="1"/>
  <c r="H14" i="17" s="1"/>
  <c r="D15" i="17" a="1"/>
  <c r="F15" i="17" s="1"/>
  <c r="G15" i="17" s="1" a="1"/>
  <c r="H15" i="17" s="1"/>
  <c r="D16" i="17" a="1"/>
  <c r="F16" i="17" s="1"/>
  <c r="G16" i="17" s="1" a="1"/>
  <c r="H16" i="17" s="1"/>
  <c r="D17" i="17" a="1"/>
  <c r="F17" i="17" s="1"/>
  <c r="G17" i="17" s="1" a="1"/>
  <c r="H17" i="17" s="1"/>
  <c r="D18" i="17" a="1"/>
  <c r="F18" i="17" s="1"/>
  <c r="G18" i="17" s="1" a="1"/>
  <c r="H18" i="17" s="1"/>
  <c r="D19" i="17" a="1"/>
  <c r="F19" i="17" s="1"/>
  <c r="G19" i="17" s="1" a="1"/>
  <c r="H19" i="17" s="1"/>
  <c r="D20" i="17" a="1"/>
  <c r="F20" i="17" s="1"/>
  <c r="G20" i="17" s="1" a="1"/>
  <c r="H20" i="17" s="1"/>
  <c r="D21" i="17" a="1"/>
  <c r="F21" i="17" s="1"/>
  <c r="G21" i="17" s="1" a="1"/>
  <c r="H21" i="17" s="1"/>
  <c r="D22" i="17" a="1"/>
  <c r="F22" i="17" s="1"/>
  <c r="G22" i="17" s="1" a="1"/>
  <c r="H22" i="17" s="1"/>
  <c r="D23" i="17" a="1"/>
  <c r="F23" i="17" s="1"/>
  <c r="G23" i="17" s="1" a="1"/>
  <c r="H23" i="17" s="1"/>
  <c r="D24" i="17" a="1"/>
  <c r="F24" i="17" s="1"/>
  <c r="G24" i="17" s="1" a="1"/>
  <c r="H24" i="17" s="1"/>
  <c r="D25" i="17" a="1"/>
  <c r="F25" i="17" s="1"/>
  <c r="G25" i="17" s="1" a="1"/>
  <c r="H25" i="17" s="1"/>
  <c r="D26" i="17" a="1"/>
  <c r="F26" i="17" s="1"/>
  <c r="G26" i="17" s="1" a="1"/>
  <c r="H26" i="17" s="1"/>
  <c r="D27" i="17" a="1"/>
  <c r="F27" i="17" s="1"/>
  <c r="G27" i="17" s="1" a="1"/>
  <c r="H27" i="17" s="1"/>
  <c r="D28" i="17" a="1"/>
  <c r="F28" i="17" s="1"/>
  <c r="G28" i="17" s="1" a="1"/>
  <c r="H28" i="17" s="1"/>
  <c r="D29" i="17" a="1"/>
  <c r="F29" i="17" s="1"/>
  <c r="G29" i="17" s="1" a="1"/>
  <c r="H29" i="17" s="1"/>
  <c r="D30" i="17" a="1"/>
  <c r="D31" i="17" a="1"/>
  <c r="F31" i="17" s="1"/>
  <c r="G31" i="17" s="1" a="1"/>
  <c r="H31" i="17" s="1"/>
  <c r="D32" i="17" a="1"/>
  <c r="F32" i="17" s="1"/>
  <c r="G32" i="17" s="1" a="1"/>
  <c r="H32" i="17" s="1"/>
  <c r="D33" i="17" a="1"/>
  <c r="F33" i="17" s="1"/>
  <c r="G33" i="17" s="1" a="1"/>
  <c r="H33" i="17" s="1"/>
  <c r="D34" i="17" a="1"/>
  <c r="F34" i="17" s="1"/>
  <c r="G34" i="17" s="1" a="1"/>
  <c r="H34" i="17" s="1"/>
  <c r="D35" i="17" a="1"/>
  <c r="F35" i="17" s="1"/>
  <c r="G35" i="17" s="1" a="1"/>
  <c r="H35" i="17" s="1"/>
  <c r="D36" i="17" a="1"/>
  <c r="F36" i="17" s="1"/>
  <c r="G36" i="17" s="1" a="1"/>
  <c r="H36" i="17" s="1"/>
  <c r="D37" i="17" a="1"/>
  <c r="F37" i="17" s="1"/>
  <c r="G37" i="17" s="1" a="1"/>
  <c r="H37" i="17" s="1"/>
  <c r="D38" i="17" a="1"/>
  <c r="F38" i="17" s="1"/>
  <c r="G38" i="17" s="1" a="1"/>
  <c r="H38" i="17" s="1"/>
  <c r="D39" i="17" a="1"/>
  <c r="F39" i="17" s="1"/>
  <c r="G39" i="17" s="1" a="1"/>
  <c r="H39" i="17" s="1"/>
  <c r="D40" i="17" a="1"/>
  <c r="F40" i="17" s="1"/>
  <c r="G40" i="17" s="1" a="1"/>
  <c r="H40" i="17" s="1"/>
  <c r="D41" i="17" a="1"/>
  <c r="F41" i="17" s="1"/>
  <c r="G41" i="17" s="1" a="1"/>
  <c r="H41" i="17" s="1"/>
  <c r="D42" i="17" a="1"/>
  <c r="F42" i="17" s="1"/>
  <c r="G42" i="17" s="1" a="1"/>
  <c r="H42" i="17" s="1"/>
  <c r="D43" i="17" a="1"/>
  <c r="F43" i="17" s="1"/>
  <c r="G43" i="17" s="1" a="1"/>
  <c r="H43" i="17" s="1"/>
  <c r="D44" i="17" a="1"/>
  <c r="F44" i="17" s="1"/>
  <c r="G44" i="17" s="1" a="1"/>
  <c r="H44" i="17" s="1"/>
  <c r="D45" i="17" a="1"/>
  <c r="F45" i="17" s="1"/>
  <c r="G45" i="17" s="1" a="1"/>
  <c r="H45" i="17" s="1"/>
  <c r="D46" i="17" a="1"/>
  <c r="F46" i="17" s="1"/>
  <c r="G46" i="17" s="1" a="1"/>
  <c r="H46" i="17" s="1"/>
  <c r="D47" i="17" a="1"/>
  <c r="F47" i="17" s="1"/>
  <c r="G47" i="17" s="1" a="1"/>
  <c r="H47" i="17" s="1"/>
  <c r="D48" i="17" a="1"/>
  <c r="F48" i="17" s="1"/>
  <c r="G48" i="17" s="1" a="1"/>
  <c r="H48" i="17" s="1"/>
  <c r="D49" i="17" a="1"/>
  <c r="F49" i="17" s="1"/>
  <c r="G49" i="17" s="1" a="1"/>
  <c r="H49" i="17" s="1"/>
  <c r="D50" i="17" a="1"/>
  <c r="F50" i="17" s="1"/>
  <c r="G50" i="17" s="1" a="1"/>
  <c r="H50" i="17" s="1"/>
  <c r="D51" i="17" a="1"/>
  <c r="F51" i="17" s="1"/>
  <c r="G51" i="17" s="1" a="1"/>
  <c r="H51" i="17" s="1"/>
  <c r="D52" i="17" a="1"/>
  <c r="F52" i="17" s="1"/>
  <c r="G52" i="17" s="1" a="1"/>
  <c r="H52" i="17" s="1"/>
  <c r="D53" i="17" a="1"/>
  <c r="D54" i="17" a="1"/>
  <c r="F54" i="17" s="1"/>
  <c r="G54" i="17" s="1" a="1"/>
  <c r="H54" i="17" s="1"/>
  <c r="D55" i="17" a="1"/>
  <c r="F55" i="17" s="1"/>
  <c r="G55" i="17" s="1" a="1"/>
  <c r="H55" i="17" s="1"/>
  <c r="D56" i="17" a="1"/>
  <c r="D57" i="17" a="1"/>
  <c r="D58" i="17" a="1"/>
  <c r="F58" i="17" s="1"/>
  <c r="G58" i="17" s="1" a="1"/>
  <c r="H58" i="17" s="1"/>
  <c r="D59" i="17" a="1"/>
  <c r="F59" i="17" s="1"/>
  <c r="G59" i="17" s="1" a="1"/>
  <c r="H59" i="17" s="1"/>
  <c r="D60" i="17" a="1"/>
  <c r="F60" i="17" s="1"/>
  <c r="G60" i="17" s="1" a="1"/>
  <c r="H60" i="17" s="1"/>
  <c r="D61" i="17" a="1"/>
  <c r="F61" i="17" s="1"/>
  <c r="G61" i="17" s="1" a="1"/>
  <c r="H61" i="17" s="1"/>
  <c r="D62" i="17" a="1"/>
  <c r="F62" i="17" s="1"/>
  <c r="G62" i="17" s="1" a="1"/>
  <c r="H62" i="17" s="1"/>
  <c r="D63" i="17" a="1"/>
  <c r="F63" i="17" s="1"/>
  <c r="G63" i="17" s="1" a="1"/>
  <c r="H63" i="17" s="1"/>
  <c r="D64" i="17" a="1"/>
  <c r="F64" i="17" s="1"/>
  <c r="G64" i="17" s="1" a="1"/>
  <c r="H64" i="17" s="1"/>
  <c r="D65" i="17" a="1"/>
  <c r="F65" i="17" s="1"/>
  <c r="G65" i="17" s="1" a="1"/>
  <c r="H65" i="17" s="1"/>
  <c r="D66" i="17" a="1"/>
  <c r="F66" i="17" s="1"/>
  <c r="G66" i="17" s="1" a="1"/>
  <c r="H66" i="17" s="1"/>
  <c r="D67" i="17" a="1"/>
  <c r="D68" i="17" a="1"/>
  <c r="F68" i="17" s="1"/>
  <c r="G68" i="17" s="1" a="1"/>
  <c r="H68" i="17" s="1"/>
  <c r="D69" i="17" a="1"/>
  <c r="F69" i="17" s="1"/>
  <c r="G69" i="17" s="1" a="1"/>
  <c r="H69" i="17" s="1"/>
  <c r="D70" i="17" a="1"/>
  <c r="D71" i="17" a="1"/>
  <c r="F71" i="17" s="1"/>
  <c r="G71" i="17" s="1" a="1"/>
  <c r="H71" i="17" s="1"/>
  <c r="D72" i="17" a="1"/>
  <c r="D73" i="17" a="1"/>
  <c r="F73" i="17" s="1"/>
  <c r="G73" i="17" s="1" a="1"/>
  <c r="H73" i="17" s="1"/>
  <c r="D74" i="17" a="1"/>
  <c r="F74" i="17" s="1"/>
  <c r="G74" i="17" s="1" a="1"/>
  <c r="H74" i="17" s="1"/>
  <c r="D75" i="17" a="1"/>
  <c r="F75" i="17" s="1"/>
  <c r="G75" i="17" s="1" a="1"/>
  <c r="H75" i="17" s="1"/>
  <c r="D76" i="17" a="1"/>
  <c r="D77" i="17" a="1"/>
  <c r="F77" i="17" s="1"/>
  <c r="G77" i="17" s="1" a="1"/>
  <c r="H77" i="17" s="1"/>
  <c r="D78" i="17" a="1"/>
  <c r="F78" i="17" s="1"/>
  <c r="G78" i="17" s="1" a="1"/>
  <c r="H78" i="17" s="1"/>
  <c r="D79" i="17" a="1"/>
  <c r="D80" i="17" a="1"/>
  <c r="F80" i="17" s="1"/>
  <c r="G80" i="17" s="1" a="1"/>
  <c r="H80" i="17" s="1"/>
  <c r="D81" i="17" a="1"/>
  <c r="F81" i="17" s="1"/>
  <c r="G81" i="17" s="1" a="1"/>
  <c r="H81" i="17" s="1"/>
  <c r="D82" i="17" a="1"/>
  <c r="F82" i="17" s="1"/>
  <c r="G82" i="17" s="1" a="1"/>
  <c r="H82" i="17" s="1"/>
  <c r="D83" i="17" a="1"/>
  <c r="F83" i="17" s="1"/>
  <c r="G83" i="17" s="1" a="1"/>
  <c r="H83" i="17" s="1"/>
  <c r="D84" i="17" a="1"/>
  <c r="F84" i="17" s="1"/>
  <c r="G84" i="17" s="1" a="1"/>
  <c r="H84" i="17" s="1"/>
  <c r="D85" i="17" a="1"/>
  <c r="D86" i="17" a="1"/>
  <c r="F86" i="17" s="1"/>
  <c r="G86" i="17" s="1" a="1"/>
  <c r="H86" i="17" s="1"/>
  <c r="D87" i="17" a="1"/>
  <c r="F87" i="17" s="1"/>
  <c r="G87" i="17" s="1" a="1"/>
  <c r="H87" i="17" s="1"/>
  <c r="D88" i="17" a="1"/>
  <c r="F88" i="17" s="1"/>
  <c r="G88" i="17" s="1" a="1"/>
  <c r="H88" i="17" s="1"/>
  <c r="D89" i="17" a="1"/>
  <c r="D90" i="17" a="1"/>
  <c r="F90" i="17" s="1"/>
  <c r="G90" i="17" s="1" a="1"/>
  <c r="H90" i="17" s="1"/>
  <c r="D91" i="17" a="1"/>
  <c r="F91" i="17" s="1"/>
  <c r="G91" i="17" s="1" a="1"/>
  <c r="H91" i="17" s="1"/>
  <c r="D92" i="17" a="1"/>
  <c r="F92" i="17" s="1"/>
  <c r="G92" i="17" s="1" a="1"/>
  <c r="H92" i="17" s="1"/>
  <c r="D93" i="17" a="1"/>
  <c r="D94" i="17" a="1"/>
  <c r="D95" i="17" a="1"/>
  <c r="D96" i="17" a="1"/>
  <c r="D97" i="17" a="1"/>
  <c r="D98" i="17" a="1"/>
  <c r="F98" i="17" s="1"/>
  <c r="G98" i="17" s="1" a="1"/>
  <c r="H98" i="17" s="1"/>
  <c r="D99" i="17" a="1"/>
  <c r="F99" i="17" s="1"/>
  <c r="G99" i="17" s="1" a="1"/>
  <c r="H99" i="17" s="1"/>
  <c r="D100" i="17" a="1"/>
  <c r="F100" i="17" s="1"/>
  <c r="G100" i="17" s="1" a="1"/>
  <c r="H100" i="17" s="1"/>
  <c r="D101" i="17" a="1"/>
  <c r="D102" i="17" a="1"/>
  <c r="D103" i="17" a="1"/>
  <c r="D104" i="17" a="1"/>
  <c r="F104" i="17" s="1"/>
  <c r="G104" i="17" s="1" a="1"/>
  <c r="H104" i="17" s="1"/>
  <c r="D105" i="17" a="1"/>
  <c r="D106" i="17" a="1"/>
  <c r="F106" i="17" s="1"/>
  <c r="G106" i="17" s="1" a="1"/>
  <c r="H106" i="17" s="1"/>
  <c r="D107" i="17" a="1"/>
  <c r="F107" i="17" s="1"/>
  <c r="G107" i="17" s="1" a="1"/>
  <c r="H107" i="17" s="1"/>
  <c r="D108" i="17" a="1"/>
  <c r="D109" i="17" a="1"/>
  <c r="F109" i="17" s="1"/>
  <c r="G109" i="17" s="1" a="1"/>
  <c r="H109" i="17" s="1"/>
  <c r="D110" i="17" a="1"/>
  <c r="F110" i="17" s="1"/>
  <c r="G110" i="17" s="1" a="1"/>
  <c r="H110" i="17" s="1"/>
  <c r="D111" i="17" a="1"/>
  <c r="F111" i="17" s="1"/>
  <c r="G111" i="17" s="1" a="1"/>
  <c r="H111" i="17" s="1"/>
  <c r="D112" i="17" a="1"/>
  <c r="F112" i="17" s="1"/>
  <c r="G112" i="17" s="1" a="1"/>
  <c r="H112" i="17" s="1"/>
  <c r="D113" i="17" a="1"/>
  <c r="F113" i="17" s="1"/>
  <c r="G113" i="17" s="1" a="1"/>
  <c r="H113" i="17" s="1"/>
  <c r="D114" i="17" a="1"/>
  <c r="F114" i="17" s="1"/>
  <c r="G114" i="17" s="1" a="1"/>
  <c r="H114" i="17" s="1"/>
  <c r="D115" i="17" a="1"/>
  <c r="F115" i="17" s="1"/>
  <c r="G115" i="17" s="1" a="1"/>
  <c r="H115" i="17" s="1"/>
  <c r="D116" i="17" a="1"/>
  <c r="D117" i="17" a="1"/>
  <c r="D118" i="17" a="1"/>
  <c r="D119" i="17" a="1"/>
  <c r="D120" i="17" a="1"/>
  <c r="D121" i="17" a="1"/>
  <c r="D122" i="17" a="1"/>
  <c r="D123" i="17" a="1"/>
  <c r="D124" i="17" a="1"/>
  <c r="D125" i="17" a="1"/>
  <c r="D126" i="17" a="1"/>
  <c r="D127" i="17" a="1"/>
  <c r="D128" i="17" a="1"/>
  <c r="D129" i="17" a="1"/>
  <c r="D130" i="17" a="1"/>
  <c r="D131" i="17" a="1"/>
  <c r="D132" i="17" a="1"/>
  <c r="D133" i="17" a="1"/>
  <c r="D134" i="17" a="1"/>
  <c r="D135" i="17" a="1"/>
  <c r="D136" i="17" a="1"/>
  <c r="D137" i="17" a="1"/>
  <c r="D138" i="17" a="1"/>
  <c r="D139" i="17" a="1"/>
  <c r="D140" i="17" a="1"/>
  <c r="D141" i="17" a="1"/>
  <c r="D142" i="17" a="1"/>
  <c r="D143" i="17" a="1"/>
  <c r="D144" i="17" a="1"/>
  <c r="D145" i="17" a="1"/>
  <c r="D146" i="17" a="1"/>
  <c r="D147" i="17" a="1"/>
  <c r="D148" i="17" a="1"/>
  <c r="D149" i="17" a="1"/>
  <c r="D150" i="17" a="1"/>
  <c r="D151" i="17" a="1"/>
  <c r="D152" i="17" a="1"/>
  <c r="D153" i="17" a="1"/>
  <c r="D154" i="17" a="1"/>
  <c r="D155" i="17" a="1"/>
  <c r="D156" i="17" a="1"/>
  <c r="D157" i="17" a="1"/>
  <c r="D158" i="17" a="1"/>
  <c r="D159" i="17" a="1"/>
  <c r="D160" i="17" a="1"/>
  <c r="D161" i="17" a="1"/>
  <c r="D162" i="17" a="1"/>
  <c r="D163" i="17" a="1"/>
  <c r="D164" i="17" a="1"/>
  <c r="D165" i="17" a="1"/>
  <c r="D166" i="17" a="1"/>
  <c r="D167" i="17" a="1"/>
  <c r="D168" i="17" a="1"/>
  <c r="D169" i="17" a="1"/>
  <c r="D170" i="17" a="1"/>
  <c r="D171" i="17" a="1"/>
  <c r="D172" i="17" a="1"/>
  <c r="D173" i="17" a="1"/>
  <c r="D174" i="17" a="1"/>
  <c r="D175" i="17" a="1"/>
  <c r="D176" i="17" a="1"/>
  <c r="D177" i="17" a="1"/>
  <c r="D178" i="17" a="1"/>
  <c r="D179" i="17" a="1"/>
  <c r="D180" i="17" a="1"/>
  <c r="D181" i="17" a="1"/>
  <c r="D182" i="17" a="1"/>
  <c r="D183" i="17" a="1"/>
  <c r="D184" i="17" a="1"/>
  <c r="D185" i="17" a="1"/>
  <c r="D186" i="17" a="1"/>
  <c r="D187" i="17" a="1"/>
  <c r="D188" i="17" a="1"/>
  <c r="D189" i="17" a="1"/>
  <c r="D190" i="17" a="1"/>
  <c r="D191" i="17" a="1"/>
  <c r="D192" i="17" a="1"/>
  <c r="D193" i="17" a="1"/>
  <c r="D194" i="17" a="1"/>
  <c r="D195" i="17" a="1"/>
  <c r="D196" i="17" a="1"/>
  <c r="D197" i="17" a="1"/>
  <c r="D198" i="17" a="1"/>
  <c r="D199" i="17" a="1"/>
  <c r="D200" i="17" a="1"/>
  <c r="D201" i="17" a="1"/>
  <c r="D202" i="17" a="1"/>
  <c r="D203" i="17" a="1"/>
  <c r="D204" i="17" a="1"/>
  <c r="D205" i="17" a="1"/>
  <c r="D206" i="17" a="1"/>
  <c r="D207" i="17" a="1"/>
  <c r="D208" i="17" a="1"/>
  <c r="D209" i="17" a="1"/>
  <c r="D210" i="17" a="1"/>
  <c r="D211" i="17" a="1"/>
  <c r="D212" i="17" a="1"/>
  <c r="D213" i="17" a="1"/>
  <c r="D214" i="17" a="1"/>
  <c r="D215" i="17" a="1"/>
  <c r="D216" i="17" a="1"/>
  <c r="D217" i="17" a="1"/>
  <c r="D218" i="17" a="1"/>
  <c r="D219" i="17" a="1"/>
  <c r="D220" i="17" a="1"/>
  <c r="D221" i="17" a="1"/>
  <c r="D222" i="17" a="1"/>
  <c r="D223" i="17" a="1"/>
  <c r="D224" i="17" a="1"/>
  <c r="D225" i="17" a="1"/>
  <c r="D226" i="17" a="1"/>
  <c r="D227" i="17" a="1"/>
  <c r="D228" i="17" a="1"/>
  <c r="D229" i="17" a="1"/>
  <c r="D230" i="17" a="1"/>
  <c r="D231" i="17" a="1"/>
  <c r="D232" i="17" a="1"/>
  <c r="D233" i="17" a="1"/>
  <c r="D234" i="17" a="1"/>
  <c r="D235" i="17" a="1"/>
  <c r="F235" i="17" s="1"/>
  <c r="G235" i="17" s="1" a="1"/>
  <c r="H235" i="17" s="1"/>
  <c r="D236" i="17" a="1"/>
  <c r="F236" i="17" s="1"/>
  <c r="G236" i="17" s="1" a="1"/>
  <c r="H236" i="17" s="1"/>
  <c r="D237" i="17" a="1"/>
  <c r="F237" i="17" s="1"/>
  <c r="G237" i="17" s="1" a="1"/>
  <c r="H237" i="17" s="1"/>
  <c r="D238" i="17" a="1"/>
  <c r="F238" i="17" s="1"/>
  <c r="G238" i="17" s="1" a="1"/>
  <c r="H238" i="17" s="1"/>
  <c r="D239" i="17" a="1"/>
  <c r="F239" i="17" s="1"/>
  <c r="G239" i="17" s="1" a="1"/>
  <c r="H239" i="17" s="1"/>
  <c r="D240" i="17" a="1"/>
  <c r="F240" i="17" s="1"/>
  <c r="G240" i="17" s="1" a="1"/>
  <c r="H240" i="17" s="1"/>
  <c r="D241" i="17" a="1"/>
  <c r="F241" i="17" s="1"/>
  <c r="G241" i="17" s="1" a="1"/>
  <c r="H241" i="17" s="1"/>
  <c r="D242" i="17" a="1"/>
  <c r="F242" i="17" s="1"/>
  <c r="G242" i="17" s="1" a="1"/>
  <c r="H242" i="17" s="1"/>
  <c r="D243" i="17" a="1"/>
  <c r="F243" i="17" s="1"/>
  <c r="G243" i="17" s="1" a="1"/>
  <c r="H243" i="17" s="1"/>
  <c r="D244" i="17" a="1"/>
  <c r="F244" i="17" s="1"/>
  <c r="G244" i="17" s="1" a="1"/>
  <c r="H244" i="17" s="1"/>
  <c r="D245" i="17" a="1"/>
  <c r="F245" i="17" s="1"/>
  <c r="G245" i="17" s="1" a="1"/>
  <c r="H245" i="17" s="1"/>
  <c r="D246" i="17" a="1"/>
  <c r="F246" i="17" s="1"/>
  <c r="G246" i="17" s="1" a="1"/>
  <c r="H246" i="17" s="1"/>
  <c r="D247" i="17" a="1"/>
  <c r="F247" i="17" s="1"/>
  <c r="G247" i="17" s="1" a="1"/>
  <c r="H247" i="17" s="1"/>
  <c r="D248" i="17" a="1"/>
  <c r="F248" i="17" s="1"/>
  <c r="G248" i="17" s="1" a="1"/>
  <c r="H248" i="17" s="1"/>
  <c r="D249" i="17" a="1"/>
  <c r="F249" i="17" s="1"/>
  <c r="G249" i="17" s="1" a="1"/>
  <c r="H249" i="17" s="1"/>
  <c r="D250" i="17" a="1"/>
  <c r="F250" i="17" s="1"/>
  <c r="G250" i="17" s="1" a="1"/>
  <c r="H250" i="17" s="1"/>
  <c r="D251" i="17" a="1"/>
  <c r="F251" i="17" s="1"/>
  <c r="G251" i="17" s="1" a="1"/>
  <c r="H251" i="17" s="1"/>
  <c r="D252" i="17" a="1"/>
  <c r="F252" i="17" s="1"/>
  <c r="G252" i="17" s="1" a="1"/>
  <c r="H252" i="17" s="1"/>
  <c r="D253" i="17" a="1"/>
  <c r="F253" i="17" s="1"/>
  <c r="G253" i="17" s="1" a="1"/>
  <c r="H253" i="17" s="1"/>
  <c r="D254" i="17" a="1"/>
  <c r="F254" i="17" s="1"/>
  <c r="G254" i="17" s="1" a="1"/>
  <c r="H254" i="17" s="1"/>
  <c r="D255" i="17" a="1"/>
  <c r="F255" i="17" s="1"/>
  <c r="G255" i="17" s="1" a="1"/>
  <c r="H255" i="17" s="1"/>
  <c r="D256" i="17" a="1"/>
  <c r="F256" i="17" s="1"/>
  <c r="G256" i="17" s="1" a="1"/>
  <c r="H256" i="17" s="1"/>
  <c r="D257" i="17" a="1"/>
  <c r="F257" i="17" s="1"/>
  <c r="G257" i="17" s="1" a="1"/>
  <c r="H257" i="17" s="1"/>
  <c r="D258" i="17" a="1"/>
  <c r="F258" i="17" s="1"/>
  <c r="G258" i="17" s="1" a="1"/>
  <c r="H258" i="17" s="1"/>
  <c r="D259" i="17" a="1"/>
  <c r="F259" i="17" s="1"/>
  <c r="G259" i="17" s="1" a="1"/>
  <c r="H259" i="17" s="1"/>
  <c r="D260" i="17" a="1"/>
  <c r="F260" i="17" s="1"/>
  <c r="G260" i="17" s="1" a="1"/>
  <c r="H260" i="17" s="1"/>
  <c r="D261" i="17" a="1"/>
  <c r="F261" i="17" s="1"/>
  <c r="G261" i="17" s="1" a="1"/>
  <c r="H261" i="17" s="1"/>
  <c r="D262" i="17" a="1"/>
  <c r="F262" i="17" s="1"/>
  <c r="G262" i="17" s="1" a="1"/>
  <c r="H262" i="17" s="1"/>
  <c r="D263" i="17" a="1"/>
  <c r="F263" i="17" s="1"/>
  <c r="G263" i="17" s="1" a="1"/>
  <c r="H263" i="17" s="1"/>
  <c r="D264" i="17" a="1"/>
  <c r="F264" i="17" s="1"/>
  <c r="G264" i="17" s="1" a="1"/>
  <c r="H264" i="17" s="1"/>
  <c r="D265" i="17" a="1"/>
  <c r="F265" i="17" s="1"/>
  <c r="G265" i="17" s="1" a="1"/>
  <c r="H265" i="17" s="1"/>
  <c r="D266" i="17" a="1"/>
  <c r="F266" i="17" s="1"/>
  <c r="G266" i="17" s="1" a="1"/>
  <c r="H266" i="17" s="1"/>
  <c r="D267" i="17" a="1"/>
  <c r="F267" i="17" s="1"/>
  <c r="G267" i="17" s="1" a="1"/>
  <c r="H267" i="17" s="1"/>
  <c r="D268" i="17" a="1"/>
  <c r="F268" i="17" s="1"/>
  <c r="G268" i="17" s="1" a="1"/>
  <c r="H268" i="17" s="1"/>
  <c r="D269" i="17" a="1"/>
  <c r="F269" i="17" s="1"/>
  <c r="G269" i="17" s="1" a="1"/>
  <c r="H269" i="17" s="1"/>
  <c r="D270" i="17" a="1"/>
  <c r="F270" i="17" s="1"/>
  <c r="G270" i="17" s="1" a="1"/>
  <c r="H270" i="17" s="1"/>
  <c r="D271" i="17" a="1"/>
  <c r="F271" i="17" s="1"/>
  <c r="G271" i="17" s="1" a="1"/>
  <c r="H271" i="17" s="1"/>
  <c r="D272" i="17" a="1"/>
  <c r="F272" i="17" s="1"/>
  <c r="G272" i="17" s="1" a="1"/>
  <c r="H272" i="17" s="1"/>
  <c r="D273" i="17" a="1"/>
  <c r="F273" i="17" s="1"/>
  <c r="G273" i="17" s="1" a="1"/>
  <c r="H273" i="17" s="1"/>
  <c r="D274" i="17" a="1"/>
  <c r="F274" i="17" s="1"/>
  <c r="G274" i="17" s="1" a="1"/>
  <c r="H274" i="17" s="1"/>
  <c r="D275" i="17" a="1"/>
  <c r="F275" i="17" s="1"/>
  <c r="G275" i="17" s="1" a="1"/>
  <c r="H275" i="17" s="1"/>
  <c r="D276" i="17" a="1"/>
  <c r="F276" i="17" s="1"/>
  <c r="G276" i="17" s="1" a="1"/>
  <c r="H276" i="17" s="1"/>
  <c r="D277" i="17" a="1"/>
  <c r="F277" i="17" s="1"/>
  <c r="G277" i="17" s="1" a="1"/>
  <c r="H277" i="17" s="1"/>
  <c r="D278" i="17" a="1"/>
  <c r="F278" i="17" s="1"/>
  <c r="G278" i="17" s="1" a="1"/>
  <c r="H278" i="17" s="1"/>
  <c r="D279" i="17" a="1"/>
  <c r="F279" i="17" s="1"/>
  <c r="G279" i="17" s="1" a="1"/>
  <c r="H279" i="17" s="1"/>
  <c r="D280" i="17" a="1"/>
  <c r="F280" i="17" s="1"/>
  <c r="G280" i="17" s="1" a="1"/>
  <c r="H280" i="17" s="1"/>
  <c r="D281" i="17" a="1"/>
  <c r="F281" i="17" s="1"/>
  <c r="G281" i="17" s="1" a="1"/>
  <c r="H281" i="17" s="1"/>
  <c r="D282" i="17" a="1"/>
  <c r="F282" i="17" s="1"/>
  <c r="G282" i="17" s="1" a="1"/>
  <c r="H282" i="17" s="1"/>
  <c r="D283" i="17" a="1"/>
  <c r="F283" i="17" s="1"/>
  <c r="G283" i="17" s="1" a="1"/>
  <c r="H283" i="17" s="1"/>
  <c r="D284" i="17" a="1"/>
  <c r="F284" i="17" s="1"/>
  <c r="G284" i="17" s="1" a="1"/>
  <c r="H284" i="17" s="1"/>
  <c r="D285" i="17" a="1"/>
  <c r="F285" i="17" s="1"/>
  <c r="G285" i="17" s="1" a="1"/>
  <c r="H285" i="17" s="1"/>
  <c r="D286" i="17" a="1"/>
  <c r="F286" i="17" s="1"/>
  <c r="G286" i="17" s="1" a="1"/>
  <c r="H286" i="17" s="1"/>
  <c r="D287" i="17" a="1"/>
  <c r="F287" i="17" s="1"/>
  <c r="G287" i="17" s="1" a="1"/>
  <c r="H287" i="17" s="1"/>
  <c r="D288" i="17" a="1"/>
  <c r="F288" i="17" s="1"/>
  <c r="G288" i="17" s="1" a="1"/>
  <c r="H288" i="17" s="1"/>
  <c r="D289" i="17" a="1"/>
  <c r="F289" i="17" s="1"/>
  <c r="G289" i="17" s="1" a="1"/>
  <c r="H289" i="17" s="1"/>
  <c r="D290" i="17" a="1"/>
  <c r="F290" i="17" s="1"/>
  <c r="G290" i="17" s="1" a="1"/>
  <c r="H290" i="17" s="1"/>
  <c r="D291" i="17" a="1"/>
  <c r="F291" i="17" s="1"/>
  <c r="G291" i="17" s="1" a="1"/>
  <c r="H291" i="17" s="1"/>
  <c r="D292" i="17" a="1"/>
  <c r="F292" i="17" s="1"/>
  <c r="G292" i="17" s="1" a="1"/>
  <c r="H292" i="17" s="1"/>
  <c r="D293" i="17" a="1"/>
  <c r="F293" i="17" s="1"/>
  <c r="G293" i="17" s="1" a="1"/>
  <c r="H293" i="17" s="1"/>
  <c r="D294" i="17" a="1"/>
  <c r="F294" i="17" s="1"/>
  <c r="G294" i="17" s="1" a="1"/>
  <c r="H294" i="17" s="1"/>
  <c r="D295" i="17" a="1"/>
  <c r="F295" i="17" s="1"/>
  <c r="G295" i="17" s="1" a="1"/>
  <c r="H295" i="17" s="1"/>
  <c r="D296" i="17" a="1"/>
  <c r="F296" i="17" s="1"/>
  <c r="G296" i="17" s="1" a="1"/>
  <c r="H296" i="17" s="1"/>
  <c r="D297" i="17" a="1"/>
  <c r="F297" i="17" s="1"/>
  <c r="G297" i="17" s="1" a="1"/>
  <c r="H297" i="17" s="1"/>
  <c r="D298" i="17" a="1"/>
  <c r="F298" i="17" s="1"/>
  <c r="G298" i="17" s="1" a="1"/>
  <c r="H298" i="17" s="1"/>
  <c r="D299" i="17" a="1"/>
  <c r="F299" i="17" s="1"/>
  <c r="G299" i="17" s="1" a="1"/>
  <c r="H299" i="17" s="1"/>
  <c r="D300" i="17" a="1"/>
  <c r="F300" i="17" s="1"/>
  <c r="G300" i="17" s="1" a="1"/>
  <c r="H300" i="17" s="1"/>
  <c r="D301" i="17" a="1"/>
  <c r="F301" i="17" s="1"/>
  <c r="G301" i="17" s="1" a="1"/>
  <c r="H301" i="17" s="1"/>
  <c r="D302" i="17" a="1"/>
  <c r="F302" i="17" s="1"/>
  <c r="G302" i="17" s="1" a="1"/>
  <c r="H302" i="17" s="1"/>
  <c r="D303" i="17" a="1"/>
  <c r="F303" i="17" s="1"/>
  <c r="G303" i="17" s="1" a="1"/>
  <c r="H303" i="17" s="1"/>
  <c r="D304" i="17" a="1"/>
  <c r="F304" i="17" s="1"/>
  <c r="G304" i="17" s="1" a="1"/>
  <c r="H304" i="17" s="1"/>
  <c r="D305" i="17" a="1"/>
  <c r="F305" i="17" s="1"/>
  <c r="G305" i="17" s="1" a="1"/>
  <c r="H305" i="17" s="1"/>
  <c r="D306" i="17" a="1"/>
  <c r="F306" i="17" s="1"/>
  <c r="G306" i="17" s="1" a="1"/>
  <c r="H306" i="17" s="1"/>
  <c r="D307" i="17" a="1"/>
  <c r="F307" i="17" s="1"/>
  <c r="G307" i="17" s="1" a="1"/>
  <c r="H307" i="17" s="1"/>
  <c r="D308" i="17" a="1"/>
  <c r="F308" i="17" s="1"/>
  <c r="G308" i="17" s="1" a="1"/>
  <c r="H308" i="17" s="1"/>
  <c r="D309" i="17" a="1"/>
  <c r="F309" i="17" s="1"/>
  <c r="G309" i="17" s="1" a="1"/>
  <c r="H309" i="17" s="1"/>
  <c r="D310" i="17" a="1"/>
  <c r="F310" i="17" s="1"/>
  <c r="G310" i="17" s="1" a="1"/>
  <c r="H310" i="17" s="1"/>
  <c r="D311" i="17" a="1"/>
  <c r="F311" i="17" s="1"/>
  <c r="G311" i="17" s="1" a="1"/>
  <c r="H311" i="17" s="1"/>
  <c r="D312" i="17" a="1"/>
  <c r="F312" i="17" s="1"/>
  <c r="G312" i="17" s="1" a="1"/>
  <c r="H312" i="17" s="1"/>
  <c r="D313" i="17" a="1"/>
  <c r="F313" i="17" s="1"/>
  <c r="G313" i="17" s="1" a="1"/>
  <c r="H313" i="17" s="1"/>
  <c r="D314" i="17" a="1"/>
  <c r="F314" i="17" s="1"/>
  <c r="G314" i="17" s="1" a="1"/>
  <c r="H314" i="17" s="1"/>
  <c r="D315" i="17" a="1"/>
  <c r="F315" i="17" s="1"/>
  <c r="G315" i="17" s="1" a="1"/>
  <c r="H315" i="17" s="1"/>
  <c r="D316" i="17" a="1"/>
  <c r="F316" i="17" s="1"/>
  <c r="G316" i="17" s="1" a="1"/>
  <c r="H316" i="17" s="1"/>
  <c r="D317" i="17" a="1"/>
  <c r="F317" i="17" s="1"/>
  <c r="G317" i="17" s="1" a="1"/>
  <c r="H317" i="17" s="1"/>
  <c r="D318" i="17" a="1"/>
  <c r="F318" i="17" s="1"/>
  <c r="G318" i="17" s="1" a="1"/>
  <c r="H318" i="17" s="1"/>
  <c r="D319" i="17" a="1"/>
  <c r="F319" i="17" s="1"/>
  <c r="G319" i="17" s="1" a="1"/>
  <c r="H319" i="17" s="1"/>
  <c r="D320" i="17" a="1"/>
  <c r="F320" i="17" s="1"/>
  <c r="G320" i="17" s="1" a="1"/>
  <c r="H320" i="17" s="1"/>
  <c r="D321" i="17" a="1"/>
  <c r="F321" i="17" s="1"/>
  <c r="G321" i="17" s="1" a="1"/>
  <c r="H321" i="17" s="1"/>
  <c r="D322" i="17" a="1"/>
  <c r="F322" i="17" s="1"/>
  <c r="G322" i="17" s="1" a="1"/>
  <c r="H322" i="17" s="1"/>
  <c r="D323" i="17" a="1"/>
  <c r="F323" i="17" s="1"/>
  <c r="G323" i="17" s="1" a="1"/>
  <c r="H323" i="17" s="1"/>
  <c r="D324" i="17" a="1"/>
  <c r="F324" i="17" s="1"/>
  <c r="G324" i="17" s="1" a="1"/>
  <c r="H324" i="17" s="1"/>
  <c r="D325" i="17" a="1"/>
  <c r="F325" i="17" s="1"/>
  <c r="G325" i="17" s="1" a="1"/>
  <c r="H325" i="17" s="1"/>
  <c r="D326" i="17" a="1"/>
  <c r="F326" i="17" s="1"/>
  <c r="G326" i="17" s="1" a="1"/>
  <c r="H326" i="17" s="1"/>
  <c r="D327" i="17" a="1"/>
  <c r="F327" i="17" s="1"/>
  <c r="G327" i="17" s="1" a="1"/>
  <c r="H327" i="17" s="1"/>
  <c r="D328" i="17" a="1"/>
  <c r="F328" i="17" s="1"/>
  <c r="G328" i="17" s="1" a="1"/>
  <c r="H328" i="17" s="1"/>
  <c r="D329" i="17" a="1"/>
  <c r="F329" i="17" s="1"/>
  <c r="G329" i="17" s="1" a="1"/>
  <c r="H329" i="17" s="1"/>
  <c r="D330" i="17" a="1"/>
  <c r="F330" i="17" s="1"/>
  <c r="G330" i="17" s="1" a="1"/>
  <c r="H330" i="17" s="1"/>
  <c r="D331" i="17" a="1"/>
  <c r="F331" i="17" s="1"/>
  <c r="G331" i="17" s="1" a="1"/>
  <c r="H331" i="17" s="1"/>
  <c r="D332" i="17" a="1"/>
  <c r="F332" i="17" s="1"/>
  <c r="G332" i="17" s="1" a="1"/>
  <c r="H332" i="17" s="1"/>
  <c r="D333" i="17" a="1"/>
  <c r="F333" i="17" s="1"/>
  <c r="G333" i="17" s="1" a="1"/>
  <c r="H333" i="17" s="1"/>
  <c r="D334" i="17" a="1"/>
  <c r="F334" i="17" s="1"/>
  <c r="G334" i="17" s="1" a="1"/>
  <c r="H334" i="17" s="1"/>
  <c r="D335" i="17" a="1"/>
  <c r="F335" i="17" s="1"/>
  <c r="G335" i="17" s="1" a="1"/>
  <c r="H335" i="17" s="1"/>
  <c r="D336" i="17" a="1"/>
  <c r="F336" i="17" s="1"/>
  <c r="G336" i="17" s="1" a="1"/>
  <c r="H336" i="17" s="1"/>
  <c r="D337" i="17" a="1"/>
  <c r="F337" i="17" s="1"/>
  <c r="G337" i="17" s="1" a="1"/>
  <c r="H337" i="17" s="1"/>
  <c r="D338" i="17" a="1"/>
  <c r="F338" i="17" s="1"/>
  <c r="G338" i="17" s="1" a="1"/>
  <c r="H338" i="17" s="1"/>
  <c r="D339" i="17" a="1"/>
  <c r="F339" i="17" s="1"/>
  <c r="G339" i="17" s="1" a="1"/>
  <c r="H339" i="17" s="1"/>
  <c r="D340" i="17" a="1"/>
  <c r="F340" i="17" s="1"/>
  <c r="G340" i="17" s="1" a="1"/>
  <c r="H340" i="17" s="1"/>
  <c r="D341" i="17" a="1"/>
  <c r="F341" i="17" s="1"/>
  <c r="G341" i="17" s="1" a="1"/>
  <c r="H341" i="17" s="1"/>
  <c r="D342" i="17" a="1"/>
  <c r="F342" i="17" s="1"/>
  <c r="G342" i="17" s="1" a="1"/>
  <c r="H342" i="17" s="1"/>
  <c r="D343" i="17" a="1"/>
  <c r="F343" i="17" s="1"/>
  <c r="G343" i="17" s="1" a="1"/>
  <c r="H343" i="17" s="1"/>
  <c r="D344" i="17" a="1"/>
  <c r="F344" i="17" s="1"/>
  <c r="G344" i="17" s="1" a="1"/>
  <c r="H344" i="17" s="1"/>
  <c r="D345" i="17" a="1"/>
  <c r="F345" i="17" s="1"/>
  <c r="G345" i="17" s="1" a="1"/>
  <c r="H345" i="17" s="1"/>
  <c r="D346" i="17" a="1"/>
  <c r="F346" i="17" s="1"/>
  <c r="G346" i="17" s="1" a="1"/>
  <c r="H346" i="17" s="1"/>
  <c r="D347" i="17" a="1"/>
  <c r="F347" i="17" s="1"/>
  <c r="G347" i="17" s="1" a="1"/>
  <c r="H347" i="17" s="1"/>
  <c r="D348" i="17" a="1"/>
  <c r="F348" i="17" s="1"/>
  <c r="G348" i="17" s="1" a="1"/>
  <c r="H348" i="17" s="1"/>
  <c r="D349" i="17" a="1"/>
  <c r="F349" i="17" s="1"/>
  <c r="G349" i="17" s="1" a="1"/>
  <c r="H349" i="17" s="1"/>
  <c r="D350" i="17" a="1"/>
  <c r="F350" i="17" s="1"/>
  <c r="G350" i="17" s="1" a="1"/>
  <c r="H350" i="17" s="1"/>
  <c r="D351" i="17" a="1"/>
  <c r="F351" i="17" s="1"/>
  <c r="G351" i="17" s="1" a="1"/>
  <c r="H351" i="17" s="1"/>
  <c r="D352" i="17" a="1"/>
  <c r="F352" i="17" s="1"/>
  <c r="G352" i="17" s="1" a="1"/>
  <c r="H352" i="17" s="1"/>
  <c r="D353" i="17" a="1"/>
  <c r="F353" i="17" s="1"/>
  <c r="G353" i="17" s="1" a="1"/>
  <c r="H353" i="17" s="1"/>
  <c r="D354" i="17" a="1"/>
  <c r="F354" i="17" s="1"/>
  <c r="G354" i="17" s="1" a="1"/>
  <c r="H354" i="17" s="1"/>
  <c r="D355" i="17" a="1"/>
  <c r="F355" i="17" s="1"/>
  <c r="G355" i="17" s="1" a="1"/>
  <c r="H355" i="17" s="1"/>
  <c r="D356" i="17" a="1"/>
  <c r="F356" i="17" s="1"/>
  <c r="G356" i="17" s="1" a="1"/>
  <c r="H356" i="17" s="1"/>
  <c r="D357" i="17" a="1"/>
  <c r="F357" i="17" s="1"/>
  <c r="G357" i="17" s="1" a="1"/>
  <c r="H357" i="17" s="1"/>
  <c r="D358" i="17" a="1"/>
  <c r="D359" i="17" a="1"/>
  <c r="D360" i="17" a="1"/>
  <c r="F360" i="17" s="1"/>
  <c r="G360" i="17" s="1" a="1"/>
  <c r="H360" i="17" s="1"/>
  <c r="D361" i="17" a="1"/>
  <c r="F361" i="17" s="1"/>
  <c r="G361" i="17" s="1" a="1"/>
  <c r="H361" i="17" s="1"/>
  <c r="D362" i="17" a="1"/>
  <c r="D363" i="17" a="1"/>
  <c r="F363" i="17" s="1"/>
  <c r="G363" i="17" s="1" a="1"/>
  <c r="H363" i="17" s="1"/>
  <c r="D364" i="17" a="1"/>
  <c r="D365" i="17" a="1"/>
  <c r="D366" i="17" a="1"/>
  <c r="D367" i="17" a="1"/>
  <c r="D368" i="17" a="1"/>
  <c r="D369" i="17" a="1"/>
  <c r="D370" i="17" a="1"/>
  <c r="F370" i="17" s="1"/>
  <c r="G370" i="17" s="1" a="1"/>
  <c r="H370" i="17" s="1"/>
  <c r="D371" i="17" a="1"/>
  <c r="D372" i="17" a="1"/>
  <c r="E2" i="17" a="1"/>
  <c r="E3" i="17" a="1"/>
  <c r="E4" i="17" a="1"/>
  <c r="E5" i="17" a="1"/>
  <c r="E6" i="17" a="1"/>
  <c r="E7" i="17" a="1"/>
  <c r="E8" i="17" a="1"/>
  <c r="E9" i="17" a="1"/>
  <c r="E10" i="17" a="1"/>
  <c r="E11" i="17" a="1"/>
  <c r="E12" i="17" a="1"/>
  <c r="E13" i="17" a="1"/>
  <c r="E14" i="17" a="1"/>
  <c r="E15" i="17" a="1"/>
  <c r="E16" i="17" a="1"/>
  <c r="E17" i="17" a="1"/>
  <c r="E18" i="17" a="1"/>
  <c r="E19" i="17" a="1"/>
  <c r="E20" i="17" a="1"/>
  <c r="E21" i="17" a="1"/>
  <c r="E22" i="17" a="1"/>
  <c r="E23" i="17" a="1"/>
  <c r="E24" i="17" a="1"/>
  <c r="E25" i="17" a="1"/>
  <c r="E26" i="17" a="1"/>
  <c r="E27" i="17" a="1"/>
  <c r="E28" i="17" a="1"/>
  <c r="E29" i="17" a="1"/>
  <c r="E30" i="17" a="1"/>
  <c r="E31" i="17" a="1"/>
  <c r="E32" i="17" a="1"/>
  <c r="E33" i="17" a="1"/>
  <c r="E34" i="17" a="1"/>
  <c r="E35" i="17" a="1"/>
  <c r="E36" i="17" a="1"/>
  <c r="E37" i="17" a="1"/>
  <c r="E38" i="17" a="1"/>
  <c r="E39" i="17" a="1"/>
  <c r="E40" i="17" a="1"/>
  <c r="E41" i="17" a="1"/>
  <c r="E42" i="17" a="1"/>
  <c r="E43" i="17" a="1"/>
  <c r="E44" i="17" a="1"/>
  <c r="E45" i="17" a="1"/>
  <c r="E46" i="17" a="1"/>
  <c r="E47" i="17" a="1"/>
  <c r="E48" i="17" a="1"/>
  <c r="E49" i="17" a="1"/>
  <c r="E50" i="17" a="1"/>
  <c r="E51" i="17" a="1"/>
  <c r="E52" i="17" a="1"/>
  <c r="E53" i="17" a="1"/>
  <c r="E54" i="17" a="1"/>
  <c r="E55" i="17" a="1"/>
  <c r="E56" i="17" a="1"/>
  <c r="E57" i="17" a="1"/>
  <c r="E58" i="17" a="1"/>
  <c r="E59" i="17" a="1"/>
  <c r="E60" i="17" a="1"/>
  <c r="E61" i="17" a="1"/>
  <c r="E62" i="17" a="1"/>
  <c r="E63" i="17" a="1"/>
  <c r="E64" i="17" a="1"/>
  <c r="E65" i="17" a="1"/>
  <c r="E66" i="17" a="1"/>
  <c r="E67" i="17" a="1"/>
  <c r="E68" i="17" a="1"/>
  <c r="E69" i="17" a="1"/>
  <c r="E70" i="17" a="1"/>
  <c r="E71" i="17" a="1"/>
  <c r="E72" i="17" a="1"/>
  <c r="E73" i="17" a="1"/>
  <c r="E74" i="17" a="1"/>
  <c r="E75" i="17" a="1"/>
  <c r="E76" i="17" a="1"/>
  <c r="E77" i="17" a="1"/>
  <c r="E78" i="17" a="1"/>
  <c r="E79" i="17" a="1"/>
  <c r="E80" i="17" a="1"/>
  <c r="E81" i="17" a="1"/>
  <c r="E82" i="17" a="1"/>
  <c r="E83" i="17" a="1"/>
  <c r="E84" i="17" a="1"/>
  <c r="E85" i="17" a="1"/>
  <c r="E86" i="17" a="1"/>
  <c r="E87" i="17" a="1"/>
  <c r="E88" i="17" a="1"/>
  <c r="E89" i="17" a="1"/>
  <c r="E90" i="17" a="1"/>
  <c r="E91" i="17" a="1"/>
  <c r="E92" i="17" a="1"/>
  <c r="E93" i="17" a="1"/>
  <c r="E94" i="17" a="1"/>
  <c r="E95" i="17" a="1"/>
  <c r="E96" i="17" a="1"/>
  <c r="E97" i="17" a="1"/>
  <c r="E98" i="17" a="1"/>
  <c r="E99" i="17" a="1"/>
  <c r="E100" i="17" a="1"/>
  <c r="E101" i="17" a="1"/>
  <c r="E102" i="17" a="1"/>
  <c r="E103" i="17" a="1"/>
  <c r="E104" i="17" a="1"/>
  <c r="E105" i="17" a="1"/>
  <c r="E106" i="17" a="1"/>
  <c r="E107" i="17" a="1"/>
  <c r="E108" i="17" a="1"/>
  <c r="E109" i="17" a="1"/>
  <c r="E110" i="17" a="1"/>
  <c r="E111" i="17" a="1"/>
  <c r="E112" i="17" a="1"/>
  <c r="E113" i="17" a="1"/>
  <c r="E114" i="17" a="1"/>
  <c r="E115" i="17" a="1"/>
  <c r="E116" i="17" a="1"/>
  <c r="E117" i="17" a="1"/>
  <c r="E118" i="17" a="1"/>
  <c r="E119" i="17" a="1"/>
  <c r="E120" i="17" a="1"/>
  <c r="E121" i="17" a="1"/>
  <c r="E122" i="17" a="1"/>
  <c r="E123" i="17" a="1"/>
  <c r="E124" i="17" a="1"/>
  <c r="E125" i="17" a="1"/>
  <c r="E126" i="17" a="1"/>
  <c r="E127" i="17" a="1"/>
  <c r="E128" i="17" a="1"/>
  <c r="E129" i="17" a="1"/>
  <c r="E130" i="17" a="1"/>
  <c r="E131" i="17" a="1"/>
  <c r="E132" i="17" a="1"/>
  <c r="E133" i="17" a="1"/>
  <c r="E134" i="17" a="1"/>
  <c r="E135" i="17" a="1"/>
  <c r="E136" i="17" a="1"/>
  <c r="E137" i="17" a="1"/>
  <c r="E138" i="17" a="1"/>
  <c r="E139" i="17" a="1"/>
  <c r="E140" i="17" a="1"/>
  <c r="E141" i="17" a="1"/>
  <c r="E142" i="17" a="1"/>
  <c r="E143" i="17" a="1"/>
  <c r="E144" i="17" a="1"/>
  <c r="E145" i="17" a="1"/>
  <c r="E146" i="17" a="1"/>
  <c r="E147" i="17" a="1"/>
  <c r="E148" i="17" a="1"/>
  <c r="E149" i="17" a="1"/>
  <c r="E150" i="17" a="1"/>
  <c r="E151" i="17" a="1"/>
  <c r="E152" i="17" a="1"/>
  <c r="E153" i="17" a="1"/>
  <c r="E154" i="17" a="1"/>
  <c r="E155" i="17" a="1"/>
  <c r="E156" i="17" a="1"/>
  <c r="E157" i="17" a="1"/>
  <c r="E158" i="17" a="1"/>
  <c r="E159" i="17" a="1"/>
  <c r="E160" i="17" a="1"/>
  <c r="E161" i="17" a="1"/>
  <c r="E162" i="17" a="1"/>
  <c r="E163" i="17" a="1"/>
  <c r="E164" i="17" a="1"/>
  <c r="E165" i="17" a="1"/>
  <c r="E166" i="17" a="1"/>
  <c r="E167" i="17" a="1"/>
  <c r="E168" i="17" a="1"/>
  <c r="E169" i="17" a="1"/>
  <c r="E170" i="17" a="1"/>
  <c r="E171" i="17" a="1"/>
  <c r="E172" i="17" a="1"/>
  <c r="E173" i="17" a="1"/>
  <c r="E174" i="17" a="1"/>
  <c r="E175" i="17" a="1"/>
  <c r="E176" i="17" a="1"/>
  <c r="E177" i="17" a="1"/>
  <c r="E178" i="17" a="1"/>
  <c r="E179" i="17" a="1"/>
  <c r="E180" i="17" a="1"/>
  <c r="E181" i="17" a="1"/>
  <c r="E182" i="17" a="1"/>
  <c r="E183" i="17" a="1"/>
  <c r="E184" i="17" a="1"/>
  <c r="E185" i="17" a="1"/>
  <c r="E186" i="17" a="1"/>
  <c r="E187" i="17" a="1"/>
  <c r="E188" i="17" a="1"/>
  <c r="E189" i="17" a="1"/>
  <c r="E190" i="17" a="1"/>
  <c r="E191" i="17" a="1"/>
  <c r="E192" i="17" a="1"/>
  <c r="E193" i="17" a="1"/>
  <c r="E194" i="17" a="1"/>
  <c r="E195" i="17" a="1"/>
  <c r="E196" i="17" a="1"/>
  <c r="E197" i="17" a="1"/>
  <c r="E198" i="17" a="1"/>
  <c r="E199" i="17" a="1"/>
  <c r="E200" i="17" a="1"/>
  <c r="E201" i="17" a="1"/>
  <c r="E202" i="17" a="1"/>
  <c r="E203" i="17" a="1"/>
  <c r="E204" i="17" a="1"/>
  <c r="E205" i="17" a="1"/>
  <c r="E206" i="17" a="1"/>
  <c r="E207" i="17" a="1"/>
  <c r="E208" i="17" a="1"/>
  <c r="E209" i="17" a="1"/>
  <c r="E210" i="17" a="1"/>
  <c r="E211" i="17" a="1"/>
  <c r="E212" i="17" a="1"/>
  <c r="E213" i="17" a="1"/>
  <c r="E214" i="17" a="1"/>
  <c r="E215" i="17" a="1"/>
  <c r="E216" i="17" a="1"/>
  <c r="E217" i="17" a="1"/>
  <c r="E218" i="17" a="1"/>
  <c r="E219" i="17" a="1"/>
  <c r="E220" i="17" a="1"/>
  <c r="E221" i="17" a="1"/>
  <c r="E222" i="17" a="1"/>
  <c r="E223" i="17" a="1"/>
  <c r="E224" i="17" a="1"/>
  <c r="E225" i="17" a="1"/>
  <c r="E226" i="17" a="1"/>
  <c r="E227" i="17" a="1"/>
  <c r="E228" i="17" a="1"/>
  <c r="E229" i="17" a="1"/>
  <c r="E230" i="17" a="1"/>
  <c r="E231" i="17" a="1"/>
  <c r="E232" i="17" a="1"/>
  <c r="E233" i="17" a="1"/>
  <c r="E234" i="17" a="1"/>
  <c r="E235" i="17" a="1"/>
  <c r="E236" i="17" a="1"/>
  <c r="E237" i="17" a="1"/>
  <c r="E238" i="17" a="1"/>
  <c r="E239" i="17" a="1"/>
  <c r="E240" i="17" a="1"/>
  <c r="E241" i="17" a="1"/>
  <c r="E242" i="17" a="1"/>
  <c r="E243" i="17" a="1"/>
  <c r="E244" i="17" a="1"/>
  <c r="E245" i="17" a="1"/>
  <c r="E246" i="17" a="1"/>
  <c r="E247" i="17" a="1"/>
  <c r="E248" i="17" a="1"/>
  <c r="E249" i="17" a="1"/>
  <c r="E250" i="17" a="1"/>
  <c r="E251" i="17" a="1"/>
  <c r="E252" i="17" a="1"/>
  <c r="E253" i="17" a="1"/>
  <c r="E254" i="17" a="1"/>
  <c r="E255" i="17" a="1"/>
  <c r="E256" i="17" a="1"/>
  <c r="E257" i="17" a="1"/>
  <c r="E258" i="17" a="1"/>
  <c r="E259" i="17" a="1"/>
  <c r="E260" i="17" a="1"/>
  <c r="E261" i="17" a="1"/>
  <c r="E262" i="17" a="1"/>
  <c r="E263" i="17" a="1"/>
  <c r="E264" i="17" a="1"/>
  <c r="E265" i="17" a="1"/>
  <c r="E266" i="17" a="1"/>
  <c r="E267" i="17" a="1"/>
  <c r="E268" i="17" a="1"/>
  <c r="E269" i="17" a="1"/>
  <c r="E270" i="17" a="1"/>
  <c r="E271" i="17" a="1"/>
  <c r="E272" i="17" a="1"/>
  <c r="E273" i="17" a="1"/>
  <c r="E274" i="17" a="1"/>
  <c r="E275" i="17" a="1"/>
  <c r="E276" i="17" a="1"/>
  <c r="E277" i="17" a="1"/>
  <c r="E278" i="17" a="1"/>
  <c r="E279" i="17" a="1"/>
  <c r="E280" i="17" a="1"/>
  <c r="E281" i="17" a="1"/>
  <c r="E282" i="17" a="1"/>
  <c r="E283" i="17" a="1"/>
  <c r="E284" i="17" a="1"/>
  <c r="E285" i="17" a="1"/>
  <c r="E286" i="17" a="1"/>
  <c r="E287" i="17" a="1"/>
  <c r="E288" i="17" a="1"/>
  <c r="E289" i="17" a="1"/>
  <c r="E290" i="17" a="1"/>
  <c r="E291" i="17" a="1"/>
  <c r="E292" i="17" a="1"/>
  <c r="E293" i="17" a="1"/>
  <c r="E294" i="17" a="1"/>
  <c r="E295" i="17" a="1"/>
  <c r="E296" i="17" a="1"/>
  <c r="E297" i="17" a="1"/>
  <c r="E298" i="17" a="1"/>
  <c r="E299" i="17" a="1"/>
  <c r="E300" i="17" a="1"/>
  <c r="E301" i="17" a="1"/>
  <c r="E302" i="17" a="1"/>
  <c r="E303" i="17" a="1"/>
  <c r="E304" i="17" a="1"/>
  <c r="E305" i="17" a="1"/>
  <c r="E306" i="17" a="1"/>
  <c r="E307" i="17" a="1"/>
  <c r="E308" i="17" a="1"/>
  <c r="E309" i="17" a="1"/>
  <c r="E310" i="17" a="1"/>
  <c r="E311" i="17" a="1"/>
  <c r="E312" i="17" a="1"/>
  <c r="E313" i="17" a="1"/>
  <c r="E314" i="17" a="1"/>
  <c r="E315" i="17" a="1"/>
  <c r="E316" i="17" a="1"/>
  <c r="E317" i="17" a="1"/>
  <c r="E318" i="17" a="1"/>
  <c r="E319" i="17" a="1"/>
  <c r="E320" i="17" a="1"/>
  <c r="E321" i="17" a="1"/>
  <c r="E322" i="17" a="1"/>
  <c r="E323" i="17" a="1"/>
  <c r="E324" i="17" a="1"/>
  <c r="E325" i="17" a="1"/>
  <c r="E326" i="17" a="1"/>
  <c r="E327" i="17" a="1"/>
  <c r="E328" i="17" a="1"/>
  <c r="E329" i="17" a="1"/>
  <c r="E330" i="17" a="1"/>
  <c r="E331" i="17" a="1"/>
  <c r="E332" i="17" a="1"/>
  <c r="E333" i="17" a="1"/>
  <c r="E334" i="17" a="1"/>
  <c r="E335" i="17" a="1"/>
  <c r="E336" i="17" a="1"/>
  <c r="E337" i="17" a="1"/>
  <c r="E338" i="17" a="1"/>
  <c r="E339" i="17" a="1"/>
  <c r="E340" i="17" a="1"/>
  <c r="E341" i="17" a="1"/>
  <c r="E342" i="17" a="1"/>
  <c r="E343" i="17" a="1"/>
  <c r="E344" i="17" a="1"/>
  <c r="E345" i="17" a="1"/>
  <c r="E346" i="17" a="1"/>
  <c r="E347" i="17" a="1"/>
  <c r="E348" i="17" a="1"/>
  <c r="E349" i="17" a="1"/>
  <c r="E350" i="17" a="1"/>
  <c r="E351" i="17" a="1"/>
  <c r="E352" i="17" a="1"/>
  <c r="E353" i="17" a="1"/>
  <c r="E354" i="17" a="1"/>
  <c r="E355" i="17" a="1"/>
  <c r="E356" i="17" a="1"/>
  <c r="E357" i="17" a="1"/>
  <c r="E358" i="17" a="1"/>
  <c r="E359" i="17" a="1"/>
  <c r="E360" i="17" a="1"/>
  <c r="E361" i="17" a="1"/>
  <c r="E362" i="17" a="1"/>
  <c r="E363" i="17" a="1"/>
  <c r="E364" i="17" a="1"/>
  <c r="E365" i="17" a="1"/>
  <c r="E366" i="17" a="1"/>
  <c r="E367" i="17" a="1"/>
  <c r="E368" i="17" a="1"/>
  <c r="E369" i="17" a="1"/>
  <c r="E370" i="17" a="1"/>
  <c r="E371" i="17" a="1"/>
  <c r="E372" i="17" a="1"/>
  <c r="D2" i="24" a="1"/>
  <c r="D3" i="24" a="1"/>
  <c r="D4" i="24" a="1"/>
  <c r="D5" i="24" a="1"/>
  <c r="D6" i="24" a="1"/>
  <c r="D7" i="24" a="1"/>
  <c r="D8" i="24" a="1"/>
  <c r="D9" i="24" a="1"/>
  <c r="D10" i="24" a="1"/>
  <c r="D11" i="24" a="1"/>
  <c r="D12" i="24" a="1"/>
  <c r="D13" i="24" a="1"/>
  <c r="D14" i="24" a="1"/>
  <c r="D15" i="24" a="1"/>
  <c r="D16" i="24" a="1"/>
  <c r="D17" i="24" a="1"/>
  <c r="D18" i="24" a="1"/>
  <c r="D19" i="24" a="1"/>
  <c r="D20" i="24" a="1"/>
  <c r="D21" i="24" a="1"/>
  <c r="D22" i="24" a="1"/>
  <c r="D23" i="24" a="1"/>
  <c r="D24" i="24" a="1"/>
  <c r="D25" i="24" a="1"/>
  <c r="D26" i="24" a="1"/>
  <c r="D27" i="24" a="1"/>
  <c r="D28" i="24" a="1"/>
  <c r="D29" i="24" a="1"/>
  <c r="D30" i="24" a="1"/>
  <c r="D31" i="24" a="1"/>
  <c r="D32" i="24" a="1"/>
  <c r="D33" i="24" a="1"/>
  <c r="D34" i="24" a="1"/>
  <c r="D35" i="24" a="1"/>
  <c r="D36" i="24" a="1"/>
  <c r="D37" i="24" a="1"/>
  <c r="D38" i="24" a="1"/>
  <c r="D39" i="24" a="1"/>
  <c r="D40" i="24" a="1"/>
  <c r="D41" i="24" a="1"/>
  <c r="D42" i="24" a="1"/>
  <c r="D43" i="24" a="1"/>
  <c r="D44" i="24" a="1"/>
  <c r="D45" i="24" a="1"/>
  <c r="D46" i="24" a="1"/>
  <c r="D47" i="24" a="1"/>
  <c r="D48" i="24" a="1"/>
  <c r="D49" i="24" a="1"/>
  <c r="D50" i="24" a="1"/>
  <c r="D51" i="24" a="1"/>
  <c r="D52" i="24" a="1"/>
  <c r="D53" i="24" a="1"/>
  <c r="D54" i="24" a="1"/>
  <c r="D55" i="24" a="1"/>
  <c r="D56" i="24" a="1"/>
  <c r="D57" i="24" a="1"/>
  <c r="D58" i="24" a="1"/>
  <c r="F58" i="24" s="1"/>
  <c r="G58" i="24" s="1" a="1"/>
  <c r="H58" i="24" s="1"/>
  <c r="D59" i="24" a="1"/>
  <c r="F59" i="24" s="1"/>
  <c r="G59" i="24" s="1" a="1"/>
  <c r="H59" i="24" s="1"/>
  <c r="D60" i="24" a="1"/>
  <c r="F60" i="24" s="1"/>
  <c r="G60" i="24" s="1" a="1"/>
  <c r="H60" i="24" s="1"/>
  <c r="D61" i="24" a="1"/>
  <c r="D62" i="24" a="1"/>
  <c r="F62" i="24" s="1"/>
  <c r="G62" i="24" s="1" a="1"/>
  <c r="H62" i="24" s="1"/>
  <c r="D63" i="24" a="1"/>
  <c r="F63" i="24" s="1"/>
  <c r="G63" i="24" s="1" a="1"/>
  <c r="H63" i="24" s="1"/>
  <c r="D64" i="24" a="1"/>
  <c r="F64" i="24" s="1"/>
  <c r="G64" i="24" s="1" a="1"/>
  <c r="H64" i="24" s="1"/>
  <c r="D65" i="24" a="1"/>
  <c r="F65" i="24" s="1"/>
  <c r="G65" i="24" s="1" a="1"/>
  <c r="H65" i="24" s="1"/>
  <c r="D66" i="24" a="1"/>
  <c r="F66" i="24" s="1"/>
  <c r="G66" i="24" s="1" a="1"/>
  <c r="H66" i="24" s="1"/>
  <c r="D67" i="24" a="1"/>
  <c r="F67" i="24" s="1"/>
  <c r="G67" i="24" s="1" a="1"/>
  <c r="H67" i="24" s="1"/>
  <c r="E2" i="24" a="1"/>
  <c r="E3" i="24" a="1"/>
  <c r="E4" i="24" a="1"/>
  <c r="E5" i="24" a="1"/>
  <c r="E6" i="24" a="1"/>
  <c r="E7" i="24" a="1"/>
  <c r="E8" i="24" a="1"/>
  <c r="E9" i="24" a="1"/>
  <c r="E10" i="24" a="1"/>
  <c r="E11" i="24" a="1"/>
  <c r="E12" i="24" a="1"/>
  <c r="E13" i="24" a="1"/>
  <c r="E14" i="24" a="1"/>
  <c r="E15" i="24" a="1"/>
  <c r="E16" i="24" a="1"/>
  <c r="E17" i="24" a="1"/>
  <c r="E18" i="24" a="1"/>
  <c r="E19" i="24" a="1"/>
  <c r="E20" i="24" a="1"/>
  <c r="E21" i="24" a="1"/>
  <c r="E22" i="24" a="1"/>
  <c r="E23" i="24" a="1"/>
  <c r="E24" i="24" a="1"/>
  <c r="E25" i="24" a="1"/>
  <c r="E26" i="24" a="1"/>
  <c r="E27" i="24" a="1"/>
  <c r="E28" i="24" a="1"/>
  <c r="E29" i="24" a="1"/>
  <c r="E30" i="24" a="1"/>
  <c r="E31" i="24" a="1"/>
  <c r="E32" i="24" a="1"/>
  <c r="E33" i="24" a="1"/>
  <c r="E34" i="24" a="1"/>
  <c r="E35" i="24" a="1"/>
  <c r="E36" i="24" a="1"/>
  <c r="E37" i="24" a="1"/>
  <c r="E38" i="24" a="1"/>
  <c r="E39" i="24" a="1"/>
  <c r="E40" i="24" a="1"/>
  <c r="E41" i="24" a="1"/>
  <c r="E42" i="24" a="1"/>
  <c r="E43" i="24" a="1"/>
  <c r="E44" i="24" a="1"/>
  <c r="E45" i="24" a="1"/>
  <c r="E46" i="24" a="1"/>
  <c r="E47" i="24" a="1"/>
  <c r="E48" i="24" a="1"/>
  <c r="E49" i="24" a="1"/>
  <c r="E50" i="24" a="1"/>
  <c r="E51" i="24" a="1"/>
  <c r="E52" i="24" a="1"/>
  <c r="E53" i="24" a="1"/>
  <c r="E54" i="24" a="1"/>
  <c r="E55" i="24" a="1"/>
  <c r="E56" i="24" a="1"/>
  <c r="E57" i="24" a="1"/>
  <c r="E58" i="24" a="1"/>
  <c r="E59" i="24" a="1"/>
  <c r="E60" i="24" a="1"/>
  <c r="E61" i="24" a="1"/>
  <c r="E62" i="24" a="1"/>
  <c r="E63" i="24" a="1"/>
  <c r="E64" i="24" a="1"/>
  <c r="E65" i="24" a="1"/>
  <c r="E66" i="24" a="1"/>
  <c r="E67" i="24" a="1"/>
  <c r="F2" i="24"/>
  <c r="F3" i="24"/>
  <c r="F4" i="24"/>
  <c r="F5" i="24"/>
  <c r="F6" i="24"/>
  <c r="F7" i="24"/>
  <c r="F8" i="24"/>
  <c r="F9" i="24"/>
  <c r="F10" i="24"/>
  <c r="G10" i="24" s="1" a="1"/>
  <c r="H10" i="24" s="1"/>
  <c r="F11" i="24"/>
  <c r="G11" i="24" s="1" a="1"/>
  <c r="H11" i="24" s="1"/>
  <c r="F12" i="24"/>
  <c r="G12" i="24" s="1" a="1"/>
  <c r="H12" i="24" s="1"/>
  <c r="F13" i="24"/>
  <c r="G13" i="24" s="1" a="1"/>
  <c r="H13" i="24" s="1"/>
  <c r="F14" i="24"/>
  <c r="G14" i="24" s="1" a="1"/>
  <c r="H14" i="24" s="1"/>
  <c r="F15" i="24"/>
  <c r="G15" i="24" s="1" a="1"/>
  <c r="H15" i="24" s="1"/>
  <c r="F16" i="24"/>
  <c r="G16" i="24" s="1" a="1"/>
  <c r="H16" i="24" s="1"/>
  <c r="F17" i="24"/>
  <c r="G17" i="24" s="1" a="1"/>
  <c r="H17" i="24" s="1"/>
  <c r="F18" i="24"/>
  <c r="G18" i="24" s="1" a="1"/>
  <c r="H18" i="24" s="1"/>
  <c r="F19" i="24"/>
  <c r="G19" i="24" s="1" a="1"/>
  <c r="H19" i="24" s="1"/>
  <c r="F20" i="24"/>
  <c r="G20" i="24" s="1" a="1"/>
  <c r="H20" i="24" s="1"/>
  <c r="F21" i="24"/>
  <c r="G21" i="24" s="1" a="1"/>
  <c r="H21" i="24" s="1"/>
  <c r="F22" i="24"/>
  <c r="G22" i="24" s="1" a="1"/>
  <c r="H22" i="24" s="1"/>
  <c r="F23" i="24"/>
  <c r="G23" i="24" s="1" a="1"/>
  <c r="H23" i="24" s="1"/>
  <c r="F24" i="24"/>
  <c r="G24" i="24" s="1" a="1"/>
  <c r="H24" i="24" s="1"/>
  <c r="F25" i="24"/>
  <c r="G25" i="24" s="1" a="1"/>
  <c r="H25" i="24" s="1"/>
  <c r="F26" i="24"/>
  <c r="G26" i="24" s="1" a="1"/>
  <c r="H26" i="24" s="1"/>
  <c r="F27" i="24"/>
  <c r="G27" i="24" s="1" a="1"/>
  <c r="H27" i="24" s="1"/>
  <c r="F28" i="24"/>
  <c r="G28" i="24" s="1" a="1"/>
  <c r="H28" i="24" s="1"/>
  <c r="F29" i="24"/>
  <c r="G29" i="24" s="1" a="1"/>
  <c r="H29" i="24" s="1"/>
  <c r="F30" i="24"/>
  <c r="G30" i="24" s="1" a="1"/>
  <c r="H30" i="24" s="1"/>
  <c r="F31" i="24"/>
  <c r="G31" i="24" s="1" a="1"/>
  <c r="H31" i="24" s="1"/>
  <c r="F33" i="24"/>
  <c r="G33" i="24" s="1" a="1"/>
  <c r="H33" i="24" s="1"/>
  <c r="F34" i="24"/>
  <c r="G34" i="24" s="1" a="1"/>
  <c r="H34" i="24" s="1"/>
  <c r="F36" i="24"/>
  <c r="G36" i="24" s="1" a="1"/>
  <c r="H36" i="24" s="1"/>
  <c r="F37" i="24"/>
  <c r="G37" i="24" s="1" a="1"/>
  <c r="H37" i="24" s="1"/>
  <c r="F38" i="24"/>
  <c r="G38" i="24" s="1" a="1"/>
  <c r="H38" i="24" s="1"/>
  <c r="F39" i="24"/>
  <c r="G39" i="24" s="1" a="1"/>
  <c r="H39" i="24" s="1"/>
  <c r="F40" i="24"/>
  <c r="G40" i="24" s="1" a="1"/>
  <c r="H40" i="24" s="1"/>
  <c r="F41" i="24"/>
  <c r="G41" i="24" s="1" a="1"/>
  <c r="H41" i="24" s="1"/>
  <c r="F42" i="24"/>
  <c r="G42" i="24" s="1" a="1"/>
  <c r="H42" i="24" s="1"/>
  <c r="F43" i="24"/>
  <c r="G43" i="24" s="1" a="1"/>
  <c r="H43" i="24" s="1"/>
  <c r="F44" i="24"/>
  <c r="G44" i="24" s="1" a="1"/>
  <c r="H44" i="24" s="1"/>
  <c r="F45" i="24"/>
  <c r="G45" i="24" s="1" a="1"/>
  <c r="H45" i="24" s="1"/>
  <c r="F46" i="24"/>
  <c r="G46" i="24" s="1" a="1"/>
  <c r="H46" i="24" s="1"/>
  <c r="F47" i="24"/>
  <c r="G47" i="24" s="1" a="1"/>
  <c r="H47" i="24" s="1"/>
  <c r="F48" i="24"/>
  <c r="G48" i="24" s="1" a="1"/>
  <c r="H48" i="24" s="1"/>
  <c r="F49" i="24"/>
  <c r="G49" i="24" s="1" a="1"/>
  <c r="H49" i="24" s="1"/>
  <c r="F50" i="24"/>
  <c r="G50" i="24" s="1" a="1"/>
  <c r="H50" i="24" s="1"/>
  <c r="F51" i="24"/>
  <c r="G51" i="24" s="1" a="1"/>
  <c r="H51" i="24" s="1"/>
  <c r="F52" i="24"/>
  <c r="G52" i="24" s="1" a="1"/>
  <c r="H52" i="24" s="1"/>
  <c r="F53" i="24"/>
  <c r="G53" i="24" s="1" a="1"/>
  <c r="H53" i="24" s="1"/>
  <c r="F54" i="24"/>
  <c r="G54" i="24" s="1" a="1"/>
  <c r="H54" i="24" s="1"/>
  <c r="F55" i="24"/>
  <c r="G55" i="24" s="1" a="1"/>
  <c r="H55" i="24" s="1"/>
  <c r="F56" i="24"/>
  <c r="G56" i="24" s="1" a="1"/>
  <c r="H56" i="24" s="1"/>
  <c r="F57" i="24"/>
  <c r="G57" i="24" s="1" a="1"/>
  <c r="H57" i="24" s="1"/>
  <c r="F61" i="24"/>
  <c r="G61" i="24" s="1" a="1"/>
  <c r="H61" i="24" s="1"/>
  <c r="G2" i="24" a="1"/>
  <c r="H2" i="24" s="1"/>
  <c r="G3" i="24" a="1"/>
  <c r="H3" i="24" s="1"/>
  <c r="G4" i="24" a="1"/>
  <c r="H4" i="24" s="1"/>
  <c r="G5" i="24" a="1"/>
  <c r="H5" i="24" s="1"/>
  <c r="G6" i="24" a="1"/>
  <c r="H6" i="24" s="1"/>
  <c r="G7" i="24" a="1"/>
  <c r="H7" i="24" s="1"/>
  <c r="G8" i="24" a="1"/>
  <c r="H8" i="24" s="1"/>
  <c r="G9" i="24" a="1"/>
  <c r="H9" i="24" s="1"/>
  <c r="F2" i="27" a="1"/>
  <c r="K2" i="27" s="1"/>
  <c r="F3" i="27" a="1"/>
  <c r="K3" i="27" s="1"/>
  <c r="F4" i="27" a="1"/>
  <c r="K4" i="27" s="1"/>
  <c r="F5" i="27" a="1"/>
  <c r="K5" i="27" s="1"/>
  <c r="F6" i="27" a="1"/>
  <c r="K6" i="27" s="1"/>
  <c r="F7" i="27" a="1"/>
  <c r="F8" i="27" a="1"/>
  <c r="K8" i="27" s="1"/>
  <c r="F9" i="27" a="1"/>
  <c r="F10" i="27" a="1"/>
  <c r="F11" i="27" a="1"/>
  <c r="F12" i="27" a="1"/>
  <c r="F13" i="27" a="1"/>
  <c r="F14" i="27" a="1"/>
  <c r="F15" i="27" a="1"/>
  <c r="F16" i="27" a="1"/>
  <c r="F17" i="27" a="1"/>
  <c r="F18" i="27" a="1"/>
  <c r="F19" i="27" a="1"/>
  <c r="F20" i="27" a="1"/>
  <c r="F21" i="27" a="1"/>
  <c r="F22" i="27" a="1"/>
  <c r="F23" i="27" a="1"/>
  <c r="F24" i="27" a="1"/>
  <c r="F25" i="27" a="1"/>
  <c r="F26" i="27" a="1"/>
  <c r="F27" i="27" a="1"/>
  <c r="F28" i="27" a="1"/>
  <c r="F29" i="27" a="1"/>
  <c r="F30" i="27" a="1"/>
  <c r="F31" i="27" a="1"/>
  <c r="F32" i="27" a="1"/>
  <c r="F33" i="27" a="1"/>
  <c r="F34" i="27" a="1"/>
  <c r="F35" i="27" a="1"/>
  <c r="F36" i="27" a="1"/>
  <c r="F37" i="27" a="1"/>
  <c r="F38" i="27" a="1"/>
  <c r="F39" i="27" a="1"/>
  <c r="F40" i="27" a="1"/>
  <c r="F41" i="27" a="1"/>
  <c r="F42" i="27" a="1"/>
  <c r="F43" i="27" a="1"/>
  <c r="F44" i="27" a="1"/>
  <c r="F45" i="27" a="1"/>
  <c r="F46" i="27" a="1"/>
  <c r="F47" i="27" a="1"/>
  <c r="F48" i="27" a="1"/>
  <c r="F49" i="27" a="1"/>
  <c r="F50" i="27" a="1"/>
  <c r="F51" i="27" a="1"/>
  <c r="F52" i="27" a="1"/>
  <c r="F53" i="27" a="1"/>
  <c r="F54" i="27" a="1"/>
  <c r="F55" i="27" a="1"/>
  <c r="F56" i="27" a="1"/>
  <c r="F57" i="27" a="1"/>
  <c r="F58" i="27" a="1"/>
  <c r="F59" i="27" a="1"/>
  <c r="F60" i="27" a="1"/>
  <c r="F61" i="27" a="1"/>
  <c r="F62" i="27" a="1"/>
  <c r="F63" i="27" a="1"/>
  <c r="F64" i="27" a="1"/>
  <c r="F65" i="27" a="1"/>
  <c r="F66" i="27" a="1"/>
  <c r="F67" i="27" a="1"/>
  <c r="F68" i="27" a="1"/>
  <c r="F69" i="27" a="1"/>
  <c r="F70" i="27" a="1"/>
  <c r="F71" i="27" a="1"/>
  <c r="F72" i="27" a="1"/>
  <c r="F73" i="27" a="1"/>
  <c r="F74" i="27" a="1"/>
  <c r="F75" i="27" a="1"/>
  <c r="F76" i="27" a="1"/>
  <c r="F77" i="27" a="1"/>
  <c r="F78" i="27" a="1"/>
  <c r="F79" i="27" a="1"/>
  <c r="F80" i="27" a="1"/>
  <c r="F81" i="27" a="1"/>
  <c r="F82" i="27" a="1"/>
  <c r="F83" i="27" a="1"/>
  <c r="F84" i="27" a="1"/>
  <c r="F85" i="27" a="1"/>
  <c r="F86" i="27" a="1"/>
  <c r="F87" i="27" a="1"/>
  <c r="F88" i="27" a="1"/>
  <c r="F89" i="27" a="1"/>
  <c r="F90" i="27" a="1"/>
  <c r="F91" i="27" a="1"/>
  <c r="F92" i="27" a="1"/>
  <c r="F93" i="27" a="1"/>
  <c r="F94" i="27" a="1"/>
  <c r="F95" i="27" a="1"/>
  <c r="F96" i="27" a="1"/>
  <c r="F97" i="27" a="1"/>
  <c r="F98" i="27" a="1"/>
  <c r="F99" i="27" a="1"/>
  <c r="F100" i="27" a="1"/>
  <c r="F101" i="27" a="1"/>
  <c r="F102" i="27" a="1"/>
  <c r="F103" i="27" a="1"/>
  <c r="F104" i="27" a="1"/>
  <c r="F105" i="27" a="1"/>
  <c r="F106" i="27" a="1"/>
  <c r="F107" i="27" a="1"/>
  <c r="F108" i="27" a="1"/>
  <c r="F109" i="27" a="1"/>
  <c r="F110" i="27" a="1"/>
  <c r="F111" i="27" a="1"/>
  <c r="F112" i="27" a="1"/>
  <c r="F113" i="27" a="1"/>
  <c r="F114" i="27" a="1"/>
  <c r="F115" i="27" a="1"/>
  <c r="F116" i="27" a="1"/>
  <c r="F117" i="27" a="1"/>
  <c r="F118" i="27" a="1"/>
  <c r="F119" i="27" a="1"/>
  <c r="F120" i="27" a="1"/>
  <c r="F121" i="27" a="1"/>
  <c r="F122" i="27" a="1"/>
  <c r="F123" i="27" a="1"/>
  <c r="F124" i="27" a="1"/>
  <c r="F125" i="27" a="1"/>
  <c r="F126" i="27" a="1"/>
  <c r="F127" i="27" a="1"/>
  <c r="F128" i="27" a="1"/>
  <c r="F129" i="27" a="1"/>
  <c r="F130" i="27" a="1"/>
  <c r="F131" i="27" a="1"/>
  <c r="F132" i="27" a="1"/>
  <c r="F133" i="27" a="1"/>
  <c r="F134" i="27" a="1"/>
  <c r="F135" i="27" a="1"/>
  <c r="F136" i="27" a="1"/>
  <c r="F137" i="27" a="1"/>
  <c r="F138" i="27" a="1"/>
  <c r="F139" i="27" a="1"/>
  <c r="F140" i="27" a="1"/>
  <c r="F141" i="27" a="1"/>
  <c r="F142" i="27" a="1"/>
  <c r="F143" i="27" a="1"/>
  <c r="F144" i="27" a="1"/>
  <c r="F145" i="27" a="1"/>
  <c r="F146" i="27" a="1"/>
  <c r="F147" i="27" a="1"/>
  <c r="F148" i="27" a="1"/>
  <c r="F149" i="27" a="1"/>
  <c r="F150" i="27" a="1"/>
  <c r="F151" i="27" a="1"/>
  <c r="F152" i="27" a="1"/>
  <c r="F153" i="27" a="1"/>
  <c r="F154" i="27" a="1"/>
  <c r="F155" i="27" a="1"/>
  <c r="F156" i="27" a="1"/>
  <c r="F157" i="27" a="1"/>
  <c r="F158" i="27" a="1"/>
  <c r="F159" i="27" a="1"/>
  <c r="F160" i="27" a="1"/>
  <c r="F161" i="27" a="1"/>
  <c r="F162" i="27" a="1"/>
  <c r="F163" i="27" a="1"/>
  <c r="F164" i="27" a="1"/>
  <c r="F165" i="27" a="1"/>
  <c r="F166" i="27" a="1"/>
  <c r="F167" i="27" a="1"/>
  <c r="F168" i="27" a="1"/>
  <c r="F169" i="27" a="1"/>
  <c r="F170" i="27" a="1"/>
  <c r="F171" i="27" a="1"/>
  <c r="F172" i="27" a="1"/>
  <c r="F173" i="27" a="1"/>
  <c r="F174" i="27" a="1"/>
  <c r="F175" i="27" a="1"/>
  <c r="F176" i="27" a="1"/>
  <c r="F177" i="27" a="1"/>
  <c r="F178" i="27" a="1"/>
  <c r="F179" i="27" a="1"/>
  <c r="F180" i="27" a="1"/>
  <c r="F181" i="27" a="1"/>
  <c r="F182" i="27" a="1"/>
  <c r="F183" i="27" a="1"/>
  <c r="F184" i="27" a="1"/>
  <c r="F185" i="27" a="1"/>
  <c r="F186" i="27" a="1"/>
  <c r="F187" i="27" a="1"/>
  <c r="F188" i="27" a="1"/>
  <c r="F189" i="27" a="1"/>
  <c r="F190" i="27" a="1"/>
  <c r="F191" i="27" a="1"/>
  <c r="F192" i="27" a="1"/>
  <c r="F193" i="27" a="1"/>
  <c r="F194" i="27" a="1"/>
  <c r="F195" i="27" a="1"/>
  <c r="F196" i="27" a="1"/>
  <c r="F197" i="27" a="1"/>
  <c r="F198" i="27" a="1"/>
  <c r="F199" i="27" a="1"/>
  <c r="F200" i="27" a="1"/>
  <c r="F201" i="27" a="1"/>
  <c r="F202" i="27" a="1"/>
  <c r="F203" i="27" a="1"/>
  <c r="F204" i="27" a="1"/>
  <c r="F205" i="27" a="1"/>
  <c r="F206" i="27" a="1"/>
  <c r="F207" i="27" a="1"/>
  <c r="F208" i="27" a="1"/>
  <c r="F209" i="27" a="1"/>
  <c r="F210" i="27" a="1"/>
  <c r="F211" i="27" a="1"/>
  <c r="F212" i="27" a="1"/>
  <c r="F213" i="27" a="1"/>
  <c r="F214" i="27" a="1"/>
  <c r="F215" i="27" a="1"/>
  <c r="F216" i="27" a="1"/>
  <c r="F217" i="27" a="1"/>
  <c r="F218" i="27" a="1"/>
  <c r="F219" i="27" a="1"/>
  <c r="F220" i="27" a="1"/>
  <c r="F221" i="27" a="1"/>
  <c r="F222" i="27" a="1"/>
  <c r="F223" i="27" a="1"/>
  <c r="F224" i="27" a="1"/>
  <c r="F225" i="27" a="1"/>
  <c r="F226" i="27" a="1"/>
  <c r="F227" i="27" a="1"/>
  <c r="F228" i="27" a="1"/>
  <c r="F229" i="27" a="1"/>
  <c r="F230" i="27" a="1"/>
  <c r="F231" i="27" a="1"/>
  <c r="F232" i="27" a="1"/>
  <c r="F233" i="27" a="1"/>
  <c r="F234" i="27" a="1"/>
  <c r="F235" i="27" a="1"/>
  <c r="F236" i="27" a="1"/>
  <c r="F237" i="27" a="1"/>
  <c r="F238" i="27" a="1"/>
  <c r="F239" i="27" a="1"/>
  <c r="F240" i="27" a="1"/>
  <c r="F241" i="27" a="1"/>
  <c r="F242" i="27" a="1"/>
  <c r="F243" i="27" a="1"/>
  <c r="F244" i="27" a="1"/>
  <c r="F245" i="27" a="1"/>
  <c r="F246" i="27" a="1"/>
  <c r="F247" i="27" a="1"/>
  <c r="F248" i="27" a="1"/>
  <c r="F249" i="27" a="1"/>
  <c r="F250" i="27" a="1"/>
  <c r="F251" i="27" a="1"/>
  <c r="F252" i="27" a="1"/>
  <c r="F253" i="27" a="1"/>
  <c r="F254" i="27" a="1"/>
  <c r="F255" i="27" a="1"/>
  <c r="F256" i="27" a="1"/>
  <c r="F257" i="27" a="1"/>
  <c r="F258" i="27" a="1"/>
  <c r="F259" i="27" a="1"/>
  <c r="F260" i="27" a="1"/>
  <c r="F261" i="27" a="1"/>
  <c r="F262" i="27" a="1"/>
  <c r="F263" i="27" a="1"/>
  <c r="F264" i="27" a="1"/>
  <c r="F265" i="27" a="1"/>
  <c r="F266" i="27" a="1"/>
  <c r="F267" i="27" a="1"/>
  <c r="F268" i="27" a="1"/>
  <c r="F269" i="27" a="1"/>
  <c r="F270" i="27" a="1"/>
  <c r="F271" i="27" a="1"/>
  <c r="F272" i="27" a="1"/>
  <c r="F273" i="27" a="1"/>
  <c r="F274" i="27" a="1"/>
  <c r="F275" i="27" a="1"/>
  <c r="F276" i="27" a="1"/>
  <c r="F277" i="27" a="1"/>
  <c r="F278" i="27" a="1"/>
  <c r="F279" i="27" a="1"/>
  <c r="F280" i="27" a="1"/>
  <c r="F281" i="27" a="1"/>
  <c r="F282" i="27" a="1"/>
  <c r="F283" i="27" a="1"/>
  <c r="F284" i="27" a="1"/>
  <c r="F285" i="27" a="1"/>
  <c r="F286" i="27" a="1"/>
  <c r="F287" i="27" a="1"/>
  <c r="F288" i="27" a="1"/>
  <c r="F289" i="27" a="1"/>
  <c r="F290" i="27" a="1"/>
  <c r="F291" i="27" a="1"/>
  <c r="F292" i="27" a="1"/>
  <c r="F293" i="27" a="1"/>
  <c r="F294" i="27" a="1"/>
  <c r="F295" i="27" a="1"/>
  <c r="F296" i="27" a="1"/>
  <c r="F297" i="27" a="1"/>
  <c r="F298" i="27" a="1"/>
  <c r="F299" i="27" a="1"/>
  <c r="F300" i="27" a="1"/>
  <c r="F301" i="27" a="1"/>
  <c r="F302" i="27" a="1"/>
  <c r="F303" i="27" a="1"/>
  <c r="F304" i="27" a="1"/>
  <c r="F305" i="27" a="1"/>
  <c r="F306" i="27" a="1"/>
  <c r="F307" i="27" a="1"/>
  <c r="F308" i="27" a="1"/>
  <c r="F309" i="27" a="1"/>
  <c r="F310" i="27" a="1"/>
  <c r="F311" i="27" a="1"/>
  <c r="F312" i="27" a="1"/>
  <c r="F313" i="27" a="1"/>
  <c r="F314" i="27" a="1"/>
  <c r="F315" i="27" a="1"/>
  <c r="F316" i="27" a="1"/>
  <c r="F317" i="27" a="1"/>
  <c r="F318" i="27" a="1"/>
  <c r="F319" i="27" a="1"/>
  <c r="F320" i="27" a="1"/>
  <c r="F321" i="27" a="1"/>
  <c r="F322" i="27" a="1"/>
  <c r="F323" i="27" a="1"/>
  <c r="F324" i="27" a="1"/>
  <c r="F325" i="27" a="1"/>
  <c r="F326" i="27" a="1"/>
  <c r="F327" i="27" a="1"/>
  <c r="F328" i="27" a="1"/>
  <c r="F329" i="27" a="1"/>
  <c r="F330" i="27" a="1"/>
  <c r="F331" i="27" a="1"/>
  <c r="F332" i="27" a="1"/>
  <c r="F333" i="27" a="1"/>
  <c r="F334" i="27" a="1"/>
  <c r="F335" i="27" a="1"/>
  <c r="F336" i="27" a="1"/>
  <c r="F337" i="27" a="1"/>
  <c r="F338" i="27" a="1"/>
  <c r="F339" i="27" a="1"/>
  <c r="F340" i="27" a="1"/>
  <c r="F341" i="27" a="1"/>
  <c r="F342" i="27" a="1"/>
  <c r="F343" i="27" a="1"/>
  <c r="F344" i="27" a="1"/>
  <c r="F345" i="27" a="1"/>
  <c r="F346" i="27" a="1"/>
  <c r="F347" i="27" a="1"/>
  <c r="F348" i="27" a="1"/>
  <c r="F349" i="27" a="1"/>
  <c r="F350" i="27" a="1"/>
  <c r="F351" i="27" a="1"/>
  <c r="F352" i="27" a="1"/>
  <c r="F353" i="27" a="1"/>
  <c r="F354" i="27" a="1"/>
  <c r="F355" i="27" a="1"/>
  <c r="F356" i="27" a="1"/>
  <c r="F357" i="27" a="1"/>
  <c r="F358" i="27" a="1"/>
  <c r="F359" i="27" a="1"/>
  <c r="F360" i="27" a="1"/>
  <c r="F361" i="27" a="1"/>
  <c r="F362" i="27" a="1"/>
  <c r="F363" i="27" a="1"/>
  <c r="F364" i="27" a="1"/>
  <c r="F365" i="27" a="1"/>
  <c r="F366" i="27" a="1"/>
  <c r="F367" i="27" a="1"/>
  <c r="F368" i="27" a="1"/>
  <c r="F369" i="27" a="1"/>
  <c r="F370" i="27" a="1"/>
  <c r="F371" i="27" a="1"/>
  <c r="F372" i="27" a="1"/>
  <c r="F373" i="27" a="1"/>
  <c r="F374" i="27" a="1"/>
  <c r="F375" i="27" a="1"/>
  <c r="F376" i="27" a="1"/>
  <c r="F377" i="27" a="1"/>
  <c r="F378" i="27" a="1"/>
  <c r="F379" i="27" a="1"/>
  <c r="F380" i="27" a="1"/>
  <c r="F381" i="27" a="1"/>
  <c r="F382" i="27" a="1"/>
  <c r="F383" i="27" a="1"/>
  <c r="F384" i="27" a="1"/>
  <c r="F385" i="27" a="1"/>
  <c r="F386" i="27" a="1"/>
  <c r="F387" i="27" a="1"/>
  <c r="F388" i="27" a="1"/>
  <c r="F389" i="27" a="1"/>
  <c r="F390" i="27" a="1"/>
  <c r="F391" i="27" a="1"/>
  <c r="F392" i="27" a="1"/>
  <c r="F393" i="27" a="1"/>
  <c r="F394" i="27" a="1"/>
  <c r="F395" i="27" a="1"/>
  <c r="F396" i="27" a="1"/>
  <c r="F397" i="27" a="1"/>
  <c r="F398" i="27" a="1"/>
  <c r="F399" i="27" a="1"/>
  <c r="F400" i="27" a="1"/>
  <c r="F401" i="27" a="1"/>
  <c r="F402" i="27" a="1"/>
  <c r="F403" i="27" a="1"/>
  <c r="F404" i="27" a="1"/>
  <c r="F405" i="27" a="1"/>
  <c r="F406" i="27" a="1"/>
  <c r="F407" i="27" a="1"/>
  <c r="F408" i="27" a="1"/>
  <c r="F409" i="27" a="1"/>
  <c r="F410" i="27" a="1"/>
  <c r="F411" i="27" a="1"/>
  <c r="F412" i="27" a="1"/>
  <c r="F413" i="27" a="1"/>
  <c r="F414" i="27" a="1"/>
  <c r="F415" i="27" a="1"/>
  <c r="F416" i="27" a="1"/>
  <c r="F417" i="27" a="1"/>
  <c r="F418" i="27" a="1"/>
  <c r="F419" i="27" a="1"/>
  <c r="F420" i="27" a="1"/>
  <c r="F421" i="27" a="1"/>
  <c r="F422" i="27" a="1"/>
  <c r="F423" i="27" a="1"/>
  <c r="F424" i="27" a="1"/>
  <c r="F425" i="27" a="1"/>
  <c r="F426" i="27" a="1"/>
  <c r="F427" i="27" a="1"/>
  <c r="F428" i="27" a="1"/>
  <c r="F429" i="27" a="1"/>
  <c r="F430" i="27" a="1"/>
  <c r="F431" i="27" a="1"/>
  <c r="F432" i="27" a="1"/>
  <c r="F433" i="27" a="1"/>
  <c r="F434" i="27" a="1"/>
  <c r="F435" i="27" a="1"/>
  <c r="F436" i="27" a="1"/>
  <c r="F437" i="27" a="1"/>
  <c r="F438" i="27" a="1"/>
  <c r="F439" i="27" a="1"/>
  <c r="F440" i="27" a="1"/>
  <c r="F441" i="27" a="1"/>
  <c r="F442" i="27" a="1"/>
  <c r="G2" i="27" a="1"/>
  <c r="H2" i="27" s="1" a="1"/>
  <c r="G3" i="27" a="1"/>
  <c r="H3" i="27" s="1" a="1"/>
  <c r="G4" i="27" a="1"/>
  <c r="G5" i="27" a="1"/>
  <c r="G6" i="27" a="1"/>
  <c r="G7" i="27" a="1"/>
  <c r="G8" i="27" a="1"/>
  <c r="G9" i="27" a="1"/>
  <c r="G10" i="27" a="1"/>
  <c r="G11" i="27" a="1"/>
  <c r="G12" i="27" a="1"/>
  <c r="G13" i="27" a="1"/>
  <c r="G14" i="27" a="1"/>
  <c r="G15" i="27" a="1"/>
  <c r="G16" i="27" a="1"/>
  <c r="G17" i="27" a="1"/>
  <c r="G18" i="27" a="1"/>
  <c r="G19" i="27" a="1"/>
  <c r="G20" i="27" a="1"/>
  <c r="G21" i="27" a="1"/>
  <c r="G22" i="27" a="1"/>
  <c r="G23" i="27" a="1"/>
  <c r="G24" i="27" a="1"/>
  <c r="G25" i="27" a="1"/>
  <c r="G26" i="27" a="1"/>
  <c r="G27" i="27" a="1"/>
  <c r="G28" i="27" a="1"/>
  <c r="G29" i="27" a="1"/>
  <c r="G30" i="27" a="1"/>
  <c r="G31" i="27" a="1"/>
  <c r="G32" i="27" a="1"/>
  <c r="G33" i="27" a="1"/>
  <c r="G34" i="27" a="1"/>
  <c r="G35" i="27" a="1"/>
  <c r="G36" i="27" a="1"/>
  <c r="G37" i="27" a="1"/>
  <c r="G38" i="27" a="1"/>
  <c r="G39" i="27" a="1"/>
  <c r="G40" i="27" a="1"/>
  <c r="G41" i="27" a="1"/>
  <c r="G42" i="27" a="1"/>
  <c r="G43" i="27" a="1"/>
  <c r="G44" i="27" a="1"/>
  <c r="G45" i="27" a="1"/>
  <c r="G46" i="27" a="1"/>
  <c r="G47" i="27" a="1"/>
  <c r="G48" i="27" a="1"/>
  <c r="G49" i="27" a="1"/>
  <c r="G50" i="27" a="1"/>
  <c r="G51" i="27" a="1"/>
  <c r="G52" i="27" a="1"/>
  <c r="G53" i="27" a="1"/>
  <c r="G54" i="27" a="1"/>
  <c r="G55" i="27" a="1"/>
  <c r="G56" i="27" a="1"/>
  <c r="G57" i="27" a="1"/>
  <c r="G58" i="27" a="1"/>
  <c r="G59" i="27" a="1"/>
  <c r="G60" i="27" a="1"/>
  <c r="G61" i="27" a="1"/>
  <c r="G62" i="27" a="1"/>
  <c r="G63" i="27" a="1"/>
  <c r="G64" i="27" a="1"/>
  <c r="G65" i="27" a="1"/>
  <c r="G66" i="27" a="1"/>
  <c r="G67" i="27" a="1"/>
  <c r="G68" i="27" a="1"/>
  <c r="G69" i="27" a="1"/>
  <c r="G70" i="27" a="1"/>
  <c r="G71" i="27" a="1"/>
  <c r="G72" i="27" a="1"/>
  <c r="G73" i="27" a="1"/>
  <c r="G74" i="27" a="1"/>
  <c r="G75" i="27" a="1"/>
  <c r="G76" i="27" a="1"/>
  <c r="G77" i="27" a="1"/>
  <c r="G78" i="27" a="1"/>
  <c r="G79" i="27" a="1"/>
  <c r="G80" i="27" a="1"/>
  <c r="G81" i="27" a="1"/>
  <c r="G82" i="27" a="1"/>
  <c r="G83" i="27" a="1"/>
  <c r="G84" i="27" a="1"/>
  <c r="G85" i="27" a="1"/>
  <c r="G86" i="27" a="1"/>
  <c r="G87" i="27" a="1"/>
  <c r="G88" i="27" a="1"/>
  <c r="G89" i="27" a="1"/>
  <c r="G90" i="27" a="1"/>
  <c r="G91" i="27" a="1"/>
  <c r="G92" i="27" a="1"/>
  <c r="G93" i="27" a="1"/>
  <c r="G94" i="27" a="1"/>
  <c r="G95" i="27" a="1"/>
  <c r="G96" i="27" a="1"/>
  <c r="G97" i="27" a="1"/>
  <c r="G98" i="27" a="1"/>
  <c r="G99" i="27" a="1"/>
  <c r="G100" i="27" a="1"/>
  <c r="G101" i="27" a="1"/>
  <c r="G102" i="27" a="1"/>
  <c r="G103" i="27" a="1"/>
  <c r="G104" i="27" a="1"/>
  <c r="G105" i="27" a="1"/>
  <c r="G106" i="27" a="1"/>
  <c r="G107" i="27" a="1"/>
  <c r="G108" i="27" a="1"/>
  <c r="G109" i="27" a="1"/>
  <c r="G110" i="27" a="1"/>
  <c r="G111" i="27" a="1"/>
  <c r="G112" i="27" a="1"/>
  <c r="G113" i="27" a="1"/>
  <c r="G114" i="27" a="1"/>
  <c r="G115" i="27" a="1"/>
  <c r="G116" i="27" a="1"/>
  <c r="G117" i="27" a="1"/>
  <c r="G118" i="27" a="1"/>
  <c r="G119" i="27" a="1"/>
  <c r="G120" i="27" a="1"/>
  <c r="G121" i="27" a="1"/>
  <c r="G122" i="27" a="1"/>
  <c r="G123" i="27" a="1"/>
  <c r="G124" i="27" a="1"/>
  <c r="G125" i="27" a="1"/>
  <c r="G126" i="27" a="1"/>
  <c r="G127" i="27" a="1"/>
  <c r="G128" i="27" a="1"/>
  <c r="G129" i="27" a="1"/>
  <c r="G130" i="27" a="1"/>
  <c r="G131" i="27" a="1"/>
  <c r="G132" i="27" a="1"/>
  <c r="G133" i="27" a="1"/>
  <c r="G134" i="27" a="1"/>
  <c r="G135" i="27" a="1"/>
  <c r="G136" i="27" a="1"/>
  <c r="G137" i="27" a="1"/>
  <c r="G138" i="27" a="1"/>
  <c r="G139" i="27" a="1"/>
  <c r="G140" i="27" a="1"/>
  <c r="G141" i="27" a="1"/>
  <c r="G142" i="27" a="1"/>
  <c r="G143" i="27" a="1"/>
  <c r="G144" i="27" a="1"/>
  <c r="G145" i="27" a="1"/>
  <c r="G146" i="27" a="1"/>
  <c r="G147" i="27" a="1"/>
  <c r="G148" i="27" a="1"/>
  <c r="G149" i="27" a="1"/>
  <c r="G150" i="27" a="1"/>
  <c r="G151" i="27" a="1"/>
  <c r="G152" i="27" a="1"/>
  <c r="G153" i="27" a="1"/>
  <c r="G154" i="27" a="1"/>
  <c r="G155" i="27" a="1"/>
  <c r="G156" i="27" a="1"/>
  <c r="G157" i="27" a="1"/>
  <c r="G158" i="27" a="1"/>
  <c r="G159" i="27" a="1"/>
  <c r="G160" i="27" a="1"/>
  <c r="G161" i="27" a="1"/>
  <c r="G162" i="27" a="1"/>
  <c r="G163" i="27" a="1"/>
  <c r="G164" i="27" a="1"/>
  <c r="G165" i="27" a="1"/>
  <c r="G166" i="27" a="1"/>
  <c r="G167" i="27" a="1"/>
  <c r="G168" i="27" a="1"/>
  <c r="G169" i="27" a="1"/>
  <c r="G170" i="27" a="1"/>
  <c r="G171" i="27" a="1"/>
  <c r="G172" i="27" a="1"/>
  <c r="G173" i="27" a="1"/>
  <c r="G174" i="27" a="1"/>
  <c r="G175" i="27" a="1"/>
  <c r="G176" i="27" a="1"/>
  <c r="G177" i="27" a="1"/>
  <c r="G178" i="27" a="1"/>
  <c r="G179" i="27" a="1"/>
  <c r="G180" i="27" a="1"/>
  <c r="G181" i="27" a="1"/>
  <c r="G182" i="27" a="1"/>
  <c r="G183" i="27" a="1"/>
  <c r="G184" i="27" a="1"/>
  <c r="G185" i="27" a="1"/>
  <c r="G186" i="27" a="1"/>
  <c r="G187" i="27" a="1"/>
  <c r="G188" i="27" a="1"/>
  <c r="G189" i="27" a="1"/>
  <c r="G190" i="27" a="1"/>
  <c r="G191" i="27" a="1"/>
  <c r="G192" i="27" a="1"/>
  <c r="G193" i="27" a="1"/>
  <c r="G194" i="27" a="1"/>
  <c r="G195" i="27" a="1"/>
  <c r="G196" i="27" a="1"/>
  <c r="G197" i="27" a="1"/>
  <c r="G198" i="27" a="1"/>
  <c r="G199" i="27" a="1"/>
  <c r="G200" i="27" a="1"/>
  <c r="G201" i="27" a="1"/>
  <c r="G202" i="27" a="1"/>
  <c r="G203" i="27" a="1"/>
  <c r="G204" i="27" a="1"/>
  <c r="G205" i="27" a="1"/>
  <c r="G206" i="27" a="1"/>
  <c r="G207" i="27" a="1"/>
  <c r="G208" i="27" a="1"/>
  <c r="G209" i="27" a="1"/>
  <c r="G210" i="27" a="1"/>
  <c r="G211" i="27" a="1"/>
  <c r="G212" i="27" a="1"/>
  <c r="G213" i="27" a="1"/>
  <c r="G214" i="27" a="1"/>
  <c r="G215" i="27" a="1"/>
  <c r="G216" i="27" a="1"/>
  <c r="G217" i="27" a="1"/>
  <c r="G218" i="27" a="1"/>
  <c r="G219" i="27" a="1"/>
  <c r="G220" i="27" a="1"/>
  <c r="G221" i="27" a="1"/>
  <c r="G222" i="27" a="1"/>
  <c r="G223" i="27" a="1"/>
  <c r="G224" i="27" a="1"/>
  <c r="G225" i="27" a="1"/>
  <c r="G226" i="27" a="1"/>
  <c r="G227" i="27" a="1"/>
  <c r="G228" i="27" a="1"/>
  <c r="G229" i="27" a="1"/>
  <c r="G230" i="27" a="1"/>
  <c r="G231" i="27" a="1"/>
  <c r="G232" i="27" a="1"/>
  <c r="G233" i="27" a="1"/>
  <c r="G234" i="27" a="1"/>
  <c r="G235" i="27" a="1"/>
  <c r="G236" i="27" a="1"/>
  <c r="G237" i="27" a="1"/>
  <c r="G238" i="27" a="1"/>
  <c r="G239" i="27" a="1"/>
  <c r="G240" i="27" a="1"/>
  <c r="G241" i="27" a="1"/>
  <c r="G242" i="27" a="1"/>
  <c r="G243" i="27" a="1"/>
  <c r="G244" i="27" a="1"/>
  <c r="G245" i="27" a="1"/>
  <c r="G246" i="27" a="1"/>
  <c r="G247" i="27" a="1"/>
  <c r="G248" i="27" a="1"/>
  <c r="G249" i="27" a="1"/>
  <c r="G250" i="27" a="1"/>
  <c r="G251" i="27" a="1"/>
  <c r="G252" i="27" a="1"/>
  <c r="G253" i="27" a="1"/>
  <c r="G254" i="27" a="1"/>
  <c r="G255" i="27" a="1"/>
  <c r="G256" i="27" a="1"/>
  <c r="G257" i="27" a="1"/>
  <c r="G258" i="27" a="1"/>
  <c r="G259" i="27" a="1"/>
  <c r="G260" i="27" a="1"/>
  <c r="G261" i="27" a="1"/>
  <c r="G262" i="27" a="1"/>
  <c r="G263" i="27" a="1"/>
  <c r="G264" i="27" a="1"/>
  <c r="G265" i="27" a="1"/>
  <c r="G266" i="27" a="1"/>
  <c r="G267" i="27" a="1"/>
  <c r="G268" i="27" a="1"/>
  <c r="G269" i="27" a="1"/>
  <c r="G270" i="27" a="1"/>
  <c r="G271" i="27" a="1"/>
  <c r="G272" i="27" a="1"/>
  <c r="G273" i="27" a="1"/>
  <c r="G274" i="27" a="1"/>
  <c r="G275" i="27" a="1"/>
  <c r="G276" i="27" a="1"/>
  <c r="G277" i="27" a="1"/>
  <c r="G278" i="27" a="1"/>
  <c r="G279" i="27" a="1"/>
  <c r="G280" i="27" a="1"/>
  <c r="G281" i="27" a="1"/>
  <c r="G282" i="27" a="1"/>
  <c r="G283" i="27" a="1"/>
  <c r="G284" i="27" a="1"/>
  <c r="G285" i="27" a="1"/>
  <c r="G286" i="27" a="1"/>
  <c r="G287" i="27" a="1"/>
  <c r="G288" i="27" a="1"/>
  <c r="G289" i="27" a="1"/>
  <c r="G290" i="27" a="1"/>
  <c r="G291" i="27" a="1"/>
  <c r="G292" i="27" a="1"/>
  <c r="G293" i="27" a="1"/>
  <c r="G294" i="27" a="1"/>
  <c r="G295" i="27" a="1"/>
  <c r="G296" i="27" a="1"/>
  <c r="G297" i="27" a="1"/>
  <c r="G298" i="27" a="1"/>
  <c r="G299" i="27" a="1"/>
  <c r="G300" i="27" a="1"/>
  <c r="G301" i="27" a="1"/>
  <c r="G302" i="27" a="1"/>
  <c r="G303" i="27" a="1"/>
  <c r="G304" i="27" a="1"/>
  <c r="G305" i="27" a="1"/>
  <c r="G306" i="27" a="1"/>
  <c r="G307" i="27" a="1"/>
  <c r="G308" i="27" a="1"/>
  <c r="G309" i="27" a="1"/>
  <c r="G310" i="27" a="1"/>
  <c r="G311" i="27" a="1"/>
  <c r="G312" i="27" a="1"/>
  <c r="G313" i="27" a="1"/>
  <c r="G314" i="27" a="1"/>
  <c r="G315" i="27" a="1"/>
  <c r="G316" i="27" a="1"/>
  <c r="G317" i="27" a="1"/>
  <c r="G318" i="27" a="1"/>
  <c r="G319" i="27" a="1"/>
  <c r="G320" i="27" a="1"/>
  <c r="G321" i="27" a="1"/>
  <c r="G322" i="27" a="1"/>
  <c r="G323" i="27" a="1"/>
  <c r="G324" i="27" a="1"/>
  <c r="G325" i="27" a="1"/>
  <c r="G326" i="27" a="1"/>
  <c r="G327" i="27" a="1"/>
  <c r="G328" i="27" a="1"/>
  <c r="G329" i="27" a="1"/>
  <c r="G330" i="27" a="1"/>
  <c r="G331" i="27" a="1"/>
  <c r="G332" i="27" a="1"/>
  <c r="G333" i="27" a="1"/>
  <c r="G334" i="27" a="1"/>
  <c r="G335" i="27" a="1"/>
  <c r="G336" i="27" a="1"/>
  <c r="G337" i="27" a="1"/>
  <c r="G338" i="27" a="1"/>
  <c r="G339" i="27" a="1"/>
  <c r="G340" i="27" a="1"/>
  <c r="G341" i="27" a="1"/>
  <c r="G342" i="27" a="1"/>
  <c r="G343" i="27" a="1"/>
  <c r="G344" i="27" a="1"/>
  <c r="G345" i="27" a="1"/>
  <c r="G346" i="27" a="1"/>
  <c r="G347" i="27" a="1"/>
  <c r="G348" i="27" a="1"/>
  <c r="G349" i="27" a="1"/>
  <c r="G350" i="27" a="1"/>
  <c r="G351" i="27" a="1"/>
  <c r="G352" i="27" a="1"/>
  <c r="G353" i="27" a="1"/>
  <c r="G354" i="27" a="1"/>
  <c r="G355" i="27" a="1"/>
  <c r="G356" i="27" a="1"/>
  <c r="G357" i="27" a="1"/>
  <c r="G358" i="27" a="1"/>
  <c r="G359" i="27" a="1"/>
  <c r="G360" i="27" a="1"/>
  <c r="G361" i="27" a="1"/>
  <c r="G362" i="27" a="1"/>
  <c r="G363" i="27" a="1"/>
  <c r="G364" i="27" a="1"/>
  <c r="G365" i="27" a="1"/>
  <c r="G366" i="27" a="1"/>
  <c r="G367" i="27" a="1"/>
  <c r="G368" i="27" a="1"/>
  <c r="G369" i="27" a="1"/>
  <c r="G370" i="27" a="1"/>
  <c r="G371" i="27" a="1"/>
  <c r="G372" i="27" a="1"/>
  <c r="G373" i="27" a="1"/>
  <c r="G374" i="27" a="1"/>
  <c r="G375" i="27" a="1"/>
  <c r="G376" i="27" a="1"/>
  <c r="G377" i="27" a="1"/>
  <c r="G378" i="27" a="1"/>
  <c r="G379" i="27" a="1"/>
  <c r="G380" i="27" a="1"/>
  <c r="G381" i="27" a="1"/>
  <c r="G382" i="27" a="1"/>
  <c r="G383" i="27" a="1"/>
  <c r="G384" i="27" a="1"/>
  <c r="G385" i="27" a="1"/>
  <c r="G386" i="27" a="1"/>
  <c r="G387" i="27" a="1"/>
  <c r="G388" i="27" a="1"/>
  <c r="G389" i="27" a="1"/>
  <c r="G390" i="27" a="1"/>
  <c r="G391" i="27" a="1"/>
  <c r="G392" i="27" a="1"/>
  <c r="G393" i="27" a="1"/>
  <c r="G394" i="27" a="1"/>
  <c r="G395" i="27" a="1"/>
  <c r="G396" i="27" a="1"/>
  <c r="G397" i="27" a="1"/>
  <c r="G398" i="27" a="1"/>
  <c r="G399" i="27" a="1"/>
  <c r="G400" i="27" a="1"/>
  <c r="G401" i="27" a="1"/>
  <c r="G402" i="27" a="1"/>
  <c r="G403" i="27" a="1"/>
  <c r="G404" i="27" a="1"/>
  <c r="G405" i="27" a="1"/>
  <c r="G406" i="27" a="1"/>
  <c r="G407" i="27" a="1"/>
  <c r="G408" i="27" a="1"/>
  <c r="G409" i="27" a="1"/>
  <c r="G410" i="27" a="1"/>
  <c r="G411" i="27" a="1"/>
  <c r="G412" i="27" a="1"/>
  <c r="G413" i="27" a="1"/>
  <c r="G414" i="27" a="1"/>
  <c r="G415" i="27" a="1"/>
  <c r="G416" i="27" a="1"/>
  <c r="G417" i="27" a="1"/>
  <c r="G418" i="27" a="1"/>
  <c r="G419" i="27" a="1"/>
  <c r="G420" i="27" a="1"/>
  <c r="G421" i="27" a="1"/>
  <c r="G422" i="27" a="1"/>
  <c r="G423" i="27" a="1"/>
  <c r="G424" i="27" a="1"/>
  <c r="G425" i="27" a="1"/>
  <c r="G426" i="27" a="1"/>
  <c r="G427" i="27" a="1"/>
  <c r="G428" i="27" a="1"/>
  <c r="G429" i="27" a="1"/>
  <c r="G430" i="27" a="1"/>
  <c r="G431" i="27" a="1"/>
  <c r="G432" i="27" a="1"/>
  <c r="G433" i="27" a="1"/>
  <c r="G434" i="27" a="1"/>
  <c r="G435" i="27" a="1"/>
  <c r="G436" i="27" a="1"/>
  <c r="G437" i="27" a="1"/>
  <c r="G438" i="27" a="1"/>
  <c r="G439" i="27" a="1"/>
  <c r="G440" i="27" a="1"/>
  <c r="G441" i="27" a="1"/>
  <c r="G442" i="27" a="1"/>
  <c r="N2" i="27"/>
  <c r="N3" i="27"/>
  <c r="N4" i="27"/>
  <c r="N5" i="27"/>
  <c r="N6" i="27"/>
  <c r="N7" i="27"/>
  <c r="N8" i="27"/>
  <c r="N9" i="27"/>
  <c r="N10" i="27"/>
  <c r="N11" i="27"/>
  <c r="N12" i="27"/>
  <c r="N13" i="27"/>
  <c r="N14" i="27"/>
  <c r="N15" i="27"/>
  <c r="N16" i="27"/>
  <c r="N17" i="27"/>
  <c r="N18" i="27"/>
  <c r="N19" i="27"/>
  <c r="N20" i="27"/>
  <c r="N21" i="27"/>
  <c r="N22" i="27"/>
  <c r="N23" i="27"/>
  <c r="N24" i="27"/>
  <c r="N25" i="27"/>
  <c r="N26" i="27"/>
  <c r="N27" i="27"/>
  <c r="N28" i="27"/>
  <c r="N29" i="27"/>
  <c r="N30" i="27"/>
  <c r="N31" i="27"/>
  <c r="N32" i="27"/>
  <c r="N33" i="27"/>
  <c r="N34" i="27"/>
  <c r="N35" i="27"/>
  <c r="N36" i="27"/>
  <c r="N37" i="27"/>
  <c r="N38" i="27"/>
  <c r="N39" i="27"/>
  <c r="N40" i="27"/>
  <c r="N41" i="27"/>
  <c r="N42" i="27"/>
  <c r="N43" i="27"/>
  <c r="N44" i="27"/>
  <c r="N45" i="27"/>
  <c r="N46" i="27"/>
  <c r="N47" i="27"/>
  <c r="N48" i="27"/>
  <c r="N49" i="27"/>
  <c r="N50" i="27"/>
  <c r="N51" i="27"/>
  <c r="N52" i="27"/>
  <c r="N53" i="27"/>
  <c r="N54" i="27"/>
  <c r="N55" i="27"/>
  <c r="N56" i="27"/>
  <c r="N57" i="27"/>
  <c r="N58" i="27"/>
  <c r="N59" i="27"/>
  <c r="N60" i="27"/>
  <c r="N61" i="27"/>
  <c r="N62" i="27"/>
  <c r="N63" i="27"/>
  <c r="N64" i="27"/>
  <c r="N65" i="27"/>
  <c r="N66" i="27"/>
  <c r="N67" i="27"/>
  <c r="N68" i="27"/>
  <c r="N69" i="27"/>
  <c r="N70" i="27"/>
  <c r="N71" i="27"/>
  <c r="N72" i="27"/>
  <c r="N73" i="27"/>
  <c r="N74" i="27"/>
  <c r="N75" i="27"/>
  <c r="N76" i="27"/>
  <c r="N77" i="27"/>
  <c r="N78" i="27"/>
  <c r="N79" i="27"/>
  <c r="N80" i="27"/>
  <c r="N81" i="27"/>
  <c r="N82" i="27"/>
  <c r="N83" i="27"/>
  <c r="N84" i="27"/>
  <c r="N85" i="27"/>
  <c r="N86" i="27"/>
  <c r="N87" i="27"/>
  <c r="N88" i="27"/>
  <c r="N89" i="27"/>
  <c r="N90" i="27"/>
  <c r="N91" i="27"/>
  <c r="N92" i="27"/>
  <c r="N93" i="27"/>
  <c r="N94" i="27"/>
  <c r="N95" i="27"/>
  <c r="N96" i="27"/>
  <c r="N97" i="27"/>
  <c r="N98" i="27"/>
  <c r="N99" i="27"/>
  <c r="N100" i="27"/>
  <c r="N101" i="27"/>
  <c r="N102" i="27"/>
  <c r="N103" i="27"/>
  <c r="N104" i="27"/>
  <c r="N105" i="27"/>
  <c r="N106" i="27"/>
  <c r="N107" i="27"/>
  <c r="N108" i="27"/>
  <c r="N109" i="27"/>
  <c r="N110" i="27"/>
  <c r="N111" i="27"/>
  <c r="N112" i="27"/>
  <c r="N113" i="27"/>
  <c r="N114" i="27"/>
  <c r="N115" i="27"/>
  <c r="N116" i="27"/>
  <c r="N117" i="27"/>
  <c r="N118" i="27"/>
  <c r="N119" i="27"/>
  <c r="N120" i="27"/>
  <c r="N121" i="27"/>
  <c r="N122" i="27"/>
  <c r="N123" i="27"/>
  <c r="N124" i="27"/>
  <c r="N125" i="27"/>
  <c r="N126" i="27"/>
  <c r="N127" i="27"/>
  <c r="N128" i="27"/>
  <c r="N129" i="27"/>
  <c r="N130" i="27"/>
  <c r="N131" i="27"/>
  <c r="N132" i="27"/>
  <c r="N133" i="27"/>
  <c r="N134" i="27"/>
  <c r="N135" i="27"/>
  <c r="N136" i="27"/>
  <c r="N137" i="27"/>
  <c r="N138" i="27"/>
  <c r="N139" i="27"/>
  <c r="N140" i="27"/>
  <c r="N141" i="27"/>
  <c r="N142" i="27"/>
  <c r="N143" i="27"/>
  <c r="N144" i="27"/>
  <c r="N145" i="27"/>
  <c r="N146" i="27"/>
  <c r="N147" i="27"/>
  <c r="N148" i="27"/>
  <c r="N149" i="27"/>
  <c r="N150" i="27"/>
  <c r="N151" i="27"/>
  <c r="N152" i="27"/>
  <c r="N153" i="27"/>
  <c r="N154" i="27"/>
  <c r="N155" i="27"/>
  <c r="N156" i="27"/>
  <c r="N157" i="27"/>
  <c r="N158" i="27"/>
  <c r="N159" i="27"/>
  <c r="N160" i="27"/>
  <c r="N161" i="27"/>
  <c r="N162" i="27"/>
  <c r="N163" i="27"/>
  <c r="N164" i="27"/>
  <c r="N165" i="27"/>
  <c r="N166" i="27"/>
  <c r="N167" i="27"/>
  <c r="N168" i="27"/>
  <c r="N169" i="27"/>
  <c r="N170" i="27"/>
  <c r="N171" i="27"/>
  <c r="N172" i="27"/>
  <c r="N173" i="27"/>
  <c r="N174" i="27"/>
  <c r="N175" i="27"/>
  <c r="N176" i="27"/>
  <c r="N177" i="27"/>
  <c r="N178" i="27"/>
  <c r="N179" i="27"/>
  <c r="N180" i="27"/>
  <c r="N181" i="27"/>
  <c r="N182" i="27"/>
  <c r="N183" i="27"/>
  <c r="N184" i="27"/>
  <c r="N185" i="27"/>
  <c r="N186" i="27"/>
  <c r="N187" i="27"/>
  <c r="N188" i="27"/>
  <c r="N189" i="27"/>
  <c r="N190" i="27"/>
  <c r="N191" i="27"/>
  <c r="N192" i="27"/>
  <c r="N193" i="27"/>
  <c r="N194" i="27"/>
  <c r="N195" i="27"/>
  <c r="N196" i="27"/>
  <c r="N197" i="27"/>
  <c r="N198" i="27"/>
  <c r="N199" i="27"/>
  <c r="N200" i="27"/>
  <c r="N201" i="27"/>
  <c r="N202" i="27"/>
  <c r="N203" i="27"/>
  <c r="N204" i="27"/>
  <c r="N205" i="27"/>
  <c r="N206" i="27"/>
  <c r="N207" i="27"/>
  <c r="N208" i="27"/>
  <c r="N209" i="27"/>
  <c r="N210" i="27"/>
  <c r="N211" i="27"/>
  <c r="N212" i="27"/>
  <c r="N213" i="27"/>
  <c r="N214" i="27"/>
  <c r="N215" i="27"/>
  <c r="N216" i="27"/>
  <c r="N217" i="27"/>
  <c r="N218" i="27"/>
  <c r="N219" i="27"/>
  <c r="N220" i="27"/>
  <c r="N221" i="27"/>
  <c r="N222" i="27"/>
  <c r="N223" i="27"/>
  <c r="N224" i="27"/>
  <c r="N225" i="27"/>
  <c r="N226" i="27"/>
  <c r="N227" i="27"/>
  <c r="N228" i="27"/>
  <c r="N229" i="27"/>
  <c r="N230" i="27"/>
  <c r="N231" i="27"/>
  <c r="N232" i="27"/>
  <c r="N233" i="27"/>
  <c r="N234" i="27"/>
  <c r="N235" i="27"/>
  <c r="N236" i="27"/>
  <c r="N237" i="27"/>
  <c r="N238" i="27"/>
  <c r="N239" i="27"/>
  <c r="N240" i="27"/>
  <c r="N241" i="27"/>
  <c r="N242" i="27"/>
  <c r="N243" i="27"/>
  <c r="N244" i="27"/>
  <c r="N245" i="27"/>
  <c r="N246" i="27"/>
  <c r="N247" i="27"/>
  <c r="N248" i="27"/>
  <c r="N249" i="27"/>
  <c r="N250" i="27"/>
  <c r="N251" i="27"/>
  <c r="N252" i="27"/>
  <c r="N253" i="27"/>
  <c r="N254" i="27"/>
  <c r="N255" i="27"/>
  <c r="N256" i="27"/>
  <c r="N257" i="27"/>
  <c r="N258" i="27"/>
  <c r="N259" i="27"/>
  <c r="N260" i="27"/>
  <c r="N261" i="27"/>
  <c r="N262" i="27"/>
  <c r="N263" i="27"/>
  <c r="N264" i="27"/>
  <c r="N265" i="27"/>
  <c r="N266" i="27"/>
  <c r="N267" i="27"/>
  <c r="N268" i="27"/>
  <c r="N269" i="27"/>
  <c r="N270" i="27"/>
  <c r="N271" i="27"/>
  <c r="N272" i="27"/>
  <c r="N273" i="27"/>
  <c r="N274" i="27"/>
  <c r="N275" i="27"/>
  <c r="N276" i="27"/>
  <c r="N277" i="27"/>
  <c r="N278" i="27"/>
  <c r="N279" i="27"/>
  <c r="N280" i="27"/>
  <c r="N281" i="27"/>
  <c r="N282" i="27"/>
  <c r="N283" i="27"/>
  <c r="N284" i="27"/>
  <c r="N285" i="27"/>
  <c r="N286" i="27"/>
  <c r="N287" i="27"/>
  <c r="N288" i="27"/>
  <c r="N289" i="27"/>
  <c r="N290" i="27"/>
  <c r="N291" i="27"/>
  <c r="N292" i="27"/>
  <c r="N293" i="27"/>
  <c r="N294" i="27"/>
  <c r="N295" i="27"/>
  <c r="N296" i="27"/>
  <c r="N297" i="27"/>
  <c r="N298" i="27"/>
  <c r="N299" i="27"/>
  <c r="N300" i="27"/>
  <c r="N301" i="27"/>
  <c r="N302" i="27"/>
  <c r="N303" i="27"/>
  <c r="N304" i="27"/>
  <c r="N305" i="27"/>
  <c r="N306" i="27"/>
  <c r="N307" i="27"/>
  <c r="N308" i="27"/>
  <c r="N309" i="27"/>
  <c r="N310" i="27"/>
  <c r="N311" i="27"/>
  <c r="N312" i="27"/>
  <c r="N313" i="27"/>
  <c r="N314" i="27"/>
  <c r="N315" i="27"/>
  <c r="N316" i="27"/>
  <c r="N317" i="27"/>
  <c r="N318" i="27"/>
  <c r="N319" i="27"/>
  <c r="N320" i="27"/>
  <c r="N321" i="27"/>
  <c r="N322" i="27"/>
  <c r="N323" i="27"/>
  <c r="N324" i="27"/>
  <c r="N325" i="27"/>
  <c r="N326" i="27"/>
  <c r="N327" i="27"/>
  <c r="N328" i="27"/>
  <c r="N329" i="27"/>
  <c r="N330" i="27"/>
  <c r="N331" i="27"/>
  <c r="N332" i="27"/>
  <c r="N333" i="27"/>
  <c r="N334" i="27"/>
  <c r="N335" i="27"/>
  <c r="N336" i="27"/>
  <c r="N337" i="27"/>
  <c r="N338" i="27"/>
  <c r="N339" i="27"/>
  <c r="N340" i="27"/>
  <c r="N341" i="27"/>
  <c r="N342" i="27"/>
  <c r="N343" i="27"/>
  <c r="N344" i="27"/>
  <c r="N345" i="27"/>
  <c r="N346" i="27"/>
  <c r="N347" i="27"/>
  <c r="N348" i="27"/>
  <c r="N349" i="27"/>
  <c r="N350" i="27"/>
  <c r="N351" i="27"/>
  <c r="N352" i="27"/>
  <c r="N353" i="27"/>
  <c r="N354" i="27"/>
  <c r="N355" i="27"/>
  <c r="N356" i="27"/>
  <c r="N357" i="27"/>
  <c r="N358" i="27"/>
  <c r="N359" i="27"/>
  <c r="N360" i="27"/>
  <c r="N361" i="27"/>
  <c r="N362" i="27"/>
  <c r="N363" i="27"/>
  <c r="N364" i="27"/>
  <c r="N365" i="27"/>
  <c r="N366" i="27"/>
  <c r="N367" i="27"/>
  <c r="N368" i="27"/>
  <c r="N369" i="27"/>
  <c r="N370" i="27"/>
  <c r="N371" i="27"/>
  <c r="N372" i="27"/>
  <c r="N373" i="27"/>
  <c r="N374" i="27"/>
  <c r="N375" i="27"/>
  <c r="N376" i="27"/>
  <c r="N377" i="27"/>
  <c r="N378" i="27"/>
  <c r="N379" i="27"/>
  <c r="N380" i="27"/>
  <c r="N381" i="27"/>
  <c r="N382" i="27"/>
  <c r="N383" i="27"/>
  <c r="N384" i="27"/>
  <c r="N385" i="27"/>
  <c r="N386" i="27"/>
  <c r="N387" i="27"/>
  <c r="N388" i="27"/>
  <c r="N389" i="27"/>
  <c r="N390" i="27"/>
  <c r="N391" i="27"/>
  <c r="N392" i="27"/>
  <c r="N393" i="27"/>
  <c r="N394" i="27"/>
  <c r="N395" i="27"/>
  <c r="N396" i="27"/>
  <c r="N397" i="27"/>
  <c r="N398" i="27"/>
  <c r="N399" i="27"/>
  <c r="N400" i="27"/>
  <c r="N401" i="27"/>
  <c r="N402" i="27"/>
  <c r="N403" i="27"/>
  <c r="N404" i="27"/>
  <c r="N405" i="27"/>
  <c r="N406" i="27"/>
  <c r="N407" i="27"/>
  <c r="N408" i="27"/>
  <c r="N409" i="27"/>
  <c r="N410" i="27"/>
  <c r="N411" i="27"/>
  <c r="N412" i="27"/>
  <c r="N413" i="27"/>
  <c r="N414" i="27"/>
  <c r="N415" i="27"/>
  <c r="N416" i="27"/>
  <c r="N417" i="27"/>
  <c r="N418" i="27"/>
  <c r="N419" i="27"/>
  <c r="N420" i="27"/>
  <c r="N421" i="27"/>
  <c r="N422" i="27"/>
  <c r="N423" i="27"/>
  <c r="N424" i="27"/>
  <c r="N425" i="27"/>
  <c r="N426" i="27"/>
  <c r="N427" i="27"/>
  <c r="N428" i="27"/>
  <c r="N429" i="27"/>
  <c r="N430" i="27"/>
  <c r="N431" i="27"/>
  <c r="N432" i="27"/>
  <c r="N433" i="27"/>
  <c r="N434" i="27"/>
  <c r="N435" i="27"/>
  <c r="N436" i="27"/>
  <c r="N437" i="27"/>
  <c r="N438" i="27"/>
  <c r="N439" i="27"/>
  <c r="N440" i="27"/>
  <c r="N441" i="27"/>
  <c r="N442" i="27"/>
  <c r="O2" i="27"/>
  <c r="O3" i="27"/>
  <c r="O4" i="27"/>
  <c r="O5" i="27"/>
  <c r="O6" i="27"/>
  <c r="O7" i="27"/>
  <c r="O8" i="27"/>
  <c r="O9" i="27"/>
  <c r="O10" i="27"/>
  <c r="O11" i="27"/>
  <c r="O12" i="27"/>
  <c r="O13" i="27"/>
  <c r="O14" i="27"/>
  <c r="O15" i="27"/>
  <c r="O16" i="27"/>
  <c r="O17" i="27"/>
  <c r="O18" i="27"/>
  <c r="O19" i="27"/>
  <c r="O20" i="27"/>
  <c r="O21" i="27"/>
  <c r="O22" i="27"/>
  <c r="O23" i="27"/>
  <c r="O24" i="27"/>
  <c r="O25" i="27"/>
  <c r="O26" i="27"/>
  <c r="O27" i="27"/>
  <c r="O28" i="27"/>
  <c r="O29" i="27"/>
  <c r="O30" i="27"/>
  <c r="O31" i="27"/>
  <c r="O32" i="27"/>
  <c r="O33" i="27"/>
  <c r="O34" i="27"/>
  <c r="O35" i="27"/>
  <c r="O36" i="27"/>
  <c r="O37" i="27"/>
  <c r="O38" i="27"/>
  <c r="O39" i="27"/>
  <c r="O40" i="27"/>
  <c r="O41" i="27"/>
  <c r="O42" i="27"/>
  <c r="O43" i="27"/>
  <c r="O44" i="27"/>
  <c r="O45" i="27"/>
  <c r="O46" i="27"/>
  <c r="O47" i="27"/>
  <c r="O48" i="27"/>
  <c r="O49" i="27"/>
  <c r="O50" i="27"/>
  <c r="O51" i="27"/>
  <c r="O52" i="27"/>
  <c r="O53" i="27"/>
  <c r="O54" i="27"/>
  <c r="O55" i="27"/>
  <c r="O56" i="27"/>
  <c r="O57" i="27"/>
  <c r="O58" i="27"/>
  <c r="O59" i="27"/>
  <c r="O60" i="27"/>
  <c r="O61" i="27"/>
  <c r="O62" i="27"/>
  <c r="O63" i="27"/>
  <c r="O64" i="27"/>
  <c r="O65" i="27"/>
  <c r="O66" i="27"/>
  <c r="O67" i="27"/>
  <c r="O68" i="27"/>
  <c r="O69" i="27"/>
  <c r="O70" i="27"/>
  <c r="O71" i="27"/>
  <c r="O72" i="27"/>
  <c r="O73" i="27"/>
  <c r="O74" i="27"/>
  <c r="O75" i="27"/>
  <c r="O76" i="27"/>
  <c r="O77" i="27"/>
  <c r="O78" i="27"/>
  <c r="O79" i="27"/>
  <c r="O80" i="27"/>
  <c r="O81" i="27"/>
  <c r="O82" i="27"/>
  <c r="O83" i="27"/>
  <c r="O84" i="27"/>
  <c r="O85" i="27"/>
  <c r="O86" i="27"/>
  <c r="O87" i="27"/>
  <c r="O88" i="27"/>
  <c r="O89" i="27"/>
  <c r="O90" i="27"/>
  <c r="O91" i="27"/>
  <c r="O92" i="27"/>
  <c r="O93" i="27"/>
  <c r="O94" i="27"/>
  <c r="O95" i="27"/>
  <c r="O96" i="27"/>
  <c r="O97" i="27"/>
  <c r="O98" i="27"/>
  <c r="O99" i="27"/>
  <c r="O100" i="27"/>
  <c r="O101" i="27"/>
  <c r="O102" i="27"/>
  <c r="O103" i="27"/>
  <c r="O104" i="27"/>
  <c r="O105" i="27"/>
  <c r="O106" i="27"/>
  <c r="O107" i="27"/>
  <c r="O108" i="27"/>
  <c r="O109" i="27"/>
  <c r="O110" i="27"/>
  <c r="O111" i="27"/>
  <c r="O112" i="27"/>
  <c r="O113" i="27"/>
  <c r="O114" i="27"/>
  <c r="O115" i="27"/>
  <c r="O116" i="27"/>
  <c r="O117" i="27"/>
  <c r="O118" i="27"/>
  <c r="O119" i="27"/>
  <c r="O120" i="27"/>
  <c r="O121" i="27"/>
  <c r="O122" i="27"/>
  <c r="O123" i="27"/>
  <c r="O124" i="27"/>
  <c r="O125" i="27"/>
  <c r="O126" i="27"/>
  <c r="O127" i="27"/>
  <c r="O128" i="27"/>
  <c r="O129" i="27"/>
  <c r="O130" i="27"/>
  <c r="O131" i="27"/>
  <c r="O132" i="27"/>
  <c r="O133" i="27"/>
  <c r="O134" i="27"/>
  <c r="O135" i="27"/>
  <c r="O136" i="27"/>
  <c r="O137" i="27"/>
  <c r="O138" i="27"/>
  <c r="O139" i="27"/>
  <c r="O140" i="27"/>
  <c r="O141" i="27"/>
  <c r="O142" i="27"/>
  <c r="O143" i="27"/>
  <c r="O144" i="27"/>
  <c r="O145" i="27"/>
  <c r="O146" i="27"/>
  <c r="O147" i="27"/>
  <c r="O148" i="27"/>
  <c r="O149" i="27"/>
  <c r="O150" i="27"/>
  <c r="O151" i="27"/>
  <c r="O152" i="27"/>
  <c r="O153" i="27"/>
  <c r="O154" i="27"/>
  <c r="O155" i="27"/>
  <c r="O156" i="27"/>
  <c r="O157" i="27"/>
  <c r="O158" i="27"/>
  <c r="O159" i="27"/>
  <c r="O160" i="27"/>
  <c r="O161" i="27"/>
  <c r="O162" i="27"/>
  <c r="O163" i="27"/>
  <c r="O164" i="27"/>
  <c r="O165" i="27"/>
  <c r="O166" i="27"/>
  <c r="O167" i="27"/>
  <c r="O168" i="27"/>
  <c r="O169" i="27"/>
  <c r="O170" i="27"/>
  <c r="O171" i="27"/>
  <c r="O172" i="27"/>
  <c r="O173" i="27"/>
  <c r="O174" i="27"/>
  <c r="O175" i="27"/>
  <c r="O176" i="27"/>
  <c r="O177" i="27"/>
  <c r="O178" i="27"/>
  <c r="O179" i="27"/>
  <c r="O180" i="27"/>
  <c r="O181" i="27"/>
  <c r="O182" i="27"/>
  <c r="O183" i="27"/>
  <c r="O184" i="27"/>
  <c r="O185" i="27"/>
  <c r="O186" i="27"/>
  <c r="O187" i="27"/>
  <c r="O188" i="27"/>
  <c r="O189" i="27"/>
  <c r="O190" i="27"/>
  <c r="O191" i="27"/>
  <c r="O192" i="27"/>
  <c r="O193" i="27"/>
  <c r="O194" i="27"/>
  <c r="O195" i="27"/>
  <c r="O196" i="27"/>
  <c r="O197" i="27"/>
  <c r="O198" i="27"/>
  <c r="O199" i="27"/>
  <c r="O200" i="27"/>
  <c r="O201" i="27"/>
  <c r="O202" i="27"/>
  <c r="O203" i="27"/>
  <c r="O204" i="27"/>
  <c r="O205" i="27"/>
  <c r="O206" i="27"/>
  <c r="O207" i="27"/>
  <c r="O208" i="27"/>
  <c r="O209" i="27"/>
  <c r="O210" i="27"/>
  <c r="O211" i="27"/>
  <c r="O212" i="27"/>
  <c r="O213" i="27"/>
  <c r="O214" i="27"/>
  <c r="O215" i="27"/>
  <c r="O216" i="27"/>
  <c r="O217" i="27"/>
  <c r="O218" i="27"/>
  <c r="O219" i="27"/>
  <c r="O220" i="27"/>
  <c r="O221" i="27"/>
  <c r="O222" i="27"/>
  <c r="O223" i="27"/>
  <c r="O224" i="27"/>
  <c r="O225" i="27"/>
  <c r="O226" i="27"/>
  <c r="O227" i="27"/>
  <c r="O228" i="27"/>
  <c r="O229" i="27"/>
  <c r="O230" i="27"/>
  <c r="O231" i="27"/>
  <c r="O232" i="27"/>
  <c r="O233" i="27"/>
  <c r="O234" i="27"/>
  <c r="O235" i="27"/>
  <c r="O236" i="27"/>
  <c r="O237" i="27"/>
  <c r="O238" i="27"/>
  <c r="O239" i="27"/>
  <c r="O240" i="27"/>
  <c r="O241" i="27"/>
  <c r="O242" i="27"/>
  <c r="O243" i="27"/>
  <c r="O244" i="27"/>
  <c r="O245" i="27"/>
  <c r="O246" i="27"/>
  <c r="O247" i="27"/>
  <c r="O248" i="27"/>
  <c r="O249" i="27"/>
  <c r="O250" i="27"/>
  <c r="O251" i="27"/>
  <c r="O252" i="27"/>
  <c r="O253" i="27"/>
  <c r="O254" i="27"/>
  <c r="O255" i="27"/>
  <c r="O256" i="27"/>
  <c r="O257" i="27"/>
  <c r="O258" i="27"/>
  <c r="O259" i="27"/>
  <c r="O260" i="27"/>
  <c r="O261" i="27"/>
  <c r="O262" i="27"/>
  <c r="O263" i="27"/>
  <c r="O264" i="27"/>
  <c r="O265" i="27"/>
  <c r="O266" i="27"/>
  <c r="O267" i="27"/>
  <c r="O268" i="27"/>
  <c r="O269" i="27"/>
  <c r="O270" i="27"/>
  <c r="O271" i="27"/>
  <c r="O272" i="27"/>
  <c r="O273" i="27"/>
  <c r="O274" i="27"/>
  <c r="O275" i="27"/>
  <c r="O276" i="27"/>
  <c r="O277" i="27"/>
  <c r="O278" i="27"/>
  <c r="O279" i="27"/>
  <c r="O280" i="27"/>
  <c r="O281" i="27"/>
  <c r="O282" i="27"/>
  <c r="O283" i="27"/>
  <c r="O284" i="27"/>
  <c r="O285" i="27"/>
  <c r="O286" i="27"/>
  <c r="O287" i="27"/>
  <c r="O288" i="27"/>
  <c r="O289" i="27"/>
  <c r="O290" i="27"/>
  <c r="O291" i="27"/>
  <c r="O292" i="27"/>
  <c r="O293" i="27"/>
  <c r="O294" i="27"/>
  <c r="O295" i="27"/>
  <c r="O296" i="27"/>
  <c r="O297" i="27"/>
  <c r="O298" i="27"/>
  <c r="O299" i="27"/>
  <c r="O300" i="27"/>
  <c r="O301" i="27"/>
  <c r="O302" i="27"/>
  <c r="O303" i="27"/>
  <c r="O304" i="27"/>
  <c r="O305" i="27"/>
  <c r="O306" i="27"/>
  <c r="O307" i="27"/>
  <c r="O308" i="27"/>
  <c r="O309" i="27"/>
  <c r="O310" i="27"/>
  <c r="O311" i="27"/>
  <c r="O312" i="27"/>
  <c r="O313" i="27"/>
  <c r="O314" i="27"/>
  <c r="O315" i="27"/>
  <c r="O316" i="27"/>
  <c r="O317" i="27"/>
  <c r="O318" i="27"/>
  <c r="O319" i="27"/>
  <c r="O320" i="27"/>
  <c r="O321" i="27"/>
  <c r="O322" i="27"/>
  <c r="O323" i="27"/>
  <c r="O324" i="27"/>
  <c r="O325" i="27"/>
  <c r="O326" i="27"/>
  <c r="O327" i="27"/>
  <c r="O328" i="27"/>
  <c r="O329" i="27"/>
  <c r="O330" i="27"/>
  <c r="O331" i="27"/>
  <c r="O332" i="27"/>
  <c r="O333" i="27"/>
  <c r="O334" i="27"/>
  <c r="O335" i="27"/>
  <c r="O336" i="27"/>
  <c r="O337" i="27"/>
  <c r="O338" i="27"/>
  <c r="O339" i="27"/>
  <c r="O340" i="27"/>
  <c r="O341" i="27"/>
  <c r="O342" i="27"/>
  <c r="O343" i="27"/>
  <c r="O344" i="27"/>
  <c r="O345" i="27"/>
  <c r="O346" i="27"/>
  <c r="O347" i="27"/>
  <c r="O348" i="27"/>
  <c r="O349" i="27"/>
  <c r="O350" i="27"/>
  <c r="O351" i="27"/>
  <c r="O352" i="27"/>
  <c r="O353" i="27"/>
  <c r="O354" i="27"/>
  <c r="O355" i="27"/>
  <c r="O356" i="27"/>
  <c r="O357" i="27"/>
  <c r="O358" i="27"/>
  <c r="O359" i="27"/>
  <c r="O360" i="27"/>
  <c r="O361" i="27"/>
  <c r="O362" i="27"/>
  <c r="O363" i="27"/>
  <c r="O364" i="27"/>
  <c r="O365" i="27"/>
  <c r="O366" i="27"/>
  <c r="O367" i="27"/>
  <c r="O368" i="27"/>
  <c r="O369" i="27"/>
  <c r="O370" i="27"/>
  <c r="O371" i="27"/>
  <c r="O372" i="27"/>
  <c r="O373" i="27"/>
  <c r="O374" i="27"/>
  <c r="O375" i="27"/>
  <c r="O376" i="27"/>
  <c r="O377" i="27"/>
  <c r="O378" i="27"/>
  <c r="O379" i="27"/>
  <c r="O380" i="27"/>
  <c r="O381" i="27"/>
  <c r="O382" i="27"/>
  <c r="O383" i="27"/>
  <c r="O384" i="27"/>
  <c r="O385" i="27"/>
  <c r="O386" i="27"/>
  <c r="O387" i="27"/>
  <c r="O388" i="27"/>
  <c r="O389" i="27"/>
  <c r="O390" i="27"/>
  <c r="O391" i="27"/>
  <c r="O392" i="27"/>
  <c r="O393" i="27"/>
  <c r="O394" i="27"/>
  <c r="O395" i="27"/>
  <c r="O396" i="27"/>
  <c r="O397" i="27"/>
  <c r="O398" i="27"/>
  <c r="O399" i="27"/>
  <c r="O400" i="27"/>
  <c r="O401" i="27"/>
  <c r="O402" i="27"/>
  <c r="O403" i="27"/>
  <c r="O404" i="27"/>
  <c r="O405" i="27"/>
  <c r="O406" i="27"/>
  <c r="O407" i="27"/>
  <c r="O408" i="27"/>
  <c r="O409" i="27"/>
  <c r="O410" i="27"/>
  <c r="O411" i="27"/>
  <c r="O412" i="27"/>
  <c r="O413" i="27"/>
  <c r="O414" i="27"/>
  <c r="O415" i="27"/>
  <c r="O416" i="27"/>
  <c r="O417" i="27"/>
  <c r="O418" i="27"/>
  <c r="O419" i="27"/>
  <c r="O420" i="27"/>
  <c r="O421" i="27"/>
  <c r="O422" i="27"/>
  <c r="O423" i="27"/>
  <c r="O424" i="27"/>
  <c r="O425" i="27"/>
  <c r="O426" i="27"/>
  <c r="O427" i="27"/>
  <c r="O428" i="27"/>
  <c r="O429" i="27"/>
  <c r="O430" i="27"/>
  <c r="O431" i="27"/>
  <c r="O432" i="27"/>
  <c r="O433" i="27"/>
  <c r="O434" i="27"/>
  <c r="O435" i="27"/>
  <c r="O436" i="27"/>
  <c r="O437" i="27"/>
  <c r="O438" i="27"/>
  <c r="O439" i="27"/>
  <c r="O440" i="27"/>
  <c r="O441" i="27"/>
  <c r="O442" i="27"/>
  <c r="P2" i="27"/>
  <c r="P3" i="27"/>
  <c r="P4" i="27"/>
  <c r="P5" i="27"/>
  <c r="P6" i="27"/>
  <c r="P7" i="27"/>
  <c r="P8" i="27"/>
  <c r="P9" i="27"/>
  <c r="P10" i="27"/>
  <c r="P11" i="27"/>
  <c r="P12" i="27"/>
  <c r="P13" i="27"/>
  <c r="P14" i="27"/>
  <c r="P15" i="27"/>
  <c r="P16" i="27"/>
  <c r="P17" i="27"/>
  <c r="P18" i="27"/>
  <c r="P19" i="27"/>
  <c r="P20" i="27"/>
  <c r="P21" i="27"/>
  <c r="P22" i="27"/>
  <c r="P23" i="27"/>
  <c r="P24" i="27"/>
  <c r="P25" i="27"/>
  <c r="P26" i="27"/>
  <c r="P27" i="27"/>
  <c r="P28" i="27"/>
  <c r="P29" i="27"/>
  <c r="P30" i="27"/>
  <c r="P31" i="27"/>
  <c r="P32" i="27"/>
  <c r="P33" i="27"/>
  <c r="P34" i="27"/>
  <c r="P35" i="27"/>
  <c r="P36" i="27"/>
  <c r="P37" i="27"/>
  <c r="P38" i="27"/>
  <c r="P39" i="27"/>
  <c r="P40" i="27"/>
  <c r="P41" i="27"/>
  <c r="P42" i="27"/>
  <c r="P43" i="27"/>
  <c r="P44" i="27"/>
  <c r="P45" i="27"/>
  <c r="P46" i="27"/>
  <c r="P47" i="27"/>
  <c r="P48" i="27"/>
  <c r="P49" i="27"/>
  <c r="P50" i="27"/>
  <c r="P51" i="27"/>
  <c r="P52" i="27"/>
  <c r="P53" i="27"/>
  <c r="P54" i="27"/>
  <c r="P55" i="27"/>
  <c r="P56" i="27"/>
  <c r="P57" i="27"/>
  <c r="P58" i="27"/>
  <c r="P59" i="27"/>
  <c r="P60" i="27"/>
  <c r="P61" i="27"/>
  <c r="P62" i="27"/>
  <c r="P63" i="27"/>
  <c r="P64" i="27"/>
  <c r="P65" i="27"/>
  <c r="P66" i="27"/>
  <c r="P67" i="27"/>
  <c r="P68" i="27"/>
  <c r="P69" i="27"/>
  <c r="P70" i="27"/>
  <c r="P71" i="27"/>
  <c r="P72" i="27"/>
  <c r="P73" i="27"/>
  <c r="P74" i="27"/>
  <c r="P75" i="27"/>
  <c r="P76" i="27"/>
  <c r="P77" i="27"/>
  <c r="P78" i="27"/>
  <c r="P79" i="27"/>
  <c r="P80" i="27"/>
  <c r="P81" i="27"/>
  <c r="P82" i="27"/>
  <c r="P83" i="27"/>
  <c r="P84" i="27"/>
  <c r="P85" i="27"/>
  <c r="P86" i="27"/>
  <c r="P87" i="27"/>
  <c r="P88" i="27"/>
  <c r="P89" i="27"/>
  <c r="P90" i="27"/>
  <c r="P91" i="27"/>
  <c r="P92" i="27"/>
  <c r="P93" i="27"/>
  <c r="P94" i="27"/>
  <c r="P95" i="27"/>
  <c r="P96" i="27"/>
  <c r="P97" i="27"/>
  <c r="P98" i="27"/>
  <c r="P99" i="27"/>
  <c r="P100" i="27"/>
  <c r="P101" i="27"/>
  <c r="P102" i="27"/>
  <c r="P103" i="27"/>
  <c r="P104" i="27"/>
  <c r="P105" i="27"/>
  <c r="P106" i="27"/>
  <c r="P107" i="27"/>
  <c r="P108" i="27"/>
  <c r="P109" i="27"/>
  <c r="P110" i="27"/>
  <c r="P111" i="27"/>
  <c r="P112" i="27"/>
  <c r="P113" i="27"/>
  <c r="P114" i="27"/>
  <c r="P115" i="27"/>
  <c r="P116" i="27"/>
  <c r="P117" i="27"/>
  <c r="P118" i="27"/>
  <c r="P119" i="27"/>
  <c r="P120" i="27"/>
  <c r="P121" i="27"/>
  <c r="P122" i="27"/>
  <c r="P123" i="27"/>
  <c r="P124" i="27"/>
  <c r="P125" i="27"/>
  <c r="P126" i="27"/>
  <c r="P127" i="27"/>
  <c r="P128" i="27"/>
  <c r="P129" i="27"/>
  <c r="P130" i="27"/>
  <c r="P131" i="27"/>
  <c r="P132" i="27"/>
  <c r="P133" i="27"/>
  <c r="P134" i="27"/>
  <c r="P135" i="27"/>
  <c r="P136" i="27"/>
  <c r="P137" i="27"/>
  <c r="P138" i="27"/>
  <c r="P139" i="27"/>
  <c r="P140" i="27"/>
  <c r="P141" i="27"/>
  <c r="P142" i="27"/>
  <c r="P143" i="27"/>
  <c r="P144" i="27"/>
  <c r="P145" i="27"/>
  <c r="P146" i="27"/>
  <c r="P147" i="27"/>
  <c r="P148" i="27"/>
  <c r="P149" i="27"/>
  <c r="P150" i="27"/>
  <c r="P151" i="27"/>
  <c r="P152" i="27"/>
  <c r="P153" i="27"/>
  <c r="P154" i="27"/>
  <c r="P155" i="27"/>
  <c r="P156" i="27"/>
  <c r="P157" i="27"/>
  <c r="P158" i="27"/>
  <c r="P159" i="27"/>
  <c r="P160" i="27"/>
  <c r="P161" i="27"/>
  <c r="P162" i="27"/>
  <c r="P163" i="27"/>
  <c r="P164" i="27"/>
  <c r="P165" i="27"/>
  <c r="P166" i="27"/>
  <c r="P167" i="27"/>
  <c r="P168" i="27"/>
  <c r="P169" i="27"/>
  <c r="P170" i="27"/>
  <c r="P171" i="27"/>
  <c r="P172" i="27"/>
  <c r="P173" i="27"/>
  <c r="P174" i="27"/>
  <c r="P175" i="27"/>
  <c r="P176" i="27"/>
  <c r="P177" i="27"/>
  <c r="P178" i="27"/>
  <c r="P179" i="27"/>
  <c r="P180" i="27"/>
  <c r="P181" i="27"/>
  <c r="P182" i="27"/>
  <c r="P183" i="27"/>
  <c r="P184" i="27"/>
  <c r="P185" i="27"/>
  <c r="P186" i="27"/>
  <c r="P187" i="27"/>
  <c r="P188" i="27"/>
  <c r="P189" i="27"/>
  <c r="P190" i="27"/>
  <c r="P191" i="27"/>
  <c r="P192" i="27"/>
  <c r="P193" i="27"/>
  <c r="P194" i="27"/>
  <c r="P195" i="27"/>
  <c r="P196" i="27"/>
  <c r="P197" i="27"/>
  <c r="P198" i="27"/>
  <c r="P199" i="27"/>
  <c r="P200" i="27"/>
  <c r="P201" i="27"/>
  <c r="P202" i="27"/>
  <c r="P203" i="27"/>
  <c r="P204" i="27"/>
  <c r="P205" i="27"/>
  <c r="P206" i="27"/>
  <c r="P207" i="27"/>
  <c r="P208" i="27"/>
  <c r="P209" i="27"/>
  <c r="P210" i="27"/>
  <c r="P211" i="27"/>
  <c r="P212" i="27"/>
  <c r="P213" i="27"/>
  <c r="P214" i="27"/>
  <c r="P215" i="27"/>
  <c r="P216" i="27"/>
  <c r="P217" i="27"/>
  <c r="P218" i="27"/>
  <c r="P219" i="27"/>
  <c r="P220" i="27"/>
  <c r="P221" i="27"/>
  <c r="P222" i="27"/>
  <c r="P223" i="27"/>
  <c r="P224" i="27"/>
  <c r="P225" i="27"/>
  <c r="P226" i="27"/>
  <c r="P227" i="27"/>
  <c r="P228" i="27"/>
  <c r="P229" i="27"/>
  <c r="P230" i="27"/>
  <c r="P231" i="27"/>
  <c r="P232" i="27"/>
  <c r="P233" i="27"/>
  <c r="P234" i="27"/>
  <c r="P235" i="27"/>
  <c r="P236" i="27"/>
  <c r="P237" i="27"/>
  <c r="P238" i="27"/>
  <c r="P239" i="27"/>
  <c r="P240" i="27"/>
  <c r="P241" i="27"/>
  <c r="P242" i="27"/>
  <c r="P243" i="27"/>
  <c r="P244" i="27"/>
  <c r="P245" i="27"/>
  <c r="P246" i="27"/>
  <c r="P247" i="27"/>
  <c r="P248" i="27"/>
  <c r="P249" i="27"/>
  <c r="P250" i="27"/>
  <c r="P251" i="27"/>
  <c r="P252" i="27"/>
  <c r="P253" i="27"/>
  <c r="P254" i="27"/>
  <c r="P255" i="27"/>
  <c r="P256" i="27"/>
  <c r="P257" i="27"/>
  <c r="P258" i="27"/>
  <c r="P259" i="27"/>
  <c r="P260" i="27"/>
  <c r="P261" i="27"/>
  <c r="P262" i="27"/>
  <c r="P263" i="27"/>
  <c r="P264" i="27"/>
  <c r="P265" i="27"/>
  <c r="P266" i="27"/>
  <c r="P267" i="27"/>
  <c r="P268" i="27"/>
  <c r="P269" i="27"/>
  <c r="P270" i="27"/>
  <c r="P271" i="27"/>
  <c r="P272" i="27"/>
  <c r="P273" i="27"/>
  <c r="P274" i="27"/>
  <c r="P275" i="27"/>
  <c r="P276" i="27"/>
  <c r="P277" i="27"/>
  <c r="P278" i="27"/>
  <c r="P279" i="27"/>
  <c r="P280" i="27"/>
  <c r="P281" i="27"/>
  <c r="P282" i="27"/>
  <c r="P283" i="27"/>
  <c r="P284" i="27"/>
  <c r="P285" i="27"/>
  <c r="P286" i="27"/>
  <c r="P287" i="27"/>
  <c r="P288" i="27"/>
  <c r="P289" i="27"/>
  <c r="P290" i="27"/>
  <c r="P291" i="27"/>
  <c r="P292" i="27"/>
  <c r="P293" i="27"/>
  <c r="P294" i="27"/>
  <c r="P295" i="27"/>
  <c r="P296" i="27"/>
  <c r="P297" i="27"/>
  <c r="P298" i="27"/>
  <c r="P299" i="27"/>
  <c r="P300" i="27"/>
  <c r="P301" i="27"/>
  <c r="P302" i="27"/>
  <c r="P303" i="27"/>
  <c r="P304" i="27"/>
  <c r="P305" i="27"/>
  <c r="P306" i="27"/>
  <c r="P307" i="27"/>
  <c r="P308" i="27"/>
  <c r="P309" i="27"/>
  <c r="P310" i="27"/>
  <c r="P311" i="27"/>
  <c r="P312" i="27"/>
  <c r="P313" i="27"/>
  <c r="P314" i="27"/>
  <c r="P315" i="27"/>
  <c r="P316" i="27"/>
  <c r="P317" i="27"/>
  <c r="P318" i="27"/>
  <c r="P319" i="27"/>
  <c r="P320" i="27"/>
  <c r="P321" i="27"/>
  <c r="P322" i="27"/>
  <c r="P323" i="27"/>
  <c r="P324" i="27"/>
  <c r="P325" i="27"/>
  <c r="P326" i="27"/>
  <c r="P327" i="27"/>
  <c r="P328" i="27"/>
  <c r="P329" i="27"/>
  <c r="P330" i="27"/>
  <c r="P331" i="27"/>
  <c r="P332" i="27"/>
  <c r="P333" i="27"/>
  <c r="P334" i="27"/>
  <c r="P335" i="27"/>
  <c r="P336" i="27"/>
  <c r="P337" i="27"/>
  <c r="P338" i="27"/>
  <c r="P339" i="27"/>
  <c r="P340" i="27"/>
  <c r="P341" i="27"/>
  <c r="P342" i="27"/>
  <c r="P343" i="27"/>
  <c r="P344" i="27"/>
  <c r="P345" i="27"/>
  <c r="P346" i="27"/>
  <c r="P347" i="27"/>
  <c r="P348" i="27"/>
  <c r="P349" i="27"/>
  <c r="P350" i="27"/>
  <c r="P351" i="27"/>
  <c r="P352" i="27"/>
  <c r="P353" i="27"/>
  <c r="P354" i="27"/>
  <c r="P355" i="27"/>
  <c r="P356" i="27"/>
  <c r="P357" i="27"/>
  <c r="P358" i="27"/>
  <c r="P359" i="27"/>
  <c r="P360" i="27"/>
  <c r="P361" i="27"/>
  <c r="P362" i="27"/>
  <c r="P363" i="27"/>
  <c r="P364" i="27"/>
  <c r="P365" i="27"/>
  <c r="P366" i="27"/>
  <c r="P367" i="27"/>
  <c r="P368" i="27"/>
  <c r="P369" i="27"/>
  <c r="P370" i="27"/>
  <c r="P371" i="27"/>
  <c r="P372" i="27"/>
  <c r="P373" i="27"/>
  <c r="P374" i="27"/>
  <c r="P375" i="27"/>
  <c r="P376" i="27"/>
  <c r="P377" i="27"/>
  <c r="P378" i="27"/>
  <c r="P379" i="27"/>
  <c r="P380" i="27"/>
  <c r="P381" i="27"/>
  <c r="P382" i="27"/>
  <c r="P383" i="27"/>
  <c r="P384" i="27"/>
  <c r="P385" i="27"/>
  <c r="P386" i="27"/>
  <c r="P387" i="27"/>
  <c r="P388" i="27"/>
  <c r="P389" i="27"/>
  <c r="P390" i="27"/>
  <c r="P391" i="27"/>
  <c r="P392" i="27"/>
  <c r="P393" i="27"/>
  <c r="P394" i="27"/>
  <c r="P395" i="27"/>
  <c r="P396" i="27"/>
  <c r="P397" i="27"/>
  <c r="P398" i="27"/>
  <c r="P399" i="27"/>
  <c r="P400" i="27"/>
  <c r="P401" i="27"/>
  <c r="P402" i="27"/>
  <c r="P403" i="27"/>
  <c r="P404" i="27"/>
  <c r="P405" i="27"/>
  <c r="P406" i="27"/>
  <c r="P407" i="27"/>
  <c r="P408" i="27"/>
  <c r="P409" i="27"/>
  <c r="P410" i="27"/>
  <c r="P411" i="27"/>
  <c r="P412" i="27"/>
  <c r="P413" i="27"/>
  <c r="P414" i="27"/>
  <c r="P415" i="27"/>
  <c r="P416" i="27"/>
  <c r="P417" i="27"/>
  <c r="P418" i="27"/>
  <c r="P419" i="27"/>
  <c r="P420" i="27"/>
  <c r="P421" i="27"/>
  <c r="P422" i="27"/>
  <c r="P423" i="27"/>
  <c r="P424" i="27"/>
  <c r="P425" i="27"/>
  <c r="P426" i="27"/>
  <c r="P427" i="27"/>
  <c r="P428" i="27"/>
  <c r="P429" i="27"/>
  <c r="P430" i="27"/>
  <c r="P431" i="27"/>
  <c r="P432" i="27"/>
  <c r="P433" i="27"/>
  <c r="P434" i="27"/>
  <c r="P435" i="27"/>
  <c r="P436" i="27"/>
  <c r="P437" i="27"/>
  <c r="P438" i="27"/>
  <c r="P439" i="27"/>
  <c r="P440" i="27"/>
  <c r="P441" i="27"/>
  <c r="P442" i="27"/>
  <c r="Q2" i="27"/>
  <c r="Q3" i="27"/>
  <c r="Q4" i="27"/>
  <c r="Q5" i="27"/>
  <c r="Q6" i="27"/>
  <c r="Q7" i="27"/>
  <c r="Q8" i="27"/>
  <c r="Q9" i="27"/>
  <c r="Q10" i="27"/>
  <c r="Q11" i="27"/>
  <c r="Q12" i="27"/>
  <c r="Q13" i="27"/>
  <c r="Q14" i="27"/>
  <c r="Q15" i="27"/>
  <c r="Q16" i="27"/>
  <c r="Q17" i="27"/>
  <c r="Q18" i="27"/>
  <c r="Q19" i="27"/>
  <c r="Q20" i="27"/>
  <c r="Q21" i="27"/>
  <c r="Q22" i="27"/>
  <c r="Q23" i="27"/>
  <c r="Q24" i="27"/>
  <c r="Q25" i="27"/>
  <c r="Q26" i="27"/>
  <c r="Q27" i="27"/>
  <c r="Q28" i="27"/>
  <c r="Q29" i="27"/>
  <c r="Q30" i="27"/>
  <c r="Q31" i="27"/>
  <c r="Q32" i="27"/>
  <c r="Q33" i="27"/>
  <c r="Q34" i="27"/>
  <c r="Q35" i="27"/>
  <c r="Q36" i="27"/>
  <c r="Q37" i="27"/>
  <c r="Q38" i="27"/>
  <c r="Q39" i="27"/>
  <c r="Q40" i="27"/>
  <c r="Q41" i="27"/>
  <c r="Q42" i="27"/>
  <c r="Q43" i="27"/>
  <c r="Q44" i="27"/>
  <c r="Q45" i="27"/>
  <c r="Q46" i="27"/>
  <c r="Q47" i="27"/>
  <c r="Q48" i="27"/>
  <c r="Q49" i="27"/>
  <c r="Q50" i="27"/>
  <c r="Q51" i="27"/>
  <c r="Q52" i="27"/>
  <c r="Q53" i="27"/>
  <c r="Q54" i="27"/>
  <c r="Q55" i="27"/>
  <c r="Q56" i="27"/>
  <c r="Q57" i="27"/>
  <c r="Q58" i="27"/>
  <c r="Q59" i="27"/>
  <c r="Q60" i="27"/>
  <c r="Q61" i="27"/>
  <c r="Q62" i="27"/>
  <c r="Q63" i="27"/>
  <c r="Q64" i="27"/>
  <c r="Q65" i="27"/>
  <c r="Q66" i="27"/>
  <c r="Q67" i="27"/>
  <c r="Q68" i="27"/>
  <c r="Q69" i="27"/>
  <c r="Q70" i="27"/>
  <c r="Q71" i="27"/>
  <c r="Q72" i="27"/>
  <c r="Q73" i="27"/>
  <c r="Q74" i="27"/>
  <c r="Q75" i="27"/>
  <c r="Q76" i="27"/>
  <c r="Q77" i="27"/>
  <c r="Q78" i="27"/>
  <c r="Q79" i="27"/>
  <c r="Q80" i="27"/>
  <c r="Q81" i="27"/>
  <c r="Q82" i="27"/>
  <c r="Q83" i="27"/>
  <c r="Q84" i="27"/>
  <c r="Q85" i="27"/>
  <c r="Q86" i="27"/>
  <c r="Q87" i="27"/>
  <c r="Q88" i="27"/>
  <c r="Q89" i="27"/>
  <c r="Q90" i="27"/>
  <c r="Q91" i="27"/>
  <c r="Q92" i="27"/>
  <c r="Q93" i="27"/>
  <c r="Q94" i="27"/>
  <c r="Q95" i="27"/>
  <c r="Q96" i="27"/>
  <c r="Q97" i="27"/>
  <c r="Q98" i="27"/>
  <c r="Q99" i="27"/>
  <c r="Q100" i="27"/>
  <c r="Q101" i="27"/>
  <c r="Q102" i="27"/>
  <c r="Q103" i="27"/>
  <c r="Q104" i="27"/>
  <c r="Q105" i="27"/>
  <c r="Q106" i="27"/>
  <c r="Q107" i="27"/>
  <c r="Q108" i="27"/>
  <c r="Q109" i="27"/>
  <c r="Q110" i="27"/>
  <c r="Q111" i="27"/>
  <c r="Q112" i="27"/>
  <c r="Q113" i="27"/>
  <c r="Q114" i="27"/>
  <c r="Q115" i="27"/>
  <c r="Q116" i="27"/>
  <c r="Q117" i="27"/>
  <c r="Q118" i="27"/>
  <c r="Q119" i="27"/>
  <c r="Q120" i="27"/>
  <c r="Q121" i="27"/>
  <c r="Q122" i="27"/>
  <c r="Q123" i="27"/>
  <c r="Q124" i="27"/>
  <c r="Q125" i="27"/>
  <c r="Q126" i="27"/>
  <c r="Q127" i="27"/>
  <c r="Q128" i="27"/>
  <c r="Q129" i="27"/>
  <c r="Q130" i="27"/>
  <c r="Q131" i="27"/>
  <c r="Q132" i="27"/>
  <c r="Q133" i="27"/>
  <c r="Q134" i="27"/>
  <c r="Q135" i="27"/>
  <c r="Q136" i="27"/>
  <c r="Q137" i="27"/>
  <c r="Q138" i="27"/>
  <c r="Q139" i="27"/>
  <c r="Q140" i="27"/>
  <c r="Q141" i="27"/>
  <c r="Q142" i="27"/>
  <c r="Q143" i="27"/>
  <c r="Q144" i="27"/>
  <c r="Q145" i="27"/>
  <c r="Q146" i="27"/>
  <c r="Q147" i="27"/>
  <c r="Q148" i="27"/>
  <c r="Q149" i="27"/>
  <c r="Q150" i="27"/>
  <c r="Q151" i="27"/>
  <c r="Q152" i="27"/>
  <c r="Q153" i="27"/>
  <c r="Q154" i="27"/>
  <c r="Q155" i="27"/>
  <c r="Q156" i="27"/>
  <c r="Q157" i="27"/>
  <c r="Q158" i="27"/>
  <c r="Q159" i="27"/>
  <c r="Q160" i="27"/>
  <c r="Q161" i="27"/>
  <c r="Q162" i="27"/>
  <c r="Q163" i="27"/>
  <c r="Q164" i="27"/>
  <c r="Q165" i="27"/>
  <c r="Q166" i="27"/>
  <c r="Q167" i="27"/>
  <c r="Q168" i="27"/>
  <c r="Q169" i="27"/>
  <c r="Q170" i="27"/>
  <c r="Q171" i="27"/>
  <c r="Q172" i="27"/>
  <c r="Q173" i="27"/>
  <c r="Q174" i="27"/>
  <c r="Q175" i="27"/>
  <c r="Q176" i="27"/>
  <c r="Q177" i="27"/>
  <c r="Q178" i="27"/>
  <c r="Q179" i="27"/>
  <c r="Q180" i="27"/>
  <c r="Q181" i="27"/>
  <c r="Q182" i="27"/>
  <c r="Q183" i="27"/>
  <c r="Q184" i="27"/>
  <c r="Q185" i="27"/>
  <c r="Q186" i="27"/>
  <c r="Q187" i="27"/>
  <c r="Q188" i="27"/>
  <c r="Q189" i="27"/>
  <c r="Q190" i="27"/>
  <c r="Q191" i="27"/>
  <c r="Q192" i="27"/>
  <c r="Q193" i="27"/>
  <c r="Q194" i="27"/>
  <c r="Q195" i="27"/>
  <c r="Q196" i="27"/>
  <c r="Q197" i="27"/>
  <c r="Q198" i="27"/>
  <c r="Q199" i="27"/>
  <c r="Q200" i="27"/>
  <c r="Q201" i="27"/>
  <c r="Q202" i="27"/>
  <c r="Q203" i="27"/>
  <c r="Q204" i="27"/>
  <c r="Q205" i="27"/>
  <c r="Q206" i="27"/>
  <c r="Q207" i="27"/>
  <c r="Q208" i="27"/>
  <c r="Q209" i="27"/>
  <c r="Q210" i="27"/>
  <c r="Q211" i="27"/>
  <c r="Q212" i="27"/>
  <c r="Q213" i="27"/>
  <c r="Q214" i="27"/>
  <c r="Q215" i="27"/>
  <c r="Q216" i="27"/>
  <c r="Q217" i="27"/>
  <c r="Q218" i="27"/>
  <c r="Q219" i="27"/>
  <c r="Q220" i="27"/>
  <c r="Q221" i="27"/>
  <c r="Q222" i="27"/>
  <c r="Q223" i="27"/>
  <c r="Q224" i="27"/>
  <c r="Q225" i="27"/>
  <c r="Q226" i="27"/>
  <c r="Q227" i="27"/>
  <c r="Q228" i="27"/>
  <c r="Q229" i="27"/>
  <c r="Q230" i="27"/>
  <c r="Q231" i="27"/>
  <c r="Q232" i="27"/>
  <c r="Q233" i="27"/>
  <c r="Q234" i="27"/>
  <c r="Q235" i="27"/>
  <c r="Q236" i="27"/>
  <c r="Q237" i="27"/>
  <c r="Q238" i="27"/>
  <c r="Q239" i="27"/>
  <c r="Q240" i="27"/>
  <c r="Q241" i="27"/>
  <c r="Q242" i="27"/>
  <c r="Q243" i="27"/>
  <c r="Q244" i="27"/>
  <c r="Q245" i="27"/>
  <c r="Q246" i="27"/>
  <c r="Q247" i="27"/>
  <c r="Q248" i="27"/>
  <c r="Q249" i="27"/>
  <c r="Q250" i="27"/>
  <c r="Q251" i="27"/>
  <c r="Q252" i="27"/>
  <c r="Q253" i="27"/>
  <c r="Q254" i="27"/>
  <c r="Q255" i="27"/>
  <c r="Q256" i="27"/>
  <c r="Q257" i="27"/>
  <c r="Q258" i="27"/>
  <c r="Q259" i="27"/>
  <c r="Q260" i="27"/>
  <c r="Q261" i="27"/>
  <c r="Q262" i="27"/>
  <c r="Q263" i="27"/>
  <c r="Q264" i="27"/>
  <c r="Q265" i="27"/>
  <c r="Q266" i="27"/>
  <c r="Q267" i="27"/>
  <c r="Q268" i="27"/>
  <c r="Q269" i="27"/>
  <c r="Q270" i="27"/>
  <c r="Q271" i="27"/>
  <c r="Q272" i="27"/>
  <c r="Q273" i="27"/>
  <c r="Q274" i="27"/>
  <c r="Q275" i="27"/>
  <c r="Q276" i="27"/>
  <c r="Q277" i="27"/>
  <c r="Q278" i="27"/>
  <c r="Q279" i="27"/>
  <c r="Q280" i="27"/>
  <c r="Q281" i="27"/>
  <c r="Q282" i="27"/>
  <c r="Q283" i="27"/>
  <c r="Q284" i="27"/>
  <c r="Q285" i="27"/>
  <c r="Q286" i="27"/>
  <c r="Q287" i="27"/>
  <c r="Q288" i="27"/>
  <c r="Q289" i="27"/>
  <c r="Q290" i="27"/>
  <c r="Q291" i="27"/>
  <c r="Q292" i="27"/>
  <c r="Q293" i="27"/>
  <c r="Q294" i="27"/>
  <c r="Q295" i="27"/>
  <c r="Q296" i="27"/>
  <c r="Q297" i="27"/>
  <c r="Q298" i="27"/>
  <c r="Q299" i="27"/>
  <c r="Q300" i="27"/>
  <c r="Q301" i="27"/>
  <c r="Q302" i="27"/>
  <c r="Q303" i="27"/>
  <c r="Q304" i="27"/>
  <c r="Q305" i="27"/>
  <c r="Q306" i="27"/>
  <c r="Q307" i="27"/>
  <c r="Q308" i="27"/>
  <c r="Q309" i="27"/>
  <c r="Q310" i="27"/>
  <c r="Q311" i="27"/>
  <c r="Q312" i="27"/>
  <c r="Q313" i="27"/>
  <c r="Q314" i="27"/>
  <c r="Q315" i="27"/>
  <c r="Q316" i="27"/>
  <c r="Q317" i="27"/>
  <c r="Q318" i="27"/>
  <c r="Q319" i="27"/>
  <c r="Q320" i="27"/>
  <c r="Q321" i="27"/>
  <c r="Q322" i="27"/>
  <c r="Q323" i="27"/>
  <c r="Q324" i="27"/>
  <c r="Q325" i="27"/>
  <c r="Q326" i="27"/>
  <c r="Q327" i="27"/>
  <c r="Q328" i="27"/>
  <c r="Q329" i="27"/>
  <c r="Q330" i="27"/>
  <c r="Q331" i="27"/>
  <c r="Q332" i="27"/>
  <c r="Q333" i="27"/>
  <c r="Q334" i="27"/>
  <c r="Q335" i="27"/>
  <c r="Q336" i="27"/>
  <c r="Q337" i="27"/>
  <c r="Q338" i="27"/>
  <c r="Q339" i="27"/>
  <c r="Q340" i="27"/>
  <c r="Q341" i="27"/>
  <c r="Q342" i="27"/>
  <c r="Q343" i="27"/>
  <c r="Q344" i="27"/>
  <c r="Q345" i="27"/>
  <c r="Q346" i="27"/>
  <c r="Q347" i="27"/>
  <c r="Q348" i="27"/>
  <c r="Q349" i="27"/>
  <c r="Q350" i="27"/>
  <c r="Q351" i="27"/>
  <c r="Q352" i="27"/>
  <c r="Q353" i="27"/>
  <c r="Q354" i="27"/>
  <c r="Q355" i="27"/>
  <c r="Q356" i="27"/>
  <c r="Q357" i="27"/>
  <c r="Q358" i="27"/>
  <c r="Q359" i="27"/>
  <c r="Q360" i="27"/>
  <c r="Q361" i="27"/>
  <c r="Q362" i="27"/>
  <c r="Q363" i="27"/>
  <c r="Q364" i="27"/>
  <c r="Q365" i="27"/>
  <c r="Q366" i="27"/>
  <c r="Q367" i="27"/>
  <c r="Q368" i="27"/>
  <c r="Q369" i="27"/>
  <c r="Q370" i="27"/>
  <c r="Q371" i="27"/>
  <c r="Q372" i="27"/>
  <c r="Q373" i="27"/>
  <c r="Q374" i="27"/>
  <c r="Q375" i="27"/>
  <c r="Q376" i="27"/>
  <c r="Q377" i="27"/>
  <c r="Q378" i="27"/>
  <c r="Q379" i="27"/>
  <c r="Q380" i="27"/>
  <c r="Q381" i="27"/>
  <c r="Q382" i="27"/>
  <c r="Q383" i="27"/>
  <c r="Q384" i="27"/>
  <c r="Q385" i="27"/>
  <c r="Q386" i="27"/>
  <c r="Q387" i="27"/>
  <c r="Q388" i="27"/>
  <c r="Q389" i="27"/>
  <c r="Q390" i="27"/>
  <c r="Q391" i="27"/>
  <c r="Q392" i="27"/>
  <c r="Q393" i="27"/>
  <c r="Q394" i="27"/>
  <c r="Q395" i="27"/>
  <c r="Q396" i="27"/>
  <c r="Q397" i="27"/>
  <c r="Q398" i="27"/>
  <c r="Q399" i="27"/>
  <c r="Q400" i="27"/>
  <c r="Q401" i="27"/>
  <c r="Q402" i="27"/>
  <c r="Q403" i="27"/>
  <c r="Q404" i="27"/>
  <c r="Q405" i="27"/>
  <c r="Q406" i="27"/>
  <c r="Q407" i="27"/>
  <c r="Q408" i="27"/>
  <c r="Q409" i="27"/>
  <c r="Q410" i="27"/>
  <c r="Q411" i="27"/>
  <c r="Q412" i="27"/>
  <c r="Q413" i="27"/>
  <c r="Q414" i="27"/>
  <c r="Q415" i="27"/>
  <c r="Q416" i="27"/>
  <c r="Q417" i="27"/>
  <c r="Q418" i="27"/>
  <c r="Q419" i="27"/>
  <c r="Q420" i="27"/>
  <c r="Q421" i="27"/>
  <c r="Q422" i="27"/>
  <c r="Q423" i="27"/>
  <c r="Q424" i="27"/>
  <c r="Q425" i="27"/>
  <c r="Q426" i="27"/>
  <c r="Q427" i="27"/>
  <c r="Q428" i="27"/>
  <c r="Q429" i="27"/>
  <c r="Q430" i="27"/>
  <c r="Q431" i="27"/>
  <c r="Q432" i="27"/>
  <c r="Q433" i="27"/>
  <c r="Q434" i="27"/>
  <c r="Q435" i="27"/>
  <c r="Q436" i="27"/>
  <c r="Q437" i="27"/>
  <c r="Q438" i="27"/>
  <c r="Q439" i="27"/>
  <c r="Q440" i="27"/>
  <c r="Q441" i="27"/>
  <c r="Q442" i="27"/>
  <c r="R2" i="27"/>
  <c r="R3" i="27"/>
  <c r="R4" i="27"/>
  <c r="R5" i="27"/>
  <c r="R6" i="27"/>
  <c r="R7" i="27"/>
  <c r="R8" i="27"/>
  <c r="R9" i="27"/>
  <c r="R10" i="27"/>
  <c r="R11" i="27"/>
  <c r="R12" i="27"/>
  <c r="R13" i="27"/>
  <c r="R14" i="27"/>
  <c r="R15" i="27"/>
  <c r="R16" i="27"/>
  <c r="R17" i="27"/>
  <c r="R18" i="27"/>
  <c r="R19" i="27"/>
  <c r="R20" i="27"/>
  <c r="R21" i="27"/>
  <c r="R22" i="27"/>
  <c r="R23" i="27"/>
  <c r="R24" i="27"/>
  <c r="R25" i="27"/>
  <c r="R26" i="27"/>
  <c r="R27" i="27"/>
  <c r="R28" i="27"/>
  <c r="R29" i="27"/>
  <c r="R30" i="27"/>
  <c r="R31" i="27"/>
  <c r="R32" i="27"/>
  <c r="R33" i="27"/>
  <c r="R34" i="27"/>
  <c r="R35" i="27"/>
  <c r="R36" i="27"/>
  <c r="R37" i="27"/>
  <c r="R38" i="27"/>
  <c r="R39" i="27"/>
  <c r="R40" i="27"/>
  <c r="R41" i="27"/>
  <c r="R42" i="27"/>
  <c r="R43" i="27"/>
  <c r="R44" i="27"/>
  <c r="R45" i="27"/>
  <c r="R46" i="27"/>
  <c r="R47" i="27"/>
  <c r="R48" i="27"/>
  <c r="R49" i="27"/>
  <c r="R50" i="27"/>
  <c r="R51" i="27"/>
  <c r="R52" i="27"/>
  <c r="R53" i="27"/>
  <c r="R54" i="27"/>
  <c r="R55" i="27"/>
  <c r="R56" i="27"/>
  <c r="R57" i="27"/>
  <c r="R58" i="27"/>
  <c r="R59" i="27"/>
  <c r="R60" i="27"/>
  <c r="R61" i="27"/>
  <c r="R62" i="27"/>
  <c r="R63" i="27"/>
  <c r="R64" i="27"/>
  <c r="R65" i="27"/>
  <c r="R66" i="27"/>
  <c r="R67" i="27"/>
  <c r="R68" i="27"/>
  <c r="R69" i="27"/>
  <c r="R70" i="27"/>
  <c r="R71" i="27"/>
  <c r="R72" i="27"/>
  <c r="R73" i="27"/>
  <c r="R74" i="27"/>
  <c r="R75" i="27"/>
  <c r="R76" i="27"/>
  <c r="R77" i="27"/>
  <c r="R78" i="27"/>
  <c r="R79" i="27"/>
  <c r="R80" i="27"/>
  <c r="R81" i="27"/>
  <c r="R82" i="27"/>
  <c r="R83" i="27"/>
  <c r="R84" i="27"/>
  <c r="R85" i="27"/>
  <c r="R86" i="27"/>
  <c r="R87" i="27"/>
  <c r="R88" i="27"/>
  <c r="R89" i="27"/>
  <c r="R90" i="27"/>
  <c r="R91" i="27"/>
  <c r="R92" i="27"/>
  <c r="R93" i="27"/>
  <c r="R94" i="27"/>
  <c r="R95" i="27"/>
  <c r="R96" i="27"/>
  <c r="R97" i="27"/>
  <c r="R98" i="27"/>
  <c r="R99" i="27"/>
  <c r="R100" i="27"/>
  <c r="R101" i="27"/>
  <c r="R102" i="27"/>
  <c r="R103" i="27"/>
  <c r="R104" i="27"/>
  <c r="R105" i="27"/>
  <c r="R106" i="27"/>
  <c r="R107" i="27"/>
  <c r="R108" i="27"/>
  <c r="R109" i="27"/>
  <c r="R110" i="27"/>
  <c r="R111" i="27"/>
  <c r="R112" i="27"/>
  <c r="R113" i="27"/>
  <c r="R114" i="27"/>
  <c r="R115" i="27"/>
  <c r="R116" i="27"/>
  <c r="R117" i="27"/>
  <c r="R118" i="27"/>
  <c r="R119" i="27"/>
  <c r="R120" i="27"/>
  <c r="R121" i="27"/>
  <c r="R122" i="27"/>
  <c r="R123" i="27"/>
  <c r="R124" i="27"/>
  <c r="R125" i="27"/>
  <c r="R126" i="27"/>
  <c r="R127" i="27"/>
  <c r="R128" i="27"/>
  <c r="R129" i="27"/>
  <c r="R130" i="27"/>
  <c r="R131" i="27"/>
  <c r="R132" i="27"/>
  <c r="R133" i="27"/>
  <c r="R134" i="27"/>
  <c r="R135" i="27"/>
  <c r="R136" i="27"/>
  <c r="R137" i="27"/>
  <c r="R138" i="27"/>
  <c r="R139" i="27"/>
  <c r="R140" i="27"/>
  <c r="R141" i="27"/>
  <c r="R142" i="27"/>
  <c r="R143" i="27"/>
  <c r="R144" i="27"/>
  <c r="R145" i="27"/>
  <c r="R146" i="27"/>
  <c r="R147" i="27"/>
  <c r="R148" i="27"/>
  <c r="R149" i="27"/>
  <c r="R150" i="27"/>
  <c r="R151" i="27"/>
  <c r="R152" i="27"/>
  <c r="R153" i="27"/>
  <c r="R154" i="27"/>
  <c r="R155" i="27"/>
  <c r="R156" i="27"/>
  <c r="R157" i="27"/>
  <c r="R158" i="27"/>
  <c r="R159" i="27"/>
  <c r="R160" i="27"/>
  <c r="R161" i="27"/>
  <c r="R162" i="27"/>
  <c r="R163" i="27"/>
  <c r="R164" i="27"/>
  <c r="R165" i="27"/>
  <c r="R166" i="27"/>
  <c r="R167" i="27"/>
  <c r="R168" i="27"/>
  <c r="R169" i="27"/>
  <c r="R170" i="27"/>
  <c r="R171" i="27"/>
  <c r="R172" i="27"/>
  <c r="R173" i="27"/>
  <c r="R174" i="27"/>
  <c r="R175" i="27"/>
  <c r="R176" i="27"/>
  <c r="R177" i="27"/>
  <c r="R178" i="27"/>
  <c r="R179" i="27"/>
  <c r="R180" i="27"/>
  <c r="R181" i="27"/>
  <c r="R182" i="27"/>
  <c r="R183" i="27"/>
  <c r="R184" i="27"/>
  <c r="R185" i="27"/>
  <c r="R186" i="27"/>
  <c r="R187" i="27"/>
  <c r="R188" i="27"/>
  <c r="R189" i="27"/>
  <c r="R190" i="27"/>
  <c r="R191" i="27"/>
  <c r="R192" i="27"/>
  <c r="R193" i="27"/>
  <c r="R194" i="27"/>
  <c r="R195" i="27"/>
  <c r="R196" i="27"/>
  <c r="R197" i="27"/>
  <c r="R198" i="27"/>
  <c r="R199" i="27"/>
  <c r="R200" i="27"/>
  <c r="R201" i="27"/>
  <c r="R202" i="27"/>
  <c r="R203" i="27"/>
  <c r="R204" i="27"/>
  <c r="R205" i="27"/>
  <c r="R206" i="27"/>
  <c r="R207" i="27"/>
  <c r="R208" i="27"/>
  <c r="R209" i="27"/>
  <c r="R210" i="27"/>
  <c r="R211" i="27"/>
  <c r="R212" i="27"/>
  <c r="R213" i="27"/>
  <c r="R214" i="27"/>
  <c r="R215" i="27"/>
  <c r="R216" i="27"/>
  <c r="R217" i="27"/>
  <c r="R218" i="27"/>
  <c r="R219" i="27"/>
  <c r="R220" i="27"/>
  <c r="R221" i="27"/>
  <c r="R222" i="27"/>
  <c r="R223" i="27"/>
  <c r="R224" i="27"/>
  <c r="R225" i="27"/>
  <c r="R226" i="27"/>
  <c r="R227" i="27"/>
  <c r="R228" i="27"/>
  <c r="R229" i="27"/>
  <c r="R230" i="27"/>
  <c r="R231" i="27"/>
  <c r="R232" i="27"/>
  <c r="R233" i="27"/>
  <c r="R234" i="27"/>
  <c r="R235" i="27"/>
  <c r="R236" i="27"/>
  <c r="R237" i="27"/>
  <c r="R238" i="27"/>
  <c r="R239" i="27"/>
  <c r="R240" i="27"/>
  <c r="R241" i="27"/>
  <c r="R242" i="27"/>
  <c r="R243" i="27"/>
  <c r="R244" i="27"/>
  <c r="R245" i="27"/>
  <c r="R246" i="27"/>
  <c r="R247" i="27"/>
  <c r="R248" i="27"/>
  <c r="R249" i="27"/>
  <c r="R250" i="27"/>
  <c r="R251" i="27"/>
  <c r="R252" i="27"/>
  <c r="R253" i="27"/>
  <c r="R254" i="27"/>
  <c r="R255" i="27"/>
  <c r="R256" i="27"/>
  <c r="R257" i="27"/>
  <c r="R258" i="27"/>
  <c r="R259" i="27"/>
  <c r="R260" i="27"/>
  <c r="R261" i="27"/>
  <c r="R262" i="27"/>
  <c r="R263" i="27"/>
  <c r="R264" i="27"/>
  <c r="R265" i="27"/>
  <c r="R266" i="27"/>
  <c r="R267" i="27"/>
  <c r="R268" i="27"/>
  <c r="R269" i="27"/>
  <c r="R270" i="27"/>
  <c r="R271" i="27"/>
  <c r="R272" i="27"/>
  <c r="R273" i="27"/>
  <c r="R274" i="27"/>
  <c r="R275" i="27"/>
  <c r="R276" i="27"/>
  <c r="R277" i="27"/>
  <c r="R278" i="27"/>
  <c r="R279" i="27"/>
  <c r="R280" i="27"/>
  <c r="R281" i="27"/>
  <c r="R282" i="27"/>
  <c r="R283" i="27"/>
  <c r="R284" i="27"/>
  <c r="R285" i="27"/>
  <c r="R286" i="27"/>
  <c r="R287" i="27"/>
  <c r="R288" i="27"/>
  <c r="R289" i="27"/>
  <c r="R290" i="27"/>
  <c r="R291" i="27"/>
  <c r="R292" i="27"/>
  <c r="R293" i="27"/>
  <c r="R294" i="27"/>
  <c r="R295" i="27"/>
  <c r="R296" i="27"/>
  <c r="R297" i="27"/>
  <c r="R298" i="27"/>
  <c r="R299" i="27"/>
  <c r="R300" i="27"/>
  <c r="R301" i="27"/>
  <c r="R302" i="27"/>
  <c r="R303" i="27"/>
  <c r="R304" i="27"/>
  <c r="R305" i="27"/>
  <c r="R306" i="27"/>
  <c r="R307" i="27"/>
  <c r="R308" i="27"/>
  <c r="R309" i="27"/>
  <c r="R310" i="27"/>
  <c r="R311" i="27"/>
  <c r="R312" i="27"/>
  <c r="R313" i="27"/>
  <c r="R314" i="27"/>
  <c r="R315" i="27"/>
  <c r="R316" i="27"/>
  <c r="R317" i="27"/>
  <c r="R318" i="27"/>
  <c r="R319" i="27"/>
  <c r="R320" i="27"/>
  <c r="R321" i="27"/>
  <c r="R322" i="27"/>
  <c r="R323" i="27"/>
  <c r="R324" i="27"/>
  <c r="R325" i="27"/>
  <c r="R326" i="27"/>
  <c r="R327" i="27"/>
  <c r="R328" i="27"/>
  <c r="R329" i="27"/>
  <c r="R330" i="27"/>
  <c r="R331" i="27"/>
  <c r="R332" i="27"/>
  <c r="R333" i="27"/>
  <c r="R334" i="27"/>
  <c r="R335" i="27"/>
  <c r="R336" i="27"/>
  <c r="R337" i="27"/>
  <c r="R338" i="27"/>
  <c r="R339" i="27"/>
  <c r="R340" i="27"/>
  <c r="R341" i="27"/>
  <c r="R342" i="27"/>
  <c r="R343" i="27"/>
  <c r="R344" i="27"/>
  <c r="R345" i="27"/>
  <c r="R346" i="27"/>
  <c r="R347" i="27"/>
  <c r="R348" i="27"/>
  <c r="R349" i="27"/>
  <c r="R350" i="27"/>
  <c r="R351" i="27"/>
  <c r="R352" i="27"/>
  <c r="R353" i="27"/>
  <c r="R354" i="27"/>
  <c r="R355" i="27"/>
  <c r="R356" i="27"/>
  <c r="R357" i="27"/>
  <c r="R358" i="27"/>
  <c r="R359" i="27"/>
  <c r="R360" i="27"/>
  <c r="R361" i="27"/>
  <c r="R362" i="27"/>
  <c r="R363" i="27"/>
  <c r="R364" i="27"/>
  <c r="R365" i="27"/>
  <c r="R366" i="27"/>
  <c r="R367" i="27"/>
  <c r="R368" i="27"/>
  <c r="R369" i="27"/>
  <c r="R370" i="27"/>
  <c r="R371" i="27"/>
  <c r="R372" i="27"/>
  <c r="R373" i="27"/>
  <c r="R374" i="27"/>
  <c r="R375" i="27"/>
  <c r="R376" i="27"/>
  <c r="R377" i="27"/>
  <c r="R378" i="27"/>
  <c r="R379" i="27"/>
  <c r="R380" i="27"/>
  <c r="R381" i="27"/>
  <c r="R382" i="27"/>
  <c r="R383" i="27"/>
  <c r="R384" i="27"/>
  <c r="R385" i="27"/>
  <c r="R386" i="27"/>
  <c r="R387" i="27"/>
  <c r="R388" i="27"/>
  <c r="R389" i="27"/>
  <c r="R390" i="27"/>
  <c r="R391" i="27"/>
  <c r="R392" i="27"/>
  <c r="R393" i="27"/>
  <c r="R394" i="27"/>
  <c r="R395" i="27"/>
  <c r="R396" i="27"/>
  <c r="R397" i="27"/>
  <c r="R398" i="27"/>
  <c r="R399" i="27"/>
  <c r="R400" i="27"/>
  <c r="R401" i="27"/>
  <c r="R402" i="27"/>
  <c r="R403" i="27"/>
  <c r="R404" i="27"/>
  <c r="R405" i="27"/>
  <c r="R406" i="27"/>
  <c r="R407" i="27"/>
  <c r="R408" i="27"/>
  <c r="R409" i="27"/>
  <c r="R410" i="27"/>
  <c r="R411" i="27"/>
  <c r="R412" i="27"/>
  <c r="R413" i="27"/>
  <c r="R414" i="27"/>
  <c r="R415" i="27"/>
  <c r="R416" i="27"/>
  <c r="R417" i="27"/>
  <c r="R418" i="27"/>
  <c r="R419" i="27"/>
  <c r="R420" i="27"/>
  <c r="R421" i="27"/>
  <c r="R422" i="27"/>
  <c r="R423" i="27"/>
  <c r="R424" i="27"/>
  <c r="R425" i="27"/>
  <c r="R426" i="27"/>
  <c r="R427" i="27"/>
  <c r="R428" i="27"/>
  <c r="R429" i="27"/>
  <c r="R430" i="27"/>
  <c r="R431" i="27"/>
  <c r="R432" i="27"/>
  <c r="R433" i="27"/>
  <c r="R434" i="27"/>
  <c r="R435" i="27"/>
  <c r="R436" i="27"/>
  <c r="R437" i="27"/>
  <c r="R438" i="27"/>
  <c r="R439" i="27"/>
  <c r="R440" i="27"/>
  <c r="R441" i="27"/>
  <c r="R442" i="27"/>
  <c r="U107" i="58"/>
  <c r="W106" i="58"/>
  <c r="V106" i="58"/>
  <c r="U106" i="58"/>
  <c r="T106" i="58"/>
  <c r="R106" i="58"/>
  <c r="Q106" i="58"/>
  <c r="N106" i="58"/>
  <c r="M106" i="58"/>
  <c r="L106" i="58"/>
  <c r="K106" i="58"/>
  <c r="J106" i="58"/>
  <c r="I106" i="58"/>
  <c r="G106" i="58"/>
  <c r="F106" i="58"/>
  <c r="E106" i="58"/>
  <c r="D106" i="58"/>
  <c r="S105" i="58"/>
  <c r="P105" i="58"/>
  <c r="O105" i="58"/>
  <c r="H105" i="58"/>
  <c r="C105" i="58"/>
  <c r="S104" i="58"/>
  <c r="P104" i="58"/>
  <c r="O104" i="58"/>
  <c r="H104" i="58"/>
  <c r="C104" i="58"/>
  <c r="S103" i="58"/>
  <c r="P103" i="58"/>
  <c r="O103" i="58"/>
  <c r="H103" i="58"/>
  <c r="C103" i="58"/>
  <c r="S102" i="58"/>
  <c r="P102" i="58"/>
  <c r="O102" i="58"/>
  <c r="H102" i="58"/>
  <c r="C102" i="58"/>
  <c r="S101" i="58"/>
  <c r="P101" i="58"/>
  <c r="O101" i="58"/>
  <c r="H101" i="58"/>
  <c r="C101" i="58"/>
  <c r="P100" i="58"/>
  <c r="O100" i="58"/>
  <c r="H100" i="58"/>
  <c r="C100" i="58"/>
  <c r="P99" i="58"/>
  <c r="O99" i="58"/>
  <c r="H99" i="58"/>
  <c r="C99" i="58"/>
  <c r="S98" i="58"/>
  <c r="P98" i="58"/>
  <c r="O98" i="58"/>
  <c r="H98" i="58"/>
  <c r="C98" i="58"/>
  <c r="S97" i="58"/>
  <c r="P97" i="58"/>
  <c r="O97" i="58"/>
  <c r="H97" i="58"/>
  <c r="C97" i="58"/>
  <c r="S96" i="58"/>
  <c r="P96" i="58"/>
  <c r="O96" i="58"/>
  <c r="H96" i="58"/>
  <c r="C96" i="58"/>
  <c r="S95" i="58"/>
  <c r="P95" i="58"/>
  <c r="O95" i="58"/>
  <c r="H95" i="58"/>
  <c r="C95" i="58"/>
  <c r="S94" i="58"/>
  <c r="P94" i="58"/>
  <c r="O94" i="58"/>
  <c r="H94" i="58"/>
  <c r="C94" i="58"/>
  <c r="S93" i="58"/>
  <c r="P93" i="58"/>
  <c r="O93" i="58"/>
  <c r="H93" i="58"/>
  <c r="C93" i="58"/>
  <c r="S92" i="58"/>
  <c r="P92" i="58"/>
  <c r="O92" i="58"/>
  <c r="H92" i="58"/>
  <c r="C92" i="58"/>
  <c r="S91" i="58"/>
  <c r="P91" i="58"/>
  <c r="O91" i="58"/>
  <c r="H91" i="58"/>
  <c r="C91" i="58"/>
  <c r="S90" i="58"/>
  <c r="P90" i="58"/>
  <c r="O90" i="58"/>
  <c r="H90" i="58"/>
  <c r="C90" i="58"/>
  <c r="S89" i="58"/>
  <c r="P89" i="58"/>
  <c r="O89" i="58"/>
  <c r="H89" i="58"/>
  <c r="C89" i="58"/>
  <c r="S88" i="58"/>
  <c r="P88" i="58"/>
  <c r="O88" i="58"/>
  <c r="H88" i="58"/>
  <c r="C88" i="58"/>
  <c r="S87" i="58"/>
  <c r="P87" i="58"/>
  <c r="O87" i="58"/>
  <c r="H87" i="58"/>
  <c r="C87" i="58"/>
  <c r="S86" i="58"/>
  <c r="S106" i="58" s="1"/>
  <c r="P86" i="58"/>
  <c r="P106" i="58" s="1"/>
  <c r="O86" i="58"/>
  <c r="O106" i="58" s="1"/>
  <c r="H86" i="58"/>
  <c r="H106" i="58" s="1"/>
  <c r="C86" i="58"/>
  <c r="C106" i="58" s="1"/>
  <c r="W84" i="58"/>
  <c r="V84" i="58"/>
  <c r="U84" i="58"/>
  <c r="T84" i="58"/>
  <c r="R84" i="58"/>
  <c r="Q84" i="58"/>
  <c r="N84" i="58"/>
  <c r="M84" i="58"/>
  <c r="L84" i="58"/>
  <c r="K84" i="58"/>
  <c r="J84" i="58"/>
  <c r="I84" i="58"/>
  <c r="G84" i="58"/>
  <c r="F84" i="58"/>
  <c r="E84" i="58"/>
  <c r="D84" i="58"/>
  <c r="S83" i="58"/>
  <c r="P83" i="58"/>
  <c r="O83" i="58"/>
  <c r="H83" i="58"/>
  <c r="C83" i="58"/>
  <c r="S82" i="58"/>
  <c r="P82" i="58"/>
  <c r="O82" i="58"/>
  <c r="H82" i="58"/>
  <c r="C82" i="58"/>
  <c r="S81" i="58"/>
  <c r="P81" i="58"/>
  <c r="O81" i="58"/>
  <c r="H81" i="58"/>
  <c r="C81" i="58"/>
  <c r="S80" i="58"/>
  <c r="P80" i="58"/>
  <c r="O80" i="58"/>
  <c r="H80" i="58"/>
  <c r="C80" i="58"/>
  <c r="S79" i="58"/>
  <c r="P79" i="58"/>
  <c r="O79" i="58"/>
  <c r="H79" i="58"/>
  <c r="C79" i="58"/>
  <c r="S78" i="58"/>
  <c r="P78" i="58"/>
  <c r="O78" i="58"/>
  <c r="H78" i="58"/>
  <c r="C78" i="58"/>
  <c r="S77" i="58"/>
  <c r="P77" i="58"/>
  <c r="O77" i="58"/>
  <c r="H77" i="58"/>
  <c r="C77" i="58"/>
  <c r="S76" i="58"/>
  <c r="P76" i="58"/>
  <c r="O76" i="58"/>
  <c r="H76" i="58"/>
  <c r="C76" i="58"/>
  <c r="S75" i="58"/>
  <c r="S84" i="58" s="1"/>
  <c r="P75" i="58"/>
  <c r="P84" i="58" s="1"/>
  <c r="O75" i="58"/>
  <c r="O84" i="58" s="1"/>
  <c r="H75" i="58"/>
  <c r="H84" i="58" s="1"/>
  <c r="C75" i="58"/>
  <c r="C84" i="58" s="1"/>
  <c r="W73" i="58"/>
  <c r="V73" i="58"/>
  <c r="U73" i="58"/>
  <c r="T73" i="58"/>
  <c r="R73" i="58"/>
  <c r="Q73" i="58"/>
  <c r="N73" i="58"/>
  <c r="M73" i="58"/>
  <c r="L73" i="58"/>
  <c r="K73" i="58"/>
  <c r="J73" i="58"/>
  <c r="I73" i="58"/>
  <c r="G73" i="58"/>
  <c r="F73" i="58"/>
  <c r="E73" i="58"/>
  <c r="D73" i="58"/>
  <c r="S72" i="58"/>
  <c r="P72" i="58"/>
  <c r="O72" i="58"/>
  <c r="H72" i="58"/>
  <c r="C72" i="58"/>
  <c r="S71" i="58"/>
  <c r="P71" i="58"/>
  <c r="O71" i="58"/>
  <c r="H71" i="58"/>
  <c r="C71" i="58"/>
  <c r="S70" i="58"/>
  <c r="P70" i="58"/>
  <c r="O70" i="58"/>
  <c r="H70" i="58"/>
  <c r="C70" i="58"/>
  <c r="S69" i="58"/>
  <c r="S73" i="58" s="1"/>
  <c r="P69" i="58"/>
  <c r="P73" i="58" s="1"/>
  <c r="O69" i="58"/>
  <c r="O73" i="58" s="1"/>
  <c r="H69" i="58"/>
  <c r="H73" i="58" s="1"/>
  <c r="C69" i="58"/>
  <c r="C73" i="58" s="1"/>
  <c r="H68" i="58"/>
  <c r="W67" i="58"/>
  <c r="W107" i="58" s="1"/>
  <c r="V67" i="58"/>
  <c r="V107" i="58" s="1"/>
  <c r="U67" i="58"/>
  <c r="T67" i="58"/>
  <c r="T107" i="58" s="1"/>
  <c r="R67" i="58"/>
  <c r="R107" i="58" s="1"/>
  <c r="Q67" i="58"/>
  <c r="Q107" i="58" s="1"/>
  <c r="N67" i="58"/>
  <c r="N107" i="58" s="1"/>
  <c r="M67" i="58"/>
  <c r="M107" i="58" s="1"/>
  <c r="L67" i="58"/>
  <c r="L107" i="58" s="1"/>
  <c r="K67" i="58"/>
  <c r="K107" i="58" s="1"/>
  <c r="J67" i="58"/>
  <c r="J107" i="58" s="1"/>
  <c r="I67" i="58"/>
  <c r="I107" i="58" s="1"/>
  <c r="G67" i="58"/>
  <c r="G107" i="58" s="1"/>
  <c r="F67" i="58"/>
  <c r="F107" i="58" s="1"/>
  <c r="E67" i="58"/>
  <c r="E107" i="58" s="1"/>
  <c r="D67" i="58"/>
  <c r="S66" i="58"/>
  <c r="P66" i="58"/>
  <c r="O66" i="58"/>
  <c r="H66" i="58"/>
  <c r="C66" i="58"/>
  <c r="S65" i="58"/>
  <c r="P65" i="58"/>
  <c r="O65" i="58"/>
  <c r="H65" i="58"/>
  <c r="C65" i="58"/>
  <c r="S64" i="58"/>
  <c r="P64" i="58"/>
  <c r="O64" i="58"/>
  <c r="H64" i="58"/>
  <c r="C64" i="58"/>
  <c r="S63" i="58"/>
  <c r="P63" i="58"/>
  <c r="O63" i="58"/>
  <c r="H63" i="58"/>
  <c r="C63" i="58"/>
  <c r="S62" i="58"/>
  <c r="P62" i="58"/>
  <c r="O62" i="58"/>
  <c r="H62" i="58"/>
  <c r="C62" i="58"/>
  <c r="S61" i="58"/>
  <c r="P61" i="58"/>
  <c r="O61" i="58"/>
  <c r="H61" i="58"/>
  <c r="C61" i="58"/>
  <c r="S60" i="58"/>
  <c r="P60" i="58"/>
  <c r="O60" i="58"/>
  <c r="H60" i="58"/>
  <c r="C60" i="58"/>
  <c r="S59" i="58"/>
  <c r="P59" i="58"/>
  <c r="O59" i="58"/>
  <c r="H59" i="58"/>
  <c r="C59" i="58"/>
  <c r="S58" i="58"/>
  <c r="P58" i="58"/>
  <c r="O58" i="58"/>
  <c r="H58" i="58"/>
  <c r="C58" i="58"/>
  <c r="S57" i="58"/>
  <c r="S67" i="58" s="1"/>
  <c r="S107" i="58" s="1"/>
  <c r="P57" i="58"/>
  <c r="P67" i="58" s="1"/>
  <c r="P107" i="58" s="1"/>
  <c r="O57" i="58"/>
  <c r="O67" i="58" s="1"/>
  <c r="O107" i="58" s="1"/>
  <c r="H57" i="58"/>
  <c r="H67" i="58" s="1"/>
  <c r="C57" i="58"/>
  <c r="C67" i="58" s="1"/>
  <c r="C107" i="58" s="1"/>
  <c r="W53" i="58"/>
  <c r="V53" i="58"/>
  <c r="U53" i="58"/>
  <c r="T53" i="58"/>
  <c r="R53" i="58"/>
  <c r="Q53" i="58"/>
  <c r="N53" i="58"/>
  <c r="M53" i="58"/>
  <c r="L53" i="58"/>
  <c r="K53" i="58"/>
  <c r="J53" i="58"/>
  <c r="I53" i="58"/>
  <c r="G53" i="58"/>
  <c r="F53" i="58"/>
  <c r="E53" i="58"/>
  <c r="D53" i="58"/>
  <c r="S52" i="58"/>
  <c r="P52" i="58"/>
  <c r="O52" i="58"/>
  <c r="H52" i="58"/>
  <c r="C52" i="58"/>
  <c r="S51" i="58"/>
  <c r="P51" i="58"/>
  <c r="O51" i="58"/>
  <c r="H51" i="58"/>
  <c r="C51" i="58"/>
  <c r="S50" i="58"/>
  <c r="P50" i="58"/>
  <c r="O50" i="58"/>
  <c r="H50" i="58"/>
  <c r="C50" i="58"/>
  <c r="S49" i="58"/>
  <c r="P49" i="58"/>
  <c r="O49" i="58"/>
  <c r="C49" i="58"/>
  <c r="C48" i="58"/>
  <c r="S47" i="58"/>
  <c r="P47" i="58"/>
  <c r="O47" i="58"/>
  <c r="H47" i="58"/>
  <c r="C47" i="58"/>
  <c r="S46" i="58"/>
  <c r="P46" i="58"/>
  <c r="O46" i="58"/>
  <c r="H46" i="58"/>
  <c r="C46" i="58"/>
  <c r="S45" i="58"/>
  <c r="P45" i="58"/>
  <c r="O45" i="58"/>
  <c r="H45" i="58"/>
  <c r="C45" i="58"/>
  <c r="P44" i="58"/>
  <c r="O44" i="58"/>
  <c r="H44" i="58"/>
  <c r="C44" i="58"/>
  <c r="S43" i="58"/>
  <c r="P43" i="58"/>
  <c r="O43" i="58"/>
  <c r="H43" i="58"/>
  <c r="C43" i="58"/>
  <c r="S42" i="58"/>
  <c r="P42" i="58"/>
  <c r="O42" i="58"/>
  <c r="H42" i="58"/>
  <c r="C42" i="58"/>
  <c r="S41" i="58"/>
  <c r="P41" i="58"/>
  <c r="O41" i="58"/>
  <c r="H41" i="58"/>
  <c r="C41" i="58"/>
  <c r="S40" i="58"/>
  <c r="P40" i="58"/>
  <c r="O40" i="58"/>
  <c r="H40" i="58"/>
  <c r="C40" i="58"/>
  <c r="S39" i="58"/>
  <c r="S53" i="58" s="1"/>
  <c r="P39" i="58"/>
  <c r="P53" i="58" s="1"/>
  <c r="O39" i="58"/>
  <c r="O53" i="58" s="1"/>
  <c r="O6" i="58" s="1"/>
  <c r="N9" i="56" s="1"/>
  <c r="H39" i="58"/>
  <c r="H53" i="58" s="1"/>
  <c r="H6" i="58" s="1"/>
  <c r="G9" i="56" s="1"/>
  <c r="C39" i="58"/>
  <c r="C53" i="58" s="1"/>
  <c r="W37" i="58"/>
  <c r="V37" i="58"/>
  <c r="U37" i="58"/>
  <c r="T37" i="58"/>
  <c r="R37" i="58"/>
  <c r="Q37" i="58"/>
  <c r="N37" i="58"/>
  <c r="M37" i="58"/>
  <c r="L37" i="58"/>
  <c r="K37" i="58"/>
  <c r="J37" i="58"/>
  <c r="I37" i="58"/>
  <c r="G37" i="58"/>
  <c r="F37" i="58"/>
  <c r="E37" i="58"/>
  <c r="D37" i="58"/>
  <c r="S36" i="58"/>
  <c r="P36" i="58"/>
  <c r="O36" i="58"/>
  <c r="H36" i="58"/>
  <c r="C36" i="58"/>
  <c r="S35" i="58"/>
  <c r="P35" i="58"/>
  <c r="O35" i="58"/>
  <c r="H35" i="58"/>
  <c r="C35" i="58"/>
  <c r="S34" i="58"/>
  <c r="P34" i="58"/>
  <c r="O34" i="58"/>
  <c r="H34" i="58"/>
  <c r="C34" i="58"/>
  <c r="S33" i="58"/>
  <c r="P33" i="58"/>
  <c r="O33" i="58"/>
  <c r="H33" i="58"/>
  <c r="C33" i="58"/>
  <c r="S32" i="58"/>
  <c r="P32" i="58"/>
  <c r="O32" i="58"/>
  <c r="H32" i="58"/>
  <c r="C32" i="58"/>
  <c r="S31" i="58"/>
  <c r="P31" i="58"/>
  <c r="O31" i="58"/>
  <c r="H31" i="58"/>
  <c r="C31" i="58"/>
  <c r="S30" i="58"/>
  <c r="P30" i="58"/>
  <c r="O30" i="58"/>
  <c r="H30" i="58"/>
  <c r="C30" i="58"/>
  <c r="S29" i="58"/>
  <c r="S37" i="58" s="1"/>
  <c r="P29" i="58"/>
  <c r="P37" i="58" s="1"/>
  <c r="O29" i="58"/>
  <c r="O37" i="58" s="1"/>
  <c r="O5" i="58" s="1"/>
  <c r="N8" i="56" s="1"/>
  <c r="H29" i="58"/>
  <c r="H37" i="58" s="1"/>
  <c r="H5" i="58" s="1"/>
  <c r="G8" i="56" s="1"/>
  <c r="B8" i="56" s="1"/>
  <c r="C29" i="58"/>
  <c r="C37" i="58" s="1"/>
  <c r="W27" i="58"/>
  <c r="V27" i="58"/>
  <c r="U27" i="58"/>
  <c r="T27" i="58"/>
  <c r="R27" i="58"/>
  <c r="Q27" i="58"/>
  <c r="N27" i="58"/>
  <c r="M27" i="58"/>
  <c r="L27" i="58"/>
  <c r="K27" i="58"/>
  <c r="J27" i="58"/>
  <c r="I27" i="58"/>
  <c r="H27" i="58"/>
  <c r="G27" i="58"/>
  <c r="F27" i="58"/>
  <c r="E27" i="58"/>
  <c r="D27" i="58"/>
  <c r="S26" i="58"/>
  <c r="P26" i="58"/>
  <c r="O26" i="58"/>
  <c r="C26" i="58"/>
  <c r="S25" i="58"/>
  <c r="P25" i="58"/>
  <c r="O25" i="58"/>
  <c r="C25" i="58"/>
  <c r="S24" i="58"/>
  <c r="P24" i="58"/>
  <c r="O24" i="58"/>
  <c r="C24" i="58"/>
  <c r="S23" i="58"/>
  <c r="P23" i="58"/>
  <c r="O23" i="58"/>
  <c r="C23" i="58"/>
  <c r="S22" i="58"/>
  <c r="P22" i="58"/>
  <c r="O22" i="58"/>
  <c r="C22" i="58"/>
  <c r="S21" i="58"/>
  <c r="P21" i="58"/>
  <c r="O21" i="58"/>
  <c r="C21" i="58"/>
  <c r="S20" i="58"/>
  <c r="P20" i="58"/>
  <c r="O20" i="58"/>
  <c r="C20" i="58"/>
  <c r="S19" i="58"/>
  <c r="S27" i="58" s="1"/>
  <c r="P19" i="58"/>
  <c r="P27" i="58" s="1"/>
  <c r="O19" i="58"/>
  <c r="O27" i="58" s="1"/>
  <c r="O4" i="58" s="1"/>
  <c r="C19" i="58"/>
  <c r="C27" i="58" s="1"/>
  <c r="W12" i="58"/>
  <c r="V12" i="58"/>
  <c r="U12" i="58"/>
  <c r="T12" i="58"/>
  <c r="S12" i="58"/>
  <c r="R12" i="58"/>
  <c r="Q12" i="58"/>
  <c r="O12" i="58"/>
  <c r="N12" i="58"/>
  <c r="M12" i="58"/>
  <c r="L12" i="58"/>
  <c r="K12" i="58"/>
  <c r="J12" i="58"/>
  <c r="I12" i="58"/>
  <c r="H12" i="58"/>
  <c r="G12" i="58"/>
  <c r="F12" i="58"/>
  <c r="E12" i="58"/>
  <c r="D12" i="58"/>
  <c r="C12" i="58"/>
  <c r="S11" i="58"/>
  <c r="P11" i="58"/>
  <c r="O11" i="58"/>
  <c r="S10" i="58"/>
  <c r="P10" i="58"/>
  <c r="O10" i="58"/>
  <c r="W6" i="58"/>
  <c r="V6" i="58"/>
  <c r="U6" i="58"/>
  <c r="T6" i="58"/>
  <c r="R6" i="58"/>
  <c r="Q6" i="58"/>
  <c r="S6" i="58" s="1"/>
  <c r="R9" i="56" s="1"/>
  <c r="N6" i="58"/>
  <c r="M6" i="58"/>
  <c r="L6" i="58"/>
  <c r="K6" i="58"/>
  <c r="J6" i="58"/>
  <c r="P6" i="58" s="1"/>
  <c r="O9" i="56" s="1"/>
  <c r="I6" i="58"/>
  <c r="G6" i="58"/>
  <c r="F6" i="58"/>
  <c r="E6" i="58"/>
  <c r="D6" i="58"/>
  <c r="C6" i="58"/>
  <c r="W5" i="58"/>
  <c r="V5" i="58"/>
  <c r="U5" i="58"/>
  <c r="T5" i="58"/>
  <c r="R5" i="58"/>
  <c r="Q5" i="58"/>
  <c r="S5" i="58" s="1"/>
  <c r="R8" i="56" s="1"/>
  <c r="N5" i="58"/>
  <c r="M5" i="58"/>
  <c r="L5" i="58"/>
  <c r="K5" i="58"/>
  <c r="J5" i="58"/>
  <c r="P5" i="58" s="1"/>
  <c r="O8" i="56" s="1"/>
  <c r="I5" i="58"/>
  <c r="G5" i="58"/>
  <c r="F5" i="58"/>
  <c r="E5" i="58"/>
  <c r="D5" i="58"/>
  <c r="C5" i="58"/>
  <c r="W4" i="58"/>
  <c r="W7" i="58" s="1"/>
  <c r="V4" i="58"/>
  <c r="V7" i="58" s="1"/>
  <c r="U4" i="58"/>
  <c r="U7" i="58" s="1"/>
  <c r="T4" i="58"/>
  <c r="T7" i="58" s="1"/>
  <c r="R4" i="58"/>
  <c r="Q4" i="58"/>
  <c r="Q7" i="58" s="1"/>
  <c r="P4" i="58"/>
  <c r="P7" i="58" s="1"/>
  <c r="N4" i="58"/>
  <c r="N7" i="58" s="1"/>
  <c r="M4" i="58"/>
  <c r="M7" i="58" s="1"/>
  <c r="L4" i="58"/>
  <c r="L7" i="58" s="1"/>
  <c r="K4" i="58"/>
  <c r="K7" i="58" s="1"/>
  <c r="J4" i="58"/>
  <c r="J7" i="58" s="1"/>
  <c r="I4" i="58"/>
  <c r="I7" i="58" s="1"/>
  <c r="G4" i="58"/>
  <c r="G7" i="58" s="1"/>
  <c r="F4" i="58"/>
  <c r="F7" i="58" s="1"/>
  <c r="E4" i="58"/>
  <c r="E7" i="58" s="1"/>
  <c r="D4" i="58"/>
  <c r="D7" i="58" s="1"/>
  <c r="C4" i="58"/>
  <c r="C7" i="58" s="1"/>
  <c r="W48" i="57"/>
  <c r="V48" i="57"/>
  <c r="U48" i="57"/>
  <c r="T48" i="57"/>
  <c r="R48" i="57"/>
  <c r="Q48" i="57"/>
  <c r="O48" i="57"/>
  <c r="N48" i="57"/>
  <c r="M48" i="57"/>
  <c r="L48" i="57"/>
  <c r="K48" i="57"/>
  <c r="J48" i="57"/>
  <c r="I48" i="57"/>
  <c r="H48" i="57"/>
  <c r="G48" i="57"/>
  <c r="F48" i="57"/>
  <c r="E48" i="57"/>
  <c r="D48" i="57"/>
  <c r="C48" i="57"/>
  <c r="W39" i="57"/>
  <c r="V39" i="57"/>
  <c r="U39" i="57"/>
  <c r="T39" i="57"/>
  <c r="R39" i="57"/>
  <c r="Q39" i="57"/>
  <c r="N39" i="57"/>
  <c r="M39" i="57"/>
  <c r="L39" i="57"/>
  <c r="K39" i="57"/>
  <c r="J39" i="57"/>
  <c r="I39" i="57"/>
  <c r="G39" i="57"/>
  <c r="F39" i="57"/>
  <c r="E39" i="57"/>
  <c r="D39" i="57"/>
  <c r="C39" i="57"/>
  <c r="S29" i="57"/>
  <c r="P29" i="57"/>
  <c r="O29" i="57"/>
  <c r="O39" i="57" s="1"/>
  <c r="H29" i="57"/>
  <c r="H39" i="57" s="1"/>
  <c r="W27" i="57"/>
  <c r="W41" i="57" s="1"/>
  <c r="W43" i="57" s="1"/>
  <c r="W6" i="57" s="1"/>
  <c r="V6" i="56" s="1"/>
  <c r="V27" i="57"/>
  <c r="V41" i="57" s="1"/>
  <c r="V43" i="57" s="1"/>
  <c r="V6" i="57" s="1"/>
  <c r="U6" i="56" s="1"/>
  <c r="U27" i="57"/>
  <c r="U41" i="57" s="1"/>
  <c r="U43" i="57" s="1"/>
  <c r="U6" i="57" s="1"/>
  <c r="T6" i="56" s="1"/>
  <c r="T27" i="57"/>
  <c r="T41" i="57" s="1"/>
  <c r="T43" i="57" s="1"/>
  <c r="T6" i="57" s="1"/>
  <c r="S6" i="56" s="1"/>
  <c r="R27" i="57"/>
  <c r="R41" i="57" s="1"/>
  <c r="R43" i="57" s="1"/>
  <c r="R6" i="57" s="1"/>
  <c r="Q6" i="56" s="1"/>
  <c r="Q27" i="57"/>
  <c r="Q41" i="57" s="1"/>
  <c r="Q43" i="57" s="1"/>
  <c r="Q6" i="57" s="1"/>
  <c r="N27" i="57"/>
  <c r="N41" i="57" s="1"/>
  <c r="N43" i="57" s="1"/>
  <c r="N6" i="57" s="1"/>
  <c r="M6" i="56" s="1"/>
  <c r="L27" i="57"/>
  <c r="L41" i="57" s="1"/>
  <c r="L43" i="57" s="1"/>
  <c r="L6" i="57" s="1"/>
  <c r="K6" i="56" s="1"/>
  <c r="K27" i="57"/>
  <c r="K41" i="57" s="1"/>
  <c r="K43" i="57" s="1"/>
  <c r="K6" i="57" s="1"/>
  <c r="J6" i="56" s="1"/>
  <c r="J27" i="57"/>
  <c r="J41" i="57" s="1"/>
  <c r="J43" i="57" s="1"/>
  <c r="J6" i="57" s="1"/>
  <c r="I27" i="57"/>
  <c r="I41" i="57" s="1"/>
  <c r="I43" i="57" s="1"/>
  <c r="I6" i="57" s="1"/>
  <c r="H6" i="56" s="1"/>
  <c r="G27" i="57"/>
  <c r="G41" i="57" s="1"/>
  <c r="G43" i="57" s="1"/>
  <c r="G6" i="57" s="1"/>
  <c r="F6" i="56" s="1"/>
  <c r="F27" i="57"/>
  <c r="F41" i="57" s="1"/>
  <c r="F43" i="57" s="1"/>
  <c r="F6" i="57" s="1"/>
  <c r="E6" i="56" s="1"/>
  <c r="E27" i="57"/>
  <c r="E41" i="57" s="1"/>
  <c r="E43" i="57" s="1"/>
  <c r="E6" i="57" s="1"/>
  <c r="D6" i="56" s="1"/>
  <c r="D27" i="57"/>
  <c r="D41" i="57" s="1"/>
  <c r="D43" i="57" s="1"/>
  <c r="D6" i="57" s="1"/>
  <c r="C27" i="57"/>
  <c r="C41" i="57" s="1"/>
  <c r="C43" i="57" s="1"/>
  <c r="S17" i="57"/>
  <c r="M17" i="57"/>
  <c r="H17" i="57"/>
  <c r="H27" i="57" s="1"/>
  <c r="H41" i="57" s="1"/>
  <c r="H43" i="57" s="1"/>
  <c r="W10" i="57"/>
  <c r="V10" i="57"/>
  <c r="U10" i="57"/>
  <c r="T10" i="57"/>
  <c r="R10" i="57"/>
  <c r="Q10" i="57"/>
  <c r="S10" i="57" s="1"/>
  <c r="N10" i="57"/>
  <c r="M10" i="57"/>
  <c r="O10" i="57" s="1"/>
  <c r="L10" i="57"/>
  <c r="K10" i="57"/>
  <c r="J10" i="57"/>
  <c r="P10" i="57" s="1"/>
  <c r="I10" i="57"/>
  <c r="G10" i="57"/>
  <c r="F10" i="57"/>
  <c r="E10" i="57"/>
  <c r="D10" i="57"/>
  <c r="H10" i="57" s="1"/>
  <c r="C10" i="57" s="1"/>
  <c r="W5" i="57"/>
  <c r="V5" i="57"/>
  <c r="U5" i="57"/>
  <c r="T5" i="57"/>
  <c r="R5" i="57"/>
  <c r="S5" i="57" s="1"/>
  <c r="R5" i="56" s="1"/>
  <c r="Q5" i="57"/>
  <c r="N5" i="57"/>
  <c r="L5" i="57"/>
  <c r="K5" i="57"/>
  <c r="J5" i="57"/>
  <c r="I5" i="57"/>
  <c r="G5" i="57"/>
  <c r="F5" i="57"/>
  <c r="E5" i="57"/>
  <c r="D5" i="57"/>
  <c r="H5" i="57" s="1"/>
  <c r="Q40" i="56"/>
  <c r="N40" i="56"/>
  <c r="M40" i="56"/>
  <c r="V15" i="56"/>
  <c r="U15" i="56"/>
  <c r="U29" i="56" s="1"/>
  <c r="V14" i="56"/>
  <c r="U14" i="56"/>
  <c r="U28" i="56" s="1"/>
  <c r="V9" i="56"/>
  <c r="U9" i="56"/>
  <c r="T9" i="56"/>
  <c r="S9" i="56"/>
  <c r="Q9" i="56"/>
  <c r="P9" i="56"/>
  <c r="M9" i="56"/>
  <c r="L9" i="56"/>
  <c r="K9" i="56"/>
  <c r="J9" i="56"/>
  <c r="I9" i="56"/>
  <c r="H9" i="56"/>
  <c r="F9" i="56"/>
  <c r="E9" i="56"/>
  <c r="D9" i="56"/>
  <c r="C9" i="56"/>
  <c r="V8" i="56"/>
  <c r="U8" i="56"/>
  <c r="T8" i="56"/>
  <c r="S8" i="56"/>
  <c r="Q8" i="56"/>
  <c r="P8" i="56"/>
  <c r="M8" i="56"/>
  <c r="L8" i="56"/>
  <c r="K8" i="56"/>
  <c r="J8" i="56"/>
  <c r="I8" i="56"/>
  <c r="H8" i="56"/>
  <c r="F8" i="56"/>
  <c r="E8" i="56"/>
  <c r="D8" i="56"/>
  <c r="C8" i="56"/>
  <c r="V7" i="56"/>
  <c r="V10" i="56" s="1"/>
  <c r="U7" i="56"/>
  <c r="U10" i="56" s="1"/>
  <c r="T7" i="56"/>
  <c r="S7" i="56"/>
  <c r="Q7" i="56"/>
  <c r="P7" i="56"/>
  <c r="O7" i="56"/>
  <c r="O10" i="56" s="1"/>
  <c r="M7" i="56"/>
  <c r="L7" i="56"/>
  <c r="K7" i="56"/>
  <c r="J7" i="56"/>
  <c r="I7" i="56"/>
  <c r="H7" i="56"/>
  <c r="F7" i="56"/>
  <c r="E7" i="56"/>
  <c r="D7" i="56"/>
  <c r="C7" i="56"/>
  <c r="V5" i="56"/>
  <c r="U5" i="56"/>
  <c r="T5" i="56"/>
  <c r="S5" i="56"/>
  <c r="Q5" i="56"/>
  <c r="P5" i="56"/>
  <c r="M5" i="56"/>
  <c r="K5" i="56"/>
  <c r="J5" i="56"/>
  <c r="B31" i="56" s="1"/>
  <c r="I5" i="56"/>
  <c r="H5" i="56"/>
  <c r="F5" i="56"/>
  <c r="E5" i="56"/>
  <c r="D5" i="56"/>
  <c r="C5" i="56"/>
  <c r="T443" i="27"/>
  <c r="T444" i="27"/>
  <c r="T445" i="27"/>
  <c r="T446" i="27"/>
  <c r="T447" i="27"/>
  <c r="T448" i="27"/>
  <c r="T449" i="27"/>
  <c r="T450" i="27"/>
  <c r="T451" i="27"/>
  <c r="T452" i="27"/>
  <c r="T453" i="27"/>
  <c r="T454" i="27"/>
  <c r="T455" i="27"/>
  <c r="T456" i="27"/>
  <c r="T457" i="27"/>
  <c r="T458" i="27"/>
  <c r="T459" i="27"/>
  <c r="T460" i="27"/>
  <c r="T461" i="27"/>
  <c r="T462" i="27"/>
  <c r="T463" i="27"/>
  <c r="T464" i="27"/>
  <c r="T465" i="27"/>
  <c r="T466" i="27"/>
  <c r="T467" i="27"/>
  <c r="T468" i="27"/>
  <c r="T469" i="27"/>
  <c r="T470" i="27"/>
  <c r="T471" i="27"/>
  <c r="T472" i="27"/>
  <c r="T473" i="27"/>
  <c r="T474" i="27"/>
  <c r="T475" i="27"/>
  <c r="T476" i="27"/>
  <c r="T477" i="27"/>
  <c r="T478" i="27"/>
  <c r="T479" i="27"/>
  <c r="T480" i="27"/>
  <c r="T481" i="27"/>
  <c r="T482" i="27"/>
  <c r="T483" i="27"/>
  <c r="T484" i="27"/>
  <c r="T485" i="27"/>
  <c r="T486" i="27"/>
  <c r="T487" i="27"/>
  <c r="T488" i="27"/>
  <c r="T489" i="27"/>
  <c r="T490" i="27"/>
  <c r="T491" i="27"/>
  <c r="T492" i="27"/>
  <c r="T493" i="27"/>
  <c r="T494" i="27"/>
  <c r="T495" i="27"/>
  <c r="T496" i="27"/>
  <c r="T497" i="27"/>
  <c r="T498" i="27"/>
  <c r="T499" i="27"/>
  <c r="T500" i="27"/>
  <c r="T501" i="27"/>
  <c r="T502" i="27"/>
  <c r="T503" i="27"/>
  <c r="T504" i="27"/>
  <c r="T505" i="27"/>
  <c r="T506" i="27"/>
  <c r="T507" i="27"/>
  <c r="T508" i="27"/>
  <c r="T509" i="27"/>
  <c r="T510" i="27"/>
  <c r="T511" i="27"/>
  <c r="T512" i="27"/>
  <c r="T513" i="27"/>
  <c r="T514" i="27"/>
  <c r="T515" i="27"/>
  <c r="T516" i="27"/>
  <c r="T517" i="27"/>
  <c r="T518" i="27"/>
  <c r="T519" i="27"/>
  <c r="T520" i="27"/>
  <c r="T521" i="27"/>
  <c r="T522" i="27"/>
  <c r="T523" i="27"/>
  <c r="T524" i="27"/>
  <c r="T525" i="27"/>
  <c r="T526" i="27"/>
  <c r="T527" i="27"/>
  <c r="T528" i="27"/>
  <c r="T529" i="27"/>
  <c r="T530" i="27"/>
  <c r="T531" i="27"/>
  <c r="T532" i="27"/>
  <c r="T533" i="27"/>
  <c r="T534" i="27"/>
  <c r="T535" i="27"/>
  <c r="T536" i="27"/>
  <c r="T537" i="27"/>
  <c r="T538" i="27"/>
  <c r="T539" i="27"/>
  <c r="T540" i="27"/>
  <c r="T541" i="27"/>
  <c r="T542" i="27"/>
  <c r="T543" i="27"/>
  <c r="T544" i="27"/>
  <c r="T545" i="27"/>
  <c r="T546" i="27"/>
  <c r="T547" i="27"/>
  <c r="T548" i="27"/>
  <c r="T549" i="27"/>
  <c r="T550" i="27"/>
  <c r="T551" i="27"/>
  <c r="T552" i="27"/>
  <c r="T553" i="27"/>
  <c r="T554" i="27"/>
  <c r="T555" i="27"/>
  <c r="T556" i="27"/>
  <c r="T557" i="27"/>
  <c r="T558" i="27"/>
  <c r="T559" i="27"/>
  <c r="T560" i="27"/>
  <c r="T561" i="27"/>
  <c r="T562" i="27"/>
  <c r="T563" i="27"/>
  <c r="H7" i="27" l="1" a="1"/>
  <c r="K7" i="27"/>
  <c r="H9" i="27" a="1"/>
  <c r="K9" i="27"/>
  <c r="H10" i="27" a="1"/>
  <c r="K10" i="27"/>
  <c r="H11" i="27" a="1"/>
  <c r="K11" i="27"/>
  <c r="H12" i="27" a="1"/>
  <c r="K12" i="27"/>
  <c r="H13" i="27" a="1"/>
  <c r="K13" i="27"/>
  <c r="H14" i="27" a="1"/>
  <c r="K14" i="27"/>
  <c r="H15" i="27" a="1"/>
  <c r="K15" i="27"/>
  <c r="H16" i="27" a="1"/>
  <c r="K16" i="27"/>
  <c r="H17" i="27" a="1"/>
  <c r="K17" i="27"/>
  <c r="H18" i="27" a="1"/>
  <c r="K18" i="27"/>
  <c r="H19" i="27" a="1"/>
  <c r="K19" i="27"/>
  <c r="H20" i="27" a="1"/>
  <c r="K20" i="27"/>
  <c r="H21" i="27" a="1"/>
  <c r="K21" i="27"/>
  <c r="H22" i="27" a="1"/>
  <c r="I22" i="27" s="1" a="1"/>
  <c r="J22" i="27" s="1"/>
  <c r="K22" i="27"/>
  <c r="H23" i="27" a="1"/>
  <c r="K23" i="27"/>
  <c r="H24" i="27" a="1"/>
  <c r="K24" i="27"/>
  <c r="H25" i="27" a="1"/>
  <c r="K25" i="27"/>
  <c r="H26" i="27" a="1"/>
  <c r="K26" i="27"/>
  <c r="H27" i="27" a="1"/>
  <c r="K27" i="27"/>
  <c r="H28" i="27" a="1"/>
  <c r="K28" i="27"/>
  <c r="H29" i="27" a="1"/>
  <c r="K29" i="27"/>
  <c r="H30" i="27" a="1"/>
  <c r="K30" i="27"/>
  <c r="H31" i="27" a="1"/>
  <c r="K31" i="27"/>
  <c r="H32" i="27" a="1"/>
  <c r="K32" i="27"/>
  <c r="H33" i="27" a="1"/>
  <c r="K33" i="27"/>
  <c r="H34" i="27" a="1"/>
  <c r="K34" i="27"/>
  <c r="H35" i="27" a="1"/>
  <c r="K35" i="27"/>
  <c r="H36" i="27" a="1"/>
  <c r="K36" i="27"/>
  <c r="H37" i="27" a="1"/>
  <c r="K37" i="27"/>
  <c r="H38" i="27" a="1"/>
  <c r="K38" i="27"/>
  <c r="H39" i="27" a="1"/>
  <c r="K39" i="27"/>
  <c r="H40" i="27" a="1"/>
  <c r="K40" i="27"/>
  <c r="H41" i="27" a="1"/>
  <c r="K41" i="27"/>
  <c r="H42" i="27" a="1"/>
  <c r="K42" i="27"/>
  <c r="H43" i="27" a="1"/>
  <c r="K43" i="27"/>
  <c r="H44" i="27" a="1"/>
  <c r="K44" i="27"/>
  <c r="H45" i="27" a="1"/>
  <c r="K45" i="27"/>
  <c r="H46" i="27" a="1"/>
  <c r="K46" i="27"/>
  <c r="H47" i="27" a="1"/>
  <c r="K47" i="27"/>
  <c r="H48" i="27" a="1"/>
  <c r="K48" i="27"/>
  <c r="H49" i="27" a="1"/>
  <c r="K49" i="27"/>
  <c r="H50" i="27" a="1"/>
  <c r="K50" i="27"/>
  <c r="H51" i="27" a="1"/>
  <c r="K51" i="27"/>
  <c r="H52" i="27" a="1"/>
  <c r="K52" i="27"/>
  <c r="H53" i="27" a="1"/>
  <c r="K53" i="27"/>
  <c r="H54" i="27" a="1"/>
  <c r="K54" i="27"/>
  <c r="H55" i="27" a="1"/>
  <c r="K55" i="27"/>
  <c r="H56" i="27" a="1"/>
  <c r="K56" i="27"/>
  <c r="H57" i="27" a="1"/>
  <c r="K57" i="27"/>
  <c r="F30" i="17"/>
  <c r="G30" i="17" s="1" a="1"/>
  <c r="H30" i="17" s="1"/>
  <c r="F101" i="17"/>
  <c r="G101" i="17" s="1" a="1"/>
  <c r="H101" i="17" s="1"/>
  <c r="F116" i="17"/>
  <c r="G116" i="17" s="1" a="1"/>
  <c r="H116" i="17" s="1"/>
  <c r="F122" i="17"/>
  <c r="G122" i="17" s="1" a="1"/>
  <c r="H122" i="17" s="1"/>
  <c r="F130" i="17"/>
  <c r="G130" i="17" s="1" a="1"/>
  <c r="H130" i="17" s="1"/>
  <c r="F140" i="17"/>
  <c r="G140" i="17" s="1" a="1"/>
  <c r="H140" i="17" s="1"/>
  <c r="F146" i="17"/>
  <c r="G146" i="17" s="1" a="1"/>
  <c r="H146" i="17" s="1"/>
  <c r="F154" i="17"/>
  <c r="G154" i="17" s="1" a="1"/>
  <c r="H154" i="17" s="1"/>
  <c r="F162" i="17"/>
  <c r="G162" i="17" s="1" a="1"/>
  <c r="H162" i="17" s="1"/>
  <c r="F185" i="17"/>
  <c r="G185" i="17" s="1" a="1"/>
  <c r="H185" i="17" s="1"/>
  <c r="F194" i="17"/>
  <c r="G194" i="17" s="1" a="1"/>
  <c r="H194" i="17" s="1"/>
  <c r="F201" i="17"/>
  <c r="G201" i="17" s="1" a="1"/>
  <c r="H201" i="17" s="1"/>
  <c r="F208" i="17"/>
  <c r="G208" i="17" s="1" a="1"/>
  <c r="H208" i="17" s="1"/>
  <c r="F214" i="17"/>
  <c r="G214" i="17" s="1" a="1"/>
  <c r="H214" i="17" s="1"/>
  <c r="F224" i="17"/>
  <c r="G224" i="17" s="1" a="1"/>
  <c r="H224" i="17" s="1"/>
  <c r="F231" i="17"/>
  <c r="G231" i="17" s="1" a="1"/>
  <c r="H231" i="17" s="1"/>
  <c r="F371" i="17"/>
  <c r="G371" i="17" s="1" a="1"/>
  <c r="H371" i="17" s="1"/>
  <c r="F166" i="17"/>
  <c r="G166" i="17" s="1" a="1"/>
  <c r="H166" i="17" s="1"/>
  <c r="F167" i="17"/>
  <c r="G167" i="17" s="1" a="1"/>
  <c r="H167" i="17" s="1"/>
  <c r="F168" i="17"/>
  <c r="G168" i="17" s="1" a="1"/>
  <c r="H168" i="17" s="1"/>
  <c r="F169" i="17"/>
  <c r="G169" i="17" s="1" a="1"/>
  <c r="H169" i="17" s="1"/>
  <c r="F170" i="17"/>
  <c r="G170" i="17" s="1" a="1"/>
  <c r="H170" i="17" s="1"/>
  <c r="F171" i="17"/>
  <c r="G171" i="17" s="1" a="1"/>
  <c r="H171" i="17" s="1"/>
  <c r="F172" i="17"/>
  <c r="G172" i="17" s="1" a="1"/>
  <c r="H172" i="17" s="1"/>
  <c r="F173" i="17"/>
  <c r="G173" i="17" s="1" a="1"/>
  <c r="H173" i="17" s="1"/>
  <c r="F174" i="17"/>
  <c r="G174" i="17" s="1" a="1"/>
  <c r="H174" i="17" s="1"/>
  <c r="F175" i="17"/>
  <c r="G175" i="17" s="1" a="1"/>
  <c r="H175" i="17" s="1"/>
  <c r="F176" i="17"/>
  <c r="G176" i="17" s="1" a="1"/>
  <c r="H176" i="17" s="1"/>
  <c r="F177" i="17"/>
  <c r="G177" i="17" s="1" a="1"/>
  <c r="H177" i="17" s="1"/>
  <c r="F178" i="17"/>
  <c r="G178" i="17" s="1" a="1"/>
  <c r="H178" i="17" s="1"/>
  <c r="F179" i="17"/>
  <c r="G179" i="17" s="1" a="1"/>
  <c r="H179" i="17" s="1"/>
  <c r="F180" i="17"/>
  <c r="G180" i="17" s="1" a="1"/>
  <c r="H180" i="17" s="1"/>
  <c r="F191" i="17"/>
  <c r="G191" i="17" s="1" a="1"/>
  <c r="H191" i="17" s="1"/>
  <c r="F205" i="17"/>
  <c r="G205" i="17" s="1" a="1"/>
  <c r="H205" i="17" s="1"/>
  <c r="F217" i="17"/>
  <c r="G217" i="17" s="1" a="1"/>
  <c r="H217" i="17" s="1"/>
  <c r="F227" i="17"/>
  <c r="G227" i="17" s="1" a="1"/>
  <c r="H227" i="17" s="1"/>
  <c r="F368" i="17"/>
  <c r="G368" i="17" s="1" a="1"/>
  <c r="H368" i="17" s="1"/>
  <c r="F95" i="17"/>
  <c r="G95" i="17" s="1" a="1"/>
  <c r="H95" i="17" s="1"/>
  <c r="F108" i="17"/>
  <c r="G108" i="17" s="1" a="1"/>
  <c r="H108" i="17" s="1"/>
  <c r="F118" i="17"/>
  <c r="F131" i="17"/>
  <c r="G131" i="17" s="1" a="1"/>
  <c r="H131" i="17" s="1"/>
  <c r="F142" i="17"/>
  <c r="G142" i="17" s="1" a="1"/>
  <c r="H142" i="17" s="1"/>
  <c r="F155" i="17"/>
  <c r="G155" i="17" s="1" a="1"/>
  <c r="H155" i="17" s="1"/>
  <c r="F183" i="17"/>
  <c r="G183" i="17" s="1" a="1"/>
  <c r="H183" i="17" s="1"/>
  <c r="F196" i="17"/>
  <c r="G196" i="17" s="1" a="1"/>
  <c r="H196" i="17" s="1"/>
  <c r="F209" i="17"/>
  <c r="G209" i="17" s="1" a="1"/>
  <c r="H209" i="17" s="1"/>
  <c r="F219" i="17"/>
  <c r="G219" i="17" s="1" a="1"/>
  <c r="H219" i="17" s="1"/>
  <c r="F233" i="17"/>
  <c r="G233" i="17" s="1" a="1"/>
  <c r="H233" i="17" s="1"/>
  <c r="F102" i="17"/>
  <c r="F124" i="17"/>
  <c r="F137" i="17"/>
  <c r="G137" i="17" s="1" a="1"/>
  <c r="H137" i="17" s="1"/>
  <c r="F149" i="17"/>
  <c r="G149" i="17" s="1" a="1"/>
  <c r="H149" i="17" s="1"/>
  <c r="F161" i="17"/>
  <c r="G161" i="17" s="1" a="1"/>
  <c r="H161" i="17" s="1"/>
  <c r="F188" i="17"/>
  <c r="G188" i="17" s="1" a="1"/>
  <c r="H188" i="17" s="1"/>
  <c r="F202" i="17"/>
  <c r="G202" i="17" s="1" a="1"/>
  <c r="H202" i="17" s="1"/>
  <c r="F362" i="17"/>
  <c r="G362" i="17" s="1" a="1"/>
  <c r="H362" i="17" s="1"/>
  <c r="F125" i="17"/>
  <c r="F138" i="17"/>
  <c r="G138" i="17" s="1" a="1"/>
  <c r="H138" i="17" s="1"/>
  <c r="F150" i="17"/>
  <c r="G150" i="17" s="1" a="1"/>
  <c r="H150" i="17" s="1"/>
  <c r="F163" i="17"/>
  <c r="G163" i="17" s="1" a="1"/>
  <c r="H163" i="17" s="1"/>
  <c r="F189" i="17"/>
  <c r="G189" i="17" s="1" a="1"/>
  <c r="H189" i="17" s="1"/>
  <c r="F203" i="17"/>
  <c r="G203" i="17" s="1" a="1"/>
  <c r="H203" i="17" s="1"/>
  <c r="F220" i="17"/>
  <c r="G220" i="17" s="1" a="1"/>
  <c r="H220" i="17" s="1"/>
  <c r="F234" i="17"/>
  <c r="G234" i="17" s="1" a="1"/>
  <c r="H234" i="17" s="1"/>
  <c r="F364" i="17"/>
  <c r="G364" i="17" s="1" a="1"/>
  <c r="H364" i="17" s="1"/>
  <c r="F53" i="17"/>
  <c r="F76" i="17"/>
  <c r="G76" i="17" s="1" a="1"/>
  <c r="H76" i="17" s="1"/>
  <c r="F85" i="17"/>
  <c r="F123" i="17"/>
  <c r="F134" i="17"/>
  <c r="F147" i="17"/>
  <c r="G147" i="17" s="1" a="1"/>
  <c r="H147" i="17" s="1"/>
  <c r="F159" i="17"/>
  <c r="G159" i="17" s="1" a="1"/>
  <c r="H159" i="17" s="1"/>
  <c r="F187" i="17"/>
  <c r="G187" i="17" s="1" a="1"/>
  <c r="H187" i="17" s="1"/>
  <c r="F200" i="17"/>
  <c r="G200" i="17" s="1" a="1"/>
  <c r="H200" i="17" s="1"/>
  <c r="F218" i="17"/>
  <c r="G218" i="17" s="1" a="1"/>
  <c r="H218" i="17" s="1"/>
  <c r="F230" i="17"/>
  <c r="G230" i="17" s="1" a="1"/>
  <c r="H230" i="17" s="1"/>
  <c r="F366" i="17"/>
  <c r="G366" i="17" s="1" a="1"/>
  <c r="H366" i="17" s="1"/>
  <c r="F89" i="17"/>
  <c r="F127" i="17"/>
  <c r="F139" i="17"/>
  <c r="G139" i="17" s="1" a="1"/>
  <c r="H139" i="17" s="1"/>
  <c r="F151" i="17"/>
  <c r="G151" i="17" s="1" a="1"/>
  <c r="H151" i="17" s="1"/>
  <c r="F164" i="17"/>
  <c r="G164" i="17" s="1" a="1"/>
  <c r="H164" i="17" s="1"/>
  <c r="F190" i="17"/>
  <c r="G190" i="17" s="1" a="1"/>
  <c r="H190" i="17" s="1"/>
  <c r="F204" i="17"/>
  <c r="G204" i="17" s="1" a="1"/>
  <c r="H204" i="17" s="1"/>
  <c r="F215" i="17"/>
  <c r="G215" i="17" s="1" a="1"/>
  <c r="H215" i="17" s="1"/>
  <c r="F226" i="17"/>
  <c r="G226" i="17" s="1" a="1"/>
  <c r="H226" i="17" s="1"/>
  <c r="F359" i="17"/>
  <c r="G359" i="17" s="1" a="1"/>
  <c r="H359" i="17" s="1"/>
  <c r="F56" i="17"/>
  <c r="F79" i="17"/>
  <c r="G79" i="17" s="1" a="1"/>
  <c r="H79" i="17" s="1"/>
  <c r="F93" i="17"/>
  <c r="F103" i="17"/>
  <c r="G103" i="17" s="1" a="1"/>
  <c r="H103" i="17" s="1"/>
  <c r="F117" i="17"/>
  <c r="F126" i="17"/>
  <c r="F133" i="17"/>
  <c r="F141" i="17"/>
  <c r="G141" i="17" s="1" a="1"/>
  <c r="H141" i="17" s="1"/>
  <c r="F148" i="17"/>
  <c r="G148" i="17" s="1" a="1"/>
  <c r="H148" i="17" s="1"/>
  <c r="F156" i="17"/>
  <c r="G156" i="17" s="1" a="1"/>
  <c r="H156" i="17" s="1"/>
  <c r="F165" i="17"/>
  <c r="G165" i="17" s="1" a="1"/>
  <c r="H165" i="17" s="1"/>
  <c r="F186" i="17"/>
  <c r="G186" i="17" s="1" a="1"/>
  <c r="H186" i="17" s="1"/>
  <c r="F195" i="17"/>
  <c r="G195" i="17" s="1" a="1"/>
  <c r="H195" i="17" s="1"/>
  <c r="F206" i="17"/>
  <c r="G206" i="17" s="1" a="1"/>
  <c r="H206" i="17" s="1"/>
  <c r="F212" i="17"/>
  <c r="G212" i="17" s="1" a="1"/>
  <c r="H212" i="17" s="1"/>
  <c r="F222" i="17"/>
  <c r="G222" i="17" s="1" a="1"/>
  <c r="H222" i="17" s="1"/>
  <c r="F228" i="17"/>
  <c r="G228" i="17" s="1" a="1"/>
  <c r="H228" i="17" s="1"/>
  <c r="F372" i="17"/>
  <c r="G372" i="17" s="1" a="1"/>
  <c r="H372" i="17" s="1"/>
  <c r="F67" i="17"/>
  <c r="G67" i="17" s="1" a="1"/>
  <c r="H67" i="17" s="1"/>
  <c r="F97" i="17"/>
  <c r="F105" i="17"/>
  <c r="G105" i="17" s="1" a="1"/>
  <c r="H105" i="17" s="1"/>
  <c r="F119" i="17"/>
  <c r="F128" i="17"/>
  <c r="G128" i="17" s="1" a="1"/>
  <c r="H128" i="17" s="1"/>
  <c r="F135" i="17"/>
  <c r="G135" i="17" s="1" a="1"/>
  <c r="H135" i="17" s="1"/>
  <c r="F143" i="17"/>
  <c r="G143" i="17" s="1" a="1"/>
  <c r="H143" i="17" s="1"/>
  <c r="F152" i="17"/>
  <c r="G152" i="17" s="1" a="1"/>
  <c r="H152" i="17" s="1"/>
  <c r="F158" i="17"/>
  <c r="G158" i="17" s="1" a="1"/>
  <c r="H158" i="17" s="1"/>
  <c r="F181" i="17"/>
  <c r="G181" i="17" s="1" a="1"/>
  <c r="H181" i="17" s="1"/>
  <c r="F192" i="17"/>
  <c r="G192" i="17" s="1" a="1"/>
  <c r="H192" i="17" s="1"/>
  <c r="F198" i="17"/>
  <c r="G198" i="17" s="1" a="1"/>
  <c r="H198" i="17" s="1"/>
  <c r="F207" i="17"/>
  <c r="G207" i="17" s="1" a="1"/>
  <c r="H207" i="17" s="1"/>
  <c r="F213" i="17"/>
  <c r="G213" i="17" s="1" a="1"/>
  <c r="H213" i="17" s="1"/>
  <c r="F223" i="17"/>
  <c r="G223" i="17" s="1" a="1"/>
  <c r="H223" i="17" s="1"/>
  <c r="F229" i="17"/>
  <c r="G229" i="17" s="1" a="1"/>
  <c r="H229" i="17" s="1"/>
  <c r="F358" i="17"/>
  <c r="G358" i="17" s="1" a="1"/>
  <c r="H358" i="17" s="1"/>
  <c r="F369" i="17"/>
  <c r="G369" i="17" s="1" a="1"/>
  <c r="H369" i="17" s="1"/>
  <c r="F70" i="17"/>
  <c r="G70" i="17" s="1" a="1"/>
  <c r="H70" i="17" s="1"/>
  <c r="F94" i="17"/>
  <c r="F121" i="17"/>
  <c r="F132" i="17"/>
  <c r="F145" i="17"/>
  <c r="G145" i="17" s="1" a="1"/>
  <c r="H145" i="17" s="1"/>
  <c r="F157" i="17"/>
  <c r="G157" i="17" s="1" a="1"/>
  <c r="H157" i="17" s="1"/>
  <c r="F184" i="17"/>
  <c r="G184" i="17" s="1" a="1"/>
  <c r="H184" i="17" s="1"/>
  <c r="F197" i="17"/>
  <c r="G197" i="17" s="1" a="1"/>
  <c r="H197" i="17" s="1"/>
  <c r="F211" i="17"/>
  <c r="G211" i="17" s="1" a="1"/>
  <c r="H211" i="17" s="1"/>
  <c r="F221" i="17"/>
  <c r="G221" i="17" s="1" a="1"/>
  <c r="H221" i="17" s="1"/>
  <c r="F365" i="17"/>
  <c r="G365" i="17" s="1" a="1"/>
  <c r="H365" i="17" s="1"/>
  <c r="F57" i="17"/>
  <c r="F72" i="17"/>
  <c r="G72" i="17" s="1" a="1"/>
  <c r="H72" i="17" s="1"/>
  <c r="F96" i="17"/>
  <c r="F120" i="17"/>
  <c r="F129" i="17"/>
  <c r="F136" i="17"/>
  <c r="G136" i="17" s="1" a="1"/>
  <c r="H136" i="17" s="1"/>
  <c r="F144" i="17"/>
  <c r="G144" i="17" s="1" a="1"/>
  <c r="H144" i="17" s="1"/>
  <c r="F153" i="17"/>
  <c r="G153" i="17" s="1" a="1"/>
  <c r="H153" i="17" s="1"/>
  <c r="F160" i="17"/>
  <c r="G160" i="17" s="1" a="1"/>
  <c r="H160" i="17" s="1"/>
  <c r="F182" i="17"/>
  <c r="G182" i="17" s="1" a="1"/>
  <c r="H182" i="17" s="1"/>
  <c r="F193" i="17"/>
  <c r="G193" i="17" s="1" a="1"/>
  <c r="H193" i="17" s="1"/>
  <c r="F199" i="17"/>
  <c r="G199" i="17" s="1" a="1"/>
  <c r="H199" i="17" s="1"/>
  <c r="F210" i="17"/>
  <c r="G210" i="17" s="1" a="1"/>
  <c r="H210" i="17" s="1"/>
  <c r="F216" i="17"/>
  <c r="G216" i="17" s="1" a="1"/>
  <c r="H216" i="17" s="1"/>
  <c r="F225" i="17"/>
  <c r="G225" i="17" s="1" a="1"/>
  <c r="H225" i="17" s="1"/>
  <c r="F232" i="17"/>
  <c r="G232" i="17" s="1" a="1"/>
  <c r="H232" i="17" s="1"/>
  <c r="F367" i="17"/>
  <c r="G367" i="17" s="1" a="1"/>
  <c r="H367" i="17" s="1"/>
  <c r="F35" i="24"/>
  <c r="G35" i="24" s="1" a="1"/>
  <c r="H35" i="24" s="1"/>
  <c r="F32" i="24"/>
  <c r="G32" i="24" s="1" a="1"/>
  <c r="H32" i="24" s="1"/>
  <c r="H4" i="27" a="1"/>
  <c r="H5" i="27" a="1"/>
  <c r="H6" i="27" a="1"/>
  <c r="H8" i="27" a="1"/>
  <c r="H58" i="27" a="1"/>
  <c r="K58" i="27"/>
  <c r="H59" i="27" a="1"/>
  <c r="K59" i="27"/>
  <c r="H60" i="27" a="1"/>
  <c r="K60" i="27"/>
  <c r="H61" i="27" a="1"/>
  <c r="K61" i="27"/>
  <c r="H62" i="27" a="1"/>
  <c r="K62" i="27"/>
  <c r="H63" i="27" a="1"/>
  <c r="K63" i="27"/>
  <c r="H64" i="27" a="1"/>
  <c r="K64" i="27"/>
  <c r="H65" i="27" a="1"/>
  <c r="K65" i="27"/>
  <c r="H66" i="27" a="1"/>
  <c r="K66" i="27"/>
  <c r="H67" i="27" a="1"/>
  <c r="K67" i="27"/>
  <c r="H68" i="27" a="1"/>
  <c r="K68" i="27"/>
  <c r="H69" i="27" a="1"/>
  <c r="K69" i="27"/>
  <c r="H70" i="27" a="1"/>
  <c r="K70" i="27"/>
  <c r="H71" i="27" a="1"/>
  <c r="K71" i="27"/>
  <c r="H72" i="27" a="1"/>
  <c r="K72" i="27"/>
  <c r="H73" i="27" a="1"/>
  <c r="K73" i="27"/>
  <c r="H74" i="27" a="1"/>
  <c r="K74" i="27"/>
  <c r="H75" i="27" a="1"/>
  <c r="K75" i="27"/>
  <c r="H76" i="27" a="1"/>
  <c r="K76" i="27"/>
  <c r="H77" i="27" a="1"/>
  <c r="K77" i="27"/>
  <c r="H78" i="27" a="1"/>
  <c r="K78" i="27"/>
  <c r="H79" i="27" a="1"/>
  <c r="K79" i="27"/>
  <c r="H80" i="27" a="1"/>
  <c r="K80" i="27"/>
  <c r="H81" i="27" a="1"/>
  <c r="K81" i="27"/>
  <c r="H82" i="27" a="1"/>
  <c r="K82" i="27"/>
  <c r="H83" i="27" a="1"/>
  <c r="K83" i="27"/>
  <c r="H84" i="27" a="1"/>
  <c r="K84" i="27"/>
  <c r="H85" i="27" a="1"/>
  <c r="K85" i="27"/>
  <c r="H86" i="27" a="1"/>
  <c r="K86" i="27"/>
  <c r="H87" i="27" a="1"/>
  <c r="K87" i="27"/>
  <c r="H88" i="27" a="1"/>
  <c r="K88" i="27"/>
  <c r="H89" i="27" a="1"/>
  <c r="K89" i="27"/>
  <c r="H90" i="27" a="1"/>
  <c r="K90" i="27"/>
  <c r="H91" i="27" a="1"/>
  <c r="K91" i="27"/>
  <c r="H92" i="27" a="1"/>
  <c r="K92" i="27"/>
  <c r="H93" i="27" a="1"/>
  <c r="K93" i="27"/>
  <c r="H94" i="27" a="1"/>
  <c r="K94" i="27"/>
  <c r="H95" i="27" a="1"/>
  <c r="K95" i="27"/>
  <c r="H96" i="27" a="1"/>
  <c r="K96" i="27"/>
  <c r="H97" i="27" a="1"/>
  <c r="K97" i="27"/>
  <c r="H98" i="27" a="1"/>
  <c r="K98" i="27"/>
  <c r="H99" i="27" a="1"/>
  <c r="K99" i="27"/>
  <c r="H100" i="27" a="1"/>
  <c r="K100" i="27"/>
  <c r="H101" i="27" a="1"/>
  <c r="K101" i="27"/>
  <c r="H102" i="27" a="1"/>
  <c r="K102" i="27"/>
  <c r="H103" i="27" a="1"/>
  <c r="K103" i="27"/>
  <c r="H104" i="27" a="1"/>
  <c r="K104" i="27"/>
  <c r="H105" i="27" a="1"/>
  <c r="K105" i="27"/>
  <c r="H106" i="27" a="1"/>
  <c r="K106" i="27"/>
  <c r="H107" i="27" a="1"/>
  <c r="K107" i="27"/>
  <c r="H108" i="27" a="1"/>
  <c r="K108" i="27"/>
  <c r="H109" i="27" a="1"/>
  <c r="K109" i="27"/>
  <c r="H110" i="27" a="1"/>
  <c r="K110" i="27"/>
  <c r="H111" i="27" a="1"/>
  <c r="I111" i="27" s="1" a="1"/>
  <c r="J111" i="27" s="1"/>
  <c r="K111" i="27"/>
  <c r="H112" i="27" a="1"/>
  <c r="K112" i="27"/>
  <c r="H113" i="27" a="1"/>
  <c r="K113" i="27"/>
  <c r="H114" i="27" a="1"/>
  <c r="K114" i="27"/>
  <c r="H115" i="27" a="1"/>
  <c r="K115" i="27"/>
  <c r="H116" i="27" a="1"/>
  <c r="K116" i="27"/>
  <c r="H117" i="27" a="1"/>
  <c r="K117" i="27"/>
  <c r="H118" i="27" a="1"/>
  <c r="K118" i="27"/>
  <c r="H119" i="27" a="1"/>
  <c r="K119" i="27"/>
  <c r="H120" i="27" a="1"/>
  <c r="K120" i="27"/>
  <c r="H121" i="27" a="1"/>
  <c r="K121" i="27"/>
  <c r="H122" i="27" a="1"/>
  <c r="K122" i="27"/>
  <c r="H123" i="27" a="1"/>
  <c r="K123" i="27"/>
  <c r="H124" i="27" a="1"/>
  <c r="K124" i="27"/>
  <c r="H125" i="27" a="1"/>
  <c r="K125" i="27"/>
  <c r="H126" i="27" a="1"/>
  <c r="K126" i="27"/>
  <c r="H127" i="27" a="1"/>
  <c r="K127" i="27"/>
  <c r="H128" i="27" a="1"/>
  <c r="K128" i="27"/>
  <c r="H129" i="27" a="1"/>
  <c r="K129" i="27"/>
  <c r="H130" i="27" a="1"/>
  <c r="K130" i="27"/>
  <c r="H131" i="27" a="1"/>
  <c r="K131" i="27"/>
  <c r="H132" i="27" a="1"/>
  <c r="K132" i="27"/>
  <c r="H133" i="27" a="1"/>
  <c r="K133" i="27"/>
  <c r="H134" i="27" a="1"/>
  <c r="K134" i="27"/>
  <c r="H135" i="27" a="1"/>
  <c r="K135" i="27"/>
  <c r="H136" i="27" a="1"/>
  <c r="K136" i="27"/>
  <c r="H137" i="27" a="1"/>
  <c r="K137" i="27"/>
  <c r="H138" i="27" a="1"/>
  <c r="K138" i="27"/>
  <c r="H139" i="27" a="1"/>
  <c r="K139" i="27"/>
  <c r="H140" i="27" a="1"/>
  <c r="K140" i="27"/>
  <c r="H141" i="27" a="1"/>
  <c r="K141" i="27"/>
  <c r="H142" i="27" a="1"/>
  <c r="K142" i="27"/>
  <c r="H143" i="27" a="1"/>
  <c r="K143" i="27"/>
  <c r="H144" i="27" a="1"/>
  <c r="K144" i="27"/>
  <c r="H145" i="27" a="1"/>
  <c r="K145" i="27"/>
  <c r="H146" i="27" a="1"/>
  <c r="K146" i="27"/>
  <c r="H147" i="27" a="1"/>
  <c r="K147" i="27"/>
  <c r="H148" i="27" a="1"/>
  <c r="K148" i="27"/>
  <c r="H149" i="27" a="1"/>
  <c r="K149" i="27"/>
  <c r="H150" i="27" a="1"/>
  <c r="K150" i="27"/>
  <c r="H151" i="27" a="1"/>
  <c r="K151" i="27"/>
  <c r="M7" i="27"/>
  <c r="L7" i="27"/>
  <c r="I7" i="27" a="1"/>
  <c r="J7" i="27" s="1"/>
  <c r="M9" i="27"/>
  <c r="L9" i="27"/>
  <c r="I9" i="27" a="1"/>
  <c r="J9" i="27" s="1"/>
  <c r="M10" i="27"/>
  <c r="L10" i="27"/>
  <c r="I10" i="27" a="1"/>
  <c r="J10" i="27" s="1"/>
  <c r="M11" i="27"/>
  <c r="L11" i="27"/>
  <c r="I11" i="27" a="1"/>
  <c r="J11" i="27" s="1"/>
  <c r="M12" i="27"/>
  <c r="L12" i="27"/>
  <c r="I12" i="27" a="1"/>
  <c r="J12" i="27" s="1"/>
  <c r="M13" i="27"/>
  <c r="L13" i="27"/>
  <c r="I13" i="27" a="1"/>
  <c r="J13" i="27" s="1"/>
  <c r="M14" i="27"/>
  <c r="L14" i="27"/>
  <c r="I14" i="27" a="1"/>
  <c r="J14" i="27" s="1"/>
  <c r="M15" i="27"/>
  <c r="L15" i="27"/>
  <c r="I15" i="27" a="1"/>
  <c r="J15" i="27" s="1"/>
  <c r="M16" i="27"/>
  <c r="L16" i="27"/>
  <c r="I16" i="27" a="1"/>
  <c r="J16" i="27" s="1"/>
  <c r="M17" i="27"/>
  <c r="L17" i="27"/>
  <c r="I17" i="27" a="1"/>
  <c r="J17" i="27" s="1"/>
  <c r="M18" i="27"/>
  <c r="L18" i="27"/>
  <c r="I18" i="27" a="1"/>
  <c r="J18" i="27" s="1"/>
  <c r="M19" i="27"/>
  <c r="L19" i="27"/>
  <c r="I19" i="27" a="1"/>
  <c r="J19" i="27" s="1"/>
  <c r="M20" i="27"/>
  <c r="L20" i="27"/>
  <c r="I20" i="27" a="1"/>
  <c r="J20" i="27" s="1"/>
  <c r="M21" i="27"/>
  <c r="L21" i="27"/>
  <c r="I21" i="27" a="1"/>
  <c r="J21" i="27" s="1"/>
  <c r="M22" i="27"/>
  <c r="L22" i="27"/>
  <c r="I29" i="27" a="1"/>
  <c r="J29" i="27" s="1"/>
  <c r="M30" i="27"/>
  <c r="L30" i="27"/>
  <c r="I30" i="27" a="1"/>
  <c r="J30" i="27" s="1"/>
  <c r="M31" i="27"/>
  <c r="L31" i="27"/>
  <c r="I31" i="27" a="1"/>
  <c r="J31" i="27" s="1"/>
  <c r="M32" i="27"/>
  <c r="L32" i="27"/>
  <c r="I32" i="27" a="1"/>
  <c r="J32" i="27" s="1"/>
  <c r="M33" i="27"/>
  <c r="L33" i="27"/>
  <c r="I33" i="27" a="1"/>
  <c r="J33" i="27" s="1"/>
  <c r="M34" i="27"/>
  <c r="L34" i="27"/>
  <c r="I34" i="27" a="1"/>
  <c r="J34" i="27" s="1"/>
  <c r="M35" i="27"/>
  <c r="L35" i="27"/>
  <c r="I35" i="27" a="1"/>
  <c r="J35" i="27" s="1"/>
  <c r="M36" i="27"/>
  <c r="L36" i="27"/>
  <c r="I36" i="27" a="1"/>
  <c r="J36" i="27" s="1"/>
  <c r="M37" i="27"/>
  <c r="L37" i="27"/>
  <c r="I37" i="27" a="1"/>
  <c r="J37" i="27" s="1"/>
  <c r="M38" i="27"/>
  <c r="L38" i="27"/>
  <c r="I38" i="27" a="1"/>
  <c r="J38" i="27" s="1"/>
  <c r="I43" i="27" a="1"/>
  <c r="J43" i="27" s="1"/>
  <c r="M44" i="27"/>
  <c r="L44" i="27"/>
  <c r="I44" i="27" a="1"/>
  <c r="J44" i="27" s="1"/>
  <c r="M45" i="27"/>
  <c r="L45" i="27"/>
  <c r="I45" i="27" a="1"/>
  <c r="J45" i="27" s="1"/>
  <c r="M46" i="27"/>
  <c r="L46" i="27"/>
  <c r="I46" i="27" a="1"/>
  <c r="J46" i="27" s="1"/>
  <c r="M47" i="27"/>
  <c r="L47" i="27"/>
  <c r="I47" i="27" a="1"/>
  <c r="J47" i="27" s="1"/>
  <c r="M48" i="27"/>
  <c r="L48" i="27"/>
  <c r="I48" i="27" a="1"/>
  <c r="J48" i="27" s="1"/>
  <c r="M49" i="27"/>
  <c r="L49" i="27"/>
  <c r="I49" i="27" a="1"/>
  <c r="J49" i="27" s="1"/>
  <c r="M50" i="27"/>
  <c r="L50" i="27"/>
  <c r="I50" i="27" a="1"/>
  <c r="J50" i="27" s="1"/>
  <c r="M51" i="27"/>
  <c r="L51" i="27"/>
  <c r="I51" i="27" a="1"/>
  <c r="J51" i="27" s="1"/>
  <c r="M52" i="27"/>
  <c r="L52" i="27"/>
  <c r="I52" i="27" a="1"/>
  <c r="J52" i="27" s="1"/>
  <c r="M53" i="27"/>
  <c r="L53" i="27"/>
  <c r="I53" i="27" a="1"/>
  <c r="J53" i="27" s="1"/>
  <c r="M54" i="27"/>
  <c r="L54" i="27"/>
  <c r="I54" i="27" a="1"/>
  <c r="J54" i="27" s="1"/>
  <c r="M55" i="27"/>
  <c r="L55" i="27"/>
  <c r="I55" i="27" a="1"/>
  <c r="J55" i="27" s="1"/>
  <c r="M56" i="27"/>
  <c r="L56" i="27"/>
  <c r="I56" i="27" a="1"/>
  <c r="J56" i="27" s="1"/>
  <c r="L57" i="27"/>
  <c r="I57" i="27" a="1"/>
  <c r="J57" i="27" s="1"/>
  <c r="M58" i="27"/>
  <c r="L58" i="27"/>
  <c r="I58" i="27" a="1"/>
  <c r="J58" i="27" s="1"/>
  <c r="M59" i="27"/>
  <c r="L59" i="27"/>
  <c r="I59" i="27" a="1"/>
  <c r="J59" i="27" s="1"/>
  <c r="M60" i="27"/>
  <c r="L60" i="27"/>
  <c r="I60" i="27" a="1"/>
  <c r="J60" i="27" s="1"/>
  <c r="K152" i="27"/>
  <c r="H152" i="27" a="1"/>
  <c r="K153" i="27"/>
  <c r="H153" i="27" a="1"/>
  <c r="K154" i="27"/>
  <c r="H154" i="27" a="1"/>
  <c r="K155" i="27"/>
  <c r="H155" i="27" a="1"/>
  <c r="H156" i="27" a="1"/>
  <c r="K156" i="27"/>
  <c r="K157" i="27"/>
  <c r="H157" i="27" a="1"/>
  <c r="K158" i="27"/>
  <c r="H158" i="27" a="1"/>
  <c r="H159" i="27" a="1"/>
  <c r="K159" i="27"/>
  <c r="H160" i="27" a="1"/>
  <c r="K160" i="27"/>
  <c r="H161" i="27" a="1"/>
  <c r="K161" i="27"/>
  <c r="H162" i="27" a="1"/>
  <c r="K162" i="27"/>
  <c r="H163" i="27" a="1"/>
  <c r="K163" i="27"/>
  <c r="H164" i="27" a="1"/>
  <c r="K164" i="27"/>
  <c r="H165" i="27" a="1"/>
  <c r="K165" i="27"/>
  <c r="H166" i="27" a="1"/>
  <c r="K166" i="27"/>
  <c r="K167" i="27"/>
  <c r="H167" i="27" a="1"/>
  <c r="K168" i="27"/>
  <c r="H168" i="27" a="1"/>
  <c r="K169" i="27"/>
  <c r="H169" i="27" a="1"/>
  <c r="K170" i="27"/>
  <c r="H170" i="27" a="1"/>
  <c r="H171" i="27" a="1"/>
  <c r="K171" i="27"/>
  <c r="H172" i="27" a="1"/>
  <c r="K172" i="27"/>
  <c r="H173" i="27" a="1"/>
  <c r="K173" i="27"/>
  <c r="H174" i="27" a="1"/>
  <c r="K174" i="27"/>
  <c r="H175" i="27" a="1"/>
  <c r="K175" i="27"/>
  <c r="K176" i="27"/>
  <c r="H176" i="27" a="1"/>
  <c r="K177" i="27"/>
  <c r="H177" i="27" a="1"/>
  <c r="H178" i="27" a="1"/>
  <c r="K178" i="27"/>
  <c r="K179" i="27"/>
  <c r="H179" i="27" a="1"/>
  <c r="K180" i="27"/>
  <c r="H180" i="27" a="1"/>
  <c r="H181" i="27" a="1"/>
  <c r="K181" i="27"/>
  <c r="H182" i="27" a="1"/>
  <c r="K182" i="27"/>
  <c r="H183" i="27" a="1"/>
  <c r="K183" i="27"/>
  <c r="K184" i="27"/>
  <c r="H184" i="27" a="1"/>
  <c r="K185" i="27"/>
  <c r="H185" i="27" a="1"/>
  <c r="K186" i="27"/>
  <c r="H186" i="27" a="1"/>
  <c r="K187" i="27"/>
  <c r="H187" i="27" a="1"/>
  <c r="K188" i="27"/>
  <c r="H188" i="27" a="1"/>
  <c r="K189" i="27"/>
  <c r="H189" i="27" a="1"/>
  <c r="K190" i="27"/>
  <c r="H190" i="27" a="1"/>
  <c r="K191" i="27"/>
  <c r="H191" i="27" a="1"/>
  <c r="K192" i="27"/>
  <c r="H192" i="27" a="1"/>
  <c r="H193" i="27" a="1"/>
  <c r="K193" i="27"/>
  <c r="H194" i="27" a="1"/>
  <c r="K194" i="27"/>
  <c r="K195" i="27"/>
  <c r="H195" i="27" a="1"/>
  <c r="K196" i="27"/>
  <c r="H196" i="27" a="1"/>
  <c r="K197" i="27"/>
  <c r="H197" i="27" a="1"/>
  <c r="K198" i="27"/>
  <c r="H198" i="27" a="1"/>
  <c r="K199" i="27"/>
  <c r="H199" i="27" a="1"/>
  <c r="H200" i="27" a="1"/>
  <c r="K200" i="27"/>
  <c r="H201" i="27" a="1"/>
  <c r="K201" i="27"/>
  <c r="K202" i="27"/>
  <c r="H202" i="27" a="1"/>
  <c r="H203" i="27" a="1"/>
  <c r="K203" i="27"/>
  <c r="K204" i="27"/>
  <c r="H204" i="27" a="1"/>
  <c r="K205" i="27"/>
  <c r="H205" i="27" a="1"/>
  <c r="K206" i="27"/>
  <c r="H206" i="27" a="1"/>
  <c r="K207" i="27"/>
  <c r="H207" i="27" a="1"/>
  <c r="K208" i="27"/>
  <c r="H208" i="27" a="1"/>
  <c r="K209" i="27"/>
  <c r="H209" i="27" a="1"/>
  <c r="K210" i="27"/>
  <c r="H210" i="27" a="1"/>
  <c r="K211" i="27"/>
  <c r="H211" i="27" a="1"/>
  <c r="H212" i="27" a="1"/>
  <c r="K212" i="27"/>
  <c r="H213" i="27" a="1"/>
  <c r="K213" i="27"/>
  <c r="H214" i="27" a="1"/>
  <c r="K214" i="27"/>
  <c r="H215" i="27" a="1"/>
  <c r="K215" i="27"/>
  <c r="H216" i="27" a="1"/>
  <c r="K216" i="27"/>
  <c r="H217" i="27" a="1"/>
  <c r="K217" i="27"/>
  <c r="H218" i="27" a="1"/>
  <c r="K218" i="27"/>
  <c r="K219" i="27"/>
  <c r="H219" i="27" a="1"/>
  <c r="H220" i="27" a="1"/>
  <c r="K220" i="27"/>
  <c r="H221" i="27" a="1"/>
  <c r="K221" i="27"/>
  <c r="H222" i="27" a="1"/>
  <c r="K222" i="27"/>
  <c r="K223" i="27"/>
  <c r="H223" i="27" a="1"/>
  <c r="H224" i="27" a="1"/>
  <c r="K224" i="27"/>
  <c r="K225" i="27"/>
  <c r="H225" i="27" a="1"/>
  <c r="K226" i="27"/>
  <c r="H226" i="27" a="1"/>
  <c r="K227" i="27"/>
  <c r="H227" i="27" a="1"/>
  <c r="K228" i="27"/>
  <c r="H228" i="27" a="1"/>
  <c r="H229" i="27" a="1"/>
  <c r="K229" i="27"/>
  <c r="H230" i="27" a="1"/>
  <c r="K230" i="27"/>
  <c r="H231" i="27" a="1"/>
  <c r="K231" i="27"/>
  <c r="K232" i="27"/>
  <c r="H232" i="27" a="1"/>
  <c r="K233" i="27"/>
  <c r="H233" i="27" a="1"/>
  <c r="K234" i="27"/>
  <c r="H234" i="27" a="1"/>
  <c r="K235" i="27"/>
  <c r="H235" i="27" a="1"/>
  <c r="K236" i="27"/>
  <c r="H236" i="27" a="1"/>
  <c r="K237" i="27"/>
  <c r="H237" i="27" a="1"/>
  <c r="K238" i="27"/>
  <c r="H238" i="27" a="1"/>
  <c r="K239" i="27"/>
  <c r="H239" i="27" a="1"/>
  <c r="K240" i="27"/>
  <c r="H240" i="27" a="1"/>
  <c r="K241" i="27"/>
  <c r="H241" i="27" a="1"/>
  <c r="K242" i="27"/>
  <c r="H242" i="27" a="1"/>
  <c r="K243" i="27"/>
  <c r="H243" i="27" a="1"/>
  <c r="H244" i="27" a="1"/>
  <c r="K244" i="27"/>
  <c r="H245" i="27" a="1"/>
  <c r="K245" i="27"/>
  <c r="H246" i="27" a="1"/>
  <c r="K246" i="27"/>
  <c r="K247" i="27"/>
  <c r="H247" i="27" a="1"/>
  <c r="K248" i="27"/>
  <c r="H248" i="27" a="1"/>
  <c r="K249" i="27"/>
  <c r="H249" i="27" a="1"/>
  <c r="K250" i="27"/>
  <c r="H250" i="27" a="1"/>
  <c r="K251" i="27"/>
  <c r="H251" i="27" a="1"/>
  <c r="K252" i="27"/>
  <c r="H252" i="27" a="1"/>
  <c r="H253" i="27" a="1"/>
  <c r="K253" i="27"/>
  <c r="H254" i="27" a="1"/>
  <c r="K254" i="27"/>
  <c r="H255" i="27" a="1"/>
  <c r="K255" i="27"/>
  <c r="H256" i="27" a="1"/>
  <c r="K256" i="27"/>
  <c r="H257" i="27" a="1"/>
  <c r="K257" i="27"/>
  <c r="H258" i="27" a="1"/>
  <c r="K258" i="27"/>
  <c r="H259" i="27" a="1"/>
  <c r="K259" i="27"/>
  <c r="H260" i="27" a="1"/>
  <c r="K260" i="27"/>
  <c r="H261" i="27" a="1"/>
  <c r="K261" i="27"/>
  <c r="H262" i="27" a="1"/>
  <c r="K262" i="27"/>
  <c r="H263" i="27" a="1"/>
  <c r="K263" i="27"/>
  <c r="H264" i="27" a="1"/>
  <c r="K264" i="27"/>
  <c r="H265" i="27" a="1"/>
  <c r="K265" i="27"/>
  <c r="H266" i="27" a="1"/>
  <c r="K266" i="27"/>
  <c r="H267" i="27" a="1"/>
  <c r="K267" i="27"/>
  <c r="H268" i="27" a="1"/>
  <c r="K268" i="27"/>
  <c r="H269" i="27" a="1"/>
  <c r="K269" i="27"/>
  <c r="H270" i="27" a="1"/>
  <c r="K270" i="27"/>
  <c r="H271" i="27" a="1"/>
  <c r="K271" i="27"/>
  <c r="H272" i="27" a="1"/>
  <c r="K272" i="27"/>
  <c r="H273" i="27" a="1"/>
  <c r="K273" i="27"/>
  <c r="H274" i="27" a="1"/>
  <c r="K274" i="27"/>
  <c r="H275" i="27" a="1"/>
  <c r="K275" i="27"/>
  <c r="H276" i="27" a="1"/>
  <c r="K276" i="27"/>
  <c r="H277" i="27" a="1"/>
  <c r="K277" i="27"/>
  <c r="H278" i="27" a="1"/>
  <c r="K278" i="27"/>
  <c r="H279" i="27" a="1"/>
  <c r="K279" i="27"/>
  <c r="H280" i="27" a="1"/>
  <c r="K280" i="27"/>
  <c r="H281" i="27" a="1"/>
  <c r="K281" i="27"/>
  <c r="H282" i="27" a="1"/>
  <c r="K282" i="27"/>
  <c r="H283" i="27" a="1"/>
  <c r="K283" i="27"/>
  <c r="H284" i="27" a="1"/>
  <c r="K284" i="27"/>
  <c r="H285" i="27" a="1"/>
  <c r="K285" i="27"/>
  <c r="H286" i="27" a="1"/>
  <c r="K286" i="27"/>
  <c r="H287" i="27" a="1"/>
  <c r="K287" i="27"/>
  <c r="H288" i="27" a="1"/>
  <c r="K288" i="27"/>
  <c r="H289" i="27" a="1"/>
  <c r="K289" i="27"/>
  <c r="H290" i="27" a="1"/>
  <c r="K290" i="27"/>
  <c r="H291" i="27" a="1"/>
  <c r="K291" i="27"/>
  <c r="H292" i="27" a="1"/>
  <c r="K292" i="27"/>
  <c r="H293" i="27" a="1"/>
  <c r="K293" i="27"/>
  <c r="K294" i="27"/>
  <c r="H294" i="27" a="1"/>
  <c r="H295" i="27" a="1"/>
  <c r="K295" i="27"/>
  <c r="H296" i="27" a="1"/>
  <c r="K296" i="27"/>
  <c r="K297" i="27"/>
  <c r="H297" i="27" a="1"/>
  <c r="K298" i="27"/>
  <c r="H298" i="27" a="1"/>
  <c r="K299" i="27"/>
  <c r="H299" i="27" a="1"/>
  <c r="K300" i="27"/>
  <c r="H300" i="27" a="1"/>
  <c r="H301" i="27" a="1"/>
  <c r="K301" i="27"/>
  <c r="K302" i="27"/>
  <c r="H302" i="27" a="1"/>
  <c r="K303" i="27"/>
  <c r="H303" i="27" a="1"/>
  <c r="K304" i="27"/>
  <c r="H304" i="27" a="1"/>
  <c r="K305" i="27"/>
  <c r="H305" i="27" a="1"/>
  <c r="H306" i="27" a="1"/>
  <c r="K306" i="27"/>
  <c r="H307" i="27" a="1"/>
  <c r="K307" i="27"/>
  <c r="H308" i="27" a="1"/>
  <c r="K308" i="27"/>
  <c r="H309" i="27" a="1"/>
  <c r="K309" i="27"/>
  <c r="H310" i="27" a="1"/>
  <c r="K310" i="27"/>
  <c r="K311" i="27"/>
  <c r="H311" i="27" a="1"/>
  <c r="K312" i="27"/>
  <c r="H312" i="27" a="1"/>
  <c r="K313" i="27"/>
  <c r="H313" i="27" a="1"/>
  <c r="K314" i="27"/>
  <c r="H314" i="27" a="1"/>
  <c r="K315" i="27"/>
  <c r="H315" i="27" a="1"/>
  <c r="K316" i="27"/>
  <c r="H316" i="27" a="1"/>
  <c r="K317" i="27"/>
  <c r="H317" i="27" a="1"/>
  <c r="K318" i="27"/>
  <c r="H318" i="27" a="1"/>
  <c r="K319" i="27"/>
  <c r="H319" i="27" a="1"/>
  <c r="K320" i="27"/>
  <c r="H320" i="27" a="1"/>
  <c r="H321" i="27" a="1"/>
  <c r="K321" i="27"/>
  <c r="K322" i="27"/>
  <c r="H322" i="27" a="1"/>
  <c r="H323" i="27" a="1"/>
  <c r="K323" i="27"/>
  <c r="K324" i="27"/>
  <c r="H324" i="27" a="1"/>
  <c r="K325" i="27"/>
  <c r="H325" i="27" a="1"/>
  <c r="K326" i="27"/>
  <c r="H326" i="27" a="1"/>
  <c r="K327" i="27"/>
  <c r="H327" i="27" a="1"/>
  <c r="K328" i="27"/>
  <c r="H328" i="27" a="1"/>
  <c r="H329" i="27" a="1"/>
  <c r="K329" i="27"/>
  <c r="K330" i="27"/>
  <c r="H330" i="27" a="1"/>
  <c r="H331" i="27" a="1"/>
  <c r="K331" i="27"/>
  <c r="K332" i="27"/>
  <c r="H332" i="27" a="1"/>
  <c r="K333" i="27"/>
  <c r="H333" i="27" a="1"/>
  <c r="K334" i="27"/>
  <c r="H334" i="27" a="1"/>
  <c r="K335" i="27"/>
  <c r="H335" i="27" a="1"/>
  <c r="K336" i="27"/>
  <c r="H336" i="27" a="1"/>
  <c r="K337" i="27"/>
  <c r="H337" i="27" a="1"/>
  <c r="K338" i="27"/>
  <c r="H338" i="27" a="1"/>
  <c r="K339" i="27"/>
  <c r="H339" i="27" a="1"/>
  <c r="K340" i="27"/>
  <c r="H340" i="27" a="1"/>
  <c r="K341" i="27"/>
  <c r="H341" i="27" a="1"/>
  <c r="K342" i="27"/>
  <c r="H342" i="27" a="1"/>
  <c r="K343" i="27"/>
  <c r="H343" i="27" a="1"/>
  <c r="K344" i="27"/>
  <c r="H344" i="27" a="1"/>
  <c r="K345" i="27"/>
  <c r="H345" i="27" a="1"/>
  <c r="K346" i="27"/>
  <c r="H346" i="27" a="1"/>
  <c r="H347" i="27" a="1"/>
  <c r="K347" i="27"/>
  <c r="H348" i="27" a="1"/>
  <c r="K348" i="27"/>
  <c r="H349" i="27" a="1"/>
  <c r="K349" i="27"/>
  <c r="H350" i="27" a="1"/>
  <c r="K350" i="27"/>
  <c r="K351" i="27"/>
  <c r="H351" i="27" a="1"/>
  <c r="K352" i="27"/>
  <c r="H352" i="27" a="1"/>
  <c r="K353" i="27"/>
  <c r="H353" i="27" a="1"/>
  <c r="H354" i="27" a="1"/>
  <c r="K354" i="27"/>
  <c r="K355" i="27"/>
  <c r="H355" i="27" a="1"/>
  <c r="K356" i="27"/>
  <c r="H356" i="27" a="1"/>
  <c r="K357" i="27"/>
  <c r="H357" i="27" a="1"/>
  <c r="H358" i="27" a="1"/>
  <c r="K358" i="27"/>
  <c r="H359" i="27" a="1"/>
  <c r="K359" i="27"/>
  <c r="H360" i="27" a="1"/>
  <c r="K360" i="27"/>
  <c r="H361" i="27" a="1"/>
  <c r="K361" i="27"/>
  <c r="H362" i="27" a="1"/>
  <c r="K362" i="27"/>
  <c r="H363" i="27" a="1"/>
  <c r="K363" i="27"/>
  <c r="H364" i="27" a="1"/>
  <c r="K364" i="27"/>
  <c r="H365" i="27" a="1"/>
  <c r="K365" i="27"/>
  <c r="H366" i="27" a="1"/>
  <c r="K366" i="27"/>
  <c r="H367" i="27" a="1"/>
  <c r="K367" i="27"/>
  <c r="H368" i="27" a="1"/>
  <c r="K368" i="27"/>
  <c r="H369" i="27" a="1"/>
  <c r="K369" i="27"/>
  <c r="K370" i="27"/>
  <c r="H370" i="27" a="1"/>
  <c r="H371" i="27" a="1"/>
  <c r="K371" i="27"/>
  <c r="K372" i="27"/>
  <c r="H372" i="27" a="1"/>
  <c r="H373" i="27" a="1"/>
  <c r="K373" i="27"/>
  <c r="H374" i="27" a="1"/>
  <c r="K374" i="27"/>
  <c r="H375" i="27" a="1"/>
  <c r="K375" i="27"/>
  <c r="K376" i="27"/>
  <c r="H376" i="27" a="1"/>
  <c r="H377" i="27" a="1"/>
  <c r="K377" i="27"/>
  <c r="H378" i="27" a="1"/>
  <c r="K378" i="27"/>
  <c r="H379" i="27" a="1"/>
  <c r="K379" i="27"/>
  <c r="H380" i="27" a="1"/>
  <c r="K380" i="27"/>
  <c r="H381" i="27" a="1"/>
  <c r="K381" i="27"/>
  <c r="K382" i="27"/>
  <c r="H382" i="27" a="1"/>
  <c r="H383" i="27" a="1"/>
  <c r="K383" i="27"/>
  <c r="H384" i="27" a="1"/>
  <c r="K384" i="27"/>
  <c r="H385" i="27" a="1"/>
  <c r="K385" i="27"/>
  <c r="H386" i="27" a="1"/>
  <c r="K386" i="27"/>
  <c r="H387" i="27" a="1"/>
  <c r="K387" i="27"/>
  <c r="H388" i="27" a="1"/>
  <c r="K388" i="27"/>
  <c r="H389" i="27" a="1"/>
  <c r="K389" i="27"/>
  <c r="H390" i="27" a="1"/>
  <c r="K390" i="27"/>
  <c r="H391" i="27" a="1"/>
  <c r="K391" i="27"/>
  <c r="H392" i="27" a="1"/>
  <c r="K392" i="27"/>
  <c r="H393" i="27" a="1"/>
  <c r="K393" i="27"/>
  <c r="H394" i="27" a="1"/>
  <c r="K394" i="27"/>
  <c r="H395" i="27" a="1"/>
  <c r="K395" i="27"/>
  <c r="H396" i="27" a="1"/>
  <c r="K396" i="27"/>
  <c r="H397" i="27" a="1"/>
  <c r="K397" i="27"/>
  <c r="H398" i="27" a="1"/>
  <c r="K398" i="27"/>
  <c r="H399" i="27" a="1"/>
  <c r="K399" i="27"/>
  <c r="H400" i="27" a="1"/>
  <c r="K400" i="27"/>
  <c r="K401" i="27"/>
  <c r="H401" i="27" a="1"/>
  <c r="K402" i="27"/>
  <c r="H402" i="27" a="1"/>
  <c r="H403" i="27" a="1"/>
  <c r="K403" i="27"/>
  <c r="K404" i="27"/>
  <c r="H404" i="27" a="1"/>
  <c r="K405" i="27"/>
  <c r="H405" i="27" a="1"/>
  <c r="K406" i="27"/>
  <c r="H406" i="27" a="1"/>
  <c r="H407" i="27" a="1"/>
  <c r="K407" i="27"/>
  <c r="K408" i="27"/>
  <c r="H408" i="27" a="1"/>
  <c r="K409" i="27"/>
  <c r="H409" i="27" a="1"/>
  <c r="K410" i="27"/>
  <c r="H410" i="27" a="1"/>
  <c r="H411" i="27" a="1"/>
  <c r="K411" i="27"/>
  <c r="H412" i="27" a="1"/>
  <c r="K412" i="27"/>
  <c r="K413" i="27"/>
  <c r="H413" i="27" a="1"/>
  <c r="H414" i="27" a="1"/>
  <c r="K414" i="27"/>
  <c r="H415" i="27" a="1"/>
  <c r="K415" i="27"/>
  <c r="H416" i="27" a="1"/>
  <c r="K416" i="27"/>
  <c r="H417" i="27" a="1"/>
  <c r="K417" i="27"/>
  <c r="H418" i="27" a="1"/>
  <c r="K418" i="27"/>
  <c r="H419" i="27" a="1"/>
  <c r="K419" i="27"/>
  <c r="H420" i="27" a="1"/>
  <c r="K420" i="27"/>
  <c r="H421" i="27" a="1"/>
  <c r="K421" i="27"/>
  <c r="H422" i="27" a="1"/>
  <c r="K422" i="27"/>
  <c r="H423" i="27" a="1"/>
  <c r="K423" i="27"/>
  <c r="H424" i="27" a="1"/>
  <c r="K424" i="27"/>
  <c r="H425" i="27" a="1"/>
  <c r="K425" i="27"/>
  <c r="H426" i="27" a="1"/>
  <c r="K426" i="27"/>
  <c r="H427" i="27" a="1"/>
  <c r="K427" i="27"/>
  <c r="H428" i="27" a="1"/>
  <c r="K428" i="27"/>
  <c r="K429" i="27"/>
  <c r="H429" i="27" a="1"/>
  <c r="K430" i="27"/>
  <c r="H430" i="27" a="1"/>
  <c r="K431" i="27"/>
  <c r="H431" i="27" a="1"/>
  <c r="K432" i="27"/>
  <c r="H432" i="27" a="1"/>
  <c r="H433" i="27" a="1"/>
  <c r="K433" i="27"/>
  <c r="H434" i="27" a="1"/>
  <c r="K434" i="27"/>
  <c r="H435" i="27" a="1"/>
  <c r="K435" i="27"/>
  <c r="H436" i="27" a="1"/>
  <c r="K436" i="27"/>
  <c r="H437" i="27" a="1"/>
  <c r="K437" i="27"/>
  <c r="H438" i="27" a="1"/>
  <c r="K438" i="27"/>
  <c r="H439" i="27" a="1"/>
  <c r="K439" i="27"/>
  <c r="H440" i="27" a="1"/>
  <c r="K440" i="27"/>
  <c r="H441" i="27" a="1"/>
  <c r="K441" i="27"/>
  <c r="H442" i="27" a="1"/>
  <c r="K442" i="27"/>
  <c r="M2" i="27"/>
  <c r="L2" i="27"/>
  <c r="I2" i="27" a="1"/>
  <c r="J2" i="27" s="1"/>
  <c r="M3" i="27"/>
  <c r="L3" i="27"/>
  <c r="I3" i="27" a="1"/>
  <c r="J3" i="27" s="1"/>
  <c r="D107" i="58"/>
  <c r="C68" i="58"/>
  <c r="H4" i="58"/>
  <c r="H107" i="58"/>
  <c r="N45" i="56"/>
  <c r="N60" i="56"/>
  <c r="N44" i="56"/>
  <c r="N59" i="56"/>
  <c r="N7" i="56"/>
  <c r="O7" i="58"/>
  <c r="S4" i="58"/>
  <c r="R7" i="58"/>
  <c r="Q57" i="56"/>
  <c r="Q42" i="56"/>
  <c r="S6" i="57"/>
  <c r="R6" i="56" s="1"/>
  <c r="P6" i="56"/>
  <c r="M42" i="56"/>
  <c r="M57" i="56"/>
  <c r="I6" i="56"/>
  <c r="H6" i="57"/>
  <c r="C6" i="56"/>
  <c r="O17" i="57"/>
  <c r="O27" i="57" s="1"/>
  <c r="O41" i="57" s="1"/>
  <c r="O43" i="57" s="1"/>
  <c r="M27" i="57"/>
  <c r="P17" i="57"/>
  <c r="G5" i="56"/>
  <c r="Q60" i="56"/>
  <c r="Q45" i="56"/>
  <c r="M45" i="56"/>
  <c r="M60" i="56"/>
  <c r="Q44" i="56"/>
  <c r="Q59" i="56"/>
  <c r="M59" i="56"/>
  <c r="M44" i="56"/>
  <c r="B24" i="56"/>
  <c r="T10" i="56"/>
  <c r="T11" i="56" s="1"/>
  <c r="T20" i="56"/>
  <c r="S10" i="56"/>
  <c r="S11" i="56" s="1"/>
  <c r="S20" i="56"/>
  <c r="Q10" i="56"/>
  <c r="Q11" i="56" s="1"/>
  <c r="Q43" i="56"/>
  <c r="Q58" i="56"/>
  <c r="Q20" i="56"/>
  <c r="P10" i="56"/>
  <c r="P20" i="56"/>
  <c r="M20" i="56"/>
  <c r="M43" i="56"/>
  <c r="M58" i="56"/>
  <c r="M10" i="56"/>
  <c r="M11" i="56" s="1"/>
  <c r="L10" i="56"/>
  <c r="L20" i="56"/>
  <c r="K20" i="56"/>
  <c r="K10" i="56"/>
  <c r="K11" i="56" s="1"/>
  <c r="J10" i="56"/>
  <c r="J11" i="56" s="1"/>
  <c r="J20" i="56"/>
  <c r="I20" i="56"/>
  <c r="I10" i="56"/>
  <c r="H10" i="56"/>
  <c r="H11" i="56" s="1"/>
  <c r="H20" i="56"/>
  <c r="F20" i="56"/>
  <c r="F10" i="56"/>
  <c r="F11" i="56" s="1"/>
  <c r="E10" i="56"/>
  <c r="E11" i="56" s="1"/>
  <c r="E20" i="56"/>
  <c r="D10" i="56"/>
  <c r="D11" i="56" s="1"/>
  <c r="D20" i="56"/>
  <c r="C10" i="56"/>
  <c r="C20" i="56"/>
  <c r="Q56" i="56"/>
  <c r="Q41" i="56"/>
  <c r="M41" i="56"/>
  <c r="M56" i="56"/>
  <c r="V11" i="56"/>
  <c r="B9" i="56"/>
  <c r="U11" i="56"/>
  <c r="M39" i="27" l="1"/>
  <c r="L39" i="27"/>
  <c r="I39" i="27" a="1"/>
  <c r="J39" i="27" s="1"/>
  <c r="T39" i="27" s="1"/>
  <c r="M40" i="27"/>
  <c r="L40" i="27"/>
  <c r="I40" i="27" a="1"/>
  <c r="J40" i="27" s="1"/>
  <c r="T40" i="27" s="1"/>
  <c r="M41" i="27"/>
  <c r="L41" i="27"/>
  <c r="I41" i="27" a="1"/>
  <c r="J41" i="27" s="1"/>
  <c r="T41" i="27" s="1"/>
  <c r="M42" i="27"/>
  <c r="L42" i="27"/>
  <c r="I42" i="27" a="1"/>
  <c r="J42" i="27" s="1"/>
  <c r="M43" i="27"/>
  <c r="L43" i="27"/>
  <c r="M23" i="27"/>
  <c r="L23" i="27"/>
  <c r="I23" i="27" a="1"/>
  <c r="J23" i="27" s="1"/>
  <c r="M24" i="27"/>
  <c r="L24" i="27"/>
  <c r="I24" i="27" a="1"/>
  <c r="J24" i="27" s="1"/>
  <c r="M25" i="27"/>
  <c r="L25" i="27"/>
  <c r="I25" i="27" a="1"/>
  <c r="J25" i="27" s="1"/>
  <c r="T25" i="27" s="1"/>
  <c r="M26" i="27"/>
  <c r="L26" i="27"/>
  <c r="I26" i="27" a="1"/>
  <c r="J26" i="27" s="1"/>
  <c r="T26" i="27" s="1"/>
  <c r="M27" i="27"/>
  <c r="L27" i="27"/>
  <c r="I27" i="27" a="1"/>
  <c r="J27" i="27" s="1"/>
  <c r="M28" i="27"/>
  <c r="L28" i="27"/>
  <c r="I28" i="27" a="1"/>
  <c r="J28" i="27" s="1"/>
  <c r="M29" i="27"/>
  <c r="L29" i="27"/>
  <c r="M61" i="27"/>
  <c r="L61" i="27"/>
  <c r="I61" i="27" a="1"/>
  <c r="J61" i="27" s="1"/>
  <c r="M62" i="27"/>
  <c r="L62" i="27"/>
  <c r="I62" i="27" a="1"/>
  <c r="J62" i="27" s="1"/>
  <c r="M63" i="27"/>
  <c r="L63" i="27"/>
  <c r="I63" i="27" a="1"/>
  <c r="J63" i="27" s="1"/>
  <c r="M64" i="27"/>
  <c r="L64" i="27"/>
  <c r="I64" i="27" a="1"/>
  <c r="J64" i="27" s="1"/>
  <c r="T64" i="27" s="1"/>
  <c r="L65" i="27"/>
  <c r="I65" i="27" a="1"/>
  <c r="J65" i="27" s="1"/>
  <c r="L66" i="27"/>
  <c r="I66" i="27" a="1"/>
  <c r="J66" i="27" s="1"/>
  <c r="M67" i="27"/>
  <c r="L67" i="27"/>
  <c r="I67" i="27" a="1"/>
  <c r="J67" i="27" s="1"/>
  <c r="M68" i="27"/>
  <c r="L68" i="27"/>
  <c r="I68" i="27" a="1"/>
  <c r="J68" i="27" s="1"/>
  <c r="M69" i="27"/>
  <c r="L69" i="27"/>
  <c r="I69" i="27" a="1"/>
  <c r="J69" i="27" s="1"/>
  <c r="M70" i="27"/>
  <c r="L70" i="27"/>
  <c r="I70" i="27" a="1"/>
  <c r="J70" i="27" s="1"/>
  <c r="M71" i="27"/>
  <c r="L71" i="27"/>
  <c r="I71" i="27" a="1"/>
  <c r="J71" i="27" s="1"/>
  <c r="M72" i="27"/>
  <c r="L72" i="27"/>
  <c r="I72" i="27" a="1"/>
  <c r="J72" i="27" s="1"/>
  <c r="M73" i="27"/>
  <c r="L73" i="27"/>
  <c r="I73" i="27" a="1"/>
  <c r="J73" i="27" s="1"/>
  <c r="M74" i="27"/>
  <c r="L74" i="27"/>
  <c r="I74" i="27" a="1"/>
  <c r="J74" i="27" s="1"/>
  <c r="M75" i="27"/>
  <c r="L75" i="27"/>
  <c r="I75" i="27" a="1"/>
  <c r="J75" i="27" s="1"/>
  <c r="M76" i="27"/>
  <c r="L76" i="27"/>
  <c r="I76" i="27" a="1"/>
  <c r="J76" i="27" s="1"/>
  <c r="T76" i="27" s="1"/>
  <c r="M77" i="27"/>
  <c r="L77" i="27"/>
  <c r="I77" i="27" a="1"/>
  <c r="J77" i="27" s="1"/>
  <c r="T77" i="27" s="1"/>
  <c r="M78" i="27"/>
  <c r="L78" i="27"/>
  <c r="I78" i="27" a="1"/>
  <c r="J78" i="27" s="1"/>
  <c r="T78" i="27" s="1"/>
  <c r="M79" i="27"/>
  <c r="L79" i="27"/>
  <c r="I79" i="27" a="1"/>
  <c r="J79" i="27" s="1"/>
  <c r="T79" i="27" s="1"/>
  <c r="M80" i="27"/>
  <c r="L80" i="27"/>
  <c r="I80" i="27" a="1"/>
  <c r="J80" i="27" s="1"/>
  <c r="T80" i="27" s="1"/>
  <c r="M112" i="27"/>
  <c r="L112" i="27"/>
  <c r="I112" i="27" a="1"/>
  <c r="J112" i="27" s="1"/>
  <c r="T112" i="27" s="1"/>
  <c r="L113" i="27"/>
  <c r="I113" i="27" a="1"/>
  <c r="J113" i="27" s="1"/>
  <c r="T113" i="27" s="1"/>
  <c r="M114" i="27"/>
  <c r="L114" i="27"/>
  <c r="I114" i="27" a="1"/>
  <c r="J114" i="27" s="1"/>
  <c r="T114" i="27" s="1"/>
  <c r="M115" i="27"/>
  <c r="L115" i="27"/>
  <c r="I115" i="27" a="1"/>
  <c r="J115" i="27" s="1"/>
  <c r="T115" i="27" s="1"/>
  <c r="M116" i="27"/>
  <c r="L116" i="27"/>
  <c r="I116" i="27" a="1"/>
  <c r="J116" i="27" s="1"/>
  <c r="T116" i="27" s="1"/>
  <c r="M117" i="27"/>
  <c r="L117" i="27"/>
  <c r="I117" i="27" a="1"/>
  <c r="J117" i="27" s="1"/>
  <c r="T117" i="27" s="1"/>
  <c r="M118" i="27"/>
  <c r="L118" i="27"/>
  <c r="I118" i="27" a="1"/>
  <c r="J118" i="27" s="1"/>
  <c r="T118" i="27" s="1"/>
  <c r="M119" i="27"/>
  <c r="L119" i="27"/>
  <c r="I119" i="27" a="1"/>
  <c r="J119" i="27" s="1"/>
  <c r="T119" i="27" s="1"/>
  <c r="M120" i="27"/>
  <c r="L120" i="27"/>
  <c r="I120" i="27" a="1"/>
  <c r="J120" i="27" s="1"/>
  <c r="T120" i="27" s="1"/>
  <c r="M121" i="27"/>
  <c r="L121" i="27"/>
  <c r="I121" i="27" a="1"/>
  <c r="J121" i="27" s="1"/>
  <c r="T121" i="27" s="1"/>
  <c r="M122" i="27"/>
  <c r="L122" i="27"/>
  <c r="I122" i="27" a="1"/>
  <c r="J122" i="27" s="1"/>
  <c r="T122" i="27" s="1"/>
  <c r="M123" i="27"/>
  <c r="L123" i="27"/>
  <c r="I123" i="27" a="1"/>
  <c r="J123" i="27" s="1"/>
  <c r="T123" i="27" s="1"/>
  <c r="L131" i="27"/>
  <c r="I131" i="27" a="1"/>
  <c r="J131" i="27" s="1"/>
  <c r="T131" i="27" s="1"/>
  <c r="L132" i="27"/>
  <c r="I132" i="27" a="1"/>
  <c r="J132" i="27" s="1"/>
  <c r="T132" i="27" s="1"/>
  <c r="L133" i="27"/>
  <c r="I133" i="27" a="1"/>
  <c r="J133" i="27" s="1"/>
  <c r="T133" i="27" s="1"/>
  <c r="L134" i="27"/>
  <c r="I134" i="27" a="1"/>
  <c r="J134" i="27" s="1"/>
  <c r="T134" i="27" s="1"/>
  <c r="L135" i="27"/>
  <c r="I135" i="27" a="1"/>
  <c r="J135" i="27" s="1"/>
  <c r="T135" i="27" s="1"/>
  <c r="M136" i="27"/>
  <c r="L136" i="27"/>
  <c r="I136" i="27" a="1"/>
  <c r="J136" i="27" s="1"/>
  <c r="T136" i="27" s="1"/>
  <c r="L137" i="27"/>
  <c r="I137" i="27" a="1"/>
  <c r="J137" i="27" s="1"/>
  <c r="T137" i="27" s="1"/>
  <c r="M138" i="27"/>
  <c r="L138" i="27"/>
  <c r="I138" i="27" a="1"/>
  <c r="J138" i="27" s="1"/>
  <c r="T138" i="27" s="1"/>
  <c r="L139" i="27"/>
  <c r="I139" i="27" a="1"/>
  <c r="J139" i="27" s="1"/>
  <c r="T139" i="27" s="1"/>
  <c r="L140" i="27"/>
  <c r="I140" i="27" a="1"/>
  <c r="J140" i="27" s="1"/>
  <c r="T140" i="27" s="1"/>
  <c r="L141" i="27"/>
  <c r="I141" i="27" a="1"/>
  <c r="J141" i="27" s="1"/>
  <c r="T141" i="27" s="1"/>
  <c r="L142" i="27"/>
  <c r="I142" i="27" a="1"/>
  <c r="J142" i="27" s="1"/>
  <c r="T142" i="27" s="1"/>
  <c r="M143" i="27"/>
  <c r="L143" i="27"/>
  <c r="I143" i="27" a="1"/>
  <c r="J143" i="27" s="1"/>
  <c r="T143" i="27" s="1"/>
  <c r="M144" i="27"/>
  <c r="L144" i="27"/>
  <c r="I144" i="27" a="1"/>
  <c r="J144" i="27" s="1"/>
  <c r="T144" i="27" s="1"/>
  <c r="L145" i="27"/>
  <c r="I145" i="27" a="1"/>
  <c r="J145" i="27" s="1"/>
  <c r="T145" i="27" s="1"/>
  <c r="M146" i="27"/>
  <c r="L146" i="27"/>
  <c r="I146" i="27" a="1"/>
  <c r="J146" i="27" s="1"/>
  <c r="T146" i="27" s="1"/>
  <c r="M147" i="27"/>
  <c r="L147" i="27"/>
  <c r="I147" i="27" a="1"/>
  <c r="J147" i="27" s="1"/>
  <c r="T147" i="27" s="1"/>
  <c r="L148" i="27"/>
  <c r="I148" i="27" a="1"/>
  <c r="J148" i="27" s="1"/>
  <c r="T148" i="27" s="1"/>
  <c r="L149" i="27"/>
  <c r="I149" i="27" a="1"/>
  <c r="J149" i="27" s="1"/>
  <c r="T149" i="27" s="1"/>
  <c r="L150" i="27"/>
  <c r="I150" i="27" a="1"/>
  <c r="J150" i="27" s="1"/>
  <c r="M151" i="27"/>
  <c r="L151" i="27"/>
  <c r="I151" i="27" a="1"/>
  <c r="J151" i="27" s="1"/>
  <c r="G102" i="17" a="1"/>
  <c r="H102" i="17" s="1"/>
  <c r="M113" i="27"/>
  <c r="G125" i="17" a="1"/>
  <c r="H125" i="17" s="1"/>
  <c r="M140" i="27"/>
  <c r="I4" i="27" a="1"/>
  <c r="J4" i="27" s="1"/>
  <c r="L4" i="27"/>
  <c r="M4" i="27"/>
  <c r="I5" i="27" a="1"/>
  <c r="J5" i="27" s="1"/>
  <c r="M5" i="27"/>
  <c r="L5" i="27"/>
  <c r="L6" i="27"/>
  <c r="M6" i="27"/>
  <c r="I6" i="27" a="1"/>
  <c r="J6" i="27" s="1"/>
  <c r="I8" i="27" a="1"/>
  <c r="J8" i="27" s="1"/>
  <c r="T8" i="27" s="1"/>
  <c r="L8" i="27"/>
  <c r="M8" i="27"/>
  <c r="M81" i="27"/>
  <c r="L81" i="27"/>
  <c r="I81" i="27" a="1"/>
  <c r="J81" i="27" s="1"/>
  <c r="T81" i="27" s="1"/>
  <c r="M82" i="27"/>
  <c r="L82" i="27"/>
  <c r="I82" i="27" a="1"/>
  <c r="J82" i="27" s="1"/>
  <c r="T82" i="27" s="1"/>
  <c r="M83" i="27"/>
  <c r="L83" i="27"/>
  <c r="I83" i="27" a="1"/>
  <c r="J83" i="27" s="1"/>
  <c r="T83" i="27" s="1"/>
  <c r="L84" i="27"/>
  <c r="I84" i="27" a="1"/>
  <c r="J84" i="27" s="1"/>
  <c r="T84" i="27" s="1"/>
  <c r="M84" i="27"/>
  <c r="M85" i="27"/>
  <c r="L85" i="27"/>
  <c r="I85" i="27" a="1"/>
  <c r="J85" i="27" s="1"/>
  <c r="T85" i="27" s="1"/>
  <c r="M86" i="27"/>
  <c r="L86" i="27"/>
  <c r="I86" i="27" a="1"/>
  <c r="J86" i="27" s="1"/>
  <c r="T86" i="27" s="1"/>
  <c r="M87" i="27"/>
  <c r="L87" i="27"/>
  <c r="I87" i="27" a="1"/>
  <c r="J87" i="27" s="1"/>
  <c r="T87" i="27" s="1"/>
  <c r="M88" i="27"/>
  <c r="L88" i="27"/>
  <c r="I88" i="27" a="1"/>
  <c r="J88" i="27" s="1"/>
  <c r="T88" i="27" s="1"/>
  <c r="L89" i="27"/>
  <c r="I89" i="27" a="1"/>
  <c r="J89" i="27" s="1"/>
  <c r="T89" i="27" s="1"/>
  <c r="M89" i="27"/>
  <c r="L90" i="27"/>
  <c r="I90" i="27" a="1"/>
  <c r="J90" i="27" s="1"/>
  <c r="T90" i="27" s="1"/>
  <c r="M90" i="27"/>
  <c r="I91" i="27" a="1"/>
  <c r="J91" i="27" s="1"/>
  <c r="T91" i="27" s="1"/>
  <c r="M91" i="27"/>
  <c r="L91" i="27"/>
  <c r="I92" i="27" a="1"/>
  <c r="J92" i="27" s="1"/>
  <c r="T92" i="27" s="1"/>
  <c r="L92" i="27"/>
  <c r="M92" i="27"/>
  <c r="L93" i="27"/>
  <c r="I93" i="27" a="1"/>
  <c r="J93" i="27" s="1"/>
  <c r="T93" i="27" s="1"/>
  <c r="M93" i="27"/>
  <c r="M94" i="27"/>
  <c r="L94" i="27"/>
  <c r="I94" i="27" a="1"/>
  <c r="J94" i="27" s="1"/>
  <c r="T94" i="27" s="1"/>
  <c r="I95" i="27" a="1"/>
  <c r="J95" i="27" s="1"/>
  <c r="T95" i="27" s="1"/>
  <c r="L95" i="27"/>
  <c r="I96" i="27" a="1"/>
  <c r="J96" i="27" s="1"/>
  <c r="T96" i="27" s="1"/>
  <c r="L96" i="27"/>
  <c r="M96" i="27"/>
  <c r="L97" i="27"/>
  <c r="M97" i="27"/>
  <c r="I97" i="27" a="1"/>
  <c r="J97" i="27" s="1"/>
  <c r="T97" i="27" s="1"/>
  <c r="I98" i="27" a="1"/>
  <c r="J98" i="27" s="1"/>
  <c r="T98" i="27" s="1"/>
  <c r="M98" i="27"/>
  <c r="L98" i="27"/>
  <c r="I99" i="27" a="1"/>
  <c r="J99" i="27" s="1"/>
  <c r="T99" i="27" s="1"/>
  <c r="L99" i="27"/>
  <c r="M100" i="27"/>
  <c r="L100" i="27"/>
  <c r="I100" i="27" a="1"/>
  <c r="J100" i="27" s="1"/>
  <c r="T100" i="27" s="1"/>
  <c r="I101" i="27" a="1"/>
  <c r="J101" i="27" s="1"/>
  <c r="T101" i="27" s="1"/>
  <c r="M101" i="27"/>
  <c r="L101" i="27"/>
  <c r="I102" i="27" a="1"/>
  <c r="J102" i="27" s="1"/>
  <c r="T102" i="27" s="1"/>
  <c r="M102" i="27"/>
  <c r="L102" i="27"/>
  <c r="I103" i="27" a="1"/>
  <c r="J103" i="27" s="1"/>
  <c r="T103" i="27" s="1"/>
  <c r="L103" i="27"/>
  <c r="I104" i="27" a="1"/>
  <c r="J104" i="27" s="1"/>
  <c r="T104" i="27" s="1"/>
  <c r="L104" i="27"/>
  <c r="M105" i="27"/>
  <c r="I105" i="27" a="1"/>
  <c r="J105" i="27" s="1"/>
  <c r="T105" i="27" s="1"/>
  <c r="L105" i="27"/>
  <c r="I106" i="27" a="1"/>
  <c r="J106" i="27" s="1"/>
  <c r="T106" i="27" s="1"/>
  <c r="L106" i="27"/>
  <c r="I107" i="27" a="1"/>
  <c r="J107" i="27" s="1"/>
  <c r="T107" i="27" s="1"/>
  <c r="L107" i="27"/>
  <c r="M107" i="27"/>
  <c r="L108" i="27"/>
  <c r="I108" i="27" a="1"/>
  <c r="J108" i="27" s="1"/>
  <c r="T108" i="27" s="1"/>
  <c r="M109" i="27"/>
  <c r="L109" i="27"/>
  <c r="I109" i="27" a="1"/>
  <c r="J109" i="27" s="1"/>
  <c r="T109" i="27" s="1"/>
  <c r="M110" i="27"/>
  <c r="L110" i="27"/>
  <c r="I110" i="27" a="1"/>
  <c r="J110" i="27" s="1"/>
  <c r="T110" i="27" s="1"/>
  <c r="M111" i="27"/>
  <c r="L111" i="27"/>
  <c r="I124" i="27" a="1"/>
  <c r="J124" i="27" s="1"/>
  <c r="T124" i="27" s="1"/>
  <c r="L124" i="27"/>
  <c r="M124" i="27"/>
  <c r="M125" i="27"/>
  <c r="I125" i="27" a="1"/>
  <c r="J125" i="27" s="1"/>
  <c r="T125" i="27" s="1"/>
  <c r="L125" i="27"/>
  <c r="I126" i="27" a="1"/>
  <c r="J126" i="27" s="1"/>
  <c r="T126" i="27" s="1"/>
  <c r="L126" i="27"/>
  <c r="M126" i="27"/>
  <c r="L127" i="27"/>
  <c r="M127" i="27"/>
  <c r="I127" i="27" a="1"/>
  <c r="J127" i="27" s="1"/>
  <c r="M128" i="27"/>
  <c r="L128" i="27"/>
  <c r="I128" i="27" a="1"/>
  <c r="J128" i="27" s="1"/>
  <c r="M129" i="27"/>
  <c r="L129" i="27"/>
  <c r="I129" i="27" a="1"/>
  <c r="J129" i="27" s="1"/>
  <c r="T129" i="27" s="1"/>
  <c r="L130" i="27"/>
  <c r="I130" i="27" a="1"/>
  <c r="J130" i="27" s="1"/>
  <c r="M130" i="27"/>
  <c r="G118" i="17" a="1"/>
  <c r="H118" i="17" s="1"/>
  <c r="M132" i="27"/>
  <c r="G124" i="17" a="1"/>
  <c r="H124" i="17" s="1"/>
  <c r="M139" i="27"/>
  <c r="G53" i="17" a="1"/>
  <c r="H53" i="17" s="1"/>
  <c r="M57" i="27"/>
  <c r="G85" i="17" a="1"/>
  <c r="H85" i="17" s="1"/>
  <c r="M95" i="27"/>
  <c r="G123" i="17" a="1"/>
  <c r="H123" i="17" s="1"/>
  <c r="M137" i="27"/>
  <c r="G134" i="17" a="1"/>
  <c r="H134" i="17" s="1"/>
  <c r="M150" i="27"/>
  <c r="G89" i="17" a="1"/>
  <c r="H89" i="17" s="1"/>
  <c r="M99" i="27"/>
  <c r="G127" i="17" a="1"/>
  <c r="H127" i="17" s="1"/>
  <c r="M142" i="27"/>
  <c r="G56" i="17" a="1"/>
  <c r="H56" i="17" s="1"/>
  <c r="M65" i="27"/>
  <c r="G93" i="17" a="1"/>
  <c r="H93" i="17" s="1"/>
  <c r="M103" i="27"/>
  <c r="G117" i="17" a="1"/>
  <c r="H117" i="17" s="1"/>
  <c r="M131" i="27"/>
  <c r="G126" i="17" a="1"/>
  <c r="H126" i="17" s="1"/>
  <c r="M141" i="27"/>
  <c r="G133" i="17" a="1"/>
  <c r="H133" i="17" s="1"/>
  <c r="M149" i="27"/>
  <c r="G97" i="17" a="1"/>
  <c r="H97" i="17" s="1"/>
  <c r="M108" i="27"/>
  <c r="G119" i="17" a="1"/>
  <c r="H119" i="17" s="1"/>
  <c r="M133" i="27"/>
  <c r="G94" i="17" a="1"/>
  <c r="H94" i="17" s="1"/>
  <c r="M104" i="27"/>
  <c r="G121" i="17" a="1"/>
  <c r="H121" i="17" s="1"/>
  <c r="M135" i="27"/>
  <c r="G132" i="17" a="1"/>
  <c r="H132" i="17" s="1"/>
  <c r="M148" i="27"/>
  <c r="G57" i="17" a="1"/>
  <c r="H57" i="17" s="1"/>
  <c r="M66" i="27"/>
  <c r="G96" i="17" a="1"/>
  <c r="H96" i="17" s="1"/>
  <c r="M106" i="27"/>
  <c r="G120" i="17" a="1"/>
  <c r="H120" i="17" s="1"/>
  <c r="M134" i="27"/>
  <c r="G129" i="17" a="1"/>
  <c r="H129" i="17" s="1"/>
  <c r="M145" i="27"/>
  <c r="M152" i="27"/>
  <c r="L152" i="27"/>
  <c r="I152" i="27" a="1"/>
  <c r="J152" i="27" s="1"/>
  <c r="T152" i="27" s="1"/>
  <c r="M153" i="27"/>
  <c r="L153" i="27"/>
  <c r="I153" i="27" a="1"/>
  <c r="J153" i="27" s="1"/>
  <c r="T153" i="27" s="1"/>
  <c r="M154" i="27"/>
  <c r="L154" i="27"/>
  <c r="I154" i="27" a="1"/>
  <c r="J154" i="27" s="1"/>
  <c r="T154" i="27" s="1"/>
  <c r="M155" i="27"/>
  <c r="L155" i="27"/>
  <c r="I155" i="27" a="1"/>
  <c r="J155" i="27" s="1"/>
  <c r="T155" i="27" s="1"/>
  <c r="M156" i="27"/>
  <c r="L156" i="27"/>
  <c r="I156" i="27" a="1"/>
  <c r="J156" i="27" s="1"/>
  <c r="T156" i="27" s="1"/>
  <c r="M157" i="27"/>
  <c r="L157" i="27"/>
  <c r="I157" i="27" a="1"/>
  <c r="J157" i="27" s="1"/>
  <c r="T157" i="27" s="1"/>
  <c r="M158" i="27"/>
  <c r="L158" i="27"/>
  <c r="I158" i="27" a="1"/>
  <c r="J158" i="27" s="1"/>
  <c r="T158" i="27" s="1"/>
  <c r="M159" i="27"/>
  <c r="L159" i="27"/>
  <c r="I159" i="27" a="1"/>
  <c r="J159" i="27" s="1"/>
  <c r="T159" i="27" s="1"/>
  <c r="M160" i="27"/>
  <c r="L160" i="27"/>
  <c r="I160" i="27" a="1"/>
  <c r="J160" i="27" s="1"/>
  <c r="T160" i="27" s="1"/>
  <c r="M161" i="27"/>
  <c r="L161" i="27"/>
  <c r="I161" i="27" a="1"/>
  <c r="J161" i="27" s="1"/>
  <c r="T161" i="27" s="1"/>
  <c r="M162" i="27"/>
  <c r="L162" i="27"/>
  <c r="I162" i="27" a="1"/>
  <c r="J162" i="27" s="1"/>
  <c r="T162" i="27" s="1"/>
  <c r="M163" i="27"/>
  <c r="L163" i="27"/>
  <c r="I163" i="27" a="1"/>
  <c r="J163" i="27" s="1"/>
  <c r="T163" i="27" s="1"/>
  <c r="M164" i="27"/>
  <c r="L164" i="27"/>
  <c r="I164" i="27" a="1"/>
  <c r="J164" i="27" s="1"/>
  <c r="T164" i="27" s="1"/>
  <c r="M165" i="27"/>
  <c r="L165" i="27"/>
  <c r="I165" i="27" a="1"/>
  <c r="J165" i="27" s="1"/>
  <c r="T165" i="27" s="1"/>
  <c r="M166" i="27"/>
  <c r="L166" i="27"/>
  <c r="I166" i="27" a="1"/>
  <c r="J166" i="27" s="1"/>
  <c r="T166" i="27" s="1"/>
  <c r="M167" i="27"/>
  <c r="L167" i="27"/>
  <c r="I167" i="27" a="1"/>
  <c r="J167" i="27" s="1"/>
  <c r="T167" i="27" s="1"/>
  <c r="M168" i="27"/>
  <c r="L168" i="27"/>
  <c r="I168" i="27" a="1"/>
  <c r="J168" i="27" s="1"/>
  <c r="T168" i="27" s="1"/>
  <c r="M169" i="27"/>
  <c r="L169" i="27"/>
  <c r="I169" i="27" a="1"/>
  <c r="J169" i="27" s="1"/>
  <c r="T169" i="27" s="1"/>
  <c r="M170" i="27"/>
  <c r="L170" i="27"/>
  <c r="I170" i="27" a="1"/>
  <c r="J170" i="27" s="1"/>
  <c r="T170" i="27" s="1"/>
  <c r="M171" i="27"/>
  <c r="L171" i="27"/>
  <c r="I171" i="27" a="1"/>
  <c r="J171" i="27" s="1"/>
  <c r="T171" i="27" s="1"/>
  <c r="M172" i="27"/>
  <c r="L172" i="27"/>
  <c r="I172" i="27" a="1"/>
  <c r="J172" i="27" s="1"/>
  <c r="T172" i="27" s="1"/>
  <c r="M173" i="27"/>
  <c r="L173" i="27"/>
  <c r="I173" i="27" a="1"/>
  <c r="J173" i="27" s="1"/>
  <c r="T173" i="27" s="1"/>
  <c r="M174" i="27"/>
  <c r="L174" i="27"/>
  <c r="I174" i="27" a="1"/>
  <c r="J174" i="27" s="1"/>
  <c r="T174" i="27" s="1"/>
  <c r="M175" i="27"/>
  <c r="L175" i="27"/>
  <c r="I175" i="27" a="1"/>
  <c r="J175" i="27" s="1"/>
  <c r="T175" i="27" s="1"/>
  <c r="M176" i="27"/>
  <c r="L176" i="27"/>
  <c r="I176" i="27" a="1"/>
  <c r="J176" i="27" s="1"/>
  <c r="T176" i="27" s="1"/>
  <c r="M177" i="27"/>
  <c r="L177" i="27"/>
  <c r="I177" i="27" a="1"/>
  <c r="J177" i="27" s="1"/>
  <c r="T177" i="27" s="1"/>
  <c r="M178" i="27"/>
  <c r="L178" i="27"/>
  <c r="I178" i="27" a="1"/>
  <c r="J178" i="27" s="1"/>
  <c r="T178" i="27" s="1"/>
  <c r="M179" i="27"/>
  <c r="L179" i="27"/>
  <c r="I179" i="27" a="1"/>
  <c r="J179" i="27" s="1"/>
  <c r="T179" i="27" s="1"/>
  <c r="M180" i="27"/>
  <c r="L180" i="27"/>
  <c r="I180" i="27" a="1"/>
  <c r="J180" i="27" s="1"/>
  <c r="T180" i="27" s="1"/>
  <c r="M181" i="27"/>
  <c r="L181" i="27"/>
  <c r="I181" i="27" a="1"/>
  <c r="J181" i="27" s="1"/>
  <c r="T181" i="27" s="1"/>
  <c r="M182" i="27"/>
  <c r="L182" i="27"/>
  <c r="I182" i="27" a="1"/>
  <c r="J182" i="27" s="1"/>
  <c r="T182" i="27" s="1"/>
  <c r="M183" i="27"/>
  <c r="L183" i="27"/>
  <c r="I183" i="27" a="1"/>
  <c r="J183" i="27" s="1"/>
  <c r="T183" i="27" s="1"/>
  <c r="M184" i="27"/>
  <c r="L184" i="27"/>
  <c r="I184" i="27" a="1"/>
  <c r="J184" i="27" s="1"/>
  <c r="T184" i="27" s="1"/>
  <c r="M185" i="27"/>
  <c r="L185" i="27"/>
  <c r="I185" i="27" a="1"/>
  <c r="J185" i="27" s="1"/>
  <c r="T185" i="27" s="1"/>
  <c r="M186" i="27"/>
  <c r="L186" i="27"/>
  <c r="I186" i="27" a="1"/>
  <c r="J186" i="27" s="1"/>
  <c r="T186" i="27" s="1"/>
  <c r="M187" i="27"/>
  <c r="L187" i="27"/>
  <c r="I187" i="27" a="1"/>
  <c r="J187" i="27" s="1"/>
  <c r="T187" i="27" s="1"/>
  <c r="M188" i="27"/>
  <c r="L188" i="27"/>
  <c r="I188" i="27" a="1"/>
  <c r="J188" i="27" s="1"/>
  <c r="T188" i="27" s="1"/>
  <c r="M189" i="27"/>
  <c r="L189" i="27"/>
  <c r="I189" i="27" a="1"/>
  <c r="J189" i="27" s="1"/>
  <c r="T189" i="27" s="1"/>
  <c r="M190" i="27"/>
  <c r="L190" i="27"/>
  <c r="I190" i="27" a="1"/>
  <c r="J190" i="27" s="1"/>
  <c r="T190" i="27" s="1"/>
  <c r="M191" i="27"/>
  <c r="L191" i="27"/>
  <c r="I191" i="27" a="1"/>
  <c r="J191" i="27" s="1"/>
  <c r="T191" i="27" s="1"/>
  <c r="M192" i="27"/>
  <c r="L192" i="27"/>
  <c r="I192" i="27" a="1"/>
  <c r="J192" i="27" s="1"/>
  <c r="T192" i="27" s="1"/>
  <c r="M193" i="27"/>
  <c r="L193" i="27"/>
  <c r="I193" i="27" a="1"/>
  <c r="J193" i="27" s="1"/>
  <c r="T193" i="27" s="1"/>
  <c r="M194" i="27"/>
  <c r="L194" i="27"/>
  <c r="I194" i="27" a="1"/>
  <c r="J194" i="27" s="1"/>
  <c r="T194" i="27" s="1"/>
  <c r="M195" i="27"/>
  <c r="L195" i="27"/>
  <c r="I195" i="27" a="1"/>
  <c r="J195" i="27" s="1"/>
  <c r="T195" i="27" s="1"/>
  <c r="M196" i="27"/>
  <c r="L196" i="27"/>
  <c r="I196" i="27" a="1"/>
  <c r="J196" i="27" s="1"/>
  <c r="T196" i="27" s="1"/>
  <c r="M197" i="27"/>
  <c r="L197" i="27"/>
  <c r="I197" i="27" a="1"/>
  <c r="J197" i="27" s="1"/>
  <c r="T197" i="27" s="1"/>
  <c r="M198" i="27"/>
  <c r="L198" i="27"/>
  <c r="I198" i="27" a="1"/>
  <c r="J198" i="27" s="1"/>
  <c r="T198" i="27" s="1"/>
  <c r="M199" i="27"/>
  <c r="L199" i="27"/>
  <c r="I199" i="27" a="1"/>
  <c r="J199" i="27" s="1"/>
  <c r="T199" i="27" s="1"/>
  <c r="M200" i="27"/>
  <c r="L200" i="27"/>
  <c r="I200" i="27" a="1"/>
  <c r="J200" i="27" s="1"/>
  <c r="T200" i="27" s="1"/>
  <c r="M201" i="27"/>
  <c r="L201" i="27"/>
  <c r="I201" i="27" a="1"/>
  <c r="J201" i="27" s="1"/>
  <c r="T201" i="27" s="1"/>
  <c r="M202" i="27"/>
  <c r="L202" i="27"/>
  <c r="I202" i="27" a="1"/>
  <c r="J202" i="27" s="1"/>
  <c r="T202" i="27" s="1"/>
  <c r="M203" i="27"/>
  <c r="L203" i="27"/>
  <c r="I203" i="27" a="1"/>
  <c r="J203" i="27" s="1"/>
  <c r="T203" i="27" s="1"/>
  <c r="M204" i="27"/>
  <c r="L204" i="27"/>
  <c r="I204" i="27" a="1"/>
  <c r="J204" i="27" s="1"/>
  <c r="T204" i="27" s="1"/>
  <c r="M205" i="27"/>
  <c r="L205" i="27"/>
  <c r="I205" i="27" a="1"/>
  <c r="J205" i="27" s="1"/>
  <c r="T205" i="27" s="1"/>
  <c r="M206" i="27"/>
  <c r="L206" i="27"/>
  <c r="I206" i="27" a="1"/>
  <c r="J206" i="27" s="1"/>
  <c r="T206" i="27" s="1"/>
  <c r="M207" i="27"/>
  <c r="L207" i="27"/>
  <c r="I207" i="27" a="1"/>
  <c r="J207" i="27" s="1"/>
  <c r="T207" i="27" s="1"/>
  <c r="M208" i="27"/>
  <c r="L208" i="27"/>
  <c r="I208" i="27" a="1"/>
  <c r="J208" i="27" s="1"/>
  <c r="T208" i="27" s="1"/>
  <c r="M209" i="27"/>
  <c r="L209" i="27"/>
  <c r="I209" i="27" a="1"/>
  <c r="J209" i="27" s="1"/>
  <c r="T209" i="27" s="1"/>
  <c r="M210" i="27"/>
  <c r="L210" i="27"/>
  <c r="I210" i="27" a="1"/>
  <c r="J210" i="27" s="1"/>
  <c r="T210" i="27" s="1"/>
  <c r="M211" i="27"/>
  <c r="L211" i="27"/>
  <c r="I211" i="27" a="1"/>
  <c r="J211" i="27" s="1"/>
  <c r="T211" i="27" s="1"/>
  <c r="M212" i="27"/>
  <c r="L212" i="27"/>
  <c r="I212" i="27" a="1"/>
  <c r="J212" i="27" s="1"/>
  <c r="T212" i="27" s="1"/>
  <c r="M213" i="27"/>
  <c r="L213" i="27"/>
  <c r="I213" i="27" a="1"/>
  <c r="J213" i="27" s="1"/>
  <c r="T213" i="27" s="1"/>
  <c r="M214" i="27"/>
  <c r="L214" i="27"/>
  <c r="I214" i="27" a="1"/>
  <c r="J214" i="27" s="1"/>
  <c r="T214" i="27" s="1"/>
  <c r="M215" i="27"/>
  <c r="L215" i="27"/>
  <c r="I215" i="27" a="1"/>
  <c r="J215" i="27" s="1"/>
  <c r="T215" i="27" s="1"/>
  <c r="M216" i="27"/>
  <c r="L216" i="27"/>
  <c r="I216" i="27" a="1"/>
  <c r="J216" i="27" s="1"/>
  <c r="T216" i="27" s="1"/>
  <c r="M217" i="27"/>
  <c r="L217" i="27"/>
  <c r="I217" i="27" a="1"/>
  <c r="J217" i="27" s="1"/>
  <c r="T217" i="27" s="1"/>
  <c r="M218" i="27"/>
  <c r="L218" i="27"/>
  <c r="I218" i="27" a="1"/>
  <c r="J218" i="27" s="1"/>
  <c r="T218" i="27" s="1"/>
  <c r="M219" i="27"/>
  <c r="L219" i="27"/>
  <c r="I219" i="27" a="1"/>
  <c r="J219" i="27" s="1"/>
  <c r="T219" i="27" s="1"/>
  <c r="M220" i="27"/>
  <c r="L220" i="27"/>
  <c r="I220" i="27" a="1"/>
  <c r="J220" i="27" s="1"/>
  <c r="T220" i="27" s="1"/>
  <c r="M221" i="27"/>
  <c r="L221" i="27"/>
  <c r="I221" i="27" a="1"/>
  <c r="J221" i="27" s="1"/>
  <c r="T221" i="27" s="1"/>
  <c r="M222" i="27"/>
  <c r="L222" i="27"/>
  <c r="I222" i="27" a="1"/>
  <c r="J222" i="27" s="1"/>
  <c r="T222" i="27" s="1"/>
  <c r="M223" i="27"/>
  <c r="L223" i="27"/>
  <c r="I223" i="27" a="1"/>
  <c r="J223" i="27" s="1"/>
  <c r="T223" i="27" s="1"/>
  <c r="M224" i="27"/>
  <c r="L224" i="27"/>
  <c r="I224" i="27" a="1"/>
  <c r="J224" i="27" s="1"/>
  <c r="T224" i="27" s="1"/>
  <c r="M225" i="27"/>
  <c r="L225" i="27"/>
  <c r="I225" i="27" a="1"/>
  <c r="J225" i="27" s="1"/>
  <c r="T225" i="27" s="1"/>
  <c r="M226" i="27"/>
  <c r="L226" i="27"/>
  <c r="I226" i="27" a="1"/>
  <c r="J226" i="27" s="1"/>
  <c r="T226" i="27" s="1"/>
  <c r="M227" i="27"/>
  <c r="L227" i="27"/>
  <c r="I227" i="27" a="1"/>
  <c r="J227" i="27" s="1"/>
  <c r="T227" i="27" s="1"/>
  <c r="M228" i="27"/>
  <c r="L228" i="27"/>
  <c r="I228" i="27" a="1"/>
  <c r="J228" i="27" s="1"/>
  <c r="T228" i="27" s="1"/>
  <c r="M229" i="27"/>
  <c r="L229" i="27"/>
  <c r="I229" i="27" a="1"/>
  <c r="J229" i="27" s="1"/>
  <c r="T229" i="27" s="1"/>
  <c r="M230" i="27"/>
  <c r="L230" i="27"/>
  <c r="I230" i="27" a="1"/>
  <c r="J230" i="27" s="1"/>
  <c r="T230" i="27" s="1"/>
  <c r="M231" i="27"/>
  <c r="L231" i="27"/>
  <c r="I231" i="27" a="1"/>
  <c r="J231" i="27" s="1"/>
  <c r="T231" i="27" s="1"/>
  <c r="M232" i="27"/>
  <c r="L232" i="27"/>
  <c r="I232" i="27" a="1"/>
  <c r="J232" i="27" s="1"/>
  <c r="T232" i="27" s="1"/>
  <c r="M233" i="27"/>
  <c r="L233" i="27"/>
  <c r="I233" i="27" a="1"/>
  <c r="J233" i="27" s="1"/>
  <c r="T233" i="27" s="1"/>
  <c r="M234" i="27"/>
  <c r="L234" i="27"/>
  <c r="I234" i="27" a="1"/>
  <c r="J234" i="27" s="1"/>
  <c r="T234" i="27" s="1"/>
  <c r="M235" i="27"/>
  <c r="L235" i="27"/>
  <c r="I235" i="27" a="1"/>
  <c r="J235" i="27" s="1"/>
  <c r="T235" i="27" s="1"/>
  <c r="M236" i="27"/>
  <c r="L236" i="27"/>
  <c r="I236" i="27" a="1"/>
  <c r="J236" i="27" s="1"/>
  <c r="T236" i="27" s="1"/>
  <c r="M237" i="27"/>
  <c r="L237" i="27"/>
  <c r="I237" i="27" a="1"/>
  <c r="J237" i="27" s="1"/>
  <c r="T237" i="27" s="1"/>
  <c r="M238" i="27"/>
  <c r="L238" i="27"/>
  <c r="I238" i="27" a="1"/>
  <c r="J238" i="27" s="1"/>
  <c r="T238" i="27" s="1"/>
  <c r="M239" i="27"/>
  <c r="L239" i="27"/>
  <c r="I239" i="27" a="1"/>
  <c r="J239" i="27" s="1"/>
  <c r="T239" i="27" s="1"/>
  <c r="M240" i="27"/>
  <c r="L240" i="27"/>
  <c r="I240" i="27" a="1"/>
  <c r="J240" i="27" s="1"/>
  <c r="T240" i="27" s="1"/>
  <c r="M241" i="27"/>
  <c r="L241" i="27"/>
  <c r="I241" i="27" a="1"/>
  <c r="J241" i="27" s="1"/>
  <c r="T241" i="27" s="1"/>
  <c r="M242" i="27"/>
  <c r="L242" i="27"/>
  <c r="I242" i="27" a="1"/>
  <c r="J242" i="27" s="1"/>
  <c r="T242" i="27" s="1"/>
  <c r="M243" i="27"/>
  <c r="L243" i="27"/>
  <c r="I243" i="27" a="1"/>
  <c r="J243" i="27" s="1"/>
  <c r="T243" i="27" s="1"/>
  <c r="M244" i="27"/>
  <c r="L244" i="27"/>
  <c r="I244" i="27" a="1"/>
  <c r="J244" i="27" s="1"/>
  <c r="T244" i="27" s="1"/>
  <c r="M245" i="27"/>
  <c r="L245" i="27"/>
  <c r="I245" i="27" a="1"/>
  <c r="J245" i="27" s="1"/>
  <c r="T245" i="27" s="1"/>
  <c r="M246" i="27"/>
  <c r="L246" i="27"/>
  <c r="I246" i="27" a="1"/>
  <c r="J246" i="27" s="1"/>
  <c r="T246" i="27" s="1"/>
  <c r="M247" i="27"/>
  <c r="L247" i="27"/>
  <c r="I247" i="27" a="1"/>
  <c r="J247" i="27" s="1"/>
  <c r="T247" i="27" s="1"/>
  <c r="M248" i="27"/>
  <c r="L248" i="27"/>
  <c r="I248" i="27" a="1"/>
  <c r="J248" i="27" s="1"/>
  <c r="T248" i="27" s="1"/>
  <c r="M249" i="27"/>
  <c r="L249" i="27"/>
  <c r="I249" i="27" a="1"/>
  <c r="J249" i="27" s="1"/>
  <c r="T249" i="27" s="1"/>
  <c r="M250" i="27"/>
  <c r="L250" i="27"/>
  <c r="I250" i="27" a="1"/>
  <c r="J250" i="27" s="1"/>
  <c r="T250" i="27" s="1"/>
  <c r="M251" i="27"/>
  <c r="L251" i="27"/>
  <c r="I251" i="27" a="1"/>
  <c r="J251" i="27" s="1"/>
  <c r="T251" i="27" s="1"/>
  <c r="M252" i="27"/>
  <c r="L252" i="27"/>
  <c r="I252" i="27" a="1"/>
  <c r="J252" i="27" s="1"/>
  <c r="T252" i="27" s="1"/>
  <c r="M253" i="27"/>
  <c r="L253" i="27"/>
  <c r="I253" i="27" a="1"/>
  <c r="J253" i="27" s="1"/>
  <c r="T253" i="27" s="1"/>
  <c r="M254" i="27"/>
  <c r="L254" i="27"/>
  <c r="I254" i="27" a="1"/>
  <c r="J254" i="27" s="1"/>
  <c r="T254" i="27" s="1"/>
  <c r="M255" i="27"/>
  <c r="L255" i="27"/>
  <c r="I255" i="27" a="1"/>
  <c r="J255" i="27" s="1"/>
  <c r="T255" i="27" s="1"/>
  <c r="M256" i="27"/>
  <c r="L256" i="27"/>
  <c r="I256" i="27" a="1"/>
  <c r="J256" i="27" s="1"/>
  <c r="T256" i="27" s="1"/>
  <c r="M257" i="27"/>
  <c r="L257" i="27"/>
  <c r="I257" i="27" a="1"/>
  <c r="J257" i="27" s="1"/>
  <c r="T257" i="27" s="1"/>
  <c r="M258" i="27"/>
  <c r="L258" i="27"/>
  <c r="I258" i="27" a="1"/>
  <c r="J258" i="27" s="1"/>
  <c r="T258" i="27" s="1"/>
  <c r="M259" i="27"/>
  <c r="L259" i="27"/>
  <c r="I259" i="27" a="1"/>
  <c r="J259" i="27" s="1"/>
  <c r="T259" i="27" s="1"/>
  <c r="M260" i="27"/>
  <c r="L260" i="27"/>
  <c r="I260" i="27" a="1"/>
  <c r="J260" i="27" s="1"/>
  <c r="T260" i="27" s="1"/>
  <c r="M261" i="27"/>
  <c r="L261" i="27"/>
  <c r="I261" i="27" a="1"/>
  <c r="J261" i="27" s="1"/>
  <c r="T261" i="27" s="1"/>
  <c r="M262" i="27"/>
  <c r="L262" i="27"/>
  <c r="I262" i="27" a="1"/>
  <c r="J262" i="27" s="1"/>
  <c r="T262" i="27" s="1"/>
  <c r="M263" i="27"/>
  <c r="L263" i="27"/>
  <c r="I263" i="27" a="1"/>
  <c r="J263" i="27" s="1"/>
  <c r="T263" i="27" s="1"/>
  <c r="M264" i="27"/>
  <c r="L264" i="27"/>
  <c r="I264" i="27" a="1"/>
  <c r="J264" i="27" s="1"/>
  <c r="T264" i="27" s="1"/>
  <c r="M265" i="27"/>
  <c r="L265" i="27"/>
  <c r="I265" i="27" a="1"/>
  <c r="J265" i="27" s="1"/>
  <c r="T265" i="27" s="1"/>
  <c r="M266" i="27"/>
  <c r="L266" i="27"/>
  <c r="I266" i="27" a="1"/>
  <c r="J266" i="27" s="1"/>
  <c r="T266" i="27" s="1"/>
  <c r="M267" i="27"/>
  <c r="L267" i="27"/>
  <c r="I267" i="27" a="1"/>
  <c r="J267" i="27" s="1"/>
  <c r="T267" i="27" s="1"/>
  <c r="M268" i="27"/>
  <c r="L268" i="27"/>
  <c r="I268" i="27" a="1"/>
  <c r="J268" i="27" s="1"/>
  <c r="T268" i="27" s="1"/>
  <c r="M269" i="27"/>
  <c r="L269" i="27"/>
  <c r="I269" i="27" a="1"/>
  <c r="J269" i="27" s="1"/>
  <c r="T269" i="27" s="1"/>
  <c r="M270" i="27"/>
  <c r="L270" i="27"/>
  <c r="I270" i="27" a="1"/>
  <c r="J270" i="27" s="1"/>
  <c r="T270" i="27" s="1"/>
  <c r="M271" i="27"/>
  <c r="L271" i="27"/>
  <c r="I271" i="27" a="1"/>
  <c r="J271" i="27" s="1"/>
  <c r="T271" i="27" s="1"/>
  <c r="M272" i="27"/>
  <c r="L272" i="27"/>
  <c r="I272" i="27" a="1"/>
  <c r="J272" i="27" s="1"/>
  <c r="T272" i="27" s="1"/>
  <c r="M273" i="27"/>
  <c r="L273" i="27"/>
  <c r="I273" i="27" a="1"/>
  <c r="J273" i="27" s="1"/>
  <c r="T273" i="27" s="1"/>
  <c r="M274" i="27"/>
  <c r="L274" i="27"/>
  <c r="I274" i="27" a="1"/>
  <c r="J274" i="27" s="1"/>
  <c r="T274" i="27" s="1"/>
  <c r="M275" i="27"/>
  <c r="L275" i="27"/>
  <c r="I275" i="27" a="1"/>
  <c r="J275" i="27" s="1"/>
  <c r="T275" i="27" s="1"/>
  <c r="M276" i="27"/>
  <c r="L276" i="27"/>
  <c r="I276" i="27" a="1"/>
  <c r="J276" i="27" s="1"/>
  <c r="T276" i="27" s="1"/>
  <c r="M277" i="27"/>
  <c r="L277" i="27"/>
  <c r="I277" i="27" a="1"/>
  <c r="J277" i="27" s="1"/>
  <c r="T277" i="27" s="1"/>
  <c r="M278" i="27"/>
  <c r="L278" i="27"/>
  <c r="I278" i="27" a="1"/>
  <c r="J278" i="27" s="1"/>
  <c r="T278" i="27" s="1"/>
  <c r="M279" i="27"/>
  <c r="L279" i="27"/>
  <c r="I279" i="27" a="1"/>
  <c r="J279" i="27" s="1"/>
  <c r="T279" i="27" s="1"/>
  <c r="M280" i="27"/>
  <c r="L280" i="27"/>
  <c r="I280" i="27" a="1"/>
  <c r="J280" i="27" s="1"/>
  <c r="T280" i="27" s="1"/>
  <c r="M281" i="27"/>
  <c r="L281" i="27"/>
  <c r="I281" i="27" a="1"/>
  <c r="J281" i="27" s="1"/>
  <c r="T281" i="27" s="1"/>
  <c r="M282" i="27"/>
  <c r="L282" i="27"/>
  <c r="I282" i="27" a="1"/>
  <c r="J282" i="27" s="1"/>
  <c r="T282" i="27" s="1"/>
  <c r="M283" i="27"/>
  <c r="L283" i="27"/>
  <c r="I283" i="27" a="1"/>
  <c r="J283" i="27" s="1"/>
  <c r="T283" i="27" s="1"/>
  <c r="M284" i="27"/>
  <c r="L284" i="27"/>
  <c r="I284" i="27" a="1"/>
  <c r="J284" i="27" s="1"/>
  <c r="T284" i="27" s="1"/>
  <c r="M285" i="27"/>
  <c r="L285" i="27"/>
  <c r="I285" i="27" a="1"/>
  <c r="J285" i="27" s="1"/>
  <c r="T285" i="27" s="1"/>
  <c r="M286" i="27"/>
  <c r="L286" i="27"/>
  <c r="I286" i="27" a="1"/>
  <c r="J286" i="27" s="1"/>
  <c r="T286" i="27" s="1"/>
  <c r="M287" i="27"/>
  <c r="L287" i="27"/>
  <c r="I287" i="27" a="1"/>
  <c r="J287" i="27" s="1"/>
  <c r="T287" i="27" s="1"/>
  <c r="M288" i="27"/>
  <c r="L288" i="27"/>
  <c r="I288" i="27" a="1"/>
  <c r="J288" i="27" s="1"/>
  <c r="T288" i="27" s="1"/>
  <c r="M289" i="27"/>
  <c r="L289" i="27"/>
  <c r="I289" i="27" a="1"/>
  <c r="J289" i="27" s="1"/>
  <c r="T289" i="27" s="1"/>
  <c r="M290" i="27"/>
  <c r="L290" i="27"/>
  <c r="I290" i="27" a="1"/>
  <c r="J290" i="27" s="1"/>
  <c r="T290" i="27" s="1"/>
  <c r="M291" i="27"/>
  <c r="L291" i="27"/>
  <c r="I291" i="27" a="1"/>
  <c r="J291" i="27" s="1"/>
  <c r="T291" i="27" s="1"/>
  <c r="M292" i="27"/>
  <c r="L292" i="27"/>
  <c r="I292" i="27" a="1"/>
  <c r="J292" i="27" s="1"/>
  <c r="T292" i="27" s="1"/>
  <c r="M293" i="27"/>
  <c r="L293" i="27"/>
  <c r="I293" i="27" a="1"/>
  <c r="J293" i="27" s="1"/>
  <c r="T293" i="27" s="1"/>
  <c r="M294" i="27"/>
  <c r="L294" i="27"/>
  <c r="I294" i="27" a="1"/>
  <c r="J294" i="27" s="1"/>
  <c r="T294" i="27" s="1"/>
  <c r="M295" i="27"/>
  <c r="L295" i="27"/>
  <c r="I295" i="27" a="1"/>
  <c r="J295" i="27" s="1"/>
  <c r="T295" i="27" s="1"/>
  <c r="M296" i="27"/>
  <c r="L296" i="27"/>
  <c r="I296" i="27" a="1"/>
  <c r="J296" i="27" s="1"/>
  <c r="T296" i="27" s="1"/>
  <c r="M297" i="27"/>
  <c r="L297" i="27"/>
  <c r="I297" i="27" a="1"/>
  <c r="J297" i="27" s="1"/>
  <c r="T297" i="27" s="1"/>
  <c r="M298" i="27"/>
  <c r="L298" i="27"/>
  <c r="I298" i="27" a="1"/>
  <c r="J298" i="27" s="1"/>
  <c r="T298" i="27" s="1"/>
  <c r="M299" i="27"/>
  <c r="L299" i="27"/>
  <c r="I299" i="27" a="1"/>
  <c r="J299" i="27" s="1"/>
  <c r="T299" i="27" s="1"/>
  <c r="M300" i="27"/>
  <c r="L300" i="27"/>
  <c r="I300" i="27" a="1"/>
  <c r="J300" i="27" s="1"/>
  <c r="T300" i="27" s="1"/>
  <c r="M301" i="27"/>
  <c r="L301" i="27"/>
  <c r="I301" i="27" a="1"/>
  <c r="J301" i="27" s="1"/>
  <c r="T301" i="27" s="1"/>
  <c r="M302" i="27"/>
  <c r="L302" i="27"/>
  <c r="I302" i="27" a="1"/>
  <c r="J302" i="27" s="1"/>
  <c r="T302" i="27" s="1"/>
  <c r="M303" i="27"/>
  <c r="L303" i="27"/>
  <c r="I303" i="27" a="1"/>
  <c r="J303" i="27" s="1"/>
  <c r="T303" i="27" s="1"/>
  <c r="M304" i="27"/>
  <c r="L304" i="27"/>
  <c r="I304" i="27" a="1"/>
  <c r="J304" i="27" s="1"/>
  <c r="T304" i="27" s="1"/>
  <c r="M305" i="27"/>
  <c r="L305" i="27"/>
  <c r="I305" i="27" a="1"/>
  <c r="J305" i="27" s="1"/>
  <c r="T305" i="27" s="1"/>
  <c r="M306" i="27"/>
  <c r="L306" i="27"/>
  <c r="I306" i="27" a="1"/>
  <c r="J306" i="27" s="1"/>
  <c r="T306" i="27" s="1"/>
  <c r="M307" i="27"/>
  <c r="L307" i="27"/>
  <c r="I307" i="27" a="1"/>
  <c r="J307" i="27" s="1"/>
  <c r="T307" i="27" s="1"/>
  <c r="M308" i="27"/>
  <c r="L308" i="27"/>
  <c r="I308" i="27" a="1"/>
  <c r="J308" i="27" s="1"/>
  <c r="T308" i="27" s="1"/>
  <c r="M309" i="27"/>
  <c r="L309" i="27"/>
  <c r="I309" i="27" a="1"/>
  <c r="J309" i="27" s="1"/>
  <c r="T309" i="27" s="1"/>
  <c r="M310" i="27"/>
  <c r="L310" i="27"/>
  <c r="I310" i="27" a="1"/>
  <c r="J310" i="27" s="1"/>
  <c r="T310" i="27" s="1"/>
  <c r="M311" i="27"/>
  <c r="L311" i="27"/>
  <c r="I311" i="27" a="1"/>
  <c r="J311" i="27" s="1"/>
  <c r="T311" i="27" s="1"/>
  <c r="M312" i="27"/>
  <c r="L312" i="27"/>
  <c r="I312" i="27" a="1"/>
  <c r="J312" i="27" s="1"/>
  <c r="T312" i="27" s="1"/>
  <c r="M313" i="27"/>
  <c r="L313" i="27"/>
  <c r="I313" i="27" a="1"/>
  <c r="J313" i="27" s="1"/>
  <c r="T313" i="27" s="1"/>
  <c r="M314" i="27"/>
  <c r="L314" i="27"/>
  <c r="I314" i="27" a="1"/>
  <c r="J314" i="27" s="1"/>
  <c r="T314" i="27" s="1"/>
  <c r="M315" i="27"/>
  <c r="L315" i="27"/>
  <c r="I315" i="27" a="1"/>
  <c r="J315" i="27" s="1"/>
  <c r="T315" i="27" s="1"/>
  <c r="M316" i="27"/>
  <c r="L316" i="27"/>
  <c r="I316" i="27" a="1"/>
  <c r="J316" i="27" s="1"/>
  <c r="T316" i="27" s="1"/>
  <c r="M317" i="27"/>
  <c r="L317" i="27"/>
  <c r="I317" i="27" a="1"/>
  <c r="J317" i="27" s="1"/>
  <c r="T317" i="27" s="1"/>
  <c r="M318" i="27"/>
  <c r="L318" i="27"/>
  <c r="I318" i="27" a="1"/>
  <c r="J318" i="27" s="1"/>
  <c r="T318" i="27" s="1"/>
  <c r="M319" i="27"/>
  <c r="L319" i="27"/>
  <c r="I319" i="27" a="1"/>
  <c r="J319" i="27" s="1"/>
  <c r="T319" i="27" s="1"/>
  <c r="M320" i="27"/>
  <c r="L320" i="27"/>
  <c r="I320" i="27" a="1"/>
  <c r="J320" i="27" s="1"/>
  <c r="T320" i="27" s="1"/>
  <c r="M321" i="27"/>
  <c r="L321" i="27"/>
  <c r="I321" i="27" a="1"/>
  <c r="J321" i="27" s="1"/>
  <c r="T321" i="27" s="1"/>
  <c r="M322" i="27"/>
  <c r="L322" i="27"/>
  <c r="I322" i="27" a="1"/>
  <c r="J322" i="27" s="1"/>
  <c r="T322" i="27" s="1"/>
  <c r="M323" i="27"/>
  <c r="L323" i="27"/>
  <c r="I323" i="27" a="1"/>
  <c r="J323" i="27" s="1"/>
  <c r="T323" i="27" s="1"/>
  <c r="M324" i="27"/>
  <c r="L324" i="27"/>
  <c r="I324" i="27" a="1"/>
  <c r="J324" i="27" s="1"/>
  <c r="T324" i="27" s="1"/>
  <c r="M325" i="27"/>
  <c r="L325" i="27"/>
  <c r="I325" i="27" a="1"/>
  <c r="J325" i="27" s="1"/>
  <c r="T325" i="27" s="1"/>
  <c r="M326" i="27"/>
  <c r="L326" i="27"/>
  <c r="I326" i="27" a="1"/>
  <c r="J326" i="27" s="1"/>
  <c r="T326" i="27" s="1"/>
  <c r="M327" i="27"/>
  <c r="L327" i="27"/>
  <c r="I327" i="27" a="1"/>
  <c r="J327" i="27" s="1"/>
  <c r="T327" i="27" s="1"/>
  <c r="M328" i="27"/>
  <c r="L328" i="27"/>
  <c r="I328" i="27" a="1"/>
  <c r="J328" i="27" s="1"/>
  <c r="T328" i="27" s="1"/>
  <c r="M329" i="27"/>
  <c r="L329" i="27"/>
  <c r="I329" i="27" a="1"/>
  <c r="J329" i="27" s="1"/>
  <c r="T329" i="27" s="1"/>
  <c r="M330" i="27"/>
  <c r="L330" i="27"/>
  <c r="I330" i="27" a="1"/>
  <c r="J330" i="27" s="1"/>
  <c r="T330" i="27" s="1"/>
  <c r="M331" i="27"/>
  <c r="L331" i="27"/>
  <c r="I331" i="27" a="1"/>
  <c r="J331" i="27" s="1"/>
  <c r="T331" i="27" s="1"/>
  <c r="M332" i="27"/>
  <c r="L332" i="27"/>
  <c r="I332" i="27" a="1"/>
  <c r="J332" i="27" s="1"/>
  <c r="T332" i="27" s="1"/>
  <c r="M333" i="27"/>
  <c r="L333" i="27"/>
  <c r="I333" i="27" a="1"/>
  <c r="J333" i="27" s="1"/>
  <c r="T333" i="27" s="1"/>
  <c r="M334" i="27"/>
  <c r="L334" i="27"/>
  <c r="I334" i="27" a="1"/>
  <c r="J334" i="27" s="1"/>
  <c r="T334" i="27" s="1"/>
  <c r="M335" i="27"/>
  <c r="L335" i="27"/>
  <c r="I335" i="27" a="1"/>
  <c r="J335" i="27" s="1"/>
  <c r="T335" i="27" s="1"/>
  <c r="M336" i="27"/>
  <c r="L336" i="27"/>
  <c r="I336" i="27" a="1"/>
  <c r="J336" i="27" s="1"/>
  <c r="T336" i="27" s="1"/>
  <c r="M337" i="27"/>
  <c r="L337" i="27"/>
  <c r="I337" i="27" a="1"/>
  <c r="J337" i="27" s="1"/>
  <c r="T337" i="27" s="1"/>
  <c r="M338" i="27"/>
  <c r="L338" i="27"/>
  <c r="I338" i="27" a="1"/>
  <c r="J338" i="27" s="1"/>
  <c r="T338" i="27" s="1"/>
  <c r="M339" i="27"/>
  <c r="L339" i="27"/>
  <c r="I339" i="27" a="1"/>
  <c r="J339" i="27" s="1"/>
  <c r="T339" i="27" s="1"/>
  <c r="M340" i="27"/>
  <c r="L340" i="27"/>
  <c r="I340" i="27" a="1"/>
  <c r="J340" i="27" s="1"/>
  <c r="T340" i="27" s="1"/>
  <c r="M341" i="27"/>
  <c r="L341" i="27"/>
  <c r="I341" i="27" a="1"/>
  <c r="J341" i="27" s="1"/>
  <c r="T341" i="27" s="1"/>
  <c r="M342" i="27"/>
  <c r="L342" i="27"/>
  <c r="I342" i="27" a="1"/>
  <c r="J342" i="27" s="1"/>
  <c r="T342" i="27" s="1"/>
  <c r="M343" i="27"/>
  <c r="L343" i="27"/>
  <c r="I343" i="27" a="1"/>
  <c r="J343" i="27" s="1"/>
  <c r="T343" i="27" s="1"/>
  <c r="M344" i="27"/>
  <c r="L344" i="27"/>
  <c r="I344" i="27" a="1"/>
  <c r="J344" i="27" s="1"/>
  <c r="T344" i="27" s="1"/>
  <c r="M345" i="27"/>
  <c r="L345" i="27"/>
  <c r="I345" i="27" a="1"/>
  <c r="J345" i="27" s="1"/>
  <c r="T345" i="27" s="1"/>
  <c r="M346" i="27"/>
  <c r="L346" i="27"/>
  <c r="I346" i="27" a="1"/>
  <c r="J346" i="27" s="1"/>
  <c r="T346" i="27" s="1"/>
  <c r="M347" i="27"/>
  <c r="L347" i="27"/>
  <c r="I347" i="27" a="1"/>
  <c r="J347" i="27" s="1"/>
  <c r="T347" i="27" s="1"/>
  <c r="M348" i="27"/>
  <c r="L348" i="27"/>
  <c r="I348" i="27" a="1"/>
  <c r="J348" i="27" s="1"/>
  <c r="T348" i="27" s="1"/>
  <c r="M349" i="27"/>
  <c r="L349" i="27"/>
  <c r="I349" i="27" a="1"/>
  <c r="J349" i="27" s="1"/>
  <c r="T349" i="27" s="1"/>
  <c r="M350" i="27"/>
  <c r="L350" i="27"/>
  <c r="I350" i="27" a="1"/>
  <c r="J350" i="27" s="1"/>
  <c r="T350" i="27" s="1"/>
  <c r="M351" i="27"/>
  <c r="L351" i="27"/>
  <c r="I351" i="27" a="1"/>
  <c r="J351" i="27" s="1"/>
  <c r="T351" i="27" s="1"/>
  <c r="M352" i="27"/>
  <c r="L352" i="27"/>
  <c r="I352" i="27" a="1"/>
  <c r="J352" i="27" s="1"/>
  <c r="T352" i="27" s="1"/>
  <c r="M353" i="27"/>
  <c r="L353" i="27"/>
  <c r="I353" i="27" a="1"/>
  <c r="J353" i="27" s="1"/>
  <c r="T353" i="27" s="1"/>
  <c r="M354" i="27"/>
  <c r="L354" i="27"/>
  <c r="I354" i="27" a="1"/>
  <c r="J354" i="27" s="1"/>
  <c r="T354" i="27" s="1"/>
  <c r="M355" i="27"/>
  <c r="L355" i="27"/>
  <c r="I355" i="27" a="1"/>
  <c r="J355" i="27" s="1"/>
  <c r="T355" i="27" s="1"/>
  <c r="M356" i="27"/>
  <c r="L356" i="27"/>
  <c r="I356" i="27" a="1"/>
  <c r="J356" i="27" s="1"/>
  <c r="T356" i="27" s="1"/>
  <c r="M357" i="27"/>
  <c r="L357" i="27"/>
  <c r="I357" i="27" a="1"/>
  <c r="J357" i="27" s="1"/>
  <c r="T357" i="27" s="1"/>
  <c r="M358" i="27"/>
  <c r="L358" i="27"/>
  <c r="I358" i="27" a="1"/>
  <c r="J358" i="27" s="1"/>
  <c r="T358" i="27" s="1"/>
  <c r="M359" i="27"/>
  <c r="L359" i="27"/>
  <c r="I359" i="27" a="1"/>
  <c r="J359" i="27" s="1"/>
  <c r="T359" i="27" s="1"/>
  <c r="M360" i="27"/>
  <c r="L360" i="27"/>
  <c r="I360" i="27" a="1"/>
  <c r="J360" i="27" s="1"/>
  <c r="T360" i="27" s="1"/>
  <c r="M361" i="27"/>
  <c r="L361" i="27"/>
  <c r="I361" i="27" a="1"/>
  <c r="J361" i="27" s="1"/>
  <c r="T361" i="27" s="1"/>
  <c r="M362" i="27"/>
  <c r="L362" i="27"/>
  <c r="I362" i="27" a="1"/>
  <c r="J362" i="27" s="1"/>
  <c r="T362" i="27" s="1"/>
  <c r="M363" i="27"/>
  <c r="L363" i="27"/>
  <c r="I363" i="27" a="1"/>
  <c r="J363" i="27" s="1"/>
  <c r="T363" i="27" s="1"/>
  <c r="M364" i="27"/>
  <c r="L364" i="27"/>
  <c r="I364" i="27" a="1"/>
  <c r="J364" i="27" s="1"/>
  <c r="T364" i="27" s="1"/>
  <c r="M365" i="27"/>
  <c r="L365" i="27"/>
  <c r="I365" i="27" a="1"/>
  <c r="J365" i="27" s="1"/>
  <c r="T365" i="27" s="1"/>
  <c r="M366" i="27"/>
  <c r="L366" i="27"/>
  <c r="I366" i="27" a="1"/>
  <c r="J366" i="27" s="1"/>
  <c r="T366" i="27" s="1"/>
  <c r="M367" i="27"/>
  <c r="L367" i="27"/>
  <c r="I367" i="27" a="1"/>
  <c r="J367" i="27" s="1"/>
  <c r="T367" i="27" s="1"/>
  <c r="M368" i="27"/>
  <c r="L368" i="27"/>
  <c r="I368" i="27" a="1"/>
  <c r="J368" i="27" s="1"/>
  <c r="T368" i="27" s="1"/>
  <c r="M369" i="27"/>
  <c r="L369" i="27"/>
  <c r="I369" i="27" a="1"/>
  <c r="J369" i="27" s="1"/>
  <c r="T369" i="27" s="1"/>
  <c r="M370" i="27"/>
  <c r="L370" i="27"/>
  <c r="I370" i="27" a="1"/>
  <c r="J370" i="27" s="1"/>
  <c r="T370" i="27" s="1"/>
  <c r="M371" i="27"/>
  <c r="L371" i="27"/>
  <c r="I371" i="27" a="1"/>
  <c r="J371" i="27" s="1"/>
  <c r="T371" i="27" s="1"/>
  <c r="M372" i="27"/>
  <c r="L372" i="27"/>
  <c r="I372" i="27" a="1"/>
  <c r="J372" i="27" s="1"/>
  <c r="T372" i="27" s="1"/>
  <c r="M373" i="27"/>
  <c r="L373" i="27"/>
  <c r="I373" i="27" a="1"/>
  <c r="J373" i="27" s="1"/>
  <c r="T373" i="27" s="1"/>
  <c r="M374" i="27"/>
  <c r="L374" i="27"/>
  <c r="I374" i="27" a="1"/>
  <c r="J374" i="27" s="1"/>
  <c r="T374" i="27" s="1"/>
  <c r="M375" i="27"/>
  <c r="L375" i="27"/>
  <c r="I375" i="27" a="1"/>
  <c r="J375" i="27" s="1"/>
  <c r="T375" i="27" s="1"/>
  <c r="M376" i="27"/>
  <c r="L376" i="27"/>
  <c r="I376" i="27" a="1"/>
  <c r="J376" i="27" s="1"/>
  <c r="T376" i="27" s="1"/>
  <c r="M377" i="27"/>
  <c r="L377" i="27"/>
  <c r="I377" i="27" a="1"/>
  <c r="J377" i="27" s="1"/>
  <c r="T377" i="27" s="1"/>
  <c r="M378" i="27"/>
  <c r="L378" i="27"/>
  <c r="I378" i="27" a="1"/>
  <c r="J378" i="27" s="1"/>
  <c r="T378" i="27" s="1"/>
  <c r="M379" i="27"/>
  <c r="L379" i="27"/>
  <c r="I379" i="27" a="1"/>
  <c r="J379" i="27" s="1"/>
  <c r="T379" i="27" s="1"/>
  <c r="M380" i="27"/>
  <c r="L380" i="27"/>
  <c r="I380" i="27" a="1"/>
  <c r="J380" i="27" s="1"/>
  <c r="T380" i="27" s="1"/>
  <c r="M381" i="27"/>
  <c r="L381" i="27"/>
  <c r="I381" i="27" a="1"/>
  <c r="J381" i="27" s="1"/>
  <c r="T381" i="27" s="1"/>
  <c r="M382" i="27"/>
  <c r="L382" i="27"/>
  <c r="I382" i="27" a="1"/>
  <c r="J382" i="27" s="1"/>
  <c r="T382" i="27" s="1"/>
  <c r="M383" i="27"/>
  <c r="L383" i="27"/>
  <c r="I383" i="27" a="1"/>
  <c r="J383" i="27" s="1"/>
  <c r="T383" i="27" s="1"/>
  <c r="M384" i="27"/>
  <c r="L384" i="27"/>
  <c r="I384" i="27" a="1"/>
  <c r="J384" i="27" s="1"/>
  <c r="T384" i="27" s="1"/>
  <c r="M385" i="27"/>
  <c r="L385" i="27"/>
  <c r="I385" i="27" a="1"/>
  <c r="J385" i="27" s="1"/>
  <c r="T385" i="27" s="1"/>
  <c r="M386" i="27"/>
  <c r="L386" i="27"/>
  <c r="I386" i="27" a="1"/>
  <c r="J386" i="27" s="1"/>
  <c r="T386" i="27" s="1"/>
  <c r="M387" i="27"/>
  <c r="L387" i="27"/>
  <c r="I387" i="27" a="1"/>
  <c r="J387" i="27" s="1"/>
  <c r="T387" i="27" s="1"/>
  <c r="M388" i="27"/>
  <c r="L388" i="27"/>
  <c r="I388" i="27" a="1"/>
  <c r="J388" i="27" s="1"/>
  <c r="T388" i="27" s="1"/>
  <c r="M389" i="27"/>
  <c r="L389" i="27"/>
  <c r="I389" i="27" a="1"/>
  <c r="J389" i="27" s="1"/>
  <c r="T389" i="27" s="1"/>
  <c r="M390" i="27"/>
  <c r="L390" i="27"/>
  <c r="I390" i="27" a="1"/>
  <c r="J390" i="27" s="1"/>
  <c r="T390" i="27" s="1"/>
  <c r="M391" i="27"/>
  <c r="L391" i="27"/>
  <c r="I391" i="27" a="1"/>
  <c r="J391" i="27" s="1"/>
  <c r="T391" i="27" s="1"/>
  <c r="M392" i="27"/>
  <c r="L392" i="27"/>
  <c r="I392" i="27" a="1"/>
  <c r="J392" i="27" s="1"/>
  <c r="T392" i="27" s="1"/>
  <c r="M393" i="27"/>
  <c r="L393" i="27"/>
  <c r="I393" i="27" a="1"/>
  <c r="J393" i="27" s="1"/>
  <c r="T393" i="27" s="1"/>
  <c r="M394" i="27"/>
  <c r="L394" i="27"/>
  <c r="I394" i="27" a="1"/>
  <c r="J394" i="27" s="1"/>
  <c r="T394" i="27" s="1"/>
  <c r="M395" i="27"/>
  <c r="L395" i="27"/>
  <c r="I395" i="27" a="1"/>
  <c r="J395" i="27" s="1"/>
  <c r="T395" i="27" s="1"/>
  <c r="M396" i="27"/>
  <c r="L396" i="27"/>
  <c r="I396" i="27" a="1"/>
  <c r="J396" i="27" s="1"/>
  <c r="T396" i="27" s="1"/>
  <c r="M397" i="27"/>
  <c r="L397" i="27"/>
  <c r="I397" i="27" a="1"/>
  <c r="J397" i="27" s="1"/>
  <c r="T397" i="27" s="1"/>
  <c r="M398" i="27"/>
  <c r="L398" i="27"/>
  <c r="I398" i="27" a="1"/>
  <c r="J398" i="27" s="1"/>
  <c r="T398" i="27" s="1"/>
  <c r="M399" i="27"/>
  <c r="L399" i="27"/>
  <c r="I399" i="27" a="1"/>
  <c r="J399" i="27" s="1"/>
  <c r="T399" i="27" s="1"/>
  <c r="M400" i="27"/>
  <c r="L400" i="27"/>
  <c r="I400" i="27" a="1"/>
  <c r="J400" i="27" s="1"/>
  <c r="T400" i="27" s="1"/>
  <c r="M401" i="27"/>
  <c r="L401" i="27"/>
  <c r="I401" i="27" a="1"/>
  <c r="J401" i="27" s="1"/>
  <c r="T401" i="27" s="1"/>
  <c r="M402" i="27"/>
  <c r="L402" i="27"/>
  <c r="I402" i="27" a="1"/>
  <c r="J402" i="27" s="1"/>
  <c r="T402" i="27" s="1"/>
  <c r="M403" i="27"/>
  <c r="L403" i="27"/>
  <c r="I403" i="27" a="1"/>
  <c r="J403" i="27" s="1"/>
  <c r="T403" i="27" s="1"/>
  <c r="M404" i="27"/>
  <c r="L404" i="27"/>
  <c r="I404" i="27" a="1"/>
  <c r="J404" i="27" s="1"/>
  <c r="T404" i="27" s="1"/>
  <c r="M405" i="27"/>
  <c r="L405" i="27"/>
  <c r="I405" i="27" a="1"/>
  <c r="J405" i="27" s="1"/>
  <c r="T405" i="27" s="1"/>
  <c r="M406" i="27"/>
  <c r="L406" i="27"/>
  <c r="I406" i="27" a="1"/>
  <c r="J406" i="27" s="1"/>
  <c r="T406" i="27" s="1"/>
  <c r="M407" i="27"/>
  <c r="L407" i="27"/>
  <c r="I407" i="27" a="1"/>
  <c r="J407" i="27" s="1"/>
  <c r="T407" i="27" s="1"/>
  <c r="M408" i="27"/>
  <c r="L408" i="27"/>
  <c r="I408" i="27" a="1"/>
  <c r="J408" i="27" s="1"/>
  <c r="T408" i="27" s="1"/>
  <c r="M409" i="27"/>
  <c r="L409" i="27"/>
  <c r="I409" i="27" a="1"/>
  <c r="J409" i="27" s="1"/>
  <c r="T409" i="27" s="1"/>
  <c r="M410" i="27"/>
  <c r="L410" i="27"/>
  <c r="I410" i="27" a="1"/>
  <c r="J410" i="27" s="1"/>
  <c r="T410" i="27" s="1"/>
  <c r="M411" i="27"/>
  <c r="L411" i="27"/>
  <c r="I411" i="27" a="1"/>
  <c r="J411" i="27" s="1"/>
  <c r="T411" i="27" s="1"/>
  <c r="M412" i="27"/>
  <c r="L412" i="27"/>
  <c r="I412" i="27" a="1"/>
  <c r="J412" i="27" s="1"/>
  <c r="T412" i="27" s="1"/>
  <c r="M413" i="27"/>
  <c r="L413" i="27"/>
  <c r="I413" i="27" a="1"/>
  <c r="J413" i="27" s="1"/>
  <c r="T413" i="27" s="1"/>
  <c r="M414" i="27"/>
  <c r="L414" i="27"/>
  <c r="I414" i="27" a="1"/>
  <c r="J414" i="27" s="1"/>
  <c r="T414" i="27" s="1"/>
  <c r="M415" i="27"/>
  <c r="L415" i="27"/>
  <c r="I415" i="27" a="1"/>
  <c r="J415" i="27" s="1"/>
  <c r="T415" i="27" s="1"/>
  <c r="M416" i="27"/>
  <c r="L416" i="27"/>
  <c r="I416" i="27" a="1"/>
  <c r="J416" i="27" s="1"/>
  <c r="T416" i="27" s="1"/>
  <c r="M417" i="27"/>
  <c r="L417" i="27"/>
  <c r="I417" i="27" a="1"/>
  <c r="J417" i="27" s="1"/>
  <c r="T417" i="27" s="1"/>
  <c r="M418" i="27"/>
  <c r="L418" i="27"/>
  <c r="I418" i="27" a="1"/>
  <c r="J418" i="27" s="1"/>
  <c r="T418" i="27" s="1"/>
  <c r="M419" i="27"/>
  <c r="L419" i="27"/>
  <c r="I419" i="27" a="1"/>
  <c r="J419" i="27" s="1"/>
  <c r="T419" i="27" s="1"/>
  <c r="M420" i="27"/>
  <c r="L420" i="27"/>
  <c r="I420" i="27" a="1"/>
  <c r="J420" i="27" s="1"/>
  <c r="T420" i="27" s="1"/>
  <c r="M421" i="27"/>
  <c r="L421" i="27"/>
  <c r="I421" i="27" a="1"/>
  <c r="J421" i="27" s="1"/>
  <c r="T421" i="27" s="1"/>
  <c r="M422" i="27"/>
  <c r="L422" i="27"/>
  <c r="I422" i="27" a="1"/>
  <c r="J422" i="27" s="1"/>
  <c r="T422" i="27" s="1"/>
  <c r="M423" i="27"/>
  <c r="L423" i="27"/>
  <c r="I423" i="27" a="1"/>
  <c r="J423" i="27" s="1"/>
  <c r="T423" i="27" s="1"/>
  <c r="M424" i="27"/>
  <c r="L424" i="27"/>
  <c r="I424" i="27" a="1"/>
  <c r="J424" i="27" s="1"/>
  <c r="T424" i="27" s="1"/>
  <c r="M425" i="27"/>
  <c r="L425" i="27"/>
  <c r="I425" i="27" a="1"/>
  <c r="J425" i="27" s="1"/>
  <c r="T425" i="27" s="1"/>
  <c r="M426" i="27"/>
  <c r="L426" i="27"/>
  <c r="I426" i="27" a="1"/>
  <c r="J426" i="27" s="1"/>
  <c r="T426" i="27" s="1"/>
  <c r="M427" i="27"/>
  <c r="L427" i="27"/>
  <c r="I427" i="27" a="1"/>
  <c r="J427" i="27" s="1"/>
  <c r="T427" i="27" s="1"/>
  <c r="M428" i="27"/>
  <c r="L428" i="27"/>
  <c r="I428" i="27" a="1"/>
  <c r="J428" i="27" s="1"/>
  <c r="T428" i="27" s="1"/>
  <c r="M429" i="27"/>
  <c r="L429" i="27"/>
  <c r="I429" i="27" a="1"/>
  <c r="J429" i="27" s="1"/>
  <c r="T429" i="27" s="1"/>
  <c r="M430" i="27"/>
  <c r="L430" i="27"/>
  <c r="I430" i="27" a="1"/>
  <c r="J430" i="27" s="1"/>
  <c r="T430" i="27" s="1"/>
  <c r="M431" i="27"/>
  <c r="L431" i="27"/>
  <c r="I431" i="27" a="1"/>
  <c r="J431" i="27" s="1"/>
  <c r="T431" i="27" s="1"/>
  <c r="M432" i="27"/>
  <c r="L432" i="27"/>
  <c r="I432" i="27" a="1"/>
  <c r="J432" i="27" s="1"/>
  <c r="T432" i="27" s="1"/>
  <c r="M433" i="27"/>
  <c r="L433" i="27"/>
  <c r="I433" i="27" a="1"/>
  <c r="J433" i="27" s="1"/>
  <c r="T433" i="27" s="1"/>
  <c r="M434" i="27"/>
  <c r="L434" i="27"/>
  <c r="I434" i="27" a="1"/>
  <c r="J434" i="27" s="1"/>
  <c r="T434" i="27" s="1"/>
  <c r="M435" i="27"/>
  <c r="L435" i="27"/>
  <c r="I435" i="27" a="1"/>
  <c r="J435" i="27" s="1"/>
  <c r="T435" i="27" s="1"/>
  <c r="M436" i="27"/>
  <c r="L436" i="27"/>
  <c r="I436" i="27" a="1"/>
  <c r="J436" i="27" s="1"/>
  <c r="T436" i="27" s="1"/>
  <c r="M437" i="27"/>
  <c r="L437" i="27"/>
  <c r="I437" i="27" a="1"/>
  <c r="J437" i="27" s="1"/>
  <c r="T437" i="27" s="1"/>
  <c r="M438" i="27"/>
  <c r="L438" i="27"/>
  <c r="I438" i="27" a="1"/>
  <c r="J438" i="27" s="1"/>
  <c r="T438" i="27" s="1"/>
  <c r="M439" i="27"/>
  <c r="L439" i="27"/>
  <c r="I439" i="27" a="1"/>
  <c r="J439" i="27" s="1"/>
  <c r="T439" i="27" s="1"/>
  <c r="M440" i="27"/>
  <c r="L440" i="27"/>
  <c r="I440" i="27" a="1"/>
  <c r="J440" i="27" s="1"/>
  <c r="T440" i="27" s="1"/>
  <c r="M441" i="27"/>
  <c r="L441" i="27"/>
  <c r="I441" i="27" a="1"/>
  <c r="J441" i="27" s="1"/>
  <c r="T441" i="27" s="1"/>
  <c r="M442" i="27"/>
  <c r="L442" i="27"/>
  <c r="I442" i="27" a="1"/>
  <c r="J442" i="27" s="1"/>
  <c r="T442" i="27" s="1"/>
  <c r="T130" i="27"/>
  <c r="T58" i="27"/>
  <c r="T60" i="27"/>
  <c r="T62" i="27"/>
  <c r="T63" i="27"/>
  <c r="T71" i="27"/>
  <c r="T72" i="27"/>
  <c r="T74" i="27"/>
  <c r="T75" i="27"/>
  <c r="T111" i="27"/>
  <c r="T32" i="27"/>
  <c r="T33" i="27"/>
  <c r="T34" i="27"/>
  <c r="T35" i="27"/>
  <c r="T127" i="27"/>
  <c r="T128" i="27"/>
  <c r="T150" i="27"/>
  <c r="T151" i="27"/>
  <c r="T44" i="27"/>
  <c r="T52" i="27"/>
  <c r="T42" i="27"/>
  <c r="T43" i="27"/>
  <c r="T9" i="27"/>
  <c r="T13" i="27"/>
  <c r="T19" i="27"/>
  <c r="T27" i="27"/>
  <c r="T59" i="27"/>
  <c r="T66" i="27"/>
  <c r="T29" i="27"/>
  <c r="T56" i="27"/>
  <c r="T69" i="27"/>
  <c r="T30" i="27"/>
  <c r="T54" i="27"/>
  <c r="T68" i="27"/>
  <c r="T31" i="27"/>
  <c r="T55" i="27"/>
  <c r="T67" i="27"/>
  <c r="T18" i="27"/>
  <c r="T23" i="27"/>
  <c r="T57" i="27"/>
  <c r="T65" i="27"/>
  <c r="T73" i="27"/>
  <c r="T10" i="27"/>
  <c r="T20" i="27"/>
  <c r="T28" i="27"/>
  <c r="T36" i="27"/>
  <c r="T61" i="27"/>
  <c r="T70" i="27"/>
  <c r="T17" i="27"/>
  <c r="T24" i="27"/>
  <c r="T12" i="27"/>
  <c r="T21" i="27"/>
  <c r="T16" i="27"/>
  <c r="T15" i="27"/>
  <c r="T37" i="27"/>
  <c r="T38" i="27"/>
  <c r="T45" i="27"/>
  <c r="T46" i="27"/>
  <c r="T47" i="27"/>
  <c r="T48" i="27"/>
  <c r="T49" i="27"/>
  <c r="T50" i="27"/>
  <c r="T51" i="27"/>
  <c r="T53" i="27"/>
  <c r="T11" i="27"/>
  <c r="T22" i="27"/>
  <c r="T14" i="27"/>
  <c r="G7" i="56"/>
  <c r="H7" i="58"/>
  <c r="N10" i="56"/>
  <c r="N43" i="56"/>
  <c r="N58" i="56"/>
  <c r="S7" i="58"/>
  <c r="R7" i="56"/>
  <c r="R10" i="56" s="1"/>
  <c r="R11" i="56" s="1"/>
  <c r="Q47" i="56"/>
  <c r="Q62" i="56"/>
  <c r="M47" i="56"/>
  <c r="M62" i="56"/>
  <c r="G6" i="56"/>
  <c r="M41" i="57"/>
  <c r="M43" i="57" s="1"/>
  <c r="M6" i="57" s="1"/>
  <c r="M5" i="57"/>
  <c r="Q61" i="56"/>
  <c r="Q46" i="56"/>
  <c r="M61" i="56"/>
  <c r="M46" i="56"/>
  <c r="B20" i="56"/>
  <c r="C22" i="56"/>
  <c r="V16" i="56"/>
  <c r="V13" i="56"/>
  <c r="U16" i="56"/>
  <c r="U13" i="56"/>
  <c r="P11" i="56"/>
  <c r="I11" i="56"/>
  <c r="C11" i="56"/>
  <c r="T22" i="56"/>
  <c r="T29" i="56"/>
  <c r="T15" i="56" s="1"/>
  <c r="T12" i="56"/>
  <c r="T28" i="56"/>
  <c r="T14" i="56" s="1"/>
  <c r="S12" i="56"/>
  <c r="S29" i="56"/>
  <c r="S15" i="56" s="1"/>
  <c r="S28" i="56"/>
  <c r="S14" i="56" s="1"/>
  <c r="Q22" i="56"/>
  <c r="Q29" i="56"/>
  <c r="Q15" i="56" s="1"/>
  <c r="Q28" i="56"/>
  <c r="Q14" i="56" s="1"/>
  <c r="Q12" i="56"/>
  <c r="P22" i="56"/>
  <c r="P29" i="56"/>
  <c r="P15" i="56" s="1"/>
  <c r="R15" i="56" s="1"/>
  <c r="P28" i="56"/>
  <c r="P14" i="56" s="1"/>
  <c r="R14" i="56" s="1"/>
  <c r="P12" i="56"/>
  <c r="R12" i="56" s="1"/>
  <c r="M22" i="56"/>
  <c r="M12" i="56"/>
  <c r="M29" i="56"/>
  <c r="M15" i="56" s="1"/>
  <c r="M28" i="56"/>
  <c r="M14" i="56" s="1"/>
  <c r="L22" i="56"/>
  <c r="L29" i="56"/>
  <c r="L15" i="56" s="1"/>
  <c r="N15" i="56" s="1"/>
  <c r="L28" i="56"/>
  <c r="L14" i="56" s="1"/>
  <c r="N14" i="56" s="1"/>
  <c r="L12" i="56"/>
  <c r="N12" i="56" s="1"/>
  <c r="K22" i="56"/>
  <c r="K29" i="56"/>
  <c r="K15" i="56" s="1"/>
  <c r="K12" i="56"/>
  <c r="K28" i="56"/>
  <c r="K14" i="56" s="1"/>
  <c r="J22" i="56"/>
  <c r="J28" i="56"/>
  <c r="J14" i="56" s="1"/>
  <c r="J29" i="56"/>
  <c r="J15" i="56" s="1"/>
  <c r="J12" i="56"/>
  <c r="I22" i="56"/>
  <c r="I12" i="56"/>
  <c r="O12" i="56" s="1"/>
  <c r="I29" i="56"/>
  <c r="I15" i="56" s="1"/>
  <c r="O15" i="56" s="1"/>
  <c r="I28" i="56"/>
  <c r="I14" i="56" s="1"/>
  <c r="O14" i="56" s="1"/>
  <c r="H22" i="56"/>
  <c r="H29" i="56"/>
  <c r="H15" i="56" s="1"/>
  <c r="H28" i="56"/>
  <c r="H14" i="56" s="1"/>
  <c r="H12" i="56"/>
  <c r="F22" i="56"/>
  <c r="F29" i="56"/>
  <c r="F15" i="56" s="1"/>
  <c r="F12" i="56"/>
  <c r="F28" i="56"/>
  <c r="F14" i="56" s="1"/>
  <c r="E22" i="56"/>
  <c r="E28" i="56"/>
  <c r="E14" i="56" s="1"/>
  <c r="E29" i="56"/>
  <c r="E15" i="56" s="1"/>
  <c r="E12" i="56"/>
  <c r="D22" i="56"/>
  <c r="D28" i="56"/>
  <c r="D14" i="56" s="1"/>
  <c r="D12" i="56"/>
  <c r="D29" i="56"/>
  <c r="D15" i="56" s="1"/>
  <c r="C29" i="56"/>
  <c r="C15" i="56" s="1"/>
  <c r="C12" i="56"/>
  <c r="G12" i="56" s="1"/>
  <c r="B12" i="56" s="1"/>
  <c r="C28" i="56"/>
  <c r="C14" i="56" s="1"/>
  <c r="G10" i="56" l="1"/>
  <c r="B10" i="56" s="1"/>
  <c r="B7" i="56"/>
  <c r="B22" i="56" s="1"/>
  <c r="N46" i="56"/>
  <c r="N61" i="56"/>
  <c r="G11" i="56"/>
  <c r="P6" i="57"/>
  <c r="O6" i="57"/>
  <c r="N6" i="56" s="1"/>
  <c r="L6" i="56"/>
  <c r="L11" i="56" s="1"/>
  <c r="P5" i="57"/>
  <c r="L5" i="56"/>
  <c r="O5" i="57"/>
  <c r="N5" i="56" s="1"/>
  <c r="P16" i="56"/>
  <c r="P13" i="56"/>
  <c r="I13" i="56"/>
  <c r="I16" i="56"/>
  <c r="C16" i="56"/>
  <c r="C13" i="56"/>
  <c r="Q66" i="56"/>
  <c r="Q51" i="56"/>
  <c r="Q65" i="56"/>
  <c r="Q50" i="56"/>
  <c r="Q48" i="56"/>
  <c r="Q63" i="56"/>
  <c r="M63" i="56"/>
  <c r="M48" i="56"/>
  <c r="M66" i="56"/>
  <c r="M51" i="56"/>
  <c r="M50" i="56"/>
  <c r="M65" i="56"/>
  <c r="N51" i="56"/>
  <c r="N66" i="56"/>
  <c r="N65" i="56"/>
  <c r="N50" i="56"/>
  <c r="N48" i="56"/>
  <c r="N63" i="56"/>
  <c r="B26" i="56"/>
  <c r="G15" i="56"/>
  <c r="B15" i="56" s="1"/>
  <c r="G14" i="56"/>
  <c r="B14" i="56" s="1"/>
  <c r="B25" i="56"/>
  <c r="T16" i="56"/>
  <c r="T13" i="56"/>
  <c r="S16" i="56"/>
  <c r="S13" i="56"/>
  <c r="Q16" i="56"/>
  <c r="Q13" i="56"/>
  <c r="R16" i="56"/>
  <c r="R13" i="56"/>
  <c r="M16" i="56"/>
  <c r="M13" i="56"/>
  <c r="K13" i="56"/>
  <c r="K16" i="56"/>
  <c r="J13" i="56"/>
  <c r="J16" i="56"/>
  <c r="H16" i="56"/>
  <c r="H13" i="56"/>
  <c r="F13" i="56"/>
  <c r="F16" i="56"/>
  <c r="E13" i="56"/>
  <c r="E16" i="56"/>
  <c r="D16" i="56"/>
  <c r="D13" i="56"/>
  <c r="R14" i="37"/>
  <c r="R15" i="37"/>
  <c r="R16" i="37"/>
  <c r="R17" i="37"/>
  <c r="N17" i="37"/>
  <c r="O17" i="37"/>
  <c r="AC17" i="37" s="1"/>
  <c r="G13" i="56" l="1"/>
  <c r="G16" i="56"/>
  <c r="C6" i="57"/>
  <c r="O6" i="56"/>
  <c r="N11" i="56"/>
  <c r="N57" i="56"/>
  <c r="N42" i="56"/>
  <c r="L13" i="56"/>
  <c r="L16" i="56"/>
  <c r="C5" i="57"/>
  <c r="O5" i="56"/>
  <c r="B5" i="56" s="1"/>
  <c r="B32" i="56" s="1"/>
  <c r="N56" i="56"/>
  <c r="N41" i="56"/>
  <c r="Q52" i="56"/>
  <c r="Q67" i="56"/>
  <c r="Q64" i="56"/>
  <c r="Q49" i="56"/>
  <c r="M67" i="56"/>
  <c r="M52" i="56"/>
  <c r="M64" i="56"/>
  <c r="M49" i="56"/>
  <c r="Z17" i="37"/>
  <c r="X17" i="37"/>
  <c r="W17" i="37"/>
  <c r="AE17" i="37"/>
  <c r="AB17" i="37"/>
  <c r="AA17" i="37"/>
  <c r="Y17" i="37"/>
  <c r="V17" i="37"/>
  <c r="U17" i="37"/>
  <c r="T17" i="37"/>
  <c r="S17" i="37"/>
  <c r="AD17" i="37"/>
  <c r="B6" i="56" l="1"/>
  <c r="B23" i="56" s="1"/>
  <c r="B27" i="56" s="1"/>
  <c r="O11" i="56"/>
  <c r="N62" i="56"/>
  <c r="N13" i="56"/>
  <c r="N47" i="56"/>
  <c r="N16" i="56"/>
  <c r="N16" i="37"/>
  <c r="O16" i="37"/>
  <c r="B11" i="56" l="1"/>
  <c r="O16" i="56"/>
  <c r="B16" i="56" s="1"/>
  <c r="O13" i="56"/>
  <c r="B13" i="56" s="1"/>
  <c r="N49" i="56"/>
  <c r="N64" i="56"/>
  <c r="N67" i="56"/>
  <c r="N52" i="56"/>
  <c r="S16" i="37"/>
  <c r="T16" i="37"/>
  <c r="V16" i="37"/>
  <c r="U16" i="37"/>
  <c r="W16" i="37"/>
  <c r="X16" i="37"/>
  <c r="Y16" i="37"/>
  <c r="Z16" i="37"/>
  <c r="AA16" i="37"/>
  <c r="AB16" i="37"/>
  <c r="AD16" i="37"/>
  <c r="AC16" i="37"/>
  <c r="AE16" i="37"/>
  <c r="N15" i="37"/>
  <c r="O15" i="37"/>
  <c r="U15" i="37" l="1"/>
  <c r="V15" i="37"/>
  <c r="W15" i="37"/>
  <c r="X15" i="37"/>
  <c r="Y15" i="37"/>
  <c r="Z15" i="37"/>
  <c r="AA15" i="37"/>
  <c r="T15" i="37"/>
  <c r="AB15" i="37"/>
  <c r="AC15" i="37"/>
  <c r="AD15" i="37"/>
  <c r="S15" i="37"/>
  <c r="AE15" i="37"/>
  <c r="H38" i="41"/>
  <c r="H41" i="41"/>
  <c r="H39" i="41"/>
  <c r="N14" i="37"/>
  <c r="O14" i="37"/>
  <c r="W14" i="37" l="1"/>
  <c r="X14" i="37"/>
  <c r="Z14" i="37"/>
  <c r="Y14" i="37"/>
  <c r="AA14" i="37"/>
  <c r="AB14" i="37"/>
  <c r="AC14" i="37"/>
  <c r="AD14" i="37"/>
  <c r="S14" i="37"/>
  <c r="V14" i="37"/>
  <c r="T14" i="37"/>
  <c r="U14" i="37"/>
  <c r="AE14" i="37"/>
  <c r="R13" i="37"/>
  <c r="N13" i="37"/>
  <c r="O13" i="37"/>
  <c r="AD13" i="37" s="1"/>
  <c r="R4" i="37"/>
  <c r="R5" i="37"/>
  <c r="R6" i="37"/>
  <c r="R7" i="37"/>
  <c r="R8" i="37"/>
  <c r="R9" i="37"/>
  <c r="R10" i="37"/>
  <c r="R11" i="37"/>
  <c r="R12" i="37"/>
  <c r="O5" i="37"/>
  <c r="T5" i="37" s="1"/>
  <c r="O6" i="37"/>
  <c r="T6" i="37" s="1"/>
  <c r="O7" i="37"/>
  <c r="T7" i="37" s="1"/>
  <c r="O8" i="37"/>
  <c r="T8" i="37" s="1"/>
  <c r="O9" i="37"/>
  <c r="U9" i="37" s="1"/>
  <c r="O10" i="37"/>
  <c r="U10" i="37" s="1"/>
  <c r="O11" i="37"/>
  <c r="U11" i="37" s="1"/>
  <c r="O12" i="37"/>
  <c r="T12" i="37" s="1"/>
  <c r="O4" i="37"/>
  <c r="T4" i="37" s="1"/>
  <c r="N5" i="37"/>
  <c r="N6" i="37"/>
  <c r="N7" i="37"/>
  <c r="N8" i="37"/>
  <c r="N9" i="37"/>
  <c r="N10" i="37"/>
  <c r="N11" i="37"/>
  <c r="N12" i="37"/>
  <c r="N4" i="37"/>
  <c r="AE13" i="37" l="1"/>
  <c r="AA13" i="37"/>
  <c r="AC13" i="37"/>
  <c r="AB13" i="37"/>
  <c r="Z13" i="37"/>
  <c r="Y13" i="37"/>
  <c r="X13" i="37"/>
  <c r="W13" i="37"/>
  <c r="V13" i="37"/>
  <c r="U13" i="37"/>
  <c r="T13" i="37"/>
  <c r="S13" i="37"/>
  <c r="AE10" i="37"/>
  <c r="S10" i="37"/>
  <c r="AB10" i="37"/>
  <c r="Y9" i="37"/>
  <c r="X9" i="37"/>
  <c r="T9" i="37"/>
  <c r="S12" i="37"/>
  <c r="Z12" i="37"/>
  <c r="Y12" i="37"/>
  <c r="AE11" i="37"/>
  <c r="AD11" i="37"/>
  <c r="AC11" i="37"/>
  <c r="AD10" i="37"/>
  <c r="AE9" i="37"/>
  <c r="AA10" i="37"/>
  <c r="AA9" i="37"/>
  <c r="S4" i="37"/>
  <c r="Z9" i="37"/>
  <c r="AD8" i="37"/>
  <c r="S11" i="37"/>
  <c r="AC10" i="37"/>
  <c r="AC8" i="37"/>
  <c r="AB8" i="37"/>
  <c r="AE12" i="37"/>
  <c r="AA8" i="37"/>
  <c r="AD12" i="37"/>
  <c r="Z10" i="37"/>
  <c r="Z8" i="37"/>
  <c r="AE8" i="37"/>
  <c r="AC12" i="37"/>
  <c r="Y10" i="37"/>
  <c r="X8" i="37"/>
  <c r="AA12" i="37"/>
  <c r="X10" i="37"/>
  <c r="AC4" i="37"/>
  <c r="AC5" i="37"/>
  <c r="AB11" i="37"/>
  <c r="AE4" i="37"/>
  <c r="S9" i="37"/>
  <c r="AA11" i="37"/>
  <c r="T10" i="37"/>
  <c r="AD4" i="37"/>
  <c r="AD5" i="37"/>
  <c r="AE6" i="37"/>
  <c r="AD6" i="37"/>
  <c r="AE5" i="37"/>
  <c r="Z11" i="37"/>
  <c r="Y11" i="37"/>
  <c r="AD9" i="37"/>
  <c r="AB4" i="37"/>
  <c r="X11" i="37"/>
  <c r="AC9" i="37"/>
  <c r="AA4" i="37"/>
  <c r="AB12" i="37"/>
  <c r="T11" i="37"/>
  <c r="AB9" i="37"/>
  <c r="Y8" i="37"/>
  <c r="Z4" i="37"/>
  <c r="AB5" i="37"/>
  <c r="Y7" i="37"/>
  <c r="Y6" i="37"/>
  <c r="Y5" i="37"/>
  <c r="Y4" i="37"/>
  <c r="AB6" i="37"/>
  <c r="X12" i="37"/>
  <c r="X7" i="37"/>
  <c r="X6" i="37"/>
  <c r="X5" i="37"/>
  <c r="X4" i="37"/>
  <c r="AE7" i="37"/>
  <c r="AD7" i="37"/>
  <c r="AC7" i="37"/>
  <c r="AC6" i="37"/>
  <c r="AA7" i="37"/>
  <c r="AA6" i="37"/>
  <c r="Z7" i="37"/>
  <c r="Z6" i="37"/>
  <c r="Z5" i="37"/>
  <c r="S8" i="37"/>
  <c r="W12" i="37"/>
  <c r="W11" i="37"/>
  <c r="W10" i="37"/>
  <c r="W9" i="37"/>
  <c r="W8" i="37"/>
  <c r="W7" i="37"/>
  <c r="W6" i="37"/>
  <c r="W5" i="37"/>
  <c r="W4" i="37"/>
  <c r="AB7" i="37"/>
  <c r="S7" i="37"/>
  <c r="V12" i="37"/>
  <c r="V11" i="37"/>
  <c r="V10" i="37"/>
  <c r="V9" i="37"/>
  <c r="V8" i="37"/>
  <c r="V7" i="37"/>
  <c r="V6" i="37"/>
  <c r="V5" i="37"/>
  <c r="V4" i="37"/>
  <c r="S6" i="37"/>
  <c r="U12" i="37"/>
  <c r="U8" i="37"/>
  <c r="U7" i="37"/>
  <c r="U6" i="37"/>
  <c r="U5" i="37"/>
  <c r="U4" i="37"/>
  <c r="AA5" i="37"/>
  <c r="S5" i="37"/>
  <c r="S1748" i="27" l="1" a="1"/>
  <c r="G39" i="41" l="1"/>
  <c r="G38" i="41"/>
  <c r="F39" i="41"/>
  <c r="F38" i="41"/>
  <c r="G41" i="41" l="1"/>
  <c r="F41" i="41"/>
  <c r="E41" i="41"/>
  <c r="A10698" i="32"/>
  <c r="A10841" i="32"/>
  <c r="A10937" i="32"/>
  <c r="A11023" i="32"/>
  <c r="A11088" i="32"/>
  <c r="A11153" i="32"/>
  <c r="A11213" i="32"/>
  <c r="A11275" i="32"/>
  <c r="A11335" i="32"/>
  <c r="A11393" i="32"/>
  <c r="A11444" i="32"/>
  <c r="A11501" i="32"/>
  <c r="A11552" i="32"/>
  <c r="A11609" i="32"/>
  <c r="A11660" i="32"/>
  <c r="A11716" i="32"/>
  <c r="A11751" i="32"/>
  <c r="A11788" i="32"/>
  <c r="A11823" i="32"/>
  <c r="A11860" i="32"/>
  <c r="A11895" i="32"/>
  <c r="A11932" i="32"/>
  <c r="A11967" i="32"/>
  <c r="A12004" i="32"/>
  <c r="A12033" i="32"/>
  <c r="A12067" i="32"/>
  <c r="A12099" i="32"/>
  <c r="A12132" i="32"/>
  <c r="A12162" i="32"/>
  <c r="A12196" i="32"/>
  <c r="A12225" i="32"/>
  <c r="A12259" i="32"/>
  <c r="A12291" i="32"/>
  <c r="A12324" i="32"/>
  <c r="A12354" i="32"/>
  <c r="A12384" i="32"/>
  <c r="A12408" i="32"/>
  <c r="A12433" i="32"/>
  <c r="A12456" i="32"/>
  <c r="A12481" i="32"/>
  <c r="A12504" i="32"/>
  <c r="A12529" i="32"/>
  <c r="A12552" i="32"/>
  <c r="A12577" i="32"/>
  <c r="A12600" i="32"/>
  <c r="A12625" i="32"/>
  <c r="A12648" i="32"/>
  <c r="A12672" i="32"/>
  <c r="A12683" i="32"/>
  <c r="A12696" i="32"/>
  <c r="A12697" i="32"/>
  <c r="A12707" i="32"/>
  <c r="A12720" i="32"/>
  <c r="A12721" i="32"/>
  <c r="A12731" i="32"/>
  <c r="A12744" i="32"/>
  <c r="A12745" i="32"/>
  <c r="A12755" i="32"/>
  <c r="A12768" i="32"/>
  <c r="A12769" i="32"/>
  <c r="A12779" i="32"/>
  <c r="A12792" i="32"/>
  <c r="A12793" i="32"/>
  <c r="A12803" i="32"/>
  <c r="A12816" i="32"/>
  <c r="A12817" i="32"/>
  <c r="A12827" i="32"/>
  <c r="A12840" i="32"/>
  <c r="A12841" i="32"/>
  <c r="A12851" i="32"/>
  <c r="A12864" i="32"/>
  <c r="A12865" i="32"/>
  <c r="A12875" i="32"/>
  <c r="A12888" i="32"/>
  <c r="A12889" i="32"/>
  <c r="A12899" i="32"/>
  <c r="A12912" i="32"/>
  <c r="A12913" i="32"/>
  <c r="A12923" i="32"/>
  <c r="A12936" i="32"/>
  <c r="A12937" i="32"/>
  <c r="A12947" i="32"/>
  <c r="A12960" i="32"/>
  <c r="A12961" i="32"/>
  <c r="A12971" i="32"/>
  <c r="A12984" i="32"/>
  <c r="A12985" i="32"/>
  <c r="A12995" i="32"/>
  <c r="A13008" i="32"/>
  <c r="A13009" i="32"/>
  <c r="A13019" i="32"/>
  <c r="A13032" i="32"/>
  <c r="A13033" i="32"/>
  <c r="A13043" i="32"/>
  <c r="A13056" i="32"/>
  <c r="A13057" i="32"/>
  <c r="A13066" i="32"/>
  <c r="A13078" i="32"/>
  <c r="A13079" i="32"/>
  <c r="A13088" i="32"/>
  <c r="A13100" i="32"/>
  <c r="A13101" i="32"/>
  <c r="A13105" i="32"/>
  <c r="A13117" i="32"/>
  <c r="A13118" i="32"/>
  <c r="A13127" i="32"/>
  <c r="A13139" i="32"/>
  <c r="A13140" i="32"/>
  <c r="A13149" i="32"/>
  <c r="A13161" i="32"/>
  <c r="A13162" i="32"/>
  <c r="A13166" i="32"/>
  <c r="A13178" i="32"/>
  <c r="A13184" i="32"/>
  <c r="A13188" i="32"/>
  <c r="A13200" i="32"/>
  <c r="A13201" i="32"/>
  <c r="A13210" i="32"/>
  <c r="A13222" i="32"/>
  <c r="A13223" i="32"/>
  <c r="A13232" i="32"/>
  <c r="A13244" i="32"/>
  <c r="A13245" i="32"/>
  <c r="A13249" i="32"/>
  <c r="A13260" i="32"/>
  <c r="A13261" i="32"/>
  <c r="A13269" i="32"/>
  <c r="A13280" i="32"/>
  <c r="A13281" i="32"/>
  <c r="A13285" i="32"/>
  <c r="A13296" i="32"/>
  <c r="A13297" i="32"/>
  <c r="A13305" i="32"/>
  <c r="A13316" i="32"/>
  <c r="A13317" i="32"/>
  <c r="A13321" i="32"/>
  <c r="A13332" i="32"/>
  <c r="A13333" i="32"/>
  <c r="A13341" i="32"/>
  <c r="A13351" i="32"/>
  <c r="A13352" i="32"/>
  <c r="A13356" i="32"/>
  <c r="A13366" i="32"/>
  <c r="A13367" i="32"/>
  <c r="A13371" i="32"/>
  <c r="A13381" i="32"/>
  <c r="A13382" i="32"/>
  <c r="A13389" i="32"/>
  <c r="A13399" i="32"/>
  <c r="A13400" i="32"/>
  <c r="A13404" i="32"/>
  <c r="A13414" i="32"/>
  <c r="A13415" i="32"/>
  <c r="A13419" i="32"/>
  <c r="A13429" i="32"/>
  <c r="A13430" i="32"/>
  <c r="A13436" i="32"/>
  <c r="A13443" i="32"/>
  <c r="A13446" i="32"/>
  <c r="A13450" i="32"/>
  <c r="A13459" i="32"/>
  <c r="A13460" i="32"/>
  <c r="A13464" i="32"/>
  <c r="A13473" i="32"/>
  <c r="A13474" i="32"/>
  <c r="A13478" i="32"/>
  <c r="A13487" i="32"/>
  <c r="A13488" i="32"/>
  <c r="A13494" i="32"/>
  <c r="A13501" i="32"/>
  <c r="A13502" i="32"/>
  <c r="A13508" i="32"/>
  <c r="A13515" i="32"/>
  <c r="A13518" i="32"/>
  <c r="A13522" i="32"/>
  <c r="A13531" i="32"/>
  <c r="A13532" i="32"/>
  <c r="A13536" i="32"/>
  <c r="A13545" i="32"/>
  <c r="A13546" i="32"/>
  <c r="A13550" i="32"/>
  <c r="A13559" i="32"/>
  <c r="A13560" i="32"/>
  <c r="A13566" i="32"/>
  <c r="A13573" i="32"/>
  <c r="A13574" i="32"/>
  <c r="A13580" i="32"/>
  <c r="A13587" i="32"/>
  <c r="A13590" i="32"/>
  <c r="A13594" i="32"/>
  <c r="A13603" i="32"/>
  <c r="A13604" i="32"/>
  <c r="A13608" i="32"/>
  <c r="A13617" i="32"/>
  <c r="A13618" i="32"/>
  <c r="A13622" i="32"/>
  <c r="A13631" i="32"/>
  <c r="A13632" i="32"/>
  <c r="A13638" i="32"/>
  <c r="A13645" i="32"/>
  <c r="A13646" i="32"/>
  <c r="A13652" i="32"/>
  <c r="A13659" i="32"/>
  <c r="A13662" i="32"/>
  <c r="A13666" i="32"/>
  <c r="A13675" i="32"/>
  <c r="A13676" i="32"/>
  <c r="A13680" i="32"/>
  <c r="A13689" i="32"/>
  <c r="A13690" i="32"/>
  <c r="A13694" i="32"/>
  <c r="A13703" i="32"/>
  <c r="A13704" i="32"/>
  <c r="A13710" i="32"/>
  <c r="A13717" i="32"/>
  <c r="A13718" i="32"/>
  <c r="A13724" i="32"/>
  <c r="A13731" i="32"/>
  <c r="A13734" i="32"/>
  <c r="A13738" i="32"/>
  <c r="A13747" i="32"/>
  <c r="A13748" i="32"/>
  <c r="A13752" i="32"/>
  <c r="A13761" i="32"/>
  <c r="A13762" i="32"/>
  <c r="A13766" i="32"/>
  <c r="A13775" i="32"/>
  <c r="A13776" i="32"/>
  <c r="A13782" i="32"/>
  <c r="A13789" i="32"/>
  <c r="A13790" i="32"/>
  <c r="A13796" i="32"/>
  <c r="A13803" i="32"/>
  <c r="A13806" i="32"/>
  <c r="A13810" i="32"/>
  <c r="A13819" i="32"/>
  <c r="A13820" i="32"/>
  <c r="A13824" i="32"/>
  <c r="A13833" i="32"/>
  <c r="A13834" i="32"/>
  <c r="A13838" i="32"/>
  <c r="A13847" i="32"/>
  <c r="A13848" i="32"/>
  <c r="A13854" i="32"/>
  <c r="A13861" i="32"/>
  <c r="A13862" i="32"/>
  <c r="A13868" i="32"/>
  <c r="A13875" i="32"/>
  <c r="A13878" i="32"/>
  <c r="A13882" i="32"/>
  <c r="A13891" i="32"/>
  <c r="A13892" i="32"/>
  <c r="A13896" i="32"/>
  <c r="A13905" i="32"/>
  <c r="A13906" i="32"/>
  <c r="A13910" i="32"/>
  <c r="A13919" i="32"/>
  <c r="A13920" i="32"/>
  <c r="A13926" i="32"/>
  <c r="A13933" i="32"/>
  <c r="A13934" i="32"/>
  <c r="A13940" i="32"/>
  <c r="A13947" i="32"/>
  <c r="A13950" i="32"/>
  <c r="A13954" i="32"/>
  <c r="A13963" i="32"/>
  <c r="A13964" i="32"/>
  <c r="A13968" i="32"/>
  <c r="A13977" i="32"/>
  <c r="A13978" i="32"/>
  <c r="A13982" i="32"/>
  <c r="A13991" i="32"/>
  <c r="A13992" i="32"/>
  <c r="A13998" i="32"/>
  <c r="A14005" i="32"/>
  <c r="A14006" i="32"/>
  <c r="A14012" i="32"/>
  <c r="A14019" i="32"/>
  <c r="A14022" i="32"/>
  <c r="A14026" i="32"/>
  <c r="A14035" i="32"/>
  <c r="A14036" i="32"/>
  <c r="A14040" i="32"/>
  <c r="A14049" i="32"/>
  <c r="A14050" i="32"/>
  <c r="A14054" i="32"/>
  <c r="A14063" i="32"/>
  <c r="A14064" i="32"/>
  <c r="A14070" i="32"/>
  <c r="A14077" i="32"/>
  <c r="A14078" i="32"/>
  <c r="A14084" i="32"/>
  <c r="A14091" i="32"/>
  <c r="A14094" i="32"/>
  <c r="A14098" i="32"/>
  <c r="A14107" i="32"/>
  <c r="A14108" i="32"/>
  <c r="A14112" i="32"/>
  <c r="A14121" i="32"/>
  <c r="A14122" i="32"/>
  <c r="A14126" i="32"/>
  <c r="A14135" i="32"/>
  <c r="A14136" i="32"/>
  <c r="A14142" i="32"/>
  <c r="A14149" i="32"/>
  <c r="A14150" i="32"/>
  <c r="A14156" i="32"/>
  <c r="A14163" i="32"/>
  <c r="A14166" i="32"/>
  <c r="A14170" i="32"/>
  <c r="A14179" i="32"/>
  <c r="A14180" i="32"/>
  <c r="A14184" i="32"/>
  <c r="A14193" i="32"/>
  <c r="A14194" i="32"/>
  <c r="A14198" i="32"/>
  <c r="A14207" i="32"/>
  <c r="A14208" i="32"/>
  <c r="A14214" i="32"/>
  <c r="A14221" i="32"/>
  <c r="A14222" i="32"/>
  <c r="A14228" i="32"/>
  <c r="A14235" i="32"/>
  <c r="A14237" i="32"/>
  <c r="A14241" i="32"/>
  <c r="A14248" i="32"/>
  <c r="A14249" i="32"/>
  <c r="A14253" i="32"/>
  <c r="A14260" i="32"/>
  <c r="A14261" i="32"/>
  <c r="A14265" i="32"/>
  <c r="A14272" i="32"/>
  <c r="A14273" i="32"/>
  <c r="A14277" i="32"/>
  <c r="A14284" i="32"/>
  <c r="A14285" i="32"/>
  <c r="A14289" i="32"/>
  <c r="A14294" i="32"/>
  <c r="A14296" i="32"/>
  <c r="A14297" i="32"/>
  <c r="A14301" i="32"/>
  <c r="A14306" i="32"/>
  <c r="A14308" i="32"/>
  <c r="A14309" i="32"/>
  <c r="A14313" i="32"/>
  <c r="A14318" i="32"/>
  <c r="A14320" i="32"/>
  <c r="A14321" i="32"/>
  <c r="A14325" i="32"/>
  <c r="A14330" i="32"/>
  <c r="A14332" i="32"/>
  <c r="A14333" i="32"/>
  <c r="A14337" i="32"/>
  <c r="A14342" i="32"/>
  <c r="A14344" i="32"/>
  <c r="A14345" i="32"/>
  <c r="A14349" i="32"/>
  <c r="A14354" i="32"/>
  <c r="A14356" i="32"/>
  <c r="A14357" i="32"/>
  <c r="A14361" i="32"/>
  <c r="A14366" i="32"/>
  <c r="A14368" i="32"/>
  <c r="A14369" i="32"/>
  <c r="A14373" i="32"/>
  <c r="A14378" i="32"/>
  <c r="A14380" i="32"/>
  <c r="A14381" i="32"/>
  <c r="A14385" i="32"/>
  <c r="A14390" i="32"/>
  <c r="A14392" i="32"/>
  <c r="A14393" i="32"/>
  <c r="A14397" i="32"/>
  <c r="A14402" i="32"/>
  <c r="A14404" i="32"/>
  <c r="A14405" i="32"/>
  <c r="A14409" i="32"/>
  <c r="A14414" i="32"/>
  <c r="A14416" i="32"/>
  <c r="A14417" i="32"/>
  <c r="A14421" i="32"/>
  <c r="A14426" i="32"/>
  <c r="A14428" i="32"/>
  <c r="A14429" i="32"/>
  <c r="A14433" i="32"/>
  <c r="A14438" i="32"/>
  <c r="A14440" i="32"/>
  <c r="A14441" i="32"/>
  <c r="A14445" i="32"/>
  <c r="A14450" i="32"/>
  <c r="A14452" i="32"/>
  <c r="A14453" i="32"/>
  <c r="A14457" i="32"/>
  <c r="A14462" i="32"/>
  <c r="A14464" i="32"/>
  <c r="A14465" i="32"/>
  <c r="A14469" i="32"/>
  <c r="A14474" i="32"/>
  <c r="A14476" i="32"/>
  <c r="A14477" i="32"/>
  <c r="A14481" i="32"/>
  <c r="A14486" i="32"/>
  <c r="A14488" i="32"/>
  <c r="A14489" i="32"/>
  <c r="A14493" i="32"/>
  <c r="A14498" i="32"/>
  <c r="A14500" i="32"/>
  <c r="A14501" i="32"/>
  <c r="A14505" i="32"/>
  <c r="A14510" i="32"/>
  <c r="A14512" i="32"/>
  <c r="A14513" i="32"/>
  <c r="A14517" i="32"/>
  <c r="A14522" i="32"/>
  <c r="A14524" i="32"/>
  <c r="A14525" i="32"/>
  <c r="A14529" i="32"/>
  <c r="A14534" i="32"/>
  <c r="A14536" i="32"/>
  <c r="A14537" i="32"/>
  <c r="A14541" i="32"/>
  <c r="A14546" i="32"/>
  <c r="A14548" i="32"/>
  <c r="A14549" i="32"/>
  <c r="A14553" i="32"/>
  <c r="A14558" i="32"/>
  <c r="A14560" i="32"/>
  <c r="A14561" i="32"/>
  <c r="A14565" i="32"/>
  <c r="A14570" i="32"/>
  <c r="A14572" i="32"/>
  <c r="A14573" i="32"/>
  <c r="A14577" i="32"/>
  <c r="A14582" i="32"/>
  <c r="A14584" i="32"/>
  <c r="A14585" i="32"/>
  <c r="A14589" i="32"/>
  <c r="A14594" i="32"/>
  <c r="A14596" i="32"/>
  <c r="A14597" i="32"/>
  <c r="A14601" i="32"/>
  <c r="A14606" i="32"/>
  <c r="A14608" i="32"/>
  <c r="A14609" i="32"/>
  <c r="A1884" i="32"/>
  <c r="A1891" i="32"/>
  <c r="A1893" i="32"/>
  <c r="A1896" i="32"/>
  <c r="D2" i="32" a="1"/>
  <c r="A10631" i="32" s="1"/>
  <c r="A6" i="32"/>
  <c r="A13" i="32"/>
  <c r="A15" i="32"/>
  <c r="A17" i="32"/>
  <c r="A18" i="32"/>
  <c r="A21" i="32"/>
  <c r="A29" i="32"/>
  <c r="A31" i="32"/>
  <c r="A32" i="32"/>
  <c r="A33" i="32"/>
  <c r="A38" i="32"/>
  <c r="A44" i="32"/>
  <c r="A46" i="32"/>
  <c r="A49" i="32"/>
  <c r="A50" i="32"/>
  <c r="A54" i="32"/>
  <c r="A61" i="32"/>
  <c r="A63" i="32"/>
  <c r="A65" i="32"/>
  <c r="A66" i="32"/>
  <c r="A69" i="32"/>
  <c r="A77" i="32"/>
  <c r="A79" i="32"/>
  <c r="A80" i="32"/>
  <c r="A81" i="32"/>
  <c r="A86" i="32"/>
  <c r="A92" i="32"/>
  <c r="A94" i="32"/>
  <c r="A97" i="32"/>
  <c r="A98" i="32"/>
  <c r="A102" i="32"/>
  <c r="A109" i="32"/>
  <c r="A111" i="32"/>
  <c r="A113" i="32"/>
  <c r="A114" i="32"/>
  <c r="A117" i="32"/>
  <c r="A125" i="32"/>
  <c r="A127" i="32"/>
  <c r="A128" i="32"/>
  <c r="A129" i="32"/>
  <c r="A134" i="32"/>
  <c r="A140" i="32"/>
  <c r="A142" i="32"/>
  <c r="A145" i="32"/>
  <c r="A146" i="32"/>
  <c r="A150" i="32"/>
  <c r="A157" i="32"/>
  <c r="A159" i="32"/>
  <c r="A161" i="32"/>
  <c r="A162" i="32"/>
  <c r="A165" i="32"/>
  <c r="A173" i="32"/>
  <c r="A175" i="32"/>
  <c r="A176" i="32"/>
  <c r="A177" i="32"/>
  <c r="A182" i="32"/>
  <c r="A188" i="32"/>
  <c r="A190" i="32"/>
  <c r="A193" i="32"/>
  <c r="A194" i="32"/>
  <c r="A198" i="32"/>
  <c r="A205" i="32"/>
  <c r="A207" i="32"/>
  <c r="A209" i="32"/>
  <c r="A210" i="32"/>
  <c r="A213" i="32"/>
  <c r="A221" i="32"/>
  <c r="A223" i="32"/>
  <c r="A224" i="32"/>
  <c r="A225" i="32"/>
  <c r="A230" i="32"/>
  <c r="A236" i="32"/>
  <c r="A238" i="32"/>
  <c r="A241" i="32"/>
  <c r="A242" i="32"/>
  <c r="A246" i="32"/>
  <c r="A253" i="32"/>
  <c r="A255" i="32"/>
  <c r="A257" i="32"/>
  <c r="A258" i="32"/>
  <c r="A261" i="32"/>
  <c r="A269" i="32"/>
  <c r="A271" i="32"/>
  <c r="A272" i="32"/>
  <c r="A273" i="32"/>
  <c r="A278" i="32"/>
  <c r="A284" i="32"/>
  <c r="A286" i="32"/>
  <c r="A289" i="32"/>
  <c r="A290" i="32"/>
  <c r="A294" i="32"/>
  <c r="A301" i="32"/>
  <c r="A303" i="32"/>
  <c r="A305" i="32"/>
  <c r="A306" i="32"/>
  <c r="A309" i="32"/>
  <c r="A317" i="32"/>
  <c r="A319" i="32"/>
  <c r="A320" i="32"/>
  <c r="A321" i="32"/>
  <c r="A326" i="32"/>
  <c r="A332" i="32"/>
  <c r="A334" i="32"/>
  <c r="A337" i="32"/>
  <c r="A338" i="32"/>
  <c r="A342" i="32"/>
  <c r="A349" i="32"/>
  <c r="A350" i="32"/>
  <c r="A351" i="32"/>
  <c r="A353" i="32"/>
  <c r="A354" i="32"/>
  <c r="A355" i="32"/>
  <c r="A356" i="32"/>
  <c r="A357" i="32"/>
  <c r="A365" i="32"/>
  <c r="A366" i="32"/>
  <c r="A367" i="32"/>
  <c r="A368" i="32"/>
  <c r="A369" i="32"/>
  <c r="A370" i="32"/>
  <c r="A373" i="32"/>
  <c r="A374" i="32"/>
  <c r="A380" i="32"/>
  <c r="A381" i="32"/>
  <c r="A382" i="32"/>
  <c r="A385" i="32"/>
  <c r="A386" i="32"/>
  <c r="A387" i="32"/>
  <c r="A389" i="32"/>
  <c r="A390" i="32"/>
  <c r="A397" i="32"/>
  <c r="A398" i="32"/>
  <c r="A399" i="32"/>
  <c r="A401" i="32"/>
  <c r="A402" i="32"/>
  <c r="A403" i="32"/>
  <c r="A404" i="32"/>
  <c r="A405" i="32"/>
  <c r="A413" i="32"/>
  <c r="A414" i="32"/>
  <c r="A415" i="32"/>
  <c r="A416" i="32"/>
  <c r="A417" i="32"/>
  <c r="A418" i="32"/>
  <c r="A421" i="32"/>
  <c r="A422" i="32"/>
  <c r="A428" i="32"/>
  <c r="A429" i="32"/>
  <c r="A430" i="32"/>
  <c r="A433" i="32"/>
  <c r="A434" i="32"/>
  <c r="A435" i="32"/>
  <c r="A437" i="32"/>
  <c r="A438" i="32"/>
  <c r="A439" i="32"/>
  <c r="A445" i="32"/>
  <c r="A446" i="32"/>
  <c r="A447" i="32"/>
  <c r="A449" i="32"/>
  <c r="A450" i="32"/>
  <c r="A451" i="32"/>
  <c r="A452" i="32"/>
  <c r="A453" i="32"/>
  <c r="A454" i="32"/>
  <c r="A461" i="32"/>
  <c r="A462" i="32"/>
  <c r="A463" i="32"/>
  <c r="A464" i="32"/>
  <c r="A465" i="32"/>
  <c r="A466" i="32"/>
  <c r="A469" i="32"/>
  <c r="A470" i="32"/>
  <c r="A471" i="32"/>
  <c r="A476" i="32"/>
  <c r="A477" i="32"/>
  <c r="A478" i="32"/>
  <c r="A481" i="32"/>
  <c r="A482" i="32"/>
  <c r="A483" i="32"/>
  <c r="A485" i="32"/>
  <c r="A486" i="32"/>
  <c r="A487" i="32"/>
  <c r="A493" i="32"/>
  <c r="A494" i="32"/>
  <c r="A495" i="32"/>
  <c r="A497" i="32"/>
  <c r="A498" i="32"/>
  <c r="A499" i="32"/>
  <c r="A500" i="32"/>
  <c r="A501" i="32"/>
  <c r="A502" i="32"/>
  <c r="A509" i="32"/>
  <c r="A510" i="32"/>
  <c r="A511" i="32"/>
  <c r="A512" i="32"/>
  <c r="A513" i="32"/>
  <c r="A514" i="32"/>
  <c r="A517" i="32"/>
  <c r="A518" i="32"/>
  <c r="A519" i="32"/>
  <c r="A524" i="32"/>
  <c r="A525" i="32"/>
  <c r="A526" i="32"/>
  <c r="A529" i="32"/>
  <c r="A530" i="32"/>
  <c r="A531" i="32"/>
  <c r="A533" i="32"/>
  <c r="A534" i="32"/>
  <c r="A535" i="32"/>
  <c r="A541" i="32"/>
  <c r="A542" i="32"/>
  <c r="A543" i="32"/>
  <c r="A545" i="32"/>
  <c r="A546" i="32"/>
  <c r="A547" i="32"/>
  <c r="A548" i="32"/>
  <c r="A549" i="32"/>
  <c r="A550" i="32"/>
  <c r="A557" i="32"/>
  <c r="A558" i="32"/>
  <c r="A559" i="32"/>
  <c r="A560" i="32"/>
  <c r="A561" i="32"/>
  <c r="A562" i="32"/>
  <c r="A565" i="32"/>
  <c r="A566" i="32"/>
  <c r="A567" i="32"/>
  <c r="A572" i="32"/>
  <c r="A573" i="32"/>
  <c r="A574" i="32"/>
  <c r="A577" i="32"/>
  <c r="A578" i="32"/>
  <c r="A579" i="32"/>
  <c r="A581" i="32"/>
  <c r="A582" i="32"/>
  <c r="A583" i="32"/>
  <c r="A589" i="32"/>
  <c r="A590" i="32"/>
  <c r="A591" i="32"/>
  <c r="A593" i="32"/>
  <c r="A594" i="32"/>
  <c r="A595" i="32"/>
  <c r="A596" i="32"/>
  <c r="A597" i="32"/>
  <c r="A598" i="32"/>
  <c r="A605" i="32"/>
  <c r="A606" i="32"/>
  <c r="A607" i="32"/>
  <c r="A608" i="32"/>
  <c r="A609" i="32"/>
  <c r="A610" i="32"/>
  <c r="A613" i="32"/>
  <c r="A614" i="32"/>
  <c r="A615" i="32"/>
  <c r="A620" i="32"/>
  <c r="A621" i="32"/>
  <c r="A622" i="32"/>
  <c r="A625" i="32"/>
  <c r="A626" i="32"/>
  <c r="A627" i="32"/>
  <c r="A629" i="32"/>
  <c r="A630" i="32"/>
  <c r="A631" i="32"/>
  <c r="A637" i="32"/>
  <c r="A638" i="32"/>
  <c r="A639" i="32"/>
  <c r="A641" i="32"/>
  <c r="A642" i="32"/>
  <c r="A643" i="32"/>
  <c r="A644" i="32"/>
  <c r="A645" i="32"/>
  <c r="A646" i="32"/>
  <c r="A653" i="32"/>
  <c r="A654" i="32"/>
  <c r="A655" i="32"/>
  <c r="A656" i="32"/>
  <c r="A657" i="32"/>
  <c r="A658" i="32"/>
  <c r="A661" i="32"/>
  <c r="A662" i="32"/>
  <c r="A663" i="32"/>
  <c r="A668" i="32"/>
  <c r="A669" i="32"/>
  <c r="A670" i="32"/>
  <c r="A673" i="32"/>
  <c r="A674" i="32"/>
  <c r="A675" i="32"/>
  <c r="A677" i="32"/>
  <c r="A678" i="32"/>
  <c r="A679" i="32"/>
  <c r="A685" i="32"/>
  <c r="A686" i="32"/>
  <c r="A687" i="32"/>
  <c r="A689" i="32"/>
  <c r="A690" i="32"/>
  <c r="A691" i="32"/>
  <c r="A692" i="32"/>
  <c r="A693" i="32"/>
  <c r="A694" i="32"/>
  <c r="A701" i="32"/>
  <c r="A702" i="32"/>
  <c r="A703" i="32"/>
  <c r="A704" i="32"/>
  <c r="A705" i="32"/>
  <c r="A706" i="32"/>
  <c r="A709" i="32"/>
  <c r="A710" i="32"/>
  <c r="A711" i="32"/>
  <c r="A716" i="32"/>
  <c r="A717" i="32"/>
  <c r="A718" i="32"/>
  <c r="A721" i="32"/>
  <c r="A722" i="32"/>
  <c r="A723" i="32"/>
  <c r="A725" i="32"/>
  <c r="A726" i="32"/>
  <c r="A727" i="32"/>
  <c r="A733" i="32"/>
  <c r="A734" i="32"/>
  <c r="A735" i="32"/>
  <c r="A737" i="32"/>
  <c r="A738" i="32"/>
  <c r="A739" i="32"/>
  <c r="A740" i="32"/>
  <c r="A741" i="32"/>
  <c r="A742" i="32"/>
  <c r="A749" i="32"/>
  <c r="A750" i="32"/>
  <c r="A751" i="32"/>
  <c r="A752" i="32"/>
  <c r="A753" i="32"/>
  <c r="A754" i="32"/>
  <c r="A757" i="32"/>
  <c r="A758" i="32"/>
  <c r="A759" i="32"/>
  <c r="A764" i="32"/>
  <c r="A765" i="32"/>
  <c r="A766" i="32"/>
  <c r="A769" i="32"/>
  <c r="A770" i="32"/>
  <c r="A771" i="32"/>
  <c r="A773" i="32"/>
  <c r="A774" i="32"/>
  <c r="A775" i="32"/>
  <c r="A781" i="32"/>
  <c r="A782" i="32"/>
  <c r="A783" i="32"/>
  <c r="A785" i="32"/>
  <c r="A786" i="32"/>
  <c r="A787" i="32"/>
  <c r="A788" i="32"/>
  <c r="A789" i="32"/>
  <c r="A790" i="32"/>
  <c r="A797" i="32"/>
  <c r="A798" i="32"/>
  <c r="A799" i="32"/>
  <c r="A800" i="32"/>
  <c r="A801" i="32"/>
  <c r="A802" i="32"/>
  <c r="A805" i="32"/>
  <c r="A806" i="32"/>
  <c r="A807" i="32"/>
  <c r="A812" i="32"/>
  <c r="A813" i="32"/>
  <c r="A814" i="32"/>
  <c r="A817" i="32"/>
  <c r="A818" i="32"/>
  <c r="A819" i="32"/>
  <c r="A821" i="32"/>
  <c r="A822" i="32"/>
  <c r="A823" i="32"/>
  <c r="A829" i="32"/>
  <c r="A830" i="32"/>
  <c r="A831" i="32"/>
  <c r="A833" i="32"/>
  <c r="A834" i="32"/>
  <c r="A835" i="32"/>
  <c r="A836" i="32"/>
  <c r="A837" i="32"/>
  <c r="A838" i="32"/>
  <c r="A845" i="32"/>
  <c r="A846" i="32"/>
  <c r="A847" i="32"/>
  <c r="A848" i="32"/>
  <c r="A849" i="32"/>
  <c r="A850" i="32"/>
  <c r="A853" i="32"/>
  <c r="A854" i="32"/>
  <c r="A855" i="32"/>
  <c r="A860" i="32"/>
  <c r="A861" i="32"/>
  <c r="A862" i="32"/>
  <c r="A865" i="32"/>
  <c r="A866" i="32"/>
  <c r="A867" i="32"/>
  <c r="A869" i="32"/>
  <c r="A870" i="32"/>
  <c r="A871" i="32"/>
  <c r="A877" i="32"/>
  <c r="A878" i="32"/>
  <c r="A879" i="32"/>
  <c r="A881" i="32"/>
  <c r="A882" i="32"/>
  <c r="A883" i="32"/>
  <c r="A884" i="32"/>
  <c r="A885" i="32"/>
  <c r="A886" i="32"/>
  <c r="A893" i="32"/>
  <c r="A894" i="32"/>
  <c r="A895" i="32"/>
  <c r="A896" i="32"/>
  <c r="A897" i="32"/>
  <c r="A898" i="32"/>
  <c r="A901" i="32"/>
  <c r="A902" i="32"/>
  <c r="A903" i="32"/>
  <c r="A908" i="32"/>
  <c r="A909" i="32"/>
  <c r="A910" i="32"/>
  <c r="A913" i="32"/>
  <c r="A914" i="32"/>
  <c r="A915" i="32"/>
  <c r="A917" i="32"/>
  <c r="A918" i="32"/>
  <c r="A919" i="32"/>
  <c r="A925" i="32"/>
  <c r="A926" i="32"/>
  <c r="A927" i="32"/>
  <c r="A929" i="32"/>
  <c r="A930" i="32"/>
  <c r="A931" i="32"/>
  <c r="A932" i="32"/>
  <c r="A933" i="32"/>
  <c r="A934" i="32"/>
  <c r="A941" i="32"/>
  <c r="A942" i="32"/>
  <c r="A943" i="32"/>
  <c r="A944" i="32"/>
  <c r="A945" i="32"/>
  <c r="A946" i="32"/>
  <c r="A949" i="32"/>
  <c r="A950" i="32"/>
  <c r="A951" i="32"/>
  <c r="A956" i="32"/>
  <c r="A957" i="32"/>
  <c r="A958" i="32"/>
  <c r="A961" i="32"/>
  <c r="A962" i="32"/>
  <c r="A963" i="32"/>
  <c r="A965" i="32"/>
  <c r="A966" i="32"/>
  <c r="A967" i="32"/>
  <c r="A973" i="32"/>
  <c r="A974" i="32"/>
  <c r="A975" i="32"/>
  <c r="A977" i="32"/>
  <c r="A978" i="32"/>
  <c r="A979" i="32"/>
  <c r="A980" i="32"/>
  <c r="A981" i="32"/>
  <c r="A982" i="32"/>
  <c r="A989" i="32"/>
  <c r="A990" i="32"/>
  <c r="A991" i="32"/>
  <c r="A992" i="32"/>
  <c r="A993" i="32"/>
  <c r="A994" i="32"/>
  <c r="A997" i="32"/>
  <c r="A998" i="32"/>
  <c r="A999" i="32"/>
  <c r="A1004" i="32"/>
  <c r="A1005" i="32"/>
  <c r="A1006" i="32"/>
  <c r="A1007" i="32"/>
  <c r="A1008" i="32"/>
  <c r="A1009" i="32"/>
  <c r="A1010" i="32"/>
  <c r="A1011" i="32"/>
  <c r="A1012" i="32"/>
  <c r="A1016" i="32"/>
  <c r="A1017" i="32"/>
  <c r="A1018" i="32"/>
  <c r="A1019" i="32"/>
  <c r="A1020" i="32"/>
  <c r="A1021" i="32"/>
  <c r="A1022" i="32"/>
  <c r="A1023" i="32"/>
  <c r="A1024" i="32"/>
  <c r="A1028" i="32"/>
  <c r="A1029" i="32"/>
  <c r="A1030" i="32"/>
  <c r="A1031" i="32"/>
  <c r="A1032" i="32"/>
  <c r="A1033" i="32"/>
  <c r="A1034" i="32"/>
  <c r="A1035" i="32"/>
  <c r="A1036" i="32"/>
  <c r="A1040" i="32"/>
  <c r="A1041" i="32"/>
  <c r="A1042" i="32"/>
  <c r="A1043" i="32"/>
  <c r="A1044" i="32"/>
  <c r="A1045" i="32"/>
  <c r="A1046" i="32"/>
  <c r="A1047" i="32"/>
  <c r="A1048" i="32"/>
  <c r="A1052" i="32"/>
  <c r="A1053" i="32"/>
  <c r="A1054" i="32"/>
  <c r="A1055" i="32"/>
  <c r="A1056" i="32"/>
  <c r="A1057" i="32"/>
  <c r="A1058" i="32"/>
  <c r="A1059" i="32"/>
  <c r="A1060" i="32"/>
  <c r="A1064" i="32"/>
  <c r="A1065" i="32"/>
  <c r="A1066" i="32"/>
  <c r="A1067" i="32"/>
  <c r="A1068" i="32"/>
  <c r="A1069" i="32"/>
  <c r="A1070" i="32"/>
  <c r="A1071" i="32"/>
  <c r="A1072" i="32"/>
  <c r="A1076" i="32"/>
  <c r="A1077" i="32"/>
  <c r="A1078" i="32"/>
  <c r="A1079" i="32"/>
  <c r="A1080" i="32"/>
  <c r="A1081" i="32"/>
  <c r="A1082" i="32"/>
  <c r="A1083" i="32"/>
  <c r="A1084" i="32"/>
  <c r="A1088" i="32"/>
  <c r="A1089" i="32"/>
  <c r="A1090" i="32"/>
  <c r="A1091" i="32"/>
  <c r="A1092" i="32"/>
  <c r="A1093" i="32"/>
  <c r="A1094" i="32"/>
  <c r="A1095" i="32"/>
  <c r="A1096" i="32"/>
  <c r="A1100" i="32"/>
  <c r="A1101" i="32"/>
  <c r="A1102" i="32"/>
  <c r="A1103" i="32"/>
  <c r="A1104" i="32"/>
  <c r="A1105" i="32"/>
  <c r="A1106" i="32"/>
  <c r="A1107" i="32"/>
  <c r="A1108" i="32"/>
  <c r="A1112" i="32"/>
  <c r="A1113" i="32"/>
  <c r="A1114" i="32"/>
  <c r="A1115" i="32"/>
  <c r="A1116" i="32"/>
  <c r="A1117" i="32"/>
  <c r="A1118" i="32"/>
  <c r="A1119" i="32"/>
  <c r="A1120" i="32"/>
  <c r="A1124" i="32"/>
  <c r="A1125" i="32"/>
  <c r="A1126" i="32"/>
  <c r="A1127" i="32"/>
  <c r="A1128" i="32"/>
  <c r="A1129" i="32"/>
  <c r="A1130" i="32"/>
  <c r="A1131" i="32"/>
  <c r="A1132" i="32"/>
  <c r="A1136" i="32"/>
  <c r="A1137" i="32"/>
  <c r="A1138" i="32"/>
  <c r="A1139" i="32"/>
  <c r="A1140" i="32"/>
  <c r="A1141" i="32"/>
  <c r="A1142" i="32"/>
  <c r="A1143" i="32"/>
  <c r="A1144" i="32"/>
  <c r="A1148" i="32"/>
  <c r="A1149" i="32"/>
  <c r="A1150" i="32"/>
  <c r="A1151" i="32"/>
  <c r="A1152" i="32"/>
  <c r="A1153" i="32"/>
  <c r="A1154" i="32"/>
  <c r="A1155" i="32"/>
  <c r="A1156" i="32"/>
  <c r="A1160" i="32"/>
  <c r="A1161" i="32"/>
  <c r="A1162" i="32"/>
  <c r="A1163" i="32"/>
  <c r="A1164" i="32"/>
  <c r="A1165" i="32"/>
  <c r="A1166" i="32"/>
  <c r="A1167" i="32"/>
  <c r="A1168" i="32"/>
  <c r="A1172" i="32"/>
  <c r="A1173" i="32"/>
  <c r="A1174" i="32"/>
  <c r="A1175" i="32"/>
  <c r="A1176" i="32"/>
  <c r="A1177" i="32"/>
  <c r="A1178" i="32"/>
  <c r="A1179" i="32"/>
  <c r="A1180" i="32"/>
  <c r="A1184" i="32"/>
  <c r="A1185" i="32"/>
  <c r="A1186" i="32"/>
  <c r="A1187" i="32"/>
  <c r="A1188" i="32"/>
  <c r="A1189" i="32"/>
  <c r="A1190" i="32"/>
  <c r="A1191" i="32"/>
  <c r="A1192" i="32"/>
  <c r="A1196" i="32"/>
  <c r="A1197" i="32"/>
  <c r="A1198" i="32"/>
  <c r="A1199" i="32"/>
  <c r="A1200" i="32"/>
  <c r="A1201" i="32"/>
  <c r="A1202" i="32"/>
  <c r="A1203" i="32"/>
  <c r="A1204" i="32"/>
  <c r="A1208" i="32"/>
  <c r="A1209" i="32"/>
  <c r="A1210" i="32"/>
  <c r="A1211" i="32"/>
  <c r="A1212" i="32"/>
  <c r="A1213" i="32"/>
  <c r="A1214" i="32"/>
  <c r="A1215" i="32"/>
  <c r="A1216" i="32"/>
  <c r="A1220" i="32"/>
  <c r="A1221" i="32"/>
  <c r="A1222" i="32"/>
  <c r="A1223" i="32"/>
  <c r="A1224" i="32"/>
  <c r="A1225" i="32"/>
  <c r="A1226" i="32"/>
  <c r="A1227" i="32"/>
  <c r="A1228" i="32"/>
  <c r="A1232" i="32"/>
  <c r="A1233" i="32"/>
  <c r="A1234" i="32"/>
  <c r="A1235" i="32"/>
  <c r="A1236" i="32"/>
  <c r="A1237" i="32"/>
  <c r="A1238" i="32"/>
  <c r="A1239" i="32"/>
  <c r="A1240" i="32"/>
  <c r="A1244" i="32"/>
  <c r="A1245" i="32"/>
  <c r="A1246" i="32"/>
  <c r="A1247" i="32"/>
  <c r="A1248" i="32"/>
  <c r="A1249" i="32"/>
  <c r="A1250" i="32"/>
  <c r="A1251" i="32"/>
  <c r="A1252" i="32"/>
  <c r="A1256" i="32"/>
  <c r="A1257" i="32"/>
  <c r="A1258" i="32"/>
  <c r="A1259" i="32"/>
  <c r="A1260" i="32"/>
  <c r="A1261" i="32"/>
  <c r="A1262" i="32"/>
  <c r="A1263" i="32"/>
  <c r="A1264" i="32"/>
  <c r="A1268" i="32"/>
  <c r="A1269" i="32"/>
  <c r="A1270" i="32"/>
  <c r="A1271" i="32"/>
  <c r="A1272" i="32"/>
  <c r="A1273" i="32"/>
  <c r="A1274" i="32"/>
  <c r="A1275" i="32"/>
  <c r="A1276" i="32"/>
  <c r="A1280" i="32"/>
  <c r="A1281" i="32"/>
  <c r="A1282" i="32"/>
  <c r="A1283" i="32"/>
  <c r="A1284" i="32"/>
  <c r="A1285" i="32"/>
  <c r="A1286" i="32"/>
  <c r="A1287" i="32"/>
  <c r="A1288" i="32"/>
  <c r="A1292" i="32"/>
  <c r="A1293" i="32"/>
  <c r="A1294" i="32"/>
  <c r="A1295" i="32"/>
  <c r="A1296" i="32"/>
  <c r="A1297" i="32"/>
  <c r="A1298" i="32"/>
  <c r="A1299" i="32"/>
  <c r="A1300" i="32"/>
  <c r="A1304" i="32"/>
  <c r="A1305" i="32"/>
  <c r="A1306" i="32"/>
  <c r="A1307" i="32"/>
  <c r="A1308" i="32"/>
  <c r="A1309" i="32"/>
  <c r="A1310" i="32"/>
  <c r="A1311" i="32"/>
  <c r="A1312" i="32"/>
  <c r="A1316" i="32"/>
  <c r="A1317" i="32"/>
  <c r="A1318" i="32"/>
  <c r="A1319" i="32"/>
  <c r="A1320" i="32"/>
  <c r="A1321" i="32"/>
  <c r="A1322" i="32"/>
  <c r="A1323" i="32"/>
  <c r="A1324" i="32"/>
  <c r="A1328" i="32"/>
  <c r="A1329" i="32"/>
  <c r="A1330" i="32"/>
  <c r="A1331" i="32"/>
  <c r="A1332" i="32"/>
  <c r="A1333" i="32"/>
  <c r="A1334" i="32"/>
  <c r="A1335" i="32"/>
  <c r="A1336" i="32"/>
  <c r="A1340" i="32"/>
  <c r="A1341" i="32"/>
  <c r="A1342" i="32"/>
  <c r="A1343" i="32"/>
  <c r="A1344" i="32"/>
  <c r="A1345" i="32"/>
  <c r="A1346" i="32"/>
  <c r="A1347" i="32"/>
  <c r="A1348" i="32"/>
  <c r="A1352" i="32"/>
  <c r="A1353" i="32"/>
  <c r="A1354" i="32"/>
  <c r="A1355" i="32"/>
  <c r="A1356" i="32"/>
  <c r="A1357" i="32"/>
  <c r="A1358" i="32"/>
  <c r="A1359" i="32"/>
  <c r="A1360" i="32"/>
  <c r="A1364" i="32"/>
  <c r="A1365" i="32"/>
  <c r="A1366" i="32"/>
  <c r="A1367" i="32"/>
  <c r="A1368" i="32"/>
  <c r="A1369" i="32"/>
  <c r="A1370" i="32"/>
  <c r="A1371" i="32"/>
  <c r="A1372" i="32"/>
  <c r="A1376" i="32"/>
  <c r="A1377" i="32"/>
  <c r="A1378" i="32"/>
  <c r="A1379" i="32"/>
  <c r="A1380" i="32"/>
  <c r="A1381" i="32"/>
  <c r="A1382" i="32"/>
  <c r="A1383" i="32"/>
  <c r="A1384" i="32"/>
  <c r="A1388" i="32"/>
  <c r="A1389" i="32"/>
  <c r="A1390" i="32"/>
  <c r="A1391" i="32"/>
  <c r="A1392" i="32"/>
  <c r="A1393" i="32"/>
  <c r="A1394" i="32"/>
  <c r="A1395" i="32"/>
  <c r="A1396" i="32"/>
  <c r="A1400" i="32"/>
  <c r="A1401" i="32"/>
  <c r="A1402" i="32"/>
  <c r="A1403" i="32"/>
  <c r="A1404" i="32"/>
  <c r="A1405" i="32"/>
  <c r="A1406" i="32"/>
  <c r="A1407" i="32"/>
  <c r="A1408" i="32"/>
  <c r="A1412" i="32"/>
  <c r="A1413" i="32"/>
  <c r="A1414" i="32"/>
  <c r="A1415" i="32"/>
  <c r="A1416" i="32"/>
  <c r="A1417" i="32"/>
  <c r="A1418" i="32"/>
  <c r="A1419" i="32"/>
  <c r="A1420" i="32"/>
  <c r="A1424" i="32"/>
  <c r="A1425" i="32"/>
  <c r="A1426" i="32"/>
  <c r="A1427" i="32"/>
  <c r="A1428" i="32"/>
  <c r="A1429" i="32"/>
  <c r="A1430" i="32"/>
  <c r="A1431" i="32"/>
  <c r="A1432" i="32"/>
  <c r="A1433" i="32"/>
  <c r="A1434" i="32"/>
  <c r="A1435" i="32"/>
  <c r="A1436" i="32"/>
  <c r="A1437" i="32"/>
  <c r="A1438" i="32"/>
  <c r="A1439" i="32"/>
  <c r="A1440" i="32"/>
  <c r="A1441" i="32"/>
  <c r="A1442" i="32"/>
  <c r="A1443" i="32"/>
  <c r="A1444" i="32"/>
  <c r="A1445" i="32"/>
  <c r="A1446" i="32"/>
  <c r="A1447" i="32"/>
  <c r="A1448" i="32"/>
  <c r="A1449" i="32"/>
  <c r="A1450" i="32"/>
  <c r="A1451" i="32"/>
  <c r="A1452" i="32"/>
  <c r="A1453" i="32"/>
  <c r="A1454" i="32"/>
  <c r="A1455" i="32"/>
  <c r="A1456" i="32"/>
  <c r="A1457" i="32"/>
  <c r="A1458" i="32"/>
  <c r="A1459" i="32"/>
  <c r="A1460" i="32"/>
  <c r="A1461" i="32"/>
  <c r="A1462" i="32"/>
  <c r="A1463" i="32"/>
  <c r="A1464" i="32"/>
  <c r="A1465" i="32"/>
  <c r="A1466" i="32"/>
  <c r="A1467" i="32"/>
  <c r="A1468" i="32"/>
  <c r="A1469" i="32"/>
  <c r="A1470" i="32"/>
  <c r="A1471" i="32"/>
  <c r="A1472" i="32"/>
  <c r="A1473" i="32"/>
  <c r="A1474" i="32"/>
  <c r="A1475" i="32"/>
  <c r="A1476" i="32"/>
  <c r="A1477" i="32"/>
  <c r="A1478" i="32"/>
  <c r="A1479" i="32"/>
  <c r="A1480" i="32"/>
  <c r="A1481" i="32"/>
  <c r="A1482" i="32"/>
  <c r="A1483" i="32"/>
  <c r="A1484" i="32"/>
  <c r="A1485" i="32"/>
  <c r="A1486" i="32"/>
  <c r="A1487" i="32"/>
  <c r="A1488" i="32"/>
  <c r="A1489" i="32"/>
  <c r="A1490" i="32"/>
  <c r="A1491" i="32"/>
  <c r="A1492" i="32"/>
  <c r="A1493" i="32"/>
  <c r="A1494" i="32"/>
  <c r="A1495" i="32"/>
  <c r="A1496" i="32"/>
  <c r="A1497" i="32"/>
  <c r="A1498" i="32"/>
  <c r="A1499" i="32"/>
  <c r="A1500" i="32"/>
  <c r="A1501" i="32"/>
  <c r="A1502" i="32"/>
  <c r="A1503" i="32"/>
  <c r="A1504" i="32"/>
  <c r="A1505" i="32"/>
  <c r="A1506" i="32"/>
  <c r="A1507" i="32"/>
  <c r="A1508" i="32"/>
  <c r="A1509" i="32"/>
  <c r="A1510" i="32"/>
  <c r="A1511" i="32"/>
  <c r="A1512" i="32"/>
  <c r="A1513" i="32"/>
  <c r="A1514" i="32"/>
  <c r="A1515" i="32"/>
  <c r="A1516" i="32"/>
  <c r="A1517" i="32"/>
  <c r="A1518" i="32"/>
  <c r="A1519" i="32"/>
  <c r="A1520" i="32"/>
  <c r="A1521" i="32"/>
  <c r="A1522" i="32"/>
  <c r="A1523" i="32"/>
  <c r="A1524" i="32"/>
  <c r="A1525" i="32"/>
  <c r="A1526" i="32"/>
  <c r="A1527" i="32"/>
  <c r="A1528" i="32"/>
  <c r="A1529" i="32"/>
  <c r="A1530" i="32"/>
  <c r="A1531" i="32"/>
  <c r="A1532" i="32"/>
  <c r="A1533" i="32"/>
  <c r="A1534" i="32"/>
  <c r="A1535" i="32"/>
  <c r="A1536" i="32"/>
  <c r="A1537" i="32"/>
  <c r="A1538" i="32"/>
  <c r="A1539" i="32"/>
  <c r="A1540" i="32"/>
  <c r="A1541" i="32"/>
  <c r="A1542" i="32"/>
  <c r="A1543" i="32"/>
  <c r="A1544" i="32"/>
  <c r="A1545" i="32"/>
  <c r="A1546" i="32"/>
  <c r="A1547" i="32"/>
  <c r="A1548" i="32"/>
  <c r="A1549" i="32"/>
  <c r="A1550" i="32"/>
  <c r="A1551" i="32"/>
  <c r="A1552" i="32"/>
  <c r="A1553" i="32"/>
  <c r="A1554" i="32"/>
  <c r="A1555" i="32"/>
  <c r="A1556" i="32"/>
  <c r="A1557" i="32"/>
  <c r="A1558" i="32"/>
  <c r="A1559" i="32"/>
  <c r="A1560" i="32"/>
  <c r="A1561" i="32"/>
  <c r="A1562" i="32"/>
  <c r="A1563" i="32"/>
  <c r="A1564" i="32"/>
  <c r="A1565" i="32"/>
  <c r="A1566" i="32"/>
  <c r="A1567" i="32"/>
  <c r="A1568" i="32"/>
  <c r="A1569" i="32"/>
  <c r="A1570" i="32"/>
  <c r="A1571" i="32"/>
  <c r="A1572" i="32"/>
  <c r="A1573" i="32"/>
  <c r="A1574" i="32"/>
  <c r="A1575" i="32"/>
  <c r="A1576" i="32"/>
  <c r="A1577" i="32"/>
  <c r="A1578" i="32"/>
  <c r="A1579" i="32"/>
  <c r="A1580" i="32"/>
  <c r="A1581" i="32"/>
  <c r="A1582" i="32"/>
  <c r="A1583" i="32"/>
  <c r="A1584" i="32"/>
  <c r="A1585" i="32"/>
  <c r="A1586" i="32"/>
  <c r="A1587" i="32"/>
  <c r="A1588" i="32"/>
  <c r="A1589" i="32"/>
  <c r="A1590" i="32"/>
  <c r="A1591" i="32"/>
  <c r="A1592" i="32"/>
  <c r="A1593" i="32"/>
  <c r="A1594" i="32"/>
  <c r="A1595" i="32"/>
  <c r="A1596" i="32"/>
  <c r="A1597" i="32"/>
  <c r="A1598" i="32"/>
  <c r="A1599" i="32"/>
  <c r="A1600" i="32"/>
  <c r="A1601" i="32"/>
  <c r="A1602" i="32"/>
  <c r="A1603" i="32"/>
  <c r="A1604" i="32"/>
  <c r="A1605" i="32"/>
  <c r="A1606" i="32"/>
  <c r="A1607" i="32"/>
  <c r="A1608" i="32"/>
  <c r="A1609" i="32"/>
  <c r="A1610" i="32"/>
  <c r="A1611" i="32"/>
  <c r="A1612" i="32"/>
  <c r="A1613" i="32"/>
  <c r="A1614" i="32"/>
  <c r="A1615" i="32"/>
  <c r="A1616" i="32"/>
  <c r="A1617" i="32"/>
  <c r="A1618" i="32"/>
  <c r="A1619" i="32"/>
  <c r="A1620" i="32"/>
  <c r="A1621" i="32"/>
  <c r="A1622" i="32"/>
  <c r="A1623" i="32"/>
  <c r="A1624" i="32"/>
  <c r="A1625" i="32"/>
  <c r="A1626" i="32"/>
  <c r="A1627" i="32"/>
  <c r="A1628" i="32"/>
  <c r="A1629" i="32"/>
  <c r="A1630" i="32"/>
  <c r="A1631" i="32"/>
  <c r="A1632" i="32"/>
  <c r="A1633" i="32"/>
  <c r="A1634" i="32"/>
  <c r="A1635" i="32"/>
  <c r="A1636" i="32"/>
  <c r="A1637" i="32"/>
  <c r="A1638" i="32"/>
  <c r="A1639" i="32"/>
  <c r="A1640" i="32"/>
  <c r="A1641" i="32"/>
  <c r="A1642" i="32"/>
  <c r="A1643" i="32"/>
  <c r="A1644" i="32"/>
  <c r="A1645" i="32"/>
  <c r="A1646" i="32"/>
  <c r="A1647" i="32"/>
  <c r="A1648" i="32"/>
  <c r="A1649" i="32"/>
  <c r="A1650" i="32"/>
  <c r="A1651" i="32"/>
  <c r="A1652" i="32"/>
  <c r="A1653" i="32"/>
  <c r="A1654" i="32"/>
  <c r="A1655" i="32"/>
  <c r="A1656" i="32"/>
  <c r="A1657" i="32"/>
  <c r="A1658" i="32"/>
  <c r="A1659" i="32"/>
  <c r="A1660" i="32"/>
  <c r="A1661" i="32"/>
  <c r="A1662" i="32"/>
  <c r="A1663" i="32"/>
  <c r="A1664" i="32"/>
  <c r="A1665" i="32"/>
  <c r="A1666" i="32"/>
  <c r="A1667" i="32"/>
  <c r="A1668" i="32"/>
  <c r="A1669" i="32"/>
  <c r="A1670" i="32"/>
  <c r="A1671" i="32"/>
  <c r="A1672" i="32"/>
  <c r="A1673" i="32"/>
  <c r="A1674" i="32"/>
  <c r="A1675" i="32"/>
  <c r="A1676" i="32"/>
  <c r="A1677" i="32"/>
  <c r="A1678" i="32"/>
  <c r="A1679" i="32"/>
  <c r="A1680" i="32"/>
  <c r="A1681" i="32"/>
  <c r="A1682" i="32"/>
  <c r="A1683" i="32"/>
  <c r="A1684" i="32"/>
  <c r="A1685" i="32"/>
  <c r="A1686" i="32"/>
  <c r="A1687" i="32"/>
  <c r="A1688" i="32"/>
  <c r="A1689" i="32"/>
  <c r="A1690" i="32"/>
  <c r="A1691" i="32"/>
  <c r="A1692" i="32"/>
  <c r="A1693" i="32"/>
  <c r="A1694" i="32"/>
  <c r="A1695" i="32"/>
  <c r="A1696" i="32"/>
  <c r="A1697" i="32"/>
  <c r="A1698" i="32"/>
  <c r="A1699" i="32"/>
  <c r="A1700" i="32"/>
  <c r="A1701" i="32"/>
  <c r="A1702" i="32"/>
  <c r="A1703" i="32"/>
  <c r="A1704" i="32"/>
  <c r="A1705" i="32"/>
  <c r="A1706" i="32"/>
  <c r="A1707" i="32"/>
  <c r="A1708" i="32"/>
  <c r="A1709" i="32"/>
  <c r="A1710" i="32"/>
  <c r="A1711" i="32"/>
  <c r="A1712" i="32"/>
  <c r="A1713" i="32"/>
  <c r="A1714" i="32"/>
  <c r="A1715" i="32"/>
  <c r="A1716" i="32"/>
  <c r="A1717" i="32"/>
  <c r="A1718" i="32"/>
  <c r="A1719" i="32"/>
  <c r="A1720" i="32"/>
  <c r="A1721" i="32"/>
  <c r="A1722" i="32"/>
  <c r="A1723" i="32"/>
  <c r="A1724" i="32"/>
  <c r="A1725" i="32"/>
  <c r="A1726" i="32"/>
  <c r="A1727" i="32"/>
  <c r="A1728" i="32"/>
  <c r="A1729" i="32"/>
  <c r="A1730" i="32"/>
  <c r="A1731" i="32"/>
  <c r="A1732" i="32"/>
  <c r="A1733" i="32"/>
  <c r="A1734" i="32"/>
  <c r="A1735" i="32"/>
  <c r="A1736" i="32"/>
  <c r="A1737" i="32"/>
  <c r="A1738" i="32"/>
  <c r="A1739" i="32"/>
  <c r="A1740" i="32"/>
  <c r="A1741" i="32"/>
  <c r="A1742" i="32"/>
  <c r="A1743" i="32"/>
  <c r="A1744" i="32"/>
  <c r="A1745" i="32"/>
  <c r="A1746" i="32"/>
  <c r="A1747" i="32"/>
  <c r="A1748" i="32"/>
  <c r="A1749" i="32"/>
  <c r="A1750" i="32"/>
  <c r="A1751" i="32"/>
  <c r="A1752" i="32"/>
  <c r="A1753" i="32"/>
  <c r="A1754" i="32"/>
  <c r="A1755" i="32"/>
  <c r="A1756" i="32"/>
  <c r="A1757" i="32"/>
  <c r="A1758" i="32"/>
  <c r="A1759" i="32"/>
  <c r="A1760" i="32"/>
  <c r="A1761" i="32"/>
  <c r="A1762" i="32"/>
  <c r="A1763" i="32"/>
  <c r="A1764" i="32"/>
  <c r="A1765" i="32"/>
  <c r="A1766" i="32"/>
  <c r="A1767" i="32"/>
  <c r="A1768" i="32"/>
  <c r="A1769" i="32"/>
  <c r="A1770" i="32"/>
  <c r="A1771" i="32"/>
  <c r="A1772" i="32"/>
  <c r="A1773" i="32"/>
  <c r="A1774" i="32"/>
  <c r="A1775" i="32"/>
  <c r="A1776" i="32"/>
  <c r="A1777" i="32"/>
  <c r="A1778" i="32"/>
  <c r="A1779" i="32"/>
  <c r="A1780" i="32"/>
  <c r="A1781" i="32"/>
  <c r="A1782" i="32"/>
  <c r="A1783" i="32"/>
  <c r="A1784" i="32"/>
  <c r="A1785" i="32"/>
  <c r="A1786" i="32"/>
  <c r="A1787" i="32"/>
  <c r="A1788" i="32"/>
  <c r="A1789" i="32"/>
  <c r="A1790" i="32"/>
  <c r="A1791" i="32"/>
  <c r="A1792" i="32"/>
  <c r="A1793" i="32"/>
  <c r="A1794" i="32"/>
  <c r="A1795" i="32"/>
  <c r="A1796" i="32"/>
  <c r="A1797" i="32"/>
  <c r="A1798" i="32"/>
  <c r="A1799" i="32"/>
  <c r="A1800" i="32"/>
  <c r="A1801" i="32"/>
  <c r="A1802" i="32"/>
  <c r="A1803" i="32"/>
  <c r="A1804" i="32"/>
  <c r="A1805" i="32"/>
  <c r="A1806" i="32"/>
  <c r="A1807" i="32"/>
  <c r="A1808" i="32"/>
  <c r="A1809" i="32"/>
  <c r="A1810" i="32"/>
  <c r="A1811" i="32"/>
  <c r="A1812" i="32"/>
  <c r="A1813" i="32"/>
  <c r="A1814" i="32"/>
  <c r="A1815" i="32"/>
  <c r="A1816" i="32"/>
  <c r="A1817" i="32"/>
  <c r="A1818" i="32"/>
  <c r="A1819" i="32"/>
  <c r="A1820" i="32"/>
  <c r="A1821" i="32"/>
  <c r="A1822" i="32"/>
  <c r="A1823" i="32"/>
  <c r="A1824" i="32"/>
  <c r="A1825" i="32"/>
  <c r="A1826" i="32"/>
  <c r="A1827" i="32"/>
  <c r="A1828" i="32"/>
  <c r="A1829" i="32"/>
  <c r="A1830" i="32"/>
  <c r="A1831" i="32"/>
  <c r="A1832" i="32"/>
  <c r="A1833" i="32"/>
  <c r="A1834" i="32"/>
  <c r="A1835" i="32"/>
  <c r="A1836" i="32"/>
  <c r="A1837" i="32"/>
  <c r="A1838" i="32"/>
  <c r="A1839" i="32"/>
  <c r="A1840" i="32"/>
  <c r="A1841" i="32"/>
  <c r="A1842" i="32"/>
  <c r="A1843" i="32"/>
  <c r="A1844" i="32"/>
  <c r="A1845" i="32"/>
  <c r="A1846" i="32"/>
  <c r="A1847" i="32"/>
  <c r="A1848" i="32"/>
  <c r="A1849" i="32"/>
  <c r="A1850" i="32"/>
  <c r="A1851" i="32"/>
  <c r="A1852" i="32"/>
  <c r="A1853" i="32"/>
  <c r="A1854" i="32"/>
  <c r="A1855" i="32"/>
  <c r="A1856" i="32"/>
  <c r="A1857" i="32"/>
  <c r="A1858" i="32"/>
  <c r="A1859" i="32"/>
  <c r="A1860" i="32"/>
  <c r="A1861" i="32"/>
  <c r="A1862" i="32"/>
  <c r="A1863" i="32"/>
  <c r="A1864" i="32"/>
  <c r="A1865" i="32"/>
  <c r="A1866" i="32"/>
  <c r="A1867" i="32"/>
  <c r="A1868" i="32"/>
  <c r="A1869" i="32"/>
  <c r="A1870" i="32"/>
  <c r="A1871" i="32"/>
  <c r="A1872" i="32"/>
  <c r="A1873" i="32"/>
  <c r="A1874" i="32"/>
  <c r="A1875" i="32"/>
  <c r="A1876" i="32"/>
  <c r="A1877" i="32"/>
  <c r="A1878" i="32"/>
  <c r="A1879" i="32"/>
  <c r="A1880" i="32"/>
  <c r="A1881" i="32"/>
  <c r="A341" i="32" l="1"/>
  <c r="A325" i="32"/>
  <c r="A308" i="32"/>
  <c r="A293" i="32"/>
  <c r="A277" i="32"/>
  <c r="A260" i="32"/>
  <c r="A245" i="32"/>
  <c r="A229" i="32"/>
  <c r="A212" i="32"/>
  <c r="A197" i="32"/>
  <c r="A181" i="32"/>
  <c r="A164" i="32"/>
  <c r="A149" i="32"/>
  <c r="A133" i="32"/>
  <c r="A116" i="32"/>
  <c r="A101" i="32"/>
  <c r="A85" i="32"/>
  <c r="A68" i="32"/>
  <c r="A53" i="32"/>
  <c r="A37" i="32"/>
  <c r="A20" i="32"/>
  <c r="A5" i="32"/>
  <c r="A14612" i="32"/>
  <c r="A14600" i="32"/>
  <c r="A14588" i="32"/>
  <c r="A14576" i="32"/>
  <c r="A14564" i="32"/>
  <c r="A14552" i="32"/>
  <c r="A14540" i="32"/>
  <c r="A14528" i="32"/>
  <c r="A14516" i="32"/>
  <c r="A14504" i="32"/>
  <c r="A14492" i="32"/>
  <c r="A14480" i="32"/>
  <c r="A14468" i="32"/>
  <c r="A14456" i="32"/>
  <c r="A14444" i="32"/>
  <c r="A14432" i="32"/>
  <c r="A14420" i="32"/>
  <c r="A14408" i="32"/>
  <c r="A14396" i="32"/>
  <c r="A14384" i="32"/>
  <c r="A14372" i="32"/>
  <c r="A14360" i="32"/>
  <c r="A14348" i="32"/>
  <c r="A14336" i="32"/>
  <c r="A14324" i="32"/>
  <c r="A14312" i="32"/>
  <c r="A14300" i="32"/>
  <c r="A14288" i="32"/>
  <c r="A14276" i="32"/>
  <c r="A14264" i="32"/>
  <c r="A14252" i="32"/>
  <c r="A14240" i="32"/>
  <c r="A14227" i="32"/>
  <c r="A14211" i="32"/>
  <c r="A14197" i="32"/>
  <c r="A14183" i="32"/>
  <c r="A14169" i="32"/>
  <c r="A14155" i="32"/>
  <c r="A14139" i="32"/>
  <c r="A14125" i="32"/>
  <c r="A14111" i="32"/>
  <c r="A14097" i="32"/>
  <c r="A14083" i="32"/>
  <c r="A14067" i="32"/>
  <c r="A14053" i="32"/>
  <c r="A14039" i="32"/>
  <c r="A14025" i="32"/>
  <c r="A14011" i="32"/>
  <c r="A13995" i="32"/>
  <c r="A13981" i="32"/>
  <c r="A13967" i="32"/>
  <c r="A13953" i="32"/>
  <c r="A13939" i="32"/>
  <c r="A13923" i="32"/>
  <c r="A13909" i="32"/>
  <c r="A13895" i="32"/>
  <c r="A13881" i="32"/>
  <c r="A13867" i="32"/>
  <c r="A13851" i="32"/>
  <c r="A13837" i="32"/>
  <c r="A13823" i="32"/>
  <c r="A13809" i="32"/>
  <c r="A13795" i="32"/>
  <c r="A13779" i="32"/>
  <c r="A13765" i="32"/>
  <c r="A13751" i="32"/>
  <c r="A13737" i="32"/>
  <c r="A13723" i="32"/>
  <c r="A13707" i="32"/>
  <c r="A13693" i="32"/>
  <c r="A13679" i="32"/>
  <c r="A13665" i="32"/>
  <c r="A13651" i="32"/>
  <c r="A13635" i="32"/>
  <c r="A13621" i="32"/>
  <c r="A13607" i="32"/>
  <c r="A13593" i="32"/>
  <c r="A13579" i="32"/>
  <c r="A13563" i="32"/>
  <c r="A13549" i="32"/>
  <c r="A13535" i="32"/>
  <c r="A13521" i="32"/>
  <c r="A13507" i="32"/>
  <c r="A13491" i="32"/>
  <c r="A13477" i="32"/>
  <c r="A13463" i="32"/>
  <c r="A13449" i="32"/>
  <c r="A13435" i="32"/>
  <c r="A13418" i="32"/>
  <c r="A13403" i="32"/>
  <c r="A13388" i="32"/>
  <c r="A13370" i="32"/>
  <c r="A13355" i="32"/>
  <c r="A13340" i="32"/>
  <c r="A13320" i="32"/>
  <c r="A13304" i="32"/>
  <c r="A13284" i="32"/>
  <c r="A13268" i="32"/>
  <c r="A13248" i="32"/>
  <c r="A13226" i="32"/>
  <c r="A13209" i="32"/>
  <c r="A13187" i="32"/>
  <c r="A13165" i="32"/>
  <c r="A13148" i="32"/>
  <c r="A13126" i="32"/>
  <c r="A13104" i="32"/>
  <c r="A13082" i="32"/>
  <c r="A13065" i="32"/>
  <c r="A13042" i="32"/>
  <c r="A13018" i="32"/>
  <c r="A12994" i="32"/>
  <c r="A12970" i="32"/>
  <c r="A12946" i="32"/>
  <c r="A12922" i="32"/>
  <c r="A12898" i="32"/>
  <c r="A12874" i="32"/>
  <c r="A12850" i="32"/>
  <c r="A12826" i="32"/>
  <c r="A12802" i="32"/>
  <c r="A12778" i="32"/>
  <c r="A12754" i="32"/>
  <c r="A12730" i="32"/>
  <c r="A12706" i="32"/>
  <c r="A12682" i="32"/>
  <c r="A12638" i="32"/>
  <c r="A12590" i="32"/>
  <c r="A12542" i="32"/>
  <c r="A12494" i="32"/>
  <c r="A12446" i="32"/>
  <c r="A12398" i="32"/>
  <c r="A12341" i="32"/>
  <c r="A12278" i="32"/>
  <c r="A12212" i="32"/>
  <c r="A12149" i="32"/>
  <c r="A12086" i="32"/>
  <c r="A12020" i="32"/>
  <c r="A11949" i="32"/>
  <c r="A11877" i="32"/>
  <c r="A11805" i="32"/>
  <c r="A11733" i="32"/>
  <c r="A11645" i="32"/>
  <c r="A11537" i="32"/>
  <c r="A11429" i="32"/>
  <c r="A11318" i="32"/>
  <c r="A11192" i="32"/>
  <c r="A11067" i="32"/>
  <c r="A10908" i="32"/>
  <c r="A10632" i="32"/>
  <c r="A339" i="32"/>
  <c r="A322" i="32"/>
  <c r="A307" i="32"/>
  <c r="A291" i="32"/>
  <c r="A274" i="32"/>
  <c r="A259" i="32"/>
  <c r="A243" i="32"/>
  <c r="A226" i="32"/>
  <c r="A211" i="32"/>
  <c r="A195" i="32"/>
  <c r="A178" i="32"/>
  <c r="A163" i="32"/>
  <c r="A147" i="32"/>
  <c r="A130" i="32"/>
  <c r="A115" i="32"/>
  <c r="A99" i="32"/>
  <c r="A82" i="32"/>
  <c r="A67" i="32"/>
  <c r="A51" i="32"/>
  <c r="A34" i="32"/>
  <c r="A19" i="32"/>
  <c r="A3" i="32"/>
  <c r="A14611" i="32"/>
  <c r="A14599" i="32"/>
  <c r="A14587" i="32"/>
  <c r="A14575" i="32"/>
  <c r="A14563" i="32"/>
  <c r="A14551" i="32"/>
  <c r="A14539" i="32"/>
  <c r="A14527" i="32"/>
  <c r="A14515" i="32"/>
  <c r="A14503" i="32"/>
  <c r="A14491" i="32"/>
  <c r="A14479" i="32"/>
  <c r="A14467" i="32"/>
  <c r="A14455" i="32"/>
  <c r="A14443" i="32"/>
  <c r="A14431" i="32"/>
  <c r="A14419" i="32"/>
  <c r="A14407" i="32"/>
  <c r="A14395" i="32"/>
  <c r="A14383" i="32"/>
  <c r="A14371" i="32"/>
  <c r="A14359" i="32"/>
  <c r="A14347" i="32"/>
  <c r="A14335" i="32"/>
  <c r="A14323" i="32"/>
  <c r="A14311" i="32"/>
  <c r="A14299" i="32"/>
  <c r="A14287" i="32"/>
  <c r="A14275" i="32"/>
  <c r="A14263" i="32"/>
  <c r="A14251" i="32"/>
  <c r="A14239" i="32"/>
  <c r="A14226" i="32"/>
  <c r="A14210" i="32"/>
  <c r="A14196" i="32"/>
  <c r="A14182" i="32"/>
  <c r="A14168" i="32"/>
  <c r="A14154" i="32"/>
  <c r="A14138" i="32"/>
  <c r="A14124" i="32"/>
  <c r="A14110" i="32"/>
  <c r="A14096" i="32"/>
  <c r="A14082" i="32"/>
  <c r="A14066" i="32"/>
  <c r="A14052" i="32"/>
  <c r="A14038" i="32"/>
  <c r="A14024" i="32"/>
  <c r="A14010" i="32"/>
  <c r="A13994" i="32"/>
  <c r="A13980" i="32"/>
  <c r="A13966" i="32"/>
  <c r="A13952" i="32"/>
  <c r="A13938" i="32"/>
  <c r="A13922" i="32"/>
  <c r="A13908" i="32"/>
  <c r="A13894" i="32"/>
  <c r="A13880" i="32"/>
  <c r="A13866" i="32"/>
  <c r="A13850" i="32"/>
  <c r="A13836" i="32"/>
  <c r="A13822" i="32"/>
  <c r="A13808" i="32"/>
  <c r="A13794" i="32"/>
  <c r="A13778" i="32"/>
  <c r="A13764" i="32"/>
  <c r="A13750" i="32"/>
  <c r="A13736" i="32"/>
  <c r="A13722" i="32"/>
  <c r="A13706" i="32"/>
  <c r="A13692" i="32"/>
  <c r="A13678" i="32"/>
  <c r="A13664" i="32"/>
  <c r="A13650" i="32"/>
  <c r="A13634" i="32"/>
  <c r="A13620" i="32"/>
  <c r="A13606" i="32"/>
  <c r="A13592" i="32"/>
  <c r="A13578" i="32"/>
  <c r="A13562" i="32"/>
  <c r="A13548" i="32"/>
  <c r="A13534" i="32"/>
  <c r="A13520" i="32"/>
  <c r="A13506" i="32"/>
  <c r="A13490" i="32"/>
  <c r="A13476" i="32"/>
  <c r="A13462" i="32"/>
  <c r="A13448" i="32"/>
  <c r="A13434" i="32"/>
  <c r="A13417" i="32"/>
  <c r="A13402" i="32"/>
  <c r="A13387" i="32"/>
  <c r="A13369" i="32"/>
  <c r="A13354" i="32"/>
  <c r="A13335" i="32"/>
  <c r="A13319" i="32"/>
  <c r="A13299" i="32"/>
  <c r="A13283" i="32"/>
  <c r="A13263" i="32"/>
  <c r="A13247" i="32"/>
  <c r="A13225" i="32"/>
  <c r="A13208" i="32"/>
  <c r="A13186" i="32"/>
  <c r="A13164" i="32"/>
  <c r="A13142" i="32"/>
  <c r="A13125" i="32"/>
  <c r="A13103" i="32"/>
  <c r="A13081" i="32"/>
  <c r="A13064" i="32"/>
  <c r="A13041" i="32"/>
  <c r="A13017" i="32"/>
  <c r="A12993" i="32"/>
  <c r="A12969" i="32"/>
  <c r="A12945" i="32"/>
  <c r="A12921" i="32"/>
  <c r="A12897" i="32"/>
  <c r="A12873" i="32"/>
  <c r="A12849" i="32"/>
  <c r="A12825" i="32"/>
  <c r="A12801" i="32"/>
  <c r="A12777" i="32"/>
  <c r="A12753" i="32"/>
  <c r="A12729" i="32"/>
  <c r="A12705" i="32"/>
  <c r="A12681" i="32"/>
  <c r="A12637" i="32"/>
  <c r="A12589" i="32"/>
  <c r="A12541" i="32"/>
  <c r="A12493" i="32"/>
  <c r="A12445" i="32"/>
  <c r="A12397" i="32"/>
  <c r="A12340" i="32"/>
  <c r="A12276" i="32"/>
  <c r="A12211" i="32"/>
  <c r="A12148" i="32"/>
  <c r="A12084" i="32"/>
  <c r="A12019" i="32"/>
  <c r="A11948" i="32"/>
  <c r="A11876" i="32"/>
  <c r="A11804" i="32"/>
  <c r="A11732" i="32"/>
  <c r="A11644" i="32"/>
  <c r="A11536" i="32"/>
  <c r="A11428" i="32"/>
  <c r="A11313" i="32"/>
  <c r="A11191" i="32"/>
  <c r="A11065" i="32"/>
  <c r="A10905" i="32"/>
  <c r="A2" i="32" s="1"/>
  <c r="A1897" i="32"/>
  <c r="A1909" i="32"/>
  <c r="A1921" i="32"/>
  <c r="A1933" i="32"/>
  <c r="A1945" i="32"/>
  <c r="A1957" i="32"/>
  <c r="A1969" i="32"/>
  <c r="A1981" i="32"/>
  <c r="A1993" i="32"/>
  <c r="A2005" i="32"/>
  <c r="A2017" i="32"/>
  <c r="A2029" i="32"/>
  <c r="A2041" i="32"/>
  <c r="A2053" i="32"/>
  <c r="A2065" i="32"/>
  <c r="A2077" i="32"/>
  <c r="A2089" i="32"/>
  <c r="A2101" i="32"/>
  <c r="A2113" i="32"/>
  <c r="A2125" i="32"/>
  <c r="A2137" i="32"/>
  <c r="A2149" i="32"/>
  <c r="A2161" i="32"/>
  <c r="A2173" i="32"/>
  <c r="A2185" i="32"/>
  <c r="A2197" i="32"/>
  <c r="A2209" i="32"/>
  <c r="A2221" i="32"/>
  <c r="A2233" i="32"/>
  <c r="A2245" i="32"/>
  <c r="A2257" i="32"/>
  <c r="A2269" i="32"/>
  <c r="A2281" i="32"/>
  <c r="A2293" i="32"/>
  <c r="A2305" i="32"/>
  <c r="A2317" i="32"/>
  <c r="A2329" i="32"/>
  <c r="A2341" i="32"/>
  <c r="A2353" i="32"/>
  <c r="A2365" i="32"/>
  <c r="A2377" i="32"/>
  <c r="A2389" i="32"/>
  <c r="A2401" i="32"/>
  <c r="A2413" i="32"/>
  <c r="A2425" i="32"/>
  <c r="A2437" i="32"/>
  <c r="A2449" i="32"/>
  <c r="A2461" i="32"/>
  <c r="A2473" i="32"/>
  <c r="A2485" i="32"/>
  <c r="A2497" i="32"/>
  <c r="A2509" i="32"/>
  <c r="A2521" i="32"/>
  <c r="A2533" i="32"/>
  <c r="A2545" i="32"/>
  <c r="A1899" i="32"/>
  <c r="A1911" i="32"/>
  <c r="A1923" i="32"/>
  <c r="A1935" i="32"/>
  <c r="A1947" i="32"/>
  <c r="A1959" i="32"/>
  <c r="A1971" i="32"/>
  <c r="A1983" i="32"/>
  <c r="A1995" i="32"/>
  <c r="A2007" i="32"/>
  <c r="A2019" i="32"/>
  <c r="A2031" i="32"/>
  <c r="A2043" i="32"/>
  <c r="A2055" i="32"/>
  <c r="A2067" i="32"/>
  <c r="A2079" i="32"/>
  <c r="A2091" i="32"/>
  <c r="A2103" i="32"/>
  <c r="A2115" i="32"/>
  <c r="A2127" i="32"/>
  <c r="A2139" i="32"/>
  <c r="A2151" i="32"/>
  <c r="A2163" i="32"/>
  <c r="A2175" i="32"/>
  <c r="A2187" i="32"/>
  <c r="A2199" i="32"/>
  <c r="A2211" i="32"/>
  <c r="A2223" i="32"/>
  <c r="A2235" i="32"/>
  <c r="A2247" i="32"/>
  <c r="A2259" i="32"/>
  <c r="A2271" i="32"/>
  <c r="A2283" i="32"/>
  <c r="A2295" i="32"/>
  <c r="A2307" i="32"/>
  <c r="A2319" i="32"/>
  <c r="A2331" i="32"/>
  <c r="A2343" i="32"/>
  <c r="A2355" i="32"/>
  <c r="A2367" i="32"/>
  <c r="A2379" i="32"/>
  <c r="A2391" i="32"/>
  <c r="A2403" i="32"/>
  <c r="A2415" i="32"/>
  <c r="A2427" i="32"/>
  <c r="A2439" i="32"/>
  <c r="A2451" i="32"/>
  <c r="A2463" i="32"/>
  <c r="A2475" i="32"/>
  <c r="A2487" i="32"/>
  <c r="A2499" i="32"/>
  <c r="A2511" i="32"/>
  <c r="A2523" i="32"/>
  <c r="A2535" i="32"/>
  <c r="A2547" i="32"/>
  <c r="A2559" i="32"/>
  <c r="A2571" i="32"/>
  <c r="A2583" i="32"/>
  <c r="A2595" i="32"/>
  <c r="A2607" i="32"/>
  <c r="A2619" i="32"/>
  <c r="A2631" i="32"/>
  <c r="A2643" i="32"/>
  <c r="A2655" i="32"/>
  <c r="A2667" i="32"/>
  <c r="A2679" i="32"/>
  <c r="A2691" i="32"/>
  <c r="A2703" i="32"/>
  <c r="A2715" i="32"/>
  <c r="A2727" i="32"/>
  <c r="A2739" i="32"/>
  <c r="A2751" i="32"/>
  <c r="A2763" i="32"/>
  <c r="A2775" i="32"/>
  <c r="A2787" i="32"/>
  <c r="A2799" i="32"/>
  <c r="A2811" i="32"/>
  <c r="A2823" i="32"/>
  <c r="A2835" i="32"/>
  <c r="A2847" i="32"/>
  <c r="A2859" i="32"/>
  <c r="A2871" i="32"/>
  <c r="A2883" i="32"/>
  <c r="A2895" i="32"/>
  <c r="A2907" i="32"/>
  <c r="A1900" i="32"/>
  <c r="A1912" i="32"/>
  <c r="A1924" i="32"/>
  <c r="A1936" i="32"/>
  <c r="A1948" i="32"/>
  <c r="A1960" i="32"/>
  <c r="A1972" i="32"/>
  <c r="A1984" i="32"/>
  <c r="A1996" i="32"/>
  <c r="A2008" i="32"/>
  <c r="A2020" i="32"/>
  <c r="A2032" i="32"/>
  <c r="A2044" i="32"/>
  <c r="A2056" i="32"/>
  <c r="A2068" i="32"/>
  <c r="A2080" i="32"/>
  <c r="A2092" i="32"/>
  <c r="A2104" i="32"/>
  <c r="A2116" i="32"/>
  <c r="A2128" i="32"/>
  <c r="A2140" i="32"/>
  <c r="A2152" i="32"/>
  <c r="A2164" i="32"/>
  <c r="A2176" i="32"/>
  <c r="A2188" i="32"/>
  <c r="A2200" i="32"/>
  <c r="A2212" i="32"/>
  <c r="A2224" i="32"/>
  <c r="A2236" i="32"/>
  <c r="A2248" i="32"/>
  <c r="A2260" i="32"/>
  <c r="A2272" i="32"/>
  <c r="A2284" i="32"/>
  <c r="A2296" i="32"/>
  <c r="A2308" i="32"/>
  <c r="A2320" i="32"/>
  <c r="A2332" i="32"/>
  <c r="A2344" i="32"/>
  <c r="A2356" i="32"/>
  <c r="A2368" i="32"/>
  <c r="A2380" i="32"/>
  <c r="A2392" i="32"/>
  <c r="A2404" i="32"/>
  <c r="A2416" i="32"/>
  <c r="A2428" i="32"/>
  <c r="A2440" i="32"/>
  <c r="A2452" i="32"/>
  <c r="A2464" i="32"/>
  <c r="A2476" i="32"/>
  <c r="A2488" i="32"/>
  <c r="A2500" i="32"/>
  <c r="A2512" i="32"/>
  <c r="A2524" i="32"/>
  <c r="A2536" i="32"/>
  <c r="A2548" i="32"/>
  <c r="A2560" i="32"/>
  <c r="A2572" i="32"/>
  <c r="A2584" i="32"/>
  <c r="A2596" i="32"/>
  <c r="A2608" i="32"/>
  <c r="A2620" i="32"/>
  <c r="A2632" i="32"/>
  <c r="A2644" i="32"/>
  <c r="A2656" i="32"/>
  <c r="A2668" i="32"/>
  <c r="A2680" i="32"/>
  <c r="A2692" i="32"/>
  <c r="A2704" i="32"/>
  <c r="A2716" i="32"/>
  <c r="A2728" i="32"/>
  <c r="A2740" i="32"/>
  <c r="A2752" i="32"/>
  <c r="A2764" i="32"/>
  <c r="A2776" i="32"/>
  <c r="A2788" i="32"/>
  <c r="A2800" i="32"/>
  <c r="A2812" i="32"/>
  <c r="A2824" i="32"/>
  <c r="A2836" i="32"/>
  <c r="A2848" i="32"/>
  <c r="A2860" i="32"/>
  <c r="A2872" i="32"/>
  <c r="A2884" i="32"/>
  <c r="A2896" i="32"/>
  <c r="A2908" i="32"/>
  <c r="A1901" i="32"/>
  <c r="A1913" i="32"/>
  <c r="A1925" i="32"/>
  <c r="A1937" i="32"/>
  <c r="A1949" i="32"/>
  <c r="A1961" i="32"/>
  <c r="A1973" i="32"/>
  <c r="A1985" i="32"/>
  <c r="A1997" i="32"/>
  <c r="A2009" i="32"/>
  <c r="A2021" i="32"/>
  <c r="A2033" i="32"/>
  <c r="A2045" i="32"/>
  <c r="A2057" i="32"/>
  <c r="A2069" i="32"/>
  <c r="A2081" i="32"/>
  <c r="A2093" i="32"/>
  <c r="A2105" i="32"/>
  <c r="A2117" i="32"/>
  <c r="A2129" i="32"/>
  <c r="A2141" i="32"/>
  <c r="A2153" i="32"/>
  <c r="A2165" i="32"/>
  <c r="A2177" i="32"/>
  <c r="A2189" i="32"/>
  <c r="A2201" i="32"/>
  <c r="A2213" i="32"/>
  <c r="A2225" i="32"/>
  <c r="A2237" i="32"/>
  <c r="A2249" i="32"/>
  <c r="A2261" i="32"/>
  <c r="A2273" i="32"/>
  <c r="A2285" i="32"/>
  <c r="A2297" i="32"/>
  <c r="A2309" i="32"/>
  <c r="A2321" i="32"/>
  <c r="A2333" i="32"/>
  <c r="A2345" i="32"/>
  <c r="A2357" i="32"/>
  <c r="A2369" i="32"/>
  <c r="A2381" i="32"/>
  <c r="A2393" i="32"/>
  <c r="A2405" i="32"/>
  <c r="A2417" i="32"/>
  <c r="A2429" i="32"/>
  <c r="A2441" i="32"/>
  <c r="A2453" i="32"/>
  <c r="A2465" i="32"/>
  <c r="A2477" i="32"/>
  <c r="A2489" i="32"/>
  <c r="A1902" i="32"/>
  <c r="A1914" i="32"/>
  <c r="A1926" i="32"/>
  <c r="A1938" i="32"/>
  <c r="A1950" i="32"/>
  <c r="A1962" i="32"/>
  <c r="A1974" i="32"/>
  <c r="A1986" i="32"/>
  <c r="A1998" i="32"/>
  <c r="A2010" i="32"/>
  <c r="A2022" i="32"/>
  <c r="A2034" i="32"/>
  <c r="A2046" i="32"/>
  <c r="A2058" i="32"/>
  <c r="A2070" i="32"/>
  <c r="A2082" i="32"/>
  <c r="A2094" i="32"/>
  <c r="A2106" i="32"/>
  <c r="A2118" i="32"/>
  <c r="A2130" i="32"/>
  <c r="A2142" i="32"/>
  <c r="A2154" i="32"/>
  <c r="A2166" i="32"/>
  <c r="A2178" i="32"/>
  <c r="A2190" i="32"/>
  <c r="A2202" i="32"/>
  <c r="A2214" i="32"/>
  <c r="A2226" i="32"/>
  <c r="A2238" i="32"/>
  <c r="A2250" i="32"/>
  <c r="A2262" i="32"/>
  <c r="A2274" i="32"/>
  <c r="A2286" i="32"/>
  <c r="A2298" i="32"/>
  <c r="A2310" i="32"/>
  <c r="A2322" i="32"/>
  <c r="A2334" i="32"/>
  <c r="A2346" i="32"/>
  <c r="A2358" i="32"/>
  <c r="A2370" i="32"/>
  <c r="A2382" i="32"/>
  <c r="A2394" i="32"/>
  <c r="A2406" i="32"/>
  <c r="A2418" i="32"/>
  <c r="A2430" i="32"/>
  <c r="A2442" i="32"/>
  <c r="A2454" i="32"/>
  <c r="A2466" i="32"/>
  <c r="A2478" i="32"/>
  <c r="A2490" i="32"/>
  <c r="A2502" i="32"/>
  <c r="A2514" i="32"/>
  <c r="A2526" i="32"/>
  <c r="A2538" i="32"/>
  <c r="A2550" i="32"/>
  <c r="A2562" i="32"/>
  <c r="A2574" i="32"/>
  <c r="A2586" i="32"/>
  <c r="A2598" i="32"/>
  <c r="A2610" i="32"/>
  <c r="A2622" i="32"/>
  <c r="A2634" i="32"/>
  <c r="A2646" i="32"/>
  <c r="A2658" i="32"/>
  <c r="A2670" i="32"/>
  <c r="A2682" i="32"/>
  <c r="A2694" i="32"/>
  <c r="A2706" i="32"/>
  <c r="A1903" i="32"/>
  <c r="A1915" i="32"/>
  <c r="A1927" i="32"/>
  <c r="A1939" i="32"/>
  <c r="A1951" i="32"/>
  <c r="A1963" i="32"/>
  <c r="A1975" i="32"/>
  <c r="A1987" i="32"/>
  <c r="A1999" i="32"/>
  <c r="A2011" i="32"/>
  <c r="A2023" i="32"/>
  <c r="A2035" i="32"/>
  <c r="A2047" i="32"/>
  <c r="A2059" i="32"/>
  <c r="A2071" i="32"/>
  <c r="A2083" i="32"/>
  <c r="A2095" i="32"/>
  <c r="A2107" i="32"/>
  <c r="A2119" i="32"/>
  <c r="A2131" i="32"/>
  <c r="A2143" i="32"/>
  <c r="A2155" i="32"/>
  <c r="A2167" i="32"/>
  <c r="A2179" i="32"/>
  <c r="A2191" i="32"/>
  <c r="A2203" i="32"/>
  <c r="A2215" i="32"/>
  <c r="A2227" i="32"/>
  <c r="A2239" i="32"/>
  <c r="A2251" i="32"/>
  <c r="A2263" i="32"/>
  <c r="A2275" i="32"/>
  <c r="A2287" i="32"/>
  <c r="A2299" i="32"/>
  <c r="A2311" i="32"/>
  <c r="A2323" i="32"/>
  <c r="A2335" i="32"/>
  <c r="A2347" i="32"/>
  <c r="A2359" i="32"/>
  <c r="A2371" i="32"/>
  <c r="A2383" i="32"/>
  <c r="A2395" i="32"/>
  <c r="A2407" i="32"/>
  <c r="A2419" i="32"/>
  <c r="A2431" i="32"/>
  <c r="A2443" i="32"/>
  <c r="A2455" i="32"/>
  <c r="A2467" i="32"/>
  <c r="A2479" i="32"/>
  <c r="A2491" i="32"/>
  <c r="A2503" i="32"/>
  <c r="A2515" i="32"/>
  <c r="A2527" i="32"/>
  <c r="A2539" i="32"/>
  <c r="A2551" i="32"/>
  <c r="A2563" i="32"/>
  <c r="A2575" i="32"/>
  <c r="A2587" i="32"/>
  <c r="A2599" i="32"/>
  <c r="A2611" i="32"/>
  <c r="A2623" i="32"/>
  <c r="A2635" i="32"/>
  <c r="A2647" i="32"/>
  <c r="A2659" i="32"/>
  <c r="A2671" i="32"/>
  <c r="A2683" i="32"/>
  <c r="A2695" i="32"/>
  <c r="A2707" i="32"/>
  <c r="A2719" i="32"/>
  <c r="A2731" i="32"/>
  <c r="A2743" i="32"/>
  <c r="A2755" i="32"/>
  <c r="A2767" i="32"/>
  <c r="A2779" i="32"/>
  <c r="A2791" i="32"/>
  <c r="A2803" i="32"/>
  <c r="A2815" i="32"/>
  <c r="A2827" i="32"/>
  <c r="A2839" i="32"/>
  <c r="A2851" i="32"/>
  <c r="A2863" i="32"/>
  <c r="A2875" i="32"/>
  <c r="A2887" i="32"/>
  <c r="A2899" i="32"/>
  <c r="A2911" i="32"/>
  <c r="A1904" i="32"/>
  <c r="A1916" i="32"/>
  <c r="A1928" i="32"/>
  <c r="A1940" i="32"/>
  <c r="A1952" i="32"/>
  <c r="A1964" i="32"/>
  <c r="A1976" i="32"/>
  <c r="A1988" i="32"/>
  <c r="A2000" i="32"/>
  <c r="A2012" i="32"/>
  <c r="A2024" i="32"/>
  <c r="A2036" i="32"/>
  <c r="A2048" i="32"/>
  <c r="A2060" i="32"/>
  <c r="A2072" i="32"/>
  <c r="A2084" i="32"/>
  <c r="A2096" i="32"/>
  <c r="A2108" i="32"/>
  <c r="A2120" i="32"/>
  <c r="A2132" i="32"/>
  <c r="A2144" i="32"/>
  <c r="A2156" i="32"/>
  <c r="A2168" i="32"/>
  <c r="A2180" i="32"/>
  <c r="A2192" i="32"/>
  <c r="A2204" i="32"/>
  <c r="A2216" i="32"/>
  <c r="A2228" i="32"/>
  <c r="A2240" i="32"/>
  <c r="A2252" i="32"/>
  <c r="A2264" i="32"/>
  <c r="A2276" i="32"/>
  <c r="A2288" i="32"/>
  <c r="A2300" i="32"/>
  <c r="A2312" i="32"/>
  <c r="A2324" i="32"/>
  <c r="A2336" i="32"/>
  <c r="A2348" i="32"/>
  <c r="A2360" i="32"/>
  <c r="A2372" i="32"/>
  <c r="A2384" i="32"/>
  <c r="A2396" i="32"/>
  <c r="A2408" i="32"/>
  <c r="A2420" i="32"/>
  <c r="A2432" i="32"/>
  <c r="A2444" i="32"/>
  <c r="A2456" i="32"/>
  <c r="A2468" i="32"/>
  <c r="A2480" i="32"/>
  <c r="A2492" i="32"/>
  <c r="A2504" i="32"/>
  <c r="A2516" i="32"/>
  <c r="A2528" i="32"/>
  <c r="A2540" i="32"/>
  <c r="A2552" i="32"/>
  <c r="A2564" i="32"/>
  <c r="A2576" i="32"/>
  <c r="A2588" i="32"/>
  <c r="A2600" i="32"/>
  <c r="A2612" i="32"/>
  <c r="A2624" i="32"/>
  <c r="A2636" i="32"/>
  <c r="A2648" i="32"/>
  <c r="A2660" i="32"/>
  <c r="A2672" i="32"/>
  <c r="A2684" i="32"/>
  <c r="A2696" i="32"/>
  <c r="A2708" i="32"/>
  <c r="A2720" i="32"/>
  <c r="A2732" i="32"/>
  <c r="A2744" i="32"/>
  <c r="A2756" i="32"/>
  <c r="A2768" i="32"/>
  <c r="A2780" i="32"/>
  <c r="A2792" i="32"/>
  <c r="A2804" i="32"/>
  <c r="A2816" i="32"/>
  <c r="A2828" i="32"/>
  <c r="A2840" i="32"/>
  <c r="A2852" i="32"/>
  <c r="A2864" i="32"/>
  <c r="A2876" i="32"/>
  <c r="A2888" i="32"/>
  <c r="A2900" i="32"/>
  <c r="A2912" i="32"/>
  <c r="A1905" i="32"/>
  <c r="A1917" i="32"/>
  <c r="A1929" i="32"/>
  <c r="A1941" i="32"/>
  <c r="A1953" i="32"/>
  <c r="A1965" i="32"/>
  <c r="A1977" i="32"/>
  <c r="A1989" i="32"/>
  <c r="A2001" i="32"/>
  <c r="A2013" i="32"/>
  <c r="A2025" i="32"/>
  <c r="A2037" i="32"/>
  <c r="A2049" i="32"/>
  <c r="A2061" i="32"/>
  <c r="A2073" i="32"/>
  <c r="A2085" i="32"/>
  <c r="A2097" i="32"/>
  <c r="A2109" i="32"/>
  <c r="A2121" i="32"/>
  <c r="A2133" i="32"/>
  <c r="A2145" i="32"/>
  <c r="A2157" i="32"/>
  <c r="A2169" i="32"/>
  <c r="A2181" i="32"/>
  <c r="A2193" i="32"/>
  <c r="A2205" i="32"/>
  <c r="A2217" i="32"/>
  <c r="A2229" i="32"/>
  <c r="A2241" i="32"/>
  <c r="A2253" i="32"/>
  <c r="A2265" i="32"/>
  <c r="A2277" i="32"/>
  <c r="A2289" i="32"/>
  <c r="A2301" i="32"/>
  <c r="A2313" i="32"/>
  <c r="A2325" i="32"/>
  <c r="A2337" i="32"/>
  <c r="A2349" i="32"/>
  <c r="A2361" i="32"/>
  <c r="A2373" i="32"/>
  <c r="A2385" i="32"/>
  <c r="A2397" i="32"/>
  <c r="A2409" i="32"/>
  <c r="A2421" i="32"/>
  <c r="A2433" i="32"/>
  <c r="A2445" i="32"/>
  <c r="A2457" i="32"/>
  <c r="A2469" i="32"/>
  <c r="A2481" i="32"/>
  <c r="A2493" i="32"/>
  <c r="A2505" i="32"/>
  <c r="A2517" i="32"/>
  <c r="A2529" i="32"/>
  <c r="A2541" i="32"/>
  <c r="A2553" i="32"/>
  <c r="A2565" i="32"/>
  <c r="A1930" i="32"/>
  <c r="A1966" i="32"/>
  <c r="A2002" i="32"/>
  <c r="A2038" i="32"/>
  <c r="A2074" i="32"/>
  <c r="A2110" i="32"/>
  <c r="A2146" i="32"/>
  <c r="A2182" i="32"/>
  <c r="A2218" i="32"/>
  <c r="A2254" i="32"/>
  <c r="A2290" i="32"/>
  <c r="A2326" i="32"/>
  <c r="A2362" i="32"/>
  <c r="A2398" i="32"/>
  <c r="A2434" i="32"/>
  <c r="A2470" i="32"/>
  <c r="A2501" i="32"/>
  <c r="A2531" i="32"/>
  <c r="A2557" i="32"/>
  <c r="A2580" i="32"/>
  <c r="A2602" i="32"/>
  <c r="A2621" i="32"/>
  <c r="A2641" i="32"/>
  <c r="A2663" i="32"/>
  <c r="A2685" i="32"/>
  <c r="A2702" i="32"/>
  <c r="A2723" i="32"/>
  <c r="A2741" i="32"/>
  <c r="A2759" i="32"/>
  <c r="A2777" i="32"/>
  <c r="A2795" i="32"/>
  <c r="A2813" i="32"/>
  <c r="A2831" i="32"/>
  <c r="A2849" i="32"/>
  <c r="A2867" i="32"/>
  <c r="A2885" i="32"/>
  <c r="A2903" i="32"/>
  <c r="A2919" i="32"/>
  <c r="A2931" i="32"/>
  <c r="A2943" i="32"/>
  <c r="A2955" i="32"/>
  <c r="A2967" i="32"/>
  <c r="A2979" i="32"/>
  <c r="A2991" i="32"/>
  <c r="A3003" i="32"/>
  <c r="A3015" i="32"/>
  <c r="A3027" i="32"/>
  <c r="A3039" i="32"/>
  <c r="A3051" i="32"/>
  <c r="A3063" i="32"/>
  <c r="A3075" i="32"/>
  <c r="A3087" i="32"/>
  <c r="A3099" i="32"/>
  <c r="A3111" i="32"/>
  <c r="A3123" i="32"/>
  <c r="A3135" i="32"/>
  <c r="A3147" i="32"/>
  <c r="A3159" i="32"/>
  <c r="A3171" i="32"/>
  <c r="A1931" i="32"/>
  <c r="A1967" i="32"/>
  <c r="A2003" i="32"/>
  <c r="A2039" i="32"/>
  <c r="A2075" i="32"/>
  <c r="A2111" i="32"/>
  <c r="A2147" i="32"/>
  <c r="A2183" i="32"/>
  <c r="A2219" i="32"/>
  <c r="A2255" i="32"/>
  <c r="A2291" i="32"/>
  <c r="A2327" i="32"/>
  <c r="A2363" i="32"/>
  <c r="A2399" i="32"/>
  <c r="A2435" i="32"/>
  <c r="A2471" i="32"/>
  <c r="A2506" i="32"/>
  <c r="A2532" i="32"/>
  <c r="A2558" i="32"/>
  <c r="A2581" i="32"/>
  <c r="A2603" i="32"/>
  <c r="A2625" i="32"/>
  <c r="A2642" i="32"/>
  <c r="A2664" i="32"/>
  <c r="A2686" i="32"/>
  <c r="A2705" i="32"/>
  <c r="A2724" i="32"/>
  <c r="A2742" i="32"/>
  <c r="A2760" i="32"/>
  <c r="A2778" i="32"/>
  <c r="A2796" i="32"/>
  <c r="A2814" i="32"/>
  <c r="A2832" i="32"/>
  <c r="A2850" i="32"/>
  <c r="A2868" i="32"/>
  <c r="A2886" i="32"/>
  <c r="A2904" i="32"/>
  <c r="A2920" i="32"/>
  <c r="A2932" i="32"/>
  <c r="A2944" i="32"/>
  <c r="A2956" i="32"/>
  <c r="A2968" i="32"/>
  <c r="A2980" i="32"/>
  <c r="A2992" i="32"/>
  <c r="A3004" i="32"/>
  <c r="A3016" i="32"/>
  <c r="A3028" i="32"/>
  <c r="A3040" i="32"/>
  <c r="A3052" i="32"/>
  <c r="A3064" i="32"/>
  <c r="A3076" i="32"/>
  <c r="A3088" i="32"/>
  <c r="A3100" i="32"/>
  <c r="A3112" i="32"/>
  <c r="A3124" i="32"/>
  <c r="A3136" i="32"/>
  <c r="A3148" i="32"/>
  <c r="A3160" i="32"/>
  <c r="A3172" i="32"/>
  <c r="A3184" i="32"/>
  <c r="A3196" i="32"/>
  <c r="A3208" i="32"/>
  <c r="A3220" i="32"/>
  <c r="A3232" i="32"/>
  <c r="A3244" i="32"/>
  <c r="A3256" i="32"/>
  <c r="A3268" i="32"/>
  <c r="A3280" i="32"/>
  <c r="A3292" i="32"/>
  <c r="A3304" i="32"/>
  <c r="A3316" i="32"/>
  <c r="A3328" i="32"/>
  <c r="A1932" i="32"/>
  <c r="A1968" i="32"/>
  <c r="A2004" i="32"/>
  <c r="A2040" i="32"/>
  <c r="A2076" i="32"/>
  <c r="A2112" i="32"/>
  <c r="A2148" i="32"/>
  <c r="A2184" i="32"/>
  <c r="A2220" i="32"/>
  <c r="A2256" i="32"/>
  <c r="A2292" i="32"/>
  <c r="A2328" i="32"/>
  <c r="A2364" i="32"/>
  <c r="A2400" i="32"/>
  <c r="A2436" i="32"/>
  <c r="A2472" i="32"/>
  <c r="A2507" i="32"/>
  <c r="A2534" i="32"/>
  <c r="A2561" i="32"/>
  <c r="A2582" i="32"/>
  <c r="A2604" i="32"/>
  <c r="A2626" i="32"/>
  <c r="A2645" i="32"/>
  <c r="A2665" i="32"/>
  <c r="A2687" i="32"/>
  <c r="A2709" i="32"/>
  <c r="A2725" i="32"/>
  <c r="A2745" i="32"/>
  <c r="A2761" i="32"/>
  <c r="A2781" i="32"/>
  <c r="A2797" i="32"/>
  <c r="A2817" i="32"/>
  <c r="A2833" i="32"/>
  <c r="A2853" i="32"/>
  <c r="A2869" i="32"/>
  <c r="A2889" i="32"/>
  <c r="A2905" i="32"/>
  <c r="A2921" i="32"/>
  <c r="A2933" i="32"/>
  <c r="A2945" i="32"/>
  <c r="A2957" i="32"/>
  <c r="A2969" i="32"/>
  <c r="A2981" i="32"/>
  <c r="A2993" i="32"/>
  <c r="A3005" i="32"/>
  <c r="A3017" i="32"/>
  <c r="A3029" i="32"/>
  <c r="A3041" i="32"/>
  <c r="A3053" i="32"/>
  <c r="A3065" i="32"/>
  <c r="A3077" i="32"/>
  <c r="A3089" i="32"/>
  <c r="A3101" i="32"/>
  <c r="A3113" i="32"/>
  <c r="A3125" i="32"/>
  <c r="A3137" i="32"/>
  <c r="A3149" i="32"/>
  <c r="A3161" i="32"/>
  <c r="A3173" i="32"/>
  <c r="A3185" i="32"/>
  <c r="A3197" i="32"/>
  <c r="A3209" i="32"/>
  <c r="A3221" i="32"/>
  <c r="A3233" i="32"/>
  <c r="A3245" i="32"/>
  <c r="A3257" i="32"/>
  <c r="A3269" i="32"/>
  <c r="A3281" i="32"/>
  <c r="A3293" i="32"/>
  <c r="A3305" i="32"/>
  <c r="A3317" i="32"/>
  <c r="A3329" i="32"/>
  <c r="A3341" i="32"/>
  <c r="A3353" i="32"/>
  <c r="A3365" i="32"/>
  <c r="A3377" i="32"/>
  <c r="A3389" i="32"/>
  <c r="A3401" i="32"/>
  <c r="A3413" i="32"/>
  <c r="A3425" i="32"/>
  <c r="A3437" i="32"/>
  <c r="A3449" i="32"/>
  <c r="A3461" i="32"/>
  <c r="A3473" i="32"/>
  <c r="A3485" i="32"/>
  <c r="A1898" i="32"/>
  <c r="A1934" i="32"/>
  <c r="A1970" i="32"/>
  <c r="A2006" i="32"/>
  <c r="A2042" i="32"/>
  <c r="A2078" i="32"/>
  <c r="A2114" i="32"/>
  <c r="A2150" i="32"/>
  <c r="A2186" i="32"/>
  <c r="A2222" i="32"/>
  <c r="A2258" i="32"/>
  <c r="A2294" i="32"/>
  <c r="A2330" i="32"/>
  <c r="A2366" i="32"/>
  <c r="A2402" i="32"/>
  <c r="A2438" i="32"/>
  <c r="A2474" i="32"/>
  <c r="A2508" i="32"/>
  <c r="A2537" i="32"/>
  <c r="A2566" i="32"/>
  <c r="A2585" i="32"/>
  <c r="A2605" i="32"/>
  <c r="A2627" i="32"/>
  <c r="A2649" i="32"/>
  <c r="A2666" i="32"/>
  <c r="A2688" i="32"/>
  <c r="A2710" i="32"/>
  <c r="A2726" i="32"/>
  <c r="A2746" i="32"/>
  <c r="A2762" i="32"/>
  <c r="A2782" i="32"/>
  <c r="A2798" i="32"/>
  <c r="A2818" i="32"/>
  <c r="A2834" i="32"/>
  <c r="A2854" i="32"/>
  <c r="A2870" i="32"/>
  <c r="A2890" i="32"/>
  <c r="A2906" i="32"/>
  <c r="A2922" i="32"/>
  <c r="A2934" i="32"/>
  <c r="A2946" i="32"/>
  <c r="A2958" i="32"/>
  <c r="A2970" i="32"/>
  <c r="A2982" i="32"/>
  <c r="A2994" i="32"/>
  <c r="A3006" i="32"/>
  <c r="A3018" i="32"/>
  <c r="A3030" i="32"/>
  <c r="A3042" i="32"/>
  <c r="A3054" i="32"/>
  <c r="A3066" i="32"/>
  <c r="A3078" i="32"/>
  <c r="A3090" i="32"/>
  <c r="A3102" i="32"/>
  <c r="A3114" i="32"/>
  <c r="A3126" i="32"/>
  <c r="A3138" i="32"/>
  <c r="A3150" i="32"/>
  <c r="A3162" i="32"/>
  <c r="A3174" i="32"/>
  <c r="A3186" i="32"/>
  <c r="A3198" i="32"/>
  <c r="A3210" i="32"/>
  <c r="A3222" i="32"/>
  <c r="A3234" i="32"/>
  <c r="A3246" i="32"/>
  <c r="A3258" i="32"/>
  <c r="A3270" i="32"/>
  <c r="A3282" i="32"/>
  <c r="A3294" i="32"/>
  <c r="A3306" i="32"/>
  <c r="A3318" i="32"/>
  <c r="A3330" i="32"/>
  <c r="A3342" i="32"/>
  <c r="A3354" i="32"/>
  <c r="A3366" i="32"/>
  <c r="A3378" i="32"/>
  <c r="A3390" i="32"/>
  <c r="A3402" i="32"/>
  <c r="A3414" i="32"/>
  <c r="A3426" i="32"/>
  <c r="A3438" i="32"/>
  <c r="A3450" i="32"/>
  <c r="A3462" i="32"/>
  <c r="A3474" i="32"/>
  <c r="A1906" i="32"/>
  <c r="A1942" i="32"/>
  <c r="A1978" i="32"/>
  <c r="A2014" i="32"/>
  <c r="A2050" i="32"/>
  <c r="A2086" i="32"/>
  <c r="A2122" i="32"/>
  <c r="A2158" i="32"/>
  <c r="A2194" i="32"/>
  <c r="A2230" i="32"/>
  <c r="A2266" i="32"/>
  <c r="A2302" i="32"/>
  <c r="A2338" i="32"/>
  <c r="A2374" i="32"/>
  <c r="A2410" i="32"/>
  <c r="A2446" i="32"/>
  <c r="A2482" i="32"/>
  <c r="A2510" i="32"/>
  <c r="A2542" i="32"/>
  <c r="A2567" i="32"/>
  <c r="A2589" i="32"/>
  <c r="A2606" i="32"/>
  <c r="A2628" i="32"/>
  <c r="A2650" i="32"/>
  <c r="A2669" i="32"/>
  <c r="A2689" i="32"/>
  <c r="A2711" i="32"/>
  <c r="A2729" i="32"/>
  <c r="A2747" i="32"/>
  <c r="A2765" i="32"/>
  <c r="A2783" i="32"/>
  <c r="A2801" i="32"/>
  <c r="A2819" i="32"/>
  <c r="A2837" i="32"/>
  <c r="A2855" i="32"/>
  <c r="A2873" i="32"/>
  <c r="A2891" i="32"/>
  <c r="A2909" i="32"/>
  <c r="A2923" i="32"/>
  <c r="A2935" i="32"/>
  <c r="A2947" i="32"/>
  <c r="A2959" i="32"/>
  <c r="A2971" i="32"/>
  <c r="A2983" i="32"/>
  <c r="A2995" i="32"/>
  <c r="A3007" i="32"/>
  <c r="A3019" i="32"/>
  <c r="A3031" i="32"/>
  <c r="A3043" i="32"/>
  <c r="A3055" i="32"/>
  <c r="A3067" i="32"/>
  <c r="A3079" i="32"/>
  <c r="A3091" i="32"/>
  <c r="A3103" i="32"/>
  <c r="A3115" i="32"/>
  <c r="A3127" i="32"/>
  <c r="A3139" i="32"/>
  <c r="A3151" i="32"/>
  <c r="A3163" i="32"/>
  <c r="A3175" i="32"/>
  <c r="A3187" i="32"/>
  <c r="A3199" i="32"/>
  <c r="A3211" i="32"/>
  <c r="A3223" i="32"/>
  <c r="A3235" i="32"/>
  <c r="A3247" i="32"/>
  <c r="A3259" i="32"/>
  <c r="A1907" i="32"/>
  <c r="A1943" i="32"/>
  <c r="A1979" i="32"/>
  <c r="A2015" i="32"/>
  <c r="A2051" i="32"/>
  <c r="A2087" i="32"/>
  <c r="A2123" i="32"/>
  <c r="A2159" i="32"/>
  <c r="A2195" i="32"/>
  <c r="A2231" i="32"/>
  <c r="A2267" i="32"/>
  <c r="A2303" i="32"/>
  <c r="A2339" i="32"/>
  <c r="A2375" i="32"/>
  <c r="A2411" i="32"/>
  <c r="A2447" i="32"/>
  <c r="A2483" i="32"/>
  <c r="A2513" i="32"/>
  <c r="A2543" i="32"/>
  <c r="A2568" i="32"/>
  <c r="A2590" i="32"/>
  <c r="A2609" i="32"/>
  <c r="A2629" i="32"/>
  <c r="A2651" i="32"/>
  <c r="A2673" i="32"/>
  <c r="A2690" i="32"/>
  <c r="A2712" i="32"/>
  <c r="A2730" i="32"/>
  <c r="A2748" i="32"/>
  <c r="A2766" i="32"/>
  <c r="A2784" i="32"/>
  <c r="A2802" i="32"/>
  <c r="A2820" i="32"/>
  <c r="A2838" i="32"/>
  <c r="A2856" i="32"/>
  <c r="A2874" i="32"/>
  <c r="A2892" i="32"/>
  <c r="A2910" i="32"/>
  <c r="A2924" i="32"/>
  <c r="A2936" i="32"/>
  <c r="A2948" i="32"/>
  <c r="A2960" i="32"/>
  <c r="A2972" i="32"/>
  <c r="A2984" i="32"/>
  <c r="A2996" i="32"/>
  <c r="A1908" i="32"/>
  <c r="A1944" i="32"/>
  <c r="A1980" i="32"/>
  <c r="A2016" i="32"/>
  <c r="A2052" i="32"/>
  <c r="A2088" i="32"/>
  <c r="A2124" i="32"/>
  <c r="A2160" i="32"/>
  <c r="A2196" i="32"/>
  <c r="A2232" i="32"/>
  <c r="A2268" i="32"/>
  <c r="A2304" i="32"/>
  <c r="A2340" i="32"/>
  <c r="A2376" i="32"/>
  <c r="A2412" i="32"/>
  <c r="A2448" i="32"/>
  <c r="A2484" i="32"/>
  <c r="A2518" i="32"/>
  <c r="A2544" i="32"/>
  <c r="A2569" i="32"/>
  <c r="A2591" i="32"/>
  <c r="A2613" i="32"/>
  <c r="A2630" i="32"/>
  <c r="A2652" i="32"/>
  <c r="A2674" i="32"/>
  <c r="A2693" i="32"/>
  <c r="A2713" i="32"/>
  <c r="A2733" i="32"/>
  <c r="A2749" i="32"/>
  <c r="A2769" i="32"/>
  <c r="A2785" i="32"/>
  <c r="A2805" i="32"/>
  <c r="A2821" i="32"/>
  <c r="A2841" i="32"/>
  <c r="A2857" i="32"/>
  <c r="A2877" i="32"/>
  <c r="A2893" i="32"/>
  <c r="A2913" i="32"/>
  <c r="A2925" i="32"/>
  <c r="A2937" i="32"/>
  <c r="A2949" i="32"/>
  <c r="A2961" i="32"/>
  <c r="A2973" i="32"/>
  <c r="A2985" i="32"/>
  <c r="A1910" i="32"/>
  <c r="A1946" i="32"/>
  <c r="A1982" i="32"/>
  <c r="A2018" i="32"/>
  <c r="A2054" i="32"/>
  <c r="A2090" i="32"/>
  <c r="A2126" i="32"/>
  <c r="A2162" i="32"/>
  <c r="A2198" i="32"/>
  <c r="A2234" i="32"/>
  <c r="A2270" i="32"/>
  <c r="A2306" i="32"/>
  <c r="A2342" i="32"/>
  <c r="A2378" i="32"/>
  <c r="A2414" i="32"/>
  <c r="A2450" i="32"/>
  <c r="A2486" i="32"/>
  <c r="A2519" i="32"/>
  <c r="A2546" i="32"/>
  <c r="A2570" i="32"/>
  <c r="A2592" i="32"/>
  <c r="A2614" i="32"/>
  <c r="A2633" i="32"/>
  <c r="A2653" i="32"/>
  <c r="A2675" i="32"/>
  <c r="A2697" i="32"/>
  <c r="A2714" i="32"/>
  <c r="A1918" i="32"/>
  <c r="A1954" i="32"/>
  <c r="A1990" i="32"/>
  <c r="A2026" i="32"/>
  <c r="A2062" i="32"/>
  <c r="A2098" i="32"/>
  <c r="A2134" i="32"/>
  <c r="A2170" i="32"/>
  <c r="A2206" i="32"/>
  <c r="A2242" i="32"/>
  <c r="A2278" i="32"/>
  <c r="A1919" i="32"/>
  <c r="A1955" i="32"/>
  <c r="A1991" i="32"/>
  <c r="A2027" i="32"/>
  <c r="A2063" i="32"/>
  <c r="A2099" i="32"/>
  <c r="A2135" i="32"/>
  <c r="A2171" i="32"/>
  <c r="A1920" i="32"/>
  <c r="A1956" i="32"/>
  <c r="A1992" i="32"/>
  <c r="A2028" i="32"/>
  <c r="A2064" i="32"/>
  <c r="A2100" i="32"/>
  <c r="A2136" i="32"/>
  <c r="A2172" i="32"/>
  <c r="A2208" i="32"/>
  <c r="A2243" i="32"/>
  <c r="A2352" i="32"/>
  <c r="A2460" i="32"/>
  <c r="A2555" i="32"/>
  <c r="A2617" i="32"/>
  <c r="A2678" i="32"/>
  <c r="A2736" i="32"/>
  <c r="A2774" i="32"/>
  <c r="A2825" i="32"/>
  <c r="A2865" i="32"/>
  <c r="A2914" i="32"/>
  <c r="A2940" i="32"/>
  <c r="A2966" i="32"/>
  <c r="A2998" i="32"/>
  <c r="A3020" i="32"/>
  <c r="A3037" i="32"/>
  <c r="A3059" i="32"/>
  <c r="A3081" i="32"/>
  <c r="A3098" i="32"/>
  <c r="A3120" i="32"/>
  <c r="A3142" i="32"/>
  <c r="A3164" i="32"/>
  <c r="A3181" i="32"/>
  <c r="A3201" i="32"/>
  <c r="A3217" i="32"/>
  <c r="A3237" i="32"/>
  <c r="A3253" i="32"/>
  <c r="A3272" i="32"/>
  <c r="A3287" i="32"/>
  <c r="A3302" i="32"/>
  <c r="A3320" i="32"/>
  <c r="A3335" i="32"/>
  <c r="A3349" i="32"/>
  <c r="A3363" i="32"/>
  <c r="A3379" i="32"/>
  <c r="A3393" i="32"/>
  <c r="A3407" i="32"/>
  <c r="A3421" i="32"/>
  <c r="A3435" i="32"/>
  <c r="A3451" i="32"/>
  <c r="A3465" i="32"/>
  <c r="A3479" i="32"/>
  <c r="A3492" i="32"/>
  <c r="A3504" i="32"/>
  <c r="A3516" i="32"/>
  <c r="A3528" i="32"/>
  <c r="A3540" i="32"/>
  <c r="A3552" i="32"/>
  <c r="A3564" i="32"/>
  <c r="A3576" i="32"/>
  <c r="A3588" i="32"/>
  <c r="A3600" i="32"/>
  <c r="A3612" i="32"/>
  <c r="A3624" i="32"/>
  <c r="A3636" i="32"/>
  <c r="A3648" i="32"/>
  <c r="A3660" i="32"/>
  <c r="A3672" i="32"/>
  <c r="A3684" i="32"/>
  <c r="A3696" i="32"/>
  <c r="A3708" i="32"/>
  <c r="A3720" i="32"/>
  <c r="A3732" i="32"/>
  <c r="A3744" i="32"/>
  <c r="A3756" i="32"/>
  <c r="A3768" i="32"/>
  <c r="A3780" i="32"/>
  <c r="A3792" i="32"/>
  <c r="A3804" i="32"/>
  <c r="A3816" i="32"/>
  <c r="A3828" i="32"/>
  <c r="A3840" i="32"/>
  <c r="A3852" i="32"/>
  <c r="A3864" i="32"/>
  <c r="A3876" i="32"/>
  <c r="A3888" i="32"/>
  <c r="A3900" i="32"/>
  <c r="A3912" i="32"/>
  <c r="A3924" i="32"/>
  <c r="A3936" i="32"/>
  <c r="A3948" i="32"/>
  <c r="A3960" i="32"/>
  <c r="A3972" i="32"/>
  <c r="A3984" i="32"/>
  <c r="A3996" i="32"/>
  <c r="A2244" i="32"/>
  <c r="A2354" i="32"/>
  <c r="A2462" i="32"/>
  <c r="A2556" i="32"/>
  <c r="A2618" i="32"/>
  <c r="A2681" i="32"/>
  <c r="A2737" i="32"/>
  <c r="A2786" i="32"/>
  <c r="A2826" i="32"/>
  <c r="A2866" i="32"/>
  <c r="A2915" i="32"/>
  <c r="A2941" i="32"/>
  <c r="A2974" i="32"/>
  <c r="A2999" i="32"/>
  <c r="A3021" i="32"/>
  <c r="A3038" i="32"/>
  <c r="A3060" i="32"/>
  <c r="A3082" i="32"/>
  <c r="A3104" i="32"/>
  <c r="A3121" i="32"/>
  <c r="A3143" i="32"/>
  <c r="A3165" i="32"/>
  <c r="A3182" i="32"/>
  <c r="A3202" i="32"/>
  <c r="A3218" i="32"/>
  <c r="A3238" i="32"/>
  <c r="A3254" i="32"/>
  <c r="A3273" i="32"/>
  <c r="A3288" i="32"/>
  <c r="A3303" i="32"/>
  <c r="A3321" i="32"/>
  <c r="A3336" i="32"/>
  <c r="A3350" i="32"/>
  <c r="A3364" i="32"/>
  <c r="A3380" i="32"/>
  <c r="A3394" i="32"/>
  <c r="A3408" i="32"/>
  <c r="A3422" i="32"/>
  <c r="A3436" i="32"/>
  <c r="A3452" i="32"/>
  <c r="A3466" i="32"/>
  <c r="A3480" i="32"/>
  <c r="A3493" i="32"/>
  <c r="A3505" i="32"/>
  <c r="A3517" i="32"/>
  <c r="A3529" i="32"/>
  <c r="A3541" i="32"/>
  <c r="A3553" i="32"/>
  <c r="A3565" i="32"/>
  <c r="A3577" i="32"/>
  <c r="A3589" i="32"/>
  <c r="A3601" i="32"/>
  <c r="A3613" i="32"/>
  <c r="A3625" i="32"/>
  <c r="A3637" i="32"/>
  <c r="A3649" i="32"/>
  <c r="A3661" i="32"/>
  <c r="A3673" i="32"/>
  <c r="A3685" i="32"/>
  <c r="A3697" i="32"/>
  <c r="A3709" i="32"/>
  <c r="A3721" i="32"/>
  <c r="A3733" i="32"/>
  <c r="A3745" i="32"/>
  <c r="A3757" i="32"/>
  <c r="A3769" i="32"/>
  <c r="A3781" i="32"/>
  <c r="A3793" i="32"/>
  <c r="A3805" i="32"/>
  <c r="A3817" i="32"/>
  <c r="A3829" i="32"/>
  <c r="A3841" i="32"/>
  <c r="A3853" i="32"/>
  <c r="A3865" i="32"/>
  <c r="A3877" i="32"/>
  <c r="A3889" i="32"/>
  <c r="A3901" i="32"/>
  <c r="A3913" i="32"/>
  <c r="A3925" i="32"/>
  <c r="A3937" i="32"/>
  <c r="A3949" i="32"/>
  <c r="A3961" i="32"/>
  <c r="A3973" i="32"/>
  <c r="A3985" i="32"/>
  <c r="A3997" i="32"/>
  <c r="A4009" i="32"/>
  <c r="A1922" i="32"/>
  <c r="A2246" i="32"/>
  <c r="A2386" i="32"/>
  <c r="A2494" i="32"/>
  <c r="A2573" i="32"/>
  <c r="A2637" i="32"/>
  <c r="A2698" i="32"/>
  <c r="A2738" i="32"/>
  <c r="A2789" i="32"/>
  <c r="A2829" i="32"/>
  <c r="A2878" i="32"/>
  <c r="A2916" i="32"/>
  <c r="A2942" i="32"/>
  <c r="A2975" i="32"/>
  <c r="A3000" i="32"/>
  <c r="A3022" i="32"/>
  <c r="A3044" i="32"/>
  <c r="A3061" i="32"/>
  <c r="A3083" i="32"/>
  <c r="A3105" i="32"/>
  <c r="A3122" i="32"/>
  <c r="A3144" i="32"/>
  <c r="A3166" i="32"/>
  <c r="A3183" i="32"/>
  <c r="A3203" i="32"/>
  <c r="A3219" i="32"/>
  <c r="A3239" i="32"/>
  <c r="A3255" i="32"/>
  <c r="A3274" i="32"/>
  <c r="A3289" i="32"/>
  <c r="A3307" i="32"/>
  <c r="A3322" i="32"/>
  <c r="A3337" i="32"/>
  <c r="A3351" i="32"/>
  <c r="A3367" i="32"/>
  <c r="A3381" i="32"/>
  <c r="A3395" i="32"/>
  <c r="A3409" i="32"/>
  <c r="A3423" i="32"/>
  <c r="A3439" i="32"/>
  <c r="A3453" i="32"/>
  <c r="A3467" i="32"/>
  <c r="A3481" i="32"/>
  <c r="A3494" i="32"/>
  <c r="A3506" i="32"/>
  <c r="A3518" i="32"/>
  <c r="A3530" i="32"/>
  <c r="A3542" i="32"/>
  <c r="A3554" i="32"/>
  <c r="A3566" i="32"/>
  <c r="A3578" i="32"/>
  <c r="A3590" i="32"/>
  <c r="A3602" i="32"/>
  <c r="A3614" i="32"/>
  <c r="A3626" i="32"/>
  <c r="A3638" i="32"/>
  <c r="A3650" i="32"/>
  <c r="A3662" i="32"/>
  <c r="A3674" i="32"/>
  <c r="A3686" i="32"/>
  <c r="A3698" i="32"/>
  <c r="A3710" i="32"/>
  <c r="A3722" i="32"/>
  <c r="A3734" i="32"/>
  <c r="A3746" i="32"/>
  <c r="A3758" i="32"/>
  <c r="A3770" i="32"/>
  <c r="A3782" i="32"/>
  <c r="A3794" i="32"/>
  <c r="A3806" i="32"/>
  <c r="A3818" i="32"/>
  <c r="A3830" i="32"/>
  <c r="A3842" i="32"/>
  <c r="A3854" i="32"/>
  <c r="A3866" i="32"/>
  <c r="A3878" i="32"/>
  <c r="A3890" i="32"/>
  <c r="A1958" i="32"/>
  <c r="A2279" i="32"/>
  <c r="A2387" i="32"/>
  <c r="A2495" i="32"/>
  <c r="A2577" i="32"/>
  <c r="A2638" i="32"/>
  <c r="A2699" i="32"/>
  <c r="A2750" i="32"/>
  <c r="A2790" i="32"/>
  <c r="A2830" i="32"/>
  <c r="A2879" i="32"/>
  <c r="A2917" i="32"/>
  <c r="A2950" i="32"/>
  <c r="A2976" i="32"/>
  <c r="A3001" i="32"/>
  <c r="A3023" i="32"/>
  <c r="A3045" i="32"/>
  <c r="A3062" i="32"/>
  <c r="A3084" i="32"/>
  <c r="A3106" i="32"/>
  <c r="A3128" i="32"/>
  <c r="A3145" i="32"/>
  <c r="A3167" i="32"/>
  <c r="A3188" i="32"/>
  <c r="A3204" i="32"/>
  <c r="A3224" i="32"/>
  <c r="A3240" i="32"/>
  <c r="A3260" i="32"/>
  <c r="A3275" i="32"/>
  <c r="A3290" i="32"/>
  <c r="A3308" i="32"/>
  <c r="A3323" i="32"/>
  <c r="A3338" i="32"/>
  <c r="A3352" i="32"/>
  <c r="A3368" i="32"/>
  <c r="A3382" i="32"/>
  <c r="A3396" i="32"/>
  <c r="A3410" i="32"/>
  <c r="A3424" i="32"/>
  <c r="A3440" i="32"/>
  <c r="A3454" i="32"/>
  <c r="A3468" i="32"/>
  <c r="A3482" i="32"/>
  <c r="A3495" i="32"/>
  <c r="A3507" i="32"/>
  <c r="A3519" i="32"/>
  <c r="A3531" i="32"/>
  <c r="A3543" i="32"/>
  <c r="A3555" i="32"/>
  <c r="A3567" i="32"/>
  <c r="A3579" i="32"/>
  <c r="A3591" i="32"/>
  <c r="A3603" i="32"/>
  <c r="A3615" i="32"/>
  <c r="A3627" i="32"/>
  <c r="A3639" i="32"/>
  <c r="A3651" i="32"/>
  <c r="A3663" i="32"/>
  <c r="A3675" i="32"/>
  <c r="A3687" i="32"/>
  <c r="A3699" i="32"/>
  <c r="A3711" i="32"/>
  <c r="A3723" i="32"/>
  <c r="A3735" i="32"/>
  <c r="A3747" i="32"/>
  <c r="A3759" i="32"/>
  <c r="A3771" i="32"/>
  <c r="A3783" i="32"/>
  <c r="A3795" i="32"/>
  <c r="A3807" i="32"/>
  <c r="A3819" i="32"/>
  <c r="A3831" i="32"/>
  <c r="A3843" i="32"/>
  <c r="A3855" i="32"/>
  <c r="A3867" i="32"/>
  <c r="A3879" i="32"/>
  <c r="A3891" i="32"/>
  <c r="A1994" i="32"/>
  <c r="A2280" i="32"/>
  <c r="A2388" i="32"/>
  <c r="A2496" i="32"/>
  <c r="A2578" i="32"/>
  <c r="A2639" i="32"/>
  <c r="A2030" i="32"/>
  <c r="A2282" i="32"/>
  <c r="A2390" i="32"/>
  <c r="A2498" i="32"/>
  <c r="A2579" i="32"/>
  <c r="A2640" i="32"/>
  <c r="A2066" i="32"/>
  <c r="A2314" i="32"/>
  <c r="A2351" i="32"/>
  <c r="A2554" i="32"/>
  <c r="A2677" i="32"/>
  <c r="A2758" i="32"/>
  <c r="A2822" i="32"/>
  <c r="A2894" i="32"/>
  <c r="A2939" i="32"/>
  <c r="A2987" i="32"/>
  <c r="A3014" i="32"/>
  <c r="A3049" i="32"/>
  <c r="A3080" i="32"/>
  <c r="A3110" i="32"/>
  <c r="A3141" i="32"/>
  <c r="A3176" i="32"/>
  <c r="A3200" i="32"/>
  <c r="A3228" i="32"/>
  <c r="A3252" i="32"/>
  <c r="A3279" i="32"/>
  <c r="A3301" i="32"/>
  <c r="A3327" i="32"/>
  <c r="A3348" i="32"/>
  <c r="A3372" i="32"/>
  <c r="A3392" i="32"/>
  <c r="A3416" i="32"/>
  <c r="A3434" i="32"/>
  <c r="A3458" i="32"/>
  <c r="A3478" i="32"/>
  <c r="A3499" i="32"/>
  <c r="A3515" i="32"/>
  <c r="A3535" i="32"/>
  <c r="A3551" i="32"/>
  <c r="A3571" i="32"/>
  <c r="A3587" i="32"/>
  <c r="A3607" i="32"/>
  <c r="A3623" i="32"/>
  <c r="A3643" i="32"/>
  <c r="A3659" i="32"/>
  <c r="A3679" i="32"/>
  <c r="A3695" i="32"/>
  <c r="A3715" i="32"/>
  <c r="A3731" i="32"/>
  <c r="A3751" i="32"/>
  <c r="A3767" i="32"/>
  <c r="A3787" i="32"/>
  <c r="A3803" i="32"/>
  <c r="A3823" i="32"/>
  <c r="A3839" i="32"/>
  <c r="A3859" i="32"/>
  <c r="A3875" i="32"/>
  <c r="A3895" i="32"/>
  <c r="A3909" i="32"/>
  <c r="A3923" i="32"/>
  <c r="A3939" i="32"/>
  <c r="A3953" i="32"/>
  <c r="A3967" i="32"/>
  <c r="A3981" i="32"/>
  <c r="A3995" i="32"/>
  <c r="A4010" i="32"/>
  <c r="A4022" i="32"/>
  <c r="A4034" i="32"/>
  <c r="A2422" i="32"/>
  <c r="A2593" i="32"/>
  <c r="A2700" i="32"/>
  <c r="A2770" i="32"/>
  <c r="A2842" i="32"/>
  <c r="A2897" i="32"/>
  <c r="A2951" i="32"/>
  <c r="A2988" i="32"/>
  <c r="A3024" i="32"/>
  <c r="A3050" i="32"/>
  <c r="A3085" i="32"/>
  <c r="A3116" i="32"/>
  <c r="A3146" i="32"/>
  <c r="A3177" i="32"/>
  <c r="A3205" i="32"/>
  <c r="A3229" i="32"/>
  <c r="A3261" i="32"/>
  <c r="A3283" i="32"/>
  <c r="A3309" i="32"/>
  <c r="A3331" i="32"/>
  <c r="A3355" i="32"/>
  <c r="A3373" i="32"/>
  <c r="A3397" i="32"/>
  <c r="A3417" i="32"/>
  <c r="A3441" i="32"/>
  <c r="A3459" i="32"/>
  <c r="A3483" i="32"/>
  <c r="A3500" i="32"/>
  <c r="A3520" i="32"/>
  <c r="A3536" i="32"/>
  <c r="A3556" i="32"/>
  <c r="A3572" i="32"/>
  <c r="A3592" i="32"/>
  <c r="A3608" i="32"/>
  <c r="A3628" i="32"/>
  <c r="A3644" i="32"/>
  <c r="A3664" i="32"/>
  <c r="A3680" i="32"/>
  <c r="A3700" i="32"/>
  <c r="A3716" i="32"/>
  <c r="A3736" i="32"/>
  <c r="A3752" i="32"/>
  <c r="A3772" i="32"/>
  <c r="A3788" i="32"/>
  <c r="A3808" i="32"/>
  <c r="A3824" i="32"/>
  <c r="A3844" i="32"/>
  <c r="A3860" i="32"/>
  <c r="A3880" i="32"/>
  <c r="A3896" i="32"/>
  <c r="A3910" i="32"/>
  <c r="A3926" i="32"/>
  <c r="A3940" i="32"/>
  <c r="A3954" i="32"/>
  <c r="A3968" i="32"/>
  <c r="A3982" i="32"/>
  <c r="A3998" i="32"/>
  <c r="A4011" i="32"/>
  <c r="A4023" i="32"/>
  <c r="A4035" i="32"/>
  <c r="A4047" i="32"/>
  <c r="A4059" i="32"/>
  <c r="A4071" i="32"/>
  <c r="A4083" i="32"/>
  <c r="A4095" i="32"/>
  <c r="A4107" i="32"/>
  <c r="A4119" i="32"/>
  <c r="A4131" i="32"/>
  <c r="A4143" i="32"/>
  <c r="A4155" i="32"/>
  <c r="A4167" i="32"/>
  <c r="A4179" i="32"/>
  <c r="A4191" i="32"/>
  <c r="A4203" i="32"/>
  <c r="A4215" i="32"/>
  <c r="A4227" i="32"/>
  <c r="A4239" i="32"/>
  <c r="A4251" i="32"/>
  <c r="A4263" i="32"/>
  <c r="A4275" i="32"/>
  <c r="A4287" i="32"/>
  <c r="A4299" i="32"/>
  <c r="A4311" i="32"/>
  <c r="A4323" i="32"/>
  <c r="A4335" i="32"/>
  <c r="A4347" i="32"/>
  <c r="A4359" i="32"/>
  <c r="A4371" i="32"/>
  <c r="A4383" i="32"/>
  <c r="A4395" i="32"/>
  <c r="A4407" i="32"/>
  <c r="A4419" i="32"/>
  <c r="A4431" i="32"/>
  <c r="A4443" i="32"/>
  <c r="A4455" i="32"/>
  <c r="A4467" i="32"/>
  <c r="A4479" i="32"/>
  <c r="A4491" i="32"/>
  <c r="A4503" i="32"/>
  <c r="A4515" i="32"/>
  <c r="A4527" i="32"/>
  <c r="A4539" i="32"/>
  <c r="A4551" i="32"/>
  <c r="A4563" i="32"/>
  <c r="A4575" i="32"/>
  <c r="A4587" i="32"/>
  <c r="A4599" i="32"/>
  <c r="A4611" i="32"/>
  <c r="A4623" i="32"/>
  <c r="A4635" i="32"/>
  <c r="A4647" i="32"/>
  <c r="A4659" i="32"/>
  <c r="A4671" i="32"/>
  <c r="A4683" i="32"/>
  <c r="A4695" i="32"/>
  <c r="A4707" i="32"/>
  <c r="A4719" i="32"/>
  <c r="A4731" i="32"/>
  <c r="A4743" i="32"/>
  <c r="A4755" i="32"/>
  <c r="A4767" i="32"/>
  <c r="A4779" i="32"/>
  <c r="A4791" i="32"/>
  <c r="A4803" i="32"/>
  <c r="A4815" i="32"/>
  <c r="A4827" i="32"/>
  <c r="A4839" i="32"/>
  <c r="A4851" i="32"/>
  <c r="A4863" i="32"/>
  <c r="A4875" i="32"/>
  <c r="A4887" i="32"/>
  <c r="A4899" i="32"/>
  <c r="A4911" i="32"/>
  <c r="A4923" i="32"/>
  <c r="A4935" i="32"/>
  <c r="A4947" i="32"/>
  <c r="A4959" i="32"/>
  <c r="A4971" i="32"/>
  <c r="A2423" i="32"/>
  <c r="A2594" i="32"/>
  <c r="A2701" i="32"/>
  <c r="A2771" i="32"/>
  <c r="A2843" i="32"/>
  <c r="A2898" i="32"/>
  <c r="A2952" i="32"/>
  <c r="A2989" i="32"/>
  <c r="A3025" i="32"/>
  <c r="A3056" i="32"/>
  <c r="A3086" i="32"/>
  <c r="A3117" i="32"/>
  <c r="A3152" i="32"/>
  <c r="A3178" i="32"/>
  <c r="A3206" i="32"/>
  <c r="A3230" i="32"/>
  <c r="A3262" i="32"/>
  <c r="A3284" i="32"/>
  <c r="A3310" i="32"/>
  <c r="A3332" i="32"/>
  <c r="A3356" i="32"/>
  <c r="A3374" i="32"/>
  <c r="A3398" i="32"/>
  <c r="A3418" i="32"/>
  <c r="A3442" i="32"/>
  <c r="A3460" i="32"/>
  <c r="A3484" i="32"/>
  <c r="A3501" i="32"/>
  <c r="A3521" i="32"/>
  <c r="A3537" i="32"/>
  <c r="A3557" i="32"/>
  <c r="A3573" i="32"/>
  <c r="A3593" i="32"/>
  <c r="A3609" i="32"/>
  <c r="A3629" i="32"/>
  <c r="A3645" i="32"/>
  <c r="A3665" i="32"/>
  <c r="A3681" i="32"/>
  <c r="A3701" i="32"/>
  <c r="A3717" i="32"/>
  <c r="A3737" i="32"/>
  <c r="A3753" i="32"/>
  <c r="A3773" i="32"/>
  <c r="A3789" i="32"/>
  <c r="A3809" i="32"/>
  <c r="A3825" i="32"/>
  <c r="A3845" i="32"/>
  <c r="A3861" i="32"/>
  <c r="A3881" i="32"/>
  <c r="A3897" i="32"/>
  <c r="A3911" i="32"/>
  <c r="A3927" i="32"/>
  <c r="A3941" i="32"/>
  <c r="A3955" i="32"/>
  <c r="A3969" i="32"/>
  <c r="A3983" i="32"/>
  <c r="A3999" i="32"/>
  <c r="A4012" i="32"/>
  <c r="A4024" i="32"/>
  <c r="A4036" i="32"/>
  <c r="A4048" i="32"/>
  <c r="A4060" i="32"/>
  <c r="A4072" i="32"/>
  <c r="A4084" i="32"/>
  <c r="A4096" i="32"/>
  <c r="A4108" i="32"/>
  <c r="A4120" i="32"/>
  <c r="A4132" i="32"/>
  <c r="A4144" i="32"/>
  <c r="A4156" i="32"/>
  <c r="A4168" i="32"/>
  <c r="A4180" i="32"/>
  <c r="A4192" i="32"/>
  <c r="A4204" i="32"/>
  <c r="A4216" i="32"/>
  <c r="A4228" i="32"/>
  <c r="A4240" i="32"/>
  <c r="A4252" i="32"/>
  <c r="A4264" i="32"/>
  <c r="A4276" i="32"/>
  <c r="A4288" i="32"/>
  <c r="A4300" i="32"/>
  <c r="A4312" i="32"/>
  <c r="A4324" i="32"/>
  <c r="A4336" i="32"/>
  <c r="A4348" i="32"/>
  <c r="A4360" i="32"/>
  <c r="A4372" i="32"/>
  <c r="A4384" i="32"/>
  <c r="A4396" i="32"/>
  <c r="A4408" i="32"/>
  <c r="A4420" i="32"/>
  <c r="A4432" i="32"/>
  <c r="A4444" i="32"/>
  <c r="A4456" i="32"/>
  <c r="A4468" i="32"/>
  <c r="A4480" i="32"/>
  <c r="A4492" i="32"/>
  <c r="A4504" i="32"/>
  <c r="A4516" i="32"/>
  <c r="A4528" i="32"/>
  <c r="A4540" i="32"/>
  <c r="A4552" i="32"/>
  <c r="A4564" i="32"/>
  <c r="A4576" i="32"/>
  <c r="A4588" i="32"/>
  <c r="A4600" i="32"/>
  <c r="A4612" i="32"/>
  <c r="A4624" i="32"/>
  <c r="A4636" i="32"/>
  <c r="A4648" i="32"/>
  <c r="A4660" i="32"/>
  <c r="A4672" i="32"/>
  <c r="A4684" i="32"/>
  <c r="A4696" i="32"/>
  <c r="A4708" i="32"/>
  <c r="A4720" i="32"/>
  <c r="A4732" i="32"/>
  <c r="A4744" i="32"/>
  <c r="A4756" i="32"/>
  <c r="A4768" i="32"/>
  <c r="A4780" i="32"/>
  <c r="A4792" i="32"/>
  <c r="A4804" i="32"/>
  <c r="A4816" i="32"/>
  <c r="A4828" i="32"/>
  <c r="A4840" i="32"/>
  <c r="A4852" i="32"/>
  <c r="A4864" i="32"/>
  <c r="A4876" i="32"/>
  <c r="A4888" i="32"/>
  <c r="A4900" i="32"/>
  <c r="A4912" i="32"/>
  <c r="A4924" i="32"/>
  <c r="A4936" i="32"/>
  <c r="A4948" i="32"/>
  <c r="A4960" i="32"/>
  <c r="A4972" i="32"/>
  <c r="A2102" i="32"/>
  <c r="A2424" i="32"/>
  <c r="A2597" i="32"/>
  <c r="A2717" i="32"/>
  <c r="A2772" i="32"/>
  <c r="A2844" i="32"/>
  <c r="A2901" i="32"/>
  <c r="A2953" i="32"/>
  <c r="A2990" i="32"/>
  <c r="A3026" i="32"/>
  <c r="A3057" i="32"/>
  <c r="A3092" i="32"/>
  <c r="A3118" i="32"/>
  <c r="A3153" i="32"/>
  <c r="A3179" i="32"/>
  <c r="A3207" i="32"/>
  <c r="A3231" i="32"/>
  <c r="A3263" i="32"/>
  <c r="A3285" i="32"/>
  <c r="A3311" i="32"/>
  <c r="A3333" i="32"/>
  <c r="A3357" i="32"/>
  <c r="A3375" i="32"/>
  <c r="A3399" i="32"/>
  <c r="A3419" i="32"/>
  <c r="A3443" i="32"/>
  <c r="A3463" i="32"/>
  <c r="A3486" i="32"/>
  <c r="A3502" i="32"/>
  <c r="A3522" i="32"/>
  <c r="A3538" i="32"/>
  <c r="A3558" i="32"/>
  <c r="A3574" i="32"/>
  <c r="A3594" i="32"/>
  <c r="A3610" i="32"/>
  <c r="A3630" i="32"/>
  <c r="A3646" i="32"/>
  <c r="A3666" i="32"/>
  <c r="A3682" i="32"/>
  <c r="A3702" i="32"/>
  <c r="A3718" i="32"/>
  <c r="A3738" i="32"/>
  <c r="A3754" i="32"/>
  <c r="A3774" i="32"/>
  <c r="A3790" i="32"/>
  <c r="A3810" i="32"/>
  <c r="A3826" i="32"/>
  <c r="A3846" i="32"/>
  <c r="A3862" i="32"/>
  <c r="A3882" i="32"/>
  <c r="A3898" i="32"/>
  <c r="A3914" i="32"/>
  <c r="A3928" i="32"/>
  <c r="A3942" i="32"/>
  <c r="A3956" i="32"/>
  <c r="A3970" i="32"/>
  <c r="A3986" i="32"/>
  <c r="A4000" i="32"/>
  <c r="A4013" i="32"/>
  <c r="A4025" i="32"/>
  <c r="A4037" i="32"/>
  <c r="A4049" i="32"/>
  <c r="A4061" i="32"/>
  <c r="A4073" i="32"/>
  <c r="A4085" i="32"/>
  <c r="A4097" i="32"/>
  <c r="A4109" i="32"/>
  <c r="A4121" i="32"/>
  <c r="A4133" i="32"/>
  <c r="A4145" i="32"/>
  <c r="A4157" i="32"/>
  <c r="A4169" i="32"/>
  <c r="A4181" i="32"/>
  <c r="A4193" i="32"/>
  <c r="A4205" i="32"/>
  <c r="A4217" i="32"/>
  <c r="A4229" i="32"/>
  <c r="A4241" i="32"/>
  <c r="A4253" i="32"/>
  <c r="A4265" i="32"/>
  <c r="A4277" i="32"/>
  <c r="A4289" i="32"/>
  <c r="A4301" i="32"/>
  <c r="A4313" i="32"/>
  <c r="A4325" i="32"/>
  <c r="A4337" i="32"/>
  <c r="A4349" i="32"/>
  <c r="A4361" i="32"/>
  <c r="A4373" i="32"/>
  <c r="A4385" i="32"/>
  <c r="A4397" i="32"/>
  <c r="A4409" i="32"/>
  <c r="A4421" i="32"/>
  <c r="A4433" i="32"/>
  <c r="A4445" i="32"/>
  <c r="A4457" i="32"/>
  <c r="A4469" i="32"/>
  <c r="A4481" i="32"/>
  <c r="A4493" i="32"/>
  <c r="A4505" i="32"/>
  <c r="A4517" i="32"/>
  <c r="A4529" i="32"/>
  <c r="A4541" i="32"/>
  <c r="A4553" i="32"/>
  <c r="A4565" i="32"/>
  <c r="A4577" i="32"/>
  <c r="A4589" i="32"/>
  <c r="A4601" i="32"/>
  <c r="A4613" i="32"/>
  <c r="A4625" i="32"/>
  <c r="A4637" i="32"/>
  <c r="A4649" i="32"/>
  <c r="A4661" i="32"/>
  <c r="A4673" i="32"/>
  <c r="A4685" i="32"/>
  <c r="A4697" i="32"/>
  <c r="A4709" i="32"/>
  <c r="A4721" i="32"/>
  <c r="A4733" i="32"/>
  <c r="A4745" i="32"/>
  <c r="A4757" i="32"/>
  <c r="A4769" i="32"/>
  <c r="A4781" i="32"/>
  <c r="A4793" i="32"/>
  <c r="A4805" i="32"/>
  <c r="A4817" i="32"/>
  <c r="A4829" i="32"/>
  <c r="A4841" i="32"/>
  <c r="A4853" i="32"/>
  <c r="A4865" i="32"/>
  <c r="A4877" i="32"/>
  <c r="A4889" i="32"/>
  <c r="A4901" i="32"/>
  <c r="A4913" i="32"/>
  <c r="A4925" i="32"/>
  <c r="A4937" i="32"/>
  <c r="A4949" i="32"/>
  <c r="A4961" i="32"/>
  <c r="A4973" i="32"/>
  <c r="A2138" i="32"/>
  <c r="A2426" i="32"/>
  <c r="A2601" i="32"/>
  <c r="A2718" i="32"/>
  <c r="A2773" i="32"/>
  <c r="A2845" i="32"/>
  <c r="A2902" i="32"/>
  <c r="A2954" i="32"/>
  <c r="A2997" i="32"/>
  <c r="A3032" i="32"/>
  <c r="A3058" i="32"/>
  <c r="A3093" i="32"/>
  <c r="A3119" i="32"/>
  <c r="A3154" i="32"/>
  <c r="A3180" i="32"/>
  <c r="A3212" i="32"/>
  <c r="A3236" i="32"/>
  <c r="A3264" i="32"/>
  <c r="A3286" i="32"/>
  <c r="A3312" i="32"/>
  <c r="A3334" i="32"/>
  <c r="A3358" i="32"/>
  <c r="A3376" i="32"/>
  <c r="A3400" i="32"/>
  <c r="A3420" i="32"/>
  <c r="A3444" i="32"/>
  <c r="A3464" i="32"/>
  <c r="A3487" i="32"/>
  <c r="A3503" i="32"/>
  <c r="A3523" i="32"/>
  <c r="A3539" i="32"/>
  <c r="A3559" i="32"/>
  <c r="A3575" i="32"/>
  <c r="A3595" i="32"/>
  <c r="A3611" i="32"/>
  <c r="A3631" i="32"/>
  <c r="A3647" i="32"/>
  <c r="A3667" i="32"/>
  <c r="A3683" i="32"/>
  <c r="A3703" i="32"/>
  <c r="A3719" i="32"/>
  <c r="A3739" i="32"/>
  <c r="A3755" i="32"/>
  <c r="A3775" i="32"/>
  <c r="A3791" i="32"/>
  <c r="A3811" i="32"/>
  <c r="A3827" i="32"/>
  <c r="A3847" i="32"/>
  <c r="A3863" i="32"/>
  <c r="A3883" i="32"/>
  <c r="A3899" i="32"/>
  <c r="A3915" i="32"/>
  <c r="A3929" i="32"/>
  <c r="A3943" i="32"/>
  <c r="A3957" i="32"/>
  <c r="A3971" i="32"/>
  <c r="A3987" i="32"/>
  <c r="A4001" i="32"/>
  <c r="A4014" i="32"/>
  <c r="A4026" i="32"/>
  <c r="A4038" i="32"/>
  <c r="A4050" i="32"/>
  <c r="A4062" i="32"/>
  <c r="A4074" i="32"/>
  <c r="A4086" i="32"/>
  <c r="A4098" i="32"/>
  <c r="A4110" i="32"/>
  <c r="A4122" i="32"/>
  <c r="A4134" i="32"/>
  <c r="A4146" i="32"/>
  <c r="A4158" i="32"/>
  <c r="A4170" i="32"/>
  <c r="A4182" i="32"/>
  <c r="A4194" i="32"/>
  <c r="A4206" i="32"/>
  <c r="A4218" i="32"/>
  <c r="A4230" i="32"/>
  <c r="A4242" i="32"/>
  <c r="A4254" i="32"/>
  <c r="A4266" i="32"/>
  <c r="A4278" i="32"/>
  <c r="A4290" i="32"/>
  <c r="A4302" i="32"/>
  <c r="A4314" i="32"/>
  <c r="A4326" i="32"/>
  <c r="A2174" i="32"/>
  <c r="A2458" i="32"/>
  <c r="A2615" i="32"/>
  <c r="A2721" i="32"/>
  <c r="A2793" i="32"/>
  <c r="A2846" i="32"/>
  <c r="A2918" i="32"/>
  <c r="A2962" i="32"/>
  <c r="A3002" i="32"/>
  <c r="A3033" i="32"/>
  <c r="A3068" i="32"/>
  <c r="A3094" i="32"/>
  <c r="A3129" i="32"/>
  <c r="A3155" i="32"/>
  <c r="A3189" i="32"/>
  <c r="A3213" i="32"/>
  <c r="A3241" i="32"/>
  <c r="A3265" i="32"/>
  <c r="A3291" i="32"/>
  <c r="A3313" i="32"/>
  <c r="A3339" i="32"/>
  <c r="A3359" i="32"/>
  <c r="A3383" i="32"/>
  <c r="A3403" i="32"/>
  <c r="A3427" i="32"/>
  <c r="A3445" i="32"/>
  <c r="A3469" i="32"/>
  <c r="A3488" i="32"/>
  <c r="A3508" i="32"/>
  <c r="A3524" i="32"/>
  <c r="A3544" i="32"/>
  <c r="A3560" i="32"/>
  <c r="A3580" i="32"/>
  <c r="A3596" i="32"/>
  <c r="A3616" i="32"/>
  <c r="A3632" i="32"/>
  <c r="A3652" i="32"/>
  <c r="A3668" i="32"/>
  <c r="A3688" i="32"/>
  <c r="A3704" i="32"/>
  <c r="A3724" i="32"/>
  <c r="A3740" i="32"/>
  <c r="A3760" i="32"/>
  <c r="A3776" i="32"/>
  <c r="A3796" i="32"/>
  <c r="A3812" i="32"/>
  <c r="A3832" i="32"/>
  <c r="A3848" i="32"/>
  <c r="A3868" i="32"/>
  <c r="A3884" i="32"/>
  <c r="A3902" i="32"/>
  <c r="A3916" i="32"/>
  <c r="A3930" i="32"/>
  <c r="A3944" i="32"/>
  <c r="A3958" i="32"/>
  <c r="A3974" i="32"/>
  <c r="A3988" i="32"/>
  <c r="A4002" i="32"/>
  <c r="A4015" i="32"/>
  <c r="A4027" i="32"/>
  <c r="A4039" i="32"/>
  <c r="A4051" i="32"/>
  <c r="A4063" i="32"/>
  <c r="A4075" i="32"/>
  <c r="A4087" i="32"/>
  <c r="A4099" i="32"/>
  <c r="A4111" i="32"/>
  <c r="A4123" i="32"/>
  <c r="A4135" i="32"/>
  <c r="A4147" i="32"/>
  <c r="A2207" i="32"/>
  <c r="A2459" i="32"/>
  <c r="A2616" i="32"/>
  <c r="A2722" i="32"/>
  <c r="A2794" i="32"/>
  <c r="A2858" i="32"/>
  <c r="A2926" i="32"/>
  <c r="A2963" i="32"/>
  <c r="A3008" i="32"/>
  <c r="A3034" i="32"/>
  <c r="A3069" i="32"/>
  <c r="A3095" i="32"/>
  <c r="A3130" i="32"/>
  <c r="A3156" i="32"/>
  <c r="A3190" i="32"/>
  <c r="A3214" i="32"/>
  <c r="A3242" i="32"/>
  <c r="A3266" i="32"/>
  <c r="A3295" i="32"/>
  <c r="A3314" i="32"/>
  <c r="A3340" i="32"/>
  <c r="A3360" i="32"/>
  <c r="A3384" i="32"/>
  <c r="A3404" i="32"/>
  <c r="A3428" i="32"/>
  <c r="A3446" i="32"/>
  <c r="A3470" i="32"/>
  <c r="A3489" i="32"/>
  <c r="A3509" i="32"/>
  <c r="A3525" i="32"/>
  <c r="A3545" i="32"/>
  <c r="A3561" i="32"/>
  <c r="A3581" i="32"/>
  <c r="A3597" i="32"/>
  <c r="A3617" i="32"/>
  <c r="A3633" i="32"/>
  <c r="A3653" i="32"/>
  <c r="A3669" i="32"/>
  <c r="A3689" i="32"/>
  <c r="A3705" i="32"/>
  <c r="A3725" i="32"/>
  <c r="A3741" i="32"/>
  <c r="A3761" i="32"/>
  <c r="A3777" i="32"/>
  <c r="A3797" i="32"/>
  <c r="A3813" i="32"/>
  <c r="A3833" i="32"/>
  <c r="A3849" i="32"/>
  <c r="A3869" i="32"/>
  <c r="A3885" i="32"/>
  <c r="A3903" i="32"/>
  <c r="A3917" i="32"/>
  <c r="A3931" i="32"/>
  <c r="A3945" i="32"/>
  <c r="A3959" i="32"/>
  <c r="A3975" i="32"/>
  <c r="A3989" i="32"/>
  <c r="A4003" i="32"/>
  <c r="A4016" i="32"/>
  <c r="A4028" i="32"/>
  <c r="A4040" i="32"/>
  <c r="A4052" i="32"/>
  <c r="A4064" i="32"/>
  <c r="A4076" i="32"/>
  <c r="A4088" i="32"/>
  <c r="A4100" i="32"/>
  <c r="A4112" i="32"/>
  <c r="A4124" i="32"/>
  <c r="A4136" i="32"/>
  <c r="A4148" i="32"/>
  <c r="A2210" i="32"/>
  <c r="A2520" i="32"/>
  <c r="A2654" i="32"/>
  <c r="A2734" i="32"/>
  <c r="A2806" i="32"/>
  <c r="A2861" i="32"/>
  <c r="A2927" i="32"/>
  <c r="A2964" i="32"/>
  <c r="A3009" i="32"/>
  <c r="A3035" i="32"/>
  <c r="A3070" i="32"/>
  <c r="A3096" i="32"/>
  <c r="A3131" i="32"/>
  <c r="A3157" i="32"/>
  <c r="A3191" i="32"/>
  <c r="A3215" i="32"/>
  <c r="A3243" i="32"/>
  <c r="A3267" i="32"/>
  <c r="A3296" i="32"/>
  <c r="A3315" i="32"/>
  <c r="A3343" i="32"/>
  <c r="A3361" i="32"/>
  <c r="A3385" i="32"/>
  <c r="A3405" i="32"/>
  <c r="A3429" i="32"/>
  <c r="A3447" i="32"/>
  <c r="A3471" i="32"/>
  <c r="A3490" i="32"/>
  <c r="A3510" i="32"/>
  <c r="A3526" i="32"/>
  <c r="A3546" i="32"/>
  <c r="A3562" i="32"/>
  <c r="A3582" i="32"/>
  <c r="A3598" i="32"/>
  <c r="A3618" i="32"/>
  <c r="A3634" i="32"/>
  <c r="A3654" i="32"/>
  <c r="A3670" i="32"/>
  <c r="A3690" i="32"/>
  <c r="A3706" i="32"/>
  <c r="A3726" i="32"/>
  <c r="A3742" i="32"/>
  <c r="A3762" i="32"/>
  <c r="A3778" i="32"/>
  <c r="A2315" i="32"/>
  <c r="A2522" i="32"/>
  <c r="A2657" i="32"/>
  <c r="A2735" i="32"/>
  <c r="A2807" i="32"/>
  <c r="A2862" i="32"/>
  <c r="A2928" i="32"/>
  <c r="A2965" i="32"/>
  <c r="A3010" i="32"/>
  <c r="A3036" i="32"/>
  <c r="A3071" i="32"/>
  <c r="A3097" i="32"/>
  <c r="A3132" i="32"/>
  <c r="A3158" i="32"/>
  <c r="A3192" i="32"/>
  <c r="A3216" i="32"/>
  <c r="A3248" i="32"/>
  <c r="A3271" i="32"/>
  <c r="A3297" i="32"/>
  <c r="A3319" i="32"/>
  <c r="A3344" i="32"/>
  <c r="A3362" i="32"/>
  <c r="A3386" i="32"/>
  <c r="A3406" i="32"/>
  <c r="A3430" i="32"/>
  <c r="A3448" i="32"/>
  <c r="A3472" i="32"/>
  <c r="A3491" i="32"/>
  <c r="A3511" i="32"/>
  <c r="A3527" i="32"/>
  <c r="A3547" i="32"/>
  <c r="A3563" i="32"/>
  <c r="A3583" i="32"/>
  <c r="A3599" i="32"/>
  <c r="A3619" i="32"/>
  <c r="A3635" i="32"/>
  <c r="A3655" i="32"/>
  <c r="A3671" i="32"/>
  <c r="A3691" i="32"/>
  <c r="A3707" i="32"/>
  <c r="A3727" i="32"/>
  <c r="A3743" i="32"/>
  <c r="A3763" i="32"/>
  <c r="A2316" i="32"/>
  <c r="A2525" i="32"/>
  <c r="A2661" i="32"/>
  <c r="A2753" i="32"/>
  <c r="A2808" i="32"/>
  <c r="A2880" i="32"/>
  <c r="A2929" i="32"/>
  <c r="A2977" i="32"/>
  <c r="A3011" i="32"/>
  <c r="A3046" i="32"/>
  <c r="A3072" i="32"/>
  <c r="A3107" i="32"/>
  <c r="A3133" i="32"/>
  <c r="A3168" i="32"/>
  <c r="A3193" i="32"/>
  <c r="A3225" i="32"/>
  <c r="A3249" i="32"/>
  <c r="A3276" i="32"/>
  <c r="A3298" i="32"/>
  <c r="A3324" i="32"/>
  <c r="A3345" i="32"/>
  <c r="A3369" i="32"/>
  <c r="A3387" i="32"/>
  <c r="A3411" i="32"/>
  <c r="A3431" i="32"/>
  <c r="A3455" i="32"/>
  <c r="A3475" i="32"/>
  <c r="A3496" i="32"/>
  <c r="A3512" i="32"/>
  <c r="A3532" i="32"/>
  <c r="A3548" i="32"/>
  <c r="A3568" i="32"/>
  <c r="A3584" i="32"/>
  <c r="A3604" i="32"/>
  <c r="A3620" i="32"/>
  <c r="A3640" i="32"/>
  <c r="A3656" i="32"/>
  <c r="A2318" i="32"/>
  <c r="A2530" i="32"/>
  <c r="A2662" i="32"/>
  <c r="A2754" i="32"/>
  <c r="A2809" i="32"/>
  <c r="A2881" i="32"/>
  <c r="A2930" i="32"/>
  <c r="A2978" i="32"/>
  <c r="A3012" i="32"/>
  <c r="A3047" i="32"/>
  <c r="A3073" i="32"/>
  <c r="A3108" i="32"/>
  <c r="A3134" i="32"/>
  <c r="A3169" i="32"/>
  <c r="A3194" i="32"/>
  <c r="A3226" i="32"/>
  <c r="A3250" i="32"/>
  <c r="A3277" i="32"/>
  <c r="A3299" i="32"/>
  <c r="A3325" i="32"/>
  <c r="A3346" i="32"/>
  <c r="A3370" i="32"/>
  <c r="A3388" i="32"/>
  <c r="A3412" i="32"/>
  <c r="A3432" i="32"/>
  <c r="A3456" i="32"/>
  <c r="A3476" i="32"/>
  <c r="A3497" i="32"/>
  <c r="A3513" i="32"/>
  <c r="A3533" i="32"/>
  <c r="A3549" i="32"/>
  <c r="A3569" i="32"/>
  <c r="A3074" i="32"/>
  <c r="A3391" i="32"/>
  <c r="A3605" i="32"/>
  <c r="A3693" i="32"/>
  <c r="A3765" i="32"/>
  <c r="A3815" i="32"/>
  <c r="A3857" i="32"/>
  <c r="A3904" i="32"/>
  <c r="A3934" i="32"/>
  <c r="A3966" i="32"/>
  <c r="A4005" i="32"/>
  <c r="A4032" i="32"/>
  <c r="A4057" i="32"/>
  <c r="A4081" i="32"/>
  <c r="A4105" i="32"/>
  <c r="A4129" i="32"/>
  <c r="A4153" i="32"/>
  <c r="A4173" i="32"/>
  <c r="A4189" i="32"/>
  <c r="A4209" i="32"/>
  <c r="A4225" i="32"/>
  <c r="A4245" i="32"/>
  <c r="A4261" i="32"/>
  <c r="A4281" i="32"/>
  <c r="A4297" i="32"/>
  <c r="A4317" i="32"/>
  <c r="A4333" i="32"/>
  <c r="A4351" i="32"/>
  <c r="A4366" i="32"/>
  <c r="A4381" i="32"/>
  <c r="A4399" i="32"/>
  <c r="A4414" i="32"/>
  <c r="A4429" i="32"/>
  <c r="A4447" i="32"/>
  <c r="A4462" i="32"/>
  <c r="A4477" i="32"/>
  <c r="A4495" i="32"/>
  <c r="A4510" i="32"/>
  <c r="A4525" i="32"/>
  <c r="A4543" i="32"/>
  <c r="A4558" i="32"/>
  <c r="A4573" i="32"/>
  <c r="A4591" i="32"/>
  <c r="A4606" i="32"/>
  <c r="A4621" i="32"/>
  <c r="A4639" i="32"/>
  <c r="A4654" i="32"/>
  <c r="A4669" i="32"/>
  <c r="A4687" i="32"/>
  <c r="A4702" i="32"/>
  <c r="A4717" i="32"/>
  <c r="A4735" i="32"/>
  <c r="A4750" i="32"/>
  <c r="A4765" i="32"/>
  <c r="A4783" i="32"/>
  <c r="A4798" i="32"/>
  <c r="A4813" i="32"/>
  <c r="A4831" i="32"/>
  <c r="A4846" i="32"/>
  <c r="A4861" i="32"/>
  <c r="A4879" i="32"/>
  <c r="A4894" i="32"/>
  <c r="A4909" i="32"/>
  <c r="A4927" i="32"/>
  <c r="A4942" i="32"/>
  <c r="A4957" i="32"/>
  <c r="A4975" i="32"/>
  <c r="A4987" i="32"/>
  <c r="A4999" i="32"/>
  <c r="A5011" i="32"/>
  <c r="A5023" i="32"/>
  <c r="A5035" i="32"/>
  <c r="A5047" i="32"/>
  <c r="A5059" i="32"/>
  <c r="A5071" i="32"/>
  <c r="A5083" i="32"/>
  <c r="A5095" i="32"/>
  <c r="A5107" i="32"/>
  <c r="A5119" i="32"/>
  <c r="A5131" i="32"/>
  <c r="A5143" i="32"/>
  <c r="A5155" i="32"/>
  <c r="A5167" i="32"/>
  <c r="A5179" i="32"/>
  <c r="A5191" i="32"/>
  <c r="A5203" i="32"/>
  <c r="A5215" i="32"/>
  <c r="A5227" i="32"/>
  <c r="A5239" i="32"/>
  <c r="A5251" i="32"/>
  <c r="A5263" i="32"/>
  <c r="A5275" i="32"/>
  <c r="A5287" i="32"/>
  <c r="A5299" i="32"/>
  <c r="A5311" i="32"/>
  <c r="A5323" i="32"/>
  <c r="A5335" i="32"/>
  <c r="A5347" i="32"/>
  <c r="A5359" i="32"/>
  <c r="A5371" i="32"/>
  <c r="A5383" i="32"/>
  <c r="A5395" i="32"/>
  <c r="A5407" i="32"/>
  <c r="A5419" i="32"/>
  <c r="A5431" i="32"/>
  <c r="A5443" i="32"/>
  <c r="A5455" i="32"/>
  <c r="A5467" i="32"/>
  <c r="A5479" i="32"/>
  <c r="A5491" i="32"/>
  <c r="A5503" i="32"/>
  <c r="A5515" i="32"/>
  <c r="A5527" i="32"/>
  <c r="A5539" i="32"/>
  <c r="A5551" i="32"/>
  <c r="A5563" i="32"/>
  <c r="A5575" i="32"/>
  <c r="A5587" i="32"/>
  <c r="A5599" i="32"/>
  <c r="A5611" i="32"/>
  <c r="A5623" i="32"/>
  <c r="A5635" i="32"/>
  <c r="A5647" i="32"/>
  <c r="A5659" i="32"/>
  <c r="A5671" i="32"/>
  <c r="A5683" i="32"/>
  <c r="A5695" i="32"/>
  <c r="A5707" i="32"/>
  <c r="A5719" i="32"/>
  <c r="A5731" i="32"/>
  <c r="A5743" i="32"/>
  <c r="A5755" i="32"/>
  <c r="A5767" i="32"/>
  <c r="A5779" i="32"/>
  <c r="A5791" i="32"/>
  <c r="A5803" i="32"/>
  <c r="A5815" i="32"/>
  <c r="A5827" i="32"/>
  <c r="A5839" i="32"/>
  <c r="A5851" i="32"/>
  <c r="A5863" i="32"/>
  <c r="A5875" i="32"/>
  <c r="A5887" i="32"/>
  <c r="A5899" i="32"/>
  <c r="A5911" i="32"/>
  <c r="A5923" i="32"/>
  <c r="A5935" i="32"/>
  <c r="A5947" i="32"/>
  <c r="A5959" i="32"/>
  <c r="A5971" i="32"/>
  <c r="A5983" i="32"/>
  <c r="A5995" i="32"/>
  <c r="A6007" i="32"/>
  <c r="A6019" i="32"/>
  <c r="A6031" i="32"/>
  <c r="A6043" i="32"/>
  <c r="A6055" i="32"/>
  <c r="A6067" i="32"/>
  <c r="A6079" i="32"/>
  <c r="A6091" i="32"/>
  <c r="A6103" i="32"/>
  <c r="A6115" i="32"/>
  <c r="A6127" i="32"/>
  <c r="A3109" i="32"/>
  <c r="A3415" i="32"/>
  <c r="A3606" i="32"/>
  <c r="A3694" i="32"/>
  <c r="A3766" i="32"/>
  <c r="A3820" i="32"/>
  <c r="A3858" i="32"/>
  <c r="A3905" i="32"/>
  <c r="A3935" i="32"/>
  <c r="A3976" i="32"/>
  <c r="A4006" i="32"/>
  <c r="A4033" i="32"/>
  <c r="A4058" i="32"/>
  <c r="A4082" i="32"/>
  <c r="A4106" i="32"/>
  <c r="A4130" i="32"/>
  <c r="A4154" i="32"/>
  <c r="A4174" i="32"/>
  <c r="A4190" i="32"/>
  <c r="A4210" i="32"/>
  <c r="A4226" i="32"/>
  <c r="A4246" i="32"/>
  <c r="A4262" i="32"/>
  <c r="A4282" i="32"/>
  <c r="A4298" i="32"/>
  <c r="A4318" i="32"/>
  <c r="A4334" i="32"/>
  <c r="A4352" i="32"/>
  <c r="A4367" i="32"/>
  <c r="A4382" i="32"/>
  <c r="A4400" i="32"/>
  <c r="A4415" i="32"/>
  <c r="A4430" i="32"/>
  <c r="A4448" i="32"/>
  <c r="A4463" i="32"/>
  <c r="A4478" i="32"/>
  <c r="A4496" i="32"/>
  <c r="A4511" i="32"/>
  <c r="A4526" i="32"/>
  <c r="A4544" i="32"/>
  <c r="A4559" i="32"/>
  <c r="A4574" i="32"/>
  <c r="A4592" i="32"/>
  <c r="A4607" i="32"/>
  <c r="A4622" i="32"/>
  <c r="A4640" i="32"/>
  <c r="A4655" i="32"/>
  <c r="A4670" i="32"/>
  <c r="A4688" i="32"/>
  <c r="A4703" i="32"/>
  <c r="A4718" i="32"/>
  <c r="A4736" i="32"/>
  <c r="A4751" i="32"/>
  <c r="A4766" i="32"/>
  <c r="A4784" i="32"/>
  <c r="A4799" i="32"/>
  <c r="A4814" i="32"/>
  <c r="A4832" i="32"/>
  <c r="A4847" i="32"/>
  <c r="A4862" i="32"/>
  <c r="A4880" i="32"/>
  <c r="A4895" i="32"/>
  <c r="A4910" i="32"/>
  <c r="A4928" i="32"/>
  <c r="A4943" i="32"/>
  <c r="A4958" i="32"/>
  <c r="A4976" i="32"/>
  <c r="A4988" i="32"/>
  <c r="A5000" i="32"/>
  <c r="A5012" i="32"/>
  <c r="A5024" i="32"/>
  <c r="A5036" i="32"/>
  <c r="A5048" i="32"/>
  <c r="A5060" i="32"/>
  <c r="A5072" i="32"/>
  <c r="A5084" i="32"/>
  <c r="A5096" i="32"/>
  <c r="A5108" i="32"/>
  <c r="A5120" i="32"/>
  <c r="A5132" i="32"/>
  <c r="A5144" i="32"/>
  <c r="A5156" i="32"/>
  <c r="A5168" i="32"/>
  <c r="A5180" i="32"/>
  <c r="A5192" i="32"/>
  <c r="A5204" i="32"/>
  <c r="A5216" i="32"/>
  <c r="A5228" i="32"/>
  <c r="A5240" i="32"/>
  <c r="A5252" i="32"/>
  <c r="A5264" i="32"/>
  <c r="A5276" i="32"/>
  <c r="A5288" i="32"/>
  <c r="A5300" i="32"/>
  <c r="A5312" i="32"/>
  <c r="A5324" i="32"/>
  <c r="A5336" i="32"/>
  <c r="A5348" i="32"/>
  <c r="A5360" i="32"/>
  <c r="A5372" i="32"/>
  <c r="A5384" i="32"/>
  <c r="A5396" i="32"/>
  <c r="A5408" i="32"/>
  <c r="A5420" i="32"/>
  <c r="A5432" i="32"/>
  <c r="A5444" i="32"/>
  <c r="A5456" i="32"/>
  <c r="A5468" i="32"/>
  <c r="A5480" i="32"/>
  <c r="A5492" i="32"/>
  <c r="A5504" i="32"/>
  <c r="A5516" i="32"/>
  <c r="A5528" i="32"/>
  <c r="A5540" i="32"/>
  <c r="A5552" i="32"/>
  <c r="A5564" i="32"/>
  <c r="A5576" i="32"/>
  <c r="A5588" i="32"/>
  <c r="A5600" i="32"/>
  <c r="A5612" i="32"/>
  <c r="A5624" i="32"/>
  <c r="A5636" i="32"/>
  <c r="A5648" i="32"/>
  <c r="A5660" i="32"/>
  <c r="A5672" i="32"/>
  <c r="A5684" i="32"/>
  <c r="A5696" i="32"/>
  <c r="A5708" i="32"/>
  <c r="A5720" i="32"/>
  <c r="A5732" i="32"/>
  <c r="A5744" i="32"/>
  <c r="A5756" i="32"/>
  <c r="A5768" i="32"/>
  <c r="A5780" i="32"/>
  <c r="A5792" i="32"/>
  <c r="A5804" i="32"/>
  <c r="A5816" i="32"/>
  <c r="A5828" i="32"/>
  <c r="A5840" i="32"/>
  <c r="A5852" i="32"/>
  <c r="A5864" i="32"/>
  <c r="A5876" i="32"/>
  <c r="A5888" i="32"/>
  <c r="A5900" i="32"/>
  <c r="A5912" i="32"/>
  <c r="A5924" i="32"/>
  <c r="A5936" i="32"/>
  <c r="A5948" i="32"/>
  <c r="A5960" i="32"/>
  <c r="A5972" i="32"/>
  <c r="A5984" i="32"/>
  <c r="A5996" i="32"/>
  <c r="A6008" i="32"/>
  <c r="A6020" i="32"/>
  <c r="A6032" i="32"/>
  <c r="A6044" i="32"/>
  <c r="A6056" i="32"/>
  <c r="A6068" i="32"/>
  <c r="A6080" i="32"/>
  <c r="A6092" i="32"/>
  <c r="A6104" i="32"/>
  <c r="A6116" i="32"/>
  <c r="A6128" i="32"/>
  <c r="A6140" i="32"/>
  <c r="A6152" i="32"/>
  <c r="A6164" i="32"/>
  <c r="A6176" i="32"/>
  <c r="A6188" i="32"/>
  <c r="A6200" i="32"/>
  <c r="A6212" i="32"/>
  <c r="A2350" i="32"/>
  <c r="A3140" i="32"/>
  <c r="A3433" i="32"/>
  <c r="A3621" i="32"/>
  <c r="A3712" i="32"/>
  <c r="A3779" i="32"/>
  <c r="A3821" i="32"/>
  <c r="A3870" i="32"/>
  <c r="A3906" i="32"/>
  <c r="A3938" i="32"/>
  <c r="A3977" i="32"/>
  <c r="A4007" i="32"/>
  <c r="A4041" i="32"/>
  <c r="A4065" i="32"/>
  <c r="A4089" i="32"/>
  <c r="A4113" i="32"/>
  <c r="A4137" i="32"/>
  <c r="A4159" i="32"/>
  <c r="A4175" i="32"/>
  <c r="A4195" i="32"/>
  <c r="A4211" i="32"/>
  <c r="A4231" i="32"/>
  <c r="A4247" i="32"/>
  <c r="A4267" i="32"/>
  <c r="A4283" i="32"/>
  <c r="A4303" i="32"/>
  <c r="A4319" i="32"/>
  <c r="A4338" i="32"/>
  <c r="A4353" i="32"/>
  <c r="A4368" i="32"/>
  <c r="A4386" i="32"/>
  <c r="A4401" i="32"/>
  <c r="A4416" i="32"/>
  <c r="A4434" i="32"/>
  <c r="A4449" i="32"/>
  <c r="A4464" i="32"/>
  <c r="A4482" i="32"/>
  <c r="A4497" i="32"/>
  <c r="A4512" i="32"/>
  <c r="A4530" i="32"/>
  <c r="A4545" i="32"/>
  <c r="A4560" i="32"/>
  <c r="A4578" i="32"/>
  <c r="A4593" i="32"/>
  <c r="A4608" i="32"/>
  <c r="A4626" i="32"/>
  <c r="A4641" i="32"/>
  <c r="A4656" i="32"/>
  <c r="A4674" i="32"/>
  <c r="A4689" i="32"/>
  <c r="A4704" i="32"/>
  <c r="A4722" i="32"/>
  <c r="A4737" i="32"/>
  <c r="A4752" i="32"/>
  <c r="A4770" i="32"/>
  <c r="A4785" i="32"/>
  <c r="A4800" i="32"/>
  <c r="A4818" i="32"/>
  <c r="A4833" i="32"/>
  <c r="A4848" i="32"/>
  <c r="A4866" i="32"/>
  <c r="A4881" i="32"/>
  <c r="A4896" i="32"/>
  <c r="A4914" i="32"/>
  <c r="A4929" i="32"/>
  <c r="A4944" i="32"/>
  <c r="A4962" i="32"/>
  <c r="A4977" i="32"/>
  <c r="A4989" i="32"/>
  <c r="A5001" i="32"/>
  <c r="A5013" i="32"/>
  <c r="A5025" i="32"/>
  <c r="A5037" i="32"/>
  <c r="A5049" i="32"/>
  <c r="A5061" i="32"/>
  <c r="A5073" i="32"/>
  <c r="A5085" i="32"/>
  <c r="A5097" i="32"/>
  <c r="A5109" i="32"/>
  <c r="A5121" i="32"/>
  <c r="A5133" i="32"/>
  <c r="A5145" i="32"/>
  <c r="A5157" i="32"/>
  <c r="A5169" i="32"/>
  <c r="A5181" i="32"/>
  <c r="A5193" i="32"/>
  <c r="A5205" i="32"/>
  <c r="A5217" i="32"/>
  <c r="A5229" i="32"/>
  <c r="A5241" i="32"/>
  <c r="A5253" i="32"/>
  <c r="A5265" i="32"/>
  <c r="A5277" i="32"/>
  <c r="A5289" i="32"/>
  <c r="A5301" i="32"/>
  <c r="A5313" i="32"/>
  <c r="A5325" i="32"/>
  <c r="A5337" i="32"/>
  <c r="A5349" i="32"/>
  <c r="A5361" i="32"/>
  <c r="A5373" i="32"/>
  <c r="A5385" i="32"/>
  <c r="A5397" i="32"/>
  <c r="A5409" i="32"/>
  <c r="A5421" i="32"/>
  <c r="A5433" i="32"/>
  <c r="A5445" i="32"/>
  <c r="A5457" i="32"/>
  <c r="A5469" i="32"/>
  <c r="A5481" i="32"/>
  <c r="A5493" i="32"/>
  <c r="A5505" i="32"/>
  <c r="A5517" i="32"/>
  <c r="A5529" i="32"/>
  <c r="A5541" i="32"/>
  <c r="A5553" i="32"/>
  <c r="A5565" i="32"/>
  <c r="A5577" i="32"/>
  <c r="A5589" i="32"/>
  <c r="A5601" i="32"/>
  <c r="A5613" i="32"/>
  <c r="A5625" i="32"/>
  <c r="A5637" i="32"/>
  <c r="A5649" i="32"/>
  <c r="A5661" i="32"/>
  <c r="A5673" i="32"/>
  <c r="A5685" i="32"/>
  <c r="A5697" i="32"/>
  <c r="A5709" i="32"/>
  <c r="A5721" i="32"/>
  <c r="A5733" i="32"/>
  <c r="A5745" i="32"/>
  <c r="A5757" i="32"/>
  <c r="A5769" i="32"/>
  <c r="A5781" i="32"/>
  <c r="A5793" i="32"/>
  <c r="A5805" i="32"/>
  <c r="A5817" i="32"/>
  <c r="A5829" i="32"/>
  <c r="A5841" i="32"/>
  <c r="A5853" i="32"/>
  <c r="A5865" i="32"/>
  <c r="A5877" i="32"/>
  <c r="A5889" i="32"/>
  <c r="A5901" i="32"/>
  <c r="A5913" i="32"/>
  <c r="A5925" i="32"/>
  <c r="A5937" i="32"/>
  <c r="A5949" i="32"/>
  <c r="A5961" i="32"/>
  <c r="A5973" i="32"/>
  <c r="A5985" i="32"/>
  <c r="A5997" i="32"/>
  <c r="A6009" i="32"/>
  <c r="A6021" i="32"/>
  <c r="A6033" i="32"/>
  <c r="A6045" i="32"/>
  <c r="A6057" i="32"/>
  <c r="A6069" i="32"/>
  <c r="A6081" i="32"/>
  <c r="A6093" i="32"/>
  <c r="A6105" i="32"/>
  <c r="A6117" i="32"/>
  <c r="A6129" i="32"/>
  <c r="A6141" i="32"/>
  <c r="A6153" i="32"/>
  <c r="A6165" i="32"/>
  <c r="A6177" i="32"/>
  <c r="A6189" i="32"/>
  <c r="A6201" i="32"/>
  <c r="A2549" i="32"/>
  <c r="A3170" i="32"/>
  <c r="A3457" i="32"/>
  <c r="A3622" i="32"/>
  <c r="A3713" i="32"/>
  <c r="A3784" i="32"/>
  <c r="A3822" i="32"/>
  <c r="A3871" i="32"/>
  <c r="A3907" i="32"/>
  <c r="A3946" i="32"/>
  <c r="A3978" i="32"/>
  <c r="A4008" i="32"/>
  <c r="A4042" i="32"/>
  <c r="A4066" i="32"/>
  <c r="A4090" i="32"/>
  <c r="A4114" i="32"/>
  <c r="A4138" i="32"/>
  <c r="A4160" i="32"/>
  <c r="A4176" i="32"/>
  <c r="A4196" i="32"/>
  <c r="A4212" i="32"/>
  <c r="A4232" i="32"/>
  <c r="A4248" i="32"/>
  <c r="A4268" i="32"/>
  <c r="A4284" i="32"/>
  <c r="A4304" i="32"/>
  <c r="A4320" i="32"/>
  <c r="A4339" i="32"/>
  <c r="A4354" i="32"/>
  <c r="A4369" i="32"/>
  <c r="A4387" i="32"/>
  <c r="A4402" i="32"/>
  <c r="A4417" i="32"/>
  <c r="A4435" i="32"/>
  <c r="A4450" i="32"/>
  <c r="A4465" i="32"/>
  <c r="A4483" i="32"/>
  <c r="A4498" i="32"/>
  <c r="A4513" i="32"/>
  <c r="A4531" i="32"/>
  <c r="A4546" i="32"/>
  <c r="A4561" i="32"/>
  <c r="A4579" i="32"/>
  <c r="A4594" i="32"/>
  <c r="A4609" i="32"/>
  <c r="A4627" i="32"/>
  <c r="A4642" i="32"/>
  <c r="A4657" i="32"/>
  <c r="A4675" i="32"/>
  <c r="A4690" i="32"/>
  <c r="A4705" i="32"/>
  <c r="A4723" i="32"/>
  <c r="A4738" i="32"/>
  <c r="A4753" i="32"/>
  <c r="A4771" i="32"/>
  <c r="A4786" i="32"/>
  <c r="A4801" i="32"/>
  <c r="A4819" i="32"/>
  <c r="A4834" i="32"/>
  <c r="A4849" i="32"/>
  <c r="A4867" i="32"/>
  <c r="A4882" i="32"/>
  <c r="A4897" i="32"/>
  <c r="A4915" i="32"/>
  <c r="A4930" i="32"/>
  <c r="A4945" i="32"/>
  <c r="A4963" i="32"/>
  <c r="A4978" i="32"/>
  <c r="A4990" i="32"/>
  <c r="A5002" i="32"/>
  <c r="A5014" i="32"/>
  <c r="A5026" i="32"/>
  <c r="A5038" i="32"/>
  <c r="A5050" i="32"/>
  <c r="A5062" i="32"/>
  <c r="A5074" i="32"/>
  <c r="A5086" i="32"/>
  <c r="A5098" i="32"/>
  <c r="A5110" i="32"/>
  <c r="A5122" i="32"/>
  <c r="A5134" i="32"/>
  <c r="A5146" i="32"/>
  <c r="A5158" i="32"/>
  <c r="A5170" i="32"/>
  <c r="A5182" i="32"/>
  <c r="A5194" i="32"/>
  <c r="A5206" i="32"/>
  <c r="A5218" i="32"/>
  <c r="A5230" i="32"/>
  <c r="A5242" i="32"/>
  <c r="A5254" i="32"/>
  <c r="A5266" i="32"/>
  <c r="A5278" i="32"/>
  <c r="A5290" i="32"/>
  <c r="A5302" i="32"/>
  <c r="A5314" i="32"/>
  <c r="A5326" i="32"/>
  <c r="A5338" i="32"/>
  <c r="A5350" i="32"/>
  <c r="A5362" i="32"/>
  <c r="A5374" i="32"/>
  <c r="A5386" i="32"/>
  <c r="A5398" i="32"/>
  <c r="A5410" i="32"/>
  <c r="A5422" i="32"/>
  <c r="A5434" i="32"/>
  <c r="A5446" i="32"/>
  <c r="A5458" i="32"/>
  <c r="A5470" i="32"/>
  <c r="A5482" i="32"/>
  <c r="A5494" i="32"/>
  <c r="A5506" i="32"/>
  <c r="A5518" i="32"/>
  <c r="A5530" i="32"/>
  <c r="A5542" i="32"/>
  <c r="A5554" i="32"/>
  <c r="A5566" i="32"/>
  <c r="A5578" i="32"/>
  <c r="A5590" i="32"/>
  <c r="A2676" i="32"/>
  <c r="A3195" i="32"/>
  <c r="A3477" i="32"/>
  <c r="A3641" i="32"/>
  <c r="A3714" i="32"/>
  <c r="A3785" i="32"/>
  <c r="A3834" i="32"/>
  <c r="A3872" i="32"/>
  <c r="A3908" i="32"/>
  <c r="A3947" i="32"/>
  <c r="A3979" i="32"/>
  <c r="A4017" i="32"/>
  <c r="A4043" i="32"/>
  <c r="A4067" i="32"/>
  <c r="A4091" i="32"/>
  <c r="A4115" i="32"/>
  <c r="A4139" i="32"/>
  <c r="A4161" i="32"/>
  <c r="A4177" i="32"/>
  <c r="A4197" i="32"/>
  <c r="A4213" i="32"/>
  <c r="A4233" i="32"/>
  <c r="A4249" i="32"/>
  <c r="A4269" i="32"/>
  <c r="A4285" i="32"/>
  <c r="A4305" i="32"/>
  <c r="A4321" i="32"/>
  <c r="A4340" i="32"/>
  <c r="A4355" i="32"/>
  <c r="A4370" i="32"/>
  <c r="A4388" i="32"/>
  <c r="A4403" i="32"/>
  <c r="A4418" i="32"/>
  <c r="A4436" i="32"/>
  <c r="A4451" i="32"/>
  <c r="A4466" i="32"/>
  <c r="A4484" i="32"/>
  <c r="A4499" i="32"/>
  <c r="A4514" i="32"/>
  <c r="A4532" i="32"/>
  <c r="A4547" i="32"/>
  <c r="A4562" i="32"/>
  <c r="A4580" i="32"/>
  <c r="A4595" i="32"/>
  <c r="A4610" i="32"/>
  <c r="A4628" i="32"/>
  <c r="A4643" i="32"/>
  <c r="A4658" i="32"/>
  <c r="A4676" i="32"/>
  <c r="A4691" i="32"/>
  <c r="A4706" i="32"/>
  <c r="A4724" i="32"/>
  <c r="A4739" i="32"/>
  <c r="A4754" i="32"/>
  <c r="A4772" i="32"/>
  <c r="A4787" i="32"/>
  <c r="A4802" i="32"/>
  <c r="A4820" i="32"/>
  <c r="A4835" i="32"/>
  <c r="A4850" i="32"/>
  <c r="A4868" i="32"/>
  <c r="A4883" i="32"/>
  <c r="A4898" i="32"/>
  <c r="A4916" i="32"/>
  <c r="A4931" i="32"/>
  <c r="A4946" i="32"/>
  <c r="A4964" i="32"/>
  <c r="A4979" i="32"/>
  <c r="A4991" i="32"/>
  <c r="A5003" i="32"/>
  <c r="A5015" i="32"/>
  <c r="A5027" i="32"/>
  <c r="A5039" i="32"/>
  <c r="A5051" i="32"/>
  <c r="A5063" i="32"/>
  <c r="A5075" i="32"/>
  <c r="A5087" i="32"/>
  <c r="A5099" i="32"/>
  <c r="A5111" i="32"/>
  <c r="A5123" i="32"/>
  <c r="A5135" i="32"/>
  <c r="A5147" i="32"/>
  <c r="A5159" i="32"/>
  <c r="A5171" i="32"/>
  <c r="A5183" i="32"/>
  <c r="A5195" i="32"/>
  <c r="A5207" i="32"/>
  <c r="A5219" i="32"/>
  <c r="A5231" i="32"/>
  <c r="A5243" i="32"/>
  <c r="A5255" i="32"/>
  <c r="A5267" i="32"/>
  <c r="A5279" i="32"/>
  <c r="A2757" i="32"/>
  <c r="A3227" i="32"/>
  <c r="A3498" i="32"/>
  <c r="A3642" i="32"/>
  <c r="A3728" i="32"/>
  <c r="A3786" i="32"/>
  <c r="A3835" i="32"/>
  <c r="A3873" i="32"/>
  <c r="A3918" i="32"/>
  <c r="A3950" i="32"/>
  <c r="A3980" i="32"/>
  <c r="A4018" i="32"/>
  <c r="A4044" i="32"/>
  <c r="A4068" i="32"/>
  <c r="A4092" i="32"/>
  <c r="A4116" i="32"/>
  <c r="A4140" i="32"/>
  <c r="A4162" i="32"/>
  <c r="A4178" i="32"/>
  <c r="A4198" i="32"/>
  <c r="A4214" i="32"/>
  <c r="A4234" i="32"/>
  <c r="A4250" i="32"/>
  <c r="A4270" i="32"/>
  <c r="A4286" i="32"/>
  <c r="A4306" i="32"/>
  <c r="A4322" i="32"/>
  <c r="A4341" i="32"/>
  <c r="A4356" i="32"/>
  <c r="A4374" i="32"/>
  <c r="A4389" i="32"/>
  <c r="A4404" i="32"/>
  <c r="A4422" i="32"/>
  <c r="A4437" i="32"/>
  <c r="A4452" i="32"/>
  <c r="A4470" i="32"/>
  <c r="A4485" i="32"/>
  <c r="A4500" i="32"/>
  <c r="A4518" i="32"/>
  <c r="A4533" i="32"/>
  <c r="A4548" i="32"/>
  <c r="A4566" i="32"/>
  <c r="A4581" i="32"/>
  <c r="A4596" i="32"/>
  <c r="A4614" i="32"/>
  <c r="A4629" i="32"/>
  <c r="A4644" i="32"/>
  <c r="A4662" i="32"/>
  <c r="A4677" i="32"/>
  <c r="A4692" i="32"/>
  <c r="A4710" i="32"/>
  <c r="A4725" i="32"/>
  <c r="A4740" i="32"/>
  <c r="A4758" i="32"/>
  <c r="A4773" i="32"/>
  <c r="A4788" i="32"/>
  <c r="A4806" i="32"/>
  <c r="A4821" i="32"/>
  <c r="A4836" i="32"/>
  <c r="A4854" i="32"/>
  <c r="A4869" i="32"/>
  <c r="A4884" i="32"/>
  <c r="A4902" i="32"/>
  <c r="A4917" i="32"/>
  <c r="A4932" i="32"/>
  <c r="A4950" i="32"/>
  <c r="A4965" i="32"/>
  <c r="A4980" i="32"/>
  <c r="A4992" i="32"/>
  <c r="A5004" i="32"/>
  <c r="A5016" i="32"/>
  <c r="A5028" i="32"/>
  <c r="A5040" i="32"/>
  <c r="A5052" i="32"/>
  <c r="A5064" i="32"/>
  <c r="A5076" i="32"/>
  <c r="A5088" i="32"/>
  <c r="A5100" i="32"/>
  <c r="A5112" i="32"/>
  <c r="A5124" i="32"/>
  <c r="A5136" i="32"/>
  <c r="A5148" i="32"/>
  <c r="A5160" i="32"/>
  <c r="A5172" i="32"/>
  <c r="A5184" i="32"/>
  <c r="A5196" i="32"/>
  <c r="A5208" i="32"/>
  <c r="A5220" i="32"/>
  <c r="A5232" i="32"/>
  <c r="A5244" i="32"/>
  <c r="A5256" i="32"/>
  <c r="A5268" i="32"/>
  <c r="A5280" i="32"/>
  <c r="A2810" i="32"/>
  <c r="A3251" i="32"/>
  <c r="A3514" i="32"/>
  <c r="A3657" i="32"/>
  <c r="A3729" i="32"/>
  <c r="A3798" i="32"/>
  <c r="A3836" i="32"/>
  <c r="A3874" i="32"/>
  <c r="A3919" i="32"/>
  <c r="A3951" i="32"/>
  <c r="A3990" i="32"/>
  <c r="A4019" i="32"/>
  <c r="A4045" i="32"/>
  <c r="A4069" i="32"/>
  <c r="A4093" i="32"/>
  <c r="A4117" i="32"/>
  <c r="A4141" i="32"/>
  <c r="A4163" i="32"/>
  <c r="A4183" i="32"/>
  <c r="A4199" i="32"/>
  <c r="A4219" i="32"/>
  <c r="A4235" i="32"/>
  <c r="A4255" i="32"/>
  <c r="A4271" i="32"/>
  <c r="A4291" i="32"/>
  <c r="A4307" i="32"/>
  <c r="A4327" i="32"/>
  <c r="A4342" i="32"/>
  <c r="A4357" i="32"/>
  <c r="A4375" i="32"/>
  <c r="A4390" i="32"/>
  <c r="A4405" i="32"/>
  <c r="A4423" i="32"/>
  <c r="A4438" i="32"/>
  <c r="A4453" i="32"/>
  <c r="A4471" i="32"/>
  <c r="A4486" i="32"/>
  <c r="A4501" i="32"/>
  <c r="A4519" i="32"/>
  <c r="A4534" i="32"/>
  <c r="A4549" i="32"/>
  <c r="A4567" i="32"/>
  <c r="A4582" i="32"/>
  <c r="A4597" i="32"/>
  <c r="A4615" i="32"/>
  <c r="A4630" i="32"/>
  <c r="A4645" i="32"/>
  <c r="A4663" i="32"/>
  <c r="A4678" i="32"/>
  <c r="A4693" i="32"/>
  <c r="A4711" i="32"/>
  <c r="A4726" i="32"/>
  <c r="A4741" i="32"/>
  <c r="A4759" i="32"/>
  <c r="A4774" i="32"/>
  <c r="A4789" i="32"/>
  <c r="A4807" i="32"/>
  <c r="A4822" i="32"/>
  <c r="A4837" i="32"/>
  <c r="A4855" i="32"/>
  <c r="A4870" i="32"/>
  <c r="A4885" i="32"/>
  <c r="A4903" i="32"/>
  <c r="A2882" i="32"/>
  <c r="A3278" i="32"/>
  <c r="A3534" i="32"/>
  <c r="A3658" i="32"/>
  <c r="A3730" i="32"/>
  <c r="A3799" i="32"/>
  <c r="A3837" i="32"/>
  <c r="A3886" i="32"/>
  <c r="A3920" i="32"/>
  <c r="A3952" i="32"/>
  <c r="A3991" i="32"/>
  <c r="A4020" i="32"/>
  <c r="A4046" i="32"/>
  <c r="A4070" i="32"/>
  <c r="A4094" i="32"/>
  <c r="A4118" i="32"/>
  <c r="A4142" i="32"/>
  <c r="A4164" i="32"/>
  <c r="A4184" i="32"/>
  <c r="A4200" i="32"/>
  <c r="A4220" i="32"/>
  <c r="A4236" i="32"/>
  <c r="A4256" i="32"/>
  <c r="A4272" i="32"/>
  <c r="A4292" i="32"/>
  <c r="A4308" i="32"/>
  <c r="A4328" i="32"/>
  <c r="A4343" i="32"/>
  <c r="A4358" i="32"/>
  <c r="A4376" i="32"/>
  <c r="A4391" i="32"/>
  <c r="A4406" i="32"/>
  <c r="A4424" i="32"/>
  <c r="A4439" i="32"/>
  <c r="A4454" i="32"/>
  <c r="A4472" i="32"/>
  <c r="A4487" i="32"/>
  <c r="A4502" i="32"/>
  <c r="A4520" i="32"/>
  <c r="A4535" i="32"/>
  <c r="A4550" i="32"/>
  <c r="A4568" i="32"/>
  <c r="A4583" i="32"/>
  <c r="A4598" i="32"/>
  <c r="A4616" i="32"/>
  <c r="A4631" i="32"/>
  <c r="A4646" i="32"/>
  <c r="A4664" i="32"/>
  <c r="A4679" i="32"/>
  <c r="A4694" i="32"/>
  <c r="A4712" i="32"/>
  <c r="A4727" i="32"/>
  <c r="A4742" i="32"/>
  <c r="A4760" i="32"/>
  <c r="A4775" i="32"/>
  <c r="A4790" i="32"/>
  <c r="A4808" i="32"/>
  <c r="A4823" i="32"/>
  <c r="A4838" i="32"/>
  <c r="A4856" i="32"/>
  <c r="A4871" i="32"/>
  <c r="A4886" i="32"/>
  <c r="A2938" i="32"/>
  <c r="A3300" i="32"/>
  <c r="A3550" i="32"/>
  <c r="A3676" i="32"/>
  <c r="A3748" i="32"/>
  <c r="A3800" i="32"/>
  <c r="A3838" i="32"/>
  <c r="A3887" i="32"/>
  <c r="A3921" i="32"/>
  <c r="A3962" i="32"/>
  <c r="A3992" i="32"/>
  <c r="A4021" i="32"/>
  <c r="A4053" i="32"/>
  <c r="A4077" i="32"/>
  <c r="A4101" i="32"/>
  <c r="A4125" i="32"/>
  <c r="A4149" i="32"/>
  <c r="A4165" i="32"/>
  <c r="A4185" i="32"/>
  <c r="A4201" i="32"/>
  <c r="A4221" i="32"/>
  <c r="A4237" i="32"/>
  <c r="A4257" i="32"/>
  <c r="A4273" i="32"/>
  <c r="A4293" i="32"/>
  <c r="A4309" i="32"/>
  <c r="A4329" i="32"/>
  <c r="A4344" i="32"/>
  <c r="A4362" i="32"/>
  <c r="A4377" i="32"/>
  <c r="A4392" i="32"/>
  <c r="A4410" i="32"/>
  <c r="A4425" i="32"/>
  <c r="A4440" i="32"/>
  <c r="A4458" i="32"/>
  <c r="A4473" i="32"/>
  <c r="A4488" i="32"/>
  <c r="A4506" i="32"/>
  <c r="A4521" i="32"/>
  <c r="A4536" i="32"/>
  <c r="A4554" i="32"/>
  <c r="A4569" i="32"/>
  <c r="A4584" i="32"/>
  <c r="A4602" i="32"/>
  <c r="A4617" i="32"/>
  <c r="A4632" i="32"/>
  <c r="A4650" i="32"/>
  <c r="A4665" i="32"/>
  <c r="A4680" i="32"/>
  <c r="A4698" i="32"/>
  <c r="A4713" i="32"/>
  <c r="A4728" i="32"/>
  <c r="A4746" i="32"/>
  <c r="A4761" i="32"/>
  <c r="A4776" i="32"/>
  <c r="A4794" i="32"/>
  <c r="A4809" i="32"/>
  <c r="A4824" i="32"/>
  <c r="A4842" i="32"/>
  <c r="A4857" i="32"/>
  <c r="A4872" i="32"/>
  <c r="A4890" i="32"/>
  <c r="A4905" i="32"/>
  <c r="A2986" i="32"/>
  <c r="A3326" i="32"/>
  <c r="A3570" i="32"/>
  <c r="A3677" i="32"/>
  <c r="A3749" i="32"/>
  <c r="A3801" i="32"/>
  <c r="A3850" i="32"/>
  <c r="A3892" i="32"/>
  <c r="A3922" i="32"/>
  <c r="A3963" i="32"/>
  <c r="A3993" i="32"/>
  <c r="A4029" i="32"/>
  <c r="A4054" i="32"/>
  <c r="A4078" i="32"/>
  <c r="A4102" i="32"/>
  <c r="A4126" i="32"/>
  <c r="A4150" i="32"/>
  <c r="A4166" i="32"/>
  <c r="A4186" i="32"/>
  <c r="A4202" i="32"/>
  <c r="A4222" i="32"/>
  <c r="A4238" i="32"/>
  <c r="A4258" i="32"/>
  <c r="A4274" i="32"/>
  <c r="A4294" i="32"/>
  <c r="A4310" i="32"/>
  <c r="A4330" i="32"/>
  <c r="A4345" i="32"/>
  <c r="A4363" i="32"/>
  <c r="A4378" i="32"/>
  <c r="A4393" i="32"/>
  <c r="A4411" i="32"/>
  <c r="A4426" i="32"/>
  <c r="A4441" i="32"/>
  <c r="A4459" i="32"/>
  <c r="A4474" i="32"/>
  <c r="A4489" i="32"/>
  <c r="A4507" i="32"/>
  <c r="A4522" i="32"/>
  <c r="A4537" i="32"/>
  <c r="A4555" i="32"/>
  <c r="A4570" i="32"/>
  <c r="A4585" i="32"/>
  <c r="A4603" i="32"/>
  <c r="A4618" i="32"/>
  <c r="A4633" i="32"/>
  <c r="A4651" i="32"/>
  <c r="A4666" i="32"/>
  <c r="A4681" i="32"/>
  <c r="A4699" i="32"/>
  <c r="A4714" i="32"/>
  <c r="A4729" i="32"/>
  <c r="A4747" i="32"/>
  <c r="A4762" i="32"/>
  <c r="A4777" i="32"/>
  <c r="A3013" i="32"/>
  <c r="A3347" i="32"/>
  <c r="A3585" i="32"/>
  <c r="A3678" i="32"/>
  <c r="A3750" i="32"/>
  <c r="A3802" i="32"/>
  <c r="A3851" i="32"/>
  <c r="A3893" i="32"/>
  <c r="A3932" i="32"/>
  <c r="A3964" i="32"/>
  <c r="A3994" i="32"/>
  <c r="A4030" i="32"/>
  <c r="A4055" i="32"/>
  <c r="A4079" i="32"/>
  <c r="A4103" i="32"/>
  <c r="A4127" i="32"/>
  <c r="A4151" i="32"/>
  <c r="A4171" i="32"/>
  <c r="A4187" i="32"/>
  <c r="A4207" i="32"/>
  <c r="A4223" i="32"/>
  <c r="A4243" i="32"/>
  <c r="A4259" i="32"/>
  <c r="A4279" i="32"/>
  <c r="A4295" i="32"/>
  <c r="A4315" i="32"/>
  <c r="A4331" i="32"/>
  <c r="A4346" i="32"/>
  <c r="A4364" i="32"/>
  <c r="A4379" i="32"/>
  <c r="A4394" i="32"/>
  <c r="A4412" i="32"/>
  <c r="A4427" i="32"/>
  <c r="A4442" i="32"/>
  <c r="A4460" i="32"/>
  <c r="A4475" i="32"/>
  <c r="A4490" i="32"/>
  <c r="A4508" i="32"/>
  <c r="A4523" i="32"/>
  <c r="A4538" i="32"/>
  <c r="A4556" i="32"/>
  <c r="A4571" i="32"/>
  <c r="A4586" i="32"/>
  <c r="A4604" i="32"/>
  <c r="A4619" i="32"/>
  <c r="A4634" i="32"/>
  <c r="A4652" i="32"/>
  <c r="A4667" i="32"/>
  <c r="A4682" i="32"/>
  <c r="A4700" i="32"/>
  <c r="A4715" i="32"/>
  <c r="A3965" i="32"/>
  <c r="A4244" i="32"/>
  <c r="A4446" i="32"/>
  <c r="A4638" i="32"/>
  <c r="A4778" i="32"/>
  <c r="A4844" i="32"/>
  <c r="A4906" i="32"/>
  <c r="A4939" i="32"/>
  <c r="A4969" i="32"/>
  <c r="A4996" i="32"/>
  <c r="A5020" i="32"/>
  <c r="A5044" i="32"/>
  <c r="A5068" i="32"/>
  <c r="A5092" i="32"/>
  <c r="A5116" i="32"/>
  <c r="A5140" i="32"/>
  <c r="A5164" i="32"/>
  <c r="A5188" i="32"/>
  <c r="A5212" i="32"/>
  <c r="A5236" i="32"/>
  <c r="A5260" i="32"/>
  <c r="A5284" i="32"/>
  <c r="A5304" i="32"/>
  <c r="A5320" i="32"/>
  <c r="A5340" i="32"/>
  <c r="A5356" i="32"/>
  <c r="A5376" i="32"/>
  <c r="A5392" i="32"/>
  <c r="A5412" i="32"/>
  <c r="A5428" i="32"/>
  <c r="A5448" i="32"/>
  <c r="A5464" i="32"/>
  <c r="A5484" i="32"/>
  <c r="A5500" i="32"/>
  <c r="A5520" i="32"/>
  <c r="A5536" i="32"/>
  <c r="A5556" i="32"/>
  <c r="A5572" i="32"/>
  <c r="A5592" i="32"/>
  <c r="A5607" i="32"/>
  <c r="A5622" i="32"/>
  <c r="A5640" i="32"/>
  <c r="A5655" i="32"/>
  <c r="A5670" i="32"/>
  <c r="A5688" i="32"/>
  <c r="A5703" i="32"/>
  <c r="A5718" i="32"/>
  <c r="A5736" i="32"/>
  <c r="A5751" i="32"/>
  <c r="A5766" i="32"/>
  <c r="A5784" i="32"/>
  <c r="A5799" i="32"/>
  <c r="A5814" i="32"/>
  <c r="A5832" i="32"/>
  <c r="A5847" i="32"/>
  <c r="A5862" i="32"/>
  <c r="A5880" i="32"/>
  <c r="A5895" i="32"/>
  <c r="A5910" i="32"/>
  <c r="A5928" i="32"/>
  <c r="A5943" i="32"/>
  <c r="A5958" i="32"/>
  <c r="A5976" i="32"/>
  <c r="A5991" i="32"/>
  <c r="A6006" i="32"/>
  <c r="A6024" i="32"/>
  <c r="A6039" i="32"/>
  <c r="A6054" i="32"/>
  <c r="A6072" i="32"/>
  <c r="A6087" i="32"/>
  <c r="A6102" i="32"/>
  <c r="A6120" i="32"/>
  <c r="A6135" i="32"/>
  <c r="A6149" i="32"/>
  <c r="A6163" i="32"/>
  <c r="A6179" i="32"/>
  <c r="A6193" i="32"/>
  <c r="A6207" i="32"/>
  <c r="A6220" i="32"/>
  <c r="A6232" i="32"/>
  <c r="A6244" i="32"/>
  <c r="A6256" i="32"/>
  <c r="A6268" i="32"/>
  <c r="A6280" i="32"/>
  <c r="A4004" i="32"/>
  <c r="A4260" i="32"/>
  <c r="A4461" i="32"/>
  <c r="A4653" i="32"/>
  <c r="A4782" i="32"/>
  <c r="A4845" i="32"/>
  <c r="A4907" i="32"/>
  <c r="A4940" i="32"/>
  <c r="A4970" i="32"/>
  <c r="A4997" i="32"/>
  <c r="A5021" i="32"/>
  <c r="A5045" i="32"/>
  <c r="A5069" i="32"/>
  <c r="A5093" i="32"/>
  <c r="A5117" i="32"/>
  <c r="A5141" i="32"/>
  <c r="A5165" i="32"/>
  <c r="A5189" i="32"/>
  <c r="A5213" i="32"/>
  <c r="A5237" i="32"/>
  <c r="A5261" i="32"/>
  <c r="A5285" i="32"/>
  <c r="A5305" i="32"/>
  <c r="A5321" i="32"/>
  <c r="A5341" i="32"/>
  <c r="A5357" i="32"/>
  <c r="A5377" i="32"/>
  <c r="A5393" i="32"/>
  <c r="A5413" i="32"/>
  <c r="A5429" i="32"/>
  <c r="A5449" i="32"/>
  <c r="A5465" i="32"/>
  <c r="A5485" i="32"/>
  <c r="A5501" i="32"/>
  <c r="A5521" i="32"/>
  <c r="A5537" i="32"/>
  <c r="A5557" i="32"/>
  <c r="A5573" i="32"/>
  <c r="A5593" i="32"/>
  <c r="A5608" i="32"/>
  <c r="A5626" i="32"/>
  <c r="A5641" i="32"/>
  <c r="A5656" i="32"/>
  <c r="A5674" i="32"/>
  <c r="A5689" i="32"/>
  <c r="A5704" i="32"/>
  <c r="A5722" i="32"/>
  <c r="A5737" i="32"/>
  <c r="A5752" i="32"/>
  <c r="A5770" i="32"/>
  <c r="A5785" i="32"/>
  <c r="A5800" i="32"/>
  <c r="A5818" i="32"/>
  <c r="A5833" i="32"/>
  <c r="A5848" i="32"/>
  <c r="A5866" i="32"/>
  <c r="A5881" i="32"/>
  <c r="A5896" i="32"/>
  <c r="A5914" i="32"/>
  <c r="A5929" i="32"/>
  <c r="A5944" i="32"/>
  <c r="A5962" i="32"/>
  <c r="A5977" i="32"/>
  <c r="A5992" i="32"/>
  <c r="A6010" i="32"/>
  <c r="A6025" i="32"/>
  <c r="A6040" i="32"/>
  <c r="A6058" i="32"/>
  <c r="A6073" i="32"/>
  <c r="A6088" i="32"/>
  <c r="A6106" i="32"/>
  <c r="A6121" i="32"/>
  <c r="A6136" i="32"/>
  <c r="A6150" i="32"/>
  <c r="A6166" i="32"/>
  <c r="A6180" i="32"/>
  <c r="A6194" i="32"/>
  <c r="A6208" i="32"/>
  <c r="A6221" i="32"/>
  <c r="A6233" i="32"/>
  <c r="A6245" i="32"/>
  <c r="A6257" i="32"/>
  <c r="A6269" i="32"/>
  <c r="A6281" i="32"/>
  <c r="A6293" i="32"/>
  <c r="A6305" i="32"/>
  <c r="A6317" i="32"/>
  <c r="A6329" i="32"/>
  <c r="A6341" i="32"/>
  <c r="A6353" i="32"/>
  <c r="A6365" i="32"/>
  <c r="A6377" i="32"/>
  <c r="A6389" i="32"/>
  <c r="A6401" i="32"/>
  <c r="A6413" i="32"/>
  <c r="A6425" i="32"/>
  <c r="A6437" i="32"/>
  <c r="A6449" i="32"/>
  <c r="A6461" i="32"/>
  <c r="A6473" i="32"/>
  <c r="A6485" i="32"/>
  <c r="A6497" i="32"/>
  <c r="A6509" i="32"/>
  <c r="A6521" i="32"/>
  <c r="A6533" i="32"/>
  <c r="A6545" i="32"/>
  <c r="A6557" i="32"/>
  <c r="A6569" i="32"/>
  <c r="A6581" i="32"/>
  <c r="A6593" i="32"/>
  <c r="A6605" i="32"/>
  <c r="A6617" i="32"/>
  <c r="A6629" i="32"/>
  <c r="A6641" i="32"/>
  <c r="A6653" i="32"/>
  <c r="A6665" i="32"/>
  <c r="A6677" i="32"/>
  <c r="A6689" i="32"/>
  <c r="A6701" i="32"/>
  <c r="A6713" i="32"/>
  <c r="A6725" i="32"/>
  <c r="A6737" i="32"/>
  <c r="A6749" i="32"/>
  <c r="A6761" i="32"/>
  <c r="A6773" i="32"/>
  <c r="A6785" i="32"/>
  <c r="A6797" i="32"/>
  <c r="A6809" i="32"/>
  <c r="A6821" i="32"/>
  <c r="A6833" i="32"/>
  <c r="A6845" i="32"/>
  <c r="A6857" i="32"/>
  <c r="A6869" i="32"/>
  <c r="A6881" i="32"/>
  <c r="A6893" i="32"/>
  <c r="A6905" i="32"/>
  <c r="A6917" i="32"/>
  <c r="A6929" i="32"/>
  <c r="A6941" i="32"/>
  <c r="A6953" i="32"/>
  <c r="A6965" i="32"/>
  <c r="A6977" i="32"/>
  <c r="A6989" i="32"/>
  <c r="A7001" i="32"/>
  <c r="A7013" i="32"/>
  <c r="A7025" i="32"/>
  <c r="A7037" i="32"/>
  <c r="A7049" i="32"/>
  <c r="A7061" i="32"/>
  <c r="A7073" i="32"/>
  <c r="A7085" i="32"/>
  <c r="A7097" i="32"/>
  <c r="A7109" i="32"/>
  <c r="A7121" i="32"/>
  <c r="A7133" i="32"/>
  <c r="A7145" i="32"/>
  <c r="A7157" i="32"/>
  <c r="A7169" i="32"/>
  <c r="A7181" i="32"/>
  <c r="A7193" i="32"/>
  <c r="A7205" i="32"/>
  <c r="A7217" i="32"/>
  <c r="A7229" i="32"/>
  <c r="A7241" i="32"/>
  <c r="A7253" i="32"/>
  <c r="A7265" i="32"/>
  <c r="A7277" i="32"/>
  <c r="A7289" i="32"/>
  <c r="A7301" i="32"/>
  <c r="A7313" i="32"/>
  <c r="A4031" i="32"/>
  <c r="A4280" i="32"/>
  <c r="A4476" i="32"/>
  <c r="A4668" i="32"/>
  <c r="A4795" i="32"/>
  <c r="A4858" i="32"/>
  <c r="A4908" i="32"/>
  <c r="A4941" i="32"/>
  <c r="A4974" i="32"/>
  <c r="A4998" i="32"/>
  <c r="A5022" i="32"/>
  <c r="A5046" i="32"/>
  <c r="A5070" i="32"/>
  <c r="A5094" i="32"/>
  <c r="A5118" i="32"/>
  <c r="A5142" i="32"/>
  <c r="A5166" i="32"/>
  <c r="A5190" i="32"/>
  <c r="A5214" i="32"/>
  <c r="A5238" i="32"/>
  <c r="A5262" i="32"/>
  <c r="A5286" i="32"/>
  <c r="A5306" i="32"/>
  <c r="A5322" i="32"/>
  <c r="A5342" i="32"/>
  <c r="A5358" i="32"/>
  <c r="A5378" i="32"/>
  <c r="A5394" i="32"/>
  <c r="A5414" i="32"/>
  <c r="A5430" i="32"/>
  <c r="A5450" i="32"/>
  <c r="A5466" i="32"/>
  <c r="A5486" i="32"/>
  <c r="A5502" i="32"/>
  <c r="A5522" i="32"/>
  <c r="A5538" i="32"/>
  <c r="A5558" i="32"/>
  <c r="A5574" i="32"/>
  <c r="A5594" i="32"/>
  <c r="A5609" i="32"/>
  <c r="A5627" i="32"/>
  <c r="A5642" i="32"/>
  <c r="A5657" i="32"/>
  <c r="A5675" i="32"/>
  <c r="A5690" i="32"/>
  <c r="A5705" i="32"/>
  <c r="A5723" i="32"/>
  <c r="A5738" i="32"/>
  <c r="A5753" i="32"/>
  <c r="A5771" i="32"/>
  <c r="A5786" i="32"/>
  <c r="A5801" i="32"/>
  <c r="A5819" i="32"/>
  <c r="A5834" i="32"/>
  <c r="A5849" i="32"/>
  <c r="A5867" i="32"/>
  <c r="A5882" i="32"/>
  <c r="A5897" i="32"/>
  <c r="A5915" i="32"/>
  <c r="A5930" i="32"/>
  <c r="A5945" i="32"/>
  <c r="A5963" i="32"/>
  <c r="A5978" i="32"/>
  <c r="A5993" i="32"/>
  <c r="A6011" i="32"/>
  <c r="A6026" i="32"/>
  <c r="A6041" i="32"/>
  <c r="A6059" i="32"/>
  <c r="A6074" i="32"/>
  <c r="A6089" i="32"/>
  <c r="A6107" i="32"/>
  <c r="A6122" i="32"/>
  <c r="A6137" i="32"/>
  <c r="A6151" i="32"/>
  <c r="A6167" i="32"/>
  <c r="A6181" i="32"/>
  <c r="A6195" i="32"/>
  <c r="A6209" i="32"/>
  <c r="A6222" i="32"/>
  <c r="A6234" i="32"/>
  <c r="A6246" i="32"/>
  <c r="A6258" i="32"/>
  <c r="A6270" i="32"/>
  <c r="A6282" i="32"/>
  <c r="A6294" i="32"/>
  <c r="A6306" i="32"/>
  <c r="A6318" i="32"/>
  <c r="A6330" i="32"/>
  <c r="A6342" i="32"/>
  <c r="A6354" i="32"/>
  <c r="A6366" i="32"/>
  <c r="A6378" i="32"/>
  <c r="A6390" i="32"/>
  <c r="A6402" i="32"/>
  <c r="A6414" i="32"/>
  <c r="A6426" i="32"/>
  <c r="A6438" i="32"/>
  <c r="A6450" i="32"/>
  <c r="A6462" i="32"/>
  <c r="A6474" i="32"/>
  <c r="A6486" i="32"/>
  <c r="A6498" i="32"/>
  <c r="A6510" i="32"/>
  <c r="A6522" i="32"/>
  <c r="A6534" i="32"/>
  <c r="A6546" i="32"/>
  <c r="A6558" i="32"/>
  <c r="A6570" i="32"/>
  <c r="A6582" i="32"/>
  <c r="A6594" i="32"/>
  <c r="A6606" i="32"/>
  <c r="A6618" i="32"/>
  <c r="A6630" i="32"/>
  <c r="A6642" i="32"/>
  <c r="A6654" i="32"/>
  <c r="A6666" i="32"/>
  <c r="A6678" i="32"/>
  <c r="A6690" i="32"/>
  <c r="A3048" i="32"/>
  <c r="A4056" i="32"/>
  <c r="A4296" i="32"/>
  <c r="A4494" i="32"/>
  <c r="A4686" i="32"/>
  <c r="A4796" i="32"/>
  <c r="A4859" i="32"/>
  <c r="A4918" i="32"/>
  <c r="A4951" i="32"/>
  <c r="A4981" i="32"/>
  <c r="A5005" i="32"/>
  <c r="A5029" i="32"/>
  <c r="A5053" i="32"/>
  <c r="A5077" i="32"/>
  <c r="A5101" i="32"/>
  <c r="A5125" i="32"/>
  <c r="A5149" i="32"/>
  <c r="A5173" i="32"/>
  <c r="A5197" i="32"/>
  <c r="A5221" i="32"/>
  <c r="A5245" i="32"/>
  <c r="A5269" i="32"/>
  <c r="A5291" i="32"/>
  <c r="A5307" i="32"/>
  <c r="A5327" i="32"/>
  <c r="A5343" i="32"/>
  <c r="A5363" i="32"/>
  <c r="A5379" i="32"/>
  <c r="A5399" i="32"/>
  <c r="A5415" i="32"/>
  <c r="A5435" i="32"/>
  <c r="A5451" i="32"/>
  <c r="A5471" i="32"/>
  <c r="A5487" i="32"/>
  <c r="A5507" i="32"/>
  <c r="A5523" i="32"/>
  <c r="A5543" i="32"/>
  <c r="A5559" i="32"/>
  <c r="A5579" i="32"/>
  <c r="A5595" i="32"/>
  <c r="A5610" i="32"/>
  <c r="A5628" i="32"/>
  <c r="A5643" i="32"/>
  <c r="A5658" i="32"/>
  <c r="A5676" i="32"/>
  <c r="A5691" i="32"/>
  <c r="A5706" i="32"/>
  <c r="A5724" i="32"/>
  <c r="A5739" i="32"/>
  <c r="A5754" i="32"/>
  <c r="A5772" i="32"/>
  <c r="A5787" i="32"/>
  <c r="A5802" i="32"/>
  <c r="A5820" i="32"/>
  <c r="A5835" i="32"/>
  <c r="A5850" i="32"/>
  <c r="A5868" i="32"/>
  <c r="A5883" i="32"/>
  <c r="A5898" i="32"/>
  <c r="A5916" i="32"/>
  <c r="A5931" i="32"/>
  <c r="A5946" i="32"/>
  <c r="A5964" i="32"/>
  <c r="A5979" i="32"/>
  <c r="A5994" i="32"/>
  <c r="A6012" i="32"/>
  <c r="A6027" i="32"/>
  <c r="A6042" i="32"/>
  <c r="A6060" i="32"/>
  <c r="A6075" i="32"/>
  <c r="A6090" i="32"/>
  <c r="A6108" i="32"/>
  <c r="A6123" i="32"/>
  <c r="A6138" i="32"/>
  <c r="A6154" i="32"/>
  <c r="A6168" i="32"/>
  <c r="A6182" i="32"/>
  <c r="A6196" i="32"/>
  <c r="A6210" i="32"/>
  <c r="A6223" i="32"/>
  <c r="A6235" i="32"/>
  <c r="A6247" i="32"/>
  <c r="A6259" i="32"/>
  <c r="A6271" i="32"/>
  <c r="A6283" i="32"/>
  <c r="A6295" i="32"/>
  <c r="A6307" i="32"/>
  <c r="A6319" i="32"/>
  <c r="A6331" i="32"/>
  <c r="A6343" i="32"/>
  <c r="A6355" i="32"/>
  <c r="A6367" i="32"/>
  <c r="A6379" i="32"/>
  <c r="A6391" i="32"/>
  <c r="A6403" i="32"/>
  <c r="A6415" i="32"/>
  <c r="A6427" i="32"/>
  <c r="A6439" i="32"/>
  <c r="A6451" i="32"/>
  <c r="A6463" i="32"/>
  <c r="A6475" i="32"/>
  <c r="A6487" i="32"/>
  <c r="A6499" i="32"/>
  <c r="A6511" i="32"/>
  <c r="A6523" i="32"/>
  <c r="A6535" i="32"/>
  <c r="A6547" i="32"/>
  <c r="A6559" i="32"/>
  <c r="A6571" i="32"/>
  <c r="A6583" i="32"/>
  <c r="A6595" i="32"/>
  <c r="A6607" i="32"/>
  <c r="A6619" i="32"/>
  <c r="A6631" i="32"/>
  <c r="A6643" i="32"/>
  <c r="A6655" i="32"/>
  <c r="A6667" i="32"/>
  <c r="A6679" i="32"/>
  <c r="A6691" i="32"/>
  <c r="A6703" i="32"/>
  <c r="A6715" i="32"/>
  <c r="A6727" i="32"/>
  <c r="A6739" i="32"/>
  <c r="A6751" i="32"/>
  <c r="A6763" i="32"/>
  <c r="A6775" i="32"/>
  <c r="A6787" i="32"/>
  <c r="A6799" i="32"/>
  <c r="A6811" i="32"/>
  <c r="A6823" i="32"/>
  <c r="A6835" i="32"/>
  <c r="A6847" i="32"/>
  <c r="A6859" i="32"/>
  <c r="A6871" i="32"/>
  <c r="A6883" i="32"/>
  <c r="A6895" i="32"/>
  <c r="A6907" i="32"/>
  <c r="A6919" i="32"/>
  <c r="A6931" i="32"/>
  <c r="A6943" i="32"/>
  <c r="A6955" i="32"/>
  <c r="A6967" i="32"/>
  <c r="A6979" i="32"/>
  <c r="A6991" i="32"/>
  <c r="A7003" i="32"/>
  <c r="A7015" i="32"/>
  <c r="A7027" i="32"/>
  <c r="A7039" i="32"/>
  <c r="A7051" i="32"/>
  <c r="A7063" i="32"/>
  <c r="A7075" i="32"/>
  <c r="A7087" i="32"/>
  <c r="A7099" i="32"/>
  <c r="A7111" i="32"/>
  <c r="A7123" i="32"/>
  <c r="A7135" i="32"/>
  <c r="A7147" i="32"/>
  <c r="A7159" i="32"/>
  <c r="A7171" i="32"/>
  <c r="A7183" i="32"/>
  <c r="A7195" i="32"/>
  <c r="A7207" i="32"/>
  <c r="A7219" i="32"/>
  <c r="A7231" i="32"/>
  <c r="A7243" i="32"/>
  <c r="A7255" i="32"/>
  <c r="A7267" i="32"/>
  <c r="A7279" i="32"/>
  <c r="A7291" i="32"/>
  <c r="A7303" i="32"/>
  <c r="A7315" i="32"/>
  <c r="A3371" i="32"/>
  <c r="A4080" i="32"/>
  <c r="A4316" i="32"/>
  <c r="A4509" i="32"/>
  <c r="A4701" i="32"/>
  <c r="A4797" i="32"/>
  <c r="A4860" i="32"/>
  <c r="A4919" i="32"/>
  <c r="A4952" i="32"/>
  <c r="A4982" i="32"/>
  <c r="A5006" i="32"/>
  <c r="A5030" i="32"/>
  <c r="A5054" i="32"/>
  <c r="A5078" i="32"/>
  <c r="A5102" i="32"/>
  <c r="A5126" i="32"/>
  <c r="A5150" i="32"/>
  <c r="A5174" i="32"/>
  <c r="A5198" i="32"/>
  <c r="A5222" i="32"/>
  <c r="A5246" i="32"/>
  <c r="A5270" i="32"/>
  <c r="A5292" i="32"/>
  <c r="A5308" i="32"/>
  <c r="A5328" i="32"/>
  <c r="A5344" i="32"/>
  <c r="A5364" i="32"/>
  <c r="A5380" i="32"/>
  <c r="A5400" i="32"/>
  <c r="A5416" i="32"/>
  <c r="A5436" i="32"/>
  <c r="A5452" i="32"/>
  <c r="A5472" i="32"/>
  <c r="A5488" i="32"/>
  <c r="A5508" i="32"/>
  <c r="A5524" i="32"/>
  <c r="A5544" i="32"/>
  <c r="A5560" i="32"/>
  <c r="A5580" i="32"/>
  <c r="A5596" i="32"/>
  <c r="A5614" i="32"/>
  <c r="A5629" i="32"/>
  <c r="A5644" i="32"/>
  <c r="A5662" i="32"/>
  <c r="A5677" i="32"/>
  <c r="A5692" i="32"/>
  <c r="A5710" i="32"/>
  <c r="A5725" i="32"/>
  <c r="A5740" i="32"/>
  <c r="A5758" i="32"/>
  <c r="A5773" i="32"/>
  <c r="A5788" i="32"/>
  <c r="A5806" i="32"/>
  <c r="A5821" i="32"/>
  <c r="A5836" i="32"/>
  <c r="A5854" i="32"/>
  <c r="A5869" i="32"/>
  <c r="A5884" i="32"/>
  <c r="A5902" i="32"/>
  <c r="A5917" i="32"/>
  <c r="A5932" i="32"/>
  <c r="A5950" i="32"/>
  <c r="A5965" i="32"/>
  <c r="A5980" i="32"/>
  <c r="A5998" i="32"/>
  <c r="A6013" i="32"/>
  <c r="A6028" i="32"/>
  <c r="A6046" i="32"/>
  <c r="A6061" i="32"/>
  <c r="A6076" i="32"/>
  <c r="A6094" i="32"/>
  <c r="A6109" i="32"/>
  <c r="A6124" i="32"/>
  <c r="A6139" i="32"/>
  <c r="A6155" i="32"/>
  <c r="A6169" i="32"/>
  <c r="A6183" i="32"/>
  <c r="A6197" i="32"/>
  <c r="A6211" i="32"/>
  <c r="A6224" i="32"/>
  <c r="A6236" i="32"/>
  <c r="A6248" i="32"/>
  <c r="A6260" i="32"/>
  <c r="A6272" i="32"/>
  <c r="A6284" i="32"/>
  <c r="A6296" i="32"/>
  <c r="A6308" i="32"/>
  <c r="A6320" i="32"/>
  <c r="A6332" i="32"/>
  <c r="A6344" i="32"/>
  <c r="A6356" i="32"/>
  <c r="A6368" i="32"/>
  <c r="A6380" i="32"/>
  <c r="A6392" i="32"/>
  <c r="A6404" i="32"/>
  <c r="A6416" i="32"/>
  <c r="A6428" i="32"/>
  <c r="A6440" i="32"/>
  <c r="A6452" i="32"/>
  <c r="A6464" i="32"/>
  <c r="A6476" i="32"/>
  <c r="A6488" i="32"/>
  <c r="A6500" i="32"/>
  <c r="A6512" i="32"/>
  <c r="A6524" i="32"/>
  <c r="A6536" i="32"/>
  <c r="A6548" i="32"/>
  <c r="A6560" i="32"/>
  <c r="A6572" i="32"/>
  <c r="A6584" i="32"/>
  <c r="A6596" i="32"/>
  <c r="A6608" i="32"/>
  <c r="A6620" i="32"/>
  <c r="A6632" i="32"/>
  <c r="A6644" i="32"/>
  <c r="A6656" i="32"/>
  <c r="A6668" i="32"/>
  <c r="A6680" i="32"/>
  <c r="A6692" i="32"/>
  <c r="A6704" i="32"/>
  <c r="A6716" i="32"/>
  <c r="A6728" i="32"/>
  <c r="A6740" i="32"/>
  <c r="A6752" i="32"/>
  <c r="A6764" i="32"/>
  <c r="A6776" i="32"/>
  <c r="A6788" i="32"/>
  <c r="A6800" i="32"/>
  <c r="A6812" i="32"/>
  <c r="A6824" i="32"/>
  <c r="A6836" i="32"/>
  <c r="A6848" i="32"/>
  <c r="A6860" i="32"/>
  <c r="A6872" i="32"/>
  <c r="A6884" i="32"/>
  <c r="A6896" i="32"/>
  <c r="A6908" i="32"/>
  <c r="A6920" i="32"/>
  <c r="A6932" i="32"/>
  <c r="A6944" i="32"/>
  <c r="A6956" i="32"/>
  <c r="A6968" i="32"/>
  <c r="A6980" i="32"/>
  <c r="A6992" i="32"/>
  <c r="A7004" i="32"/>
  <c r="A7016" i="32"/>
  <c r="A7028" i="32"/>
  <c r="A7040" i="32"/>
  <c r="A7052" i="32"/>
  <c r="A7064" i="32"/>
  <c r="A7076" i="32"/>
  <c r="A7088" i="32"/>
  <c r="A7100" i="32"/>
  <c r="A7112" i="32"/>
  <c r="A7124" i="32"/>
  <c r="A7136" i="32"/>
  <c r="A7148" i="32"/>
  <c r="A7160" i="32"/>
  <c r="A7172" i="32"/>
  <c r="A7184" i="32"/>
  <c r="A7196" i="32"/>
  <c r="A7208" i="32"/>
  <c r="A7220" i="32"/>
  <c r="A7232" i="32"/>
  <c r="A7244" i="32"/>
  <c r="A3586" i="32"/>
  <c r="A4104" i="32"/>
  <c r="A4332" i="32"/>
  <c r="A4524" i="32"/>
  <c r="A4716" i="32"/>
  <c r="A4810" i="32"/>
  <c r="A4873" i="32"/>
  <c r="A4920" i="32"/>
  <c r="A4953" i="32"/>
  <c r="A4983" i="32"/>
  <c r="A5007" i="32"/>
  <c r="A5031" i="32"/>
  <c r="A5055" i="32"/>
  <c r="A5079" i="32"/>
  <c r="A5103" i="32"/>
  <c r="A5127" i="32"/>
  <c r="A5151" i="32"/>
  <c r="A5175" i="32"/>
  <c r="A5199" i="32"/>
  <c r="A5223" i="32"/>
  <c r="A5247" i="32"/>
  <c r="A5271" i="32"/>
  <c r="A5293" i="32"/>
  <c r="A5309" i="32"/>
  <c r="A5329" i="32"/>
  <c r="A5345" i="32"/>
  <c r="A5365" i="32"/>
  <c r="A5381" i="32"/>
  <c r="A5401" i="32"/>
  <c r="A5417" i="32"/>
  <c r="A5437" i="32"/>
  <c r="A5453" i="32"/>
  <c r="A5473" i="32"/>
  <c r="A5489" i="32"/>
  <c r="A5509" i="32"/>
  <c r="A5525" i="32"/>
  <c r="A5545" i="32"/>
  <c r="A5561" i="32"/>
  <c r="A5581" i="32"/>
  <c r="A5597" i="32"/>
  <c r="A5615" i="32"/>
  <c r="A5630" i="32"/>
  <c r="A5645" i="32"/>
  <c r="A5663" i="32"/>
  <c r="A5678" i="32"/>
  <c r="A5693" i="32"/>
  <c r="A5711" i="32"/>
  <c r="A5726" i="32"/>
  <c r="A5741" i="32"/>
  <c r="A5759" i="32"/>
  <c r="A5774" i="32"/>
  <c r="A5789" i="32"/>
  <c r="A5807" i="32"/>
  <c r="A5822" i="32"/>
  <c r="A5837" i="32"/>
  <c r="A5855" i="32"/>
  <c r="A5870" i="32"/>
  <c r="A5885" i="32"/>
  <c r="A5903" i="32"/>
  <c r="A5918" i="32"/>
  <c r="A5933" i="32"/>
  <c r="A5951" i="32"/>
  <c r="A5966" i="32"/>
  <c r="A5981" i="32"/>
  <c r="A5999" i="32"/>
  <c r="A6014" i="32"/>
  <c r="A6029" i="32"/>
  <c r="A6047" i="32"/>
  <c r="A6062" i="32"/>
  <c r="A6077" i="32"/>
  <c r="A6095" i="32"/>
  <c r="A6110" i="32"/>
  <c r="A6125" i="32"/>
  <c r="A6142" i="32"/>
  <c r="A6156" i="32"/>
  <c r="A6170" i="32"/>
  <c r="A6184" i="32"/>
  <c r="A6198" i="32"/>
  <c r="A6213" i="32"/>
  <c r="A6225" i="32"/>
  <c r="A6237" i="32"/>
  <c r="A6249" i="32"/>
  <c r="A6261" i="32"/>
  <c r="A6273" i="32"/>
  <c r="A6285" i="32"/>
  <c r="A3692" i="32"/>
  <c r="A4128" i="32"/>
  <c r="A4350" i="32"/>
  <c r="A4542" i="32"/>
  <c r="A4730" i="32"/>
  <c r="A4811" i="32"/>
  <c r="A4874" i="32"/>
  <c r="A4921" i="32"/>
  <c r="A4954" i="32"/>
  <c r="A4984" i="32"/>
  <c r="A5008" i="32"/>
  <c r="A5032" i="32"/>
  <c r="A5056" i="32"/>
  <c r="A5080" i="32"/>
  <c r="A5104" i="32"/>
  <c r="A5128" i="32"/>
  <c r="A5152" i="32"/>
  <c r="A5176" i="32"/>
  <c r="A5200" i="32"/>
  <c r="A5224" i="32"/>
  <c r="A5248" i="32"/>
  <c r="A5272" i="32"/>
  <c r="A5294" i="32"/>
  <c r="A5310" i="32"/>
  <c r="A5330" i="32"/>
  <c r="A5346" i="32"/>
  <c r="A5366" i="32"/>
  <c r="A5382" i="32"/>
  <c r="A5402" i="32"/>
  <c r="A5418" i="32"/>
  <c r="A5438" i="32"/>
  <c r="A5454" i="32"/>
  <c r="A5474" i="32"/>
  <c r="A3764" i="32"/>
  <c r="A4152" i="32"/>
  <c r="A4365" i="32"/>
  <c r="A4557" i="32"/>
  <c r="A4734" i="32"/>
  <c r="A4812" i="32"/>
  <c r="A4878" i="32"/>
  <c r="A4922" i="32"/>
  <c r="A4955" i="32"/>
  <c r="A4985" i="32"/>
  <c r="A5009" i="32"/>
  <c r="A5033" i="32"/>
  <c r="A5057" i="32"/>
  <c r="A5081" i="32"/>
  <c r="A5105" i="32"/>
  <c r="A5129" i="32"/>
  <c r="A5153" i="32"/>
  <c r="A5177" i="32"/>
  <c r="A5201" i="32"/>
  <c r="A5225" i="32"/>
  <c r="A5249" i="32"/>
  <c r="A5273" i="32"/>
  <c r="A5295" i="32"/>
  <c r="A5315" i="32"/>
  <c r="A5331" i="32"/>
  <c r="A5351" i="32"/>
  <c r="A5367" i="32"/>
  <c r="A5387" i="32"/>
  <c r="A5403" i="32"/>
  <c r="A5423" i="32"/>
  <c r="A5439" i="32"/>
  <c r="A5459" i="32"/>
  <c r="A5475" i="32"/>
  <c r="A5495" i="32"/>
  <c r="A5511" i="32"/>
  <c r="A5531" i="32"/>
  <c r="A5547" i="32"/>
  <c r="A5567" i="32"/>
  <c r="A5583" i="32"/>
  <c r="A5602" i="32"/>
  <c r="A5617" i="32"/>
  <c r="A5632" i="32"/>
  <c r="A5650" i="32"/>
  <c r="A5665" i="32"/>
  <c r="A5680" i="32"/>
  <c r="A5698" i="32"/>
  <c r="A5713" i="32"/>
  <c r="A5728" i="32"/>
  <c r="A5746" i="32"/>
  <c r="A5761" i="32"/>
  <c r="A5776" i="32"/>
  <c r="A5794" i="32"/>
  <c r="A5809" i="32"/>
  <c r="A5824" i="32"/>
  <c r="A5842" i="32"/>
  <c r="A5857" i="32"/>
  <c r="A5872" i="32"/>
  <c r="A5890" i="32"/>
  <c r="A5905" i="32"/>
  <c r="A5920" i="32"/>
  <c r="A5938" i="32"/>
  <c r="A5953" i="32"/>
  <c r="A5968" i="32"/>
  <c r="A5986" i="32"/>
  <c r="A3814" i="32"/>
  <c r="A4172" i="32"/>
  <c r="A4380" i="32"/>
  <c r="A4572" i="32"/>
  <c r="A4748" i="32"/>
  <c r="A4825" i="32"/>
  <c r="A4891" i="32"/>
  <c r="A4926" i="32"/>
  <c r="A4956" i="32"/>
  <c r="A4986" i="32"/>
  <c r="A5010" i="32"/>
  <c r="A5034" i="32"/>
  <c r="A5058" i="32"/>
  <c r="A5082" i="32"/>
  <c r="A5106" i="32"/>
  <c r="A5130" i="32"/>
  <c r="A5154" i="32"/>
  <c r="A5178" i="32"/>
  <c r="A5202" i="32"/>
  <c r="A5226" i="32"/>
  <c r="A5250" i="32"/>
  <c r="A5274" i="32"/>
  <c r="A5296" i="32"/>
  <c r="A5316" i="32"/>
  <c r="A5332" i="32"/>
  <c r="A5352" i="32"/>
  <c r="A5368" i="32"/>
  <c r="A5388" i="32"/>
  <c r="A5404" i="32"/>
  <c r="A5424" i="32"/>
  <c r="A5440" i="32"/>
  <c r="A5460" i="32"/>
  <c r="A5476" i="32"/>
  <c r="A5496" i="32"/>
  <c r="A5512" i="32"/>
  <c r="A5532" i="32"/>
  <c r="A5548" i="32"/>
  <c r="A5568" i="32"/>
  <c r="A5584" i="32"/>
  <c r="A5603" i="32"/>
  <c r="A5618" i="32"/>
  <c r="A5633" i="32"/>
  <c r="A5651" i="32"/>
  <c r="A5666" i="32"/>
  <c r="A5681" i="32"/>
  <c r="A5699" i="32"/>
  <c r="A5714" i="32"/>
  <c r="A5729" i="32"/>
  <c r="A5747" i="32"/>
  <c r="A5762" i="32"/>
  <c r="A5777" i="32"/>
  <c r="A3856" i="32"/>
  <c r="A4188" i="32"/>
  <c r="A4398" i="32"/>
  <c r="A4590" i="32"/>
  <c r="A4749" i="32"/>
  <c r="A4826" i="32"/>
  <c r="A4892" i="32"/>
  <c r="A4933" i="32"/>
  <c r="A4966" i="32"/>
  <c r="A4993" i="32"/>
  <c r="A5017" i="32"/>
  <c r="A5041" i="32"/>
  <c r="A5065" i="32"/>
  <c r="A5089" i="32"/>
  <c r="A5113" i="32"/>
  <c r="A5137" i="32"/>
  <c r="A5161" i="32"/>
  <c r="A5185" i="32"/>
  <c r="A5209" i="32"/>
  <c r="A5233" i="32"/>
  <c r="A5257" i="32"/>
  <c r="A5281" i="32"/>
  <c r="A5297" i="32"/>
  <c r="A5317" i="32"/>
  <c r="A5333" i="32"/>
  <c r="A5353" i="32"/>
  <c r="A5369" i="32"/>
  <c r="A5389" i="32"/>
  <c r="A5405" i="32"/>
  <c r="A5425" i="32"/>
  <c r="A5441" i="32"/>
  <c r="A5461" i="32"/>
  <c r="A5477" i="32"/>
  <c r="A5497" i="32"/>
  <c r="A5513" i="32"/>
  <c r="A5533" i="32"/>
  <c r="A5549" i="32"/>
  <c r="A5569" i="32"/>
  <c r="A5585" i="32"/>
  <c r="A5604" i="32"/>
  <c r="A5619" i="32"/>
  <c r="A5634" i="32"/>
  <c r="A5652" i="32"/>
  <c r="A5667" i="32"/>
  <c r="A5682" i="32"/>
  <c r="A5700" i="32"/>
  <c r="A5715" i="32"/>
  <c r="A5730" i="32"/>
  <c r="A5748" i="32"/>
  <c r="A5763" i="32"/>
  <c r="A5778" i="32"/>
  <c r="A4764" i="32"/>
  <c r="A5019" i="32"/>
  <c r="A5163" i="32"/>
  <c r="A5303" i="32"/>
  <c r="A5411" i="32"/>
  <c r="A5510" i="32"/>
  <c r="A5582" i="32"/>
  <c r="A5646" i="32"/>
  <c r="A5712" i="32"/>
  <c r="A5775" i="32"/>
  <c r="A5813" i="32"/>
  <c r="A5858" i="32"/>
  <c r="A5893" i="32"/>
  <c r="A5934" i="32"/>
  <c r="A5970" i="32"/>
  <c r="A6004" i="32"/>
  <c r="A6037" i="32"/>
  <c r="A6070" i="32"/>
  <c r="A6100" i="32"/>
  <c r="A6133" i="32"/>
  <c r="A6161" i="32"/>
  <c r="A6191" i="32"/>
  <c r="A6218" i="32"/>
  <c r="A6242" i="32"/>
  <c r="A6266" i="32"/>
  <c r="A6290" i="32"/>
  <c r="A6310" i="32"/>
  <c r="A6326" i="32"/>
  <c r="A6346" i="32"/>
  <c r="A6362" i="32"/>
  <c r="A6382" i="32"/>
  <c r="A6398" i="32"/>
  <c r="A6418" i="32"/>
  <c r="A6434" i="32"/>
  <c r="A6454" i="32"/>
  <c r="A6470" i="32"/>
  <c r="A6490" i="32"/>
  <c r="A6506" i="32"/>
  <c r="A6526" i="32"/>
  <c r="A6542" i="32"/>
  <c r="A6562" i="32"/>
  <c r="A6578" i="32"/>
  <c r="A6598" i="32"/>
  <c r="A6614" i="32"/>
  <c r="A6634" i="32"/>
  <c r="A6650" i="32"/>
  <c r="A6670" i="32"/>
  <c r="A6686" i="32"/>
  <c r="A6705" i="32"/>
  <c r="A6720" i="32"/>
  <c r="A6735" i="32"/>
  <c r="A6753" i="32"/>
  <c r="A6768" i="32"/>
  <c r="A6783" i="32"/>
  <c r="A6801" i="32"/>
  <c r="A6816" i="32"/>
  <c r="A6831" i="32"/>
  <c r="A6849" i="32"/>
  <c r="A6864" i="32"/>
  <c r="A6879" i="32"/>
  <c r="A6897" i="32"/>
  <c r="A6912" i="32"/>
  <c r="A6927" i="32"/>
  <c r="A6945" i="32"/>
  <c r="A6960" i="32"/>
  <c r="A6975" i="32"/>
  <c r="A6993" i="32"/>
  <c r="A7008" i="32"/>
  <c r="A7023" i="32"/>
  <c r="A7041" i="32"/>
  <c r="A7056" i="32"/>
  <c r="A7071" i="32"/>
  <c r="A7089" i="32"/>
  <c r="A7104" i="32"/>
  <c r="A7119" i="32"/>
  <c r="A7137" i="32"/>
  <c r="A7152" i="32"/>
  <c r="A7167" i="32"/>
  <c r="A7185" i="32"/>
  <c r="A7200" i="32"/>
  <c r="A7215" i="32"/>
  <c r="A7233" i="32"/>
  <c r="A7248" i="32"/>
  <c r="A7262" i="32"/>
  <c r="A7276" i="32"/>
  <c r="A4830" i="32"/>
  <c r="A5042" i="32"/>
  <c r="A5186" i="32"/>
  <c r="A5318" i="32"/>
  <c r="A5426" i="32"/>
  <c r="A5514" i="32"/>
  <c r="A5586" i="32"/>
  <c r="A5653" i="32"/>
  <c r="A5716" i="32"/>
  <c r="A5782" i="32"/>
  <c r="A5823" i="32"/>
  <c r="A5859" i="32"/>
  <c r="A5894" i="32"/>
  <c r="A5939" i="32"/>
  <c r="A5974" i="32"/>
  <c r="A6005" i="32"/>
  <c r="A6038" i="32"/>
  <c r="A6071" i="32"/>
  <c r="A6101" i="32"/>
  <c r="A6134" i="32"/>
  <c r="A6162" i="32"/>
  <c r="A6192" i="32"/>
  <c r="A6219" i="32"/>
  <c r="A6243" i="32"/>
  <c r="A6267" i="32"/>
  <c r="A6291" i="32"/>
  <c r="A6311" i="32"/>
  <c r="A6327" i="32"/>
  <c r="A6347" i="32"/>
  <c r="A6363" i="32"/>
  <c r="A6383" i="32"/>
  <c r="A6399" i="32"/>
  <c r="A6419" i="32"/>
  <c r="A6435" i="32"/>
  <c r="A6455" i="32"/>
  <c r="A6471" i="32"/>
  <c r="A6491" i="32"/>
  <c r="A6507" i="32"/>
  <c r="A6527" i="32"/>
  <c r="A6543" i="32"/>
  <c r="A6563" i="32"/>
  <c r="A6579" i="32"/>
  <c r="A6599" i="32"/>
  <c r="A6615" i="32"/>
  <c r="A6635" i="32"/>
  <c r="A6651" i="32"/>
  <c r="A6671" i="32"/>
  <c r="A6687" i="32"/>
  <c r="A6706" i="32"/>
  <c r="A6721" i="32"/>
  <c r="A6736" i="32"/>
  <c r="A6754" i="32"/>
  <c r="A6769" i="32"/>
  <c r="A6784" i="32"/>
  <c r="A6802" i="32"/>
  <c r="A6817" i="32"/>
  <c r="A6832" i="32"/>
  <c r="A6850" i="32"/>
  <c r="A6865" i="32"/>
  <c r="A6880" i="32"/>
  <c r="A6898" i="32"/>
  <c r="A6913" i="32"/>
  <c r="A6928" i="32"/>
  <c r="A6946" i="32"/>
  <c r="A6961" i="32"/>
  <c r="A6976" i="32"/>
  <c r="A6994" i="32"/>
  <c r="A7009" i="32"/>
  <c r="A7024" i="32"/>
  <c r="A7042" i="32"/>
  <c r="A7057" i="32"/>
  <c r="A7072" i="32"/>
  <c r="A7090" i="32"/>
  <c r="A7105" i="32"/>
  <c r="A7120" i="32"/>
  <c r="A7138" i="32"/>
  <c r="A7153" i="32"/>
  <c r="A7168" i="32"/>
  <c r="A7186" i="32"/>
  <c r="A7201" i="32"/>
  <c r="A7216" i="32"/>
  <c r="A7234" i="32"/>
  <c r="A7249" i="32"/>
  <c r="A7263" i="32"/>
  <c r="A7278" i="32"/>
  <c r="A7293" i="32"/>
  <c r="A7307" i="32"/>
  <c r="A7321" i="32"/>
  <c r="A7333" i="32"/>
  <c r="A7345" i="32"/>
  <c r="A7357" i="32"/>
  <c r="A7369" i="32"/>
  <c r="A7381" i="32"/>
  <c r="A7393" i="32"/>
  <c r="A7405" i="32"/>
  <c r="A7417" i="32"/>
  <c r="A7429" i="32"/>
  <c r="A7441" i="32"/>
  <c r="A7453" i="32"/>
  <c r="A7465" i="32"/>
  <c r="A7477" i="32"/>
  <c r="A7489" i="32"/>
  <c r="A7501" i="32"/>
  <c r="A7513" i="32"/>
  <c r="A7525" i="32"/>
  <c r="A7537" i="32"/>
  <c r="A7549" i="32"/>
  <c r="A7561" i="32"/>
  <c r="A7573" i="32"/>
  <c r="A7585" i="32"/>
  <c r="A7597" i="32"/>
  <c r="A7609" i="32"/>
  <c r="A7621" i="32"/>
  <c r="A7633" i="32"/>
  <c r="A7645" i="32"/>
  <c r="A7657" i="32"/>
  <c r="A7669" i="32"/>
  <c r="A7681" i="32"/>
  <c r="A7693" i="32"/>
  <c r="A7705" i="32"/>
  <c r="A7717" i="32"/>
  <c r="A7729" i="32"/>
  <c r="A7741" i="32"/>
  <c r="A7753" i="32"/>
  <c r="A7765" i="32"/>
  <c r="A7777" i="32"/>
  <c r="A7789" i="32"/>
  <c r="A7801" i="32"/>
  <c r="A7813" i="32"/>
  <c r="A7825" i="32"/>
  <c r="A7837" i="32"/>
  <c r="A7849" i="32"/>
  <c r="A7861" i="32"/>
  <c r="A7873" i="32"/>
  <c r="A7885" i="32"/>
  <c r="A7897" i="32"/>
  <c r="A7909" i="32"/>
  <c r="A7921" i="32"/>
  <c r="A7933" i="32"/>
  <c r="A7945" i="32"/>
  <c r="A7957" i="32"/>
  <c r="A7969" i="32"/>
  <c r="A7981" i="32"/>
  <c r="A7993" i="32"/>
  <c r="A8005" i="32"/>
  <c r="A8017" i="32"/>
  <c r="A8029" i="32"/>
  <c r="A8041" i="32"/>
  <c r="A8053" i="32"/>
  <c r="A8065" i="32"/>
  <c r="A8077" i="32"/>
  <c r="A8089" i="32"/>
  <c r="A8101" i="32"/>
  <c r="A8113" i="32"/>
  <c r="A8125" i="32"/>
  <c r="A8137" i="32"/>
  <c r="A8149" i="32"/>
  <c r="A8161" i="32"/>
  <c r="A8173" i="32"/>
  <c r="A8185" i="32"/>
  <c r="A8197" i="32"/>
  <c r="A4843" i="32"/>
  <c r="A5043" i="32"/>
  <c r="A5187" i="32"/>
  <c r="A5319" i="32"/>
  <c r="A5427" i="32"/>
  <c r="A5519" i="32"/>
  <c r="A5591" i="32"/>
  <c r="A5654" i="32"/>
  <c r="A5717" i="32"/>
  <c r="A5783" i="32"/>
  <c r="A5825" i="32"/>
  <c r="A5860" i="32"/>
  <c r="A5904" i="32"/>
  <c r="A5940" i="32"/>
  <c r="A5975" i="32"/>
  <c r="A6015" i="32"/>
  <c r="A6048" i="32"/>
  <c r="A6078" i="32"/>
  <c r="A6111" i="32"/>
  <c r="A6143" i="32"/>
  <c r="A6171" i="32"/>
  <c r="A6199" i="32"/>
  <c r="A6226" i="32"/>
  <c r="A6250" i="32"/>
  <c r="A6274" i="32"/>
  <c r="A6292" i="32"/>
  <c r="A6312" i="32"/>
  <c r="A6328" i="32"/>
  <c r="A6348" i="32"/>
  <c r="A6364" i="32"/>
  <c r="A6384" i="32"/>
  <c r="A6400" i="32"/>
  <c r="A6420" i="32"/>
  <c r="A6436" i="32"/>
  <c r="A6456" i="32"/>
  <c r="A6472" i="32"/>
  <c r="A6492" i="32"/>
  <c r="A6508" i="32"/>
  <c r="A6528" i="32"/>
  <c r="A6544" i="32"/>
  <c r="A6564" i="32"/>
  <c r="A6580" i="32"/>
  <c r="A6600" i="32"/>
  <c r="A6616" i="32"/>
  <c r="A6636" i="32"/>
  <c r="A6652" i="32"/>
  <c r="A6672" i="32"/>
  <c r="A6688" i="32"/>
  <c r="A6707" i="32"/>
  <c r="A6722" i="32"/>
  <c r="A6738" i="32"/>
  <c r="A6755" i="32"/>
  <c r="A6770" i="32"/>
  <c r="A6786" i="32"/>
  <c r="A6803" i="32"/>
  <c r="A6818" i="32"/>
  <c r="A6834" i="32"/>
  <c r="A6851" i="32"/>
  <c r="A6866" i="32"/>
  <c r="A6882" i="32"/>
  <c r="A6899" i="32"/>
  <c r="A6914" i="32"/>
  <c r="A6930" i="32"/>
  <c r="A6947" i="32"/>
  <c r="A6962" i="32"/>
  <c r="A6978" i="32"/>
  <c r="A6995" i="32"/>
  <c r="A7010" i="32"/>
  <c r="A7026" i="32"/>
  <c r="A7043" i="32"/>
  <c r="A7058" i="32"/>
  <c r="A7074" i="32"/>
  <c r="A7091" i="32"/>
  <c r="A7106" i="32"/>
  <c r="A7122" i="32"/>
  <c r="A7139" i="32"/>
  <c r="A7154" i="32"/>
  <c r="A7170" i="32"/>
  <c r="A7187" i="32"/>
  <c r="A7202" i="32"/>
  <c r="A7218" i="32"/>
  <c r="A7235" i="32"/>
  <c r="A7250" i="32"/>
  <c r="A7264" i="32"/>
  <c r="A7280" i="32"/>
  <c r="A7294" i="32"/>
  <c r="A7308" i="32"/>
  <c r="A7322" i="32"/>
  <c r="A7334" i="32"/>
  <c r="A7346" i="32"/>
  <c r="A7358" i="32"/>
  <c r="A7370" i="32"/>
  <c r="A7382" i="32"/>
  <c r="A7394" i="32"/>
  <c r="A7406" i="32"/>
  <c r="A7418" i="32"/>
  <c r="A7430" i="32"/>
  <c r="A7442" i="32"/>
  <c r="A7454" i="32"/>
  <c r="A7466" i="32"/>
  <c r="A7478" i="32"/>
  <c r="A7490" i="32"/>
  <c r="A7502" i="32"/>
  <c r="A7514" i="32"/>
  <c r="A7526" i="32"/>
  <c r="A7538" i="32"/>
  <c r="A7550" i="32"/>
  <c r="A7562" i="32"/>
  <c r="A7574" i="32"/>
  <c r="A7586" i="32"/>
  <c r="A7598" i="32"/>
  <c r="A7610" i="32"/>
  <c r="A7622" i="32"/>
  <c r="A7634" i="32"/>
  <c r="A7646" i="32"/>
  <c r="A7658" i="32"/>
  <c r="A7670" i="32"/>
  <c r="A7682" i="32"/>
  <c r="A7694" i="32"/>
  <c r="A7706" i="32"/>
  <c r="A7718" i="32"/>
  <c r="A7730" i="32"/>
  <c r="A7742" i="32"/>
  <c r="A7754" i="32"/>
  <c r="A7766" i="32"/>
  <c r="A7778" i="32"/>
  <c r="A7790" i="32"/>
  <c r="A7802" i="32"/>
  <c r="A7814" i="32"/>
  <c r="A7826" i="32"/>
  <c r="A7838" i="32"/>
  <c r="A7850" i="32"/>
  <c r="A7862" i="32"/>
  <c r="A7874" i="32"/>
  <c r="A7886" i="32"/>
  <c r="A7898" i="32"/>
  <c r="A7910" i="32"/>
  <c r="A7922" i="32"/>
  <c r="A7934" i="32"/>
  <c r="A7946" i="32"/>
  <c r="A7958" i="32"/>
  <c r="A7970" i="32"/>
  <c r="A7982" i="32"/>
  <c r="A7994" i="32"/>
  <c r="A8006" i="32"/>
  <c r="A8018" i="32"/>
  <c r="A8030" i="32"/>
  <c r="A8042" i="32"/>
  <c r="A8054" i="32"/>
  <c r="A8066" i="32"/>
  <c r="A8078" i="32"/>
  <c r="A8090" i="32"/>
  <c r="A8102" i="32"/>
  <c r="A8114" i="32"/>
  <c r="A8126" i="32"/>
  <c r="A8138" i="32"/>
  <c r="A8150" i="32"/>
  <c r="A8162" i="32"/>
  <c r="A8174" i="32"/>
  <c r="A8186" i="32"/>
  <c r="A8198" i="32"/>
  <c r="A3894" i="32"/>
  <c r="A4893" i="32"/>
  <c r="A5066" i="32"/>
  <c r="A5210" i="32"/>
  <c r="A5334" i="32"/>
  <c r="A5442" i="32"/>
  <c r="A5526" i="32"/>
  <c r="A5598" i="32"/>
  <c r="A5664" i="32"/>
  <c r="A5727" i="32"/>
  <c r="A5790" i="32"/>
  <c r="A5826" i="32"/>
  <c r="A5861" i="32"/>
  <c r="A5906" i="32"/>
  <c r="A5941" i="32"/>
  <c r="A5982" i="32"/>
  <c r="A6016" i="32"/>
  <c r="A6049" i="32"/>
  <c r="A6082" i="32"/>
  <c r="A6112" i="32"/>
  <c r="A6144" i="32"/>
  <c r="A6172" i="32"/>
  <c r="A6202" i="32"/>
  <c r="A6227" i="32"/>
  <c r="A6251" i="32"/>
  <c r="A6275" i="32"/>
  <c r="A6297" i="32"/>
  <c r="A6313" i="32"/>
  <c r="A6333" i="32"/>
  <c r="A6349" i="32"/>
  <c r="A6369" i="32"/>
  <c r="A6385" i="32"/>
  <c r="A6405" i="32"/>
  <c r="A6421" i="32"/>
  <c r="A6441" i="32"/>
  <c r="A6457" i="32"/>
  <c r="A6477" i="32"/>
  <c r="A6493" i="32"/>
  <c r="A6513" i="32"/>
  <c r="A6529" i="32"/>
  <c r="A6549" i="32"/>
  <c r="A6565" i="32"/>
  <c r="A6585" i="32"/>
  <c r="A6601" i="32"/>
  <c r="A6621" i="32"/>
  <c r="A6637" i="32"/>
  <c r="A6657" i="32"/>
  <c r="A6673" i="32"/>
  <c r="A6693" i="32"/>
  <c r="A6708" i="32"/>
  <c r="A6723" i="32"/>
  <c r="A6741" i="32"/>
  <c r="A6756" i="32"/>
  <c r="A6771" i="32"/>
  <c r="A6789" i="32"/>
  <c r="A6804" i="32"/>
  <c r="A6819" i="32"/>
  <c r="A6837" i="32"/>
  <c r="A6852" i="32"/>
  <c r="A6867" i="32"/>
  <c r="A6885" i="32"/>
  <c r="A6900" i="32"/>
  <c r="A6915" i="32"/>
  <c r="A6933" i="32"/>
  <c r="A6948" i="32"/>
  <c r="A6963" i="32"/>
  <c r="A6981" i="32"/>
  <c r="A6996" i="32"/>
  <c r="A7011" i="32"/>
  <c r="A7029" i="32"/>
  <c r="A7044" i="32"/>
  <c r="A7059" i="32"/>
  <c r="A7077" i="32"/>
  <c r="A7092" i="32"/>
  <c r="A7107" i="32"/>
  <c r="A7125" i="32"/>
  <c r="A7140" i="32"/>
  <c r="A7155" i="32"/>
  <c r="A7173" i="32"/>
  <c r="A7188" i="32"/>
  <c r="A7203" i="32"/>
  <c r="A7221" i="32"/>
  <c r="A7236" i="32"/>
  <c r="A7251" i="32"/>
  <c r="A7266" i="32"/>
  <c r="A7281" i="32"/>
  <c r="A7295" i="32"/>
  <c r="A7309" i="32"/>
  <c r="A7323" i="32"/>
  <c r="A7335" i="32"/>
  <c r="A7347" i="32"/>
  <c r="A7359" i="32"/>
  <c r="A7371" i="32"/>
  <c r="A7383" i="32"/>
  <c r="A7395" i="32"/>
  <c r="A7407" i="32"/>
  <c r="A7419" i="32"/>
  <c r="A7431" i="32"/>
  <c r="A7443" i="32"/>
  <c r="A7455" i="32"/>
  <c r="A7467" i="32"/>
  <c r="A7479" i="32"/>
  <c r="A7491" i="32"/>
  <c r="A7503" i="32"/>
  <c r="A7515" i="32"/>
  <c r="A7527" i="32"/>
  <c r="A7539" i="32"/>
  <c r="A7551" i="32"/>
  <c r="A7563" i="32"/>
  <c r="A7575" i="32"/>
  <c r="A7587" i="32"/>
  <c r="A7599" i="32"/>
  <c r="A7611" i="32"/>
  <c r="A7623" i="32"/>
  <c r="A7635" i="32"/>
  <c r="A7647" i="32"/>
  <c r="A7659" i="32"/>
  <c r="A7671" i="32"/>
  <c r="A7683" i="32"/>
  <c r="A7695" i="32"/>
  <c r="A7707" i="32"/>
  <c r="A7719" i="32"/>
  <c r="A7731" i="32"/>
  <c r="A7743" i="32"/>
  <c r="A7755" i="32"/>
  <c r="A7767" i="32"/>
  <c r="A7779" i="32"/>
  <c r="A7791" i="32"/>
  <c r="A7803" i="32"/>
  <c r="A7815" i="32"/>
  <c r="A7827" i="32"/>
  <c r="A7839" i="32"/>
  <c r="A7851" i="32"/>
  <c r="A7863" i="32"/>
  <c r="A7875" i="32"/>
  <c r="A7887" i="32"/>
  <c r="A7899" i="32"/>
  <c r="A7911" i="32"/>
  <c r="A7923" i="32"/>
  <c r="A7935" i="32"/>
  <c r="A7947" i="32"/>
  <c r="A7959" i="32"/>
  <c r="A7971" i="32"/>
  <c r="A7983" i="32"/>
  <c r="A7995" i="32"/>
  <c r="A8007" i="32"/>
  <c r="A8019" i="32"/>
  <c r="A8031" i="32"/>
  <c r="A8043" i="32"/>
  <c r="A8055" i="32"/>
  <c r="A8067" i="32"/>
  <c r="A8079" i="32"/>
  <c r="A8091" i="32"/>
  <c r="A8103" i="32"/>
  <c r="A8115" i="32"/>
  <c r="A8127" i="32"/>
  <c r="A8139" i="32"/>
  <c r="A8151" i="32"/>
  <c r="A3933" i="32"/>
  <c r="A4208" i="32"/>
  <c r="A4934" i="32"/>
  <c r="A5090" i="32"/>
  <c r="A5234" i="32"/>
  <c r="A5354" i="32"/>
  <c r="A5462" i="32"/>
  <c r="A5535" i="32"/>
  <c r="A5606" i="32"/>
  <c r="A5669" i="32"/>
  <c r="A5735" i="32"/>
  <c r="A5796" i="32"/>
  <c r="A5831" i="32"/>
  <c r="A5873" i="32"/>
  <c r="A5908" i="32"/>
  <c r="A5952" i="32"/>
  <c r="A5988" i="32"/>
  <c r="A6018" i="32"/>
  <c r="A6051" i="32"/>
  <c r="A6084" i="32"/>
  <c r="A6114" i="32"/>
  <c r="A6146" i="32"/>
  <c r="A6174" i="32"/>
  <c r="A6204" i="32"/>
  <c r="A6229" i="32"/>
  <c r="A6253" i="32"/>
  <c r="A6277" i="32"/>
  <c r="A6299" i="32"/>
  <c r="A6315" i="32"/>
  <c r="A6335" i="32"/>
  <c r="A6351" i="32"/>
  <c r="A6371" i="32"/>
  <c r="A6387" i="32"/>
  <c r="A6407" i="32"/>
  <c r="A6423" i="32"/>
  <c r="A6443" i="32"/>
  <c r="A6459" i="32"/>
  <c r="A6479" i="32"/>
  <c r="A6495" i="32"/>
  <c r="A6515" i="32"/>
  <c r="A6531" i="32"/>
  <c r="A6551" i="32"/>
  <c r="A6567" i="32"/>
  <c r="A6587" i="32"/>
  <c r="A6603" i="32"/>
  <c r="A6623" i="32"/>
  <c r="A6639" i="32"/>
  <c r="A6659" i="32"/>
  <c r="A6675" i="32"/>
  <c r="A6695" i="32"/>
  <c r="A6710" i="32"/>
  <c r="A6726" i="32"/>
  <c r="A6743" i="32"/>
  <c r="A6758" i="32"/>
  <c r="A6774" i="32"/>
  <c r="A6791" i="32"/>
  <c r="A6806" i="32"/>
  <c r="A6822" i="32"/>
  <c r="A6839" i="32"/>
  <c r="A6854" i="32"/>
  <c r="A6870" i="32"/>
  <c r="A6887" i="32"/>
  <c r="A6902" i="32"/>
  <c r="A6918" i="32"/>
  <c r="A6935" i="32"/>
  <c r="A6950" i="32"/>
  <c r="A6966" i="32"/>
  <c r="A6983" i="32"/>
  <c r="A6998" i="32"/>
  <c r="A7014" i="32"/>
  <c r="A7031" i="32"/>
  <c r="A7046" i="32"/>
  <c r="A7062" i="32"/>
  <c r="A7079" i="32"/>
  <c r="A7094" i="32"/>
  <c r="A7110" i="32"/>
  <c r="A7127" i="32"/>
  <c r="A7142" i="32"/>
  <c r="A7158" i="32"/>
  <c r="A7175" i="32"/>
  <c r="A7190" i="32"/>
  <c r="A7206" i="32"/>
  <c r="A7223" i="32"/>
  <c r="A7238" i="32"/>
  <c r="A7254" i="32"/>
  <c r="A4224" i="32"/>
  <c r="A4938" i="32"/>
  <c r="A5091" i="32"/>
  <c r="A5235" i="32"/>
  <c r="A5355" i="32"/>
  <c r="A5463" i="32"/>
  <c r="A5546" i="32"/>
  <c r="A5616" i="32"/>
  <c r="A5679" i="32"/>
  <c r="A5742" i="32"/>
  <c r="A5797" i="32"/>
  <c r="A5838" i="32"/>
  <c r="A5874" i="32"/>
  <c r="A5909" i="32"/>
  <c r="A5954" i="32"/>
  <c r="A5989" i="32"/>
  <c r="A6022" i="32"/>
  <c r="A6052" i="32"/>
  <c r="A6085" i="32"/>
  <c r="A6118" i="32"/>
  <c r="A6147" i="32"/>
  <c r="A6175" i="32"/>
  <c r="A6205" i="32"/>
  <c r="A6230" i="32"/>
  <c r="A6254" i="32"/>
  <c r="A6278" i="32"/>
  <c r="A6300" i="32"/>
  <c r="A6316" i="32"/>
  <c r="A6336" i="32"/>
  <c r="A6352" i="32"/>
  <c r="A6372" i="32"/>
  <c r="A6388" i="32"/>
  <c r="A6408" i="32"/>
  <c r="A6424" i="32"/>
  <c r="A6444" i="32"/>
  <c r="A6460" i="32"/>
  <c r="A6480" i="32"/>
  <c r="A6496" i="32"/>
  <c r="A6516" i="32"/>
  <c r="A6532" i="32"/>
  <c r="A6552" i="32"/>
  <c r="A6568" i="32"/>
  <c r="A6588" i="32"/>
  <c r="A6604" i="32"/>
  <c r="A6624" i="32"/>
  <c r="A6640" i="32"/>
  <c r="A6660" i="32"/>
  <c r="A6676" i="32"/>
  <c r="A6696" i="32"/>
  <c r="A6711" i="32"/>
  <c r="A6729" i="32"/>
  <c r="A6744" i="32"/>
  <c r="A6759" i="32"/>
  <c r="A6777" i="32"/>
  <c r="A6792" i="32"/>
  <c r="A6807" i="32"/>
  <c r="A6825" i="32"/>
  <c r="A6840" i="32"/>
  <c r="A6855" i="32"/>
  <c r="A6873" i="32"/>
  <c r="A6888" i="32"/>
  <c r="A4413" i="32"/>
  <c r="A4967" i="32"/>
  <c r="A5114" i="32"/>
  <c r="A5258" i="32"/>
  <c r="A5370" i="32"/>
  <c r="A5067" i="32"/>
  <c r="A5390" i="32"/>
  <c r="A5562" i="32"/>
  <c r="A5694" i="32"/>
  <c r="A5810" i="32"/>
  <c r="A5886" i="32"/>
  <c r="A5957" i="32"/>
  <c r="A6034" i="32"/>
  <c r="A6097" i="32"/>
  <c r="A6158" i="32"/>
  <c r="A6215" i="32"/>
  <c r="A6263" i="32"/>
  <c r="A6303" i="32"/>
  <c r="A6339" i="32"/>
  <c r="A6375" i="32"/>
  <c r="A6411" i="32"/>
  <c r="A6447" i="32"/>
  <c r="A6483" i="32"/>
  <c r="A6519" i="32"/>
  <c r="A6555" i="32"/>
  <c r="A6591" i="32"/>
  <c r="A5115" i="32"/>
  <c r="A5391" i="32"/>
  <c r="A5570" i="32"/>
  <c r="A5701" i="32"/>
  <c r="A5811" i="32"/>
  <c r="A5891" i="32"/>
  <c r="A5967" i="32"/>
  <c r="A6035" i="32"/>
  <c r="A6098" i="32"/>
  <c r="A6159" i="32"/>
  <c r="A6216" i="32"/>
  <c r="A6264" i="32"/>
  <c r="A6304" i="32"/>
  <c r="A6340" i="32"/>
  <c r="A6376" i="32"/>
  <c r="A6412" i="32"/>
  <c r="A6448" i="32"/>
  <c r="A6484" i="32"/>
  <c r="A6520" i="32"/>
  <c r="A6556" i="32"/>
  <c r="A6592" i="32"/>
  <c r="A6628" i="32"/>
  <c r="A6664" i="32"/>
  <c r="A6700" i="32"/>
  <c r="A6733" i="32"/>
  <c r="A6766" i="32"/>
  <c r="A6796" i="32"/>
  <c r="A6829" i="32"/>
  <c r="A6862" i="32"/>
  <c r="A6892" i="32"/>
  <c r="A6923" i="32"/>
  <c r="A6951" i="32"/>
  <c r="A6974" i="32"/>
  <c r="A7005" i="32"/>
  <c r="A7033" i="32"/>
  <c r="A7060" i="32"/>
  <c r="A7084" i="32"/>
  <c r="A7115" i="32"/>
  <c r="A7143" i="32"/>
  <c r="A7166" i="32"/>
  <c r="A7197" i="32"/>
  <c r="A7225" i="32"/>
  <c r="A7252" i="32"/>
  <c r="A7273" i="32"/>
  <c r="A7296" i="32"/>
  <c r="A7314" i="32"/>
  <c r="A7330" i="32"/>
  <c r="A7348" i="32"/>
  <c r="A7363" i="32"/>
  <c r="A7378" i="32"/>
  <c r="A7396" i="32"/>
  <c r="A7411" i="32"/>
  <c r="A7426" i="32"/>
  <c r="A7444" i="32"/>
  <c r="A7459" i="32"/>
  <c r="A7474" i="32"/>
  <c r="A7492" i="32"/>
  <c r="A7507" i="32"/>
  <c r="A7522" i="32"/>
  <c r="A7540" i="32"/>
  <c r="A7555" i="32"/>
  <c r="A7570" i="32"/>
  <c r="A7588" i="32"/>
  <c r="A7603" i="32"/>
  <c r="A7618" i="32"/>
  <c r="A7636" i="32"/>
  <c r="A7651" i="32"/>
  <c r="A7666" i="32"/>
  <c r="A7684" i="32"/>
  <c r="A7699" i="32"/>
  <c r="A7714" i="32"/>
  <c r="A7732" i="32"/>
  <c r="A7747" i="32"/>
  <c r="A7762" i="32"/>
  <c r="A7780" i="32"/>
  <c r="A7795" i="32"/>
  <c r="A7810" i="32"/>
  <c r="A7828" i="32"/>
  <c r="A7843" i="32"/>
  <c r="A7858" i="32"/>
  <c r="A7876" i="32"/>
  <c r="A7891" i="32"/>
  <c r="A7906" i="32"/>
  <c r="A7924" i="32"/>
  <c r="A7939" i="32"/>
  <c r="A7954" i="32"/>
  <c r="A7972" i="32"/>
  <c r="A7987" i="32"/>
  <c r="A8002" i="32"/>
  <c r="A8020" i="32"/>
  <c r="A8035" i="32"/>
  <c r="A8050" i="32"/>
  <c r="A8068" i="32"/>
  <c r="A8083" i="32"/>
  <c r="A8098" i="32"/>
  <c r="A8116" i="32"/>
  <c r="A8131" i="32"/>
  <c r="A8146" i="32"/>
  <c r="A8163" i="32"/>
  <c r="A8177" i="32"/>
  <c r="A8191" i="32"/>
  <c r="A8205" i="32"/>
  <c r="A8217" i="32"/>
  <c r="A8229" i="32"/>
  <c r="A8241" i="32"/>
  <c r="A8253" i="32"/>
  <c r="A8265" i="32"/>
  <c r="A8277" i="32"/>
  <c r="A8289" i="32"/>
  <c r="A8301" i="32"/>
  <c r="A8313" i="32"/>
  <c r="A8325" i="32"/>
  <c r="A8337" i="32"/>
  <c r="A8349" i="32"/>
  <c r="A8361" i="32"/>
  <c r="A8373" i="32"/>
  <c r="A8385" i="32"/>
  <c r="A8397" i="32"/>
  <c r="A8409" i="32"/>
  <c r="A8421" i="32"/>
  <c r="A8433" i="32"/>
  <c r="A8445" i="32"/>
  <c r="A8457" i="32"/>
  <c r="A8469" i="32"/>
  <c r="A8481" i="32"/>
  <c r="A8493" i="32"/>
  <c r="A8505" i="32"/>
  <c r="A8517" i="32"/>
  <c r="A8529" i="32"/>
  <c r="A8541" i="32"/>
  <c r="A8553" i="32"/>
  <c r="A8565" i="32"/>
  <c r="A8577" i="32"/>
  <c r="A8589" i="32"/>
  <c r="A8601" i="32"/>
  <c r="A8613" i="32"/>
  <c r="A8625" i="32"/>
  <c r="A8637" i="32"/>
  <c r="A8649" i="32"/>
  <c r="A8661" i="32"/>
  <c r="A8673" i="32"/>
  <c r="A8685" i="32"/>
  <c r="A8697" i="32"/>
  <c r="A8709" i="32"/>
  <c r="A8721" i="32"/>
  <c r="A8733" i="32"/>
  <c r="A8745" i="32"/>
  <c r="A8757" i="32"/>
  <c r="A8769" i="32"/>
  <c r="A8781" i="32"/>
  <c r="A8793" i="32"/>
  <c r="A8805" i="32"/>
  <c r="A8817" i="32"/>
  <c r="A8829" i="32"/>
  <c r="A8841" i="32"/>
  <c r="A8853" i="32"/>
  <c r="A8865" i="32"/>
  <c r="A8877" i="32"/>
  <c r="A8889" i="32"/>
  <c r="A8901" i="32"/>
  <c r="A8913" i="32"/>
  <c r="A8925" i="32"/>
  <c r="A8937" i="32"/>
  <c r="A8949" i="32"/>
  <c r="A8961" i="32"/>
  <c r="A8973" i="32"/>
  <c r="A8985" i="32"/>
  <c r="A8997" i="32"/>
  <c r="A9009" i="32"/>
  <c r="A9021" i="32"/>
  <c r="A9033" i="32"/>
  <c r="A5138" i="32"/>
  <c r="A5406" i="32"/>
  <c r="A5571" i="32"/>
  <c r="A5702" i="32"/>
  <c r="A5812" i="32"/>
  <c r="A5892" i="32"/>
  <c r="A5969" i="32"/>
  <c r="A6036" i="32"/>
  <c r="A6099" i="32"/>
  <c r="A6160" i="32"/>
  <c r="A6217" i="32"/>
  <c r="A6265" i="32"/>
  <c r="A6309" i="32"/>
  <c r="A6345" i="32"/>
  <c r="A6381" i="32"/>
  <c r="A6417" i="32"/>
  <c r="A6453" i="32"/>
  <c r="A6489" i="32"/>
  <c r="A6525" i="32"/>
  <c r="A6561" i="32"/>
  <c r="A6597" i="32"/>
  <c r="A6633" i="32"/>
  <c r="A6669" i="32"/>
  <c r="A6702" i="32"/>
  <c r="A6734" i="32"/>
  <c r="A6767" i="32"/>
  <c r="A6798" i="32"/>
  <c r="A6830" i="32"/>
  <c r="A6863" i="32"/>
  <c r="A6894" i="32"/>
  <c r="A6924" i="32"/>
  <c r="A6952" i="32"/>
  <c r="A6982" i="32"/>
  <c r="A7006" i="32"/>
  <c r="A7034" i="32"/>
  <c r="A7065" i="32"/>
  <c r="A7086" i="32"/>
  <c r="A7116" i="32"/>
  <c r="A7144" i="32"/>
  <c r="A7174" i="32"/>
  <c r="A7198" i="32"/>
  <c r="A7226" i="32"/>
  <c r="A7256" i="32"/>
  <c r="A7274" i="32"/>
  <c r="A7297" i="32"/>
  <c r="A7316" i="32"/>
  <c r="A7331" i="32"/>
  <c r="A7349" i="32"/>
  <c r="A7364" i="32"/>
  <c r="A7379" i="32"/>
  <c r="A7397" i="32"/>
  <c r="A7412" i="32"/>
  <c r="A7427" i="32"/>
  <c r="A7445" i="32"/>
  <c r="A7460" i="32"/>
  <c r="A7475" i="32"/>
  <c r="A7493" i="32"/>
  <c r="A7508" i="32"/>
  <c r="A7523" i="32"/>
  <c r="A7541" i="32"/>
  <c r="A7556" i="32"/>
  <c r="A7571" i="32"/>
  <c r="A7589" i="32"/>
  <c r="A7604" i="32"/>
  <c r="A7619" i="32"/>
  <c r="A7637" i="32"/>
  <c r="A7652" i="32"/>
  <c r="A7667" i="32"/>
  <c r="A7685" i="32"/>
  <c r="A7700" i="32"/>
  <c r="A7715" i="32"/>
  <c r="A7733" i="32"/>
  <c r="A7748" i="32"/>
  <c r="A7763" i="32"/>
  <c r="A7781" i="32"/>
  <c r="A7796" i="32"/>
  <c r="A7811" i="32"/>
  <c r="A7829" i="32"/>
  <c r="A7844" i="32"/>
  <c r="A7859" i="32"/>
  <c r="A7877" i="32"/>
  <c r="A7892" i="32"/>
  <c r="A7907" i="32"/>
  <c r="A7925" i="32"/>
  <c r="A7940" i="32"/>
  <c r="A7955" i="32"/>
  <c r="A7973" i="32"/>
  <c r="A7988" i="32"/>
  <c r="A8003" i="32"/>
  <c r="A8021" i="32"/>
  <c r="A8036" i="32"/>
  <c r="A8051" i="32"/>
  <c r="A8069" i="32"/>
  <c r="A8084" i="32"/>
  <c r="A8099" i="32"/>
  <c r="A8117" i="32"/>
  <c r="A8132" i="32"/>
  <c r="A8147" i="32"/>
  <c r="A8164" i="32"/>
  <c r="A8178" i="32"/>
  <c r="A8192" i="32"/>
  <c r="A8206" i="32"/>
  <c r="A8218" i="32"/>
  <c r="A8230" i="32"/>
  <c r="A8242" i="32"/>
  <c r="A8254" i="32"/>
  <c r="A8266" i="32"/>
  <c r="A8278" i="32"/>
  <c r="A8290" i="32"/>
  <c r="A8302" i="32"/>
  <c r="A8314" i="32"/>
  <c r="A8326" i="32"/>
  <c r="A8338" i="32"/>
  <c r="A8350" i="32"/>
  <c r="A8362" i="32"/>
  <c r="A8374" i="32"/>
  <c r="A8386" i="32"/>
  <c r="A8398" i="32"/>
  <c r="A8410" i="32"/>
  <c r="A8422" i="32"/>
  <c r="A8434" i="32"/>
  <c r="A8446" i="32"/>
  <c r="A8458" i="32"/>
  <c r="A8470" i="32"/>
  <c r="A8482" i="32"/>
  <c r="A8494" i="32"/>
  <c r="A8506" i="32"/>
  <c r="A8518" i="32"/>
  <c r="A8530" i="32"/>
  <c r="A8542" i="32"/>
  <c r="A8554" i="32"/>
  <c r="A8566" i="32"/>
  <c r="A8578" i="32"/>
  <c r="A8590" i="32"/>
  <c r="A8602" i="32"/>
  <c r="A8614" i="32"/>
  <c r="A8626" i="32"/>
  <c r="A8638" i="32"/>
  <c r="A8650" i="32"/>
  <c r="A8662" i="32"/>
  <c r="A8674" i="32"/>
  <c r="A8686" i="32"/>
  <c r="A8698" i="32"/>
  <c r="A8710" i="32"/>
  <c r="A8722" i="32"/>
  <c r="A8734" i="32"/>
  <c r="A8746" i="32"/>
  <c r="A8758" i="32"/>
  <c r="A8770" i="32"/>
  <c r="A8782" i="32"/>
  <c r="A8794" i="32"/>
  <c r="A8806" i="32"/>
  <c r="A8818" i="32"/>
  <c r="A8830" i="32"/>
  <c r="A8842" i="32"/>
  <c r="A8854" i="32"/>
  <c r="A8866" i="32"/>
  <c r="A8878" i="32"/>
  <c r="A8890" i="32"/>
  <c r="A8902" i="32"/>
  <c r="A8914" i="32"/>
  <c r="A8926" i="32"/>
  <c r="A8938" i="32"/>
  <c r="A8950" i="32"/>
  <c r="A8962" i="32"/>
  <c r="A8974" i="32"/>
  <c r="A8986" i="32"/>
  <c r="A8998" i="32"/>
  <c r="A9010" i="32"/>
  <c r="A9022" i="32"/>
  <c r="A4428" i="32"/>
  <c r="A5139" i="32"/>
  <c r="A5447" i="32"/>
  <c r="A5605" i="32"/>
  <c r="A5734" i="32"/>
  <c r="A5830" i="32"/>
  <c r="A5907" i="32"/>
  <c r="A5987" i="32"/>
  <c r="A6050" i="32"/>
  <c r="A6113" i="32"/>
  <c r="A6173" i="32"/>
  <c r="A6228" i="32"/>
  <c r="A6276" i="32"/>
  <c r="A6314" i="32"/>
  <c r="A6350" i="32"/>
  <c r="A6386" i="32"/>
  <c r="A6422" i="32"/>
  <c r="A6458" i="32"/>
  <c r="A6494" i="32"/>
  <c r="A6530" i="32"/>
  <c r="A6566" i="32"/>
  <c r="A6602" i="32"/>
  <c r="A6638" i="32"/>
  <c r="A6674" i="32"/>
  <c r="A6709" i="32"/>
  <c r="A6742" i="32"/>
  <c r="A6772" i="32"/>
  <c r="A6805" i="32"/>
  <c r="A6838" i="32"/>
  <c r="A6868" i="32"/>
  <c r="A6901" i="32"/>
  <c r="A6925" i="32"/>
  <c r="A6954" i="32"/>
  <c r="A6984" i="32"/>
  <c r="A7007" i="32"/>
  <c r="A7035" i="32"/>
  <c r="A7066" i="32"/>
  <c r="A7093" i="32"/>
  <c r="A7117" i="32"/>
  <c r="A7146" i="32"/>
  <c r="A7176" i="32"/>
  <c r="A7199" i="32"/>
  <c r="A7227" i="32"/>
  <c r="A7257" i="32"/>
  <c r="A7275" i="32"/>
  <c r="A7298" i="32"/>
  <c r="A7317" i="32"/>
  <c r="A7332" i="32"/>
  <c r="A7350" i="32"/>
  <c r="A7365" i="32"/>
  <c r="A7380" i="32"/>
  <c r="A7398" i="32"/>
  <c r="A7413" i="32"/>
  <c r="A7428" i="32"/>
  <c r="A7446" i="32"/>
  <c r="A7461" i="32"/>
  <c r="A7476" i="32"/>
  <c r="A7494" i="32"/>
  <c r="A7509" i="32"/>
  <c r="A7524" i="32"/>
  <c r="A7542" i="32"/>
  <c r="A7557" i="32"/>
  <c r="A7572" i="32"/>
  <c r="A7590" i="32"/>
  <c r="A7605" i="32"/>
  <c r="A7620" i="32"/>
  <c r="A7638" i="32"/>
  <c r="A7653" i="32"/>
  <c r="A7668" i="32"/>
  <c r="A7686" i="32"/>
  <c r="A7701" i="32"/>
  <c r="A7716" i="32"/>
  <c r="A7734" i="32"/>
  <c r="A7749" i="32"/>
  <c r="A7764" i="32"/>
  <c r="A7782" i="32"/>
  <c r="A7797" i="32"/>
  <c r="A7812" i="32"/>
  <c r="A7830" i="32"/>
  <c r="A7845" i="32"/>
  <c r="A7860" i="32"/>
  <c r="A7878" i="32"/>
  <c r="A7893" i="32"/>
  <c r="A7908" i="32"/>
  <c r="A7926" i="32"/>
  <c r="A7941" i="32"/>
  <c r="A7956" i="32"/>
  <c r="A7974" i="32"/>
  <c r="A7989" i="32"/>
  <c r="A8004" i="32"/>
  <c r="A8022" i="32"/>
  <c r="A8037" i="32"/>
  <c r="A8052" i="32"/>
  <c r="A8070" i="32"/>
  <c r="A8085" i="32"/>
  <c r="A8100" i="32"/>
  <c r="A8118" i="32"/>
  <c r="A8133" i="32"/>
  <c r="A8148" i="32"/>
  <c r="A8165" i="32"/>
  <c r="A8179" i="32"/>
  <c r="A8193" i="32"/>
  <c r="A8207" i="32"/>
  <c r="A8219" i="32"/>
  <c r="A8231" i="32"/>
  <c r="A8243" i="32"/>
  <c r="A8255" i="32"/>
  <c r="A8267" i="32"/>
  <c r="A8279" i="32"/>
  <c r="A8291" i="32"/>
  <c r="A8303" i="32"/>
  <c r="A8315" i="32"/>
  <c r="A8327" i="32"/>
  <c r="A8339" i="32"/>
  <c r="A8351" i="32"/>
  <c r="A8363" i="32"/>
  <c r="A8375" i="32"/>
  <c r="A8387" i="32"/>
  <c r="A8399" i="32"/>
  <c r="A8411" i="32"/>
  <c r="A8423" i="32"/>
  <c r="A8435" i="32"/>
  <c r="A8447" i="32"/>
  <c r="A8459" i="32"/>
  <c r="A8471" i="32"/>
  <c r="A8483" i="32"/>
  <c r="A8495" i="32"/>
  <c r="A8507" i="32"/>
  <c r="A8519" i="32"/>
  <c r="A8531" i="32"/>
  <c r="A8543" i="32"/>
  <c r="A8555" i="32"/>
  <c r="A8567" i="32"/>
  <c r="A8579" i="32"/>
  <c r="A8591" i="32"/>
  <c r="A8603" i="32"/>
  <c r="A8615" i="32"/>
  <c r="A8627" i="32"/>
  <c r="A8639" i="32"/>
  <c r="A8651" i="32"/>
  <c r="A8663" i="32"/>
  <c r="A8675" i="32"/>
  <c r="A8687" i="32"/>
  <c r="A8699" i="32"/>
  <c r="A8711" i="32"/>
  <c r="A8723" i="32"/>
  <c r="A8735" i="32"/>
  <c r="A8747" i="32"/>
  <c r="A8759" i="32"/>
  <c r="A8771" i="32"/>
  <c r="A8783" i="32"/>
  <c r="A8795" i="32"/>
  <c r="A8807" i="32"/>
  <c r="A8819" i="32"/>
  <c r="A4605" i="32"/>
  <c r="A5162" i="32"/>
  <c r="A5478" i="32"/>
  <c r="A5620" i="32"/>
  <c r="A5749" i="32"/>
  <c r="A5843" i="32"/>
  <c r="A5919" i="32"/>
  <c r="A5990" i="32"/>
  <c r="A6053" i="32"/>
  <c r="A6119" i="32"/>
  <c r="A6178" i="32"/>
  <c r="A6231" i="32"/>
  <c r="A6279" i="32"/>
  <c r="A6321" i="32"/>
  <c r="A6357" i="32"/>
  <c r="A6393" i="32"/>
  <c r="A6429" i="32"/>
  <c r="A6465" i="32"/>
  <c r="A6501" i="32"/>
  <c r="A6537" i="32"/>
  <c r="A6573" i="32"/>
  <c r="A6609" i="32"/>
  <c r="A6645" i="32"/>
  <c r="A6681" i="32"/>
  <c r="A6712" i="32"/>
  <c r="A6745" i="32"/>
  <c r="A6778" i="32"/>
  <c r="A6808" i="32"/>
  <c r="A6841" i="32"/>
  <c r="A6874" i="32"/>
  <c r="A6903" i="32"/>
  <c r="A6926" i="32"/>
  <c r="A6957" i="32"/>
  <c r="A6985" i="32"/>
  <c r="A7012" i="32"/>
  <c r="A7036" i="32"/>
  <c r="A7067" i="32"/>
  <c r="A7095" i="32"/>
  <c r="A7118" i="32"/>
  <c r="A7149" i="32"/>
  <c r="A7177" i="32"/>
  <c r="A7204" i="32"/>
  <c r="A7228" i="32"/>
  <c r="A7258" i="32"/>
  <c r="A7282" i="32"/>
  <c r="A7299" i="32"/>
  <c r="A7318" i="32"/>
  <c r="A7336" i="32"/>
  <c r="A7351" i="32"/>
  <c r="A7366" i="32"/>
  <c r="A7384" i="32"/>
  <c r="A7399" i="32"/>
  <c r="A7414" i="32"/>
  <c r="A7432" i="32"/>
  <c r="A7447" i="32"/>
  <c r="A7462" i="32"/>
  <c r="A7480" i="32"/>
  <c r="A7495" i="32"/>
  <c r="A7510" i="32"/>
  <c r="A7528" i="32"/>
  <c r="A7543" i="32"/>
  <c r="A7558" i="32"/>
  <c r="A7576" i="32"/>
  <c r="A7591" i="32"/>
  <c r="A7606" i="32"/>
  <c r="A7624" i="32"/>
  <c r="A7639" i="32"/>
  <c r="A7654" i="32"/>
  <c r="A7672" i="32"/>
  <c r="A7687" i="32"/>
  <c r="A7702" i="32"/>
  <c r="A7720" i="32"/>
  <c r="A7735" i="32"/>
  <c r="A7750" i="32"/>
  <c r="A7768" i="32"/>
  <c r="A7783" i="32"/>
  <c r="A7798" i="32"/>
  <c r="A7816" i="32"/>
  <c r="A7831" i="32"/>
  <c r="A7846" i="32"/>
  <c r="A7864" i="32"/>
  <c r="A7879" i="32"/>
  <c r="A7894" i="32"/>
  <c r="A7912" i="32"/>
  <c r="A7927" i="32"/>
  <c r="A7942" i="32"/>
  <c r="A7960" i="32"/>
  <c r="A7975" i="32"/>
  <c r="A7990" i="32"/>
  <c r="A8008" i="32"/>
  <c r="A8023" i="32"/>
  <c r="A8038" i="32"/>
  <c r="A8056" i="32"/>
  <c r="A8071" i="32"/>
  <c r="A8086" i="32"/>
  <c r="A8104" i="32"/>
  <c r="A8119" i="32"/>
  <c r="A8134" i="32"/>
  <c r="A8152" i="32"/>
  <c r="A8166" i="32"/>
  <c r="A8180" i="32"/>
  <c r="A8194" i="32"/>
  <c r="A8208" i="32"/>
  <c r="A8220" i="32"/>
  <c r="A8232" i="32"/>
  <c r="A8244" i="32"/>
  <c r="A8256" i="32"/>
  <c r="A8268" i="32"/>
  <c r="A8280" i="32"/>
  <c r="A8292" i="32"/>
  <c r="A8304" i="32"/>
  <c r="A8316" i="32"/>
  <c r="A8328" i="32"/>
  <c r="A8340" i="32"/>
  <c r="A8352" i="32"/>
  <c r="A8364" i="32"/>
  <c r="A8376" i="32"/>
  <c r="A8388" i="32"/>
  <c r="A8400" i="32"/>
  <c r="A8412" i="32"/>
  <c r="A8424" i="32"/>
  <c r="A8436" i="32"/>
  <c r="A8448" i="32"/>
  <c r="A8460" i="32"/>
  <c r="A8472" i="32"/>
  <c r="A8484" i="32"/>
  <c r="A8496" i="32"/>
  <c r="A8508" i="32"/>
  <c r="A8520" i="32"/>
  <c r="A8532" i="32"/>
  <c r="A8544" i="32"/>
  <c r="A8556" i="32"/>
  <c r="A8568" i="32"/>
  <c r="A8580" i="32"/>
  <c r="A8592" i="32"/>
  <c r="A8604" i="32"/>
  <c r="A8616" i="32"/>
  <c r="A8628" i="32"/>
  <c r="A8640" i="32"/>
  <c r="A8652" i="32"/>
  <c r="A8664" i="32"/>
  <c r="A8676" i="32"/>
  <c r="A8688" i="32"/>
  <c r="A8700" i="32"/>
  <c r="A8712" i="32"/>
  <c r="A8724" i="32"/>
  <c r="A8736" i="32"/>
  <c r="A8748" i="32"/>
  <c r="A8760" i="32"/>
  <c r="A8772" i="32"/>
  <c r="A8784" i="32"/>
  <c r="A8796" i="32"/>
  <c r="A8808" i="32"/>
  <c r="A4620" i="32"/>
  <c r="A5211" i="32"/>
  <c r="A5483" i="32"/>
  <c r="A5621" i="32"/>
  <c r="A5750" i="32"/>
  <c r="A5844" i="32"/>
  <c r="A5921" i="32"/>
  <c r="A6000" i="32"/>
  <c r="A6063" i="32"/>
  <c r="A6126" i="32"/>
  <c r="A6185" i="32"/>
  <c r="A6238" i="32"/>
  <c r="A6286" i="32"/>
  <c r="A6322" i="32"/>
  <c r="A6358" i="32"/>
  <c r="A6394" i="32"/>
  <c r="A6430" i="32"/>
  <c r="A6466" i="32"/>
  <c r="A6502" i="32"/>
  <c r="A6538" i="32"/>
  <c r="A6574" i="32"/>
  <c r="A6610" i="32"/>
  <c r="A6646" i="32"/>
  <c r="A6682" i="32"/>
  <c r="A6714" i="32"/>
  <c r="A6746" i="32"/>
  <c r="A6779" i="32"/>
  <c r="A6810" i="32"/>
  <c r="A6842" i="32"/>
  <c r="A6875" i="32"/>
  <c r="A6904" i="32"/>
  <c r="A6934" i="32"/>
  <c r="A6958" i="32"/>
  <c r="A6986" i="32"/>
  <c r="A7017" i="32"/>
  <c r="A7038" i="32"/>
  <c r="A7068" i="32"/>
  <c r="A7096" i="32"/>
  <c r="A7126" i="32"/>
  <c r="A7150" i="32"/>
  <c r="A7178" i="32"/>
  <c r="A7209" i="32"/>
  <c r="A7230" i="32"/>
  <c r="A7259" i="32"/>
  <c r="A7283" i="32"/>
  <c r="A7300" i="32"/>
  <c r="A7319" i="32"/>
  <c r="A7337" i="32"/>
  <c r="A7352" i="32"/>
  <c r="A7367" i="32"/>
  <c r="A4763" i="32"/>
  <c r="A5259" i="32"/>
  <c r="A5490" i="32"/>
  <c r="A5631" i="32"/>
  <c r="A5760" i="32"/>
  <c r="A5845" i="32"/>
  <c r="A5922" i="32"/>
  <c r="A6001" i="32"/>
  <c r="A6064" i="32"/>
  <c r="A6130" i="32"/>
  <c r="A6186" i="32"/>
  <c r="A6239" i="32"/>
  <c r="A6287" i="32"/>
  <c r="A6323" i="32"/>
  <c r="A6359" i="32"/>
  <c r="A6395" i="32"/>
  <c r="A6431" i="32"/>
  <c r="A6467" i="32"/>
  <c r="A6503" i="32"/>
  <c r="A6539" i="32"/>
  <c r="A6575" i="32"/>
  <c r="A6611" i="32"/>
  <c r="A6647" i="32"/>
  <c r="A6683" i="32"/>
  <c r="A6717" i="32"/>
  <c r="A6747" i="32"/>
  <c r="A6780" i="32"/>
  <c r="A6813" i="32"/>
  <c r="A6843" i="32"/>
  <c r="A6876" i="32"/>
  <c r="A6906" i="32"/>
  <c r="A6936" i="32"/>
  <c r="A6959" i="32"/>
  <c r="A6987" i="32"/>
  <c r="A7018" i="32"/>
  <c r="A7045" i="32"/>
  <c r="A7069" i="32"/>
  <c r="A7098" i="32"/>
  <c r="A7128" i="32"/>
  <c r="A7151" i="32"/>
  <c r="A7179" i="32"/>
  <c r="A7210" i="32"/>
  <c r="A7237" i="32"/>
  <c r="A7260" i="32"/>
  <c r="A7284" i="32"/>
  <c r="A7302" i="32"/>
  <c r="A7320" i="32"/>
  <c r="A7338" i="32"/>
  <c r="A7353" i="32"/>
  <c r="A7368" i="32"/>
  <c r="A7386" i="32"/>
  <c r="A4904" i="32"/>
  <c r="A5282" i="32"/>
  <c r="A5498" i="32"/>
  <c r="A5638" i="32"/>
  <c r="A5764" i="32"/>
  <c r="A5846" i="32"/>
  <c r="A5926" i="32"/>
  <c r="A6002" i="32"/>
  <c r="A6065" i="32"/>
  <c r="A6131" i="32"/>
  <c r="A6187" i="32"/>
  <c r="A6240" i="32"/>
  <c r="A6288" i="32"/>
  <c r="A6324" i="32"/>
  <c r="A6360" i="32"/>
  <c r="A6396" i="32"/>
  <c r="A6432" i="32"/>
  <c r="A6468" i="32"/>
  <c r="A6504" i="32"/>
  <c r="A6540" i="32"/>
  <c r="A6576" i="32"/>
  <c r="A6612" i="32"/>
  <c r="A6648" i="32"/>
  <c r="A6684" i="32"/>
  <c r="A6718" i="32"/>
  <c r="A6748" i="32"/>
  <c r="A6781" i="32"/>
  <c r="A6814" i="32"/>
  <c r="A6844" i="32"/>
  <c r="A6877" i="32"/>
  <c r="A6909" i="32"/>
  <c r="A6937" i="32"/>
  <c r="A6964" i="32"/>
  <c r="A6988" i="32"/>
  <c r="A7019" i="32"/>
  <c r="A7047" i="32"/>
  <c r="A7070" i="32"/>
  <c r="A7101" i="32"/>
  <c r="A7129" i="32"/>
  <c r="A7156" i="32"/>
  <c r="A7180" i="32"/>
  <c r="A7211" i="32"/>
  <c r="A7239" i="32"/>
  <c r="A7261" i="32"/>
  <c r="A7285" i="32"/>
  <c r="A7304" i="32"/>
  <c r="A7324" i="32"/>
  <c r="A7339" i="32"/>
  <c r="A7354" i="32"/>
  <c r="A7372" i="32"/>
  <c r="A4968" i="32"/>
  <c r="A5283" i="32"/>
  <c r="A5499" i="32"/>
  <c r="A5639" i="32"/>
  <c r="A5765" i="32"/>
  <c r="A5856" i="32"/>
  <c r="A5927" i="32"/>
  <c r="A6003" i="32"/>
  <c r="A6066" i="32"/>
  <c r="A6132" i="32"/>
  <c r="A6190" i="32"/>
  <c r="A6241" i="32"/>
  <c r="A6289" i="32"/>
  <c r="A6325" i="32"/>
  <c r="A6361" i="32"/>
  <c r="A6397" i="32"/>
  <c r="A6433" i="32"/>
  <c r="A6469" i="32"/>
  <c r="A6505" i="32"/>
  <c r="A6541" i="32"/>
  <c r="A6577" i="32"/>
  <c r="A6613" i="32"/>
  <c r="A6649" i="32"/>
  <c r="A6685" i="32"/>
  <c r="A6719" i="32"/>
  <c r="A6750" i="32"/>
  <c r="A6782" i="32"/>
  <c r="A6815" i="32"/>
  <c r="A6846" i="32"/>
  <c r="A6878" i="32"/>
  <c r="A6910" i="32"/>
  <c r="A6938" i="32"/>
  <c r="A6969" i="32"/>
  <c r="A6990" i="32"/>
  <c r="A7020" i="32"/>
  <c r="A7048" i="32"/>
  <c r="A7078" i="32"/>
  <c r="A7102" i="32"/>
  <c r="A7130" i="32"/>
  <c r="A7161" i="32"/>
  <c r="A7182" i="32"/>
  <c r="A7212" i="32"/>
  <c r="A7240" i="32"/>
  <c r="A7268" i="32"/>
  <c r="A4994" i="32"/>
  <c r="A5298" i="32"/>
  <c r="A5534" i="32"/>
  <c r="A5668" i="32"/>
  <c r="A5795" i="32"/>
  <c r="A5871" i="32"/>
  <c r="A5942" i="32"/>
  <c r="A6017" i="32"/>
  <c r="A6083" i="32"/>
  <c r="A6145" i="32"/>
  <c r="A6203" i="32"/>
  <c r="A6252" i="32"/>
  <c r="A6298" i="32"/>
  <c r="A6334" i="32"/>
  <c r="A6370" i="32"/>
  <c r="A6406" i="32"/>
  <c r="A6442" i="32"/>
  <c r="A6478" i="32"/>
  <c r="A6514" i="32"/>
  <c r="A6550" i="32"/>
  <c r="A6586" i="32"/>
  <c r="A4995" i="32"/>
  <c r="A5339" i="32"/>
  <c r="A5550" i="32"/>
  <c r="A5686" i="32"/>
  <c r="A5798" i="32"/>
  <c r="A5878" i="32"/>
  <c r="A5955" i="32"/>
  <c r="A6023" i="32"/>
  <c r="A6086" i="32"/>
  <c r="A6148" i="32"/>
  <c r="A6206" i="32"/>
  <c r="A6255" i="32"/>
  <c r="A6301" i="32"/>
  <c r="A6337" i="32"/>
  <c r="A6373" i="32"/>
  <c r="A6409" i="32"/>
  <c r="A6445" i="32"/>
  <c r="A6481" i="32"/>
  <c r="A6517" i="32"/>
  <c r="A6553" i="32"/>
  <c r="A6589" i="32"/>
  <c r="A5018" i="32"/>
  <c r="A5375" i="32"/>
  <c r="A5555" i="32"/>
  <c r="A5687" i="32"/>
  <c r="A5808" i="32"/>
  <c r="A5879" i="32"/>
  <c r="A5956" i="32"/>
  <c r="A6030" i="32"/>
  <c r="A6096" i="32"/>
  <c r="A6157" i="32"/>
  <c r="A6214" i="32"/>
  <c r="A6262" i="32"/>
  <c r="A6302" i="32"/>
  <c r="A6338" i="32"/>
  <c r="A6374" i="32"/>
  <c r="A6410" i="32"/>
  <c r="A6446" i="32"/>
  <c r="A6482" i="32"/>
  <c r="A6518" i="32"/>
  <c r="A6554" i="32"/>
  <c r="A6590" i="32"/>
  <c r="A6697" i="32"/>
  <c r="A6793" i="32"/>
  <c r="A6889" i="32"/>
  <c r="A6971" i="32"/>
  <c r="A7053" i="32"/>
  <c r="A7132" i="32"/>
  <c r="A7214" i="32"/>
  <c r="A7287" i="32"/>
  <c r="A7328" i="32"/>
  <c r="A7373" i="32"/>
  <c r="A7400" i="32"/>
  <c r="A7422" i="32"/>
  <c r="A7448" i="32"/>
  <c r="A7470" i="32"/>
  <c r="A7496" i="32"/>
  <c r="A7518" i="32"/>
  <c r="A7544" i="32"/>
  <c r="A7566" i="32"/>
  <c r="A7592" i="32"/>
  <c r="A7614" i="32"/>
  <c r="A7640" i="32"/>
  <c r="A7662" i="32"/>
  <c r="A7688" i="32"/>
  <c r="A7710" i="32"/>
  <c r="A7736" i="32"/>
  <c r="A7758" i="32"/>
  <c r="A7784" i="32"/>
  <c r="A7806" i="32"/>
  <c r="A7832" i="32"/>
  <c r="A7854" i="32"/>
  <c r="A7880" i="32"/>
  <c r="A7902" i="32"/>
  <c r="A7928" i="32"/>
  <c r="A7950" i="32"/>
  <c r="A7976" i="32"/>
  <c r="A7998" i="32"/>
  <c r="A8024" i="32"/>
  <c r="A8046" i="32"/>
  <c r="A8072" i="32"/>
  <c r="A8094" i="32"/>
  <c r="A8120" i="32"/>
  <c r="A8142" i="32"/>
  <c r="A8167" i="32"/>
  <c r="A6698" i="32"/>
  <c r="A6794" i="32"/>
  <c r="A6890" i="32"/>
  <c r="A6972" i="32"/>
  <c r="A7054" i="32"/>
  <c r="A7134" i="32"/>
  <c r="A7222" i="32"/>
  <c r="A7288" i="32"/>
  <c r="A7329" i="32"/>
  <c r="A7374" i="32"/>
  <c r="A7401" i="32"/>
  <c r="A7423" i="32"/>
  <c r="A7449" i="32"/>
  <c r="A7471" i="32"/>
  <c r="A7497" i="32"/>
  <c r="A7519" i="32"/>
  <c r="A7545" i="32"/>
  <c r="A7567" i="32"/>
  <c r="A7593" i="32"/>
  <c r="A7615" i="32"/>
  <c r="A7641" i="32"/>
  <c r="A7663" i="32"/>
  <c r="A7689" i="32"/>
  <c r="A7711" i="32"/>
  <c r="A7737" i="32"/>
  <c r="A7759" i="32"/>
  <c r="A7785" i="32"/>
  <c r="A7807" i="32"/>
  <c r="A7833" i="32"/>
  <c r="A7855" i="32"/>
  <c r="A7881" i="32"/>
  <c r="A7903" i="32"/>
  <c r="A7929" i="32"/>
  <c r="A7951" i="32"/>
  <c r="A7977" i="32"/>
  <c r="A7999" i="32"/>
  <c r="A8025" i="32"/>
  <c r="A8047" i="32"/>
  <c r="A8073" i="32"/>
  <c r="A8095" i="32"/>
  <c r="A8121" i="32"/>
  <c r="A8143" i="32"/>
  <c r="A8168" i="32"/>
  <c r="A8188" i="32"/>
  <c r="A8210" i="32"/>
  <c r="A8226" i="32"/>
  <c r="A8246" i="32"/>
  <c r="A8262" i="32"/>
  <c r="A8282" i="32"/>
  <c r="A8298" i="32"/>
  <c r="A8318" i="32"/>
  <c r="A8334" i="32"/>
  <c r="A8354" i="32"/>
  <c r="A8370" i="32"/>
  <c r="A8390" i="32"/>
  <c r="A8406" i="32"/>
  <c r="A8426" i="32"/>
  <c r="A8442" i="32"/>
  <c r="A8462" i="32"/>
  <c r="A8478" i="32"/>
  <c r="A8498" i="32"/>
  <c r="A8514" i="32"/>
  <c r="A8534" i="32"/>
  <c r="A8550" i="32"/>
  <c r="A8570" i="32"/>
  <c r="A8586" i="32"/>
  <c r="A8606" i="32"/>
  <c r="A8622" i="32"/>
  <c r="A8642" i="32"/>
  <c r="A8658" i="32"/>
  <c r="A8678" i="32"/>
  <c r="A8694" i="32"/>
  <c r="A8714" i="32"/>
  <c r="A8730" i="32"/>
  <c r="A8750" i="32"/>
  <c r="A8766" i="32"/>
  <c r="A8786" i="32"/>
  <c r="A8802" i="32"/>
  <c r="A8821" i="32"/>
  <c r="A8835" i="32"/>
  <c r="A8849" i="32"/>
  <c r="A8863" i="32"/>
  <c r="A8879" i="32"/>
  <c r="A8893" i="32"/>
  <c r="A8907" i="32"/>
  <c r="A8921" i="32"/>
  <c r="A8935" i="32"/>
  <c r="A8951" i="32"/>
  <c r="A8965" i="32"/>
  <c r="A8979" i="32"/>
  <c r="A8993" i="32"/>
  <c r="A9007" i="32"/>
  <c r="A9023" i="32"/>
  <c r="A9036" i="32"/>
  <c r="A9048" i="32"/>
  <c r="A9060" i="32"/>
  <c r="A9072" i="32"/>
  <c r="A9084" i="32"/>
  <c r="A9096" i="32"/>
  <c r="A9108" i="32"/>
  <c r="A9120" i="32"/>
  <c r="A9132" i="32"/>
  <c r="A9144" i="32"/>
  <c r="A9156" i="32"/>
  <c r="A9168" i="32"/>
  <c r="A9180" i="32"/>
  <c r="A9192" i="32"/>
  <c r="A9204" i="32"/>
  <c r="A9216" i="32"/>
  <c r="A9228" i="32"/>
  <c r="A9240" i="32"/>
  <c r="A9252" i="32"/>
  <c r="A9264" i="32"/>
  <c r="A9276" i="32"/>
  <c r="A9288" i="32"/>
  <c r="A9300" i="32"/>
  <c r="A9312" i="32"/>
  <c r="A9324" i="32"/>
  <c r="A9336" i="32"/>
  <c r="A9348" i="32"/>
  <c r="A9360" i="32"/>
  <c r="A9372" i="32"/>
  <c r="A9384" i="32"/>
  <c r="A9396" i="32"/>
  <c r="A9408" i="32"/>
  <c r="A9420" i="32"/>
  <c r="A9432" i="32"/>
  <c r="A9444" i="32"/>
  <c r="A9456" i="32"/>
  <c r="A9468" i="32"/>
  <c r="A9480" i="32"/>
  <c r="A9492" i="32"/>
  <c r="A9504" i="32"/>
  <c r="A9516" i="32"/>
  <c r="A9528" i="32"/>
  <c r="A9540" i="32"/>
  <c r="A9552" i="32"/>
  <c r="A9564" i="32"/>
  <c r="A9576" i="32"/>
  <c r="A9588" i="32"/>
  <c r="A9600" i="32"/>
  <c r="A9612" i="32"/>
  <c r="A9624" i="32"/>
  <c r="A9636" i="32"/>
  <c r="A9648" i="32"/>
  <c r="A9660" i="32"/>
  <c r="A9672" i="32"/>
  <c r="A9684" i="32"/>
  <c r="A9696" i="32"/>
  <c r="A9708" i="32"/>
  <c r="A9720" i="32"/>
  <c r="A9732" i="32"/>
  <c r="A9744" i="32"/>
  <c r="A9756" i="32"/>
  <c r="A9768" i="32"/>
  <c r="A9780" i="32"/>
  <c r="A9792" i="32"/>
  <c r="A9804" i="32"/>
  <c r="A9816" i="32"/>
  <c r="A9828" i="32"/>
  <c r="A9840" i="32"/>
  <c r="A9852" i="32"/>
  <c r="A9864" i="32"/>
  <c r="A9876" i="32"/>
  <c r="A9888" i="32"/>
  <c r="A9900" i="32"/>
  <c r="A9912" i="32"/>
  <c r="A9924" i="32"/>
  <c r="A6699" i="32"/>
  <c r="A6795" i="32"/>
  <c r="A6891" i="32"/>
  <c r="A6973" i="32"/>
  <c r="A7055" i="32"/>
  <c r="A7141" i="32"/>
  <c r="A7224" i="32"/>
  <c r="A7290" i="32"/>
  <c r="A7340" i="32"/>
  <c r="A7375" i="32"/>
  <c r="A7402" i="32"/>
  <c r="A7424" i="32"/>
  <c r="A7450" i="32"/>
  <c r="A7472" i="32"/>
  <c r="A7498" i="32"/>
  <c r="A7520" i="32"/>
  <c r="A7546" i="32"/>
  <c r="A7568" i="32"/>
  <c r="A7594" i="32"/>
  <c r="A7616" i="32"/>
  <c r="A7642" i="32"/>
  <c r="A7664" i="32"/>
  <c r="A7690" i="32"/>
  <c r="A7712" i="32"/>
  <c r="A7738" i="32"/>
  <c r="A7760" i="32"/>
  <c r="A7786" i="32"/>
  <c r="A7808" i="32"/>
  <c r="A7834" i="32"/>
  <c r="A7856" i="32"/>
  <c r="A7882" i="32"/>
  <c r="A7904" i="32"/>
  <c r="A7930" i="32"/>
  <c r="A7952" i="32"/>
  <c r="A7978" i="32"/>
  <c r="A8000" i="32"/>
  <c r="A8026" i="32"/>
  <c r="A8048" i="32"/>
  <c r="A8074" i="32"/>
  <c r="A8096" i="32"/>
  <c r="A8122" i="32"/>
  <c r="A8144" i="32"/>
  <c r="A8169" i="32"/>
  <c r="A8189" i="32"/>
  <c r="A8211" i="32"/>
  <c r="A8227" i="32"/>
  <c r="A8247" i="32"/>
  <c r="A8263" i="32"/>
  <c r="A8283" i="32"/>
  <c r="A8299" i="32"/>
  <c r="A8319" i="32"/>
  <c r="A8335" i="32"/>
  <c r="A8355" i="32"/>
  <c r="A8371" i="32"/>
  <c r="A8391" i="32"/>
  <c r="A8407" i="32"/>
  <c r="A8427" i="32"/>
  <c r="A8443" i="32"/>
  <c r="A8463" i="32"/>
  <c r="A8479" i="32"/>
  <c r="A8499" i="32"/>
  <c r="A8515" i="32"/>
  <c r="A8535" i="32"/>
  <c r="A8551" i="32"/>
  <c r="A8571" i="32"/>
  <c r="A8587" i="32"/>
  <c r="A8607" i="32"/>
  <c r="A8623" i="32"/>
  <c r="A8643" i="32"/>
  <c r="A8659" i="32"/>
  <c r="A8679" i="32"/>
  <c r="A8695" i="32"/>
  <c r="A8715" i="32"/>
  <c r="A8731" i="32"/>
  <c r="A8751" i="32"/>
  <c r="A8767" i="32"/>
  <c r="A8787" i="32"/>
  <c r="A8803" i="32"/>
  <c r="A8822" i="32"/>
  <c r="A8836" i="32"/>
  <c r="A8850" i="32"/>
  <c r="A8864" i="32"/>
  <c r="A8880" i="32"/>
  <c r="A8894" i="32"/>
  <c r="A8908" i="32"/>
  <c r="A8922" i="32"/>
  <c r="A8936" i="32"/>
  <c r="A8952" i="32"/>
  <c r="A8966" i="32"/>
  <c r="A8980" i="32"/>
  <c r="A8994" i="32"/>
  <c r="A9008" i="32"/>
  <c r="A9024" i="32"/>
  <c r="A9037" i="32"/>
  <c r="A9049" i="32"/>
  <c r="A9061" i="32"/>
  <c r="A9073" i="32"/>
  <c r="A9085" i="32"/>
  <c r="A9097" i="32"/>
  <c r="A9109" i="32"/>
  <c r="A9121" i="32"/>
  <c r="A9133" i="32"/>
  <c r="A9145" i="32"/>
  <c r="A9157" i="32"/>
  <c r="A9169" i="32"/>
  <c r="A9181" i="32"/>
  <c r="A9193" i="32"/>
  <c r="A9205" i="32"/>
  <c r="A9217" i="32"/>
  <c r="A9229" i="32"/>
  <c r="A9241" i="32"/>
  <c r="A9253" i="32"/>
  <c r="A9265" i="32"/>
  <c r="A9277" i="32"/>
  <c r="A9289" i="32"/>
  <c r="A9301" i="32"/>
  <c r="A9313" i="32"/>
  <c r="A9325" i="32"/>
  <c r="A9337" i="32"/>
  <c r="A9349" i="32"/>
  <c r="A9361" i="32"/>
  <c r="A9373" i="32"/>
  <c r="A9385" i="32"/>
  <c r="A9397" i="32"/>
  <c r="A9409" i="32"/>
  <c r="A9421" i="32"/>
  <c r="A9433" i="32"/>
  <c r="A9445" i="32"/>
  <c r="A9457" i="32"/>
  <c r="A6622" i="32"/>
  <c r="A6724" i="32"/>
  <c r="A6820" i="32"/>
  <c r="A6911" i="32"/>
  <c r="A6997" i="32"/>
  <c r="A7080" i="32"/>
  <c r="A7162" i="32"/>
  <c r="A7242" i="32"/>
  <c r="A7292" i="32"/>
  <c r="A7341" i="32"/>
  <c r="A7376" i="32"/>
  <c r="A7403" i="32"/>
  <c r="A7425" i="32"/>
  <c r="A7451" i="32"/>
  <c r="A7473" i="32"/>
  <c r="A7499" i="32"/>
  <c r="A7521" i="32"/>
  <c r="A7547" i="32"/>
  <c r="A7569" i="32"/>
  <c r="A7595" i="32"/>
  <c r="A7617" i="32"/>
  <c r="A7643" i="32"/>
  <c r="A7665" i="32"/>
  <c r="A7691" i="32"/>
  <c r="A7713" i="32"/>
  <c r="A7739" i="32"/>
  <c r="A7761" i="32"/>
  <c r="A7787" i="32"/>
  <c r="A7809" i="32"/>
  <c r="A7835" i="32"/>
  <c r="A7857" i="32"/>
  <c r="A7883" i="32"/>
  <c r="A7905" i="32"/>
  <c r="A7931" i="32"/>
  <c r="A7953" i="32"/>
  <c r="A7979" i="32"/>
  <c r="A8001" i="32"/>
  <c r="A8027" i="32"/>
  <c r="A8049" i="32"/>
  <c r="A8075" i="32"/>
  <c r="A8097" i="32"/>
  <c r="A8123" i="32"/>
  <c r="A8145" i="32"/>
  <c r="A8170" i="32"/>
  <c r="A8190" i="32"/>
  <c r="A8212" i="32"/>
  <c r="A8228" i="32"/>
  <c r="A8248" i="32"/>
  <c r="A8264" i="32"/>
  <c r="A8284" i="32"/>
  <c r="A8300" i="32"/>
  <c r="A8320" i="32"/>
  <c r="A8336" i="32"/>
  <c r="A8356" i="32"/>
  <c r="A8372" i="32"/>
  <c r="A8392" i="32"/>
  <c r="A8408" i="32"/>
  <c r="A8428" i="32"/>
  <c r="A8444" i="32"/>
  <c r="A8464" i="32"/>
  <c r="A8480" i="32"/>
  <c r="A8500" i="32"/>
  <c r="A8516" i="32"/>
  <c r="A8536" i="32"/>
  <c r="A8552" i="32"/>
  <c r="A8572" i="32"/>
  <c r="A8588" i="32"/>
  <c r="A8608" i="32"/>
  <c r="A8624" i="32"/>
  <c r="A8644" i="32"/>
  <c r="A8660" i="32"/>
  <c r="A8680" i="32"/>
  <c r="A8696" i="32"/>
  <c r="A8716" i="32"/>
  <c r="A8732" i="32"/>
  <c r="A8752" i="32"/>
  <c r="A8768" i="32"/>
  <c r="A8788" i="32"/>
  <c r="A8804" i="32"/>
  <c r="A8823" i="32"/>
  <c r="A8837" i="32"/>
  <c r="A8851" i="32"/>
  <c r="A8867" i="32"/>
  <c r="A8881" i="32"/>
  <c r="A8895" i="32"/>
  <c r="A8909" i="32"/>
  <c r="A8923" i="32"/>
  <c r="A8939" i="32"/>
  <c r="A8953" i="32"/>
  <c r="A8967" i="32"/>
  <c r="A8981" i="32"/>
  <c r="A8995" i="32"/>
  <c r="A9011" i="32"/>
  <c r="A9025" i="32"/>
  <c r="A9038" i="32"/>
  <c r="A9050" i="32"/>
  <c r="A9062" i="32"/>
  <c r="A9074" i="32"/>
  <c r="A9086" i="32"/>
  <c r="A9098" i="32"/>
  <c r="A9110" i="32"/>
  <c r="A9122" i="32"/>
  <c r="A9134" i="32"/>
  <c r="A9146" i="32"/>
  <c r="A9158" i="32"/>
  <c r="A9170" i="32"/>
  <c r="A9182" i="32"/>
  <c r="A9194" i="32"/>
  <c r="A9206" i="32"/>
  <c r="A9218" i="32"/>
  <c r="A9230" i="32"/>
  <c r="A9242" i="32"/>
  <c r="A9254" i="32"/>
  <c r="A9266" i="32"/>
  <c r="A9278" i="32"/>
  <c r="A9290" i="32"/>
  <c r="A9302" i="32"/>
  <c r="A9314" i="32"/>
  <c r="A9326" i="32"/>
  <c r="A9338" i="32"/>
  <c r="A9350" i="32"/>
  <c r="A9362" i="32"/>
  <c r="A9374" i="32"/>
  <c r="A9386" i="32"/>
  <c r="A9398" i="32"/>
  <c r="A9410" i="32"/>
  <c r="A9422" i="32"/>
  <c r="A9434" i="32"/>
  <c r="A9446" i="32"/>
  <c r="A9458" i="32"/>
  <c r="A9470" i="32"/>
  <c r="A9482" i="32"/>
  <c r="A9494" i="32"/>
  <c r="A9506" i="32"/>
  <c r="A9518" i="32"/>
  <c r="A9530" i="32"/>
  <c r="A9542" i="32"/>
  <c r="A9554" i="32"/>
  <c r="A9566" i="32"/>
  <c r="A9578" i="32"/>
  <c r="A9590" i="32"/>
  <c r="A9602" i="32"/>
  <c r="A9614" i="32"/>
  <c r="A9626" i="32"/>
  <c r="A9638" i="32"/>
  <c r="A9650" i="32"/>
  <c r="A9662" i="32"/>
  <c r="A9674" i="32"/>
  <c r="A9686" i="32"/>
  <c r="A9698" i="32"/>
  <c r="A9710" i="32"/>
  <c r="A9722" i="32"/>
  <c r="A9734" i="32"/>
  <c r="A9746" i="32"/>
  <c r="A9758" i="32"/>
  <c r="A9770" i="32"/>
  <c r="A9782" i="32"/>
  <c r="A9794" i="32"/>
  <c r="A9806" i="32"/>
  <c r="A9818" i="32"/>
  <c r="A9830" i="32"/>
  <c r="A9842" i="32"/>
  <c r="A9854" i="32"/>
  <c r="A9866" i="32"/>
  <c r="A9878" i="32"/>
  <c r="A9890" i="32"/>
  <c r="A9902" i="32"/>
  <c r="A6626" i="32"/>
  <c r="A6731" i="32"/>
  <c r="A6827" i="32"/>
  <c r="A6921" i="32"/>
  <c r="A7000" i="32"/>
  <c r="A7082" i="32"/>
  <c r="A7164" i="32"/>
  <c r="A7246" i="32"/>
  <c r="A7306" i="32"/>
  <c r="A7343" i="32"/>
  <c r="A7385" i="32"/>
  <c r="A7408" i="32"/>
  <c r="A7434" i="32"/>
  <c r="A7456" i="32"/>
  <c r="A7482" i="32"/>
  <c r="A7504" i="32"/>
  <c r="A7530" i="32"/>
  <c r="A7552" i="32"/>
  <c r="A7578" i="32"/>
  <c r="A7600" i="32"/>
  <c r="A7626" i="32"/>
  <c r="A7648" i="32"/>
  <c r="A7674" i="32"/>
  <c r="A7696" i="32"/>
  <c r="A7722" i="32"/>
  <c r="A7744" i="32"/>
  <c r="A7770" i="32"/>
  <c r="A7792" i="32"/>
  <c r="A7818" i="32"/>
  <c r="A7840" i="32"/>
  <c r="A7866" i="32"/>
  <c r="A7888" i="32"/>
  <c r="A7914" i="32"/>
  <c r="A7936" i="32"/>
  <c r="A7962" i="32"/>
  <c r="A7984" i="32"/>
  <c r="A8010" i="32"/>
  <c r="A8032" i="32"/>
  <c r="A8058" i="32"/>
  <c r="A8080" i="32"/>
  <c r="A8106" i="32"/>
  <c r="A8128" i="32"/>
  <c r="A8154" i="32"/>
  <c r="A8172" i="32"/>
  <c r="A8196" i="32"/>
  <c r="A8214" i="32"/>
  <c r="A8234" i="32"/>
  <c r="A8250" i="32"/>
  <c r="A8270" i="32"/>
  <c r="A8286" i="32"/>
  <c r="A8306" i="32"/>
  <c r="A8322" i="32"/>
  <c r="A8342" i="32"/>
  <c r="A8358" i="32"/>
  <c r="A8378" i="32"/>
  <c r="A8394" i="32"/>
  <c r="A8414" i="32"/>
  <c r="A8430" i="32"/>
  <c r="A8450" i="32"/>
  <c r="A8466" i="32"/>
  <c r="A8486" i="32"/>
  <c r="A8502" i="32"/>
  <c r="A8522" i="32"/>
  <c r="A8538" i="32"/>
  <c r="A8558" i="32"/>
  <c r="A8574" i="32"/>
  <c r="A8594" i="32"/>
  <c r="A8610" i="32"/>
  <c r="A8630" i="32"/>
  <c r="A8646" i="32"/>
  <c r="A8666" i="32"/>
  <c r="A8682" i="32"/>
  <c r="A8702" i="32"/>
  <c r="A8718" i="32"/>
  <c r="A8738" i="32"/>
  <c r="A8754" i="32"/>
  <c r="A8774" i="32"/>
  <c r="A8790" i="32"/>
  <c r="A8810" i="32"/>
  <c r="A8825" i="32"/>
  <c r="A8839" i="32"/>
  <c r="A8855" i="32"/>
  <c r="A8869" i="32"/>
  <c r="A8883" i="32"/>
  <c r="A8897" i="32"/>
  <c r="A8911" i="32"/>
  <c r="A8927" i="32"/>
  <c r="A8941" i="32"/>
  <c r="A6627" i="32"/>
  <c r="A6732" i="32"/>
  <c r="A6828" i="32"/>
  <c r="A6922" i="32"/>
  <c r="A7002" i="32"/>
  <c r="A7083" i="32"/>
  <c r="A7165" i="32"/>
  <c r="A7247" i="32"/>
  <c r="A7310" i="32"/>
  <c r="A7344" i="32"/>
  <c r="A7387" i="32"/>
  <c r="A7409" i="32"/>
  <c r="A7435" i="32"/>
  <c r="A7457" i="32"/>
  <c r="A7483" i="32"/>
  <c r="A7505" i="32"/>
  <c r="A7531" i="32"/>
  <c r="A7553" i="32"/>
  <c r="A7579" i="32"/>
  <c r="A7601" i="32"/>
  <c r="A7627" i="32"/>
  <c r="A7649" i="32"/>
  <c r="A7675" i="32"/>
  <c r="A7697" i="32"/>
  <c r="A7723" i="32"/>
  <c r="A7745" i="32"/>
  <c r="A7771" i="32"/>
  <c r="A7793" i="32"/>
  <c r="A7819" i="32"/>
  <c r="A7841" i="32"/>
  <c r="A7867" i="32"/>
  <c r="A7889" i="32"/>
  <c r="A7915" i="32"/>
  <c r="A7937" i="32"/>
  <c r="A7963" i="32"/>
  <c r="A7985" i="32"/>
  <c r="A8011" i="32"/>
  <c r="A8033" i="32"/>
  <c r="A8059" i="32"/>
  <c r="A8081" i="32"/>
  <c r="A8107" i="32"/>
  <c r="A8129" i="32"/>
  <c r="A8155" i="32"/>
  <c r="A8175" i="32"/>
  <c r="A8199" i="32"/>
  <c r="A8215" i="32"/>
  <c r="A8235" i="32"/>
  <c r="A8251" i="32"/>
  <c r="A8271" i="32"/>
  <c r="A8287" i="32"/>
  <c r="A8307" i="32"/>
  <c r="A8323" i="32"/>
  <c r="A8343" i="32"/>
  <c r="A8359" i="32"/>
  <c r="A8379" i="32"/>
  <c r="A8395" i="32"/>
  <c r="A8415" i="32"/>
  <c r="A8431" i="32"/>
  <c r="A8451" i="32"/>
  <c r="A8467" i="32"/>
  <c r="A8487" i="32"/>
  <c r="A8503" i="32"/>
  <c r="A8523" i="32"/>
  <c r="A8539" i="32"/>
  <c r="A8559" i="32"/>
  <c r="A8575" i="32"/>
  <c r="A8595" i="32"/>
  <c r="A8611" i="32"/>
  <c r="A8631" i="32"/>
  <c r="A8647" i="32"/>
  <c r="A8667" i="32"/>
  <c r="A8683" i="32"/>
  <c r="A8703" i="32"/>
  <c r="A8719" i="32"/>
  <c r="A8739" i="32"/>
  <c r="A8755" i="32"/>
  <c r="A8775" i="32"/>
  <c r="A8791" i="32"/>
  <c r="A8811" i="32"/>
  <c r="A8826" i="32"/>
  <c r="A8840" i="32"/>
  <c r="A8856" i="32"/>
  <c r="A8870" i="32"/>
  <c r="A8884" i="32"/>
  <c r="A8898" i="32"/>
  <c r="A8912" i="32"/>
  <c r="A8928" i="32"/>
  <c r="A8942" i="32"/>
  <c r="A6658" i="32"/>
  <c r="A6757" i="32"/>
  <c r="A6853" i="32"/>
  <c r="A6939" i="32"/>
  <c r="A7021" i="32"/>
  <c r="A7103" i="32"/>
  <c r="A7189" i="32"/>
  <c r="A7269" i="32"/>
  <c r="A7311" i="32"/>
  <c r="A7355" i="32"/>
  <c r="A7388" i="32"/>
  <c r="A7410" i="32"/>
  <c r="A7436" i="32"/>
  <c r="A7458" i="32"/>
  <c r="A7484" i="32"/>
  <c r="A7506" i="32"/>
  <c r="A7532" i="32"/>
  <c r="A7554" i="32"/>
  <c r="A7580" i="32"/>
  <c r="A7602" i="32"/>
  <c r="A7628" i="32"/>
  <c r="A7650" i="32"/>
  <c r="A7676" i="32"/>
  <c r="A7698" i="32"/>
  <c r="A7724" i="32"/>
  <c r="A7746" i="32"/>
  <c r="A7772" i="32"/>
  <c r="A7794" i="32"/>
  <c r="A7820" i="32"/>
  <c r="A7842" i="32"/>
  <c r="A7868" i="32"/>
  <c r="A7890" i="32"/>
  <c r="A7916" i="32"/>
  <c r="A7938" i="32"/>
  <c r="A7964" i="32"/>
  <c r="A7986" i="32"/>
  <c r="A8012" i="32"/>
  <c r="A8034" i="32"/>
  <c r="A8060" i="32"/>
  <c r="A8082" i="32"/>
  <c r="A8108" i="32"/>
  <c r="A8130" i="32"/>
  <c r="A8156" i="32"/>
  <c r="A8176" i="32"/>
  <c r="A8200" i="32"/>
  <c r="A8216" i="32"/>
  <c r="A8236" i="32"/>
  <c r="A8252" i="32"/>
  <c r="A8272" i="32"/>
  <c r="A8288" i="32"/>
  <c r="A8308" i="32"/>
  <c r="A8324" i="32"/>
  <c r="A8344" i="32"/>
  <c r="A8360" i="32"/>
  <c r="A8380" i="32"/>
  <c r="A8396" i="32"/>
  <c r="A8416" i="32"/>
  <c r="A8432" i="32"/>
  <c r="A8452" i="32"/>
  <c r="A8468" i="32"/>
  <c r="A8488" i="32"/>
  <c r="A8504" i="32"/>
  <c r="A8524" i="32"/>
  <c r="A8540" i="32"/>
  <c r="A8560" i="32"/>
  <c r="A8576" i="32"/>
  <c r="A8596" i="32"/>
  <c r="A8612" i="32"/>
  <c r="A8632" i="32"/>
  <c r="A8648" i="32"/>
  <c r="A8668" i="32"/>
  <c r="A8684" i="32"/>
  <c r="A8704" i="32"/>
  <c r="A8720" i="32"/>
  <c r="A8740" i="32"/>
  <c r="A8756" i="32"/>
  <c r="A8776" i="32"/>
  <c r="A8792" i="32"/>
  <c r="A8812" i="32"/>
  <c r="A8827" i="32"/>
  <c r="A8843" i="32"/>
  <c r="A8857" i="32"/>
  <c r="A8871" i="32"/>
  <c r="A8885" i="32"/>
  <c r="A8899" i="32"/>
  <c r="A6661" i="32"/>
  <c r="A6760" i="32"/>
  <c r="A6856" i="32"/>
  <c r="A6940" i="32"/>
  <c r="A7022" i="32"/>
  <c r="A7108" i="32"/>
  <c r="A7191" i="32"/>
  <c r="A7270" i="32"/>
  <c r="A7312" i="32"/>
  <c r="A7356" i="32"/>
  <c r="A7389" i="32"/>
  <c r="A7415" i="32"/>
  <c r="A7437" i="32"/>
  <c r="A7463" i="32"/>
  <c r="A7485" i="32"/>
  <c r="A7511" i="32"/>
  <c r="A7533" i="32"/>
  <c r="A7559" i="32"/>
  <c r="A7581" i="32"/>
  <c r="A7607" i="32"/>
  <c r="A7629" i="32"/>
  <c r="A7655" i="32"/>
  <c r="A7677" i="32"/>
  <c r="A7703" i="32"/>
  <c r="A7725" i="32"/>
  <c r="A7751" i="32"/>
  <c r="A7773" i="32"/>
  <c r="A7799" i="32"/>
  <c r="A7821" i="32"/>
  <c r="A7847" i="32"/>
  <c r="A7869" i="32"/>
  <c r="A7895" i="32"/>
  <c r="A7917" i="32"/>
  <c r="A7943" i="32"/>
  <c r="A7965" i="32"/>
  <c r="A7991" i="32"/>
  <c r="A8013" i="32"/>
  <c r="A8039" i="32"/>
  <c r="A8061" i="32"/>
  <c r="A8087" i="32"/>
  <c r="A8109" i="32"/>
  <c r="A8135" i="32"/>
  <c r="A8157" i="32"/>
  <c r="A8181" i="32"/>
  <c r="A8201" i="32"/>
  <c r="A8221" i="32"/>
  <c r="A8237" i="32"/>
  <c r="A8257" i="32"/>
  <c r="A8273" i="32"/>
  <c r="A8293" i="32"/>
  <c r="A8309" i="32"/>
  <c r="A8329" i="32"/>
  <c r="A8345" i="32"/>
  <c r="A8365" i="32"/>
  <c r="A8381" i="32"/>
  <c r="A8401" i="32"/>
  <c r="A8417" i="32"/>
  <c r="A8437" i="32"/>
  <c r="A8453" i="32"/>
  <c r="A8473" i="32"/>
  <c r="A8489" i="32"/>
  <c r="A8509" i="32"/>
  <c r="A8525" i="32"/>
  <c r="A8545" i="32"/>
  <c r="A8561" i="32"/>
  <c r="A8581" i="32"/>
  <c r="A8597" i="32"/>
  <c r="A8617" i="32"/>
  <c r="A8633" i="32"/>
  <c r="A8653" i="32"/>
  <c r="A8669" i="32"/>
  <c r="A8689" i="32"/>
  <c r="A8705" i="32"/>
  <c r="A6662" i="32"/>
  <c r="A6762" i="32"/>
  <c r="A6858" i="32"/>
  <c r="A6942" i="32"/>
  <c r="A7030" i="32"/>
  <c r="A7113" i="32"/>
  <c r="A7192" i="32"/>
  <c r="A7271" i="32"/>
  <c r="A7325" i="32"/>
  <c r="A7360" i="32"/>
  <c r="A7390" i="32"/>
  <c r="A7416" i="32"/>
  <c r="A7438" i="32"/>
  <c r="A7464" i="32"/>
  <c r="A7486" i="32"/>
  <c r="A7512" i="32"/>
  <c r="A7534" i="32"/>
  <c r="A7560" i="32"/>
  <c r="A7582" i="32"/>
  <c r="A7608" i="32"/>
  <c r="A7630" i="32"/>
  <c r="A7656" i="32"/>
  <c r="A7678" i="32"/>
  <c r="A7704" i="32"/>
  <c r="A7726" i="32"/>
  <c r="A7752" i="32"/>
  <c r="A7774" i="32"/>
  <c r="A7800" i="32"/>
  <c r="A7822" i="32"/>
  <c r="A7848" i="32"/>
  <c r="A7870" i="32"/>
  <c r="A7896" i="32"/>
  <c r="A7918" i="32"/>
  <c r="A7944" i="32"/>
  <c r="A7966" i="32"/>
  <c r="A7992" i="32"/>
  <c r="A8014" i="32"/>
  <c r="A8040" i="32"/>
  <c r="A8062" i="32"/>
  <c r="A8088" i="32"/>
  <c r="A8110" i="32"/>
  <c r="A8136" i="32"/>
  <c r="A8158" i="32"/>
  <c r="A8182" i="32"/>
  <c r="A8202" i="32"/>
  <c r="A8222" i="32"/>
  <c r="A8238" i="32"/>
  <c r="A8258" i="32"/>
  <c r="A8274" i="32"/>
  <c r="A8294" i="32"/>
  <c r="A8310" i="32"/>
  <c r="A8330" i="32"/>
  <c r="A8346" i="32"/>
  <c r="A6663" i="32"/>
  <c r="A6765" i="32"/>
  <c r="A6861" i="32"/>
  <c r="A6949" i="32"/>
  <c r="A7032" i="32"/>
  <c r="A7114" i="32"/>
  <c r="A7194" i="32"/>
  <c r="A7272" i="32"/>
  <c r="A7326" i="32"/>
  <c r="A7361" i="32"/>
  <c r="A7391" i="32"/>
  <c r="A7420" i="32"/>
  <c r="A7439" i="32"/>
  <c r="A7468" i="32"/>
  <c r="A7487" i="32"/>
  <c r="A7516" i="32"/>
  <c r="A7535" i="32"/>
  <c r="A7564" i="32"/>
  <c r="A7583" i="32"/>
  <c r="A7612" i="32"/>
  <c r="A7631" i="32"/>
  <c r="A7660" i="32"/>
  <c r="A7679" i="32"/>
  <c r="A7708" i="32"/>
  <c r="A7727" i="32"/>
  <c r="A7756" i="32"/>
  <c r="A7775" i="32"/>
  <c r="A7804" i="32"/>
  <c r="A7823" i="32"/>
  <c r="A7852" i="32"/>
  <c r="A7871" i="32"/>
  <c r="A7900" i="32"/>
  <c r="A7919" i="32"/>
  <c r="A7948" i="32"/>
  <c r="A7967" i="32"/>
  <c r="A7996" i="32"/>
  <c r="A8015" i="32"/>
  <c r="A8044" i="32"/>
  <c r="A8063" i="32"/>
  <c r="A8092" i="32"/>
  <c r="A8111" i="32"/>
  <c r="A8140" i="32"/>
  <c r="A8159" i="32"/>
  <c r="A8183" i="32"/>
  <c r="A8203" i="32"/>
  <c r="A8223" i="32"/>
  <c r="A8239" i="32"/>
  <c r="A8259" i="32"/>
  <c r="A8275" i="32"/>
  <c r="A8295" i="32"/>
  <c r="A8311" i="32"/>
  <c r="A8331" i="32"/>
  <c r="A8347" i="32"/>
  <c r="A6694" i="32"/>
  <c r="A6790" i="32"/>
  <c r="A6886" i="32"/>
  <c r="A6970" i="32"/>
  <c r="A7050" i="32"/>
  <c r="A7131" i="32"/>
  <c r="A7213" i="32"/>
  <c r="A7286" i="32"/>
  <c r="A7327" i="32"/>
  <c r="A7362" i="32"/>
  <c r="A7392" i="32"/>
  <c r="A7421" i="32"/>
  <c r="A7440" i="32"/>
  <c r="A7469" i="32"/>
  <c r="A7488" i="32"/>
  <c r="A7517" i="32"/>
  <c r="A7536" i="32"/>
  <c r="A7565" i="32"/>
  <c r="A7584" i="32"/>
  <c r="A7613" i="32"/>
  <c r="A7632" i="32"/>
  <c r="A7661" i="32"/>
  <c r="A7680" i="32"/>
  <c r="A7709" i="32"/>
  <c r="A7728" i="32"/>
  <c r="A7757" i="32"/>
  <c r="A7776" i="32"/>
  <c r="A7805" i="32"/>
  <c r="A7824" i="32"/>
  <c r="A7853" i="32"/>
  <c r="A7872" i="32"/>
  <c r="A7901" i="32"/>
  <c r="A7920" i="32"/>
  <c r="A7949" i="32"/>
  <c r="A7968" i="32"/>
  <c r="A7997" i="32"/>
  <c r="A8016" i="32"/>
  <c r="A8045" i="32"/>
  <c r="A8064" i="32"/>
  <c r="A8093" i="32"/>
  <c r="A8112" i="32"/>
  <c r="A8141" i="32"/>
  <c r="A8160" i="32"/>
  <c r="A8184" i="32"/>
  <c r="A8204" i="32"/>
  <c r="A8224" i="32"/>
  <c r="A8240" i="32"/>
  <c r="A8260" i="32"/>
  <c r="A8276" i="32"/>
  <c r="A8296" i="32"/>
  <c r="A8312" i="32"/>
  <c r="A7342" i="32"/>
  <c r="A7644" i="32"/>
  <c r="A7932" i="32"/>
  <c r="A8195" i="32"/>
  <c r="A8305" i="32"/>
  <c r="A8369" i="32"/>
  <c r="A8418" i="32"/>
  <c r="A8456" i="32"/>
  <c r="A8501" i="32"/>
  <c r="A8547" i="32"/>
  <c r="A8585" i="32"/>
  <c r="A8634" i="32"/>
  <c r="A8672" i="32"/>
  <c r="A8717" i="32"/>
  <c r="A8753" i="32"/>
  <c r="A8789" i="32"/>
  <c r="A8824" i="32"/>
  <c r="A8852" i="32"/>
  <c r="A8882" i="32"/>
  <c r="A8910" i="32"/>
  <c r="A8933" i="32"/>
  <c r="A8957" i="32"/>
  <c r="A8976" i="32"/>
  <c r="A8996" i="32"/>
  <c r="A9015" i="32"/>
  <c r="A9032" i="32"/>
  <c r="A9051" i="32"/>
  <c r="A9066" i="32"/>
  <c r="A9081" i="32"/>
  <c r="A9099" i="32"/>
  <c r="A9114" i="32"/>
  <c r="A9129" i="32"/>
  <c r="A9147" i="32"/>
  <c r="A9162" i="32"/>
  <c r="A9177" i="32"/>
  <c r="A9195" i="32"/>
  <c r="A9210" i="32"/>
  <c r="A9225" i="32"/>
  <c r="A9243" i="32"/>
  <c r="A9258" i="32"/>
  <c r="A9273" i="32"/>
  <c r="A9291" i="32"/>
  <c r="A9306" i="32"/>
  <c r="A9321" i="32"/>
  <c r="A9339" i="32"/>
  <c r="A9354" i="32"/>
  <c r="A9369" i="32"/>
  <c r="A9387" i="32"/>
  <c r="A9402" i="32"/>
  <c r="A9417" i="32"/>
  <c r="A9435" i="32"/>
  <c r="A9450" i="32"/>
  <c r="A9465" i="32"/>
  <c r="A9479" i="32"/>
  <c r="A9495" i="32"/>
  <c r="A9509" i="32"/>
  <c r="A9523" i="32"/>
  <c r="A9537" i="32"/>
  <c r="A9551" i="32"/>
  <c r="A9567" i="32"/>
  <c r="A9581" i="32"/>
  <c r="A9595" i="32"/>
  <c r="A9609" i="32"/>
  <c r="A9623" i="32"/>
  <c r="A9639" i="32"/>
  <c r="A9653" i="32"/>
  <c r="A9667" i="32"/>
  <c r="A9681" i="32"/>
  <c r="A9695" i="32"/>
  <c r="A9711" i="32"/>
  <c r="A9725" i="32"/>
  <c r="A9739" i="32"/>
  <c r="A9753" i="32"/>
  <c r="A9767" i="32"/>
  <c r="A9783" i="32"/>
  <c r="A9797" i="32"/>
  <c r="A9811" i="32"/>
  <c r="A9825" i="32"/>
  <c r="A9839" i="32"/>
  <c r="A9855" i="32"/>
  <c r="A9869" i="32"/>
  <c r="A9883" i="32"/>
  <c r="A9897" i="32"/>
  <c r="A9911" i="32"/>
  <c r="A9925" i="32"/>
  <c r="A9937" i="32"/>
  <c r="A9949" i="32"/>
  <c r="A9961" i="32"/>
  <c r="A9973" i="32"/>
  <c r="A9985" i="32"/>
  <c r="A9997" i="32"/>
  <c r="A10009" i="32"/>
  <c r="A10021" i="32"/>
  <c r="A10033" i="32"/>
  <c r="A10045" i="32"/>
  <c r="A10057" i="32"/>
  <c r="A10069" i="32"/>
  <c r="A10081" i="32"/>
  <c r="A10093" i="32"/>
  <c r="A10105" i="32"/>
  <c r="A10117" i="32"/>
  <c r="A10129" i="32"/>
  <c r="A10141" i="32"/>
  <c r="A10153" i="32"/>
  <c r="A10165" i="32"/>
  <c r="A10177" i="32"/>
  <c r="A10189" i="32"/>
  <c r="A10201" i="32"/>
  <c r="A7377" i="32"/>
  <c r="A7673" i="32"/>
  <c r="A7961" i="32"/>
  <c r="A8209" i="32"/>
  <c r="A8317" i="32"/>
  <c r="A8377" i="32"/>
  <c r="A8419" i="32"/>
  <c r="A8461" i="32"/>
  <c r="A8510" i="32"/>
  <c r="A8548" i="32"/>
  <c r="A8593" i="32"/>
  <c r="A8635" i="32"/>
  <c r="A8677" i="32"/>
  <c r="A8725" i="32"/>
  <c r="A8761" i="32"/>
  <c r="A8797" i="32"/>
  <c r="A8828" i="32"/>
  <c r="A8858" i="32"/>
  <c r="A8886" i="32"/>
  <c r="A8915" i="32"/>
  <c r="A8934" i="32"/>
  <c r="A8958" i="32"/>
  <c r="A8977" i="32"/>
  <c r="A8999" i="32"/>
  <c r="A9016" i="32"/>
  <c r="A9034" i="32"/>
  <c r="A9052" i="32"/>
  <c r="A9067" i="32"/>
  <c r="A9082" i="32"/>
  <c r="A9100" i="32"/>
  <c r="A9115" i="32"/>
  <c r="A9130" i="32"/>
  <c r="A9148" i="32"/>
  <c r="A9163" i="32"/>
  <c r="A9178" i="32"/>
  <c r="A9196" i="32"/>
  <c r="A9211" i="32"/>
  <c r="A9226" i="32"/>
  <c r="A9244" i="32"/>
  <c r="A9259" i="32"/>
  <c r="A9274" i="32"/>
  <c r="A9292" i="32"/>
  <c r="A9307" i="32"/>
  <c r="A9322" i="32"/>
  <c r="A9340" i="32"/>
  <c r="A9355" i="32"/>
  <c r="A9370" i="32"/>
  <c r="A9388" i="32"/>
  <c r="A9403" i="32"/>
  <c r="A9418" i="32"/>
  <c r="A9436" i="32"/>
  <c r="A9451" i="32"/>
  <c r="A9466" i="32"/>
  <c r="A9481" i="32"/>
  <c r="A9496" i="32"/>
  <c r="A9510" i="32"/>
  <c r="A9524" i="32"/>
  <c r="A9538" i="32"/>
  <c r="A9553" i="32"/>
  <c r="A9568" i="32"/>
  <c r="A9582" i="32"/>
  <c r="A9596" i="32"/>
  <c r="A9610" i="32"/>
  <c r="A9625" i="32"/>
  <c r="A9640" i="32"/>
  <c r="A9654" i="32"/>
  <c r="A9668" i="32"/>
  <c r="A9682" i="32"/>
  <c r="A9697" i="32"/>
  <c r="A9712" i="32"/>
  <c r="A9726" i="32"/>
  <c r="A9740" i="32"/>
  <c r="A9754" i="32"/>
  <c r="A9769" i="32"/>
  <c r="A9784" i="32"/>
  <c r="A9798" i="32"/>
  <c r="A9812" i="32"/>
  <c r="A9826" i="32"/>
  <c r="A9841" i="32"/>
  <c r="A9856" i="32"/>
  <c r="A9870" i="32"/>
  <c r="A9884" i="32"/>
  <c r="A9898" i="32"/>
  <c r="A9913" i="32"/>
  <c r="A9926" i="32"/>
  <c r="A9938" i="32"/>
  <c r="A9950" i="32"/>
  <c r="A9962" i="32"/>
  <c r="A9974" i="32"/>
  <c r="A9986" i="32"/>
  <c r="A9998" i="32"/>
  <c r="A10010" i="32"/>
  <c r="A10022" i="32"/>
  <c r="A10034" i="32"/>
  <c r="A10046" i="32"/>
  <c r="A10058" i="32"/>
  <c r="A10070" i="32"/>
  <c r="A10082" i="32"/>
  <c r="A10094" i="32"/>
  <c r="A10106" i="32"/>
  <c r="A10118" i="32"/>
  <c r="A10130" i="32"/>
  <c r="A10142" i="32"/>
  <c r="A10154" i="32"/>
  <c r="A10166" i="32"/>
  <c r="A10178" i="32"/>
  <c r="A10190" i="32"/>
  <c r="A10202" i="32"/>
  <c r="A10214" i="32"/>
  <c r="A10226" i="32"/>
  <c r="A10238" i="32"/>
  <c r="A10250" i="32"/>
  <c r="A10262" i="32"/>
  <c r="A10274" i="32"/>
  <c r="A10286" i="32"/>
  <c r="A10298" i="32"/>
  <c r="A10310" i="32"/>
  <c r="A10322" i="32"/>
  <c r="A10334" i="32"/>
  <c r="A10346" i="32"/>
  <c r="A10358" i="32"/>
  <c r="A10370" i="32"/>
  <c r="A10382" i="32"/>
  <c r="A10394" i="32"/>
  <c r="A10406" i="32"/>
  <c r="A10418" i="32"/>
  <c r="A10430" i="32"/>
  <c r="A10442" i="32"/>
  <c r="A10454" i="32"/>
  <c r="A10466" i="32"/>
  <c r="A10478" i="32"/>
  <c r="A10490" i="32"/>
  <c r="A10502" i="32"/>
  <c r="A10514" i="32"/>
  <c r="A10526" i="32"/>
  <c r="A10538" i="32"/>
  <c r="A10550" i="32"/>
  <c r="A10562" i="32"/>
  <c r="A10574" i="32"/>
  <c r="A10586" i="32"/>
  <c r="A10598" i="32"/>
  <c r="A10610" i="32"/>
  <c r="A10622" i="32"/>
  <c r="A10634" i="32"/>
  <c r="A10646" i="32"/>
  <c r="A10658" i="32"/>
  <c r="A10670" i="32"/>
  <c r="A10682" i="32"/>
  <c r="A10694" i="32"/>
  <c r="A10706" i="32"/>
  <c r="A10718" i="32"/>
  <c r="A10730" i="32"/>
  <c r="A10742" i="32"/>
  <c r="A10754" i="32"/>
  <c r="A10766" i="32"/>
  <c r="A10778" i="32"/>
  <c r="A10790" i="32"/>
  <c r="A10802" i="32"/>
  <c r="A10814" i="32"/>
  <c r="A10826" i="32"/>
  <c r="A10838" i="32"/>
  <c r="A10850" i="32"/>
  <c r="A10862" i="32"/>
  <c r="A10874" i="32"/>
  <c r="A10886" i="32"/>
  <c r="A10898" i="32"/>
  <c r="A10910" i="32"/>
  <c r="A10922" i="32"/>
  <c r="A10934" i="32"/>
  <c r="A10946" i="32"/>
  <c r="A10958" i="32"/>
  <c r="A10970" i="32"/>
  <c r="A10982" i="32"/>
  <c r="A10994" i="32"/>
  <c r="A11006" i="32"/>
  <c r="A11018" i="32"/>
  <c r="A11030" i="32"/>
  <c r="A11042" i="32"/>
  <c r="A11054" i="32"/>
  <c r="A11066" i="32"/>
  <c r="A11078" i="32"/>
  <c r="A11090" i="32"/>
  <c r="A11102" i="32"/>
  <c r="A7404" i="32"/>
  <c r="A7692" i="32"/>
  <c r="A7980" i="32"/>
  <c r="A8213" i="32"/>
  <c r="A8321" i="32"/>
  <c r="A8382" i="32"/>
  <c r="A8420" i="32"/>
  <c r="A8465" i="32"/>
  <c r="A8511" i="32"/>
  <c r="A8549" i="32"/>
  <c r="A8598" i="32"/>
  <c r="A8636" i="32"/>
  <c r="A8681" i="32"/>
  <c r="A8726" i="32"/>
  <c r="A8762" i="32"/>
  <c r="A8798" i="32"/>
  <c r="A8831" i="32"/>
  <c r="A8859" i="32"/>
  <c r="A8887" i="32"/>
  <c r="A8916" i="32"/>
  <c r="A8940" i="32"/>
  <c r="A8959" i="32"/>
  <c r="A8978" i="32"/>
  <c r="A9000" i="32"/>
  <c r="A9017" i="32"/>
  <c r="A9035" i="32"/>
  <c r="A9053" i="32"/>
  <c r="A9068" i="32"/>
  <c r="A9083" i="32"/>
  <c r="A9101" i="32"/>
  <c r="A9116" i="32"/>
  <c r="A9131" i="32"/>
  <c r="A9149" i="32"/>
  <c r="A9164" i="32"/>
  <c r="A9179" i="32"/>
  <c r="A9197" i="32"/>
  <c r="A9212" i="32"/>
  <c r="A9227" i="32"/>
  <c r="A9245" i="32"/>
  <c r="A9260" i="32"/>
  <c r="A9275" i="32"/>
  <c r="A9293" i="32"/>
  <c r="A9308" i="32"/>
  <c r="A9323" i="32"/>
  <c r="A9341" i="32"/>
  <c r="A9356" i="32"/>
  <c r="A9371" i="32"/>
  <c r="A9389" i="32"/>
  <c r="A9404" i="32"/>
  <c r="A9419" i="32"/>
  <c r="A9437" i="32"/>
  <c r="A9452" i="32"/>
  <c r="A9467" i="32"/>
  <c r="A9483" i="32"/>
  <c r="A9497" i="32"/>
  <c r="A9511" i="32"/>
  <c r="A9525" i="32"/>
  <c r="A9539" i="32"/>
  <c r="A9555" i="32"/>
  <c r="A9569" i="32"/>
  <c r="A9583" i="32"/>
  <c r="A9597" i="32"/>
  <c r="A9611" i="32"/>
  <c r="A9627" i="32"/>
  <c r="A9641" i="32"/>
  <c r="A9655" i="32"/>
  <c r="A9669" i="32"/>
  <c r="A9683" i="32"/>
  <c r="A9699" i="32"/>
  <c r="A9713" i="32"/>
  <c r="A9727" i="32"/>
  <c r="A9741" i="32"/>
  <c r="A9755" i="32"/>
  <c r="A9771" i="32"/>
  <c r="A9785" i="32"/>
  <c r="A9799" i="32"/>
  <c r="A9813" i="32"/>
  <c r="A9827" i="32"/>
  <c r="A9843" i="32"/>
  <c r="A9857" i="32"/>
  <c r="A9871" i="32"/>
  <c r="A9885" i="32"/>
  <c r="A9899" i="32"/>
  <c r="A9914" i="32"/>
  <c r="A9927" i="32"/>
  <c r="A9939" i="32"/>
  <c r="A9951" i="32"/>
  <c r="A9963" i="32"/>
  <c r="A9975" i="32"/>
  <c r="A9987" i="32"/>
  <c r="A9999" i="32"/>
  <c r="A10011" i="32"/>
  <c r="A10023" i="32"/>
  <c r="A10035" i="32"/>
  <c r="A10047" i="32"/>
  <c r="A10059" i="32"/>
  <c r="A10071" i="32"/>
  <c r="A10083" i="32"/>
  <c r="A10095" i="32"/>
  <c r="A10107" i="32"/>
  <c r="A10119" i="32"/>
  <c r="A10131" i="32"/>
  <c r="A10143" i="32"/>
  <c r="A10155" i="32"/>
  <c r="A10167" i="32"/>
  <c r="A10179" i="32"/>
  <c r="A10191" i="32"/>
  <c r="A10203" i="32"/>
  <c r="A10215" i="32"/>
  <c r="A10227" i="32"/>
  <c r="A10239" i="32"/>
  <c r="A10251" i="32"/>
  <c r="A10263" i="32"/>
  <c r="A10275" i="32"/>
  <c r="A10287" i="32"/>
  <c r="A10299" i="32"/>
  <c r="A10311" i="32"/>
  <c r="A10323" i="32"/>
  <c r="A10335" i="32"/>
  <c r="A10347" i="32"/>
  <c r="A10359" i="32"/>
  <c r="A10371" i="32"/>
  <c r="A10383" i="32"/>
  <c r="A10395" i="32"/>
  <c r="A10407" i="32"/>
  <c r="A10419" i="32"/>
  <c r="A10431" i="32"/>
  <c r="A10443" i="32"/>
  <c r="A10455" i="32"/>
  <c r="A10467" i="32"/>
  <c r="A10479" i="32"/>
  <c r="A10491" i="32"/>
  <c r="A10503" i="32"/>
  <c r="A10515" i="32"/>
  <c r="A10527" i="32"/>
  <c r="A10539" i="32"/>
  <c r="A10551" i="32"/>
  <c r="A10563" i="32"/>
  <c r="A10575" i="32"/>
  <c r="A10587" i="32"/>
  <c r="A10599" i="32"/>
  <c r="A10611" i="32"/>
  <c r="A10623" i="32"/>
  <c r="A10635" i="32"/>
  <c r="A10647" i="32"/>
  <c r="A10659" i="32"/>
  <c r="A10671" i="32"/>
  <c r="A10683" i="32"/>
  <c r="A10695" i="32"/>
  <c r="A10707" i="32"/>
  <c r="A10719" i="32"/>
  <c r="A10731" i="32"/>
  <c r="A10743" i="32"/>
  <c r="A10755" i="32"/>
  <c r="A10767" i="32"/>
  <c r="A10779" i="32"/>
  <c r="A10791" i="32"/>
  <c r="A10803" i="32"/>
  <c r="A10815" i="32"/>
  <c r="A10827" i="32"/>
  <c r="A10839" i="32"/>
  <c r="A6625" i="32"/>
  <c r="A7433" i="32"/>
  <c r="A7721" i="32"/>
  <c r="A8009" i="32"/>
  <c r="A8225" i="32"/>
  <c r="A8332" i="32"/>
  <c r="A8383" i="32"/>
  <c r="A8425" i="32"/>
  <c r="A8474" i="32"/>
  <c r="A8512" i="32"/>
  <c r="A8557" i="32"/>
  <c r="A8599" i="32"/>
  <c r="A8641" i="32"/>
  <c r="A8690" i="32"/>
  <c r="A8727" i="32"/>
  <c r="A8763" i="32"/>
  <c r="A8799" i="32"/>
  <c r="A8832" i="32"/>
  <c r="A8860" i="32"/>
  <c r="A8888" i="32"/>
  <c r="A8917" i="32"/>
  <c r="A8943" i="32"/>
  <c r="A8960" i="32"/>
  <c r="A8982" i="32"/>
  <c r="A9001" i="32"/>
  <c r="A9018" i="32"/>
  <c r="A9039" i="32"/>
  <c r="A9054" i="32"/>
  <c r="A9069" i="32"/>
  <c r="A9087" i="32"/>
  <c r="A9102" i="32"/>
  <c r="A9117" i="32"/>
  <c r="A9135" i="32"/>
  <c r="A9150" i="32"/>
  <c r="A9165" i="32"/>
  <c r="A9183" i="32"/>
  <c r="A9198" i="32"/>
  <c r="A9213" i="32"/>
  <c r="A9231" i="32"/>
  <c r="A9246" i="32"/>
  <c r="A9261" i="32"/>
  <c r="A9279" i="32"/>
  <c r="A9294" i="32"/>
  <c r="A9309" i="32"/>
  <c r="A9327" i="32"/>
  <c r="A9342" i="32"/>
  <c r="A9357" i="32"/>
  <c r="A9375" i="32"/>
  <c r="A9390" i="32"/>
  <c r="A9405" i="32"/>
  <c r="A9423" i="32"/>
  <c r="A9438" i="32"/>
  <c r="A9453" i="32"/>
  <c r="A9469" i="32"/>
  <c r="A9484" i="32"/>
  <c r="A9498" i="32"/>
  <c r="A9512" i="32"/>
  <c r="A9526" i="32"/>
  <c r="A9541" i="32"/>
  <c r="A9556" i="32"/>
  <c r="A9570" i="32"/>
  <c r="A9584" i="32"/>
  <c r="A9598" i="32"/>
  <c r="A9613" i="32"/>
  <c r="A9628" i="32"/>
  <c r="A9642" i="32"/>
  <c r="A9656" i="32"/>
  <c r="A9670" i="32"/>
  <c r="A9685" i="32"/>
  <c r="A9700" i="32"/>
  <c r="A9714" i="32"/>
  <c r="A9728" i="32"/>
  <c r="A9742" i="32"/>
  <c r="A9757" i="32"/>
  <c r="A9772" i="32"/>
  <c r="A9786" i="32"/>
  <c r="A9800" i="32"/>
  <c r="A9814" i="32"/>
  <c r="A9829" i="32"/>
  <c r="A9844" i="32"/>
  <c r="A9858" i="32"/>
  <c r="A9872" i="32"/>
  <c r="A9886" i="32"/>
  <c r="A9901" i="32"/>
  <c r="A9915" i="32"/>
  <c r="A9928" i="32"/>
  <c r="A9940" i="32"/>
  <c r="A9952" i="32"/>
  <c r="A9964" i="32"/>
  <c r="A9976" i="32"/>
  <c r="A9988" i="32"/>
  <c r="A10000" i="32"/>
  <c r="A10012" i="32"/>
  <c r="A10024" i="32"/>
  <c r="A10036" i="32"/>
  <c r="A10048" i="32"/>
  <c r="A10060" i="32"/>
  <c r="A10072" i="32"/>
  <c r="A10084" i="32"/>
  <c r="A10096" i="32"/>
  <c r="A10108" i="32"/>
  <c r="A10120" i="32"/>
  <c r="A10132" i="32"/>
  <c r="A10144" i="32"/>
  <c r="A10156" i="32"/>
  <c r="A10168" i="32"/>
  <c r="A10180" i="32"/>
  <c r="A10192" i="32"/>
  <c r="A10204" i="32"/>
  <c r="A10216" i="32"/>
  <c r="A10228" i="32"/>
  <c r="A10240" i="32"/>
  <c r="A10252" i="32"/>
  <c r="A10264" i="32"/>
  <c r="A10276" i="32"/>
  <c r="A10288" i="32"/>
  <c r="A10300" i="32"/>
  <c r="A10312" i="32"/>
  <c r="A10324" i="32"/>
  <c r="A10336" i="32"/>
  <c r="A10348" i="32"/>
  <c r="A10360" i="32"/>
  <c r="A10372" i="32"/>
  <c r="A10384" i="32"/>
  <c r="A10396" i="32"/>
  <c r="A10408" i="32"/>
  <c r="A10420" i="32"/>
  <c r="A10432" i="32"/>
  <c r="A10444" i="32"/>
  <c r="A10456" i="32"/>
  <c r="A10468" i="32"/>
  <c r="A10480" i="32"/>
  <c r="A10492" i="32"/>
  <c r="A10504" i="32"/>
  <c r="A10516" i="32"/>
  <c r="A10528" i="32"/>
  <c r="A10540" i="32"/>
  <c r="A10552" i="32"/>
  <c r="A10564" i="32"/>
  <c r="A10576" i="32"/>
  <c r="A10588" i="32"/>
  <c r="A10600" i="32"/>
  <c r="A10612" i="32"/>
  <c r="A10624" i="32"/>
  <c r="A10636" i="32"/>
  <c r="A10648" i="32"/>
  <c r="A10660" i="32"/>
  <c r="A10672" i="32"/>
  <c r="A10684" i="32"/>
  <c r="A10696" i="32"/>
  <c r="A10708" i="32"/>
  <c r="A10720" i="32"/>
  <c r="A10732" i="32"/>
  <c r="A10744" i="32"/>
  <c r="A10756" i="32"/>
  <c r="A10768" i="32"/>
  <c r="A10780" i="32"/>
  <c r="A10792" i="32"/>
  <c r="A10804" i="32"/>
  <c r="A10816" i="32"/>
  <c r="A10828" i="32"/>
  <c r="A10840" i="32"/>
  <c r="A10852" i="32"/>
  <c r="A10864" i="32"/>
  <c r="A10876" i="32"/>
  <c r="A10888" i="32"/>
  <c r="A6730" i="32"/>
  <c r="A7452" i="32"/>
  <c r="A7740" i="32"/>
  <c r="A8028" i="32"/>
  <c r="A8233" i="32"/>
  <c r="A8333" i="32"/>
  <c r="A8384" i="32"/>
  <c r="A8429" i="32"/>
  <c r="A8475" i="32"/>
  <c r="A8513" i="32"/>
  <c r="A8562" i="32"/>
  <c r="A8600" i="32"/>
  <c r="A8645" i="32"/>
  <c r="A8691" i="32"/>
  <c r="A8728" i="32"/>
  <c r="A8764" i="32"/>
  <c r="A8800" i="32"/>
  <c r="A8833" i="32"/>
  <c r="A8861" i="32"/>
  <c r="A8891" i="32"/>
  <c r="A8918" i="32"/>
  <c r="A8944" i="32"/>
  <c r="A8963" i="32"/>
  <c r="A8983" i="32"/>
  <c r="A9002" i="32"/>
  <c r="A9019" i="32"/>
  <c r="A9040" i="32"/>
  <c r="A9055" i="32"/>
  <c r="A9070" i="32"/>
  <c r="A9088" i="32"/>
  <c r="A9103" i="32"/>
  <c r="A9118" i="32"/>
  <c r="A9136" i="32"/>
  <c r="A9151" i="32"/>
  <c r="A9166" i="32"/>
  <c r="A9184" i="32"/>
  <c r="A9199" i="32"/>
  <c r="A9214" i="32"/>
  <c r="A9232" i="32"/>
  <c r="A9247" i="32"/>
  <c r="A9262" i="32"/>
  <c r="A9280" i="32"/>
  <c r="A9295" i="32"/>
  <c r="A9310" i="32"/>
  <c r="A9328" i="32"/>
  <c r="A9343" i="32"/>
  <c r="A9358" i="32"/>
  <c r="A9376" i="32"/>
  <c r="A9391" i="32"/>
  <c r="A9406" i="32"/>
  <c r="A9424" i="32"/>
  <c r="A9439" i="32"/>
  <c r="A9454" i="32"/>
  <c r="A9471" i="32"/>
  <c r="A9485" i="32"/>
  <c r="A9499" i="32"/>
  <c r="A9513" i="32"/>
  <c r="A9527" i="32"/>
  <c r="A9543" i="32"/>
  <c r="A9557" i="32"/>
  <c r="A9571" i="32"/>
  <c r="A9585" i="32"/>
  <c r="A9599" i="32"/>
  <c r="A9615" i="32"/>
  <c r="A9629" i="32"/>
  <c r="A9643" i="32"/>
  <c r="A9657" i="32"/>
  <c r="A9671" i="32"/>
  <c r="A9687" i="32"/>
  <c r="A9701" i="32"/>
  <c r="A9715" i="32"/>
  <c r="A9729" i="32"/>
  <c r="A9743" i="32"/>
  <c r="A9759" i="32"/>
  <c r="A9773" i="32"/>
  <c r="A9787" i="32"/>
  <c r="A9801" i="32"/>
  <c r="A9815" i="32"/>
  <c r="A9831" i="32"/>
  <c r="A9845" i="32"/>
  <c r="A9859" i="32"/>
  <c r="A9873" i="32"/>
  <c r="A9887" i="32"/>
  <c r="A9903" i="32"/>
  <c r="A9916" i="32"/>
  <c r="A9929" i="32"/>
  <c r="A9941" i="32"/>
  <c r="A9953" i="32"/>
  <c r="A9965" i="32"/>
  <c r="A9977" i="32"/>
  <c r="A9989" i="32"/>
  <c r="A10001" i="32"/>
  <c r="A10013" i="32"/>
  <c r="A10025" i="32"/>
  <c r="A10037" i="32"/>
  <c r="A10049" i="32"/>
  <c r="A10061" i="32"/>
  <c r="A10073" i="32"/>
  <c r="A10085" i="32"/>
  <c r="A10097" i="32"/>
  <c r="A10109" i="32"/>
  <c r="A10121" i="32"/>
  <c r="A10133" i="32"/>
  <c r="A10145" i="32"/>
  <c r="A10157" i="32"/>
  <c r="A10169" i="32"/>
  <c r="A10181" i="32"/>
  <c r="A10193" i="32"/>
  <c r="A10205" i="32"/>
  <c r="A10217" i="32"/>
  <c r="A10229" i="32"/>
  <c r="A10241" i="32"/>
  <c r="A10253" i="32"/>
  <c r="A10265" i="32"/>
  <c r="A10277" i="32"/>
  <c r="A10289" i="32"/>
  <c r="A10301" i="32"/>
  <c r="A10313" i="32"/>
  <c r="A10325" i="32"/>
  <c r="A10337" i="32"/>
  <c r="A10349" i="32"/>
  <c r="A10361" i="32"/>
  <c r="A10373" i="32"/>
  <c r="A10385" i="32"/>
  <c r="A10397" i="32"/>
  <c r="A10409" i="32"/>
  <c r="A10421" i="32"/>
  <c r="A10433" i="32"/>
  <c r="A10445" i="32"/>
  <c r="A10457" i="32"/>
  <c r="A10469" i="32"/>
  <c r="A10481" i="32"/>
  <c r="A10493" i="32"/>
  <c r="A10505" i="32"/>
  <c r="A10517" i="32"/>
  <c r="A10529" i="32"/>
  <c r="A10541" i="32"/>
  <c r="A10553" i="32"/>
  <c r="A10565" i="32"/>
  <c r="A10577" i="32"/>
  <c r="A10589" i="32"/>
  <c r="A10601" i="32"/>
  <c r="A10613" i="32"/>
  <c r="A10625" i="32"/>
  <c r="A10637" i="32"/>
  <c r="A6826" i="32"/>
  <c r="A7481" i="32"/>
  <c r="A7769" i="32"/>
  <c r="A8057" i="32"/>
  <c r="A8245" i="32"/>
  <c r="A8341" i="32"/>
  <c r="A8389" i="32"/>
  <c r="A8438" i="32"/>
  <c r="A8476" i="32"/>
  <c r="A8521" i="32"/>
  <c r="A8563" i="32"/>
  <c r="A8605" i="32"/>
  <c r="A8654" i="32"/>
  <c r="A8692" i="32"/>
  <c r="A8729" i="32"/>
  <c r="A8765" i="32"/>
  <c r="A8801" i="32"/>
  <c r="A8834" i="32"/>
  <c r="A8862" i="32"/>
  <c r="A8892" i="32"/>
  <c r="A8919" i="32"/>
  <c r="A8945" i="32"/>
  <c r="A8964" i="32"/>
  <c r="A8984" i="32"/>
  <c r="A9003" i="32"/>
  <c r="A9020" i="32"/>
  <c r="A9041" i="32"/>
  <c r="A9056" i="32"/>
  <c r="A9071" i="32"/>
  <c r="A9089" i="32"/>
  <c r="A9104" i="32"/>
  <c r="A9119" i="32"/>
  <c r="A9137" i="32"/>
  <c r="A9152" i="32"/>
  <c r="A9167" i="32"/>
  <c r="A9185" i="32"/>
  <c r="A9200" i="32"/>
  <c r="A9215" i="32"/>
  <c r="A9233" i="32"/>
  <c r="A9248" i="32"/>
  <c r="A9263" i="32"/>
  <c r="A9281" i="32"/>
  <c r="A9296" i="32"/>
  <c r="A9311" i="32"/>
  <c r="A9329" i="32"/>
  <c r="A9344" i="32"/>
  <c r="A9359" i="32"/>
  <c r="A9377" i="32"/>
  <c r="A9392" i="32"/>
  <c r="A9407" i="32"/>
  <c r="A9425" i="32"/>
  <c r="A9440" i="32"/>
  <c r="A9455" i="32"/>
  <c r="A9472" i="32"/>
  <c r="A9486" i="32"/>
  <c r="A9500" i="32"/>
  <c r="A9514" i="32"/>
  <c r="A9529" i="32"/>
  <c r="A9544" i="32"/>
  <c r="A9558" i="32"/>
  <c r="A9572" i="32"/>
  <c r="A9586" i="32"/>
  <c r="A9601" i="32"/>
  <c r="A9616" i="32"/>
  <c r="A9630" i="32"/>
  <c r="A9644" i="32"/>
  <c r="A9658" i="32"/>
  <c r="A9673" i="32"/>
  <c r="A9688" i="32"/>
  <c r="A9702" i="32"/>
  <c r="A9716" i="32"/>
  <c r="A9730" i="32"/>
  <c r="A9745" i="32"/>
  <c r="A9760" i="32"/>
  <c r="A9774" i="32"/>
  <c r="A9788" i="32"/>
  <c r="A9802" i="32"/>
  <c r="A9817" i="32"/>
  <c r="A9832" i="32"/>
  <c r="A9846" i="32"/>
  <c r="A9860" i="32"/>
  <c r="A9874" i="32"/>
  <c r="A9889" i="32"/>
  <c r="A9904" i="32"/>
  <c r="A9917" i="32"/>
  <c r="A9930" i="32"/>
  <c r="A9942" i="32"/>
  <c r="A9954" i="32"/>
  <c r="A9966" i="32"/>
  <c r="A9978" i="32"/>
  <c r="A9990" i="32"/>
  <c r="A10002" i="32"/>
  <c r="A10014" i="32"/>
  <c r="A10026" i="32"/>
  <c r="A10038" i="32"/>
  <c r="A10050" i="32"/>
  <c r="A10062" i="32"/>
  <c r="A10074" i="32"/>
  <c r="A10086" i="32"/>
  <c r="A10098" i="32"/>
  <c r="A10110" i="32"/>
  <c r="A10122" i="32"/>
  <c r="A10134" i="32"/>
  <c r="A10146" i="32"/>
  <c r="A10158" i="32"/>
  <c r="A10170" i="32"/>
  <c r="A10182" i="32"/>
  <c r="A10194" i="32"/>
  <c r="A10206" i="32"/>
  <c r="A10218" i="32"/>
  <c r="A10230" i="32"/>
  <c r="A10242" i="32"/>
  <c r="A10254" i="32"/>
  <c r="A10266" i="32"/>
  <c r="A10278" i="32"/>
  <c r="A10290" i="32"/>
  <c r="A10302" i="32"/>
  <c r="A10314" i="32"/>
  <c r="A10326" i="32"/>
  <c r="A10338" i="32"/>
  <c r="A6916" i="32"/>
  <c r="A7500" i="32"/>
  <c r="A7788" i="32"/>
  <c r="A8076" i="32"/>
  <c r="A8249" i="32"/>
  <c r="A8348" i="32"/>
  <c r="A8393" i="32"/>
  <c r="A8439" i="32"/>
  <c r="A8477" i="32"/>
  <c r="A8526" i="32"/>
  <c r="A8564" i="32"/>
  <c r="A8609" i="32"/>
  <c r="A8655" i="32"/>
  <c r="A8693" i="32"/>
  <c r="A8737" i="32"/>
  <c r="A8773" i="32"/>
  <c r="A8809" i="32"/>
  <c r="A8838" i="32"/>
  <c r="A8868" i="32"/>
  <c r="A8896" i="32"/>
  <c r="A8920" i="32"/>
  <c r="A8946" i="32"/>
  <c r="A8968" i="32"/>
  <c r="A8987" i="32"/>
  <c r="A9004" i="32"/>
  <c r="A9026" i="32"/>
  <c r="A9042" i="32"/>
  <c r="A9057" i="32"/>
  <c r="A9075" i="32"/>
  <c r="A9090" i="32"/>
  <c r="A9105" i="32"/>
  <c r="A9123" i="32"/>
  <c r="A9138" i="32"/>
  <c r="A9153" i="32"/>
  <c r="A9171" i="32"/>
  <c r="A9186" i="32"/>
  <c r="A9201" i="32"/>
  <c r="A9219" i="32"/>
  <c r="A9234" i="32"/>
  <c r="A9249" i="32"/>
  <c r="A9267" i="32"/>
  <c r="A9282" i="32"/>
  <c r="A9297" i="32"/>
  <c r="A9315" i="32"/>
  <c r="A9330" i="32"/>
  <c r="A9345" i="32"/>
  <c r="A9363" i="32"/>
  <c r="A9378" i="32"/>
  <c r="A9393" i="32"/>
  <c r="A9411" i="32"/>
  <c r="A9426" i="32"/>
  <c r="A9441" i="32"/>
  <c r="A9459" i="32"/>
  <c r="A9473" i="32"/>
  <c r="A9487" i="32"/>
  <c r="A9501" i="32"/>
  <c r="A9515" i="32"/>
  <c r="A9531" i="32"/>
  <c r="A9545" i="32"/>
  <c r="A9559" i="32"/>
  <c r="A9573" i="32"/>
  <c r="A9587" i="32"/>
  <c r="A9603" i="32"/>
  <c r="A9617" i="32"/>
  <c r="A9631" i="32"/>
  <c r="A9645" i="32"/>
  <c r="A9659" i="32"/>
  <c r="A9675" i="32"/>
  <c r="A9689" i="32"/>
  <c r="A9703" i="32"/>
  <c r="A9717" i="32"/>
  <c r="A9731" i="32"/>
  <c r="A9747" i="32"/>
  <c r="A9761" i="32"/>
  <c r="A9775" i="32"/>
  <c r="A9789" i="32"/>
  <c r="A9803" i="32"/>
  <c r="A9819" i="32"/>
  <c r="A9833" i="32"/>
  <c r="A9847" i="32"/>
  <c r="A9861" i="32"/>
  <c r="A9875" i="32"/>
  <c r="A9891" i="32"/>
  <c r="A9905" i="32"/>
  <c r="A9918" i="32"/>
  <c r="A9931" i="32"/>
  <c r="A9943" i="32"/>
  <c r="A9955" i="32"/>
  <c r="A9967" i="32"/>
  <c r="A9979" i="32"/>
  <c r="A9991" i="32"/>
  <c r="A10003" i="32"/>
  <c r="A10015" i="32"/>
  <c r="A10027" i="32"/>
  <c r="A10039" i="32"/>
  <c r="A10051" i="32"/>
  <c r="A10063" i="32"/>
  <c r="A10075" i="32"/>
  <c r="A10087" i="32"/>
  <c r="A10099" i="32"/>
  <c r="A10111" i="32"/>
  <c r="A6999" i="32"/>
  <c r="A7529" i="32"/>
  <c r="A7817" i="32"/>
  <c r="A8105" i="32"/>
  <c r="A8261" i="32"/>
  <c r="A8353" i="32"/>
  <c r="A8402" i="32"/>
  <c r="A8440" i="32"/>
  <c r="A8485" i="32"/>
  <c r="A8527" i="32"/>
  <c r="A8569" i="32"/>
  <c r="A8618" i="32"/>
  <c r="A8656" i="32"/>
  <c r="A8701" i="32"/>
  <c r="A8741" i="32"/>
  <c r="A8777" i="32"/>
  <c r="A8813" i="32"/>
  <c r="A8844" i="32"/>
  <c r="A8872" i="32"/>
  <c r="A8900" i="32"/>
  <c r="A8924" i="32"/>
  <c r="A8947" i="32"/>
  <c r="A8969" i="32"/>
  <c r="A8988" i="32"/>
  <c r="A9005" i="32"/>
  <c r="A9027" i="32"/>
  <c r="A9043" i="32"/>
  <c r="A9058" i="32"/>
  <c r="A9076" i="32"/>
  <c r="A9091" i="32"/>
  <c r="A9106" i="32"/>
  <c r="A9124" i="32"/>
  <c r="A9139" i="32"/>
  <c r="A9154" i="32"/>
  <c r="A9172" i="32"/>
  <c r="A9187" i="32"/>
  <c r="A9202" i="32"/>
  <c r="A9220" i="32"/>
  <c r="A9235" i="32"/>
  <c r="A9250" i="32"/>
  <c r="A9268" i="32"/>
  <c r="A9283" i="32"/>
  <c r="A9298" i="32"/>
  <c r="A9316" i="32"/>
  <c r="A9331" i="32"/>
  <c r="A9346" i="32"/>
  <c r="A9364" i="32"/>
  <c r="A9379" i="32"/>
  <c r="A9394" i="32"/>
  <c r="A9412" i="32"/>
  <c r="A9427" i="32"/>
  <c r="A9442" i="32"/>
  <c r="A9460" i="32"/>
  <c r="A9474" i="32"/>
  <c r="A9488" i="32"/>
  <c r="A9502" i="32"/>
  <c r="A9517" i="32"/>
  <c r="A9532" i="32"/>
  <c r="A9546" i="32"/>
  <c r="A9560" i="32"/>
  <c r="A9574" i="32"/>
  <c r="A9589" i="32"/>
  <c r="A9604" i="32"/>
  <c r="A9618" i="32"/>
  <c r="A9632" i="32"/>
  <c r="A9646" i="32"/>
  <c r="A9661" i="32"/>
  <c r="A9676" i="32"/>
  <c r="A9690" i="32"/>
  <c r="A9704" i="32"/>
  <c r="A9718" i="32"/>
  <c r="A9733" i="32"/>
  <c r="A9748" i="32"/>
  <c r="A9762" i="32"/>
  <c r="A9776" i="32"/>
  <c r="A9790" i="32"/>
  <c r="A9805" i="32"/>
  <c r="A9820" i="32"/>
  <c r="A9834" i="32"/>
  <c r="A9848" i="32"/>
  <c r="A9862" i="32"/>
  <c r="A9877" i="32"/>
  <c r="A9892" i="32"/>
  <c r="A9906" i="32"/>
  <c r="A9919" i="32"/>
  <c r="A9932" i="32"/>
  <c r="A9944" i="32"/>
  <c r="A9956" i="32"/>
  <c r="A9968" i="32"/>
  <c r="A9980" i="32"/>
  <c r="A9992" i="32"/>
  <c r="A10004" i="32"/>
  <c r="A10016" i="32"/>
  <c r="A10028" i="32"/>
  <c r="A10040" i="32"/>
  <c r="A10052" i="32"/>
  <c r="A10064" i="32"/>
  <c r="A10076" i="32"/>
  <c r="A10088" i="32"/>
  <c r="A10100" i="32"/>
  <c r="A10112" i="32"/>
  <c r="A10124" i="32"/>
  <c r="A7081" i="32"/>
  <c r="A7548" i="32"/>
  <c r="A7836" i="32"/>
  <c r="A8124" i="32"/>
  <c r="A8269" i="32"/>
  <c r="A8357" i="32"/>
  <c r="A8403" i="32"/>
  <c r="A8441" i="32"/>
  <c r="A8490" i="32"/>
  <c r="A8528" i="32"/>
  <c r="A8573" i="32"/>
  <c r="A8619" i="32"/>
  <c r="A8657" i="32"/>
  <c r="A8706" i="32"/>
  <c r="A8742" i="32"/>
  <c r="A8778" i="32"/>
  <c r="A8814" i="32"/>
  <c r="A8845" i="32"/>
  <c r="A8873" i="32"/>
  <c r="A8903" i="32"/>
  <c r="A8929" i="32"/>
  <c r="A8948" i="32"/>
  <c r="A8970" i="32"/>
  <c r="A8989" i="32"/>
  <c r="A9006" i="32"/>
  <c r="A9028" i="32"/>
  <c r="A9044" i="32"/>
  <c r="A9059" i="32"/>
  <c r="A9077" i="32"/>
  <c r="A9092" i="32"/>
  <c r="A9107" i="32"/>
  <c r="A9125" i="32"/>
  <c r="A9140" i="32"/>
  <c r="A9155" i="32"/>
  <c r="A9173" i="32"/>
  <c r="A9188" i="32"/>
  <c r="A9203" i="32"/>
  <c r="A9221" i="32"/>
  <c r="A9236" i="32"/>
  <c r="A9251" i="32"/>
  <c r="A9269" i="32"/>
  <c r="A9284" i="32"/>
  <c r="A9299" i="32"/>
  <c r="A9317" i="32"/>
  <c r="A9332" i="32"/>
  <c r="A9347" i="32"/>
  <c r="A9365" i="32"/>
  <c r="A9380" i="32"/>
  <c r="A9395" i="32"/>
  <c r="A9413" i="32"/>
  <c r="A9428" i="32"/>
  <c r="A9443" i="32"/>
  <c r="A9461" i="32"/>
  <c r="A9475" i="32"/>
  <c r="A9489" i="32"/>
  <c r="A9503" i="32"/>
  <c r="A9519" i="32"/>
  <c r="A9533" i="32"/>
  <c r="A9547" i="32"/>
  <c r="A9561" i="32"/>
  <c r="A9575" i="32"/>
  <c r="A9591" i="32"/>
  <c r="A9605" i="32"/>
  <c r="A9619" i="32"/>
  <c r="A9633" i="32"/>
  <c r="A9647" i="32"/>
  <c r="A9663" i="32"/>
  <c r="A9677" i="32"/>
  <c r="A9691" i="32"/>
  <c r="A9705" i="32"/>
  <c r="A9719" i="32"/>
  <c r="A9735" i="32"/>
  <c r="A9749" i="32"/>
  <c r="A9763" i="32"/>
  <c r="A9777" i="32"/>
  <c r="A9791" i="32"/>
  <c r="A9807" i="32"/>
  <c r="A9821" i="32"/>
  <c r="A9835" i="32"/>
  <c r="A9849" i="32"/>
  <c r="A9863" i="32"/>
  <c r="A9879" i="32"/>
  <c r="A9893" i="32"/>
  <c r="A9907" i="32"/>
  <c r="A9920" i="32"/>
  <c r="A7163" i="32"/>
  <c r="A7577" i="32"/>
  <c r="A7865" i="32"/>
  <c r="A8153" i="32"/>
  <c r="A8281" i="32"/>
  <c r="A8366" i="32"/>
  <c r="A8404" i="32"/>
  <c r="A8449" i="32"/>
  <c r="A8491" i="32"/>
  <c r="A8533" i="32"/>
  <c r="A8582" i="32"/>
  <c r="A8620" i="32"/>
  <c r="A8665" i="32"/>
  <c r="A8707" i="32"/>
  <c r="A8743" i="32"/>
  <c r="A8779" i="32"/>
  <c r="A8815" i="32"/>
  <c r="A8846" i="32"/>
  <c r="A8874" i="32"/>
  <c r="A8904" i="32"/>
  <c r="A8930" i="32"/>
  <c r="A8954" i="32"/>
  <c r="A8971" i="32"/>
  <c r="A8990" i="32"/>
  <c r="A9012" i="32"/>
  <c r="A9029" i="32"/>
  <c r="A9045" i="32"/>
  <c r="A9063" i="32"/>
  <c r="A9078" i="32"/>
  <c r="A9093" i="32"/>
  <c r="A9111" i="32"/>
  <c r="A9126" i="32"/>
  <c r="A9141" i="32"/>
  <c r="A9159" i="32"/>
  <c r="A9174" i="32"/>
  <c r="A9189" i="32"/>
  <c r="A9207" i="32"/>
  <c r="A9222" i="32"/>
  <c r="A9237" i="32"/>
  <c r="A9255" i="32"/>
  <c r="A9270" i="32"/>
  <c r="A9285" i="32"/>
  <c r="A9303" i="32"/>
  <c r="A9318" i="32"/>
  <c r="A9333" i="32"/>
  <c r="A9351" i="32"/>
  <c r="A9366" i="32"/>
  <c r="A9381" i="32"/>
  <c r="A9399" i="32"/>
  <c r="A9414" i="32"/>
  <c r="A9429" i="32"/>
  <c r="A9447" i="32"/>
  <c r="A9462" i="32"/>
  <c r="A9476" i="32"/>
  <c r="A9490" i="32"/>
  <c r="A9505" i="32"/>
  <c r="A9520" i="32"/>
  <c r="A9534" i="32"/>
  <c r="A9548" i="32"/>
  <c r="A9562" i="32"/>
  <c r="A9577" i="32"/>
  <c r="A9592" i="32"/>
  <c r="A9606" i="32"/>
  <c r="A9620" i="32"/>
  <c r="A9634" i="32"/>
  <c r="A9649" i="32"/>
  <c r="A9664" i="32"/>
  <c r="A9678" i="32"/>
  <c r="A9692" i="32"/>
  <c r="A9706" i="32"/>
  <c r="A9721" i="32"/>
  <c r="A9736" i="32"/>
  <c r="A9750" i="32"/>
  <c r="A9764" i="32"/>
  <c r="A9778" i="32"/>
  <c r="A9793" i="32"/>
  <c r="A9808" i="32"/>
  <c r="A9822" i="32"/>
  <c r="A9836" i="32"/>
  <c r="A9850" i="32"/>
  <c r="A9865" i="32"/>
  <c r="A9880" i="32"/>
  <c r="A9894" i="32"/>
  <c r="A9908" i="32"/>
  <c r="A9921" i="32"/>
  <c r="A7245" i="32"/>
  <c r="A7596" i="32"/>
  <c r="A7884" i="32"/>
  <c r="A8171" i="32"/>
  <c r="A8285" i="32"/>
  <c r="A8367" i="32"/>
  <c r="A8405" i="32"/>
  <c r="A8454" i="32"/>
  <c r="A8492" i="32"/>
  <c r="A8537" i="32"/>
  <c r="A8583" i="32"/>
  <c r="A8621" i="32"/>
  <c r="A8670" i="32"/>
  <c r="A8708" i="32"/>
  <c r="A8744" i="32"/>
  <c r="A8780" i="32"/>
  <c r="A8816" i="32"/>
  <c r="A8847" i="32"/>
  <c r="A8875" i="32"/>
  <c r="A8905" i="32"/>
  <c r="A8931" i="32"/>
  <c r="A8955" i="32"/>
  <c r="A8972" i="32"/>
  <c r="A8991" i="32"/>
  <c r="A9013" i="32"/>
  <c r="A9030" i="32"/>
  <c r="A9046" i="32"/>
  <c r="A9064" i="32"/>
  <c r="A9079" i="32"/>
  <c r="A9094" i="32"/>
  <c r="A9112" i="32"/>
  <c r="A9127" i="32"/>
  <c r="A9142" i="32"/>
  <c r="A9160" i="32"/>
  <c r="A9175" i="32"/>
  <c r="A9190" i="32"/>
  <c r="A9208" i="32"/>
  <c r="A9223" i="32"/>
  <c r="A9238" i="32"/>
  <c r="A9256" i="32"/>
  <c r="A9271" i="32"/>
  <c r="A9286" i="32"/>
  <c r="A9304" i="32"/>
  <c r="A9319" i="32"/>
  <c r="A9334" i="32"/>
  <c r="A9352" i="32"/>
  <c r="A9367" i="32"/>
  <c r="A9382" i="32"/>
  <c r="A9400" i="32"/>
  <c r="A9415" i="32"/>
  <c r="A9430" i="32"/>
  <c r="A9448" i="32"/>
  <c r="A9463" i="32"/>
  <c r="A9477" i="32"/>
  <c r="A9491" i="32"/>
  <c r="A9507" i="32"/>
  <c r="A9521" i="32"/>
  <c r="A9535" i="32"/>
  <c r="A9549" i="32"/>
  <c r="A9563" i="32"/>
  <c r="A9579" i="32"/>
  <c r="A9593" i="32"/>
  <c r="A9607" i="32"/>
  <c r="A9621" i="32"/>
  <c r="A9635" i="32"/>
  <c r="A9651" i="32"/>
  <c r="A9665" i="32"/>
  <c r="A9679" i="32"/>
  <c r="A9693" i="32"/>
  <c r="A9707" i="32"/>
  <c r="A9723" i="32"/>
  <c r="A9737" i="32"/>
  <c r="A9751" i="32"/>
  <c r="A9765" i="32"/>
  <c r="A9779" i="32"/>
  <c r="A9795" i="32"/>
  <c r="A9809" i="32"/>
  <c r="A9823" i="32"/>
  <c r="A9837" i="32"/>
  <c r="A9851" i="32"/>
  <c r="A9867" i="32"/>
  <c r="A9881" i="32"/>
  <c r="A7305" i="32"/>
  <c r="A7625" i="32"/>
  <c r="A7913" i="32"/>
  <c r="A8187" i="32"/>
  <c r="A8297" i="32"/>
  <c r="A8368" i="32"/>
  <c r="A8413" i="32"/>
  <c r="A8455" i="32"/>
  <c r="A8497" i="32"/>
  <c r="A8546" i="32"/>
  <c r="A8584" i="32"/>
  <c r="A8629" i="32"/>
  <c r="A8671" i="32"/>
  <c r="A8713" i="32"/>
  <c r="A8749" i="32"/>
  <c r="A8785" i="32"/>
  <c r="A8820" i="32"/>
  <c r="A8848" i="32"/>
  <c r="A8876" i="32"/>
  <c r="A8906" i="32"/>
  <c r="A8932" i="32"/>
  <c r="A8956" i="32"/>
  <c r="A8975" i="32"/>
  <c r="A8992" i="32"/>
  <c r="A9014" i="32"/>
  <c r="A9031" i="32"/>
  <c r="A9047" i="32"/>
  <c r="A9065" i="32"/>
  <c r="A9080" i="32"/>
  <c r="A9095" i="32"/>
  <c r="A9113" i="32"/>
  <c r="A9128" i="32"/>
  <c r="A9143" i="32"/>
  <c r="A9161" i="32"/>
  <c r="A9176" i="32"/>
  <c r="A9191" i="32"/>
  <c r="A9209" i="32"/>
  <c r="A9224" i="32"/>
  <c r="A9239" i="32"/>
  <c r="A9257" i="32"/>
  <c r="A9272" i="32"/>
  <c r="A9287" i="32"/>
  <c r="A9305" i="32"/>
  <c r="A9320" i="32"/>
  <c r="A9335" i="32"/>
  <c r="A9353" i="32"/>
  <c r="A9368" i="32"/>
  <c r="A9383" i="32"/>
  <c r="A9401" i="32"/>
  <c r="A9416" i="32"/>
  <c r="A9431" i="32"/>
  <c r="A9449" i="32"/>
  <c r="A9464" i="32"/>
  <c r="A9478" i="32"/>
  <c r="A9493" i="32"/>
  <c r="A9508" i="32"/>
  <c r="A9522" i="32"/>
  <c r="A9536" i="32"/>
  <c r="A9550" i="32"/>
  <c r="A9565" i="32"/>
  <c r="A9580" i="32"/>
  <c r="A9594" i="32"/>
  <c r="A9608" i="32"/>
  <c r="A9622" i="32"/>
  <c r="A9637" i="32"/>
  <c r="A9652" i="32"/>
  <c r="A9666" i="32"/>
  <c r="A9680" i="32"/>
  <c r="A9694" i="32"/>
  <c r="A9709" i="32"/>
  <c r="A9724" i="32"/>
  <c r="A9738" i="32"/>
  <c r="A9752" i="32"/>
  <c r="A9766" i="32"/>
  <c r="A9781" i="32"/>
  <c r="A9909" i="32"/>
  <c r="A9957" i="32"/>
  <c r="A9993" i="32"/>
  <c r="A10029" i="32"/>
  <c r="A10065" i="32"/>
  <c r="A10101" i="32"/>
  <c r="A10128" i="32"/>
  <c r="A10152" i="32"/>
  <c r="A10176" i="32"/>
  <c r="A10200" i="32"/>
  <c r="A10223" i="32"/>
  <c r="A10245" i="32"/>
  <c r="A10267" i="32"/>
  <c r="A10284" i="32"/>
  <c r="A10306" i="32"/>
  <c r="A10328" i="32"/>
  <c r="A10345" i="32"/>
  <c r="A10365" i="32"/>
  <c r="A10381" i="32"/>
  <c r="A10401" i="32"/>
  <c r="A10417" i="32"/>
  <c r="A10437" i="32"/>
  <c r="A10453" i="32"/>
  <c r="A10473" i="32"/>
  <c r="A10489" i="32"/>
  <c r="A10509" i="32"/>
  <c r="A10525" i="32"/>
  <c r="A10545" i="32"/>
  <c r="A10561" i="32"/>
  <c r="A10581" i="32"/>
  <c r="A10597" i="32"/>
  <c r="A10617" i="32"/>
  <c r="A10633" i="32"/>
  <c r="A10652" i="32"/>
  <c r="A10667" i="32"/>
  <c r="A10685" i="32"/>
  <c r="A10700" i="32"/>
  <c r="A10715" i="32"/>
  <c r="A10733" i="32"/>
  <c r="A10748" i="32"/>
  <c r="A10763" i="32"/>
  <c r="A10781" i="32"/>
  <c r="A10796" i="32"/>
  <c r="A10811" i="32"/>
  <c r="A10829" i="32"/>
  <c r="A10844" i="32"/>
  <c r="A10858" i="32"/>
  <c r="A10872" i="32"/>
  <c r="A10887" i="32"/>
  <c r="A10901" i="32"/>
  <c r="A10914" i="32"/>
  <c r="A10927" i="32"/>
  <c r="A10940" i="32"/>
  <c r="A10953" i="32"/>
  <c r="A10966" i="32"/>
  <c r="A10979" i="32"/>
  <c r="A10992" i="32"/>
  <c r="A11005" i="32"/>
  <c r="A11019" i="32"/>
  <c r="A11032" i="32"/>
  <c r="A11045" i="32"/>
  <c r="A11058" i="32"/>
  <c r="A11071" i="32"/>
  <c r="A11084" i="32"/>
  <c r="A11097" i="32"/>
  <c r="A11110" i="32"/>
  <c r="A11122" i="32"/>
  <c r="A11134" i="32"/>
  <c r="A11146" i="32"/>
  <c r="A11158" i="32"/>
  <c r="A11170" i="32"/>
  <c r="A11182" i="32"/>
  <c r="A11194" i="32"/>
  <c r="A11206" i="32"/>
  <c r="A11218" i="32"/>
  <c r="A11230" i="32"/>
  <c r="A11242" i="32"/>
  <c r="A11254" i="32"/>
  <c r="A11266" i="32"/>
  <c r="A11278" i="32"/>
  <c r="A11290" i="32"/>
  <c r="A11302" i="32"/>
  <c r="A11314" i="32"/>
  <c r="A11326" i="32"/>
  <c r="A11338" i="32"/>
  <c r="A11350" i="32"/>
  <c r="A11362" i="32"/>
  <c r="A11374" i="32"/>
  <c r="A11386" i="32"/>
  <c r="A11398" i="32"/>
  <c r="A11410" i="32"/>
  <c r="A11422" i="32"/>
  <c r="A11434" i="32"/>
  <c r="A11446" i="32"/>
  <c r="A11458" i="32"/>
  <c r="A11470" i="32"/>
  <c r="A11482" i="32"/>
  <c r="A11494" i="32"/>
  <c r="A11506" i="32"/>
  <c r="A11518" i="32"/>
  <c r="A11530" i="32"/>
  <c r="A11542" i="32"/>
  <c r="A11554" i="32"/>
  <c r="A11566" i="32"/>
  <c r="A11578" i="32"/>
  <c r="A11590" i="32"/>
  <c r="A11602" i="32"/>
  <c r="A11614" i="32"/>
  <c r="A11626" i="32"/>
  <c r="A11638" i="32"/>
  <c r="A11650" i="32"/>
  <c r="A11662" i="32"/>
  <c r="A11674" i="32"/>
  <c r="A11686" i="32"/>
  <c r="A11698" i="32"/>
  <c r="A11710" i="32"/>
  <c r="A11722" i="32"/>
  <c r="A11734" i="32"/>
  <c r="A11746" i="32"/>
  <c r="A11758" i="32"/>
  <c r="A11770" i="32"/>
  <c r="A11782" i="32"/>
  <c r="A11794" i="32"/>
  <c r="A11806" i="32"/>
  <c r="A11818" i="32"/>
  <c r="A11830" i="32"/>
  <c r="A11842" i="32"/>
  <c r="A11854" i="32"/>
  <c r="A11866" i="32"/>
  <c r="A11878" i="32"/>
  <c r="A11890" i="32"/>
  <c r="A11902" i="32"/>
  <c r="A11914" i="32"/>
  <c r="A11926" i="32"/>
  <c r="A11938" i="32"/>
  <c r="A11950" i="32"/>
  <c r="A11962" i="32"/>
  <c r="A11974" i="32"/>
  <c r="A11986" i="32"/>
  <c r="A11998" i="32"/>
  <c r="A12010" i="32"/>
  <c r="A12022" i="32"/>
  <c r="A12034" i="32"/>
  <c r="A12046" i="32"/>
  <c r="A12058" i="32"/>
  <c r="A12070" i="32"/>
  <c r="A12082" i="32"/>
  <c r="A12094" i="32"/>
  <c r="A12106" i="32"/>
  <c r="A12118" i="32"/>
  <c r="A12130" i="32"/>
  <c r="A12142" i="32"/>
  <c r="A12154" i="32"/>
  <c r="A12166" i="32"/>
  <c r="A12178" i="32"/>
  <c r="A12190" i="32"/>
  <c r="A12202" i="32"/>
  <c r="A12214" i="32"/>
  <c r="A12226" i="32"/>
  <c r="A12238" i="32"/>
  <c r="A12250" i="32"/>
  <c r="A12262" i="32"/>
  <c r="A12274" i="32"/>
  <c r="A12286" i="32"/>
  <c r="A12298" i="32"/>
  <c r="A12310" i="32"/>
  <c r="A12322" i="32"/>
  <c r="A12334" i="32"/>
  <c r="A12346" i="32"/>
  <c r="A12358" i="32"/>
  <c r="A9910" i="32"/>
  <c r="A9958" i="32"/>
  <c r="A9994" i="32"/>
  <c r="A10030" i="32"/>
  <c r="A10066" i="32"/>
  <c r="A10102" i="32"/>
  <c r="A10135" i="32"/>
  <c r="A10159" i="32"/>
  <c r="A10183" i="32"/>
  <c r="A10207" i="32"/>
  <c r="A10224" i="32"/>
  <c r="A10246" i="32"/>
  <c r="A10268" i="32"/>
  <c r="A10285" i="32"/>
  <c r="A10307" i="32"/>
  <c r="A10329" i="32"/>
  <c r="A10350" i="32"/>
  <c r="A10366" i="32"/>
  <c r="A10386" i="32"/>
  <c r="A10402" i="32"/>
  <c r="A10422" i="32"/>
  <c r="A10438" i="32"/>
  <c r="A10458" i="32"/>
  <c r="A10474" i="32"/>
  <c r="A10494" i="32"/>
  <c r="A10510" i="32"/>
  <c r="A10530" i="32"/>
  <c r="A10546" i="32"/>
  <c r="A10566" i="32"/>
  <c r="A10582" i="32"/>
  <c r="A10602" i="32"/>
  <c r="A10618" i="32"/>
  <c r="A10638" i="32"/>
  <c r="A10653" i="32"/>
  <c r="A10668" i="32"/>
  <c r="A10686" i="32"/>
  <c r="A10701" i="32"/>
  <c r="A10716" i="32"/>
  <c r="A10734" i="32"/>
  <c r="A10749" i="32"/>
  <c r="A10764" i="32"/>
  <c r="A10782" i="32"/>
  <c r="A10797" i="32"/>
  <c r="A10812" i="32"/>
  <c r="A10830" i="32"/>
  <c r="A10845" i="32"/>
  <c r="A10859" i="32"/>
  <c r="A10873" i="32"/>
  <c r="A10889" i="32"/>
  <c r="A10902" i="32"/>
  <c r="A10915" i="32"/>
  <c r="A10928" i="32"/>
  <c r="A10941" i="32"/>
  <c r="A10954" i="32"/>
  <c r="A10967" i="32"/>
  <c r="A10980" i="32"/>
  <c r="A10993" i="32"/>
  <c r="A11007" i="32"/>
  <c r="A11020" i="32"/>
  <c r="A11033" i="32"/>
  <c r="A11046" i="32"/>
  <c r="A11059" i="32"/>
  <c r="A11072" i="32"/>
  <c r="A11085" i="32"/>
  <c r="A11098" i="32"/>
  <c r="A11111" i="32"/>
  <c r="A11123" i="32"/>
  <c r="A11135" i="32"/>
  <c r="A11147" i="32"/>
  <c r="A11159" i="32"/>
  <c r="A11171" i="32"/>
  <c r="A11183" i="32"/>
  <c r="A11195" i="32"/>
  <c r="A11207" i="32"/>
  <c r="A11219" i="32"/>
  <c r="A11231" i="32"/>
  <c r="A11243" i="32"/>
  <c r="A11255" i="32"/>
  <c r="A11267" i="32"/>
  <c r="A11279" i="32"/>
  <c r="A11291" i="32"/>
  <c r="A11303" i="32"/>
  <c r="A11315" i="32"/>
  <c r="A11327" i="32"/>
  <c r="A11339" i="32"/>
  <c r="A11351" i="32"/>
  <c r="A11363" i="32"/>
  <c r="A11375" i="32"/>
  <c r="A11387" i="32"/>
  <c r="A11399" i="32"/>
  <c r="A11411" i="32"/>
  <c r="A11423" i="32"/>
  <c r="A11435" i="32"/>
  <c r="A11447" i="32"/>
  <c r="A11459" i="32"/>
  <c r="A11471" i="32"/>
  <c r="A11483" i="32"/>
  <c r="A11495" i="32"/>
  <c r="A11507" i="32"/>
  <c r="A11519" i="32"/>
  <c r="A11531" i="32"/>
  <c r="A11543" i="32"/>
  <c r="A11555" i="32"/>
  <c r="A11567" i="32"/>
  <c r="A11579" i="32"/>
  <c r="A11591" i="32"/>
  <c r="A11603" i="32"/>
  <c r="A11615" i="32"/>
  <c r="A11627" i="32"/>
  <c r="A11639" i="32"/>
  <c r="A11651" i="32"/>
  <c r="A11663" i="32"/>
  <c r="A11675" i="32"/>
  <c r="A11687" i="32"/>
  <c r="A11699" i="32"/>
  <c r="A11711" i="32"/>
  <c r="A11723" i="32"/>
  <c r="A11735" i="32"/>
  <c r="A11747" i="32"/>
  <c r="A11759" i="32"/>
  <c r="A11771" i="32"/>
  <c r="A11783" i="32"/>
  <c r="A11795" i="32"/>
  <c r="A11807" i="32"/>
  <c r="A11819" i="32"/>
  <c r="A11831" i="32"/>
  <c r="A11843" i="32"/>
  <c r="A11855" i="32"/>
  <c r="A11867" i="32"/>
  <c r="A11879" i="32"/>
  <c r="A11891" i="32"/>
  <c r="A11903" i="32"/>
  <c r="A11915" i="32"/>
  <c r="A11927" i="32"/>
  <c r="A11939" i="32"/>
  <c r="A11951" i="32"/>
  <c r="A11963" i="32"/>
  <c r="A11975" i="32"/>
  <c r="A11987" i="32"/>
  <c r="A11999" i="32"/>
  <c r="A12011" i="32"/>
  <c r="A12023" i="32"/>
  <c r="A12035" i="32"/>
  <c r="A12047" i="32"/>
  <c r="A12059" i="32"/>
  <c r="A12071" i="32"/>
  <c r="A12083" i="32"/>
  <c r="A12095" i="32"/>
  <c r="A12107" i="32"/>
  <c r="A12119" i="32"/>
  <c r="A12131" i="32"/>
  <c r="A12143" i="32"/>
  <c r="A12155" i="32"/>
  <c r="A12167" i="32"/>
  <c r="A12179" i="32"/>
  <c r="A12191" i="32"/>
  <c r="A12203" i="32"/>
  <c r="A12215" i="32"/>
  <c r="A12227" i="32"/>
  <c r="A12239" i="32"/>
  <c r="A12251" i="32"/>
  <c r="A12263" i="32"/>
  <c r="A12275" i="32"/>
  <c r="A12287" i="32"/>
  <c r="A12299" i="32"/>
  <c r="A12311" i="32"/>
  <c r="A12323" i="32"/>
  <c r="A12335" i="32"/>
  <c r="A12347" i="32"/>
  <c r="A12359" i="32"/>
  <c r="A12371" i="32"/>
  <c r="A9922" i="32"/>
  <c r="A9959" i="32"/>
  <c r="A9995" i="32"/>
  <c r="A10031" i="32"/>
  <c r="A10067" i="32"/>
  <c r="A10103" i="32"/>
  <c r="A10136" i="32"/>
  <c r="A10160" i="32"/>
  <c r="A10184" i="32"/>
  <c r="A10208" i="32"/>
  <c r="A10225" i="32"/>
  <c r="A10247" i="32"/>
  <c r="A10269" i="32"/>
  <c r="A10291" i="32"/>
  <c r="A10308" i="32"/>
  <c r="A10330" i="32"/>
  <c r="A10351" i="32"/>
  <c r="A10367" i="32"/>
  <c r="A10387" i="32"/>
  <c r="A10403" i="32"/>
  <c r="A10423" i="32"/>
  <c r="A10439" i="32"/>
  <c r="A10459" i="32"/>
  <c r="A10475" i="32"/>
  <c r="A10495" i="32"/>
  <c r="A10511" i="32"/>
  <c r="A10531" i="32"/>
  <c r="A10547" i="32"/>
  <c r="A10567" i="32"/>
  <c r="A10583" i="32"/>
  <c r="A10603" i="32"/>
  <c r="A10619" i="32"/>
  <c r="A10639" i="32"/>
  <c r="A10654" i="32"/>
  <c r="A10669" i="32"/>
  <c r="A10687" i="32"/>
  <c r="A10702" i="32"/>
  <c r="A10717" i="32"/>
  <c r="A10735" i="32"/>
  <c r="A10750" i="32"/>
  <c r="A10765" i="32"/>
  <c r="A10783" i="32"/>
  <c r="A10798" i="32"/>
  <c r="A10813" i="32"/>
  <c r="A10831" i="32"/>
  <c r="A10846" i="32"/>
  <c r="A10860" i="32"/>
  <c r="A10875" i="32"/>
  <c r="A10890" i="32"/>
  <c r="A10903" i="32"/>
  <c r="A10916" i="32"/>
  <c r="A10929" i="32"/>
  <c r="A10942" i="32"/>
  <c r="A10955" i="32"/>
  <c r="A10968" i="32"/>
  <c r="A10981" i="32"/>
  <c r="A10995" i="32"/>
  <c r="A11008" i="32"/>
  <c r="A11021" i="32"/>
  <c r="A11034" i="32"/>
  <c r="A11047" i="32"/>
  <c r="A11060" i="32"/>
  <c r="A11073" i="32"/>
  <c r="A11086" i="32"/>
  <c r="A11099" i="32"/>
  <c r="A11112" i="32"/>
  <c r="A11124" i="32"/>
  <c r="A11136" i="32"/>
  <c r="A11148" i="32"/>
  <c r="A11160" i="32"/>
  <c r="A11172" i="32"/>
  <c r="A11184" i="32"/>
  <c r="A11196" i="32"/>
  <c r="A11208" i="32"/>
  <c r="A11220" i="32"/>
  <c r="A11232" i="32"/>
  <c r="A11244" i="32"/>
  <c r="A11256" i="32"/>
  <c r="A11268" i="32"/>
  <c r="A11280" i="32"/>
  <c r="A11292" i="32"/>
  <c r="A11304" i="32"/>
  <c r="A11316" i="32"/>
  <c r="A11328" i="32"/>
  <c r="A11340" i="32"/>
  <c r="A11352" i="32"/>
  <c r="A11364" i="32"/>
  <c r="A11376" i="32"/>
  <c r="A11388" i="32"/>
  <c r="A11400" i="32"/>
  <c r="A11412" i="32"/>
  <c r="A11424" i="32"/>
  <c r="A11436" i="32"/>
  <c r="A11448" i="32"/>
  <c r="A11460" i="32"/>
  <c r="A11472" i="32"/>
  <c r="A11484" i="32"/>
  <c r="A11496" i="32"/>
  <c r="A11508" i="32"/>
  <c r="A11520" i="32"/>
  <c r="A11532" i="32"/>
  <c r="A11544" i="32"/>
  <c r="A11556" i="32"/>
  <c r="A11568" i="32"/>
  <c r="A11580" i="32"/>
  <c r="A11592" i="32"/>
  <c r="A11604" i="32"/>
  <c r="A11616" i="32"/>
  <c r="A11628" i="32"/>
  <c r="A11640" i="32"/>
  <c r="A11652" i="32"/>
  <c r="A11664" i="32"/>
  <c r="A11676" i="32"/>
  <c r="A11688" i="32"/>
  <c r="A11700" i="32"/>
  <c r="A11712" i="32"/>
  <c r="A11724" i="32"/>
  <c r="A11736" i="32"/>
  <c r="A11748" i="32"/>
  <c r="A11760" i="32"/>
  <c r="A11772" i="32"/>
  <c r="A11784" i="32"/>
  <c r="A11796" i="32"/>
  <c r="A11808" i="32"/>
  <c r="A11820" i="32"/>
  <c r="A11832" i="32"/>
  <c r="A11844" i="32"/>
  <c r="A11856" i="32"/>
  <c r="A11868" i="32"/>
  <c r="A11880" i="32"/>
  <c r="A11892" i="32"/>
  <c r="A11904" i="32"/>
  <c r="A11916" i="32"/>
  <c r="A11928" i="32"/>
  <c r="A11940" i="32"/>
  <c r="A11952" i="32"/>
  <c r="A11964" i="32"/>
  <c r="A11976" i="32"/>
  <c r="A11988" i="32"/>
  <c r="A12000" i="32"/>
  <c r="A9796" i="32"/>
  <c r="A9923" i="32"/>
  <c r="A9960" i="32"/>
  <c r="A9996" i="32"/>
  <c r="A10032" i="32"/>
  <c r="A10068" i="32"/>
  <c r="A10104" i="32"/>
  <c r="A10137" i="32"/>
  <c r="A10161" i="32"/>
  <c r="A10185" i="32"/>
  <c r="A10209" i="32"/>
  <c r="A10231" i="32"/>
  <c r="A10248" i="32"/>
  <c r="A10270" i="32"/>
  <c r="A10292" i="32"/>
  <c r="A10309" i="32"/>
  <c r="A10331" i="32"/>
  <c r="A10352" i="32"/>
  <c r="A10368" i="32"/>
  <c r="A10388" i="32"/>
  <c r="A10404" i="32"/>
  <c r="A10424" i="32"/>
  <c r="A10440" i="32"/>
  <c r="A10460" i="32"/>
  <c r="A10476" i="32"/>
  <c r="A10496" i="32"/>
  <c r="A10512" i="32"/>
  <c r="A10532" i="32"/>
  <c r="A10548" i="32"/>
  <c r="A10568" i="32"/>
  <c r="A10584" i="32"/>
  <c r="A10604" i="32"/>
  <c r="A10620" i="32"/>
  <c r="A10640" i="32"/>
  <c r="A10655" i="32"/>
  <c r="A10673" i="32"/>
  <c r="A10688" i="32"/>
  <c r="A10703" i="32"/>
  <c r="A10721" i="32"/>
  <c r="A10736" i="32"/>
  <c r="A10751" i="32"/>
  <c r="A10769" i="32"/>
  <c r="A10784" i="32"/>
  <c r="A10799" i="32"/>
  <c r="A10817" i="32"/>
  <c r="A10832" i="32"/>
  <c r="A10847" i="32"/>
  <c r="A10861" i="32"/>
  <c r="A10877" i="32"/>
  <c r="A10891" i="32"/>
  <c r="A10904" i="32"/>
  <c r="A10917" i="32"/>
  <c r="A10930" i="32"/>
  <c r="A10943" i="32"/>
  <c r="A10956" i="32"/>
  <c r="A10969" i="32"/>
  <c r="A10983" i="32"/>
  <c r="A10996" i="32"/>
  <c r="A11009" i="32"/>
  <c r="A11022" i="32"/>
  <c r="A11035" i="32"/>
  <c r="A11048" i="32"/>
  <c r="A11061" i="32"/>
  <c r="A11074" i="32"/>
  <c r="A11087" i="32"/>
  <c r="A11100" i="32"/>
  <c r="A11113" i="32"/>
  <c r="A11125" i="32"/>
  <c r="A11137" i="32"/>
  <c r="A11149" i="32"/>
  <c r="A11161" i="32"/>
  <c r="A11173" i="32"/>
  <c r="A11185" i="32"/>
  <c r="A11197" i="32"/>
  <c r="A11209" i="32"/>
  <c r="A11221" i="32"/>
  <c r="A11233" i="32"/>
  <c r="A11245" i="32"/>
  <c r="A11257" i="32"/>
  <c r="A11269" i="32"/>
  <c r="A11281" i="32"/>
  <c r="A11293" i="32"/>
  <c r="A11305" i="32"/>
  <c r="A11317" i="32"/>
  <c r="A11329" i="32"/>
  <c r="A11341" i="32"/>
  <c r="A11353" i="32"/>
  <c r="A11365" i="32"/>
  <c r="A11377" i="32"/>
  <c r="A11389" i="32"/>
  <c r="A11401" i="32"/>
  <c r="A11413" i="32"/>
  <c r="A11425" i="32"/>
  <c r="A11437" i="32"/>
  <c r="A11449" i="32"/>
  <c r="A11461" i="32"/>
  <c r="A11473" i="32"/>
  <c r="A11485" i="32"/>
  <c r="A11497" i="32"/>
  <c r="A11509" i="32"/>
  <c r="A11521" i="32"/>
  <c r="A11533" i="32"/>
  <c r="A11545" i="32"/>
  <c r="A11557" i="32"/>
  <c r="A11569" i="32"/>
  <c r="A11581" i="32"/>
  <c r="A11593" i="32"/>
  <c r="A11605" i="32"/>
  <c r="A11617" i="32"/>
  <c r="A11629" i="32"/>
  <c r="A11641" i="32"/>
  <c r="A11653" i="32"/>
  <c r="A11665" i="32"/>
  <c r="A11677" i="32"/>
  <c r="A11689" i="32"/>
  <c r="A11701" i="32"/>
  <c r="A11713" i="32"/>
  <c r="A11725" i="32"/>
  <c r="A11737" i="32"/>
  <c r="A11749" i="32"/>
  <c r="A11761" i="32"/>
  <c r="A11773" i="32"/>
  <c r="A11785" i="32"/>
  <c r="A11797" i="32"/>
  <c r="A11809" i="32"/>
  <c r="A11821" i="32"/>
  <c r="A11833" i="32"/>
  <c r="A11845" i="32"/>
  <c r="A11857" i="32"/>
  <c r="A11869" i="32"/>
  <c r="A11881" i="32"/>
  <c r="A11893" i="32"/>
  <c r="A11905" i="32"/>
  <c r="A11917" i="32"/>
  <c r="A11929" i="32"/>
  <c r="A11941" i="32"/>
  <c r="A11953" i="32"/>
  <c r="A11965" i="32"/>
  <c r="A11977" i="32"/>
  <c r="A11989" i="32"/>
  <c r="A12001" i="32"/>
  <c r="A12013" i="32"/>
  <c r="A12025" i="32"/>
  <c r="A12037" i="32"/>
  <c r="A12049" i="32"/>
  <c r="A12061" i="32"/>
  <c r="A12073" i="32"/>
  <c r="A12085" i="32"/>
  <c r="A12097" i="32"/>
  <c r="A12109" i="32"/>
  <c r="A12121" i="32"/>
  <c r="A12133" i="32"/>
  <c r="A12145" i="32"/>
  <c r="A12157" i="32"/>
  <c r="A12169" i="32"/>
  <c r="A12181" i="32"/>
  <c r="A12193" i="32"/>
  <c r="A12205" i="32"/>
  <c r="A12217" i="32"/>
  <c r="A12229" i="32"/>
  <c r="A12241" i="32"/>
  <c r="A12253" i="32"/>
  <c r="A12265" i="32"/>
  <c r="A12277" i="32"/>
  <c r="A12289" i="32"/>
  <c r="A12301" i="32"/>
  <c r="A12313" i="32"/>
  <c r="A12325" i="32"/>
  <c r="A12337" i="32"/>
  <c r="A12349" i="32"/>
  <c r="A12361" i="32"/>
  <c r="A12373" i="32"/>
  <c r="A12385" i="32"/>
  <c r="A9824" i="32"/>
  <c r="A9934" i="32"/>
  <c r="A9970" i="32"/>
  <c r="A10006" i="32"/>
  <c r="A10042" i="32"/>
  <c r="A10078" i="32"/>
  <c r="A10114" i="32"/>
  <c r="A10139" i="32"/>
  <c r="A10163" i="32"/>
  <c r="A10187" i="32"/>
  <c r="A10211" i="32"/>
  <c r="A10233" i="32"/>
  <c r="A10255" i="32"/>
  <c r="A10272" i="32"/>
  <c r="A10294" i="32"/>
  <c r="A10316" i="32"/>
  <c r="A10333" i="32"/>
  <c r="A10354" i="32"/>
  <c r="A10374" i="32"/>
  <c r="A10390" i="32"/>
  <c r="A10410" i="32"/>
  <c r="A10426" i="32"/>
  <c r="A10446" i="32"/>
  <c r="A10462" i="32"/>
  <c r="A10482" i="32"/>
  <c r="A10498" i="32"/>
  <c r="A10518" i="32"/>
  <c r="A10534" i="32"/>
  <c r="A10554" i="32"/>
  <c r="A10570" i="32"/>
  <c r="A10590" i="32"/>
  <c r="A10606" i="32"/>
  <c r="A10626" i="32"/>
  <c r="A10642" i="32"/>
  <c r="A10657" i="32"/>
  <c r="A10675" i="32"/>
  <c r="A10690" i="32"/>
  <c r="A10705" i="32"/>
  <c r="A10723" i="32"/>
  <c r="A10738" i="32"/>
  <c r="A10753" i="32"/>
  <c r="A10771" i="32"/>
  <c r="A10786" i="32"/>
  <c r="A10801" i="32"/>
  <c r="A10819" i="32"/>
  <c r="A10834" i="32"/>
  <c r="A10849" i="32"/>
  <c r="A10865" i="32"/>
  <c r="A10879" i="32"/>
  <c r="A10893" i="32"/>
  <c r="A10906" i="32"/>
  <c r="A10919" i="32"/>
  <c r="A10932" i="32"/>
  <c r="A10945" i="32"/>
  <c r="A10959" i="32"/>
  <c r="A10972" i="32"/>
  <c r="A9838" i="32"/>
  <c r="A9935" i="32"/>
  <c r="A9971" i="32"/>
  <c r="A10007" i="32"/>
  <c r="A10043" i="32"/>
  <c r="A10079" i="32"/>
  <c r="A10115" i="32"/>
  <c r="A10140" i="32"/>
  <c r="A10164" i="32"/>
  <c r="A10188" i="32"/>
  <c r="A10212" i="32"/>
  <c r="A10234" i="32"/>
  <c r="A10256" i="32"/>
  <c r="A10273" i="32"/>
  <c r="A10295" i="32"/>
  <c r="A10317" i="32"/>
  <c r="A10339" i="32"/>
  <c r="A10355" i="32"/>
  <c r="A10375" i="32"/>
  <c r="A10391" i="32"/>
  <c r="A10411" i="32"/>
  <c r="A10427" i="32"/>
  <c r="A10447" i="32"/>
  <c r="A10463" i="32"/>
  <c r="A10483" i="32"/>
  <c r="A10499" i="32"/>
  <c r="A10519" i="32"/>
  <c r="A10535" i="32"/>
  <c r="A10555" i="32"/>
  <c r="A10571" i="32"/>
  <c r="A10591" i="32"/>
  <c r="A10607" i="32"/>
  <c r="A10627" i="32"/>
  <c r="A10643" i="32"/>
  <c r="A10661" i="32"/>
  <c r="A10676" i="32"/>
  <c r="A10691" i="32"/>
  <c r="A10709" i="32"/>
  <c r="A10724" i="32"/>
  <c r="A10739" i="32"/>
  <c r="A10757" i="32"/>
  <c r="A10772" i="32"/>
  <c r="A10787" i="32"/>
  <c r="A10805" i="32"/>
  <c r="A10820" i="32"/>
  <c r="A10835" i="32"/>
  <c r="A10851" i="32"/>
  <c r="A10866" i="32"/>
  <c r="A10880" i="32"/>
  <c r="A10894" i="32"/>
  <c r="A10907" i="32"/>
  <c r="A10920" i="32"/>
  <c r="A10933" i="32"/>
  <c r="A10947" i="32"/>
  <c r="A10960" i="32"/>
  <c r="A10973" i="32"/>
  <c r="A10986" i="32"/>
  <c r="A10999" i="32"/>
  <c r="A11012" i="32"/>
  <c r="A11025" i="32"/>
  <c r="A11038" i="32"/>
  <c r="A11051" i="32"/>
  <c r="A11064" i="32"/>
  <c r="A11077" i="32"/>
  <c r="A11091" i="32"/>
  <c r="A11104" i="32"/>
  <c r="A11116" i="32"/>
  <c r="A11128" i="32"/>
  <c r="A11140" i="32"/>
  <c r="A11152" i="32"/>
  <c r="A11164" i="32"/>
  <c r="A11176" i="32"/>
  <c r="A11188" i="32"/>
  <c r="A11200" i="32"/>
  <c r="A11212" i="32"/>
  <c r="A11224" i="32"/>
  <c r="A11236" i="32"/>
  <c r="A11248" i="32"/>
  <c r="A11260" i="32"/>
  <c r="A11272" i="32"/>
  <c r="A11284" i="32"/>
  <c r="A11296" i="32"/>
  <c r="A11308" i="32"/>
  <c r="A11320" i="32"/>
  <c r="A11332" i="32"/>
  <c r="A11344" i="32"/>
  <c r="A9853" i="32"/>
  <c r="A9936" i="32"/>
  <c r="A9972" i="32"/>
  <c r="A10008" i="32"/>
  <c r="A10044" i="32"/>
  <c r="A10080" i="32"/>
  <c r="A10116" i="32"/>
  <c r="A10147" i="32"/>
  <c r="A10171" i="32"/>
  <c r="A10195" i="32"/>
  <c r="A10213" i="32"/>
  <c r="A10235" i="32"/>
  <c r="A10257" i="32"/>
  <c r="A10279" i="32"/>
  <c r="A10296" i="32"/>
  <c r="A10318" i="32"/>
  <c r="A10340" i="32"/>
  <c r="A10356" i="32"/>
  <c r="A10376" i="32"/>
  <c r="A10392" i="32"/>
  <c r="A10412" i="32"/>
  <c r="A10428" i="32"/>
  <c r="A10448" i="32"/>
  <c r="A10464" i="32"/>
  <c r="A10484" i="32"/>
  <c r="A10500" i="32"/>
  <c r="A10520" i="32"/>
  <c r="A10536" i="32"/>
  <c r="A10556" i="32"/>
  <c r="A10572" i="32"/>
  <c r="A10592" i="32"/>
  <c r="A10608" i="32"/>
  <c r="A10628" i="32"/>
  <c r="A10644" i="32"/>
  <c r="A10662" i="32"/>
  <c r="A10677" i="32"/>
  <c r="A10692" i="32"/>
  <c r="A10710" i="32"/>
  <c r="A10725" i="32"/>
  <c r="A10740" i="32"/>
  <c r="A9868" i="32"/>
  <c r="A9945" i="32"/>
  <c r="A9981" i="32"/>
  <c r="A10017" i="32"/>
  <c r="A10053" i="32"/>
  <c r="A10089" i="32"/>
  <c r="A10123" i="32"/>
  <c r="A10148" i="32"/>
  <c r="A10172" i="32"/>
  <c r="A10196" i="32"/>
  <c r="A10219" i="32"/>
  <c r="A10236" i="32"/>
  <c r="A10258" i="32"/>
  <c r="A10280" i="32"/>
  <c r="A10297" i="32"/>
  <c r="A10319" i="32"/>
  <c r="A10341" i="32"/>
  <c r="A10357" i="32"/>
  <c r="A10377" i="32"/>
  <c r="A10393" i="32"/>
  <c r="A10413" i="32"/>
  <c r="A10429" i="32"/>
  <c r="A10449" i="32"/>
  <c r="A10465" i="32"/>
  <c r="A10485" i="32"/>
  <c r="A10501" i="32"/>
  <c r="A10521" i="32"/>
  <c r="A10537" i="32"/>
  <c r="A10557" i="32"/>
  <c r="A10573" i="32"/>
  <c r="A10593" i="32"/>
  <c r="A10609" i="32"/>
  <c r="A10629" i="32"/>
  <c r="A10645" i="32"/>
  <c r="A10663" i="32"/>
  <c r="A10678" i="32"/>
  <c r="A10693" i="32"/>
  <c r="A10711" i="32"/>
  <c r="A10726" i="32"/>
  <c r="A10741" i="32"/>
  <c r="A10759" i="32"/>
  <c r="A10774" i="32"/>
  <c r="A10789" i="32"/>
  <c r="A10807" i="32"/>
  <c r="A10822" i="32"/>
  <c r="A10837" i="32"/>
  <c r="A10854" i="32"/>
  <c r="A10868" i="32"/>
  <c r="A10882" i="32"/>
  <c r="A10896" i="32"/>
  <c r="A10909" i="32"/>
  <c r="A10923" i="32"/>
  <c r="A10936" i="32"/>
  <c r="A10949" i="32"/>
  <c r="A10962" i="32"/>
  <c r="A10975" i="32"/>
  <c r="A10988" i="32"/>
  <c r="A11001" i="32"/>
  <c r="A9882" i="32"/>
  <c r="A9946" i="32"/>
  <c r="A9982" i="32"/>
  <c r="A10018" i="32"/>
  <c r="A10054" i="32"/>
  <c r="A10090" i="32"/>
  <c r="A10125" i="32"/>
  <c r="A10149" i="32"/>
  <c r="A10173" i="32"/>
  <c r="A10197" i="32"/>
  <c r="A10220" i="32"/>
  <c r="A10237" i="32"/>
  <c r="A10259" i="32"/>
  <c r="A10281" i="32"/>
  <c r="A10303" i="32"/>
  <c r="A10320" i="32"/>
  <c r="A10342" i="32"/>
  <c r="A10362" i="32"/>
  <c r="A10378" i="32"/>
  <c r="A10398" i="32"/>
  <c r="A10414" i="32"/>
  <c r="A10434" i="32"/>
  <c r="A10450" i="32"/>
  <c r="A10470" i="32"/>
  <c r="A10486" i="32"/>
  <c r="A10506" i="32"/>
  <c r="A10522" i="32"/>
  <c r="A10542" i="32"/>
  <c r="A10558" i="32"/>
  <c r="A10578" i="32"/>
  <c r="A10594" i="32"/>
  <c r="A10614" i="32"/>
  <c r="A10630" i="32"/>
  <c r="A10649" i="32"/>
  <c r="A10664" i="32"/>
  <c r="A10679" i="32"/>
  <c r="A10697" i="32"/>
  <c r="A10712" i="32"/>
  <c r="A10727" i="32"/>
  <c r="A10745" i="32"/>
  <c r="A10760" i="32"/>
  <c r="A9895" i="32"/>
  <c r="A9947" i="32"/>
  <c r="A9983" i="32"/>
  <c r="A10019" i="32"/>
  <c r="A10055" i="32"/>
  <c r="A10091" i="32"/>
  <c r="A10126" i="32"/>
  <c r="A10150" i="32"/>
  <c r="A10174" i="32"/>
  <c r="A10198" i="32"/>
  <c r="A10221" i="32"/>
  <c r="A10243" i="32"/>
  <c r="A10260" i="32"/>
  <c r="A10282" i="32"/>
  <c r="A10304" i="32"/>
  <c r="A10321" i="32"/>
  <c r="A10343" i="32"/>
  <c r="A10363" i="32"/>
  <c r="A10379" i="32"/>
  <c r="A10399" i="32"/>
  <c r="A10415" i="32"/>
  <c r="A10435" i="32"/>
  <c r="A10451" i="32"/>
  <c r="A10471" i="32"/>
  <c r="A10487" i="32"/>
  <c r="A10507" i="32"/>
  <c r="A10523" i="32"/>
  <c r="A10543" i="32"/>
  <c r="A10559" i="32"/>
  <c r="A10579" i="32"/>
  <c r="A9896" i="32"/>
  <c r="A9948" i="32"/>
  <c r="A9984" i="32"/>
  <c r="A10020" i="32"/>
  <c r="A10056" i="32"/>
  <c r="A10092" i="32"/>
  <c r="A10127" i="32"/>
  <c r="A10151" i="32"/>
  <c r="A10175" i="32"/>
  <c r="A10199" i="32"/>
  <c r="A10222" i="32"/>
  <c r="A10244" i="32"/>
  <c r="A10261" i="32"/>
  <c r="A10283" i="32"/>
  <c r="A10305" i="32"/>
  <c r="A10327" i="32"/>
  <c r="A10344" i="32"/>
  <c r="A10364" i="32"/>
  <c r="A10380" i="32"/>
  <c r="A10400" i="32"/>
  <c r="A10416" i="32"/>
  <c r="A10436" i="32"/>
  <c r="A10452" i="32"/>
  <c r="A10472" i="32"/>
  <c r="A10186" i="32"/>
  <c r="A10425" i="32"/>
  <c r="A10560" i="32"/>
  <c r="A10641" i="32"/>
  <c r="A10704" i="32"/>
  <c r="A10762" i="32"/>
  <c r="A10806" i="32"/>
  <c r="A10842" i="32"/>
  <c r="A10878" i="32"/>
  <c r="A10911" i="32"/>
  <c r="A10939" i="32"/>
  <c r="A10974" i="32"/>
  <c r="A11000" i="32"/>
  <c r="A11024" i="32"/>
  <c r="A11044" i="32"/>
  <c r="A11068" i="32"/>
  <c r="A11092" i="32"/>
  <c r="A11114" i="32"/>
  <c r="A11132" i="32"/>
  <c r="A11154" i="32"/>
  <c r="A11175" i="32"/>
  <c r="A11193" i="32"/>
  <c r="A11215" i="32"/>
  <c r="A11237" i="32"/>
  <c r="A11258" i="32"/>
  <c r="A11276" i="32"/>
  <c r="A11298" i="32"/>
  <c r="A11319" i="32"/>
  <c r="A11337" i="32"/>
  <c r="A11358" i="32"/>
  <c r="A11378" i="32"/>
  <c r="A11394" i="32"/>
  <c r="A11414" i="32"/>
  <c r="A11430" i="32"/>
  <c r="A11450" i="32"/>
  <c r="A11466" i="32"/>
  <c r="A11486" i="32"/>
  <c r="A11502" i="32"/>
  <c r="A11522" i="32"/>
  <c r="A11538" i="32"/>
  <c r="A11558" i="32"/>
  <c r="A11574" i="32"/>
  <c r="A11594" i="32"/>
  <c r="A11610" i="32"/>
  <c r="A11630" i="32"/>
  <c r="A11646" i="32"/>
  <c r="A11666" i="32"/>
  <c r="A11682" i="32"/>
  <c r="A11702" i="32"/>
  <c r="A11718" i="32"/>
  <c r="A11738" i="32"/>
  <c r="A11754" i="32"/>
  <c r="A11774" i="32"/>
  <c r="A11790" i="32"/>
  <c r="A11810" i="32"/>
  <c r="A11826" i="32"/>
  <c r="A11846" i="32"/>
  <c r="A11862" i="32"/>
  <c r="A11882" i="32"/>
  <c r="A11898" i="32"/>
  <c r="A11918" i="32"/>
  <c r="A11934" i="32"/>
  <c r="A11954" i="32"/>
  <c r="A11970" i="32"/>
  <c r="A11990" i="32"/>
  <c r="A12006" i="32"/>
  <c r="A12021" i="32"/>
  <c r="A12039" i="32"/>
  <c r="A12054" i="32"/>
  <c r="A12069" i="32"/>
  <c r="A12087" i="32"/>
  <c r="A12102" i="32"/>
  <c r="A12117" i="32"/>
  <c r="A12135" i="32"/>
  <c r="A12150" i="32"/>
  <c r="A12165" i="32"/>
  <c r="A12183" i="32"/>
  <c r="A12198" i="32"/>
  <c r="A12213" i="32"/>
  <c r="A12231" i="32"/>
  <c r="A12246" i="32"/>
  <c r="A12261" i="32"/>
  <c r="A12279" i="32"/>
  <c r="A12294" i="32"/>
  <c r="A12309" i="32"/>
  <c r="A12327" i="32"/>
  <c r="A12342" i="32"/>
  <c r="A12357" i="32"/>
  <c r="A12374" i="32"/>
  <c r="A12387" i="32"/>
  <c r="A12399" i="32"/>
  <c r="A12411" i="32"/>
  <c r="A12423" i="32"/>
  <c r="A12435" i="32"/>
  <c r="A12447" i="32"/>
  <c r="A12459" i="32"/>
  <c r="A12471" i="32"/>
  <c r="A12483" i="32"/>
  <c r="A12495" i="32"/>
  <c r="A12507" i="32"/>
  <c r="A12519" i="32"/>
  <c r="A12531" i="32"/>
  <c r="A12543" i="32"/>
  <c r="A12555" i="32"/>
  <c r="A12567" i="32"/>
  <c r="A12579" i="32"/>
  <c r="A12591" i="32"/>
  <c r="A12603" i="32"/>
  <c r="A12615" i="32"/>
  <c r="A12627" i="32"/>
  <c r="A12639" i="32"/>
  <c r="A12651" i="32"/>
  <c r="A12663" i="32"/>
  <c r="A12675" i="32"/>
  <c r="A12687" i="32"/>
  <c r="A12699" i="32"/>
  <c r="A12711" i="32"/>
  <c r="A12723" i="32"/>
  <c r="A12735" i="32"/>
  <c r="A12747" i="32"/>
  <c r="A12759" i="32"/>
  <c r="A12771" i="32"/>
  <c r="A12783" i="32"/>
  <c r="A12795" i="32"/>
  <c r="A12807" i="32"/>
  <c r="A12819" i="32"/>
  <c r="A12831" i="32"/>
  <c r="A12843" i="32"/>
  <c r="A12855" i="32"/>
  <c r="A12867" i="32"/>
  <c r="A12879" i="32"/>
  <c r="A12891" i="32"/>
  <c r="A12903" i="32"/>
  <c r="A12915" i="32"/>
  <c r="A12927" i="32"/>
  <c r="A12939" i="32"/>
  <c r="A12951" i="32"/>
  <c r="A12963" i="32"/>
  <c r="A12975" i="32"/>
  <c r="A12987" i="32"/>
  <c r="A12999" i="32"/>
  <c r="A13011" i="32"/>
  <c r="A13023" i="32"/>
  <c r="A13035" i="32"/>
  <c r="A13047" i="32"/>
  <c r="A13059" i="32"/>
  <c r="A13071" i="32"/>
  <c r="A13083" i="32"/>
  <c r="A13095" i="32"/>
  <c r="A13107" i="32"/>
  <c r="A13119" i="32"/>
  <c r="A13131" i="32"/>
  <c r="A13143" i="32"/>
  <c r="A13155" i="32"/>
  <c r="A13167" i="32"/>
  <c r="A13179" i="32"/>
  <c r="A13191" i="32"/>
  <c r="A13203" i="32"/>
  <c r="A13215" i="32"/>
  <c r="A13227" i="32"/>
  <c r="A13239" i="32"/>
  <c r="A10210" i="32"/>
  <c r="A10441" i="32"/>
  <c r="A10569" i="32"/>
  <c r="A10650" i="32"/>
  <c r="A10713" i="32"/>
  <c r="A10770" i="32"/>
  <c r="A10808" i="32"/>
  <c r="A10843" i="32"/>
  <c r="A10881" i="32"/>
  <c r="A10912" i="32"/>
  <c r="A10944" i="32"/>
  <c r="A10976" i="32"/>
  <c r="A11002" i="32"/>
  <c r="A11026" i="32"/>
  <c r="A11049" i="32"/>
  <c r="A11069" i="32"/>
  <c r="A11093" i="32"/>
  <c r="A11115" i="32"/>
  <c r="A11133" i="32"/>
  <c r="A11155" i="32"/>
  <c r="A11177" i="32"/>
  <c r="A11198" i="32"/>
  <c r="A11216" i="32"/>
  <c r="A11238" i="32"/>
  <c r="A11259" i="32"/>
  <c r="A11277" i="32"/>
  <c r="A11299" i="32"/>
  <c r="A11321" i="32"/>
  <c r="A11342" i="32"/>
  <c r="A11359" i="32"/>
  <c r="A11379" i="32"/>
  <c r="A11395" i="32"/>
  <c r="A11415" i="32"/>
  <c r="A11431" i="32"/>
  <c r="A11451" i="32"/>
  <c r="A11467" i="32"/>
  <c r="A11487" i="32"/>
  <c r="A11503" i="32"/>
  <c r="A11523" i="32"/>
  <c r="A11539" i="32"/>
  <c r="A11559" i="32"/>
  <c r="A11575" i="32"/>
  <c r="A11595" i="32"/>
  <c r="A11611" i="32"/>
  <c r="A11631" i="32"/>
  <c r="A11647" i="32"/>
  <c r="A11667" i="32"/>
  <c r="A11683" i="32"/>
  <c r="A11703" i="32"/>
  <c r="A11719" i="32"/>
  <c r="A11739" i="32"/>
  <c r="A11755" i="32"/>
  <c r="A11775" i="32"/>
  <c r="A11791" i="32"/>
  <c r="A11811" i="32"/>
  <c r="A11827" i="32"/>
  <c r="A11847" i="32"/>
  <c r="A11863" i="32"/>
  <c r="A11883" i="32"/>
  <c r="A11899" i="32"/>
  <c r="A11919" i="32"/>
  <c r="A11935" i="32"/>
  <c r="A11955" i="32"/>
  <c r="A11971" i="32"/>
  <c r="A11991" i="32"/>
  <c r="A12007" i="32"/>
  <c r="A12024" i="32"/>
  <c r="A12040" i="32"/>
  <c r="A12055" i="32"/>
  <c r="A12072" i="32"/>
  <c r="A12088" i="32"/>
  <c r="A12103" i="32"/>
  <c r="A12120" i="32"/>
  <c r="A12136" i="32"/>
  <c r="A12151" i="32"/>
  <c r="A12168" i="32"/>
  <c r="A12184" i="32"/>
  <c r="A12199" i="32"/>
  <c r="A12216" i="32"/>
  <c r="A12232" i="32"/>
  <c r="A12247" i="32"/>
  <c r="A12264" i="32"/>
  <c r="A12280" i="32"/>
  <c r="A12295" i="32"/>
  <c r="A12312" i="32"/>
  <c r="A12328" i="32"/>
  <c r="A12343" i="32"/>
  <c r="A12360" i="32"/>
  <c r="A12375" i="32"/>
  <c r="A12388" i="32"/>
  <c r="A12400" i="32"/>
  <c r="A12412" i="32"/>
  <c r="A12424" i="32"/>
  <c r="A12436" i="32"/>
  <c r="A12448" i="32"/>
  <c r="A12460" i="32"/>
  <c r="A12472" i="32"/>
  <c r="A12484" i="32"/>
  <c r="A12496" i="32"/>
  <c r="A12508" i="32"/>
  <c r="A12520" i="32"/>
  <c r="A12532" i="32"/>
  <c r="A12544" i="32"/>
  <c r="A12556" i="32"/>
  <c r="A12568" i="32"/>
  <c r="A12580" i="32"/>
  <c r="A12592" i="32"/>
  <c r="A12604" i="32"/>
  <c r="A12616" i="32"/>
  <c r="A12628" i="32"/>
  <c r="A12640" i="32"/>
  <c r="A12652" i="32"/>
  <c r="A12664" i="32"/>
  <c r="A12676" i="32"/>
  <c r="A12688" i="32"/>
  <c r="A12700" i="32"/>
  <c r="A12712" i="32"/>
  <c r="A12724" i="32"/>
  <c r="A12736" i="32"/>
  <c r="A12748" i="32"/>
  <c r="A12760" i="32"/>
  <c r="A12772" i="32"/>
  <c r="A12784" i="32"/>
  <c r="A12796" i="32"/>
  <c r="A12808" i="32"/>
  <c r="A12820" i="32"/>
  <c r="A12832" i="32"/>
  <c r="A12844" i="32"/>
  <c r="A12856" i="32"/>
  <c r="A12868" i="32"/>
  <c r="A12880" i="32"/>
  <c r="A12892" i="32"/>
  <c r="A12904" i="32"/>
  <c r="A12916" i="32"/>
  <c r="A12928" i="32"/>
  <c r="A12940" i="32"/>
  <c r="A12952" i="32"/>
  <c r="A12964" i="32"/>
  <c r="A12976" i="32"/>
  <c r="A12988" i="32"/>
  <c r="A13000" i="32"/>
  <c r="A13012" i="32"/>
  <c r="A13024" i="32"/>
  <c r="A13036" i="32"/>
  <c r="A13048" i="32"/>
  <c r="A13060" i="32"/>
  <c r="A13072" i="32"/>
  <c r="A13084" i="32"/>
  <c r="A13096" i="32"/>
  <c r="A13108" i="32"/>
  <c r="A13120" i="32"/>
  <c r="A13132" i="32"/>
  <c r="A13144" i="32"/>
  <c r="A13156" i="32"/>
  <c r="A13168" i="32"/>
  <c r="A13180" i="32"/>
  <c r="A13192" i="32"/>
  <c r="A13204" i="32"/>
  <c r="A13216" i="32"/>
  <c r="A13228" i="32"/>
  <c r="A13240" i="32"/>
  <c r="A13252" i="32"/>
  <c r="A13264" i="32"/>
  <c r="A13276" i="32"/>
  <c r="A13288" i="32"/>
  <c r="A13300" i="32"/>
  <c r="A13312" i="32"/>
  <c r="A13324" i="32"/>
  <c r="A13336" i="32"/>
  <c r="A13348" i="32"/>
  <c r="A13360" i="32"/>
  <c r="A13372" i="32"/>
  <c r="A13384" i="32"/>
  <c r="A13396" i="32"/>
  <c r="A13408" i="32"/>
  <c r="A13420" i="32"/>
  <c r="A13432" i="32"/>
  <c r="A13444" i="32"/>
  <c r="A13456" i="32"/>
  <c r="A13468" i="32"/>
  <c r="A13480" i="32"/>
  <c r="A13492" i="32"/>
  <c r="A13504" i="32"/>
  <c r="A13516" i="32"/>
  <c r="A13528" i="32"/>
  <c r="A13540" i="32"/>
  <c r="A13552" i="32"/>
  <c r="A13564" i="32"/>
  <c r="A13576" i="32"/>
  <c r="A13588" i="32"/>
  <c r="A13600" i="32"/>
  <c r="A13612" i="32"/>
  <c r="A13624" i="32"/>
  <c r="A13636" i="32"/>
  <c r="A13648" i="32"/>
  <c r="A13660" i="32"/>
  <c r="A13672" i="32"/>
  <c r="A13684" i="32"/>
  <c r="A13696" i="32"/>
  <c r="A13708" i="32"/>
  <c r="A13720" i="32"/>
  <c r="A13732" i="32"/>
  <c r="A13744" i="32"/>
  <c r="A13756" i="32"/>
  <c r="A13768" i="32"/>
  <c r="A13780" i="32"/>
  <c r="A13792" i="32"/>
  <c r="A13804" i="32"/>
  <c r="A13816" i="32"/>
  <c r="A13828" i="32"/>
  <c r="A13840" i="32"/>
  <c r="A13852" i="32"/>
  <c r="A13864" i="32"/>
  <c r="A13876" i="32"/>
  <c r="A13888" i="32"/>
  <c r="A13900" i="32"/>
  <c r="A13912" i="32"/>
  <c r="A13924" i="32"/>
  <c r="A13936" i="32"/>
  <c r="A13948" i="32"/>
  <c r="A13960" i="32"/>
  <c r="A13972" i="32"/>
  <c r="A13984" i="32"/>
  <c r="A13996" i="32"/>
  <c r="A14008" i="32"/>
  <c r="A14020" i="32"/>
  <c r="A14032" i="32"/>
  <c r="A14044" i="32"/>
  <c r="A14056" i="32"/>
  <c r="A14068" i="32"/>
  <c r="A14080" i="32"/>
  <c r="A14092" i="32"/>
  <c r="A14104" i="32"/>
  <c r="A14116" i="32"/>
  <c r="A14128" i="32"/>
  <c r="A14140" i="32"/>
  <c r="A14152" i="32"/>
  <c r="A14164" i="32"/>
  <c r="A14176" i="32"/>
  <c r="A14188" i="32"/>
  <c r="A14200" i="32"/>
  <c r="A14212" i="32"/>
  <c r="A14224" i="32"/>
  <c r="A14236" i="32"/>
  <c r="A10232" i="32"/>
  <c r="A10461" i="32"/>
  <c r="A10580" i="32"/>
  <c r="A10651" i="32"/>
  <c r="A10714" i="32"/>
  <c r="A10773" i="32"/>
  <c r="A10809" i="32"/>
  <c r="A10848" i="32"/>
  <c r="A10883" i="32"/>
  <c r="A10913" i="32"/>
  <c r="A10948" i="32"/>
  <c r="A10977" i="32"/>
  <c r="A11003" i="32"/>
  <c r="A11027" i="32"/>
  <c r="A11050" i="32"/>
  <c r="A11070" i="32"/>
  <c r="A11094" i="32"/>
  <c r="A11117" i="32"/>
  <c r="A11138" i="32"/>
  <c r="A11156" i="32"/>
  <c r="A11178" i="32"/>
  <c r="A11199" i="32"/>
  <c r="A11217" i="32"/>
  <c r="A11239" i="32"/>
  <c r="A11261" i="32"/>
  <c r="A11282" i="32"/>
  <c r="A11300" i="32"/>
  <c r="A11322" i="32"/>
  <c r="A11343" i="32"/>
  <c r="A11360" i="32"/>
  <c r="A11380" i="32"/>
  <c r="A11396" i="32"/>
  <c r="A11416" i="32"/>
  <c r="A11432" i="32"/>
  <c r="A11452" i="32"/>
  <c r="A11468" i="32"/>
  <c r="A11488" i="32"/>
  <c r="A11504" i="32"/>
  <c r="A11524" i="32"/>
  <c r="A11540" i="32"/>
  <c r="A11560" i="32"/>
  <c r="A11576" i="32"/>
  <c r="A11596" i="32"/>
  <c r="A11612" i="32"/>
  <c r="A11632" i="32"/>
  <c r="A11648" i="32"/>
  <c r="A11668" i="32"/>
  <c r="A11684" i="32"/>
  <c r="A11704" i="32"/>
  <c r="A11720" i="32"/>
  <c r="A11740" i="32"/>
  <c r="A11756" i="32"/>
  <c r="A11776" i="32"/>
  <c r="A11792" i="32"/>
  <c r="A11812" i="32"/>
  <c r="A11828" i="32"/>
  <c r="A11848" i="32"/>
  <c r="A11864" i="32"/>
  <c r="A11884" i="32"/>
  <c r="A11900" i="32"/>
  <c r="A11920" i="32"/>
  <c r="A11936" i="32"/>
  <c r="A11956" i="32"/>
  <c r="A11972" i="32"/>
  <c r="A11992" i="32"/>
  <c r="A12008" i="32"/>
  <c r="A12026" i="32"/>
  <c r="A12041" i="32"/>
  <c r="A12056" i="32"/>
  <c r="A12074" i="32"/>
  <c r="A12089" i="32"/>
  <c r="A12104" i="32"/>
  <c r="A12122" i="32"/>
  <c r="A12137" i="32"/>
  <c r="A12152" i="32"/>
  <c r="A12170" i="32"/>
  <c r="A12185" i="32"/>
  <c r="A12200" i="32"/>
  <c r="A12218" i="32"/>
  <c r="A12233" i="32"/>
  <c r="A12248" i="32"/>
  <c r="A12266" i="32"/>
  <c r="A12281" i="32"/>
  <c r="A12296" i="32"/>
  <c r="A12314" i="32"/>
  <c r="A12329" i="32"/>
  <c r="A12344" i="32"/>
  <c r="A12362" i="32"/>
  <c r="A12376" i="32"/>
  <c r="A12389" i="32"/>
  <c r="A12401" i="32"/>
  <c r="A12413" i="32"/>
  <c r="A12425" i="32"/>
  <c r="A12437" i="32"/>
  <c r="A12449" i="32"/>
  <c r="A12461" i="32"/>
  <c r="A12473" i="32"/>
  <c r="A12485" i="32"/>
  <c r="A12497" i="32"/>
  <c r="A12509" i="32"/>
  <c r="A12521" i="32"/>
  <c r="A12533" i="32"/>
  <c r="A12545" i="32"/>
  <c r="A12557" i="32"/>
  <c r="A12569" i="32"/>
  <c r="A12581" i="32"/>
  <c r="A12593" i="32"/>
  <c r="A12605" i="32"/>
  <c r="A12617" i="32"/>
  <c r="A12629" i="32"/>
  <c r="A12641" i="32"/>
  <c r="A12653" i="32"/>
  <c r="A12665" i="32"/>
  <c r="A12677" i="32"/>
  <c r="A12689" i="32"/>
  <c r="A12701" i="32"/>
  <c r="A12713" i="32"/>
  <c r="A12725" i="32"/>
  <c r="A12737" i="32"/>
  <c r="A12749" i="32"/>
  <c r="A12761" i="32"/>
  <c r="A12773" i="32"/>
  <c r="A12785" i="32"/>
  <c r="A12797" i="32"/>
  <c r="A12809" i="32"/>
  <c r="A12821" i="32"/>
  <c r="A12833" i="32"/>
  <c r="A12845" i="32"/>
  <c r="A12857" i="32"/>
  <c r="A12869" i="32"/>
  <c r="A12881" i="32"/>
  <c r="A12893" i="32"/>
  <c r="A12905" i="32"/>
  <c r="A12917" i="32"/>
  <c r="A12929" i="32"/>
  <c r="A12941" i="32"/>
  <c r="A12953" i="32"/>
  <c r="A12965" i="32"/>
  <c r="A12977" i="32"/>
  <c r="A12989" i="32"/>
  <c r="A13001" i="32"/>
  <c r="A13013" i="32"/>
  <c r="A13025" i="32"/>
  <c r="A13037" i="32"/>
  <c r="A13049" i="32"/>
  <c r="A13061" i="32"/>
  <c r="A13073" i="32"/>
  <c r="A13085" i="32"/>
  <c r="A13097" i="32"/>
  <c r="A13109" i="32"/>
  <c r="A13121" i="32"/>
  <c r="A13133" i="32"/>
  <c r="A13145" i="32"/>
  <c r="A13157" i="32"/>
  <c r="A13169" i="32"/>
  <c r="A13181" i="32"/>
  <c r="A13193" i="32"/>
  <c r="A13205" i="32"/>
  <c r="A13217" i="32"/>
  <c r="A13229" i="32"/>
  <c r="A13241" i="32"/>
  <c r="A13253" i="32"/>
  <c r="A13265" i="32"/>
  <c r="A13277" i="32"/>
  <c r="A13289" i="32"/>
  <c r="A13301" i="32"/>
  <c r="A13313" i="32"/>
  <c r="A13325" i="32"/>
  <c r="A13337" i="32"/>
  <c r="A13349" i="32"/>
  <c r="A13361" i="32"/>
  <c r="A13373" i="32"/>
  <c r="A13385" i="32"/>
  <c r="A13397" i="32"/>
  <c r="A13409" i="32"/>
  <c r="A13421" i="32"/>
  <c r="A13433" i="32"/>
  <c r="A13445" i="32"/>
  <c r="A13457" i="32"/>
  <c r="A13469" i="32"/>
  <c r="A13481" i="32"/>
  <c r="A13493" i="32"/>
  <c r="A13505" i="32"/>
  <c r="A13517" i="32"/>
  <c r="A13529" i="32"/>
  <c r="A13541" i="32"/>
  <c r="A13553" i="32"/>
  <c r="A13565" i="32"/>
  <c r="A13577" i="32"/>
  <c r="A13589" i="32"/>
  <c r="A13601" i="32"/>
  <c r="A13613" i="32"/>
  <c r="A13625" i="32"/>
  <c r="A13637" i="32"/>
  <c r="A13649" i="32"/>
  <c r="A13661" i="32"/>
  <c r="A13673" i="32"/>
  <c r="A13685" i="32"/>
  <c r="A13697" i="32"/>
  <c r="A13709" i="32"/>
  <c r="A13721" i="32"/>
  <c r="A13733" i="32"/>
  <c r="A13745" i="32"/>
  <c r="A13757" i="32"/>
  <c r="A13769" i="32"/>
  <c r="A13781" i="32"/>
  <c r="A13793" i="32"/>
  <c r="A13805" i="32"/>
  <c r="A13817" i="32"/>
  <c r="A13829" i="32"/>
  <c r="A13841" i="32"/>
  <c r="A13853" i="32"/>
  <c r="A13865" i="32"/>
  <c r="A13877" i="32"/>
  <c r="A13889" i="32"/>
  <c r="A13901" i="32"/>
  <c r="A13913" i="32"/>
  <c r="A13925" i="32"/>
  <c r="A13937" i="32"/>
  <c r="A13949" i="32"/>
  <c r="A13961" i="32"/>
  <c r="A13973" i="32"/>
  <c r="A13985" i="32"/>
  <c r="A13997" i="32"/>
  <c r="A14009" i="32"/>
  <c r="A14021" i="32"/>
  <c r="A14033" i="32"/>
  <c r="A14045" i="32"/>
  <c r="A14057" i="32"/>
  <c r="A14069" i="32"/>
  <c r="A14081" i="32"/>
  <c r="A14093" i="32"/>
  <c r="A14105" i="32"/>
  <c r="A14117" i="32"/>
  <c r="A14129" i="32"/>
  <c r="A14141" i="32"/>
  <c r="A14153" i="32"/>
  <c r="A14165" i="32"/>
  <c r="A14177" i="32"/>
  <c r="A14189" i="32"/>
  <c r="A14201" i="32"/>
  <c r="A14213" i="32"/>
  <c r="A14225" i="32"/>
  <c r="A9810" i="32"/>
  <c r="A10249" i="32"/>
  <c r="A10477" i="32"/>
  <c r="A10585" i="32"/>
  <c r="A10656" i="32"/>
  <c r="A10722" i="32"/>
  <c r="A10775" i="32"/>
  <c r="A10810" i="32"/>
  <c r="A10853" i="32"/>
  <c r="A10884" i="32"/>
  <c r="A10918" i="32"/>
  <c r="A10950" i="32"/>
  <c r="A10978" i="32"/>
  <c r="A11004" i="32"/>
  <c r="A11028" i="32"/>
  <c r="A11052" i="32"/>
  <c r="A11075" i="32"/>
  <c r="A11095" i="32"/>
  <c r="A11118" i="32"/>
  <c r="A11139" i="32"/>
  <c r="A11157" i="32"/>
  <c r="A11179" i="32"/>
  <c r="A11201" i="32"/>
  <c r="A11222" i="32"/>
  <c r="A11240" i="32"/>
  <c r="A11262" i="32"/>
  <c r="A11283" i="32"/>
  <c r="A11301" i="32"/>
  <c r="A11323" i="32"/>
  <c r="A11345" i="32"/>
  <c r="A11361" i="32"/>
  <c r="A11381" i="32"/>
  <c r="A11397" i="32"/>
  <c r="A11417" i="32"/>
  <c r="A11433" i="32"/>
  <c r="A11453" i="32"/>
  <c r="A11469" i="32"/>
  <c r="A11489" i="32"/>
  <c r="A11505" i="32"/>
  <c r="A11525" i="32"/>
  <c r="A11541" i="32"/>
  <c r="A11561" i="32"/>
  <c r="A11577" i="32"/>
  <c r="A11597" i="32"/>
  <c r="A11613" i="32"/>
  <c r="A11633" i="32"/>
  <c r="A11649" i="32"/>
  <c r="A11669" i="32"/>
  <c r="A11685" i="32"/>
  <c r="A11705" i="32"/>
  <c r="A11721" i="32"/>
  <c r="A11741" i="32"/>
  <c r="A11757" i="32"/>
  <c r="A11777" i="32"/>
  <c r="A11793" i="32"/>
  <c r="A11813" i="32"/>
  <c r="A11829" i="32"/>
  <c r="A11849" i="32"/>
  <c r="A11865" i="32"/>
  <c r="A11885" i="32"/>
  <c r="A11901" i="32"/>
  <c r="A11921" i="32"/>
  <c r="A11937" i="32"/>
  <c r="A11957" i="32"/>
  <c r="A11973" i="32"/>
  <c r="A11993" i="32"/>
  <c r="A12009" i="32"/>
  <c r="A12027" i="32"/>
  <c r="A12042" i="32"/>
  <c r="A12057" i="32"/>
  <c r="A12075" i="32"/>
  <c r="A12090" i="32"/>
  <c r="A12105" i="32"/>
  <c r="A12123" i="32"/>
  <c r="A12138" i="32"/>
  <c r="A12153" i="32"/>
  <c r="A12171" i="32"/>
  <c r="A12186" i="32"/>
  <c r="A12201" i="32"/>
  <c r="A12219" i="32"/>
  <c r="A12234" i="32"/>
  <c r="A12249" i="32"/>
  <c r="A12267" i="32"/>
  <c r="A12282" i="32"/>
  <c r="A12297" i="32"/>
  <c r="A12315" i="32"/>
  <c r="A12330" i="32"/>
  <c r="A12345" i="32"/>
  <c r="A12363" i="32"/>
  <c r="A12377" i="32"/>
  <c r="A12390" i="32"/>
  <c r="A12402" i="32"/>
  <c r="A12414" i="32"/>
  <c r="A12426" i="32"/>
  <c r="A12438" i="32"/>
  <c r="A12450" i="32"/>
  <c r="A12462" i="32"/>
  <c r="A12474" i="32"/>
  <c r="A12486" i="32"/>
  <c r="A12498" i="32"/>
  <c r="A12510" i="32"/>
  <c r="A12522" i="32"/>
  <c r="A12534" i="32"/>
  <c r="A12546" i="32"/>
  <c r="A12558" i="32"/>
  <c r="A12570" i="32"/>
  <c r="A12582" i="32"/>
  <c r="A12594" i="32"/>
  <c r="A12606" i="32"/>
  <c r="A12618" i="32"/>
  <c r="A12630" i="32"/>
  <c r="A12642" i="32"/>
  <c r="A12654" i="32"/>
  <c r="A12666" i="32"/>
  <c r="A12678" i="32"/>
  <c r="A12690" i="32"/>
  <c r="A12702" i="32"/>
  <c r="A12714" i="32"/>
  <c r="A12726" i="32"/>
  <c r="A12738" i="32"/>
  <c r="A12750" i="32"/>
  <c r="A12762" i="32"/>
  <c r="A12774" i="32"/>
  <c r="A12786" i="32"/>
  <c r="A12798" i="32"/>
  <c r="A12810" i="32"/>
  <c r="A12822" i="32"/>
  <c r="A12834" i="32"/>
  <c r="A12846" i="32"/>
  <c r="A12858" i="32"/>
  <c r="A12870" i="32"/>
  <c r="A12882" i="32"/>
  <c r="A12894" i="32"/>
  <c r="A12906" i="32"/>
  <c r="A12918" i="32"/>
  <c r="A12930" i="32"/>
  <c r="A12942" i="32"/>
  <c r="A12954" i="32"/>
  <c r="A12966" i="32"/>
  <c r="A12978" i="32"/>
  <c r="A12990" i="32"/>
  <c r="A13002" i="32"/>
  <c r="A13014" i="32"/>
  <c r="A13026" i="32"/>
  <c r="A13038" i="32"/>
  <c r="A13050" i="32"/>
  <c r="A13062" i="32"/>
  <c r="A13074" i="32"/>
  <c r="A13086" i="32"/>
  <c r="A13098" i="32"/>
  <c r="A13110" i="32"/>
  <c r="A13122" i="32"/>
  <c r="A13134" i="32"/>
  <c r="A13146" i="32"/>
  <c r="A13158" i="32"/>
  <c r="A13170" i="32"/>
  <c r="A13182" i="32"/>
  <c r="A13194" i="32"/>
  <c r="A13206" i="32"/>
  <c r="A13218" i="32"/>
  <c r="A13230" i="32"/>
  <c r="A13242" i="32"/>
  <c r="A13254" i="32"/>
  <c r="A13266" i="32"/>
  <c r="A13278" i="32"/>
  <c r="A13290" i="32"/>
  <c r="A13302" i="32"/>
  <c r="A13314" i="32"/>
  <c r="A13326" i="32"/>
  <c r="A13338" i="32"/>
  <c r="A13350" i="32"/>
  <c r="A13362" i="32"/>
  <c r="A13374" i="32"/>
  <c r="A13386" i="32"/>
  <c r="A13398" i="32"/>
  <c r="A13410" i="32"/>
  <c r="A13422" i="32"/>
  <c r="A9933" i="32"/>
  <c r="A10271" i="32"/>
  <c r="A10488" i="32"/>
  <c r="A10595" i="32"/>
  <c r="A10665" i="32"/>
  <c r="A10728" i="32"/>
  <c r="A10776" i="32"/>
  <c r="A10818" i="32"/>
  <c r="A10855" i="32"/>
  <c r="A10885" i="32"/>
  <c r="A10921" i="32"/>
  <c r="A10951" i="32"/>
  <c r="A10984" i="32"/>
  <c r="A11010" i="32"/>
  <c r="A11029" i="32"/>
  <c r="A11053" i="32"/>
  <c r="A11076" i="32"/>
  <c r="A11096" i="32"/>
  <c r="A11119" i="32"/>
  <c r="A11141" i="32"/>
  <c r="A11162" i="32"/>
  <c r="A11180" i="32"/>
  <c r="A11202" i="32"/>
  <c r="A11223" i="32"/>
  <c r="A11241" i="32"/>
  <c r="A11263" i="32"/>
  <c r="A11285" i="32"/>
  <c r="A11306" i="32"/>
  <c r="A11324" i="32"/>
  <c r="A11346" i="32"/>
  <c r="A11366" i="32"/>
  <c r="A11382" i="32"/>
  <c r="A11402" i="32"/>
  <c r="A11418" i="32"/>
  <c r="A11438" i="32"/>
  <c r="A11454" i="32"/>
  <c r="A11474" i="32"/>
  <c r="A11490" i="32"/>
  <c r="A11510" i="32"/>
  <c r="A11526" i="32"/>
  <c r="A11546" i="32"/>
  <c r="A11562" i="32"/>
  <c r="A11582" i="32"/>
  <c r="A11598" i="32"/>
  <c r="A11618" i="32"/>
  <c r="A11634" i="32"/>
  <c r="A11654" i="32"/>
  <c r="A11670" i="32"/>
  <c r="A11690" i="32"/>
  <c r="A11706" i="32"/>
  <c r="A11726" i="32"/>
  <c r="A11742" i="32"/>
  <c r="A11762" i="32"/>
  <c r="A11778" i="32"/>
  <c r="A11798" i="32"/>
  <c r="A11814" i="32"/>
  <c r="A11834" i="32"/>
  <c r="A11850" i="32"/>
  <c r="A11870" i="32"/>
  <c r="A11886" i="32"/>
  <c r="A11906" i="32"/>
  <c r="A11922" i="32"/>
  <c r="A11942" i="32"/>
  <c r="A11958" i="32"/>
  <c r="A11978" i="32"/>
  <c r="A11994" i="32"/>
  <c r="A12012" i="32"/>
  <c r="A12028" i="32"/>
  <c r="A12043" i="32"/>
  <c r="A12060" i="32"/>
  <c r="A12076" i="32"/>
  <c r="A12091" i="32"/>
  <c r="A12108" i="32"/>
  <c r="A12124" i="32"/>
  <c r="A12139" i="32"/>
  <c r="A12156" i="32"/>
  <c r="A12172" i="32"/>
  <c r="A12187" i="32"/>
  <c r="A12204" i="32"/>
  <c r="A12220" i="32"/>
  <c r="A12235" i="32"/>
  <c r="A12252" i="32"/>
  <c r="A12268" i="32"/>
  <c r="A12283" i="32"/>
  <c r="A12300" i="32"/>
  <c r="A12316" i="32"/>
  <c r="A12331" i="32"/>
  <c r="A12348" i="32"/>
  <c r="A12364" i="32"/>
  <c r="A12378" i="32"/>
  <c r="A12391" i="32"/>
  <c r="A12403" i="32"/>
  <c r="A12415" i="32"/>
  <c r="A12427" i="32"/>
  <c r="A12439" i="32"/>
  <c r="A12451" i="32"/>
  <c r="A12463" i="32"/>
  <c r="A12475" i="32"/>
  <c r="A12487" i="32"/>
  <c r="A12499" i="32"/>
  <c r="A12511" i="32"/>
  <c r="A12523" i="32"/>
  <c r="A12535" i="32"/>
  <c r="A12547" i="32"/>
  <c r="A12559" i="32"/>
  <c r="A12571" i="32"/>
  <c r="A12583" i="32"/>
  <c r="A12595" i="32"/>
  <c r="A12607" i="32"/>
  <c r="A12619" i="32"/>
  <c r="A12631" i="32"/>
  <c r="A12643" i="32"/>
  <c r="A12655" i="32"/>
  <c r="A12667" i="32"/>
  <c r="A12679" i="32"/>
  <c r="A12691" i="32"/>
  <c r="A12703" i="32"/>
  <c r="A12715" i="32"/>
  <c r="A12727" i="32"/>
  <c r="A12739" i="32"/>
  <c r="A12751" i="32"/>
  <c r="A12763" i="32"/>
  <c r="A12775" i="32"/>
  <c r="A12787" i="32"/>
  <c r="A12799" i="32"/>
  <c r="A12811" i="32"/>
  <c r="A12823" i="32"/>
  <c r="A12835" i="32"/>
  <c r="A12847" i="32"/>
  <c r="A12859" i="32"/>
  <c r="A12871" i="32"/>
  <c r="A12883" i="32"/>
  <c r="A12895" i="32"/>
  <c r="A12907" i="32"/>
  <c r="A12919" i="32"/>
  <c r="A12931" i="32"/>
  <c r="A12943" i="32"/>
  <c r="A12955" i="32"/>
  <c r="A12967" i="32"/>
  <c r="A12979" i="32"/>
  <c r="A12991" i="32"/>
  <c r="A13003" i="32"/>
  <c r="A13015" i="32"/>
  <c r="A13027" i="32"/>
  <c r="A13039" i="32"/>
  <c r="A13051" i="32"/>
  <c r="A13063" i="32"/>
  <c r="A13075" i="32"/>
  <c r="A13087" i="32"/>
  <c r="A13099" i="32"/>
  <c r="A13111" i="32"/>
  <c r="A13123" i="32"/>
  <c r="A13135" i="32"/>
  <c r="A13147" i="32"/>
  <c r="A13159" i="32"/>
  <c r="A13171" i="32"/>
  <c r="A13183" i="32"/>
  <c r="A13195" i="32"/>
  <c r="A13207" i="32"/>
  <c r="A13219" i="32"/>
  <c r="A13231" i="32"/>
  <c r="A13243" i="32"/>
  <c r="A13255" i="32"/>
  <c r="A13267" i="32"/>
  <c r="A13279" i="32"/>
  <c r="A13291" i="32"/>
  <c r="A13303" i="32"/>
  <c r="A13315" i="32"/>
  <c r="A13327" i="32"/>
  <c r="A13339" i="32"/>
  <c r="A9969" i="32"/>
  <c r="A10293" i="32"/>
  <c r="A10497" i="32"/>
  <c r="A10596" i="32"/>
  <c r="A10666" i="32"/>
  <c r="A10729" i="32"/>
  <c r="A10777" i="32"/>
  <c r="A10821" i="32"/>
  <c r="A10856" i="32"/>
  <c r="A10892" i="32"/>
  <c r="A10924" i="32"/>
  <c r="A10952" i="32"/>
  <c r="A10985" i="32"/>
  <c r="A11011" i="32"/>
  <c r="A11031" i="32"/>
  <c r="A11055" i="32"/>
  <c r="A11079" i="32"/>
  <c r="A11101" i="32"/>
  <c r="A11120" i="32"/>
  <c r="A11142" i="32"/>
  <c r="A11163" i="32"/>
  <c r="A11181" i="32"/>
  <c r="A11203" i="32"/>
  <c r="A11225" i="32"/>
  <c r="A11246" i="32"/>
  <c r="A11264" i="32"/>
  <c r="A11286" i="32"/>
  <c r="A11307" i="32"/>
  <c r="A11325" i="32"/>
  <c r="A11347" i="32"/>
  <c r="A11367" i="32"/>
  <c r="A11383" i="32"/>
  <c r="A11403" i="32"/>
  <c r="A11419" i="32"/>
  <c r="A11439" i="32"/>
  <c r="A11455" i="32"/>
  <c r="A11475" i="32"/>
  <c r="A11491" i="32"/>
  <c r="A11511" i="32"/>
  <c r="A11527" i="32"/>
  <c r="A11547" i="32"/>
  <c r="A11563" i="32"/>
  <c r="A11583" i="32"/>
  <c r="A11599" i="32"/>
  <c r="A11619" i="32"/>
  <c r="A11635" i="32"/>
  <c r="A11655" i="32"/>
  <c r="A11671" i="32"/>
  <c r="A11691" i="32"/>
  <c r="A11707" i="32"/>
  <c r="A11727" i="32"/>
  <c r="A11743" i="32"/>
  <c r="A11763" i="32"/>
  <c r="A11779" i="32"/>
  <c r="A11799" i="32"/>
  <c r="A11815" i="32"/>
  <c r="A11835" i="32"/>
  <c r="A11851" i="32"/>
  <c r="A11871" i="32"/>
  <c r="A11887" i="32"/>
  <c r="A11907" i="32"/>
  <c r="A11923" i="32"/>
  <c r="A11943" i="32"/>
  <c r="A11959" i="32"/>
  <c r="A11979" i="32"/>
  <c r="A11995" i="32"/>
  <c r="A12014" i="32"/>
  <c r="A12029" i="32"/>
  <c r="A12044" i="32"/>
  <c r="A12062" i="32"/>
  <c r="A12077" i="32"/>
  <c r="A12092" i="32"/>
  <c r="A12110" i="32"/>
  <c r="A12125" i="32"/>
  <c r="A12140" i="32"/>
  <c r="A12158" i="32"/>
  <c r="A12173" i="32"/>
  <c r="A12188" i="32"/>
  <c r="A12206" i="32"/>
  <c r="A12221" i="32"/>
  <c r="A12236" i="32"/>
  <c r="A12254" i="32"/>
  <c r="A12269" i="32"/>
  <c r="A12284" i="32"/>
  <c r="A12302" i="32"/>
  <c r="A12317" i="32"/>
  <c r="A12332" i="32"/>
  <c r="A12350" i="32"/>
  <c r="A12365" i="32"/>
  <c r="A12379" i="32"/>
  <c r="A12392" i="32"/>
  <c r="A12404" i="32"/>
  <c r="A12416" i="32"/>
  <c r="A12428" i="32"/>
  <c r="A12440" i="32"/>
  <c r="A12452" i="32"/>
  <c r="A12464" i="32"/>
  <c r="A12476" i="32"/>
  <c r="A12488" i="32"/>
  <c r="A12500" i="32"/>
  <c r="A12512" i="32"/>
  <c r="A12524" i="32"/>
  <c r="A12536" i="32"/>
  <c r="A12548" i="32"/>
  <c r="A12560" i="32"/>
  <c r="A12572" i="32"/>
  <c r="A12584" i="32"/>
  <c r="A12596" i="32"/>
  <c r="A12608" i="32"/>
  <c r="A12620" i="32"/>
  <c r="A12632" i="32"/>
  <c r="A12644" i="32"/>
  <c r="A12656" i="32"/>
  <c r="A12668" i="32"/>
  <c r="A12680" i="32"/>
  <c r="A12692" i="32"/>
  <c r="A12704" i="32"/>
  <c r="A12716" i="32"/>
  <c r="A12728" i="32"/>
  <c r="A12740" i="32"/>
  <c r="A12752" i="32"/>
  <c r="A12764" i="32"/>
  <c r="A12776" i="32"/>
  <c r="A12788" i="32"/>
  <c r="A12800" i="32"/>
  <c r="A12812" i="32"/>
  <c r="A12824" i="32"/>
  <c r="A12836" i="32"/>
  <c r="A12848" i="32"/>
  <c r="A12860" i="32"/>
  <c r="A12872" i="32"/>
  <c r="A12884" i="32"/>
  <c r="A12896" i="32"/>
  <c r="A12908" i="32"/>
  <c r="A12920" i="32"/>
  <c r="A12932" i="32"/>
  <c r="A12944" i="32"/>
  <c r="A12956" i="32"/>
  <c r="A12968" i="32"/>
  <c r="A12980" i="32"/>
  <c r="A12992" i="32"/>
  <c r="A13004" i="32"/>
  <c r="A13016" i="32"/>
  <c r="A13028" i="32"/>
  <c r="A13040" i="32"/>
  <c r="A13052" i="32"/>
  <c r="A10005" i="32"/>
  <c r="A10315" i="32"/>
  <c r="A10508" i="32"/>
  <c r="A10605" i="32"/>
  <c r="A10674" i="32"/>
  <c r="A10737" i="32"/>
  <c r="A10785" i="32"/>
  <c r="A10823" i="32"/>
  <c r="A10857" i="32"/>
  <c r="A10895" i="32"/>
  <c r="A10925" i="32"/>
  <c r="A10957" i="32"/>
  <c r="A10987" i="32"/>
  <c r="A11013" i="32"/>
  <c r="A11036" i="32"/>
  <c r="A11056" i="32"/>
  <c r="A11080" i="32"/>
  <c r="A11103" i="32"/>
  <c r="A11121" i="32"/>
  <c r="A11143" i="32"/>
  <c r="A11165" i="32"/>
  <c r="A11186" i="32"/>
  <c r="A11204" i="32"/>
  <c r="A11226" i="32"/>
  <c r="A11247" i="32"/>
  <c r="A11265" i="32"/>
  <c r="A11287" i="32"/>
  <c r="A11309" i="32"/>
  <c r="A11330" i="32"/>
  <c r="A11348" i="32"/>
  <c r="A11368" i="32"/>
  <c r="A11384" i="32"/>
  <c r="A11404" i="32"/>
  <c r="A11420" i="32"/>
  <c r="A11440" i="32"/>
  <c r="A11456" i="32"/>
  <c r="A11476" i="32"/>
  <c r="A11492" i="32"/>
  <c r="A11512" i="32"/>
  <c r="A11528" i="32"/>
  <c r="A11548" i="32"/>
  <c r="A11564" i="32"/>
  <c r="A11584" i="32"/>
  <c r="A11600" i="32"/>
  <c r="A11620" i="32"/>
  <c r="A11636" i="32"/>
  <c r="A11656" i="32"/>
  <c r="A11672" i="32"/>
  <c r="A11692" i="32"/>
  <c r="A11708" i="32"/>
  <c r="A11728" i="32"/>
  <c r="A11744" i="32"/>
  <c r="A11764" i="32"/>
  <c r="A11780" i="32"/>
  <c r="A11800" i="32"/>
  <c r="A11816" i="32"/>
  <c r="A11836" i="32"/>
  <c r="A11852" i="32"/>
  <c r="A11872" i="32"/>
  <c r="A11888" i="32"/>
  <c r="A11908" i="32"/>
  <c r="A11924" i="32"/>
  <c r="A11944" i="32"/>
  <c r="A11960" i="32"/>
  <c r="A11980" i="32"/>
  <c r="A11996" i="32"/>
  <c r="A12015" i="32"/>
  <c r="A12030" i="32"/>
  <c r="A12045" i="32"/>
  <c r="A12063" i="32"/>
  <c r="A12078" i="32"/>
  <c r="A12093" i="32"/>
  <c r="A12111" i="32"/>
  <c r="A12126" i="32"/>
  <c r="A12141" i="32"/>
  <c r="A12159" i="32"/>
  <c r="A12174" i="32"/>
  <c r="A12189" i="32"/>
  <c r="A12207" i="32"/>
  <c r="A12222" i="32"/>
  <c r="A12237" i="32"/>
  <c r="A12255" i="32"/>
  <c r="A12270" i="32"/>
  <c r="A12285" i="32"/>
  <c r="A12303" i="32"/>
  <c r="A12318" i="32"/>
  <c r="A12333" i="32"/>
  <c r="A12351" i="32"/>
  <c r="A12366" i="32"/>
  <c r="A12380" i="32"/>
  <c r="A12393" i="32"/>
  <c r="A12405" i="32"/>
  <c r="A12417" i="32"/>
  <c r="A12429" i="32"/>
  <c r="A12441" i="32"/>
  <c r="A12453" i="32"/>
  <c r="A12465" i="32"/>
  <c r="A12477" i="32"/>
  <c r="A12489" i="32"/>
  <c r="A12501" i="32"/>
  <c r="A12513" i="32"/>
  <c r="A12525" i="32"/>
  <c r="A12537" i="32"/>
  <c r="A12549" i="32"/>
  <c r="A12561" i="32"/>
  <c r="A12573" i="32"/>
  <c r="A12585" i="32"/>
  <c r="A12597" i="32"/>
  <c r="A12609" i="32"/>
  <c r="A12621" i="32"/>
  <c r="A12633" i="32"/>
  <c r="A12645" i="32"/>
  <c r="A12657" i="32"/>
  <c r="A12669" i="32"/>
  <c r="A10041" i="32"/>
  <c r="A10332" i="32"/>
  <c r="A10513" i="32"/>
  <c r="A10615" i="32"/>
  <c r="A10680" i="32"/>
  <c r="A10746" i="32"/>
  <c r="A10788" i="32"/>
  <c r="A10824" i="32"/>
  <c r="A10863" i="32"/>
  <c r="A10897" i="32"/>
  <c r="A10926" i="32"/>
  <c r="A10961" i="32"/>
  <c r="A10989" i="32"/>
  <c r="A11014" i="32"/>
  <c r="A11037" i="32"/>
  <c r="A11057" i="32"/>
  <c r="A11081" i="32"/>
  <c r="A11105" i="32"/>
  <c r="A11126" i="32"/>
  <c r="A11144" i="32"/>
  <c r="A11166" i="32"/>
  <c r="A11187" i="32"/>
  <c r="A11205" i="32"/>
  <c r="A11227" i="32"/>
  <c r="A11249" i="32"/>
  <c r="A11270" i="32"/>
  <c r="A11288" i="32"/>
  <c r="A11310" i="32"/>
  <c r="A11331" i="32"/>
  <c r="A11349" i="32"/>
  <c r="A11369" i="32"/>
  <c r="A11385" i="32"/>
  <c r="A11405" i="32"/>
  <c r="A11421" i="32"/>
  <c r="A11441" i="32"/>
  <c r="A11457" i="32"/>
  <c r="A11477" i="32"/>
  <c r="A11493" i="32"/>
  <c r="A11513" i="32"/>
  <c r="A11529" i="32"/>
  <c r="A11549" i="32"/>
  <c r="A11565" i="32"/>
  <c r="A11585" i="32"/>
  <c r="A11601" i="32"/>
  <c r="A11621" i="32"/>
  <c r="A11637" i="32"/>
  <c r="A11657" i="32"/>
  <c r="A11673" i="32"/>
  <c r="A11693" i="32"/>
  <c r="A11709" i="32"/>
  <c r="A11729" i="32"/>
  <c r="A11745" i="32"/>
  <c r="A11765" i="32"/>
  <c r="A11781" i="32"/>
  <c r="A11801" i="32"/>
  <c r="A11817" i="32"/>
  <c r="A11837" i="32"/>
  <c r="A11853" i="32"/>
  <c r="A11873" i="32"/>
  <c r="A11889" i="32"/>
  <c r="A11909" i="32"/>
  <c r="A11925" i="32"/>
  <c r="A11945" i="32"/>
  <c r="A11961" i="32"/>
  <c r="A11981" i="32"/>
  <c r="A11997" i="32"/>
  <c r="A12016" i="32"/>
  <c r="A12031" i="32"/>
  <c r="A12048" i="32"/>
  <c r="A12064" i="32"/>
  <c r="A12079" i="32"/>
  <c r="A12096" i="32"/>
  <c r="A12112" i="32"/>
  <c r="A12127" i="32"/>
  <c r="A12144" i="32"/>
  <c r="A12160" i="32"/>
  <c r="A12175" i="32"/>
  <c r="A12192" i="32"/>
  <c r="A12208" i="32"/>
  <c r="A12223" i="32"/>
  <c r="A12240" i="32"/>
  <c r="A12256" i="32"/>
  <c r="A12271" i="32"/>
  <c r="A12288" i="32"/>
  <c r="A12304" i="32"/>
  <c r="A12319" i="32"/>
  <c r="A12336" i="32"/>
  <c r="A12352" i="32"/>
  <c r="A12367" i="32"/>
  <c r="A12381" i="32"/>
  <c r="A12394" i="32"/>
  <c r="A12406" i="32"/>
  <c r="A12418" i="32"/>
  <c r="A12430" i="32"/>
  <c r="A12442" i="32"/>
  <c r="A12454" i="32"/>
  <c r="A12466" i="32"/>
  <c r="A12478" i="32"/>
  <c r="A12490" i="32"/>
  <c r="A12502" i="32"/>
  <c r="A12514" i="32"/>
  <c r="A12526" i="32"/>
  <c r="A12538" i="32"/>
  <c r="A12550" i="32"/>
  <c r="A12562" i="32"/>
  <c r="A12574" i="32"/>
  <c r="A12586" i="32"/>
  <c r="A12598" i="32"/>
  <c r="A12610" i="32"/>
  <c r="A12622" i="32"/>
  <c r="A12634" i="32"/>
  <c r="A12646" i="32"/>
  <c r="A12658" i="32"/>
  <c r="A10077" i="32"/>
  <c r="A10353" i="32"/>
  <c r="A10524" i="32"/>
  <c r="A10616" i="32"/>
  <c r="A10681" i="32"/>
  <c r="A10747" i="32"/>
  <c r="A10793" i="32"/>
  <c r="A10825" i="32"/>
  <c r="A10867" i="32"/>
  <c r="A10899" i="32"/>
  <c r="A10931" i="32"/>
  <c r="A10963" i="32"/>
  <c r="A10990" i="32"/>
  <c r="A11015" i="32"/>
  <c r="A11039" i="32"/>
  <c r="A11062" i="32"/>
  <c r="A11082" i="32"/>
  <c r="A11106" i="32"/>
  <c r="A11127" i="32"/>
  <c r="A11145" i="32"/>
  <c r="A11167" i="32"/>
  <c r="A11189" i="32"/>
  <c r="A11210" i="32"/>
  <c r="A11228" i="32"/>
  <c r="A11250" i="32"/>
  <c r="A11271" i="32"/>
  <c r="A11289" i="32"/>
  <c r="A11311" i="32"/>
  <c r="A11333" i="32"/>
  <c r="A11354" i="32"/>
  <c r="A11370" i="32"/>
  <c r="A11390" i="32"/>
  <c r="A11406" i="32"/>
  <c r="A11426" i="32"/>
  <c r="A11442" i="32"/>
  <c r="A11462" i="32"/>
  <c r="A11478" i="32"/>
  <c r="A11498" i="32"/>
  <c r="A11514" i="32"/>
  <c r="A11534" i="32"/>
  <c r="A11550" i="32"/>
  <c r="A11570" i="32"/>
  <c r="A11586" i="32"/>
  <c r="A11606" i="32"/>
  <c r="A11622" i="32"/>
  <c r="A11642" i="32"/>
  <c r="A11658" i="32"/>
  <c r="A11678" i="32"/>
  <c r="A11694" i="32"/>
  <c r="A11714" i="32"/>
  <c r="A11730" i="32"/>
  <c r="A11750" i="32"/>
  <c r="A11766" i="32"/>
  <c r="A11786" i="32"/>
  <c r="A11802" i="32"/>
  <c r="A11822" i="32"/>
  <c r="A11838" i="32"/>
  <c r="A11858" i="32"/>
  <c r="A11874" i="32"/>
  <c r="A11894" i="32"/>
  <c r="A11910" i="32"/>
  <c r="A11930" i="32"/>
  <c r="A11946" i="32"/>
  <c r="A11966" i="32"/>
  <c r="A11982" i="32"/>
  <c r="A12002" i="32"/>
  <c r="A12017" i="32"/>
  <c r="A12032" i="32"/>
  <c r="A12050" i="32"/>
  <c r="A12065" i="32"/>
  <c r="A12080" i="32"/>
  <c r="A12098" i="32"/>
  <c r="A12113" i="32"/>
  <c r="A12128" i="32"/>
  <c r="A12146" i="32"/>
  <c r="A12161" i="32"/>
  <c r="A12176" i="32"/>
  <c r="A12194" i="32"/>
  <c r="A12209" i="32"/>
  <c r="A12224" i="32"/>
  <c r="A12242" i="32"/>
  <c r="A12257" i="32"/>
  <c r="A12272" i="32"/>
  <c r="A12290" i="32"/>
  <c r="A12305" i="32"/>
  <c r="A12320" i="32"/>
  <c r="A12338" i="32"/>
  <c r="A12353" i="32"/>
  <c r="A12368" i="32"/>
  <c r="A12382" i="32"/>
  <c r="A12395" i="32"/>
  <c r="A12407" i="32"/>
  <c r="A12419" i="32"/>
  <c r="A12431" i="32"/>
  <c r="A12443" i="32"/>
  <c r="A12455" i="32"/>
  <c r="A12467" i="32"/>
  <c r="A12479" i="32"/>
  <c r="A12491" i="32"/>
  <c r="A12503" i="32"/>
  <c r="A12515" i="32"/>
  <c r="A12527" i="32"/>
  <c r="A12539" i="32"/>
  <c r="A12551" i="32"/>
  <c r="A12563" i="32"/>
  <c r="A12575" i="32"/>
  <c r="A12587" i="32"/>
  <c r="A12599" i="32"/>
  <c r="A12611" i="32"/>
  <c r="A12623" i="32"/>
  <c r="A12635" i="32"/>
  <c r="A12647" i="32"/>
  <c r="A12659" i="32"/>
  <c r="A12671" i="32"/>
  <c r="A10113" i="32"/>
  <c r="A10369" i="32"/>
  <c r="A10533" i="32"/>
  <c r="A10621" i="32"/>
  <c r="A10689" i="32"/>
  <c r="A10752" i="32"/>
  <c r="A10794" i="32"/>
  <c r="A10833" i="32"/>
  <c r="A10869" i="32"/>
  <c r="A10900" i="32"/>
  <c r="A10935" i="32"/>
  <c r="A10964" i="32"/>
  <c r="A10991" i="32"/>
  <c r="A11016" i="32"/>
  <c r="A11040" i="32"/>
  <c r="A11063" i="32"/>
  <c r="A11083" i="32"/>
  <c r="A11107" i="32"/>
  <c r="A11129" i="32"/>
  <c r="A11150" i="32"/>
  <c r="A11168" i="32"/>
  <c r="A11190" i="32"/>
  <c r="A11211" i="32"/>
  <c r="A11229" i="32"/>
  <c r="A11251" i="32"/>
  <c r="A11273" i="32"/>
  <c r="A11294" i="32"/>
  <c r="A11312" i="32"/>
  <c r="A11334" i="32"/>
  <c r="A11355" i="32"/>
  <c r="A11371" i="32"/>
  <c r="A11391" i="32"/>
  <c r="A11407" i="32"/>
  <c r="A11427" i="32"/>
  <c r="A11443" i="32"/>
  <c r="A11463" i="32"/>
  <c r="A11479" i="32"/>
  <c r="A11499" i="32"/>
  <c r="A11515" i="32"/>
  <c r="A11535" i="32"/>
  <c r="A11551" i="32"/>
  <c r="A11571" i="32"/>
  <c r="A11587" i="32"/>
  <c r="A11607" i="32"/>
  <c r="A11623" i="32"/>
  <c r="A11643" i="32"/>
  <c r="A11659" i="32"/>
  <c r="A11679" i="32"/>
  <c r="A11695" i="32"/>
  <c r="A14610" i="32"/>
  <c r="A14598" i="32"/>
  <c r="A14586" i="32"/>
  <c r="A14574" i="32"/>
  <c r="A14562" i="32"/>
  <c r="A14550" i="32"/>
  <c r="A14538" i="32"/>
  <c r="A14526" i="32"/>
  <c r="A14514" i="32"/>
  <c r="A14502" i="32"/>
  <c r="A14490" i="32"/>
  <c r="A14478" i="32"/>
  <c r="A14466" i="32"/>
  <c r="A14454" i="32"/>
  <c r="A14442" i="32"/>
  <c r="A14430" i="32"/>
  <c r="A14418" i="32"/>
  <c r="A14406" i="32"/>
  <c r="A14394" i="32"/>
  <c r="A14382" i="32"/>
  <c r="A14370" i="32"/>
  <c r="A14358" i="32"/>
  <c r="A14346" i="32"/>
  <c r="A14334" i="32"/>
  <c r="A14322" i="32"/>
  <c r="A14310" i="32"/>
  <c r="A14298" i="32"/>
  <c r="A14286" i="32"/>
  <c r="A14274" i="32"/>
  <c r="A14262" i="32"/>
  <c r="A14250" i="32"/>
  <c r="A14238" i="32"/>
  <c r="A14223" i="32"/>
  <c r="A14209" i="32"/>
  <c r="A14195" i="32"/>
  <c r="A14181" i="32"/>
  <c r="A14167" i="32"/>
  <c r="A14151" i="32"/>
  <c r="A14137" i="32"/>
  <c r="A14123" i="32"/>
  <c r="A14109" i="32"/>
  <c r="A14095" i="32"/>
  <c r="A14079" i="32"/>
  <c r="A14065" i="32"/>
  <c r="A14051" i="32"/>
  <c r="A14037" i="32"/>
  <c r="A14023" i="32"/>
  <c r="A14007" i="32"/>
  <c r="A13993" i="32"/>
  <c r="A13979" i="32"/>
  <c r="A13965" i="32"/>
  <c r="A13951" i="32"/>
  <c r="A13935" i="32"/>
  <c r="A13921" i="32"/>
  <c r="A13907" i="32"/>
  <c r="A13893" i="32"/>
  <c r="A13879" i="32"/>
  <c r="A13863" i="32"/>
  <c r="A13849" i="32"/>
  <c r="A13835" i="32"/>
  <c r="A13821" i="32"/>
  <c r="A13807" i="32"/>
  <c r="A13791" i="32"/>
  <c r="A13777" i="32"/>
  <c r="A13763" i="32"/>
  <c r="A13749" i="32"/>
  <c r="A13735" i="32"/>
  <c r="A13719" i="32"/>
  <c r="A13705" i="32"/>
  <c r="A13691" i="32"/>
  <c r="A13677" i="32"/>
  <c r="A13663" i="32"/>
  <c r="A13647" i="32"/>
  <c r="A13633" i="32"/>
  <c r="A13619" i="32"/>
  <c r="A13605" i="32"/>
  <c r="A13591" i="32"/>
  <c r="A13575" i="32"/>
  <c r="A13561" i="32"/>
  <c r="A13547" i="32"/>
  <c r="A13533" i="32"/>
  <c r="A13519" i="32"/>
  <c r="A13503" i="32"/>
  <c r="A13489" i="32"/>
  <c r="A13475" i="32"/>
  <c r="A13461" i="32"/>
  <c r="A13447" i="32"/>
  <c r="A13431" i="32"/>
  <c r="A13416" i="32"/>
  <c r="A13401" i="32"/>
  <c r="A13383" i="32"/>
  <c r="A13368" i="32"/>
  <c r="A13353" i="32"/>
  <c r="A13334" i="32"/>
  <c r="A13318" i="32"/>
  <c r="A13298" i="32"/>
  <c r="A13282" i="32"/>
  <c r="A13262" i="32"/>
  <c r="A13246" i="32"/>
  <c r="A13224" i="32"/>
  <c r="A13202" i="32"/>
  <c r="A13185" i="32"/>
  <c r="A13163" i="32"/>
  <c r="A13141" i="32"/>
  <c r="A13124" i="32"/>
  <c r="A13102" i="32"/>
  <c r="A13080" i="32"/>
  <c r="A13058" i="32"/>
  <c r="A13034" i="32"/>
  <c r="A13010" i="32"/>
  <c r="A12986" i="32"/>
  <c r="A12962" i="32"/>
  <c r="A12938" i="32"/>
  <c r="A12914" i="32"/>
  <c r="A12890" i="32"/>
  <c r="A12866" i="32"/>
  <c r="A12842" i="32"/>
  <c r="A12818" i="32"/>
  <c r="A12794" i="32"/>
  <c r="A12770" i="32"/>
  <c r="A12746" i="32"/>
  <c r="A12722" i="32"/>
  <c r="A12698" i="32"/>
  <c r="A12674" i="32"/>
  <c r="A12636" i="32"/>
  <c r="A12588" i="32"/>
  <c r="A12540" i="32"/>
  <c r="A12492" i="32"/>
  <c r="A12444" i="32"/>
  <c r="A12396" i="32"/>
  <c r="A12339" i="32"/>
  <c r="A12273" i="32"/>
  <c r="A12210" i="32"/>
  <c r="A12147" i="32"/>
  <c r="A12081" i="32"/>
  <c r="A12018" i="32"/>
  <c r="A11947" i="32"/>
  <c r="A11875" i="32"/>
  <c r="A11803" i="32"/>
  <c r="A11731" i="32"/>
  <c r="A11625" i="32"/>
  <c r="A11517" i="32"/>
  <c r="A11409" i="32"/>
  <c r="A11297" i="32"/>
  <c r="A11174" i="32"/>
  <c r="A11043" i="32"/>
  <c r="A10871" i="32"/>
  <c r="A10549" i="32"/>
  <c r="A12673" i="32"/>
  <c r="A12626" i="32"/>
  <c r="A12578" i="32"/>
  <c r="A12530" i="32"/>
  <c r="A12482" i="32"/>
  <c r="A12434" i="32"/>
  <c r="A12386" i="32"/>
  <c r="A12326" i="32"/>
  <c r="A12260" i="32"/>
  <c r="A12197" i="32"/>
  <c r="A12134" i="32"/>
  <c r="A12068" i="32"/>
  <c r="A12005" i="32"/>
  <c r="A11933" i="32"/>
  <c r="A11861" i="32"/>
  <c r="A11789" i="32"/>
  <c r="A11717" i="32"/>
  <c r="A11624" i="32"/>
  <c r="A11516" i="32"/>
  <c r="A11408" i="32"/>
  <c r="A11295" i="32"/>
  <c r="A11169" i="32"/>
  <c r="A11041" i="32"/>
  <c r="A10870" i="32"/>
  <c r="A10544" i="32"/>
  <c r="A10405" i="32"/>
  <c r="A333" i="32"/>
  <c r="A318" i="32"/>
  <c r="A302" i="32"/>
  <c r="A285" i="32"/>
  <c r="A270" i="32"/>
  <c r="A254" i="32"/>
  <c r="A237" i="32"/>
  <c r="A222" i="32"/>
  <c r="A206" i="32"/>
  <c r="A189" i="32"/>
  <c r="A174" i="32"/>
  <c r="A158" i="32"/>
  <c r="A141" i="32"/>
  <c r="A126" i="32"/>
  <c r="A110" i="32"/>
  <c r="A93" i="32"/>
  <c r="A78" i="32"/>
  <c r="A62" i="32"/>
  <c r="A45" i="32"/>
  <c r="A30" i="32"/>
  <c r="A14" i="32"/>
  <c r="A1892" i="32"/>
  <c r="A14607" i="32"/>
  <c r="A14595" i="32"/>
  <c r="A14583" i="32"/>
  <c r="A14571" i="32"/>
  <c r="A14559" i="32"/>
  <c r="A14547" i="32"/>
  <c r="A14535" i="32"/>
  <c r="A14523" i="32"/>
  <c r="A14511" i="32"/>
  <c r="A14499" i="32"/>
  <c r="A14487" i="32"/>
  <c r="A14475" i="32"/>
  <c r="A14463" i="32"/>
  <c r="A14451" i="32"/>
  <c r="A14439" i="32"/>
  <c r="A14427" i="32"/>
  <c r="A14415" i="32"/>
  <c r="A14403" i="32"/>
  <c r="A14391" i="32"/>
  <c r="A14379" i="32"/>
  <c r="A14367" i="32"/>
  <c r="A14355" i="32"/>
  <c r="A14343" i="32"/>
  <c r="A14331" i="32"/>
  <c r="A14319" i="32"/>
  <c r="A14307" i="32"/>
  <c r="A14295" i="32"/>
  <c r="A14283" i="32"/>
  <c r="A14271" i="32"/>
  <c r="A14259" i="32"/>
  <c r="A14247" i="32"/>
  <c r="A14234" i="32"/>
  <c r="A14220" i="32"/>
  <c r="A14206" i="32"/>
  <c r="A14192" i="32"/>
  <c r="A14178" i="32"/>
  <c r="A14162" i="32"/>
  <c r="A14148" i="32"/>
  <c r="A14134" i="32"/>
  <c r="A14120" i="32"/>
  <c r="A14106" i="32"/>
  <c r="A14090" i="32"/>
  <c r="A14076" i="32"/>
  <c r="A14062" i="32"/>
  <c r="A14048" i="32"/>
  <c r="A14034" i="32"/>
  <c r="A14018" i="32"/>
  <c r="A14004" i="32"/>
  <c r="A13990" i="32"/>
  <c r="A13976" i="32"/>
  <c r="A13962" i="32"/>
  <c r="A13946" i="32"/>
  <c r="A13932" i="32"/>
  <c r="A13918" i="32"/>
  <c r="A13904" i="32"/>
  <c r="A13890" i="32"/>
  <c r="A13874" i="32"/>
  <c r="A13860" i="32"/>
  <c r="A13846" i="32"/>
  <c r="A13832" i="32"/>
  <c r="A13818" i="32"/>
  <c r="A13802" i="32"/>
  <c r="A13788" i="32"/>
  <c r="A13774" i="32"/>
  <c r="A13760" i="32"/>
  <c r="A13746" i="32"/>
  <c r="A13730" i="32"/>
  <c r="A13716" i="32"/>
  <c r="A13702" i="32"/>
  <c r="A13688" i="32"/>
  <c r="A13674" i="32"/>
  <c r="A13658" i="32"/>
  <c r="A13644" i="32"/>
  <c r="A13630" i="32"/>
  <c r="A13616" i="32"/>
  <c r="A13602" i="32"/>
  <c r="A13586" i="32"/>
  <c r="A13572" i="32"/>
  <c r="A13558" i="32"/>
  <c r="A13544" i="32"/>
  <c r="A13530" i="32"/>
  <c r="A13514" i="32"/>
  <c r="A13500" i="32"/>
  <c r="A13486" i="32"/>
  <c r="A13472" i="32"/>
  <c r="A13458" i="32"/>
  <c r="A13442" i="32"/>
  <c r="A13428" i="32"/>
  <c r="A13413" i="32"/>
  <c r="A13395" i="32"/>
  <c r="A13380" i="32"/>
  <c r="A13365" i="32"/>
  <c r="A13347" i="32"/>
  <c r="A13331" i="32"/>
  <c r="A13311" i="32"/>
  <c r="A13295" i="32"/>
  <c r="A13275" i="32"/>
  <c r="A13259" i="32"/>
  <c r="A13238" i="32"/>
  <c r="A13221" i="32"/>
  <c r="A13199" i="32"/>
  <c r="A13177" i="32"/>
  <c r="A13160" i="32"/>
  <c r="A13138" i="32"/>
  <c r="A13116" i="32"/>
  <c r="A13094" i="32"/>
  <c r="A13077" i="32"/>
  <c r="A13055" i="32"/>
  <c r="A13031" i="32"/>
  <c r="A13007" i="32"/>
  <c r="A12983" i="32"/>
  <c r="A12959" i="32"/>
  <c r="A12935" i="32"/>
  <c r="A12911" i="32"/>
  <c r="A12887" i="32"/>
  <c r="A12863" i="32"/>
  <c r="A12839" i="32"/>
  <c r="A12815" i="32"/>
  <c r="A12791" i="32"/>
  <c r="A12767" i="32"/>
  <c r="A12743" i="32"/>
  <c r="A12719" i="32"/>
  <c r="A12695" i="32"/>
  <c r="A12670" i="32"/>
  <c r="A12624" i="32"/>
  <c r="A12576" i="32"/>
  <c r="A12528" i="32"/>
  <c r="A12480" i="32"/>
  <c r="A12432" i="32"/>
  <c r="A12383" i="32"/>
  <c r="A12321" i="32"/>
  <c r="A12258" i="32"/>
  <c r="A12195" i="32"/>
  <c r="A12129" i="32"/>
  <c r="A12066" i="32"/>
  <c r="A12003" i="32"/>
  <c r="A11931" i="32"/>
  <c r="A11859" i="32"/>
  <c r="A11787" i="32"/>
  <c r="A11715" i="32"/>
  <c r="A11608" i="32"/>
  <c r="A11500" i="32"/>
  <c r="A11392" i="32"/>
  <c r="A11274" i="32"/>
  <c r="A11151" i="32"/>
  <c r="A11017" i="32"/>
  <c r="A10836" i="32"/>
  <c r="A10389" i="32"/>
  <c r="A14282" i="32"/>
  <c r="A14270" i="32"/>
  <c r="A14258" i="32"/>
  <c r="A14246" i="32"/>
  <c r="A14233" i="32"/>
  <c r="A14219" i="32"/>
  <c r="A14205" i="32"/>
  <c r="A14191" i="32"/>
  <c r="A14175" i="32"/>
  <c r="A14161" i="32"/>
  <c r="A14147" i="32"/>
  <c r="A14133" i="32"/>
  <c r="A14119" i="32"/>
  <c r="A14103" i="32"/>
  <c r="A14089" i="32"/>
  <c r="A14075" i="32"/>
  <c r="A14061" i="32"/>
  <c r="A14047" i="32"/>
  <c r="A14031" i="32"/>
  <c r="A14017" i="32"/>
  <c r="A14003" i="32"/>
  <c r="A13989" i="32"/>
  <c r="A13975" i="32"/>
  <c r="A13959" i="32"/>
  <c r="A13945" i="32"/>
  <c r="A13931" i="32"/>
  <c r="A13917" i="32"/>
  <c r="A13903" i="32"/>
  <c r="A13887" i="32"/>
  <c r="A13873" i="32"/>
  <c r="A13859" i="32"/>
  <c r="A13845" i="32"/>
  <c r="A13831" i="32"/>
  <c r="A13815" i="32"/>
  <c r="A13801" i="32"/>
  <c r="A13787" i="32"/>
  <c r="A13773" i="32"/>
  <c r="A13759" i="32"/>
  <c r="A13743" i="32"/>
  <c r="A13729" i="32"/>
  <c r="A13715" i="32"/>
  <c r="A13701" i="32"/>
  <c r="A13687" i="32"/>
  <c r="A13671" i="32"/>
  <c r="A13657" i="32"/>
  <c r="A13643" i="32"/>
  <c r="A13629" i="32"/>
  <c r="A13615" i="32"/>
  <c r="A13599" i="32"/>
  <c r="A13585" i="32"/>
  <c r="A13571" i="32"/>
  <c r="A13557" i="32"/>
  <c r="A13543" i="32"/>
  <c r="A13527" i="32"/>
  <c r="A13513" i="32"/>
  <c r="A13499" i="32"/>
  <c r="A13485" i="32"/>
  <c r="A13471" i="32"/>
  <c r="A13455" i="32"/>
  <c r="A13441" i="32"/>
  <c r="A13427" i="32"/>
  <c r="A13412" i="32"/>
  <c r="A13394" i="32"/>
  <c r="A13379" i="32"/>
  <c r="A13364" i="32"/>
  <c r="A13346" i="32"/>
  <c r="A13330" i="32"/>
  <c r="A13310" i="32"/>
  <c r="A13294" i="32"/>
  <c r="A13274" i="32"/>
  <c r="A13258" i="32"/>
  <c r="A13237" i="32"/>
  <c r="A13220" i="32"/>
  <c r="A13198" i="32"/>
  <c r="A13176" i="32"/>
  <c r="A13154" i="32"/>
  <c r="A13137" i="32"/>
  <c r="A13115" i="32"/>
  <c r="A13093" i="32"/>
  <c r="A13076" i="32"/>
  <c r="A13054" i="32"/>
  <c r="A13030" i="32"/>
  <c r="A13006" i="32"/>
  <c r="A12982" i="32"/>
  <c r="A12958" i="32"/>
  <c r="A12934" i="32"/>
  <c r="A12910" i="32"/>
  <c r="A12886" i="32"/>
  <c r="A12862" i="32"/>
  <c r="A12838" i="32"/>
  <c r="A12814" i="32"/>
  <c r="A12790" i="32"/>
  <c r="A12766" i="32"/>
  <c r="A12742" i="32"/>
  <c r="A12718" i="32"/>
  <c r="A12694" i="32"/>
  <c r="A12662" i="32"/>
  <c r="A12614" i="32"/>
  <c r="A12566" i="32"/>
  <c r="A12518" i="32"/>
  <c r="A12470" i="32"/>
  <c r="A12422" i="32"/>
  <c r="A12372" i="32"/>
  <c r="A12308" i="32"/>
  <c r="A12245" i="32"/>
  <c r="A12182" i="32"/>
  <c r="A12116" i="32"/>
  <c r="A12053" i="32"/>
  <c r="A11985" i="32"/>
  <c r="A11913" i="32"/>
  <c r="A11841" i="32"/>
  <c r="A11769" i="32"/>
  <c r="A11697" i="32"/>
  <c r="A11589" i="32"/>
  <c r="A11481" i="32"/>
  <c r="A11373" i="32"/>
  <c r="A11253" i="32"/>
  <c r="A11131" i="32"/>
  <c r="A10998" i="32"/>
  <c r="A10800" i="32"/>
  <c r="A10162" i="32"/>
  <c r="A1423" i="32"/>
  <c r="A1411" i="32"/>
  <c r="A1399" i="32"/>
  <c r="A1387" i="32"/>
  <c r="A1375" i="32"/>
  <c r="A1363" i="32"/>
  <c r="A1351" i="32"/>
  <c r="A1339" i="32"/>
  <c r="A1327" i="32"/>
  <c r="A1315" i="32"/>
  <c r="A1303" i="32"/>
  <c r="A1291" i="32"/>
  <c r="A1279" i="32"/>
  <c r="A1267" i="32"/>
  <c r="A1255" i="32"/>
  <c r="A1243" i="32"/>
  <c r="A1231" i="32"/>
  <c r="A1219" i="32"/>
  <c r="A1207" i="32"/>
  <c r="A1195" i="32"/>
  <c r="A1183" i="32"/>
  <c r="A1171" i="32"/>
  <c r="A1159" i="32"/>
  <c r="A1147" i="32"/>
  <c r="A1135" i="32"/>
  <c r="A1123" i="32"/>
  <c r="A1111" i="32"/>
  <c r="A1099" i="32"/>
  <c r="A1087" i="32"/>
  <c r="A1075" i="32"/>
  <c r="A1063" i="32"/>
  <c r="A1051" i="32"/>
  <c r="A1039" i="32"/>
  <c r="A1027" i="32"/>
  <c r="A1015" i="32"/>
  <c r="A1003" i="32"/>
  <c r="A987" i="32"/>
  <c r="A970" i="32"/>
  <c r="A955" i="32"/>
  <c r="A939" i="32"/>
  <c r="A922" i="32"/>
  <c r="A907" i="32"/>
  <c r="A891" i="32"/>
  <c r="A874" i="32"/>
  <c r="A859" i="32"/>
  <c r="A843" i="32"/>
  <c r="A826" i="32"/>
  <c r="A811" i="32"/>
  <c r="A795" i="32"/>
  <c r="A778" i="32"/>
  <c r="A763" i="32"/>
  <c r="A747" i="32"/>
  <c r="A730" i="32"/>
  <c r="A715" i="32"/>
  <c r="A699" i="32"/>
  <c r="A682" i="32"/>
  <c r="A667" i="32"/>
  <c r="A651" i="32"/>
  <c r="A634" i="32"/>
  <c r="A619" i="32"/>
  <c r="A603" i="32"/>
  <c r="A586" i="32"/>
  <c r="A571" i="32"/>
  <c r="A555" i="32"/>
  <c r="A538" i="32"/>
  <c r="A523" i="32"/>
  <c r="A507" i="32"/>
  <c r="A490" i="32"/>
  <c r="A475" i="32"/>
  <c r="A459" i="32"/>
  <c r="A442" i="32"/>
  <c r="A427" i="32"/>
  <c r="A411" i="32"/>
  <c r="A394" i="32"/>
  <c r="A379" i="32"/>
  <c r="A363" i="32"/>
  <c r="A346" i="32"/>
  <c r="A331" i="32"/>
  <c r="A315" i="32"/>
  <c r="A298" i="32"/>
  <c r="A283" i="32"/>
  <c r="A267" i="32"/>
  <c r="A250" i="32"/>
  <c r="A235" i="32"/>
  <c r="A219" i="32"/>
  <c r="A202" i="32"/>
  <c r="A187" i="32"/>
  <c r="A171" i="32"/>
  <c r="A154" i="32"/>
  <c r="A139" i="32"/>
  <c r="A123" i="32"/>
  <c r="A106" i="32"/>
  <c r="A91" i="32"/>
  <c r="A75" i="32"/>
  <c r="A58" i="32"/>
  <c r="A43" i="32"/>
  <c r="A27" i="32"/>
  <c r="A10" i="32"/>
  <c r="A1890" i="32"/>
  <c r="A14605" i="32"/>
  <c r="A14593" i="32"/>
  <c r="A14581" i="32"/>
  <c r="A14569" i="32"/>
  <c r="A14557" i="32"/>
  <c r="A14545" i="32"/>
  <c r="A14533" i="32"/>
  <c r="A14521" i="32"/>
  <c r="A14509" i="32"/>
  <c r="A14497" i="32"/>
  <c r="A14485" i="32"/>
  <c r="A14473" i="32"/>
  <c r="A14461" i="32"/>
  <c r="A14449" i="32"/>
  <c r="A14437" i="32"/>
  <c r="A14425" i="32"/>
  <c r="A14413" i="32"/>
  <c r="A14401" i="32"/>
  <c r="A14389" i="32"/>
  <c r="A14377" i="32"/>
  <c r="A14365" i="32"/>
  <c r="A14353" i="32"/>
  <c r="A14341" i="32"/>
  <c r="A14329" i="32"/>
  <c r="A14317" i="32"/>
  <c r="A14305" i="32"/>
  <c r="A14293" i="32"/>
  <c r="A14281" i="32"/>
  <c r="A14269" i="32"/>
  <c r="A14257" i="32"/>
  <c r="A14245" i="32"/>
  <c r="A14232" i="32"/>
  <c r="A14218" i="32"/>
  <c r="A14204" i="32"/>
  <c r="A14190" i="32"/>
  <c r="A14174" i="32"/>
  <c r="A14160" i="32"/>
  <c r="A14146" i="32"/>
  <c r="A14132" i="32"/>
  <c r="A14118" i="32"/>
  <c r="A14102" i="32"/>
  <c r="A14088" i="32"/>
  <c r="A14074" i="32"/>
  <c r="A14060" i="32"/>
  <c r="A14046" i="32"/>
  <c r="A14030" i="32"/>
  <c r="A14016" i="32"/>
  <c r="A14002" i="32"/>
  <c r="A13988" i="32"/>
  <c r="A13974" i="32"/>
  <c r="A13958" i="32"/>
  <c r="A13944" i="32"/>
  <c r="A13930" i="32"/>
  <c r="A13916" i="32"/>
  <c r="A13902" i="32"/>
  <c r="A13886" i="32"/>
  <c r="A13872" i="32"/>
  <c r="A13858" i="32"/>
  <c r="A13844" i="32"/>
  <c r="A13830" i="32"/>
  <c r="A13814" i="32"/>
  <c r="A13800" i="32"/>
  <c r="A13786" i="32"/>
  <c r="A13772" i="32"/>
  <c r="A13758" i="32"/>
  <c r="A13742" i="32"/>
  <c r="A13728" i="32"/>
  <c r="A13714" i="32"/>
  <c r="A13700" i="32"/>
  <c r="A13686" i="32"/>
  <c r="A13670" i="32"/>
  <c r="A13656" i="32"/>
  <c r="A13642" i="32"/>
  <c r="A13628" i="32"/>
  <c r="A13614" i="32"/>
  <c r="A13598" i="32"/>
  <c r="A13584" i="32"/>
  <c r="A13570" i="32"/>
  <c r="A13556" i="32"/>
  <c r="A13542" i="32"/>
  <c r="A13526" i="32"/>
  <c r="A13512" i="32"/>
  <c r="A13498" i="32"/>
  <c r="A13484" i="32"/>
  <c r="A13470" i="32"/>
  <c r="A13454" i="32"/>
  <c r="A13440" i="32"/>
  <c r="A13426" i="32"/>
  <c r="A13411" i="32"/>
  <c r="A13393" i="32"/>
  <c r="A13378" i="32"/>
  <c r="A13363" i="32"/>
  <c r="A13345" i="32"/>
  <c r="A13329" i="32"/>
  <c r="A13309" i="32"/>
  <c r="A13293" i="32"/>
  <c r="A13273" i="32"/>
  <c r="A13257" i="32"/>
  <c r="A13236" i="32"/>
  <c r="A13214" i="32"/>
  <c r="A13197" i="32"/>
  <c r="A13175" i="32"/>
  <c r="A13153" i="32"/>
  <c r="A13136" i="32"/>
  <c r="A13114" i="32"/>
  <c r="A13092" i="32"/>
  <c r="A13070" i="32"/>
  <c r="A13053" i="32"/>
  <c r="A13029" i="32"/>
  <c r="A13005" i="32"/>
  <c r="A12981" i="32"/>
  <c r="A12957" i="32"/>
  <c r="A12933" i="32"/>
  <c r="A12909" i="32"/>
  <c r="A12885" i="32"/>
  <c r="A12861" i="32"/>
  <c r="A12837" i="32"/>
  <c r="A12813" i="32"/>
  <c r="A12789" i="32"/>
  <c r="A12765" i="32"/>
  <c r="A12741" i="32"/>
  <c r="A12717" i="32"/>
  <c r="A12693" i="32"/>
  <c r="A12661" i="32"/>
  <c r="A12613" i="32"/>
  <c r="A12565" i="32"/>
  <c r="A12517" i="32"/>
  <c r="A12469" i="32"/>
  <c r="A12421" i="32"/>
  <c r="A12370" i="32"/>
  <c r="A12307" i="32"/>
  <c r="A12244" i="32"/>
  <c r="A12180" i="32"/>
  <c r="A12115" i="32"/>
  <c r="A12052" i="32"/>
  <c r="A11984" i="32"/>
  <c r="A11912" i="32"/>
  <c r="A11840" i="32"/>
  <c r="A11768" i="32"/>
  <c r="A11696" i="32"/>
  <c r="A11588" i="32"/>
  <c r="A11480" i="32"/>
  <c r="A11372" i="32"/>
  <c r="A11252" i="32"/>
  <c r="A11130" i="32"/>
  <c r="A10997" i="32"/>
  <c r="A10795" i="32"/>
  <c r="A10138" i="32"/>
  <c r="A1422" i="32"/>
  <c r="A1410" i="32"/>
  <c r="A1398" i="32"/>
  <c r="A1386" i="32"/>
  <c r="A1374" i="32"/>
  <c r="A1362" i="32"/>
  <c r="A1350" i="32"/>
  <c r="A1338" i="32"/>
  <c r="A1326" i="32"/>
  <c r="A1314" i="32"/>
  <c r="A1302" i="32"/>
  <c r="A1290" i="32"/>
  <c r="A1278" i="32"/>
  <c r="A1266" i="32"/>
  <c r="A1254" i="32"/>
  <c r="A1242" i="32"/>
  <c r="A1230" i="32"/>
  <c r="A1218" i="32"/>
  <c r="A1206" i="32"/>
  <c r="A1194" i="32"/>
  <c r="A1182" i="32"/>
  <c r="A1170" i="32"/>
  <c r="A1158" i="32"/>
  <c r="A1146" i="32"/>
  <c r="A1134" i="32"/>
  <c r="A1122" i="32"/>
  <c r="A1110" i="32"/>
  <c r="A1098" i="32"/>
  <c r="A1086" i="32"/>
  <c r="A1074" i="32"/>
  <c r="A1062" i="32"/>
  <c r="A1050" i="32"/>
  <c r="A1038" i="32"/>
  <c r="A1026" i="32"/>
  <c r="A1014" i="32"/>
  <c r="A1002" i="32"/>
  <c r="A986" i="32"/>
  <c r="A969" i="32"/>
  <c r="A954" i="32"/>
  <c r="A938" i="32"/>
  <c r="A921" i="32"/>
  <c r="A906" i="32"/>
  <c r="A890" i="32"/>
  <c r="A873" i="32"/>
  <c r="A858" i="32"/>
  <c r="A842" i="32"/>
  <c r="A825" i="32"/>
  <c r="A810" i="32"/>
  <c r="A794" i="32"/>
  <c r="A777" i="32"/>
  <c r="A762" i="32"/>
  <c r="A746" i="32"/>
  <c r="A729" i="32"/>
  <c r="A714" i="32"/>
  <c r="A698" i="32"/>
  <c r="A681" i="32"/>
  <c r="A666" i="32"/>
  <c r="A650" i="32"/>
  <c r="A633" i="32"/>
  <c r="A618" i="32"/>
  <c r="A602" i="32"/>
  <c r="A585" i="32"/>
  <c r="A570" i="32"/>
  <c r="A554" i="32"/>
  <c r="A537" i="32"/>
  <c r="A522" i="32"/>
  <c r="A506" i="32"/>
  <c r="A489" i="32"/>
  <c r="A474" i="32"/>
  <c r="A458" i="32"/>
  <c r="A441" i="32"/>
  <c r="A426" i="32"/>
  <c r="A410" i="32"/>
  <c r="A393" i="32"/>
  <c r="A378" i="32"/>
  <c r="A362" i="32"/>
  <c r="A345" i="32"/>
  <c r="A330" i="32"/>
  <c r="A314" i="32"/>
  <c r="A297" i="32"/>
  <c r="A282" i="32"/>
  <c r="A266" i="32"/>
  <c r="A249" i="32"/>
  <c r="A234" i="32"/>
  <c r="A218" i="32"/>
  <c r="A201" i="32"/>
  <c r="A186" i="32"/>
  <c r="A170" i="32"/>
  <c r="A153" i="32"/>
  <c r="A138" i="32"/>
  <c r="A122" i="32"/>
  <c r="A105" i="32"/>
  <c r="A90" i="32"/>
  <c r="A74" i="32"/>
  <c r="A57" i="32"/>
  <c r="A42" i="32"/>
  <c r="A26" i="32"/>
  <c r="A9" i="32"/>
  <c r="A1889" i="32"/>
  <c r="A14604" i="32"/>
  <c r="A14592" i="32"/>
  <c r="A14580" i="32"/>
  <c r="A14568" i="32"/>
  <c r="A14556" i="32"/>
  <c r="A14544" i="32"/>
  <c r="A14532" i="32"/>
  <c r="A14520" i="32"/>
  <c r="A14508" i="32"/>
  <c r="A14496" i="32"/>
  <c r="A14484" i="32"/>
  <c r="A14472" i="32"/>
  <c r="A14460" i="32"/>
  <c r="A14448" i="32"/>
  <c r="A14436" i="32"/>
  <c r="A14424" i="32"/>
  <c r="A14412" i="32"/>
  <c r="A14400" i="32"/>
  <c r="A14388" i="32"/>
  <c r="A14376" i="32"/>
  <c r="A14364" i="32"/>
  <c r="A14352" i="32"/>
  <c r="A14340" i="32"/>
  <c r="A14328" i="32"/>
  <c r="A14316" i="32"/>
  <c r="A14304" i="32"/>
  <c r="A14292" i="32"/>
  <c r="A14280" i="32"/>
  <c r="A14268" i="32"/>
  <c r="A14256" i="32"/>
  <c r="A14244" i="32"/>
  <c r="A14231" i="32"/>
  <c r="A14217" i="32"/>
  <c r="A14203" i="32"/>
  <c r="A14187" i="32"/>
  <c r="A14173" i="32"/>
  <c r="A14159" i="32"/>
  <c r="A14145" i="32"/>
  <c r="A14131" i="32"/>
  <c r="A14115" i="32"/>
  <c r="A14101" i="32"/>
  <c r="A14087" i="32"/>
  <c r="A14073" i="32"/>
  <c r="A14059" i="32"/>
  <c r="A14043" i="32"/>
  <c r="A14029" i="32"/>
  <c r="A14015" i="32"/>
  <c r="A14001" i="32"/>
  <c r="A13987" i="32"/>
  <c r="A13971" i="32"/>
  <c r="A13957" i="32"/>
  <c r="A13943" i="32"/>
  <c r="A13929" i="32"/>
  <c r="A13915" i="32"/>
  <c r="A13899" i="32"/>
  <c r="A13885" i="32"/>
  <c r="A13871" i="32"/>
  <c r="A13857" i="32"/>
  <c r="A13843" i="32"/>
  <c r="A13827" i="32"/>
  <c r="A13813" i="32"/>
  <c r="A13799" i="32"/>
  <c r="A13785" i="32"/>
  <c r="A13771" i="32"/>
  <c r="A13755" i="32"/>
  <c r="A13741" i="32"/>
  <c r="A13727" i="32"/>
  <c r="A13713" i="32"/>
  <c r="A13699" i="32"/>
  <c r="A13683" i="32"/>
  <c r="A13669" i="32"/>
  <c r="A13655" i="32"/>
  <c r="A13641" i="32"/>
  <c r="A13627" i="32"/>
  <c r="A13611" i="32"/>
  <c r="A13597" i="32"/>
  <c r="A13583" i="32"/>
  <c r="A13569" i="32"/>
  <c r="A13555" i="32"/>
  <c r="A13539" i="32"/>
  <c r="A13525" i="32"/>
  <c r="A13511" i="32"/>
  <c r="A13497" i="32"/>
  <c r="A13483" i="32"/>
  <c r="A13467" i="32"/>
  <c r="A13453" i="32"/>
  <c r="A13439" i="32"/>
  <c r="A13425" i="32"/>
  <c r="A13407" i="32"/>
  <c r="A13392" i="32"/>
  <c r="A13377" i="32"/>
  <c r="A13359" i="32"/>
  <c r="A13344" i="32"/>
  <c r="A13328" i="32"/>
  <c r="A13308" i="32"/>
  <c r="A13292" i="32"/>
  <c r="A13272" i="32"/>
  <c r="A13256" i="32"/>
  <c r="A13235" i="32"/>
  <c r="A13213" i="32"/>
  <c r="A13196" i="32"/>
  <c r="A13174" i="32"/>
  <c r="A13152" i="32"/>
  <c r="A13130" i="32"/>
  <c r="A13113" i="32"/>
  <c r="A13091" i="32"/>
  <c r="A13069" i="32"/>
  <c r="A13046" i="32"/>
  <c r="A13022" i="32"/>
  <c r="A12998" i="32"/>
  <c r="A12974" i="32"/>
  <c r="A12950" i="32"/>
  <c r="A12926" i="32"/>
  <c r="A12902" i="32"/>
  <c r="A12878" i="32"/>
  <c r="A12854" i="32"/>
  <c r="A12830" i="32"/>
  <c r="A12806" i="32"/>
  <c r="A12782" i="32"/>
  <c r="A12758" i="32"/>
  <c r="A12734" i="32"/>
  <c r="A12710" i="32"/>
  <c r="A12686" i="32"/>
  <c r="A12660" i="32"/>
  <c r="A12612" i="32"/>
  <c r="A12564" i="32"/>
  <c r="A12516" i="32"/>
  <c r="A12468" i="32"/>
  <c r="A12420" i="32"/>
  <c r="A12369" i="32"/>
  <c r="A12306" i="32"/>
  <c r="A12243" i="32"/>
  <c r="A12177" i="32"/>
  <c r="A12114" i="32"/>
  <c r="A12051" i="32"/>
  <c r="A11983" i="32"/>
  <c r="A11911" i="32"/>
  <c r="A11839" i="32"/>
  <c r="A11767" i="32"/>
  <c r="A11681" i="32"/>
  <c r="A11573" i="32"/>
  <c r="A11465" i="32"/>
  <c r="A11357" i="32"/>
  <c r="A11235" i="32"/>
  <c r="A11109" i="32"/>
  <c r="A10971" i="32"/>
  <c r="A10761" i="32"/>
  <c r="A1421" i="32"/>
  <c r="A1409" i="32"/>
  <c r="A1397" i="32"/>
  <c r="A1385" i="32"/>
  <c r="A1373" i="32"/>
  <c r="A1361" i="32"/>
  <c r="A1349" i="32"/>
  <c r="A1337" i="32"/>
  <c r="A1325" i="32"/>
  <c r="A1313" i="32"/>
  <c r="A1301" i="32"/>
  <c r="A1289" i="32"/>
  <c r="A1277" i="32"/>
  <c r="A1265" i="32"/>
  <c r="A1253" i="32"/>
  <c r="A1241" i="32"/>
  <c r="A1229" i="32"/>
  <c r="A1217" i="32"/>
  <c r="A1205" i="32"/>
  <c r="A1193" i="32"/>
  <c r="A1181" i="32"/>
  <c r="A1169" i="32"/>
  <c r="A1157" i="32"/>
  <c r="A1145" i="32"/>
  <c r="A1133" i="32"/>
  <c r="A1121" i="32"/>
  <c r="A1109" i="32"/>
  <c r="A1097" i="32"/>
  <c r="A1085" i="32"/>
  <c r="A1073" i="32"/>
  <c r="A1061" i="32"/>
  <c r="A1049" i="32"/>
  <c r="A1037" i="32"/>
  <c r="A1025" i="32"/>
  <c r="A1013" i="32"/>
  <c r="A1001" i="32"/>
  <c r="A985" i="32"/>
  <c r="A968" i="32"/>
  <c r="A953" i="32"/>
  <c r="A937" i="32"/>
  <c r="A920" i="32"/>
  <c r="A905" i="32"/>
  <c r="A889" i="32"/>
  <c r="A872" i="32"/>
  <c r="A857" i="32"/>
  <c r="A841" i="32"/>
  <c r="A824" i="32"/>
  <c r="A809" i="32"/>
  <c r="A793" i="32"/>
  <c r="A776" i="32"/>
  <c r="A761" i="32"/>
  <c r="A745" i="32"/>
  <c r="A728" i="32"/>
  <c r="A713" i="32"/>
  <c r="A697" i="32"/>
  <c r="A680" i="32"/>
  <c r="A665" i="32"/>
  <c r="A649" i="32"/>
  <c r="A632" i="32"/>
  <c r="A617" i="32"/>
  <c r="A601" i="32"/>
  <c r="A584" i="32"/>
  <c r="A569" i="32"/>
  <c r="A553" i="32"/>
  <c r="A536" i="32"/>
  <c r="A521" i="32"/>
  <c r="A505" i="32"/>
  <c r="A488" i="32"/>
  <c r="A473" i="32"/>
  <c r="A457" i="32"/>
  <c r="A440" i="32"/>
  <c r="A425" i="32"/>
  <c r="A409" i="32"/>
  <c r="A392" i="32"/>
  <c r="A377" i="32"/>
  <c r="A361" i="32"/>
  <c r="A344" i="32"/>
  <c r="A329" i="32"/>
  <c r="A313" i="32"/>
  <c r="A296" i="32"/>
  <c r="A281" i="32"/>
  <c r="A265" i="32"/>
  <c r="A248" i="32"/>
  <c r="A233" i="32"/>
  <c r="A217" i="32"/>
  <c r="A200" i="32"/>
  <c r="A185" i="32"/>
  <c r="A169" i="32"/>
  <c r="A152" i="32"/>
  <c r="A137" i="32"/>
  <c r="A121" i="32"/>
  <c r="A104" i="32"/>
  <c r="A89" i="32"/>
  <c r="A73" i="32"/>
  <c r="A56" i="32"/>
  <c r="A41" i="32"/>
  <c r="A25" i="32"/>
  <c r="A8" i="32"/>
  <c r="A1888" i="32"/>
  <c r="A14603" i="32"/>
  <c r="A14591" i="32"/>
  <c r="A14579" i="32"/>
  <c r="A14567" i="32"/>
  <c r="A14555" i="32"/>
  <c r="A14543" i="32"/>
  <c r="A14531" i="32"/>
  <c r="A14519" i="32"/>
  <c r="A14507" i="32"/>
  <c r="A14495" i="32"/>
  <c r="A14483" i="32"/>
  <c r="A14471" i="32"/>
  <c r="A14459" i="32"/>
  <c r="A14447" i="32"/>
  <c r="A14435" i="32"/>
  <c r="A14423" i="32"/>
  <c r="A14411" i="32"/>
  <c r="A14399" i="32"/>
  <c r="A14387" i="32"/>
  <c r="A14375" i="32"/>
  <c r="A14363" i="32"/>
  <c r="A14351" i="32"/>
  <c r="A14339" i="32"/>
  <c r="A14327" i="32"/>
  <c r="A14315" i="32"/>
  <c r="A14303" i="32"/>
  <c r="A14291" i="32"/>
  <c r="A14279" i="32"/>
  <c r="A14267" i="32"/>
  <c r="A14255" i="32"/>
  <c r="A14243" i="32"/>
  <c r="A14230" i="32"/>
  <c r="A14216" i="32"/>
  <c r="A14202" i="32"/>
  <c r="A14186" i="32"/>
  <c r="A14172" i="32"/>
  <c r="A14158" i="32"/>
  <c r="A14144" i="32"/>
  <c r="A14130" i="32"/>
  <c r="A14114" i="32"/>
  <c r="A14100" i="32"/>
  <c r="A14086" i="32"/>
  <c r="A14072" i="32"/>
  <c r="A14058" i="32"/>
  <c r="A14042" i="32"/>
  <c r="A14028" i="32"/>
  <c r="A14014" i="32"/>
  <c r="A14000" i="32"/>
  <c r="A13986" i="32"/>
  <c r="A13970" i="32"/>
  <c r="A13956" i="32"/>
  <c r="A13942" i="32"/>
  <c r="A13928" i="32"/>
  <c r="A13914" i="32"/>
  <c r="A13898" i="32"/>
  <c r="A13884" i="32"/>
  <c r="A13870" i="32"/>
  <c r="A13856" i="32"/>
  <c r="A13842" i="32"/>
  <c r="A13826" i="32"/>
  <c r="A13812" i="32"/>
  <c r="A13798" i="32"/>
  <c r="A13784" i="32"/>
  <c r="A13770" i="32"/>
  <c r="A13754" i="32"/>
  <c r="A13740" i="32"/>
  <c r="A13726" i="32"/>
  <c r="A13712" i="32"/>
  <c r="A13698" i="32"/>
  <c r="A13682" i="32"/>
  <c r="A13668" i="32"/>
  <c r="A13654" i="32"/>
  <c r="A13640" i="32"/>
  <c r="A13626" i="32"/>
  <c r="A13610" i="32"/>
  <c r="A13596" i="32"/>
  <c r="A13582" i="32"/>
  <c r="A13568" i="32"/>
  <c r="A13554" i="32"/>
  <c r="A13538" i="32"/>
  <c r="A13524" i="32"/>
  <c r="A13510" i="32"/>
  <c r="A13496" i="32"/>
  <c r="A13482" i="32"/>
  <c r="A13466" i="32"/>
  <c r="A13452" i="32"/>
  <c r="A13438" i="32"/>
  <c r="A13424" i="32"/>
  <c r="A13406" i="32"/>
  <c r="A13391" i="32"/>
  <c r="A13376" i="32"/>
  <c r="A13358" i="32"/>
  <c r="A13343" i="32"/>
  <c r="A13323" i="32"/>
  <c r="A13307" i="32"/>
  <c r="A13287" i="32"/>
  <c r="A13271" i="32"/>
  <c r="A13251" i="32"/>
  <c r="A13234" i="32"/>
  <c r="A13212" i="32"/>
  <c r="A13190" i="32"/>
  <c r="A13173" i="32"/>
  <c r="A13151" i="32"/>
  <c r="A13129" i="32"/>
  <c r="A13112" i="32"/>
  <c r="A13090" i="32"/>
  <c r="A13068" i="32"/>
  <c r="A13045" i="32"/>
  <c r="A13021" i="32"/>
  <c r="A12997" i="32"/>
  <c r="A12973" i="32"/>
  <c r="A12949" i="32"/>
  <c r="A12925" i="32"/>
  <c r="A12901" i="32"/>
  <c r="A12877" i="32"/>
  <c r="A12853" i="32"/>
  <c r="A12829" i="32"/>
  <c r="A12805" i="32"/>
  <c r="A12781" i="32"/>
  <c r="A12757" i="32"/>
  <c r="A12733" i="32"/>
  <c r="A12709" i="32"/>
  <c r="A12685" i="32"/>
  <c r="A12650" i="32"/>
  <c r="A12602" i="32"/>
  <c r="A12554" i="32"/>
  <c r="A12506" i="32"/>
  <c r="A12458" i="32"/>
  <c r="A12410" i="32"/>
  <c r="A12356" i="32"/>
  <c r="A12293" i="32"/>
  <c r="A12230" i="32"/>
  <c r="A12164" i="32"/>
  <c r="A12101" i="32"/>
  <c r="A12038" i="32"/>
  <c r="A11969" i="32"/>
  <c r="A11897" i="32"/>
  <c r="A11825" i="32"/>
  <c r="A11753" i="32"/>
  <c r="A11680" i="32"/>
  <c r="A11572" i="32"/>
  <c r="A11464" i="32"/>
  <c r="A11356" i="32"/>
  <c r="A11234" i="32"/>
  <c r="A11108" i="32"/>
  <c r="A10965" i="32"/>
  <c r="A10758" i="32"/>
  <c r="A423" i="32"/>
  <c r="A406" i="32"/>
  <c r="A391" i="32"/>
  <c r="A375" i="32"/>
  <c r="A358" i="32"/>
  <c r="A343" i="32"/>
  <c r="A327" i="32"/>
  <c r="A310" i="32"/>
  <c r="A295" i="32"/>
  <c r="A279" i="32"/>
  <c r="A262" i="32"/>
  <c r="A247" i="32"/>
  <c r="A231" i="32"/>
  <c r="A214" i="32"/>
  <c r="A199" i="32"/>
  <c r="A183" i="32"/>
  <c r="A166" i="32"/>
  <c r="A151" i="32"/>
  <c r="A135" i="32"/>
  <c r="A118" i="32"/>
  <c r="A103" i="32"/>
  <c r="A87" i="32"/>
  <c r="A70" i="32"/>
  <c r="A55" i="32"/>
  <c r="A39" i="32"/>
  <c r="A22" i="32"/>
  <c r="A7" i="32"/>
  <c r="A1886" i="32"/>
  <c r="A14602" i="32"/>
  <c r="A14590" i="32"/>
  <c r="A14578" i="32"/>
  <c r="A14566" i="32"/>
  <c r="A14554" i="32"/>
  <c r="A14542" i="32"/>
  <c r="A14530" i="32"/>
  <c r="A14518" i="32"/>
  <c r="A14506" i="32"/>
  <c r="A14494" i="32"/>
  <c r="A14482" i="32"/>
  <c r="A14470" i="32"/>
  <c r="A14458" i="32"/>
  <c r="A14446" i="32"/>
  <c r="A14434" i="32"/>
  <c r="A14422" i="32"/>
  <c r="A14410" i="32"/>
  <c r="A14398" i="32"/>
  <c r="A14386" i="32"/>
  <c r="A14374" i="32"/>
  <c r="A14362" i="32"/>
  <c r="A14350" i="32"/>
  <c r="A14338" i="32"/>
  <c r="A14326" i="32"/>
  <c r="A14314" i="32"/>
  <c r="A14302" i="32"/>
  <c r="A14290" i="32"/>
  <c r="A14278" i="32"/>
  <c r="A14266" i="32"/>
  <c r="A14254" i="32"/>
  <c r="A14242" i="32"/>
  <c r="A14229" i="32"/>
  <c r="A14215" i="32"/>
  <c r="A14199" i="32"/>
  <c r="A14185" i="32"/>
  <c r="A14171" i="32"/>
  <c r="A14157" i="32"/>
  <c r="A14143" i="32"/>
  <c r="A14127" i="32"/>
  <c r="A14113" i="32"/>
  <c r="A14099" i="32"/>
  <c r="A14085" i="32"/>
  <c r="A14071" i="32"/>
  <c r="A14055" i="32"/>
  <c r="A14041" i="32"/>
  <c r="A14027" i="32"/>
  <c r="A14013" i="32"/>
  <c r="A13999" i="32"/>
  <c r="A13983" i="32"/>
  <c r="A13969" i="32"/>
  <c r="A13955" i="32"/>
  <c r="A13941" i="32"/>
  <c r="A13927" i="32"/>
  <c r="A13911" i="32"/>
  <c r="A13897" i="32"/>
  <c r="A13883" i="32"/>
  <c r="A13869" i="32"/>
  <c r="A13855" i="32"/>
  <c r="A13839" i="32"/>
  <c r="A13825" i="32"/>
  <c r="A13811" i="32"/>
  <c r="A13797" i="32"/>
  <c r="A13783" i="32"/>
  <c r="A13767" i="32"/>
  <c r="A13753" i="32"/>
  <c r="A13739" i="32"/>
  <c r="A13725" i="32"/>
  <c r="A13711" i="32"/>
  <c r="A13695" i="32"/>
  <c r="A13681" i="32"/>
  <c r="A13667" i="32"/>
  <c r="A13653" i="32"/>
  <c r="A13639" i="32"/>
  <c r="A13623" i="32"/>
  <c r="A13609" i="32"/>
  <c r="A13595" i="32"/>
  <c r="A13581" i="32"/>
  <c r="A13567" i="32"/>
  <c r="A13551" i="32"/>
  <c r="A13537" i="32"/>
  <c r="A13523" i="32"/>
  <c r="A13509" i="32"/>
  <c r="A13495" i="32"/>
  <c r="A13479" i="32"/>
  <c r="A13465" i="32"/>
  <c r="A13451" i="32"/>
  <c r="A13437" i="32"/>
  <c r="A13423" i="32"/>
  <c r="A13405" i="32"/>
  <c r="A13390" i="32"/>
  <c r="A13375" i="32"/>
  <c r="A13357" i="32"/>
  <c r="A13342" i="32"/>
  <c r="A13322" i="32"/>
  <c r="A13306" i="32"/>
  <c r="A13286" i="32"/>
  <c r="A13270" i="32"/>
  <c r="A13250" i="32"/>
  <c r="A13233" i="32"/>
  <c r="A13211" i="32"/>
  <c r="A13189" i="32"/>
  <c r="A13172" i="32"/>
  <c r="A13150" i="32"/>
  <c r="A13128" i="32"/>
  <c r="A13106" i="32"/>
  <c r="A13089" i="32"/>
  <c r="A13067" i="32"/>
  <c r="A13044" i="32"/>
  <c r="A13020" i="32"/>
  <c r="A12996" i="32"/>
  <c r="A12972" i="32"/>
  <c r="A12948" i="32"/>
  <c r="A12924" i="32"/>
  <c r="A12900" i="32"/>
  <c r="A12876" i="32"/>
  <c r="A12852" i="32"/>
  <c r="A12828" i="32"/>
  <c r="A12804" i="32"/>
  <c r="A12780" i="32"/>
  <c r="A12756" i="32"/>
  <c r="A12732" i="32"/>
  <c r="A12708" i="32"/>
  <c r="A12684" i="32"/>
  <c r="A12649" i="32"/>
  <c r="A12601" i="32"/>
  <c r="A12553" i="32"/>
  <c r="A12505" i="32"/>
  <c r="A12457" i="32"/>
  <c r="A12409" i="32"/>
  <c r="A12355" i="32"/>
  <c r="A12292" i="32"/>
  <c r="A12228" i="32"/>
  <c r="A12163" i="32"/>
  <c r="A12100" i="32"/>
  <c r="A12036" i="32"/>
  <c r="A11968" i="32"/>
  <c r="A11896" i="32"/>
  <c r="A11824" i="32"/>
  <c r="A11752" i="32"/>
  <c r="A11661" i="32"/>
  <c r="A11553" i="32"/>
  <c r="A11445" i="32"/>
  <c r="A11336" i="32"/>
  <c r="A11214" i="32"/>
  <c r="A11089" i="32"/>
  <c r="A10938" i="32"/>
  <c r="A10699" i="32"/>
  <c r="J42" i="41"/>
  <c r="I41" i="41"/>
  <c r="A1000" i="32"/>
  <c r="A988" i="32"/>
  <c r="A976" i="32"/>
  <c r="A964" i="32"/>
  <c r="A952" i="32"/>
  <c r="A940" i="32"/>
  <c r="A928" i="32"/>
  <c r="A916" i="32"/>
  <c r="A904" i="32"/>
  <c r="A892" i="32"/>
  <c r="A880" i="32"/>
  <c r="A868" i="32"/>
  <c r="A856" i="32"/>
  <c r="A844" i="32"/>
  <c r="A832" i="32"/>
  <c r="A820" i="32"/>
  <c r="A808" i="32"/>
  <c r="A796" i="32"/>
  <c r="A784" i="32"/>
  <c r="A772" i="32"/>
  <c r="A760" i="32"/>
  <c r="A748" i="32"/>
  <c r="A736" i="32"/>
  <c r="A724" i="32"/>
  <c r="A712" i="32"/>
  <c r="A700" i="32"/>
  <c r="A688" i="32"/>
  <c r="A676" i="32"/>
  <c r="A664" i="32"/>
  <c r="A652" i="32"/>
  <c r="A640" i="32"/>
  <c r="A628" i="32"/>
  <c r="A616" i="32"/>
  <c r="A604" i="32"/>
  <c r="A592" i="32"/>
  <c r="A580" i="32"/>
  <c r="A568" i="32"/>
  <c r="A556" i="32"/>
  <c r="A544" i="32"/>
  <c r="A532" i="32"/>
  <c r="A520" i="32"/>
  <c r="A508" i="32"/>
  <c r="A496" i="32"/>
  <c r="A484" i="32"/>
  <c r="A472" i="32"/>
  <c r="A460" i="32"/>
  <c r="A448" i="32"/>
  <c r="A436" i="32"/>
  <c r="A424" i="32"/>
  <c r="A412" i="32"/>
  <c r="A400" i="32"/>
  <c r="A388" i="32"/>
  <c r="A376" i="32"/>
  <c r="A364" i="32"/>
  <c r="A352" i="32"/>
  <c r="A340" i="32"/>
  <c r="A328" i="32"/>
  <c r="A316" i="32"/>
  <c r="A304" i="32"/>
  <c r="A292" i="32"/>
  <c r="A280" i="32"/>
  <c r="A268" i="32"/>
  <c r="A256" i="32"/>
  <c r="A244" i="32"/>
  <c r="A232" i="32"/>
  <c r="A220" i="32"/>
  <c r="A208" i="32"/>
  <c r="A196" i="32"/>
  <c r="A184" i="32"/>
  <c r="A172" i="32"/>
  <c r="A160" i="32"/>
  <c r="A148" i="32"/>
  <c r="A136" i="32"/>
  <c r="A124" i="32"/>
  <c r="A112" i="32"/>
  <c r="A100" i="32"/>
  <c r="A88" i="32"/>
  <c r="A76" i="32"/>
  <c r="A64" i="32"/>
  <c r="A52" i="32"/>
  <c r="A40" i="32"/>
  <c r="A28" i="32"/>
  <c r="A16" i="32"/>
  <c r="A4" i="32"/>
  <c r="A1887" i="32"/>
  <c r="A1885" i="32"/>
  <c r="A996" i="32"/>
  <c r="A984" i="32"/>
  <c r="A972" i="32"/>
  <c r="A960" i="32"/>
  <c r="A948" i="32"/>
  <c r="A936" i="32"/>
  <c r="A924" i="32"/>
  <c r="A912" i="32"/>
  <c r="A900" i="32"/>
  <c r="A888" i="32"/>
  <c r="A876" i="32"/>
  <c r="A864" i="32"/>
  <c r="A852" i="32"/>
  <c r="A840" i="32"/>
  <c r="A828" i="32"/>
  <c r="A816" i="32"/>
  <c r="A804" i="32"/>
  <c r="A792" i="32"/>
  <c r="A780" i="32"/>
  <c r="A768" i="32"/>
  <c r="A756" i="32"/>
  <c r="A744" i="32"/>
  <c r="A732" i="32"/>
  <c r="A720" i="32"/>
  <c r="A708" i="32"/>
  <c r="A696" i="32"/>
  <c r="A684" i="32"/>
  <c r="A672" i="32"/>
  <c r="A660" i="32"/>
  <c r="A648" i="32"/>
  <c r="A636" i="32"/>
  <c r="A624" i="32"/>
  <c r="A612" i="32"/>
  <c r="A600" i="32"/>
  <c r="A588" i="32"/>
  <c r="A576" i="32"/>
  <c r="A564" i="32"/>
  <c r="A552" i="32"/>
  <c r="A540" i="32"/>
  <c r="A528" i="32"/>
  <c r="A516" i="32"/>
  <c r="A504" i="32"/>
  <c r="A492" i="32"/>
  <c r="A480" i="32"/>
  <c r="A468" i="32"/>
  <c r="A456" i="32"/>
  <c r="A444" i="32"/>
  <c r="A432" i="32"/>
  <c r="A420" i="32"/>
  <c r="A408" i="32"/>
  <c r="A396" i="32"/>
  <c r="A384" i="32"/>
  <c r="A372" i="32"/>
  <c r="A360" i="32"/>
  <c r="A348" i="32"/>
  <c r="A336" i="32"/>
  <c r="A324" i="32"/>
  <c r="A312" i="32"/>
  <c r="A300" i="32"/>
  <c r="A288" i="32"/>
  <c r="A276" i="32"/>
  <c r="A264" i="32"/>
  <c r="A252" i="32"/>
  <c r="A240" i="32"/>
  <c r="A228" i="32"/>
  <c r="A216" i="32"/>
  <c r="A204" i="32"/>
  <c r="A192" i="32"/>
  <c r="A180" i="32"/>
  <c r="A168" i="32"/>
  <c r="A156" i="32"/>
  <c r="A144" i="32"/>
  <c r="A132" i="32"/>
  <c r="A120" i="32"/>
  <c r="A108" i="32"/>
  <c r="A96" i="32"/>
  <c r="A84" i="32"/>
  <c r="A72" i="32"/>
  <c r="A60" i="32"/>
  <c r="A48" i="32"/>
  <c r="A36" i="32"/>
  <c r="A24" i="32"/>
  <c r="A12" i="32"/>
  <c r="A1895" i="32"/>
  <c r="A1883" i="32"/>
  <c r="A995" i="32"/>
  <c r="A983" i="32"/>
  <c r="A971" i="32"/>
  <c r="A959" i="32"/>
  <c r="A947" i="32"/>
  <c r="A935" i="32"/>
  <c r="A923" i="32"/>
  <c r="A911" i="32"/>
  <c r="A899" i="32"/>
  <c r="A887" i="32"/>
  <c r="A875" i="32"/>
  <c r="A863" i="32"/>
  <c r="A851" i="32"/>
  <c r="A839" i="32"/>
  <c r="A827" i="32"/>
  <c r="A815" i="32"/>
  <c r="A803" i="32"/>
  <c r="A791" i="32"/>
  <c r="A779" i="32"/>
  <c r="A767" i="32"/>
  <c r="A755" i="32"/>
  <c r="A743" i="32"/>
  <c r="A731" i="32"/>
  <c r="A719" i="32"/>
  <c r="A707" i="32"/>
  <c r="A695" i="32"/>
  <c r="A683" i="32"/>
  <c r="A671" i="32"/>
  <c r="A659" i="32"/>
  <c r="A647" i="32"/>
  <c r="A635" i="32"/>
  <c r="A623" i="32"/>
  <c r="A611" i="32"/>
  <c r="A599" i="32"/>
  <c r="A587" i="32"/>
  <c r="A575" i="32"/>
  <c r="A563" i="32"/>
  <c r="A551" i="32"/>
  <c r="A539" i="32"/>
  <c r="A527" i="32"/>
  <c r="A515" i="32"/>
  <c r="A503" i="32"/>
  <c r="A491" i="32"/>
  <c r="A479" i="32"/>
  <c r="A467" i="32"/>
  <c r="A455" i="32"/>
  <c r="A443" i="32"/>
  <c r="A431" i="32"/>
  <c r="A419" i="32"/>
  <c r="A407" i="32"/>
  <c r="A395" i="32"/>
  <c r="A383" i="32"/>
  <c r="A371" i="32"/>
  <c r="A359" i="32"/>
  <c r="A347" i="32"/>
  <c r="A335" i="32"/>
  <c r="A323" i="32"/>
  <c r="A311" i="32"/>
  <c r="A299" i="32"/>
  <c r="A287" i="32"/>
  <c r="A275" i="32"/>
  <c r="A263" i="32"/>
  <c r="A251" i="32"/>
  <c r="A239" i="32"/>
  <c r="A227" i="32"/>
  <c r="A215" i="32"/>
  <c r="A203" i="32"/>
  <c r="A191" i="32"/>
  <c r="A179" i="32"/>
  <c r="A167" i="32"/>
  <c r="A155" i="32"/>
  <c r="A143" i="32"/>
  <c r="A131" i="32"/>
  <c r="A119" i="32"/>
  <c r="A107" i="32"/>
  <c r="A95" i="32"/>
  <c r="A83" i="32"/>
  <c r="A71" i="32"/>
  <c r="A59" i="32"/>
  <c r="A47" i="32"/>
  <c r="A35" i="32"/>
  <c r="A23" i="32"/>
  <c r="A11" i="32"/>
  <c r="A1894" i="32"/>
  <c r="A1882" i="32"/>
  <c r="E43" i="41" l="1"/>
  <c r="F43" i="4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難波 修</author>
    <author>深堀 光雪</author>
  </authors>
  <commentList>
    <comment ref="L17" authorId="0" shapeId="0" xr:uid="{18887388-C67B-49C9-8A51-59DD6EF2552F}">
      <text>
        <r>
          <rPr>
            <b/>
            <sz val="9"/>
            <color indexed="81"/>
            <rFont val="MS P ゴシック"/>
            <family val="3"/>
            <charset val="128"/>
          </rPr>
          <t>巻芯</t>
        </r>
      </text>
    </comment>
    <comment ref="L18" authorId="0" shapeId="0" xr:uid="{73512CDC-72C4-4A44-A608-C2F62B5A4567}">
      <text>
        <r>
          <rPr>
            <b/>
            <sz val="9"/>
            <color indexed="81"/>
            <rFont val="MS P ゴシック"/>
            <family val="3"/>
            <charset val="128"/>
          </rPr>
          <t>一般</t>
        </r>
      </text>
    </comment>
    <comment ref="Q18" authorId="1" shapeId="0" xr:uid="{A5D6B96A-DDAA-40E0-AC96-5D6ABF84E659}">
      <text>
        <r>
          <rPr>
            <b/>
            <sz val="9"/>
            <color indexed="81"/>
            <rFont val="MS P ゴシック"/>
            <family val="3"/>
            <charset val="128"/>
          </rPr>
          <t>深堀 光雪:</t>
        </r>
        <r>
          <rPr>
            <sz val="9"/>
            <color indexed="81"/>
            <rFont val="MS P ゴシック"/>
            <family val="3"/>
            <charset val="128"/>
          </rPr>
          <t xml:space="preserve">
寿木材　200*12
管理費　15*12</t>
        </r>
      </text>
    </comment>
    <comment ref="L19" authorId="0" shapeId="0" xr:uid="{0FE0AA5F-F867-44FD-9D75-29900613A078}">
      <text>
        <r>
          <rPr>
            <b/>
            <sz val="9"/>
            <color indexed="81"/>
            <rFont val="MS P ゴシック"/>
            <family val="3"/>
            <charset val="128"/>
          </rPr>
          <t>加工品</t>
        </r>
      </text>
    </comment>
    <comment ref="L29" authorId="0" shapeId="0" xr:uid="{8AB6480D-71F2-495B-ABBF-082E2A290AE7}">
      <text>
        <r>
          <rPr>
            <b/>
            <sz val="9"/>
            <color indexed="81"/>
            <rFont val="MS P ゴシック"/>
            <family val="3"/>
            <charset val="128"/>
          </rPr>
          <t>巻芯 材料費</t>
        </r>
      </text>
    </comment>
    <comment ref="L30" authorId="0" shapeId="0" xr:uid="{7FD6F51A-FD7A-4149-925B-221486CBB85C}">
      <text>
        <r>
          <rPr>
            <b/>
            <sz val="9"/>
            <color indexed="81"/>
            <rFont val="MS P ゴシック"/>
            <family val="3"/>
            <charset val="128"/>
          </rPr>
          <t>巻芯 外注</t>
        </r>
      </text>
    </comment>
    <comment ref="L31" authorId="0" shapeId="0" xr:uid="{980ECAE0-75CF-4D64-8D4B-EA3335AB0E23}">
      <text>
        <r>
          <rPr>
            <b/>
            <sz val="9"/>
            <color indexed="81"/>
            <rFont val="MS P ゴシック"/>
            <family val="3"/>
            <charset val="128"/>
          </rPr>
          <t>一般 材料費</t>
        </r>
      </text>
    </comment>
    <comment ref="L32" authorId="0" shapeId="0" xr:uid="{629EB1F0-E603-49EE-98C8-1696EC61144F}">
      <text>
        <r>
          <rPr>
            <b/>
            <sz val="9"/>
            <color indexed="81"/>
            <rFont val="MS P ゴシック"/>
            <family val="3"/>
            <charset val="128"/>
          </rPr>
          <t>一般 大石目抜き代</t>
        </r>
      </text>
    </comment>
    <comment ref="L33" authorId="0" shapeId="0" xr:uid="{417DF3C0-A654-4946-B287-55A7B8F9D96E}">
      <text>
        <r>
          <rPr>
            <b/>
            <sz val="9"/>
            <color indexed="81"/>
            <rFont val="MS P ゴシック"/>
            <family val="3"/>
            <charset val="128"/>
          </rPr>
          <t>加工品 材料費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654159-D74D-4019-9446-D2716CD7D61D}" keepAlive="1" name="ThisWorkbookDataModel" description="データ モデル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C960BBE-3F3B-489E-830E-367B4A3E8013}" name="WorksheetConnection_コピー加工依頼書入力.xlsm!_t受注ﾌｧｲﾙ_TPI" type="102" refreshedVersion="8" minRefreshableVersion="5">
    <extLst>
      <ext xmlns:x15="http://schemas.microsoft.com/office/spreadsheetml/2010/11/main" uri="{DE250136-89BD-433C-8126-D09CA5730AF9}">
        <x15:connection id="_t受注ﾌｧｲﾙ_TPI">
          <x15:rangePr sourceName="_xlcn.WorksheetConnection_コピー加工依頼書入力.xlsm_t受注ﾌｧｲﾙ_TPI1"/>
        </x15:connection>
      </ext>
    </extLst>
  </connection>
  <connection id="3" xr16:uid="{9D337ACC-E3F3-46DF-8C95-126B00C1D996}" name="WorksheetConnection_コピー加工依頼書入力.xlsm!_t受注ﾌｧｲﾙ_総合計" type="102" refreshedVersion="8" minRefreshableVersion="5">
    <extLst>
      <ext xmlns:x15="http://schemas.microsoft.com/office/spreadsheetml/2010/11/main" uri="{DE250136-89BD-433C-8126-D09CA5730AF9}">
        <x15:connection id="_t受注ﾌｧｲﾙ_総合計">
          <x15:rangePr sourceName="_xlcn.WorksheetConnection_コピー加工依頼書入力.xlsm_t受注ﾌｧｲﾙ_総合計1"/>
        </x15:connection>
      </ext>
    </extLst>
  </connection>
  <connection id="4" xr16:uid="{C83F77F4-692C-4C96-B0F6-5F3D766BF6C4}" name="WorksheetConnection_コピー加工依頼書入力.xlsm!_t受注ﾌｧｲﾙ_東レ" type="102" refreshedVersion="8" minRefreshableVersion="5">
    <extLst>
      <ext xmlns:x15="http://schemas.microsoft.com/office/spreadsheetml/2010/11/main" uri="{DE250136-89BD-433C-8126-D09CA5730AF9}">
        <x15:connection id="_t受注ﾌｧｲﾙ_東レ">
          <x15:rangePr sourceName="_xlcn.WorksheetConnection_コピー加工依頼書入力.xlsm_t受注ﾌｧｲﾙ_東レ1"/>
        </x15:connection>
      </ext>
    </extLst>
  </connection>
  <connection id="5" xr16:uid="{C67F3CB9-0B0E-4F49-AC13-779C0579FF96}" name="WorksheetConnection_コピー加工依頼書入力.xlsm!_年月_helper" type="102" refreshedVersion="8" minRefreshableVersion="5">
    <extLst>
      <ext xmlns:x15="http://schemas.microsoft.com/office/spreadsheetml/2010/11/main" uri="{DE250136-89BD-433C-8126-D09CA5730AF9}">
        <x15:connection id="_年月_helper">
          <x15:rangePr sourceName="_xlcn.WorksheetConnection_コピー加工依頼書入力.xlsm_年月_helper1"/>
        </x15:connection>
      </ext>
    </extLst>
  </connection>
  <connection id="6" xr16:uid="{E03C59EE-9258-439E-9540-6B9569445AC0}" name="WorksheetConnection_後加工_受注ﾌｧｲﾙ吸い上げ.xlsx!_t受注ﾌｧｲﾙ_自社加工" type="102" refreshedVersion="8" minRefreshableVersion="5">
    <extLst>
      <ext xmlns:x15="http://schemas.microsoft.com/office/spreadsheetml/2010/11/main" uri="{DE250136-89BD-433C-8126-D09CA5730AF9}">
        <x15:connection id="_t受注ﾌｧｲﾙ_自社加工">
          <x15:rangePr sourceName="_xlcn.WorksheetConnection_後加工_受注ﾌｧｲﾙ吸い上げ.xlsx_t受注ﾌｧｲﾙ_自社加工1"/>
        </x15:connection>
      </ext>
    </extLst>
  </connection>
  <connection id="7" xr16:uid="{5EF67E5E-9CEA-4226-8280-333AB46A9BA1}" keepAlive="1" name="クエリ - _t受注ﾌｧｲﾙ" description="ブック内の '_t受注ﾌｧｲﾙ' クエリへの接続です。" type="5" refreshedVersion="8" background="1" refreshOnLoad="1" saveData="1">
    <dbPr connection="Provider=Microsoft.Mashup.OleDb.1;Data Source=$Workbook$;Location=_t受注ﾌｧｲﾙ;Extended Properties=&quot;&quot;" command="SELECT * FROM [_t受注ﾌｧｲﾙ]"/>
  </connection>
  <connection id="8" xr16:uid="{45BE8CD8-3972-4543-B65F-F14384B697FF}" keepAlive="1" name="クエリ - _t受注ﾌｧｲﾙ_TPI" description="ブック内の '_t受注ﾌｧｲﾙ_TPI' クエリへの接続です。" type="5" refreshedVersion="8" refreshOnLoad="1" saveData="1">
    <dbPr connection="Provider=Microsoft.Mashup.OleDb.1;Data Source=$Workbook$;Location=_t受注ﾌｧｲﾙ_TPI;Extended Properties=&quot;&quot;" command="SELECT * FROM [_t受注ﾌｧｲﾙ_TPI]"/>
  </connection>
  <connection id="9" xr16:uid="{29B44E62-0C45-412B-9F60-4D5EFEF9D173}" keepAlive="1" name="クエリ - _t受注ﾌｧｲﾙ_自社加工" description="ブック内の '_t受注ﾌｧｲﾙ_自社加工' クエリへの接続です。" type="5" refreshedVersion="8" saveData="1">
    <dbPr connection="Provider=Microsoft.Mashup.OleDb.1;Data Source=$Workbook$;Location=_t受注ﾌｧｲﾙ_自社加工;Extended Properties=&quot;&quot;" command="SELECT * FROM [_t受注ﾌｧｲﾙ_自社加工]"/>
  </connection>
  <connection id="10" xr16:uid="{D142BB67-9542-4167-AFE5-FEE9184AD33F}" keepAlive="1" name="クエリ - _t受注ﾌｧｲﾙ_総合計" description="ブック内の '_t受注ﾌｧｲﾙ_総合計' クエリへの接続です。" type="5" refreshedVersion="8" refreshOnLoad="1" saveData="1">
    <dbPr connection="Provider=Microsoft.Mashup.OleDb.1;Data Source=$Workbook$;Location=_t受注ﾌｧｲﾙ_総合計;Extended Properties=&quot;&quot;" command="SELECT * FROM [_t受注ﾌｧｲﾙ_総合計]"/>
  </connection>
  <connection id="11" xr16:uid="{47C3B910-19AD-4A86-BA9B-15F0E73CB556}" keepAlive="1" name="クエリ - _t受注ﾌｧｲﾙ_総合計 (2)" description="ブック内の '_t受注ﾌｧｲﾙ_総合計 (2)' クエリへの接続です。" type="5" refreshedVersion="8" background="1" saveData="1">
    <dbPr connection="Provider=Microsoft.Mashup.OleDb.1;Data Source=$Workbook$;Location=&quot;_t受注ﾌｧｲﾙ_総合計 (2)&quot;;Extended Properties=&quot;&quot;" command="SELECT * FROM [_t受注ﾌｧｲﾙ_総合計 (2)]"/>
  </connection>
  <connection id="12" xr16:uid="{C8FE986D-186B-42B0-854E-FEEEDA4A1892}" keepAlive="1" name="クエリ - _t受注ﾌｧｲﾙ_東レ" description="ブック内の '_t受注ﾌｧｲﾙ_東レ' クエリへの接続です。" type="5" refreshedVersion="8" refreshOnLoad="1" saveData="1">
    <dbPr connection="Provider=Microsoft.Mashup.OleDb.1;Data Source=$Workbook$;Location=_t受注ﾌｧｲﾙ_東レ;Extended Properties=&quot;&quot;" command="SELECT * FROM [_t受注ﾌｧｲﾙ_東レ]"/>
  </connection>
  <connection id="13" xr16:uid="{28E7152D-7274-4C32-A7E7-8CA416C9125E}" keepAlive="1" name="クエリ - カスタム" description="ブック内の 'カスタム' クエリへの接続です。" type="5" refreshedVersion="8" background="1" saveData="1">
    <dbPr connection="Provider=Microsoft.Mashup.OleDb.1;Data Source=$Workbook$;Location=カスタム;Extended Properties=&quot;&quot;" command="SELECT * FROM [カスタム]"/>
  </connection>
  <connection id="14" xr16:uid="{5B890267-53A6-4890-8A68-491016A8C21C}" keepAlive="1" name="クエリ - サンプル ファイル (4)" description="ブック内の 'サンプル ファイル (4)' クエリへの接続です。" type="5" refreshedVersion="0" background="1">
    <dbPr connection="Provider=Microsoft.Mashup.OleDb.1;Data Source=$Workbook$;Location=&quot;サンプル ファイル (4)&quot;;Extended Properties=&quot;&quot;" command="SELECT * FROM [サンプル ファイル (4)]"/>
  </connection>
  <connection id="15" xr16:uid="{86793493-BA03-4008-A1AD-9B738AD2E34A}" keepAlive="1" name="クエリ - ファイルの変換 (4)" description="ブック内の 'ファイルの変換 (4)' クエリへの接続です。" type="5" refreshedVersion="0" background="1">
    <dbPr connection="Provider=Microsoft.Mashup.OleDb.1;Data Source=$Workbook$;Location=&quot;ファイルの変換 (4)&quot;;Extended Properties=&quot;&quot;" command="SELECT * FROM [ファイルの変換 (4)]"/>
  </connection>
  <connection id="16" xr16:uid="{23B12B8D-0E57-4D0F-9178-67179BA3CB65}" keepAlive="1" name="クエリ - 加工実績DATA" description="ブック内の '加工実績DATA' クエリへの接続です。" type="5" refreshedVersion="8" refreshOnLoad="1" saveData="1">
    <dbPr connection="Provider=Microsoft.Mashup.OleDb.1;Data Source=$Workbook$;Location=加工実績DATA;Extended Properties=&quot;&quot;" command="SELECT * FROM [加工実績DATA]"/>
  </connection>
  <connection id="17" xr16:uid="{60097D29-3469-4B84-9277-4B88A0956872}" keepAlive="1" name="クエリ - 月次実績テーブルの展開" description="ブック内の '月次実績テーブルの展開' クエリへの接続です。" type="5" refreshedVersion="0" background="1">
    <dbPr connection="Provider=Microsoft.Mashup.OleDb.1;Data Source=$Workbook$;Location=月次実績テーブルの展開;Extended Properties=&quot;&quot;" command="SELECT * FROM [月次実績テーブルの展開]"/>
  </connection>
  <connection id="18" xr16:uid="{97708838-802E-4BA1-89C5-217F5CB62EAC}" keepAlive="1" name="クエリ - 月次実績表" description="ブック内の '月次実績表' クエリへの接続です。" type="5" refreshedVersion="8" refreshOnLoad="1" saveData="1">
    <dbPr connection="Provider=Microsoft.Mashup.OleDb.1;Data Source=$Workbook$;Location=月次実績表;Extended Properties=&quot;&quot;" command="SELECT * FROM [月次実績表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3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  <metadataType name="XLMDX" minSupportedVersion="120000" copy="1" pasteAll="1" pasteValues="1" merge="1" splitFirst="1" rowColShift="1" clearFormats="1" clearComments="1" assign="1" coerce="1"/>
  </metadataTypes>
  <metadataStrings count="10">
    <s v="ThisWorkbookDataModel"/>
    <s v="{[_年月_helper].[年月 (年)].&amp;[2026]}"/>
    <s v="{[_t受注ﾌｧｲﾙ_総合計].[工程2].[All]}"/>
    <s v="{[_t受注ﾌｧｲﾙ_総合計].[工程3].[All]}"/>
    <s v="{[_t受注ﾌｧｲﾙ_総合計].[工程4].[All]}"/>
    <s v="{[_t受注ﾌｧｲﾙ_総合計].[工程5].[All]}"/>
    <s v="{[_t受注ﾌｧｲﾙ_総合計].[工程1].[All]}"/>
    <s v="{[_t受注ﾌｧｲﾙ_総合計].[加工内容].&amp;[EC,検査、ｽﾘｯﾄ],[_t受注ﾌｧｲﾙ_総合計].[加工内容].&amp;[EC,検査],[_t受注ﾌｧｲﾙ_総合計].[加工内容].&amp;[EC，検査],[_t受注ﾌｧｲﾙ_総合計].[加工内容].&amp;[ｽﾘｯﾄ,EC,検査],[_t受注ﾌｧｲﾙ_総合計].[加工内容].&amp;[ｽﾘｯﾄ，EC，検査]}"/>
    <s v="{[_t受注ﾌｧｲﾙ_総合計].[加工内容].&amp;[EC（片面）, ロール品 or カット品, カット品の長さ],[_t受注ﾌｧｲﾙ_総合計].[加工内容].&amp;[EC,ゴミ除去],[_t受注ﾌｧｲﾙ_総合計].[加工内容].&amp;[EC,ｽﾗｲｽ],[_t受注ﾌｧｲﾙ_総合計].[加工内容].&amp;[EC,ｽﾘｯﾄ,巻き返し],[_t受注ﾌｧｲﾙ_総合計].[加工内容].&amp;[EC,ｽﾘｯﾄ,分割,接続],[_t受注ﾌｧｲﾙ_総合計].[加工内容].&amp;[EC,巻き返し,欠点表示],[_t受注ﾌｧｲﾙ_総合計].[加工内容].&amp;[EC,巻き返し，欠点表示],[_t受注ﾌｧｲﾙ_総合計].[加工内容].&amp;[EC,巻き返し],[_t受注ﾌｧｲﾙ_総合計].[加工内容].&amp;[EC,欠点表示,ｽﾘｯﾄ],[_t受注ﾌｧｲﾙ_総合計].[加工内容].&amp;[EC,欠点表示，巻き返し],[_t受注ﾌｧｲﾙ_総合計].[加工内容].&amp;[EC,欠点表示],[_t受注ﾌｧｲﾙ_総合計].[加工内容].&amp;[EC,検査、ｽﾘｯﾄ],[_t受注ﾌｧｲﾙ_総合計].[加工内容].&amp;[EC，検査],[_t受注ﾌｧｲﾙ_総合計].[加工内容].&amp;[EC,分割],[_t受注ﾌｧｲﾙ_総合計].[加工内容].&amp;[ＥＣ、分割、スリット],[_t受注ﾌｧｲﾙ_総合計].[加工内容].&amp;[ＥＣ、分割],[_t受注ﾌｧｲﾙ_総合計].[加工内容].&amp;[ＥＣ],[_t受注ﾌｧｲﾙ_総合計].[加工内容].&amp;[SEC,ｽﾘｯﾄ(JR)],[_t受注ﾌｧｲﾙ_総合計].[加工内容].&amp;[SEC,ｽﾘｯﾄ,熱融着],[_t受注ﾌｧｲﾙ_総合計].[加工内容].&amp;[SEC,スリット],[_t受注ﾌｧｲﾙ_総合計].[加工内容].&amp;[SEC,巻き返し],[_t受注ﾌｧｲﾙ_総合計].[加工内容].&amp;[SEC,熱融着,ｽﾘｯﾄ],[_t受注ﾌｧｲﾙ_総合計].[加工内容].&amp;[SEC、熱融着],[_t受注ﾌｧｲﾙ_総合計].[加工内容].&amp;[ＳＥＣ],[_t受注ﾌｧｲﾙ_総合計].[加工内容].&amp;[ｴﾝﾎﾞｽ,巻き返し,分割],[_t受注ﾌｧｲﾙ_総合計].[加工内容].&amp;[ｴﾝﾎﾞｽ，分割],[_t受注ﾌｧｲﾙ_総合計].[加工内容].&amp;[ｴﾝﾎﾞｽ､分割],[_t受注ﾌｧｲﾙ_総合計].[加工内容].&amp;[エンボス、分割],[_t受注ﾌｧｲﾙ_総合計].[加工内容].&amp;[キャンセル],[_t受注ﾌｧｲﾙ_総合計].[加工内容].&amp;[ｽﾗｲｽ,EC],[_t受注ﾌｧｲﾙ_総合計].[加工内容].&amp;[ｽﾗｲｽ，EC],[_t受注ﾌｧｲﾙ_総合計].[加工内容].&amp;[ｽﾗｲｽ，ｽﾘｯﾄ],[_t受注ﾌｧｲﾙ_総合計].[加工内容].&amp;[ｽﾗｲｽ,巻き返し],[_t受注ﾌｧｲﾙ_総合計].[加工内容].&amp;[ｽﾗｲｽ，巻き返し],[_t受注ﾌｧｲﾙ_総合計].[加工内容].&amp;[ｽﾗｲｽ,接続],[_t受注ﾌｧｲﾙ_総合計].[加工内容].&amp;[ｽﾗｲｽ,熱融着],[_t受注ﾌｧｲﾙ_総合計].[加工内容].&amp;[ｽﾗｲｽ,分割],[_t受注ﾌｧｲﾙ_総合計].[加工内容].&amp;[ｽﾗｲｽ，分割],[_t受注ﾌｧｲﾙ_総合計].[加工内容].&amp;[ｽﾗｲｽ、巻き返し],[_t受注ﾌｧｲﾙ_総合計].[加工内容].&amp;[スライス、接続],[_t受注ﾌｧｲﾙ_総合計].[加工内容].&amp;[ｽﾗｲｽ/接続],[_t受注ﾌｧｲﾙ_総合計].[加工内容].&amp;[ｽﾗｲｽ],[_t受注ﾌｧｲﾙ_総合計].[加工内容].&amp;[スライス],[_t受注ﾌｧｲﾙ_総合計].[加工内容].&amp;[ｽﾘｯﾄ,EC,検査],[_t受注ﾌｧｲﾙ_総合計].[加工内容].&amp;[ｽﾘｯﾄ，EC，検査],[_t受注ﾌｧｲﾙ_総合計].[加工内容].&amp;[ｽﾘｯﾄ,EC],[_t受注ﾌｧｲﾙ_総合計].[加工内容].&amp;[ｽﾘｯﾄ，EC],[_t受注ﾌｧｲﾙ_総合計].[加工内容].&amp;[ｽﾘｯﾄ,SEC],[_t受注ﾌｧｲﾙ_総合計].[加工内容].&amp;[ｽﾘｯﾄ,ｽﾗｲｽ],[_t受注ﾌｧｲﾙ_総合計].[加工内容].&amp;[ｽﾘｯﾄ,欠点表示],[_t受注ﾌｧｲﾙ_総合計].[加工内容].&amp;[ｽﾘｯﾄ，欠点表示],[_t受注ﾌｧｲﾙ_総合計].[加工内容].&amp;[ｽﾘｯﾄ，接続],[_t受注ﾌｧｲﾙ_総合計].[加工内容].&amp;[ｽﾘｯﾄ，分割，EC],[_t受注ﾌｧｲﾙ_総合計].[加工内容].&amp;[ｽﾘｯﾄ、分割],[_t受注ﾌｧｲﾙ_総合計].[加工内容].&amp;[スリット、分割],[_t受注ﾌｧｲﾙ_総合計].[加工内容].&amp;[スリット],[_t受注ﾌｧｲﾙ_総合計].[加工内容].&amp;[巻き返し,分割,接続],[_t受注ﾌｧｲﾙ_総合計].[加工内容].&amp;[巻返し,ｽﾘｯﾄ],[_t受注ﾌｧｲﾙ_総合計].[加工内容].&amp;[検査],[_t受注ﾌｧｲﾙ_総合計].[加工内容].&amp;[接続],[_t受注ﾌｧｲﾙ_総合計].[加工内容].&amp;[熱融着，SEC],[_t受注ﾌｧｲﾙ_総合計].[加工内容].&amp;[熱融着,ｽﾗｲｽ],[_t受注ﾌｧｲﾙ_総合計].[加工内容].&amp;[熱融着],[_t受注ﾌｧｲﾙ_総合計].[加工内容].&amp;[分割，EC，ｽﾘｯﾄ],[_t受注ﾌｧｲﾙ_総合計].[加工内容].&amp;[分割，EC],[_t受注ﾌｧｲﾙ_総合計].[加工内容].&amp;[分割,スリット]}"/>
    <s v="{[_年月_helper].[年月 (月)].&amp;[9 月]}"/>
  </metadataStrings>
  <mdxMetadata count="9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  <mdx n="0" f="s">
      <ms ns="6" c="0"/>
    </mdx>
    <mdx n="0" f="s">
      <ms ns="7" c="0"/>
    </mdx>
    <mdx n="0" f="s">
      <ms ns="8" c="0"/>
    </mdx>
    <mdx n="0" f="s">
      <ms ns="9" c="0"/>
    </mdx>
  </mdxMetadata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0">
    <bk>
      <rc t="3" v="0"/>
    </bk>
    <bk>
      <rc t="3" v="1"/>
    </bk>
    <bk>
      <rc t="3" v="2"/>
    </bk>
    <bk>
      <rc t="3" v="3"/>
    </bk>
    <bk>
      <rc t="3" v="4"/>
    </bk>
    <bk>
      <rc t="3" v="5"/>
    </bk>
    <bk>
      <rc t="3" v="6"/>
    </bk>
    <bk>
      <rc t="3" v="7"/>
    </bk>
    <bk>
      <rc t="3" v="8"/>
    </bk>
    <bk>
      <rc t="2" v="0"/>
    </bk>
  </valueMetadata>
</metadata>
</file>

<file path=xl/sharedStrings.xml><?xml version="1.0" encoding="utf-8"?>
<sst xmlns="http://schemas.openxmlformats.org/spreadsheetml/2006/main" count="67550" uniqueCount="4570">
  <si>
    <t>C8-10</t>
  </si>
  <si>
    <t xml:space="preserve"> </t>
  </si>
  <si>
    <t>加工内容</t>
  </si>
  <si>
    <t>ユーザー</t>
  </si>
  <si>
    <t>後加工</t>
  </si>
  <si>
    <t>Ｈ面</t>
  </si>
  <si>
    <t>通常入力</t>
  </si>
  <si>
    <t>FA</t>
  </si>
  <si>
    <t>Ｑ面</t>
  </si>
  <si>
    <t xml:space="preserve">   </t>
  </si>
  <si>
    <t>U</t>
  </si>
  <si>
    <t>H</t>
  </si>
  <si>
    <t>FA
FA</t>
  </si>
  <si>
    <t>BK0</t>
  </si>
  <si>
    <t>C</t>
  </si>
  <si>
    <t>G</t>
  </si>
  <si>
    <t>ｽﾘｯﾄ</t>
  </si>
  <si>
    <t>ｽﾗｲｽ</t>
  </si>
  <si>
    <t>ｴﾝﾎﾞｽ</t>
  </si>
  <si>
    <t>品名</t>
  </si>
  <si>
    <t>製品</t>
  </si>
  <si>
    <t>原反</t>
  </si>
  <si>
    <t>在庫場所</t>
  </si>
  <si>
    <t>希望納期</t>
  </si>
  <si>
    <t>調整納期</t>
  </si>
  <si>
    <t>依頼Ｎｏ</t>
  </si>
  <si>
    <t>入力区分</t>
  </si>
  <si>
    <t>受付Ｎｏ</t>
  </si>
  <si>
    <t>ＥＣ面</t>
  </si>
  <si>
    <t>投入日</t>
  </si>
  <si>
    <t>特記事項1</t>
  </si>
  <si>
    <t>特記事項2</t>
  </si>
  <si>
    <t>特記事項3</t>
  </si>
  <si>
    <t>用途</t>
  </si>
  <si>
    <t>加工賃</t>
  </si>
  <si>
    <t>ﾄﾘﾐﾝｸﾞ</t>
  </si>
  <si>
    <t>EC</t>
  </si>
  <si>
    <t>EC,分割</t>
  </si>
  <si>
    <t>EC,ｽﾘｯﾄ</t>
  </si>
  <si>
    <t>SEC</t>
  </si>
  <si>
    <t>改装</t>
  </si>
  <si>
    <t>検反</t>
  </si>
  <si>
    <t>分割</t>
  </si>
  <si>
    <t>巻き返し</t>
  </si>
  <si>
    <t>欠点表示</t>
  </si>
  <si>
    <t>割数</t>
  </si>
  <si>
    <t>SEC,ｽﾘｯﾄ</t>
  </si>
  <si>
    <t>ｽﾗｲｽ,熱融着</t>
  </si>
  <si>
    <t>加工区分</t>
  </si>
  <si>
    <t>入力担当</t>
  </si>
  <si>
    <t>入力日</t>
  </si>
  <si>
    <t>梱-等1</t>
  </si>
  <si>
    <t>色1</t>
  </si>
  <si>
    <t>区分1</t>
  </si>
  <si>
    <t>枝番</t>
  </si>
  <si>
    <t>品名1</t>
  </si>
  <si>
    <t>梱-等</t>
  </si>
  <si>
    <t>色</t>
  </si>
  <si>
    <t>区分</t>
  </si>
  <si>
    <t>月数</t>
  </si>
  <si>
    <t>加工完了日</t>
  </si>
  <si>
    <t>出来高</t>
  </si>
  <si>
    <t>加工金額</t>
  </si>
  <si>
    <t>桁製品</t>
  </si>
  <si>
    <t>桁梱-等</t>
  </si>
  <si>
    <t>桁色</t>
  </si>
  <si>
    <t>桁区分</t>
  </si>
  <si>
    <t>桁枝番</t>
  </si>
  <si>
    <t>桁原反</t>
  </si>
  <si>
    <t>ｽｷﾝ面</t>
  </si>
  <si>
    <t>ｽﾗｲｽ,EC</t>
  </si>
  <si>
    <t>H
Q</t>
  </si>
  <si>
    <t>滋賀</t>
  </si>
  <si>
    <t>共和ﾚｻﾞｰ</t>
  </si>
  <si>
    <t>湖南</t>
  </si>
  <si>
    <t>25025-JP66-1230X250</t>
  </si>
  <si>
    <t>25025-AP66-1230X250</t>
  </si>
  <si>
    <t>Q</t>
  </si>
  <si>
    <t>V</t>
  </si>
  <si>
    <t>W4-9</t>
  </si>
  <si>
    <t>GA0</t>
  </si>
  <si>
    <t>両面</t>
  </si>
  <si>
    <t>古家</t>
  </si>
  <si>
    <t>W6-2</t>
  </si>
  <si>
    <t>W6-8</t>
  </si>
  <si>
    <t>W6-9</t>
  </si>
  <si>
    <t>30033-BY00- 640X200</t>
  </si>
  <si>
    <t>30066-AY00- 640X200</t>
  </si>
  <si>
    <t>GA1</t>
  </si>
  <si>
    <t>0R040-8Y0B- 870X200</t>
  </si>
  <si>
    <t>50080-AY0B- 870X200</t>
  </si>
  <si>
    <t>BG1</t>
  </si>
  <si>
    <t>C6-5</t>
  </si>
  <si>
    <t>WH1</t>
  </si>
  <si>
    <t>V6-1</t>
  </si>
  <si>
    <t>ｽﾗｲｽ,分割</t>
  </si>
  <si>
    <t>30040-AG00-1000X200</t>
  </si>
  <si>
    <t>C6-7</t>
  </si>
  <si>
    <t>0R040-8Y0B- 530X200</t>
  </si>
  <si>
    <t>30100-AG00-1000X 50</t>
  </si>
  <si>
    <t>X</t>
  </si>
  <si>
    <t>W6-20</t>
  </si>
  <si>
    <t>Ｈ面
-</t>
  </si>
  <si>
    <t>V6-5</t>
  </si>
  <si>
    <t>30060-AG00-1000X100</t>
  </si>
  <si>
    <t>R</t>
  </si>
  <si>
    <t>C6-9</t>
  </si>
  <si>
    <t>0R040-8Y0B- 850X200</t>
  </si>
  <si>
    <t>50080-AY0B- 850X200</t>
  </si>
  <si>
    <t>C6-11</t>
  </si>
  <si>
    <t>ｽﾘｯﾄ,欠点表示</t>
  </si>
  <si>
    <t>0R040-8Y0B- 680X200</t>
  </si>
  <si>
    <t>50080-AY0B- 680X200</t>
  </si>
  <si>
    <t>T6-6</t>
  </si>
  <si>
    <t>30040-AG00-1030X200</t>
  </si>
  <si>
    <t>ｽﾘｯﾄ,SEC</t>
  </si>
  <si>
    <t>V6-7</t>
  </si>
  <si>
    <t>40040-R10W- 870X 95</t>
  </si>
  <si>
    <t xml:space="preserve">  </t>
  </si>
  <si>
    <t>7A1</t>
  </si>
  <si>
    <t>FEL4004AY-10WD-1000X100</t>
  </si>
  <si>
    <t>GA</t>
  </si>
  <si>
    <t>P</t>
  </si>
  <si>
    <t>PN06-01</t>
  </si>
  <si>
    <t>25020-FG00- 740X200</t>
  </si>
  <si>
    <t>GR0</t>
  </si>
  <si>
    <t>25020-AG00- 750X200</t>
  </si>
  <si>
    <t>SEC,ｽﾘｯﾄ(JR)</t>
  </si>
  <si>
    <t>W7-3</t>
  </si>
  <si>
    <t>W7-7</t>
  </si>
  <si>
    <t>C7-2</t>
  </si>
  <si>
    <t>V7-1</t>
  </si>
  <si>
    <t>V7-2</t>
  </si>
  <si>
    <t>30030-BG00-1000X100</t>
  </si>
  <si>
    <t>C7-4</t>
  </si>
  <si>
    <t>GA1
GA1</t>
  </si>
  <si>
    <t>W7-22</t>
  </si>
  <si>
    <t>T7-3</t>
  </si>
  <si>
    <t>LG</t>
  </si>
  <si>
    <t>PN07-01</t>
  </si>
  <si>
    <t>C7-7</t>
  </si>
  <si>
    <t>25020-FG00-1070X200</t>
  </si>
  <si>
    <t>25020-AG00-1080X200</t>
  </si>
  <si>
    <t>10010-FY00- 740X200</t>
  </si>
  <si>
    <t>10010-AY00- 750X200</t>
  </si>
  <si>
    <t>30040-AS60-1000X200</t>
  </si>
  <si>
    <t>V7-8</t>
  </si>
  <si>
    <t>C7-10</t>
  </si>
  <si>
    <t>T7-6</t>
  </si>
  <si>
    <t>C7-17</t>
  </si>
  <si>
    <t>C7-18</t>
  </si>
  <si>
    <t>C7-22</t>
  </si>
  <si>
    <t xml:space="preserve">LG </t>
  </si>
  <si>
    <t>C8-3</t>
  </si>
  <si>
    <t>W8-23</t>
  </si>
  <si>
    <t>C8-6</t>
  </si>
  <si>
    <t>400
400</t>
  </si>
  <si>
    <t>W8-24</t>
  </si>
  <si>
    <t>40050-BG00-1080X210</t>
  </si>
  <si>
    <t>40100-AG00-1080X105</t>
  </si>
  <si>
    <t>C8-12</t>
  </si>
  <si>
    <t>融着</t>
  </si>
  <si>
    <t>40040-R10W- 316X 95</t>
  </si>
  <si>
    <t>30100-AG00-1000X 10</t>
  </si>
  <si>
    <t>V9-1</t>
  </si>
  <si>
    <t>V6-3</t>
  </si>
  <si>
    <t>スリット</t>
  </si>
  <si>
    <t>20040-AY00- 640X250</t>
  </si>
  <si>
    <t>エンボス</t>
  </si>
  <si>
    <t>30020-BG00-1030X200</t>
  </si>
  <si>
    <t>HA</t>
  </si>
  <si>
    <t>W10-8</t>
  </si>
  <si>
    <t>M</t>
  </si>
  <si>
    <t>小口加工</t>
  </si>
  <si>
    <t>E10-3</t>
  </si>
  <si>
    <t>C10-18</t>
  </si>
  <si>
    <t>C10-21</t>
  </si>
  <si>
    <t>30020-KG00-1030X200</t>
  </si>
  <si>
    <t>30020-BY00- 450X250</t>
  </si>
  <si>
    <t>30040-AY00-1040X250</t>
  </si>
  <si>
    <t>A（TPI）</t>
  </si>
  <si>
    <t>V（TPI）</t>
  </si>
  <si>
    <t>W（自動車）</t>
  </si>
  <si>
    <t>Y（工材）</t>
  </si>
  <si>
    <t>B（輸出）</t>
  </si>
  <si>
    <t>JR（屋根）</t>
  </si>
  <si>
    <t>30020-A05W- 870X 97</t>
  </si>
  <si>
    <t>熱融着</t>
  </si>
  <si>
    <t>0R040-8Y0B- 820X200</t>
  </si>
  <si>
    <t>TPI</t>
  </si>
  <si>
    <t>0R040-8Y0B- 870X200
0R040-8Y0B- 870X200</t>
  </si>
  <si>
    <t>B</t>
  </si>
  <si>
    <t>W7-11</t>
  </si>
  <si>
    <t>C7-1</t>
  </si>
  <si>
    <t>FEL3002BY05WDLG</t>
  </si>
  <si>
    <t>砂田</t>
  </si>
  <si>
    <t/>
  </si>
  <si>
    <t>A4-2</t>
  </si>
  <si>
    <t>A4-3</t>
  </si>
  <si>
    <t>15020-AX5R-1380X300</t>
  </si>
  <si>
    <t>15020-JX5R-1300X300</t>
  </si>
  <si>
    <t>W5-2</t>
  </si>
  <si>
    <t>W5-5</t>
  </si>
  <si>
    <t>W5-8</t>
  </si>
  <si>
    <t>A4-4</t>
  </si>
  <si>
    <t>W5-14</t>
  </si>
  <si>
    <t>A5-1</t>
  </si>
  <si>
    <t>C5-1</t>
  </si>
  <si>
    <t>V5-1</t>
  </si>
  <si>
    <t>V5-2</t>
  </si>
  <si>
    <t>V5-3</t>
  </si>
  <si>
    <t>V5-6</t>
  </si>
  <si>
    <t>V5-7</t>
  </si>
  <si>
    <t>A6-3</t>
  </si>
  <si>
    <t>30020-BY00- 500X250</t>
  </si>
  <si>
    <t>W7-19</t>
  </si>
  <si>
    <t>V7-3</t>
  </si>
  <si>
    <t>E7-1</t>
  </si>
  <si>
    <t>15020-AX5R-1300X300</t>
  </si>
  <si>
    <t>15020-JX5R- 770X300</t>
  </si>
  <si>
    <t>15020-AX5R- 770X300</t>
  </si>
  <si>
    <t>C7-5</t>
  </si>
  <si>
    <t>C7-9</t>
  </si>
  <si>
    <t>7C8</t>
  </si>
  <si>
    <t>FEL3002BY05WDLG-EC</t>
  </si>
  <si>
    <t>25025-AP17-1010X250</t>
  </si>
  <si>
    <t>C10-1</t>
  </si>
  <si>
    <t>C7-14</t>
  </si>
  <si>
    <t>C10-6</t>
  </si>
  <si>
    <t>C7-13</t>
  </si>
  <si>
    <t>C9-2</t>
  </si>
  <si>
    <t>C7-27</t>
  </si>
  <si>
    <t>C10-4</t>
  </si>
  <si>
    <t>C10-9</t>
  </si>
  <si>
    <t>天安</t>
  </si>
  <si>
    <t>E6-1</t>
  </si>
  <si>
    <t>V7-7</t>
  </si>
  <si>
    <t>V10-5</t>
  </si>
  <si>
    <t>T6-11</t>
  </si>
  <si>
    <t>T10-10</t>
  </si>
  <si>
    <t>W10-7</t>
  </si>
  <si>
    <t>T6-20</t>
  </si>
  <si>
    <t>0R040-8Y0B- 535X200</t>
  </si>
  <si>
    <t>W10-13</t>
  </si>
  <si>
    <t>W10-16</t>
  </si>
  <si>
    <t>T10-13</t>
  </si>
  <si>
    <t>T10-15</t>
  </si>
  <si>
    <t>15020-JX5R-1440X300</t>
  </si>
  <si>
    <t>P（TPI）</t>
  </si>
  <si>
    <t>0R040-8Y0B- 260X200</t>
  </si>
  <si>
    <t>15020-AX5R-1440X300</t>
  </si>
  <si>
    <t>TPI</t>
    <phoneticPr fontId="2"/>
  </si>
  <si>
    <t>W4-10</t>
  </si>
  <si>
    <t>W5-6</t>
  </si>
  <si>
    <t>皮取り</t>
  </si>
  <si>
    <t>W5-17</t>
  </si>
  <si>
    <t>W6-11</t>
  </si>
  <si>
    <t>W6-15</t>
  </si>
  <si>
    <t>T7-5</t>
  </si>
  <si>
    <t>W7-2</t>
  </si>
  <si>
    <t>W7-10</t>
  </si>
  <si>
    <t>W7-14</t>
  </si>
  <si>
    <t>W7-16</t>
  </si>
  <si>
    <t>W7-17</t>
  </si>
  <si>
    <t>確認済明記</t>
  </si>
  <si>
    <t>欠点個数確認ﾁｪｯｸﾗﾍﾞﾙ◎</t>
  </si>
  <si>
    <t>30022-BG00-1000X200</t>
  </si>
  <si>
    <t>30044-AG00-1000X200</t>
  </si>
  <si>
    <t>ﾌｶｻﾜ</t>
  </si>
  <si>
    <t>30040-AG00-1000X100</t>
  </si>
  <si>
    <t>30020-KG00- 935X200</t>
  </si>
  <si>
    <t>30040-AG00- 935X200</t>
  </si>
  <si>
    <t>穴なし</t>
  </si>
  <si>
    <t>25025-JP17-1440X250</t>
  </si>
  <si>
    <t>J</t>
  </si>
  <si>
    <t>ﾂﾅｷﾞﾅｼ</t>
  </si>
  <si>
    <t>F-A</t>
  </si>
  <si>
    <t>30060-AG00-1000X200</t>
  </si>
  <si>
    <t>25020-AG00- 750X400</t>
  </si>
  <si>
    <t>巻返し</t>
  </si>
  <si>
    <t>30030-AT60-1000X200</t>
  </si>
  <si>
    <t>F</t>
  </si>
  <si>
    <t>30020-BG20-1050X200</t>
  </si>
  <si>
    <t>30040-AG20-1050X200</t>
  </si>
  <si>
    <t>接続</t>
  </si>
  <si>
    <t>S</t>
  </si>
  <si>
    <t>3ｲﾝﾁ紙管</t>
  </si>
  <si>
    <t>25020-AP17-1220X300</t>
  </si>
  <si>
    <t>接なし指定</t>
  </si>
  <si>
    <t>欠点個数確認チェックラベル◎</t>
  </si>
  <si>
    <t>W4-8</t>
  </si>
  <si>
    <t>15025-JH1F-1550X250</t>
  </si>
  <si>
    <t>15025-AH1F-1550X250</t>
  </si>
  <si>
    <t>ｴﾝﾎﾞｽ，分割</t>
  </si>
  <si>
    <t>EC,巻き返し</t>
  </si>
  <si>
    <t>E9-1</t>
  </si>
  <si>
    <t>W9-1</t>
  </si>
  <si>
    <t>W9-2</t>
  </si>
  <si>
    <t>W9-3</t>
  </si>
  <si>
    <t>ﾐﾜｴﾝﾎﾞｽ</t>
  </si>
  <si>
    <t>3インチ紙管</t>
  </si>
  <si>
    <t>菅原電気</t>
  </si>
  <si>
    <t>6ｲﾝﾁ紙管</t>
  </si>
  <si>
    <t>自社加工</t>
  </si>
  <si>
    <t>30020-BG00- 780X300</t>
  </si>
  <si>
    <t>30040-AG00- 780X300</t>
  </si>
  <si>
    <t>25025-AP17-1580X250</t>
  </si>
  <si>
    <t>EC,欠点表示,巻返し</t>
  </si>
  <si>
    <t>50090-AY0B- 900X100</t>
  </si>
  <si>
    <t>田窪工業所</t>
  </si>
  <si>
    <t>V6-8</t>
  </si>
  <si>
    <t>V6-9</t>
  </si>
  <si>
    <t>阿部加工</t>
  </si>
  <si>
    <t>ﾆｯｸｽ</t>
  </si>
  <si>
    <t>丸信小山</t>
  </si>
  <si>
    <t>TPI湖南</t>
  </si>
  <si>
    <t>丸信あづみの</t>
  </si>
  <si>
    <t>屋根</t>
  </si>
  <si>
    <t>50070-BY0B- 900X100</t>
  </si>
  <si>
    <t>共和新城</t>
  </si>
  <si>
    <t>ニックス</t>
  </si>
  <si>
    <t>C8-1</t>
  </si>
  <si>
    <t>C8-2</t>
  </si>
  <si>
    <t>C8-7</t>
  </si>
  <si>
    <t>大伸工業</t>
  </si>
  <si>
    <t>T8-5</t>
  </si>
  <si>
    <t>W8-7</t>
  </si>
  <si>
    <t>T8-6</t>
  </si>
  <si>
    <t>W8-8</t>
  </si>
  <si>
    <t>W8-9</t>
  </si>
  <si>
    <t>40040-E10W- 870X 95</t>
  </si>
  <si>
    <t>長さ幅厚み全量測定</t>
  </si>
  <si>
    <t>分割,EC</t>
  </si>
  <si>
    <t>T10-31</t>
  </si>
  <si>
    <t>T10-32</t>
  </si>
  <si>
    <t>T10-33</t>
  </si>
  <si>
    <t>T10-34</t>
  </si>
  <si>
    <t>コクヨエンボス</t>
  </si>
  <si>
    <t>Q面ﾃｰﾌﾟﾏｰｷﾝｸﾞ外す</t>
  </si>
  <si>
    <t>エンボス、分割</t>
  </si>
  <si>
    <t>W5-4</t>
  </si>
  <si>
    <t>V5-4</t>
  </si>
  <si>
    <t>W5-13</t>
  </si>
  <si>
    <t>V5-5</t>
  </si>
  <si>
    <t>ｳﾙﾄﾗｽｴｰﾄﾞ</t>
  </si>
  <si>
    <t>龍田化学</t>
  </si>
  <si>
    <t>W8-1</t>
  </si>
  <si>
    <t>W8-2</t>
  </si>
  <si>
    <t>W8-3</t>
  </si>
  <si>
    <t>A8-1</t>
  </si>
  <si>
    <t>A8-2</t>
  </si>
  <si>
    <t>W8-4</t>
  </si>
  <si>
    <t>W8-5</t>
  </si>
  <si>
    <t>W8-6</t>
  </si>
  <si>
    <t>T8-1</t>
  </si>
  <si>
    <t>T8-2</t>
  </si>
  <si>
    <t>C8-4</t>
  </si>
  <si>
    <t>C8-5</t>
  </si>
  <si>
    <t>C8-8</t>
  </si>
  <si>
    <t>C8-9</t>
  </si>
  <si>
    <t>T8-3</t>
  </si>
  <si>
    <t>T8-4</t>
  </si>
  <si>
    <t>A8-3</t>
  </si>
  <si>
    <t>C8-11</t>
  </si>
  <si>
    <t>C8-13</t>
  </si>
  <si>
    <t>C8-14</t>
  </si>
  <si>
    <t>SEC,スリット</t>
  </si>
  <si>
    <t>C8-15</t>
  </si>
  <si>
    <t>W8-10</t>
  </si>
  <si>
    <t>W8-11</t>
  </si>
  <si>
    <t>PN08-01</t>
  </si>
  <si>
    <t>W8-12</t>
  </si>
  <si>
    <t>C8-16</t>
  </si>
  <si>
    <t>C8-17</t>
  </si>
  <si>
    <t>C8-18</t>
  </si>
  <si>
    <t>W8-13</t>
  </si>
  <si>
    <t>C8-19</t>
  </si>
  <si>
    <t>W8-14</t>
  </si>
  <si>
    <t>W8-15</t>
  </si>
  <si>
    <t>C8-20</t>
  </si>
  <si>
    <t>PN08-02</t>
  </si>
  <si>
    <t>W8-16</t>
  </si>
  <si>
    <t>W8-17</t>
  </si>
  <si>
    <t>W8-18</t>
  </si>
  <si>
    <t>W8-19</t>
  </si>
  <si>
    <t>W8-20</t>
  </si>
  <si>
    <t>C9-1</t>
  </si>
  <si>
    <t>C9-3</t>
  </si>
  <si>
    <t>C9-4</t>
  </si>
  <si>
    <t>C9-5</t>
  </si>
  <si>
    <t>T9-1</t>
  </si>
  <si>
    <t>C9-6</t>
  </si>
  <si>
    <t>C9-7</t>
  </si>
  <si>
    <t>C9-8</t>
  </si>
  <si>
    <t>T9-27</t>
  </si>
  <si>
    <t>T9-28</t>
  </si>
  <si>
    <t>T9-31</t>
  </si>
  <si>
    <t>T9-32</t>
  </si>
  <si>
    <t>T9-33</t>
  </si>
  <si>
    <t>T9-34</t>
  </si>
  <si>
    <t>T9-35</t>
  </si>
  <si>
    <t>T9-36</t>
  </si>
  <si>
    <t>T9-37</t>
  </si>
  <si>
    <t>T9-38</t>
  </si>
  <si>
    <t>T9-39</t>
  </si>
  <si>
    <t>T9-42</t>
  </si>
  <si>
    <t>T9-43</t>
  </si>
  <si>
    <t>T9-44</t>
  </si>
  <si>
    <t>E9-4</t>
  </si>
  <si>
    <t>T10-1</t>
  </si>
  <si>
    <t>T10-2</t>
  </si>
  <si>
    <t>T10-3</t>
  </si>
  <si>
    <t>T10-4</t>
  </si>
  <si>
    <t>T10-5</t>
  </si>
  <si>
    <t>W10-1</t>
  </si>
  <si>
    <t>W10-2</t>
  </si>
  <si>
    <t>W10-3</t>
  </si>
  <si>
    <t>W10-4</t>
  </si>
  <si>
    <t>C10-2</t>
  </si>
  <si>
    <t>C10-3</t>
  </si>
  <si>
    <t>C10-5</t>
  </si>
  <si>
    <t>C10-7</t>
  </si>
  <si>
    <t>V10-1</t>
  </si>
  <si>
    <t>V10-2</t>
  </si>
  <si>
    <t>C10-8</t>
  </si>
  <si>
    <t>C10-10</t>
  </si>
  <si>
    <t>C10-11</t>
  </si>
  <si>
    <t>T10-6</t>
  </si>
  <si>
    <t>T10-7</t>
  </si>
  <si>
    <t>T10-8</t>
  </si>
  <si>
    <t>T10-9</t>
  </si>
  <si>
    <t>T10-11</t>
  </si>
  <si>
    <t>T10-12</t>
  </si>
  <si>
    <t>W10-5</t>
  </si>
  <si>
    <t>V10-3</t>
  </si>
  <si>
    <t>T10-14</t>
  </si>
  <si>
    <t>T10-16</t>
  </si>
  <si>
    <t>T10-17</t>
  </si>
  <si>
    <t>T10-18</t>
  </si>
  <si>
    <t>T10-19</t>
  </si>
  <si>
    <t>T10-20</t>
  </si>
  <si>
    <t>T10-21</t>
  </si>
  <si>
    <t>T10-22</t>
  </si>
  <si>
    <t>W10-6</t>
  </si>
  <si>
    <t>W10-9</t>
  </si>
  <si>
    <t>T10-23</t>
  </si>
  <si>
    <t>T10-24</t>
  </si>
  <si>
    <t>T10-25</t>
  </si>
  <si>
    <t>T10-26</t>
  </si>
  <si>
    <t>T10-27</t>
  </si>
  <si>
    <t>T10-28</t>
  </si>
  <si>
    <t>T10-29</t>
  </si>
  <si>
    <t>T10-30</t>
  </si>
  <si>
    <t>C10-15</t>
  </si>
  <si>
    <t>C10-16</t>
  </si>
  <si>
    <t>C10-17</t>
  </si>
  <si>
    <t>C10-19</t>
  </si>
  <si>
    <t>C10-20</t>
  </si>
  <si>
    <t>C10-22</t>
  </si>
  <si>
    <t>15025-NR28-1550X250</t>
  </si>
  <si>
    <t>E10-1</t>
  </si>
  <si>
    <t>15025-SR28-1550X250</t>
  </si>
  <si>
    <t>W10-10</t>
  </si>
  <si>
    <t>W10-11</t>
  </si>
  <si>
    <t>T10-35</t>
  </si>
  <si>
    <t>C10-23</t>
  </si>
  <si>
    <t>C10-24</t>
  </si>
  <si>
    <t>V10-4</t>
  </si>
  <si>
    <t>W10-12</t>
  </si>
  <si>
    <t>V10-6</t>
  </si>
  <si>
    <t>梱包</t>
  </si>
  <si>
    <t>C10-25</t>
  </si>
  <si>
    <t>C10-26</t>
  </si>
  <si>
    <t>C10-27</t>
  </si>
  <si>
    <t>C10-29</t>
  </si>
  <si>
    <t>E10-2</t>
  </si>
  <si>
    <t>C10-30</t>
  </si>
  <si>
    <t>BKB</t>
  </si>
  <si>
    <t>W10-14</t>
  </si>
  <si>
    <t>W10-15</t>
  </si>
  <si>
    <t>V10-7</t>
  </si>
  <si>
    <t>V10-8</t>
  </si>
  <si>
    <t>V10-9</t>
  </si>
  <si>
    <t>W10-17</t>
  </si>
  <si>
    <t>W10-18</t>
  </si>
  <si>
    <t>W10-19</t>
  </si>
  <si>
    <t>SEC,熱融着</t>
  </si>
  <si>
    <t>分割,スリット,EC</t>
  </si>
  <si>
    <t>20020-JP17-1440X300</t>
  </si>
  <si>
    <t>20020-AP17-1440X300</t>
  </si>
  <si>
    <t>キヌシボ明記</t>
  </si>
  <si>
    <t>EC,検査</t>
  </si>
  <si>
    <t>V4-10</t>
  </si>
  <si>
    <t>W4-11</t>
  </si>
  <si>
    <t>V4-11</t>
  </si>
  <si>
    <t>W4-12</t>
  </si>
  <si>
    <t>W4-13</t>
  </si>
  <si>
    <t>W5-1</t>
  </si>
  <si>
    <t>W5-3</t>
  </si>
  <si>
    <t>V5-8</t>
  </si>
  <si>
    <t>V5-9</t>
  </si>
  <si>
    <t>A5-2</t>
  </si>
  <si>
    <t>検査</t>
  </si>
  <si>
    <t>W5-7</t>
  </si>
  <si>
    <t>W5-9</t>
  </si>
  <si>
    <t>W5-10</t>
  </si>
  <si>
    <t>W5-12</t>
  </si>
  <si>
    <t>W5-15</t>
  </si>
  <si>
    <t>W5-16</t>
  </si>
  <si>
    <t>W5-18</t>
  </si>
  <si>
    <t>W5-19</t>
  </si>
  <si>
    <t>33
15</t>
  </si>
  <si>
    <t>E6-2</t>
  </si>
  <si>
    <t>W6-3</t>
  </si>
  <si>
    <t>T6-14</t>
  </si>
  <si>
    <t>T6-15</t>
  </si>
  <si>
    <t>T6-16</t>
  </si>
  <si>
    <t>T6-17</t>
  </si>
  <si>
    <t>T6-18</t>
  </si>
  <si>
    <t>T6-19</t>
  </si>
  <si>
    <t>C6-8</t>
  </si>
  <si>
    <t>W6-4</t>
  </si>
  <si>
    <t>W6-5</t>
  </si>
  <si>
    <t>W6-6</t>
  </si>
  <si>
    <t>W6-7</t>
  </si>
  <si>
    <t>A6-1</t>
  </si>
  <si>
    <t>A6-2</t>
  </si>
  <si>
    <t>T6-21</t>
  </si>
  <si>
    <t>A6-4</t>
  </si>
  <si>
    <t>C6-10</t>
  </si>
  <si>
    <t>V6-10</t>
  </si>
  <si>
    <t>V6-11</t>
  </si>
  <si>
    <t>V6-12</t>
  </si>
  <si>
    <t>V6-15</t>
  </si>
  <si>
    <t>V6-14</t>
  </si>
  <si>
    <t>V6-13</t>
  </si>
  <si>
    <t>PN06-02</t>
  </si>
  <si>
    <t>V6-16</t>
  </si>
  <si>
    <t>W6-10</t>
  </si>
  <si>
    <t>W6-12</t>
  </si>
  <si>
    <t>W6-13</t>
  </si>
  <si>
    <t>E6-3</t>
  </si>
  <si>
    <t>E6-4</t>
  </si>
  <si>
    <t>W6-14</t>
  </si>
  <si>
    <t>W6-16</t>
  </si>
  <si>
    <t>W6-19</t>
  </si>
  <si>
    <t>W7-1</t>
  </si>
  <si>
    <t>50
15</t>
  </si>
  <si>
    <t>T7-2</t>
  </si>
  <si>
    <t>A7-1</t>
  </si>
  <si>
    <t>T7-4</t>
  </si>
  <si>
    <t>T7-7</t>
  </si>
  <si>
    <t>T7-8</t>
  </si>
  <si>
    <t>E6-5</t>
  </si>
  <si>
    <t>C7-3</t>
  </si>
  <si>
    <t>W7-4</t>
  </si>
  <si>
    <t>W7-5</t>
  </si>
  <si>
    <t>T7-9</t>
  </si>
  <si>
    <t>T7-10</t>
  </si>
  <si>
    <t>T7-11</t>
  </si>
  <si>
    <t>T7-12</t>
  </si>
  <si>
    <t>T7-13</t>
  </si>
  <si>
    <t>W7-6</t>
  </si>
  <si>
    <t>V7-4</t>
  </si>
  <si>
    <t>V7-5</t>
  </si>
  <si>
    <t>V7-6</t>
  </si>
  <si>
    <t>C7-6</t>
  </si>
  <si>
    <t>C7-8</t>
  </si>
  <si>
    <t>C7-11</t>
  </si>
  <si>
    <t>A7-2</t>
  </si>
  <si>
    <t>W7-8</t>
  </si>
  <si>
    <t>25020-AP17- 970X300</t>
  </si>
  <si>
    <t>W7-9</t>
  </si>
  <si>
    <t>A7-3</t>
  </si>
  <si>
    <t>W7-12</t>
  </si>
  <si>
    <t>W7-13</t>
  </si>
  <si>
    <t>C7-12</t>
  </si>
  <si>
    <t>C7-15</t>
  </si>
  <si>
    <t>W7-15</t>
  </si>
  <si>
    <t>C7-16</t>
  </si>
  <si>
    <t>C7-19</t>
  </si>
  <si>
    <t>C7-20</t>
  </si>
  <si>
    <t>C7-21</t>
  </si>
  <si>
    <t>W7-18</t>
  </si>
  <si>
    <t>V7-9</t>
  </si>
  <si>
    <t>V7-10</t>
  </si>
  <si>
    <t>V7-11</t>
  </si>
  <si>
    <t>V7-12</t>
  </si>
  <si>
    <t>W7-20</t>
  </si>
  <si>
    <t>C7-24</t>
  </si>
  <si>
    <t>C7-25</t>
  </si>
  <si>
    <t>C7-23</t>
  </si>
  <si>
    <t>PN07-02</t>
  </si>
  <si>
    <t>W7-21</t>
  </si>
  <si>
    <t>C7-26</t>
  </si>
  <si>
    <t>C7-28</t>
  </si>
  <si>
    <t>W7-23</t>
  </si>
  <si>
    <t>列4</t>
  </si>
  <si>
    <t>桁梱-等5</t>
  </si>
  <si>
    <t>桁色6</t>
  </si>
  <si>
    <t>桁区分7</t>
  </si>
  <si>
    <t>列8</t>
  </si>
  <si>
    <t>倉庫コード</t>
  </si>
  <si>
    <t>倉庫</t>
  </si>
  <si>
    <t>機械コード</t>
  </si>
  <si>
    <t>機械名</t>
  </si>
  <si>
    <t>工程コード</t>
  </si>
  <si>
    <t>工程名</t>
  </si>
  <si>
    <t>加工日付</t>
  </si>
  <si>
    <t>依頼NO</t>
  </si>
  <si>
    <t>受注NO</t>
  </si>
  <si>
    <t>加工実績NO</t>
  </si>
  <si>
    <t>加工担当者1コード</t>
  </si>
  <si>
    <t>加工担当者1名</t>
  </si>
  <si>
    <t>加工担当者2コード</t>
  </si>
  <si>
    <t>加工担当者2名</t>
  </si>
  <si>
    <t>加工担当者3コード</t>
  </si>
  <si>
    <t>加工担当者3名</t>
  </si>
  <si>
    <t>開始時間</t>
  </si>
  <si>
    <t>終了時間</t>
  </si>
  <si>
    <t>残業時間_分</t>
  </si>
  <si>
    <t>残業当者1コード</t>
  </si>
  <si>
    <t>残業当者1名</t>
  </si>
  <si>
    <t>残業当者2コード</t>
  </si>
  <si>
    <t>残業当者2名</t>
  </si>
  <si>
    <t>残業当者3コード</t>
  </si>
  <si>
    <t>残業当者3名</t>
  </si>
  <si>
    <t>停機時間_分</t>
  </si>
  <si>
    <t>休憩時間_分</t>
  </si>
  <si>
    <t>稼働時間_分</t>
  </si>
  <si>
    <t>所要時間</t>
  </si>
  <si>
    <t>製品梱包</t>
  </si>
  <si>
    <t>製品色</t>
  </si>
  <si>
    <t>製品区分</t>
  </si>
  <si>
    <t>投入原反</t>
  </si>
  <si>
    <t>原反梱包</t>
  </si>
  <si>
    <t>原反色</t>
  </si>
  <si>
    <t>原反区分</t>
  </si>
  <si>
    <t>受注数量</t>
  </si>
  <si>
    <t>換算数量</t>
  </si>
  <si>
    <t>加工日加工予定数</t>
  </si>
  <si>
    <t>実加工量</t>
  </si>
  <si>
    <t>実製品出来高</t>
  </si>
  <si>
    <t>原反着予定</t>
  </si>
  <si>
    <t>指定納期</t>
  </si>
  <si>
    <t>加工開始予定日</t>
  </si>
  <si>
    <t>加工完了予定日</t>
  </si>
  <si>
    <t>商品特記事項</t>
  </si>
  <si>
    <t>製造条件特記事項</t>
  </si>
  <si>
    <t>納入先1</t>
  </si>
  <si>
    <t>納入先2</t>
  </si>
  <si>
    <t>コア着日</t>
  </si>
  <si>
    <t>回答納期</t>
  </si>
  <si>
    <t>出荷予定日</t>
  </si>
  <si>
    <t>完了区分</t>
  </si>
  <si>
    <t>注文単位加工完了区分</t>
  </si>
  <si>
    <t>注文単位加工完了日</t>
  </si>
  <si>
    <t>加工実績累計</t>
  </si>
  <si>
    <t>実製品出来高累計</t>
  </si>
  <si>
    <t>製品商品コード1</t>
  </si>
  <si>
    <t>製品商品コード2</t>
  </si>
  <si>
    <t>製品商品コード3</t>
  </si>
  <si>
    <t>製品商品コード4</t>
  </si>
  <si>
    <t>製品商品コード5</t>
  </si>
  <si>
    <t>製品商品コード6</t>
  </si>
  <si>
    <t>製品商品コード7</t>
  </si>
  <si>
    <t>製品商品コード8</t>
  </si>
  <si>
    <t>製品商品コード9</t>
  </si>
  <si>
    <t>製品商品コード10</t>
  </si>
  <si>
    <t>製品商品名1</t>
  </si>
  <si>
    <t>製品商品名2</t>
  </si>
  <si>
    <t>製品商品名3</t>
  </si>
  <si>
    <t>製品商品名4</t>
  </si>
  <si>
    <t>製品商品名5</t>
  </si>
  <si>
    <t>製品商品名6</t>
  </si>
  <si>
    <t>製品商品名7</t>
  </si>
  <si>
    <t>製品商品名8</t>
  </si>
  <si>
    <t>製品商品名9</t>
  </si>
  <si>
    <t>製品商品名10</t>
  </si>
  <si>
    <t>原反商品コード1</t>
  </si>
  <si>
    <t>原反商品コード2</t>
  </si>
  <si>
    <t>原反商品コード3</t>
  </si>
  <si>
    <t>原反商品コード4</t>
  </si>
  <si>
    <t>原反商品コード5</t>
  </si>
  <si>
    <t>原反商品コード6</t>
  </si>
  <si>
    <t>原反商品コード7</t>
  </si>
  <si>
    <t>原反商品コード8</t>
  </si>
  <si>
    <t>原反商品コード9</t>
  </si>
  <si>
    <t>原反商品コード10</t>
  </si>
  <si>
    <t>原反商品名1</t>
  </si>
  <si>
    <t>原反商品名2</t>
  </si>
  <si>
    <t>原反商品名3</t>
  </si>
  <si>
    <t>原反商品名4</t>
  </si>
  <si>
    <t>原反商品名5</t>
  </si>
  <si>
    <t>原反商品名6</t>
  </si>
  <si>
    <t>原反商品名7</t>
  </si>
  <si>
    <t>原反商品名8</t>
  </si>
  <si>
    <t>原反商品名9</t>
  </si>
  <si>
    <t>原反商品名10</t>
  </si>
  <si>
    <t>520201</t>
  </si>
  <si>
    <t>湖南工場01本倉庫</t>
  </si>
  <si>
    <t>2011</t>
  </si>
  <si>
    <t>スライス機1　湖南</t>
  </si>
  <si>
    <t>0001</t>
  </si>
  <si>
    <t>スライス</t>
  </si>
  <si>
    <t>000572</t>
  </si>
  <si>
    <t>森岡 真由美</t>
  </si>
  <si>
    <t>0.00</t>
  </si>
  <si>
    <t>65.00</t>
  </si>
  <si>
    <t>25.00</t>
  </si>
  <si>
    <t>東レ株式会社</t>
  </si>
  <si>
    <t>自動車材料事業部</t>
  </si>
  <si>
    <t>1:完了</t>
  </si>
  <si>
    <t>000550</t>
  </si>
  <si>
    <t>冨田 裕子</t>
  </si>
  <si>
    <t>215.00</t>
  </si>
  <si>
    <t>000563</t>
  </si>
  <si>
    <t>菅沼 めぐみ</t>
  </si>
  <si>
    <t>60.00</t>
  </si>
  <si>
    <t>A2O20BGA5200FG3</t>
  </si>
  <si>
    <t>B2O40AGA5200FG3</t>
  </si>
  <si>
    <t>40.00</t>
  </si>
  <si>
    <t>30020-BG00-1000X200F-A   C</t>
  </si>
  <si>
    <t>30040-AG00-1000X200F-A   C</t>
  </si>
  <si>
    <t>A2O20BGA0200FNA</t>
  </si>
  <si>
    <t>B2O40AGA0200FN1</t>
  </si>
  <si>
    <t>30.00</t>
  </si>
  <si>
    <t>13.33</t>
  </si>
  <si>
    <t>A2O25BVA0200FN1</t>
  </si>
  <si>
    <t>B2O50AVA0200FN1</t>
  </si>
  <si>
    <t>24.00</t>
  </si>
  <si>
    <t>8.33</t>
  </si>
  <si>
    <t>30030-BG00-1000X100F-ABK0C</t>
  </si>
  <si>
    <t>30060-AG00-1000X100F-ABK0C</t>
  </si>
  <si>
    <t>A2O30BGA0100FB4</t>
  </si>
  <si>
    <t>B2O60AGA0100FB1</t>
  </si>
  <si>
    <t>18.00</t>
  </si>
  <si>
    <t>15.00</t>
  </si>
  <si>
    <t>A2O20BG78300FN1</t>
  </si>
  <si>
    <t>B2O40AG78300FN1</t>
  </si>
  <si>
    <t>14.29</t>
  </si>
  <si>
    <t>16.00</t>
  </si>
  <si>
    <t>5.00</t>
  </si>
  <si>
    <t>50.00</t>
  </si>
  <si>
    <t>10.00</t>
  </si>
  <si>
    <t>35.00</t>
  </si>
  <si>
    <t>5.71</t>
  </si>
  <si>
    <t>30020-BG00-1030X200F-ABK0C</t>
  </si>
  <si>
    <t>30040-AG00-1030X200F-ABK0C</t>
  </si>
  <si>
    <t>A2O20BGA3200FB4</t>
  </si>
  <si>
    <t>B2O40AGA3200FB4</t>
  </si>
  <si>
    <t>20.00</t>
  </si>
  <si>
    <t>61.00</t>
  </si>
  <si>
    <t>120.00</t>
  </si>
  <si>
    <t>45.00</t>
  </si>
  <si>
    <t>30033-BY00- 640X200F-AGA0C</t>
  </si>
  <si>
    <t>30066-AY00- 640X200F-AGA0C</t>
  </si>
  <si>
    <t>A2O33BY64200FG3</t>
  </si>
  <si>
    <t>B2O66AY64200FG3</t>
  </si>
  <si>
    <t>30030-BG00-1000X100F-A   C</t>
  </si>
  <si>
    <t>B2O60AGA0100FN1</t>
  </si>
  <si>
    <t>000443</t>
  </si>
  <si>
    <t>山本 敬</t>
  </si>
  <si>
    <t>55.00</t>
  </si>
  <si>
    <t>東レペフ加工品株式会社</t>
  </si>
  <si>
    <t>(国分・湖南用)</t>
  </si>
  <si>
    <t>A3O70BY90100FB4</t>
  </si>
  <si>
    <t>B3Q60AY90100FB4</t>
  </si>
  <si>
    <t>69.00</t>
  </si>
  <si>
    <t>21.74</t>
  </si>
  <si>
    <t>30020-BY00- 450X250F-A   C</t>
  </si>
  <si>
    <t>30040-AY00- 960X250F-A   C</t>
  </si>
  <si>
    <t>スリット,スライス</t>
  </si>
  <si>
    <t>A2020BY45250FN1</t>
  </si>
  <si>
    <t>B2O40AY96250FN1</t>
  </si>
  <si>
    <t>A2O20KGA3200FB4</t>
  </si>
  <si>
    <t>000569</t>
  </si>
  <si>
    <t>竹内 正美</t>
  </si>
  <si>
    <t>20040-AY00- 640X250F-AWH1C</t>
  </si>
  <si>
    <t>0:未完</t>
  </si>
  <si>
    <t>B2K40AY64250FW3</t>
  </si>
  <si>
    <t>8.00</t>
  </si>
  <si>
    <t>12.50</t>
  </si>
  <si>
    <t>0011</t>
  </si>
  <si>
    <t>0013</t>
  </si>
  <si>
    <t>2012</t>
  </si>
  <si>
    <t>EC機　湖南</t>
  </si>
  <si>
    <t>0002</t>
  </si>
  <si>
    <t>000411</t>
  </si>
  <si>
    <t>宮島 剛</t>
  </si>
  <si>
    <t>6.67</t>
  </si>
  <si>
    <t>16.67</t>
  </si>
  <si>
    <t>スリット,EC</t>
  </si>
  <si>
    <t>A2N25JP84250FN1</t>
  </si>
  <si>
    <t>B2N25APB0250FN1</t>
  </si>
  <si>
    <t>A2N25JPB0250FN1</t>
  </si>
  <si>
    <t>000518</t>
  </si>
  <si>
    <t>図司 智子</t>
  </si>
  <si>
    <t>58.00</t>
  </si>
  <si>
    <t>75.00</t>
  </si>
  <si>
    <t>15020-JX5R- 770X300F-A   R</t>
  </si>
  <si>
    <t>15020-AX5R- 770X300F-A   P</t>
  </si>
  <si>
    <t>A2F20JX77300FN1</t>
  </si>
  <si>
    <t>B2F25AX77300FN1</t>
  </si>
  <si>
    <t>450.00</t>
  </si>
  <si>
    <t>265.00</t>
  </si>
  <si>
    <t>15020-JX5R-1440X300F-A   R</t>
  </si>
  <si>
    <t>15020-AX5R-1440X300F-A   P</t>
  </si>
  <si>
    <t>A2F20JXE4300FN1</t>
  </si>
  <si>
    <t>B2F20AXE4300FN1</t>
  </si>
  <si>
    <t>70.00</t>
  </si>
  <si>
    <t>165.00</t>
  </si>
  <si>
    <t>140.00</t>
  </si>
  <si>
    <t>255.00</t>
  </si>
  <si>
    <t>90.00</t>
  </si>
  <si>
    <t>130.00</t>
  </si>
  <si>
    <t>150.00</t>
  </si>
  <si>
    <t>1.33</t>
  </si>
  <si>
    <t>2013</t>
  </si>
  <si>
    <t>スリット機1　湖南</t>
  </si>
  <si>
    <t>0003</t>
  </si>
  <si>
    <t>3.33</t>
  </si>
  <si>
    <t>欠点表示,スリット</t>
  </si>
  <si>
    <t>50080-AY0B- 870X200F-A   C</t>
  </si>
  <si>
    <t>B2Q60AY87200FN1</t>
  </si>
  <si>
    <t>180.00</t>
  </si>
  <si>
    <t>50080-AY0B- 870X200F-AGA1C</t>
  </si>
  <si>
    <t>B2Q60AY87200FG4</t>
  </si>
  <si>
    <t>325.00</t>
  </si>
  <si>
    <t>SEC,梱包,スリット</t>
  </si>
  <si>
    <t>B3P404AA0100FA1</t>
  </si>
  <si>
    <t>153.00</t>
  </si>
  <si>
    <t>11.76</t>
  </si>
  <si>
    <t>0R040-8Y0B- 680X200F-AGA1C</t>
  </si>
  <si>
    <t>B2P408Y68200FG4</t>
  </si>
  <si>
    <t>12.00</t>
  </si>
  <si>
    <t>95.00</t>
  </si>
  <si>
    <t>0R040-8Y0B- 310X200G-A   C</t>
  </si>
  <si>
    <t>G-A</t>
  </si>
  <si>
    <t>50080-AY0B- 680X200F-A   C</t>
  </si>
  <si>
    <t>A2P408Y31200GN1</t>
  </si>
  <si>
    <t>B2Q60AY68200FN1</t>
  </si>
  <si>
    <t>80.00</t>
  </si>
  <si>
    <t>235.00</t>
  </si>
  <si>
    <t>30050-AS60-1000X100F-A   C</t>
  </si>
  <si>
    <t>A2O50ASA0100FN1</t>
  </si>
  <si>
    <t>B2O50ASA0200FN1</t>
  </si>
  <si>
    <t>30050-AS60-1000X200F-A   C</t>
  </si>
  <si>
    <t>0012</t>
  </si>
  <si>
    <t>0018</t>
  </si>
  <si>
    <t>0045</t>
  </si>
  <si>
    <t>2014</t>
  </si>
  <si>
    <t>SEC機　湖南</t>
  </si>
  <si>
    <t>FEL3002BY05-10WD-1000X100   LG</t>
  </si>
  <si>
    <t>B3O202BA0100FLA</t>
  </si>
  <si>
    <t>0004</t>
  </si>
  <si>
    <t>73.00</t>
  </si>
  <si>
    <t>T7-1</t>
  </si>
  <si>
    <t>0R040-8Y0B- 870X200F-ABG1C</t>
  </si>
  <si>
    <t>A2P408Y87200FG4</t>
  </si>
  <si>
    <t>A2P408Y87200FGD</t>
  </si>
  <si>
    <t>0R040-8Y0B- 870X200F-AGA1H</t>
  </si>
  <si>
    <t>0R040-8Y0B- 870X200F-AGA1Q</t>
  </si>
  <si>
    <t>2016</t>
  </si>
  <si>
    <t>エンボス　湖南</t>
  </si>
  <si>
    <t>25020-AG00- 750X400F-AGR0C</t>
  </si>
  <si>
    <t>分割,エンボス</t>
  </si>
  <si>
    <t>B2N20AG75400FG6</t>
  </si>
  <si>
    <t>0015</t>
  </si>
  <si>
    <t>2021</t>
  </si>
  <si>
    <t>熱融着機　湖南</t>
  </si>
  <si>
    <t>360.00</t>
  </si>
  <si>
    <t>30040-AS60-1000X200F-A   C</t>
  </si>
  <si>
    <t>30040-AS60-1000X200F-A   F</t>
  </si>
  <si>
    <t>A2O40ASA0200FN1</t>
  </si>
  <si>
    <t>B2O40ASA0200FN1</t>
  </si>
  <si>
    <t>B2F20JXE4300FN1</t>
  </si>
  <si>
    <t>0019</t>
  </si>
  <si>
    <t>15020-JX5R-1300X300F-A   R</t>
  </si>
  <si>
    <t>A2F20JXD0300FN1</t>
  </si>
  <si>
    <t>EC,ゴミ除去</t>
  </si>
  <si>
    <t>W7-24</t>
  </si>
  <si>
    <t>C6-12</t>
  </si>
  <si>
    <t>キャンセル</t>
  </si>
  <si>
    <t>W8-21</t>
  </si>
  <si>
    <t>W8-22</t>
  </si>
  <si>
    <t>W8-25</t>
  </si>
  <si>
    <t>行ラベル</t>
  </si>
  <si>
    <t>総計</t>
  </si>
  <si>
    <t>累計</t>
  </si>
  <si>
    <t>30020-BY00- 640X250F-A   C</t>
  </si>
  <si>
    <t>30040-AY00- 640X250F-A   C</t>
  </si>
  <si>
    <t>A2O20BY64250FN1</t>
  </si>
  <si>
    <t>B2O40AY64250FN1</t>
  </si>
  <si>
    <t>30020-BY00- 650X250F-AWH1C</t>
  </si>
  <si>
    <t>30040-AY00- 650X250F-AWH1C</t>
  </si>
  <si>
    <t>A2O20BY65250FW3</t>
  </si>
  <si>
    <t>B2O40AY65250FW3</t>
  </si>
  <si>
    <t>15.38</t>
  </si>
  <si>
    <t>134.00</t>
  </si>
  <si>
    <t>分割,スライス</t>
  </si>
  <si>
    <t>510.00</t>
  </si>
  <si>
    <t>18.75</t>
  </si>
  <si>
    <t>9.00</t>
  </si>
  <si>
    <t>112.00</t>
  </si>
  <si>
    <t>87.00</t>
  </si>
  <si>
    <t>15020-AX5R-1300X300F-A   P</t>
  </si>
  <si>
    <t>B2F20AXD0300FN1</t>
  </si>
  <si>
    <t>145.00</t>
  </si>
  <si>
    <t>220.00</t>
  </si>
  <si>
    <t>88.00</t>
  </si>
  <si>
    <t>115.00</t>
  </si>
  <si>
    <t>25025-JP17-1440X250F-A   Q</t>
  </si>
  <si>
    <t>A2N25JPE4250FN1</t>
  </si>
  <si>
    <t>345.00</t>
  </si>
  <si>
    <t>136.00</t>
  </si>
  <si>
    <t>36.00</t>
  </si>
  <si>
    <t>8.89</t>
  </si>
  <si>
    <t>17.65</t>
  </si>
  <si>
    <t>100.00</t>
  </si>
  <si>
    <t>52.00</t>
  </si>
  <si>
    <t>125.00</t>
  </si>
  <si>
    <t>18.46</t>
  </si>
  <si>
    <t>2.00</t>
  </si>
  <si>
    <t>200.00</t>
  </si>
  <si>
    <t>50080-AY0B- 680X200F-AGA1C</t>
  </si>
  <si>
    <t>B2Q60AY68200FG4</t>
  </si>
  <si>
    <t>H-A</t>
  </si>
  <si>
    <t>158.00</t>
  </si>
  <si>
    <t>B2P408Y87200FB1</t>
  </si>
  <si>
    <t>12.86</t>
  </si>
  <si>
    <t>135.00</t>
  </si>
  <si>
    <t>A2N20FG74200FGF</t>
  </si>
  <si>
    <t>A2N20AG75200FG6</t>
  </si>
  <si>
    <t>25020-FG00- 740X200F-AGR0M</t>
  </si>
  <si>
    <t>25020-FG00- 740X200F-AGR0C</t>
  </si>
  <si>
    <t>25020-AG00- 750X200F-AGR0C</t>
  </si>
  <si>
    <t>195.00</t>
  </si>
  <si>
    <t>30030-AT60-1000X200F-A   C</t>
  </si>
  <si>
    <t>30030-AT60-1000X200F-A   F</t>
  </si>
  <si>
    <t>A2O30ATA0200FN1</t>
  </si>
  <si>
    <t>B2O30ATA0200FN1</t>
  </si>
  <si>
    <t>30080-AG00-1000X100F-A   X</t>
  </si>
  <si>
    <t>A3O60AGA0100FNA</t>
  </si>
  <si>
    <t>B3O60AGA0100FNA</t>
  </si>
  <si>
    <t>381.00</t>
  </si>
  <si>
    <t>385.00</t>
  </si>
  <si>
    <t>A3P40R187095F51</t>
  </si>
  <si>
    <t>30020-A05W- 870X 97   LG</t>
  </si>
  <si>
    <t>A3O20A087097FL1</t>
  </si>
  <si>
    <t>275.00</t>
  </si>
  <si>
    <t>受注金額(修正)</t>
  </si>
  <si>
    <t>W5-11</t>
  </si>
  <si>
    <t>C10-14</t>
  </si>
  <si>
    <t>C10-13</t>
  </si>
  <si>
    <t>C10-12</t>
  </si>
  <si>
    <t>年月</t>
  </si>
  <si>
    <t>加工完了日</t>
    <rPh sb="0" eb="5">
      <t>カコウカンリョウビ</t>
    </rPh>
    <phoneticPr fontId="2"/>
  </si>
  <si>
    <t>加工計画(完了日)</t>
    <rPh sb="0" eb="4">
      <t>カコウケイカク</t>
    </rPh>
    <rPh sb="5" eb="8">
      <t>カンリョウビ</t>
    </rPh>
    <phoneticPr fontId="2"/>
  </si>
  <si>
    <t>集計日</t>
    <rPh sb="0" eb="3">
      <t>シュウケイビ</t>
    </rPh>
    <phoneticPr fontId="2"/>
  </si>
  <si>
    <t>東レ</t>
    <rPh sb="0" eb="1">
      <t>トウ</t>
    </rPh>
    <phoneticPr fontId="2"/>
  </si>
  <si>
    <t>振替金額</t>
    <rPh sb="0" eb="2">
      <t>フリカエ</t>
    </rPh>
    <rPh sb="2" eb="4">
      <t>キンガク</t>
    </rPh>
    <phoneticPr fontId="2"/>
  </si>
  <si>
    <t>T6-1</t>
  </si>
  <si>
    <t>T6-3</t>
  </si>
  <si>
    <t>T6-4</t>
  </si>
  <si>
    <t>T6-5</t>
  </si>
  <si>
    <t>30022-BG00-1000X200F-AWH1C</t>
  </si>
  <si>
    <t>30044-AG00-1000X200F-AWH1C</t>
  </si>
  <si>
    <t>B2O44AGA0200FBP</t>
  </si>
  <si>
    <t>30060-AG00-1000X200F-ABK0C</t>
  </si>
  <si>
    <t>B2O60AGA0200FB1</t>
  </si>
  <si>
    <t>V6-4</t>
  </si>
  <si>
    <t>C6-3</t>
  </si>
  <si>
    <t>C6-4</t>
  </si>
  <si>
    <t>C6-6</t>
  </si>
  <si>
    <t>T6-10</t>
  </si>
  <si>
    <t>T6-13</t>
  </si>
  <si>
    <t>T6-7</t>
  </si>
  <si>
    <t>V6-6</t>
  </si>
  <si>
    <t>6.25</t>
  </si>
  <si>
    <t>T6-12</t>
  </si>
  <si>
    <t>30060-AG00-1000X200F-A   C</t>
  </si>
  <si>
    <t>B2O60AGA0200FN1</t>
  </si>
  <si>
    <t>49.00</t>
  </si>
  <si>
    <t>42.00</t>
  </si>
  <si>
    <t>4.76</t>
  </si>
  <si>
    <t>A2O22BGA0200FW3</t>
  </si>
  <si>
    <t>21.00</t>
  </si>
  <si>
    <t>84.00</t>
  </si>
  <si>
    <t>40050-BG00-1080X210F-A   X</t>
  </si>
  <si>
    <t>スライス,接続</t>
  </si>
  <si>
    <t>A3P50BGA8210FN1</t>
  </si>
  <si>
    <t>7.00</t>
  </si>
  <si>
    <t>8.75</t>
  </si>
  <si>
    <t>126.00</t>
  </si>
  <si>
    <t>17.78</t>
  </si>
  <si>
    <t>190.00</t>
  </si>
  <si>
    <t>10.53</t>
  </si>
  <si>
    <t>141.00</t>
  </si>
  <si>
    <t>205.00</t>
  </si>
  <si>
    <t>92.00</t>
  </si>
  <si>
    <t>8.70</t>
  </si>
  <si>
    <t>7.14</t>
  </si>
  <si>
    <t>38.00</t>
  </si>
  <si>
    <t>15.79</t>
  </si>
  <si>
    <t>6.06</t>
  </si>
  <si>
    <t>240.00</t>
  </si>
  <si>
    <t>B3PA0AGA8105FN1</t>
  </si>
  <si>
    <t>13.79</t>
  </si>
  <si>
    <t>132.00</t>
  </si>
  <si>
    <t>282.00</t>
  </si>
  <si>
    <t>212.00</t>
  </si>
  <si>
    <t>89.00</t>
  </si>
  <si>
    <t>3.00</t>
  </si>
  <si>
    <t>T6-8</t>
  </si>
  <si>
    <t>T6-9</t>
  </si>
  <si>
    <t>W6-1</t>
  </si>
  <si>
    <t>295.00</t>
  </si>
  <si>
    <t>155.00</t>
  </si>
  <si>
    <t>25025-AP17-1580X250F-A   P</t>
  </si>
  <si>
    <t>B2N25APF8250FN1</t>
  </si>
  <si>
    <t>350.00</t>
  </si>
  <si>
    <t>4.00</t>
  </si>
  <si>
    <t>8.57</t>
  </si>
  <si>
    <t>110.00</t>
  </si>
  <si>
    <t>15025-JH1F-1550X250F-A   S</t>
  </si>
  <si>
    <t>15025-AH1F-1550X250F-A   S</t>
  </si>
  <si>
    <t>ﾃｸﾉﾌﾛｰﾜﾝ様、ｳﾙﾄﾗｽｴｰﾄﾞ様向け製品は_x000D_
欠点数合計:接続点数含まず_x000D_
【他ユーザー向け製品は要確認】</t>
  </si>
  <si>
    <t>A2A25JHF5250FN1</t>
  </si>
  <si>
    <t>B2F25AHF5250FN1</t>
  </si>
  <si>
    <t>14.55</t>
  </si>
  <si>
    <t>260.00</t>
  </si>
  <si>
    <t>300.00</t>
  </si>
  <si>
    <t>285.00</t>
  </si>
  <si>
    <t>280.00</t>
  </si>
  <si>
    <t>270.00</t>
  </si>
  <si>
    <t>A2F25NRF5250FB4</t>
  </si>
  <si>
    <t>160.00</t>
  </si>
  <si>
    <t>4.44</t>
  </si>
  <si>
    <t>W7-23-1</t>
  </si>
  <si>
    <t>B2K20APE4300FN1</t>
  </si>
  <si>
    <t>245.00</t>
  </si>
  <si>
    <t>175.00</t>
  </si>
  <si>
    <t>B2F25JX77300FN1</t>
  </si>
  <si>
    <t>29.00</t>
  </si>
  <si>
    <t>3.85</t>
  </si>
  <si>
    <t>0R040-8Y0B- 510X200F-A   C</t>
  </si>
  <si>
    <t>スリット,SEC</t>
  </si>
  <si>
    <t>A2P408Y51200FN1</t>
  </si>
  <si>
    <t>FEL4004AY-10WD-1000X100   LG</t>
  </si>
  <si>
    <t>B3P404AA0100FAA</t>
  </si>
  <si>
    <t>310.00</t>
  </si>
  <si>
    <t>A2P408Y53200FG4</t>
  </si>
  <si>
    <t>0R040-8Y0B- 535X200F-AGA1C</t>
  </si>
  <si>
    <t>40040-R10W- 870X 95  LG</t>
  </si>
  <si>
    <t>A3P40R187095FL1</t>
  </si>
  <si>
    <t>56.00</t>
  </si>
  <si>
    <t>A2P408Y87200FB1</t>
  </si>
  <si>
    <t>0R040-8Y0B- 870X200F-A   C</t>
  </si>
  <si>
    <t>170.00</t>
  </si>
  <si>
    <t>50080-AY0B- 870X200F-ABG1C</t>
  </si>
  <si>
    <t>B2Q60AY87200FBA</t>
  </si>
  <si>
    <t>A2O60AGA0100BN1</t>
  </si>
  <si>
    <t>A2N20FG74200FG6</t>
  </si>
  <si>
    <t>98.00</t>
  </si>
  <si>
    <t>30040-AG00- 935X200F-AGA1C</t>
  </si>
  <si>
    <t>標準速度：24</t>
  </si>
  <si>
    <t>A2O20KG93200FG4</t>
  </si>
  <si>
    <t>B2O40AG93200FG4</t>
  </si>
  <si>
    <t>296.00</t>
  </si>
  <si>
    <t>93.00</t>
  </si>
  <si>
    <t>梱包,EC</t>
  </si>
  <si>
    <t>A3O202BA0100FL1</t>
  </si>
  <si>
    <t>20.41</t>
  </si>
  <si>
    <t>C6-1</t>
  </si>
  <si>
    <t>C6-2</t>
  </si>
  <si>
    <t>T6-2</t>
  </si>
  <si>
    <t>30020-KG00- 935X200F-AGA1C</t>
  </si>
  <si>
    <t>接続,SEC</t>
  </si>
  <si>
    <t>A2P408Y87200FN1</t>
  </si>
  <si>
    <t>0R040-8Y0B- 680X200F-ABG1C</t>
  </si>
  <si>
    <t>50080-AY0B- 680X200F-ABG1C</t>
  </si>
  <si>
    <t>A2P408Y68200FB1</t>
  </si>
  <si>
    <t>B2Q60AY68200FB1</t>
  </si>
  <si>
    <t>314.00</t>
  </si>
  <si>
    <t>273.00</t>
  </si>
  <si>
    <t>23.81</t>
  </si>
  <si>
    <t>19.15</t>
  </si>
  <si>
    <t>184.00</t>
  </si>
  <si>
    <t>10010-FY00- 740X200F-AGR0C</t>
  </si>
  <si>
    <t>10010-AY00- 750X200F-AGR0C</t>
  </si>
  <si>
    <t>A2A10FY74200FG6</t>
  </si>
  <si>
    <t>B2A10AY75200FG6</t>
  </si>
  <si>
    <t>V6-2</t>
  </si>
  <si>
    <t>86.00</t>
  </si>
  <si>
    <t>項目</t>
  </si>
  <si>
    <t>--合計--</t>
  </si>
  <si>
    <t>依頼NO(-1除外)</t>
  </si>
  <si>
    <t>加工金額合計(月次実績)</t>
    <rPh sb="0" eb="4">
      <t>カコウキンガク</t>
    </rPh>
    <rPh sb="4" eb="6">
      <t>ゴウケイ</t>
    </rPh>
    <rPh sb="7" eb="11">
      <t>ゲツジジッセキ</t>
    </rPh>
    <phoneticPr fontId="2"/>
  </si>
  <si>
    <t>加工金額</t>
    <rPh sb="0" eb="4">
      <t>カコウキンガク</t>
    </rPh>
    <phoneticPr fontId="2"/>
  </si>
  <si>
    <t>売上高</t>
  </si>
  <si>
    <t>年月</t>
    <rPh sb="0" eb="2">
      <t>ネンゲツ</t>
    </rPh>
    <phoneticPr fontId="4"/>
  </si>
  <si>
    <t>総合計</t>
    <rPh sb="0" eb="3">
      <t>ソウゴウケイ</t>
    </rPh>
    <phoneticPr fontId="2"/>
  </si>
  <si>
    <t>②</t>
  </si>
  <si>
    <t>加工計画</t>
  </si>
  <si>
    <t>③</t>
  </si>
  <si>
    <t>月次実績</t>
  </si>
  <si>
    <t>④</t>
  </si>
  <si>
    <t>加工日報</t>
  </si>
  <si>
    <t>振替後</t>
    <rPh sb="0" eb="2">
      <t>フリカエ</t>
    </rPh>
    <rPh sb="2" eb="3">
      <t>ゴ</t>
    </rPh>
    <phoneticPr fontId="2"/>
  </si>
  <si>
    <t>_スライス</t>
  </si>
  <si>
    <t>_EC</t>
  </si>
  <si>
    <t>147.00</t>
  </si>
  <si>
    <t>16.33</t>
  </si>
  <si>
    <t>A2O60AGA0100FN1</t>
  </si>
  <si>
    <t>_スリット</t>
  </si>
  <si>
    <t>_SEC</t>
  </si>
  <si>
    <t>_分割</t>
  </si>
  <si>
    <t>_接続</t>
  </si>
  <si>
    <t>_巻返し</t>
  </si>
  <si>
    <t>_エンボス</t>
  </si>
  <si>
    <t>_改装</t>
  </si>
  <si>
    <t>_欠点表示</t>
  </si>
  <si>
    <t>_検査</t>
  </si>
  <si>
    <t>_梱包</t>
  </si>
  <si>
    <t>年月</t>
    <rPh sb="0" eb="2">
      <t>ネンゲツ</t>
    </rPh>
    <phoneticPr fontId="2"/>
  </si>
  <si>
    <t>年月 (年)</t>
  </si>
  <si>
    <t>年月 (月)</t>
  </si>
  <si>
    <t>売上高(千円)</t>
  </si>
  <si>
    <t>累計(千円)</t>
  </si>
  <si>
    <t>数量1</t>
  </si>
  <si>
    <t>数量</t>
  </si>
  <si>
    <t>投入場所</t>
  </si>
  <si>
    <t>契約Ｎｏ</t>
  </si>
  <si>
    <t>原反ロール数</t>
  </si>
  <si>
    <t>受注金額</t>
  </si>
  <si>
    <t>受注数</t>
  </si>
  <si>
    <t>単価</t>
  </si>
  <si>
    <t>出来高１</t>
  </si>
  <si>
    <t>月</t>
  </si>
  <si>
    <t>単価9</t>
  </si>
  <si>
    <t>金額</t>
  </si>
  <si>
    <t>ｴﾗｰ：単価1</t>
  </si>
  <si>
    <t>ｴﾗｰ数量1</t>
  </si>
  <si>
    <t>ｴﾗｰ：単価2</t>
  </si>
  <si>
    <t>ｴﾗｰ数量2</t>
  </si>
  <si>
    <t>ｴﾗｰ：単価3</t>
  </si>
  <si>
    <t>ｴﾗｰ数量3</t>
  </si>
  <si>
    <t>ｴﾗｰ：単価4</t>
  </si>
  <si>
    <t>ｴﾗｰ数量4</t>
  </si>
  <si>
    <t>ｴﾗｰ：単価5</t>
  </si>
  <si>
    <t>ｴﾗｰ数量5</t>
  </si>
  <si>
    <t>合計金額</t>
  </si>
  <si>
    <t>53.00</t>
  </si>
  <si>
    <t>202.00</t>
  </si>
  <si>
    <t>168.00</t>
  </si>
  <si>
    <t>\\192.168.0.101\共有フォルダ\湖南工場\湖南共有\生産管理システム\管理システム\●DATA\月次実績</t>
    <phoneticPr fontId="2"/>
  </si>
  <si>
    <t>\\192.168.0.101\共有フォルダ\湖南工場\湖南共有\生産管理システム\管理システム\●DATA\加工日報</t>
    <phoneticPr fontId="2"/>
  </si>
  <si>
    <t>\\192.168.0.101\共有フォルダ\湖南工場\湖南共有\生産管理システム\管理システム\●DATA\生産計画問合せ</t>
    <phoneticPr fontId="2"/>
  </si>
  <si>
    <t>W9-22</t>
  </si>
  <si>
    <t>\\192.168.0.101\共有フォルダ\湖南工場\湖南共有\生産管理システム\管理システム\加工依頼書入力.xlsm</t>
    <phoneticPr fontId="2"/>
  </si>
  <si>
    <t>①加工依頼書入力.xlsmが下フォルダにあることが前提</t>
    <rPh sb="1" eb="6">
      <t>カコウイライショ</t>
    </rPh>
    <rPh sb="6" eb="8">
      <t>ニュウリョク</t>
    </rPh>
    <rPh sb="14" eb="15">
      <t>シタ</t>
    </rPh>
    <rPh sb="25" eb="27">
      <t>ゼンテイ</t>
    </rPh>
    <phoneticPr fontId="2"/>
  </si>
  <si>
    <t>依頼NO_年月</t>
  </si>
  <si>
    <t>Date modified</t>
  </si>
  <si>
    <t>E9-5</t>
  </si>
  <si>
    <t>0R040-8Y0B- 830X200</t>
  </si>
  <si>
    <t xml:space="preserve"> </t>
    <phoneticPr fontId="2"/>
  </si>
  <si>
    <t>*</t>
    <phoneticPr fontId="2"/>
  </si>
  <si>
    <t>6.33</t>
  </si>
  <si>
    <t>TPI2</t>
    <phoneticPr fontId="2"/>
  </si>
  <si>
    <t>加工完了金額</t>
  </si>
  <si>
    <t>加工完了金額</t>
    <rPh sb="0" eb="2">
      <t>カコウ</t>
    </rPh>
    <rPh sb="2" eb="4">
      <t>カンリョウ</t>
    </rPh>
    <rPh sb="4" eb="6">
      <t>キンガク</t>
    </rPh>
    <phoneticPr fontId="2"/>
  </si>
  <si>
    <t>7.33</t>
  </si>
  <si>
    <t>工程1</t>
    <rPh sb="0" eb="2">
      <t>コウテイ</t>
    </rPh>
    <phoneticPr fontId="2"/>
  </si>
  <si>
    <t>工程2</t>
  </si>
  <si>
    <t>工程3</t>
  </si>
  <si>
    <t>工程4</t>
  </si>
  <si>
    <t>工程5</t>
  </si>
  <si>
    <t>判定</t>
    <rPh sb="0" eb="2">
      <t>ハンテイ</t>
    </rPh>
    <phoneticPr fontId="2"/>
  </si>
  <si>
    <t>C10-11-1</t>
  </si>
  <si>
    <t>C10-4-1</t>
  </si>
  <si>
    <t>C10-6-1</t>
  </si>
  <si>
    <t>C10-5-1</t>
  </si>
  <si>
    <t>C10-13-1</t>
  </si>
  <si>
    <t>W10-29</t>
  </si>
  <si>
    <t>W10-27</t>
  </si>
  <si>
    <t>W10-26</t>
  </si>
  <si>
    <t>3000
3000</t>
  </si>
  <si>
    <t>C10-14-1</t>
  </si>
  <si>
    <t>W10-10-1</t>
  </si>
  <si>
    <t>W10-11-1</t>
  </si>
  <si>
    <t>W10-14-1</t>
  </si>
  <si>
    <t>274.00</t>
  </si>
  <si>
    <t>予算比</t>
    <rPh sb="0" eb="3">
      <t>ヨサンヒ</t>
    </rPh>
    <phoneticPr fontId="2"/>
  </si>
  <si>
    <t>W10-30</t>
  </si>
  <si>
    <t>3.03</t>
  </si>
  <si>
    <t>66.00</t>
  </si>
  <si>
    <t>9.35</t>
  </si>
  <si>
    <t>26.67</t>
  </si>
  <si>
    <t>123.00</t>
  </si>
  <si>
    <t>515.00</t>
  </si>
  <si>
    <t>281.00</t>
  </si>
  <si>
    <t>A2I30JXD9250FN1</t>
  </si>
  <si>
    <t>A2O40JGA3200FB4</t>
  </si>
  <si>
    <t>B2N25JPE4250FN1</t>
  </si>
  <si>
    <t>11.32</t>
  </si>
  <si>
    <t>191.00</t>
  </si>
  <si>
    <t>B2P408Y87200FG4</t>
  </si>
  <si>
    <t>10.67</t>
  </si>
  <si>
    <t>A2P408Y68200FG1</t>
  </si>
  <si>
    <t>0R040-8Y0B- 800X200F-AGA1C</t>
  </si>
  <si>
    <t>A2P408Y80200FG4</t>
  </si>
  <si>
    <t>0.67</t>
  </si>
  <si>
    <t>50080-AY0B- 870X200F-AGA1F</t>
  </si>
  <si>
    <t>C10-21-1</t>
  </si>
  <si>
    <t>C10-22-1</t>
  </si>
  <si>
    <t>W10-19-1</t>
  </si>
  <si>
    <t>C10-23-1</t>
  </si>
  <si>
    <t>3.16</t>
  </si>
  <si>
    <t>その他(*)</t>
    <rPh sb="2" eb="3">
      <t>タ</t>
    </rPh>
    <phoneticPr fontId="2"/>
  </si>
  <si>
    <t>単位:千円</t>
    <rPh sb="0" eb="2">
      <t>タンイ</t>
    </rPh>
    <rPh sb="3" eb="5">
      <t>センエン</t>
    </rPh>
    <phoneticPr fontId="2"/>
  </si>
  <si>
    <t>売上表</t>
    <rPh sb="0" eb="2">
      <t>ウリアゲ</t>
    </rPh>
    <rPh sb="2" eb="3">
      <t>ヒョウ</t>
    </rPh>
    <phoneticPr fontId="2"/>
  </si>
  <si>
    <t>↓*印の合計</t>
    <rPh sb="2" eb="3">
      <t>シルシ</t>
    </rPh>
    <rPh sb="4" eb="6">
      <t>ゴウケイ</t>
    </rPh>
    <phoneticPr fontId="2"/>
  </si>
  <si>
    <t>合計</t>
    <rPh sb="0" eb="2">
      <t>ゴウケイ</t>
    </rPh>
    <phoneticPr fontId="2"/>
  </si>
  <si>
    <t>構成比率</t>
    <rPh sb="0" eb="4">
      <t>コウセイヒリツ</t>
    </rPh>
    <phoneticPr fontId="2"/>
  </si>
  <si>
    <t>13.19</t>
  </si>
  <si>
    <t>50060-AM0C-1030X100F-ABK0C</t>
  </si>
  <si>
    <t>154.00</t>
  </si>
  <si>
    <t>398.00</t>
  </si>
  <si>
    <t>E10-4-A</t>
  </si>
  <si>
    <t>A3P40E187095FA1</t>
  </si>
  <si>
    <t>30020-8G00- 310X200H-A   C</t>
  </si>
  <si>
    <t>A2O208G31200HN1</t>
  </si>
  <si>
    <t>B3O202B05100FBA</t>
  </si>
  <si>
    <t>0009</t>
  </si>
  <si>
    <t>4.38</t>
  </si>
  <si>
    <t>22.28</t>
  </si>
  <si>
    <t>15.25</t>
  </si>
  <si>
    <t>7.54</t>
  </si>
  <si>
    <t>242.00</t>
  </si>
  <si>
    <t>6.76</t>
  </si>
  <si>
    <t>W4-16</t>
  </si>
  <si>
    <t>W4-15</t>
  </si>
  <si>
    <t>W4-14</t>
  </si>
  <si>
    <t>15030-AW07-1550X200</t>
  </si>
  <si>
    <t>B2F30AWF5200FN1</t>
  </si>
  <si>
    <t>--計--</t>
  </si>
  <si>
    <t>Column15</t>
  </si>
  <si>
    <t>年月日</t>
  </si>
  <si>
    <t>自社加工</t>
    <rPh sb="0" eb="4">
      <t>ジシャカコウ</t>
    </rPh>
    <phoneticPr fontId="2"/>
  </si>
  <si>
    <t>7.66</t>
  </si>
  <si>
    <t>50080-AY0B- 680X200F-AGA1F</t>
  </si>
  <si>
    <t>50080-AY0B- 870X200F-ABG1F</t>
  </si>
  <si>
    <t>50080-AY0B- 680X200F-ABG1F</t>
  </si>
  <si>
    <t>2026</t>
  </si>
  <si>
    <t>20020-AP17-1120X300F-A   P</t>
  </si>
  <si>
    <t>8.13</t>
  </si>
  <si>
    <t>FEL3002BY05WD</t>
  </si>
  <si>
    <t>9000
9000</t>
  </si>
  <si>
    <t>B2N25JP84250FN1</t>
  </si>
  <si>
    <t>20020-BY00- 640X125</t>
  </si>
  <si>
    <t>工程1</t>
  </si>
  <si>
    <t>All</t>
  </si>
  <si>
    <t>3.18</t>
  </si>
  <si>
    <t>50030-BM0C-1030X100F-ABK0C</t>
  </si>
  <si>
    <t>A2Q30BMA3100FB4</t>
  </si>
  <si>
    <t>B2060AMA3100FB4</t>
  </si>
  <si>
    <t>17.93</t>
  </si>
  <si>
    <t>検査前入庫依頼</t>
  </si>
  <si>
    <t>Y4-34</t>
  </si>
  <si>
    <t>Y4-32</t>
  </si>
  <si>
    <t>Y4-29</t>
  </si>
  <si>
    <t>Y4-31</t>
  </si>
  <si>
    <t>Y4-30</t>
  </si>
  <si>
    <t>S260401-2</t>
  </si>
  <si>
    <t>S260401-1</t>
  </si>
  <si>
    <t>JR260402-1</t>
  </si>
  <si>
    <t>JR260401-1</t>
  </si>
  <si>
    <t>Y4-36</t>
  </si>
  <si>
    <t>00078272</t>
  </si>
  <si>
    <t>00078355</t>
  </si>
  <si>
    <t>00078360</t>
  </si>
  <si>
    <t>00078295</t>
  </si>
  <si>
    <t>JR260403</t>
  </si>
  <si>
    <t>P74815</t>
  </si>
  <si>
    <t>PN04-02</t>
  </si>
  <si>
    <t>P74818</t>
  </si>
  <si>
    <t>180370Y</t>
  </si>
  <si>
    <t>Y4-35</t>
  </si>
  <si>
    <t>180369G</t>
  </si>
  <si>
    <t>180278R</t>
  </si>
  <si>
    <t>180277W</t>
  </si>
  <si>
    <t>180274B</t>
  </si>
  <si>
    <t>00078277</t>
  </si>
  <si>
    <t>15030-AW07-1550X160F-A   G</t>
  </si>
  <si>
    <t>Y4-46</t>
  </si>
  <si>
    <t>Y4-45</t>
  </si>
  <si>
    <t>Y4-44</t>
  </si>
  <si>
    <t>20020-AP17- 850X300</t>
  </si>
  <si>
    <t>20020-NP17-1310X300</t>
  </si>
  <si>
    <t>JR260404</t>
  </si>
  <si>
    <t>EC穴あけ幅３分割仕様</t>
  </si>
  <si>
    <t>P74861</t>
  </si>
  <si>
    <t>6322/63Ｃ2ｼﾘｰｽﾞ指定</t>
  </si>
  <si>
    <t>P7476302</t>
  </si>
  <si>
    <t>GB60401</t>
  </si>
  <si>
    <t>ｳﾙﾄﾗｽｴｰﾄﾞ-KV- 790X 20
ｳﾙﾄﾗｽｴｰﾄﾞ-KV-1580X 40
ｳﾙﾄﾗｽｴｰﾄﾞ-KV-1220X 34</t>
  </si>
  <si>
    <t>40
40
34</t>
  </si>
  <si>
    <t>ｳﾙﾄﾗｽｴｰﾄﾞ-KV-1580X 60
ｳﾙﾄﾗｽｴｰﾄﾞ-KV-1530X 34</t>
  </si>
  <si>
    <t>60
34</t>
  </si>
  <si>
    <t>巻返し,ｽﾘｯﾄ</t>
  </si>
  <si>
    <t>GB60402</t>
  </si>
  <si>
    <t>10020-JR28-1200X 30</t>
  </si>
  <si>
    <t>10020-SR28-1200X 30</t>
  </si>
  <si>
    <t xml:space="preserve"> C</t>
  </si>
  <si>
    <t>Y4-43</t>
  </si>
  <si>
    <t>Y4-42</t>
  </si>
  <si>
    <t>180592B
180594F</t>
  </si>
  <si>
    <t>Y4-41</t>
  </si>
  <si>
    <t>180590A</t>
  </si>
  <si>
    <t>Y4-40</t>
  </si>
  <si>
    <t>180587T</t>
  </si>
  <si>
    <t>Y4-39</t>
  </si>
  <si>
    <t>180486Z</t>
  </si>
  <si>
    <t>Y4-38</t>
  </si>
  <si>
    <t>180585H</t>
  </si>
  <si>
    <t>Y4-37</t>
  </si>
  <si>
    <t>ｺﾊﾞﾔｼ</t>
  </si>
  <si>
    <t>180584M</t>
  </si>
  <si>
    <t xml:space="preserve">15030-JW07-1550X 40
15030-AW07-1550X160   </t>
  </si>
  <si>
    <t>第一化学</t>
  </si>
  <si>
    <t>180589J</t>
  </si>
  <si>
    <t>欠点個数確認ﾁｪｯｸ◎</t>
  </si>
  <si>
    <t>180877K</t>
  </si>
  <si>
    <t>180828W</t>
  </si>
  <si>
    <t>180484A</t>
  </si>
  <si>
    <t>180483J</t>
  </si>
  <si>
    <t>0R040-8Y0B- 400X200
0R040-8Y0B-400X198</t>
  </si>
  <si>
    <t>9600
792</t>
  </si>
  <si>
    <t>180275K
180777Ｙ</t>
  </si>
  <si>
    <t>Y4-47</t>
  </si>
  <si>
    <t>180920G</t>
  </si>
  <si>
    <t>180919L</t>
  </si>
  <si>
    <t>180918R</t>
  </si>
  <si>
    <t>180923M</t>
  </si>
  <si>
    <t>20020-AP17- 850X295</t>
  </si>
  <si>
    <t>20020-NP17-1310X295</t>
  </si>
  <si>
    <t>40
160</t>
  </si>
  <si>
    <t>180922S</t>
  </si>
  <si>
    <t>180921Y</t>
  </si>
  <si>
    <t>00078667</t>
  </si>
  <si>
    <t>Y4-57</t>
  </si>
  <si>
    <t>Y4-56</t>
  </si>
  <si>
    <t>Y4-55</t>
  </si>
  <si>
    <t>キヌシボ</t>
  </si>
  <si>
    <t>JR260406</t>
  </si>
  <si>
    <t>P74948</t>
  </si>
  <si>
    <t>P476304</t>
  </si>
  <si>
    <t>PN04-03</t>
  </si>
  <si>
    <t>P74932</t>
  </si>
  <si>
    <t>181193Z</t>
  </si>
  <si>
    <t>Y4-54</t>
  </si>
  <si>
    <t>熱融着，SEC</t>
  </si>
  <si>
    <t>181039J</t>
  </si>
  <si>
    <t>Y4-53</t>
  </si>
  <si>
    <t>181038P</t>
  </si>
  <si>
    <t>Y4-52</t>
  </si>
  <si>
    <t>傷品投入№63Ｔ2110</t>
  </si>
  <si>
    <t>181037T</t>
  </si>
  <si>
    <t>Y4-51</t>
  </si>
  <si>
    <t>181036Z</t>
  </si>
  <si>
    <t>Y4-50</t>
  </si>
  <si>
    <t>181035H</t>
  </si>
  <si>
    <t>Y4-49</t>
  </si>
  <si>
    <t>181032Y</t>
  </si>
  <si>
    <t>Y4-48</t>
  </si>
  <si>
    <t>181029R
181031G</t>
  </si>
  <si>
    <t>P476303</t>
  </si>
  <si>
    <t>JR260405</t>
  </si>
  <si>
    <t>FEL3002BY0510WD-1000X 95
FEL3002BY0510WD-1000X100</t>
  </si>
  <si>
    <t>190
500</t>
  </si>
  <si>
    <t>P74905</t>
  </si>
  <si>
    <t>181342V</t>
  </si>
  <si>
    <t>0R040-8Y0B- 250X200
0R040-8Y0B-250X199</t>
  </si>
  <si>
    <t>4200
597</t>
  </si>
  <si>
    <t>180276F
181026K</t>
  </si>
  <si>
    <t>00078270</t>
  </si>
  <si>
    <t>00078271</t>
  </si>
  <si>
    <t>00078283</t>
  </si>
  <si>
    <t>00078284</t>
  </si>
  <si>
    <t>00078457</t>
  </si>
  <si>
    <t>Y4-59</t>
  </si>
  <si>
    <t>181493H</t>
  </si>
  <si>
    <t>Y4-58</t>
  </si>
  <si>
    <t>181492M</t>
  </si>
  <si>
    <t>S260420-1</t>
  </si>
  <si>
    <t>細川工業</t>
  </si>
  <si>
    <t>長さ・幅・厚み全量測定</t>
  </si>
  <si>
    <t>63Ｄ2ｼﾘｰｽﾞ指定</t>
  </si>
  <si>
    <t>P497101</t>
  </si>
  <si>
    <t>181392A</t>
  </si>
  <si>
    <t>181391J</t>
  </si>
  <si>
    <t>181390P</t>
  </si>
  <si>
    <t>181403L</t>
  </si>
  <si>
    <t>JR260405-1</t>
  </si>
  <si>
    <t>JR260406-1</t>
  </si>
  <si>
    <t>00079067</t>
  </si>
  <si>
    <t>00078688</t>
  </si>
  <si>
    <t>00078653</t>
  </si>
  <si>
    <t>00078827</t>
  </si>
  <si>
    <t>00078846</t>
  </si>
  <si>
    <t>00078954</t>
  </si>
  <si>
    <t>00079182</t>
  </si>
  <si>
    <t>Y5-14</t>
  </si>
  <si>
    <t>182592G</t>
  </si>
  <si>
    <t>Y5-13</t>
  </si>
  <si>
    <t>182558G</t>
  </si>
  <si>
    <t>Y5-12</t>
  </si>
  <si>
    <t>182557L</t>
  </si>
  <si>
    <t>Y5-11</t>
  </si>
  <si>
    <t>182556R</t>
  </si>
  <si>
    <t>Y5-10</t>
  </si>
  <si>
    <t>ｴﾝﾎﾞｽ､分割</t>
  </si>
  <si>
    <t>Y5-9</t>
  </si>
  <si>
    <t>弘栄貿易</t>
  </si>
  <si>
    <t>182222L</t>
  </si>
  <si>
    <t>Y5-8</t>
  </si>
  <si>
    <t>４インチ紙管</t>
  </si>
  <si>
    <t>接続点に赤ラベル</t>
  </si>
  <si>
    <t>182221R</t>
  </si>
  <si>
    <t>Y5-7</t>
  </si>
  <si>
    <t>182105Z</t>
  </si>
  <si>
    <t>30020-A05W- 870X 31
30020-A05W- 870X  74</t>
  </si>
  <si>
    <t>FEL3002BY05-10WD-1000X 95
FEL3002BY05-10WD-1000X100</t>
  </si>
  <si>
    <t>しわNG品2本を熱融着</t>
  </si>
  <si>
    <t>73sunada</t>
  </si>
  <si>
    <t>181833Z</t>
  </si>
  <si>
    <t>181831M</t>
  </si>
  <si>
    <t>181830S</t>
  </si>
  <si>
    <t>181827L</t>
  </si>
  <si>
    <t>181828G</t>
  </si>
  <si>
    <t>181826R</t>
  </si>
  <si>
    <t>P497102</t>
  </si>
  <si>
    <t>Y5-3</t>
  </si>
  <si>
    <t>181723Y</t>
  </si>
  <si>
    <t>JR260501</t>
  </si>
  <si>
    <t>P75000</t>
  </si>
  <si>
    <t>Y5-6</t>
  </si>
  <si>
    <t>181726H</t>
  </si>
  <si>
    <t>Y5-5</t>
  </si>
  <si>
    <t>181725M</t>
  </si>
  <si>
    <t>Y5-4</t>
  </si>
  <si>
    <t>181724S</t>
  </si>
  <si>
    <t>Y5-2</t>
  </si>
  <si>
    <t>181722G</t>
  </si>
  <si>
    <t>Y5-1</t>
  </si>
  <si>
    <t>181721L</t>
  </si>
  <si>
    <t>15025-AH1F-1550X100</t>
  </si>
  <si>
    <t>EC面外巻/Q面ﾃｰﾌﾟﾏｰｷﾝｸﾞ外す</t>
  </si>
  <si>
    <t>1Ｍｻﾝﾌﾟﾙ採取願います</t>
  </si>
  <si>
    <t>181829Y</t>
  </si>
  <si>
    <t>0R040-8Y0B- 870X200
0R040-8Y0B- 830X200</t>
  </si>
  <si>
    <t>17600
400</t>
  </si>
  <si>
    <t>13
30</t>
  </si>
  <si>
    <t>180595W
181604Z</t>
  </si>
  <si>
    <t>00079071</t>
  </si>
  <si>
    <t>00079075</t>
  </si>
  <si>
    <t>Y5-30</t>
  </si>
  <si>
    <t>ｽﾗｲｽ，分割</t>
  </si>
  <si>
    <t>Y山本産業</t>
  </si>
  <si>
    <t>Y5-29</t>
  </si>
  <si>
    <t>全ﾕｰｻﾞｰ</t>
  </si>
  <si>
    <t>EC,巻き返し，欠点表示</t>
  </si>
  <si>
    <t>EC面外巻，Q面ﾃｰﾌﾟﾏｰｷﾝｸﾞ外す /6ｲﾝﾁ紙管</t>
  </si>
  <si>
    <t>182810S</t>
  </si>
  <si>
    <t>15055-AW07-1600X200</t>
  </si>
  <si>
    <t>ｽﾘｯﾄ，分割，EC</t>
  </si>
  <si>
    <t>第一化学工業</t>
  </si>
  <si>
    <t>50
50
15</t>
  </si>
  <si>
    <t>30020-BY00-1000X200</t>
  </si>
  <si>
    <t>30040-AY00-1000X200</t>
  </si>
  <si>
    <t>ｽﾗｲｽ,巻き返し</t>
  </si>
  <si>
    <t>スライス面外巻</t>
  </si>
  <si>
    <t>紙管ﾃｰﾌﾟ止め</t>
  </si>
  <si>
    <t>接続なし</t>
  </si>
  <si>
    <t>182798B</t>
  </si>
  <si>
    <t>Y5-28</t>
  </si>
  <si>
    <t>Y5-27</t>
  </si>
  <si>
    <t>Y5-26</t>
  </si>
  <si>
    <t>Y5-25</t>
  </si>
  <si>
    <t>22022-8A00-1050X210</t>
  </si>
  <si>
    <t>22044-AA00-1050X210</t>
  </si>
  <si>
    <t>ﾀﾞｲｳﾚ</t>
  </si>
  <si>
    <t>Y5-24</t>
  </si>
  <si>
    <t>Y5-23</t>
  </si>
  <si>
    <t>Y5-22</t>
  </si>
  <si>
    <t>Y5-21</t>
  </si>
  <si>
    <t>Y5-20</t>
  </si>
  <si>
    <t>30030-AP66- 550X300</t>
  </si>
  <si>
    <t>30030-AP66-1110X300</t>
  </si>
  <si>
    <t>ゴトープラスチック</t>
  </si>
  <si>
    <t>Y5-19</t>
  </si>
  <si>
    <t>Y5-18</t>
  </si>
  <si>
    <t>30020-AY00- 960X250</t>
  </si>
  <si>
    <t>ｽﾘｯﾄ,ｽﾗｲｽ</t>
  </si>
  <si>
    <t>Y5-17</t>
  </si>
  <si>
    <t>30020-BY00- 640X250</t>
  </si>
  <si>
    <t>30040-AY00- 640X250</t>
  </si>
  <si>
    <t>Y5-16</t>
  </si>
  <si>
    <t>Y5-15</t>
  </si>
  <si>
    <t>W5-10-2</t>
  </si>
  <si>
    <t>EC,欠点表示，巻き返し</t>
  </si>
  <si>
    <t>6ｲﾝﾁ紙管/EC面外巻</t>
  </si>
  <si>
    <t>2ｍｻﾝﾌﾟﾙ採取，採取により短尺になる場合は連絡ください。</t>
  </si>
  <si>
    <t>182931G</t>
  </si>
  <si>
    <t>ﾛｯﾄ指定6175219，6245076</t>
  </si>
  <si>
    <t>分割,スリット</t>
  </si>
  <si>
    <t>00079462</t>
  </si>
  <si>
    <t>A2F25AWG0150FN1</t>
  </si>
  <si>
    <t>15025-AW07-1600X110F-A   V</t>
  </si>
  <si>
    <t>182940A</t>
  </si>
  <si>
    <t>182939J</t>
  </si>
  <si>
    <t>Y5-33</t>
  </si>
  <si>
    <t>00079479</t>
  </si>
  <si>
    <t>00079478</t>
  </si>
  <si>
    <t>30050-AS60-1000X100</t>
  </si>
  <si>
    <t>30050-AS60-1000X200</t>
  </si>
  <si>
    <t>E5-2</t>
  </si>
  <si>
    <t>10
180</t>
  </si>
  <si>
    <t>15024-SRHW-1860X193</t>
  </si>
  <si>
    <t>欧州向け</t>
  </si>
  <si>
    <t>32
15</t>
  </si>
  <si>
    <t>Y5-34</t>
  </si>
  <si>
    <t>183254G</t>
  </si>
  <si>
    <t>183162W</t>
  </si>
  <si>
    <t>Y5-32</t>
  </si>
  <si>
    <t>183160K</t>
  </si>
  <si>
    <t>Y5-31</t>
  </si>
  <si>
    <t>183159B</t>
  </si>
  <si>
    <t>JR260502</t>
  </si>
  <si>
    <t>P75151</t>
  </si>
  <si>
    <t>E5-1</t>
  </si>
  <si>
    <t>Q面外巻き（インラインＥＣ）</t>
  </si>
  <si>
    <t>183295P</t>
  </si>
  <si>
    <t>Y5-36</t>
  </si>
  <si>
    <t>B2O40AGA5200FN1</t>
  </si>
  <si>
    <t>A2O20KGA5200FN1</t>
  </si>
  <si>
    <t>A2F20BAA0075FB4</t>
  </si>
  <si>
    <t>B2F40AAA0150FB4</t>
  </si>
  <si>
    <t>185.00</t>
  </si>
  <si>
    <t>B2F40AAA0075FB4</t>
  </si>
  <si>
    <t>44.00</t>
  </si>
  <si>
    <t>19.00</t>
  </si>
  <si>
    <t>18.18</t>
  </si>
  <si>
    <t>252.00</t>
  </si>
  <si>
    <t>216.00</t>
  </si>
  <si>
    <t>10.29</t>
  </si>
  <si>
    <t>335.00</t>
  </si>
  <si>
    <t>EC,欠点表示</t>
  </si>
  <si>
    <t>A2O30JPD0200FN1</t>
  </si>
  <si>
    <t>B2O30APD0200FN1</t>
  </si>
  <si>
    <t>A2O30JGA3200FB4</t>
  </si>
  <si>
    <t>B2O30AGA3200FB4</t>
  </si>
  <si>
    <t>A2O50JGA3200FB4</t>
  </si>
  <si>
    <t>B2O50AGA3200FB4</t>
  </si>
  <si>
    <t>A2O60JGA0100FN1</t>
  </si>
  <si>
    <t>A2F20NPB0250FNJ</t>
  </si>
  <si>
    <t>23.08</t>
  </si>
  <si>
    <t>20020-AP17-1310X300F-A   P</t>
  </si>
  <si>
    <t>B2K20APD1300FN1</t>
  </si>
  <si>
    <t>E</t>
  </si>
  <si>
    <t>30030-AP66- 550X300F-ABK0M</t>
  </si>
  <si>
    <t>30030-AP66-1110X300F-ABK0M</t>
  </si>
  <si>
    <t>A2O30AP55300FB4</t>
  </si>
  <si>
    <t>B2O30APB0300FB4</t>
  </si>
  <si>
    <t>30020-A05W- 870X 97   BKB</t>
  </si>
  <si>
    <t>FEL3002BGB-05WD-1000X100   BKB</t>
  </si>
  <si>
    <t>A3O20A087097FB1</t>
  </si>
  <si>
    <t>B3O202BA0100FBA</t>
  </si>
  <si>
    <t>54.00</t>
  </si>
  <si>
    <t>156.00</t>
  </si>
  <si>
    <t>30020-KG00- 935X195F-AGA1C</t>
  </si>
  <si>
    <t>00079399</t>
  </si>
  <si>
    <t>B2N20AG75200FG6</t>
  </si>
  <si>
    <t>00079232</t>
  </si>
  <si>
    <t>Y5-42</t>
  </si>
  <si>
    <t>「ｷﾇｼﾎﾞ明記」</t>
  </si>
  <si>
    <t>Y5-41</t>
  </si>
  <si>
    <t>Y5-40</t>
  </si>
  <si>
    <t>Y5-39</t>
  </si>
  <si>
    <t>Y5-38</t>
  </si>
  <si>
    <t>Y5-37</t>
  </si>
  <si>
    <t>30030-BG00-1000X200</t>
  </si>
  <si>
    <t>芙蓉</t>
  </si>
  <si>
    <t>JR260601</t>
  </si>
  <si>
    <t>FEL4004AY-10WD- 770X100</t>
  </si>
  <si>
    <t>3丁取り</t>
  </si>
  <si>
    <t>6/5出荷</t>
  </si>
  <si>
    <t>P75240</t>
  </si>
  <si>
    <t>W5-20</t>
  </si>
  <si>
    <t>30030-JP66-1210X200</t>
  </si>
  <si>
    <t>30030-AP66-1300X200</t>
  </si>
  <si>
    <t>EC,欠点表示,ｽﾘｯﾄ</t>
  </si>
  <si>
    <t>H面ﾏｼﾞｯｸﾏｰｷﾝｸﾞ</t>
  </si>
  <si>
    <t>Q面ﾃｰﾌﾟﾏｰｷﾝｸﾞ</t>
  </si>
  <si>
    <t>183691F</t>
  </si>
  <si>
    <t>30030-JP66-1300X200</t>
  </si>
  <si>
    <t>183689B</t>
  </si>
  <si>
    <t>183688V</t>
  </si>
  <si>
    <t>E5-4</t>
  </si>
  <si>
    <t>15025-JP17-1360X250</t>
  </si>
  <si>
    <t>EC,ｽﾘｯﾄ,巻き返し</t>
  </si>
  <si>
    <t>Q面外巻(ｲﾝﾗｲﾝEC）</t>
  </si>
  <si>
    <t>共和興</t>
  </si>
  <si>
    <t>183705T</t>
  </si>
  <si>
    <t>P521901</t>
  </si>
  <si>
    <t>E5-3</t>
  </si>
  <si>
    <t>18030-JX5R-1390X200</t>
  </si>
  <si>
    <t>18030-AX5R-1390X250</t>
  </si>
  <si>
    <t>183623F</t>
  </si>
  <si>
    <t>20010-H600-1180X250</t>
  </si>
  <si>
    <t>20010-B600-1250X250</t>
  </si>
  <si>
    <t>ｱﾝﾄﾞｰ</t>
  </si>
  <si>
    <t>30060-AG00-1030X100</t>
  </si>
  <si>
    <t>30060-AG00-1030X200</t>
  </si>
  <si>
    <t>183497W</t>
  </si>
  <si>
    <t>15020-AW07-1550X271</t>
  </si>
  <si>
    <t>ＥＣ、分割</t>
  </si>
  <si>
    <t>10025-SR28-1650X180</t>
  </si>
  <si>
    <t>ＥＣ、分割、スリット</t>
  </si>
  <si>
    <t>6783
6783
6785</t>
  </si>
  <si>
    <t>15015-JP67-1550X 20
15015-AP67-1530X 60
15015-AP67-1550X317</t>
  </si>
  <si>
    <t>20
60
317</t>
  </si>
  <si>
    <t>Ｈ面
-
-</t>
  </si>
  <si>
    <t>15015-AP67-1550X400</t>
  </si>
  <si>
    <t>33
32
15</t>
  </si>
  <si>
    <t>183517F
183518W
183787M</t>
  </si>
  <si>
    <t>6783
6785
6785</t>
  </si>
  <si>
    <t>10010-JP67-1550X 20
10010-AP67-1550X 20
10010-AP67-1550X</t>
  </si>
  <si>
    <t>10010-AP67-1550X 91</t>
  </si>
  <si>
    <t>183502R
183503L</t>
  </si>
  <si>
    <t>183479F</t>
  </si>
  <si>
    <t>Y5-35</t>
  </si>
  <si>
    <t>183786S</t>
  </si>
  <si>
    <t>183418M</t>
  </si>
  <si>
    <t>183358R</t>
  </si>
  <si>
    <t>183357W</t>
  </si>
  <si>
    <t>183356F</t>
  </si>
  <si>
    <t>183355K</t>
  </si>
  <si>
    <t>15024-XXXX-1600X 10
15024-XXXX-1860X180</t>
  </si>
  <si>
    <t>183293Z
183596P</t>
  </si>
  <si>
    <t>182783F</t>
  </si>
  <si>
    <t>182781B
182782K</t>
  </si>
  <si>
    <t>182779A</t>
  </si>
  <si>
    <t>182778J</t>
  </si>
  <si>
    <t>182777P</t>
  </si>
  <si>
    <t>182775Z
182776T</t>
  </si>
  <si>
    <t>182772S</t>
  </si>
  <si>
    <t>182771Y</t>
  </si>
  <si>
    <t>182770G</t>
  </si>
  <si>
    <t>182769L</t>
  </si>
  <si>
    <t>182768R</t>
  </si>
  <si>
    <t>182767W</t>
  </si>
  <si>
    <t>183302V</t>
  </si>
  <si>
    <t>25020-FG00- 740X200
25020-FG00- 740X197</t>
  </si>
  <si>
    <t>3400
197</t>
  </si>
  <si>
    <t>182223G
183650T</t>
  </si>
  <si>
    <t>0R040-8Y0B- 870X200
0R040-8Y0B- 870X200
0R040-8Y0B- 870X193
0R040-8Y0B- 870X193</t>
  </si>
  <si>
    <t>H
Q
H
Q</t>
  </si>
  <si>
    <t>8800
8800
193
193</t>
  </si>
  <si>
    <t>182773M
182774H
183815V
183816B</t>
  </si>
  <si>
    <t>JR260602</t>
  </si>
  <si>
    <t>FEL3002BY05-10WD-1000X 95
FEL3002BY05-10WD-1000X100
FEL3002BY05-10WD-1000X100</t>
  </si>
  <si>
    <t>95
3400
500</t>
  </si>
  <si>
    <t>ﾛｯﾄ指定あり３９本内５本</t>
  </si>
  <si>
    <t>26050004,21,40,47,63</t>
  </si>
  <si>
    <t>P75280</t>
  </si>
  <si>
    <t>JR260503</t>
  </si>
  <si>
    <t>30020-A05W- 870X 97
30020-A05W- 870X 90</t>
  </si>
  <si>
    <t>1843
  90</t>
  </si>
  <si>
    <t>FEL3002BGB05WD-1000X100
FEL3002BGB05WD-1000X 90</t>
  </si>
  <si>
    <t>1800
90
90</t>
  </si>
  <si>
    <t>6/3出荷厳守</t>
  </si>
  <si>
    <t>投入ﾛｯﾄ指定：９０M品２本</t>
  </si>
  <si>
    <t>P75277</t>
  </si>
  <si>
    <t>W5-21</t>
  </si>
  <si>
    <t>25025-AP17-1260X250</t>
  </si>
  <si>
    <t>Y6-8</t>
  </si>
  <si>
    <t>Y6-7</t>
  </si>
  <si>
    <t>3800
3800</t>
  </si>
  <si>
    <t>Y6-6</t>
  </si>
  <si>
    <t>Y6-5</t>
  </si>
  <si>
    <t>Y6-4</t>
  </si>
  <si>
    <t>1600
1600</t>
  </si>
  <si>
    <t>Y6-3</t>
  </si>
  <si>
    <t>Y6-2</t>
  </si>
  <si>
    <t>Y6-1</t>
  </si>
  <si>
    <t>183855L</t>
  </si>
  <si>
    <t>183853W</t>
  </si>
  <si>
    <t>183852F</t>
  </si>
  <si>
    <t>20025-AX17-1000X300</t>
  </si>
  <si>
    <t>20025-AX17-1050X300</t>
  </si>
  <si>
    <t>28800
600</t>
  </si>
  <si>
    <t>奥田
滋賀</t>
  </si>
  <si>
    <t>Greentech</t>
  </si>
  <si>
    <t>00079778</t>
  </si>
  <si>
    <t>00079600</t>
  </si>
  <si>
    <t>masterBase商品(製品)</t>
  </si>
  <si>
    <t>masterBase商品(原反)</t>
  </si>
  <si>
    <t>P75287</t>
  </si>
  <si>
    <t>6783</t>
  </si>
  <si>
    <t>6780</t>
  </si>
  <si>
    <t>184118P</t>
  </si>
  <si>
    <t>A1N25APA0250FNK</t>
  </si>
  <si>
    <t>6715</t>
  </si>
  <si>
    <t>6713</t>
  </si>
  <si>
    <t>30100-NG00-1000X100</t>
  </si>
  <si>
    <t>【NVｼｰﾄ】明記</t>
  </si>
  <si>
    <t>片面ｴﾝﾎﾞｽ+両面EC+ｴﾝﾎﾞｽ面内巻（巻き返し）</t>
  </si>
  <si>
    <t>ﾊﾞﾊﾞｿﾞﾉ</t>
  </si>
  <si>
    <t>A2O60NGA0050FN1</t>
  </si>
  <si>
    <t>Y6-10</t>
  </si>
  <si>
    <t>ｽﾘｯﾄ，欠点表示</t>
  </si>
  <si>
    <t>ｽﾘｯﾄした側にもﾗﾍﾞﾙ添付</t>
  </si>
  <si>
    <t>ｺﾞﾄｰﾌﾟﾗｽﾁｯｸ</t>
  </si>
  <si>
    <t>184178L</t>
  </si>
  <si>
    <t>ﾐﾜｴﾝﾎﾞｽ【ｷﾇｼﾎﾞ明記】</t>
  </si>
  <si>
    <t>184174K</t>
  </si>
  <si>
    <t>Y6-9</t>
  </si>
  <si>
    <t>30030-AP66-1100X300</t>
  </si>
  <si>
    <t>184176W</t>
  </si>
  <si>
    <t>184148M</t>
  </si>
  <si>
    <t>接続なし指定</t>
  </si>
  <si>
    <t>184150Z</t>
  </si>
  <si>
    <t>184079T</t>
  </si>
  <si>
    <t>184076M
184077H</t>
  </si>
  <si>
    <t>184073G</t>
  </si>
  <si>
    <t>184069F
184071R</t>
  </si>
  <si>
    <t>184066V</t>
  </si>
  <si>
    <t>184064J</t>
  </si>
  <si>
    <t>184063P</t>
  </si>
  <si>
    <t>184175F</t>
  </si>
  <si>
    <t>183597J</t>
  </si>
  <si>
    <t>10025-JR28-1550X 20
10025-SR28-1650X163</t>
  </si>
  <si>
    <t>183499L
184121V</t>
  </si>
  <si>
    <t>15025-JW-07-1550X 30
15025-JW07- 780X 60
15025-AW07-1600X110</t>
  </si>
  <si>
    <t xml:space="preserve"> 30
 60
110</t>
  </si>
  <si>
    <t>182741Z
182742T
183304K</t>
  </si>
  <si>
    <t>15020-JX5R-1440X300
15020-JX5R-1440X297</t>
  </si>
  <si>
    <t>2400
297</t>
  </si>
  <si>
    <t>183687A
184189V</t>
  </si>
  <si>
    <t>15020-AW07-1550X248F-A   V</t>
  </si>
  <si>
    <t>00079583</t>
  </si>
  <si>
    <t>00079676</t>
  </si>
  <si>
    <t>184641G</t>
  </si>
  <si>
    <t>15020-JW07-1550X 20
15020-AW07-1550X248</t>
  </si>
  <si>
    <t>183498R
184543Ｊ</t>
  </si>
  <si>
    <t>0R040-8Y0B- 680X200
0R040-8Y0B- 680X197
0R040-8Y0B- 680X196
0R040-8Y0B- 680X194
0R040-8Y0B- 680X191</t>
  </si>
  <si>
    <t>12400
394
392
388
382</t>
  </si>
  <si>
    <t>182780V
184557Z
184559P
184561A
184563B</t>
  </si>
  <si>
    <t>20
248</t>
  </si>
  <si>
    <t>20
163</t>
  </si>
  <si>
    <t>20
20</t>
  </si>
  <si>
    <t>30020-KG00- 935X200
30020-KG00- 935X195</t>
  </si>
  <si>
    <t>3000
195</t>
  </si>
  <si>
    <t>183477B
184751H</t>
  </si>
  <si>
    <t>6710</t>
  </si>
  <si>
    <t>50090-AY0B-900X100</t>
  </si>
  <si>
    <t>ｽﾗｲｽ、巻き返し</t>
  </si>
  <si>
    <t>スキン取り</t>
  </si>
  <si>
    <t>ＴＰＩ湖南</t>
  </si>
  <si>
    <t>FEL3002BGB05WDB-EC</t>
  </si>
  <si>
    <t>FEL3002BGB05WDB-1000X100</t>
  </si>
  <si>
    <t>P75313</t>
  </si>
  <si>
    <t>A3O202B05100FBA</t>
  </si>
  <si>
    <t>6,000</t>
  </si>
  <si>
    <t>＊欠点個数確認チェック ラベル◎ 確認済み明記</t>
  </si>
  <si>
    <t>粘着検査</t>
  </si>
  <si>
    <t>共和天１</t>
  </si>
  <si>
    <t>有</t>
  </si>
  <si>
    <t>ｽﾘｯﾄ,EC,検査</t>
  </si>
  <si>
    <t>30050-JG00-1030X200</t>
  </si>
  <si>
    <t>2,000</t>
  </si>
  <si>
    <t>30050-AG00-1030X200</t>
  </si>
  <si>
    <t>中央物産</t>
  </si>
  <si>
    <t>184389R</t>
  </si>
  <si>
    <t>30060-JG00-1000X100</t>
  </si>
  <si>
    <t>184395H</t>
  </si>
  <si>
    <t>30020-KG00-1050X200</t>
  </si>
  <si>
    <t>30040-AG00-1050X200</t>
  </si>
  <si>
    <t>EC,ｽﾗｲｽ</t>
  </si>
  <si>
    <t>184400Z</t>
  </si>
  <si>
    <t>Y6-11</t>
  </si>
  <si>
    <t>1,000</t>
  </si>
  <si>
    <t>184461R</t>
  </si>
  <si>
    <t>A2O30BGA0200FB4</t>
  </si>
  <si>
    <t>1,750</t>
  </si>
  <si>
    <t>６インチ紙管 EC面外巻き Ｑ面のテープマーキングを外してください</t>
  </si>
  <si>
    <t>ウルトラスエード</t>
  </si>
  <si>
    <t>184167Z</t>
  </si>
  <si>
    <t>10010-FY00-740X200</t>
  </si>
  <si>
    <t>10010-AY00-750X200</t>
  </si>
  <si>
    <t>184401T</t>
  </si>
  <si>
    <t>20020-AP17-1410X300</t>
  </si>
  <si>
    <t>オカモト</t>
  </si>
  <si>
    <t>A2K20APE1300FN1</t>
  </si>
  <si>
    <t>15020-AP17-1300X250</t>
  </si>
  <si>
    <t>Ｑ面外巻き（ｲﾝﾗｲﾝEC仕様） 国分で加工時は巻き返し賃不要</t>
  </si>
  <si>
    <t>※欠点表示はそのままでOK</t>
  </si>
  <si>
    <t>B2F20APD0250FN1</t>
  </si>
  <si>
    <t>20020-AP17-1120X300</t>
  </si>
  <si>
    <t>1,500</t>
  </si>
  <si>
    <t>20020-AP17-1310X300</t>
  </si>
  <si>
    <t>＊欠点個数確認チェック ラベル◎</t>
  </si>
  <si>
    <t>184441K</t>
  </si>
  <si>
    <t>A2K20APB5300FN1</t>
  </si>
  <si>
    <t>B2K20APD3300FN1</t>
  </si>
  <si>
    <t>25025-JP17-940X250</t>
  </si>
  <si>
    <t>無</t>
  </si>
  <si>
    <t>＊欠点個数確認チェック ラベル◎ 再ＥＣ</t>
  </si>
  <si>
    <t>184443W</t>
  </si>
  <si>
    <t>0R040-8Y0B-820X200</t>
  </si>
  <si>
    <t>1,600</t>
  </si>
  <si>
    <t>B2P408Y82200FN1</t>
  </si>
  <si>
    <t>Y6-12</t>
  </si>
  <si>
    <t>30020-BY00-640X250</t>
  </si>
  <si>
    <t>12,000</t>
  </si>
  <si>
    <t>30040-AY00-640X250</t>
  </si>
  <si>
    <t>フカサワ</t>
  </si>
  <si>
    <t>184523Z</t>
  </si>
  <si>
    <t>A2O20BY64250FW3</t>
  </si>
  <si>
    <t>W5-22</t>
  </si>
  <si>
    <t>6798</t>
  </si>
  <si>
    <t>13011-APR0-1500X63</t>
  </si>
  <si>
    <t>ｘ</t>
  </si>
  <si>
    <t>ラベル張替えのみ</t>
  </si>
  <si>
    <t>A2D11APF0100FNX</t>
  </si>
  <si>
    <t>B2D11APF0100FNX</t>
  </si>
  <si>
    <t>15020-BA00-1000X75</t>
  </si>
  <si>
    <t>15040-AA00-1000X75</t>
  </si>
  <si>
    <t>15020-BA00-1000X150</t>
  </si>
  <si>
    <t>15040-AA00-1000X150</t>
  </si>
  <si>
    <t>A2F20BAA0150FB4</t>
  </si>
  <si>
    <t>30025-BV90-1000X200</t>
  </si>
  <si>
    <t>30050-AV90-1000X200</t>
  </si>
  <si>
    <t>30025-BS60-1000X200</t>
  </si>
  <si>
    <t>15030-SR28-1100X300</t>
  </si>
  <si>
    <t>9,600</t>
  </si>
  <si>
    <t>15030-SR28-1150X300</t>
  </si>
  <si>
    <t>奥田数</t>
  </si>
  <si>
    <t>A2F30SRB0300FB1</t>
  </si>
  <si>
    <t>B2F30SRB5300FB1</t>
  </si>
  <si>
    <t>4,600</t>
  </si>
  <si>
    <t>A2O60AGA5050FB1</t>
  </si>
  <si>
    <t>図司</t>
  </si>
  <si>
    <t>30080-AG00-1000X100</t>
  </si>
  <si>
    <t>P521902</t>
  </si>
  <si>
    <t>30100-AG00-1000X50</t>
  </si>
  <si>
    <t>6,600</t>
  </si>
  <si>
    <t>30100-AG00-1000X100</t>
  </si>
  <si>
    <t>B2OA0AGA0100FB4</t>
  </si>
  <si>
    <t>1,800</t>
  </si>
  <si>
    <t>B2OA0AGA0100FN1</t>
  </si>
  <si>
    <t>15020-JX5R-770X300</t>
  </si>
  <si>
    <t>15020-AX5R-770X300</t>
  </si>
  <si>
    <t>FEL3002BGB-05WD-1000X100   B</t>
  </si>
  <si>
    <t xml:space="preserve">B  </t>
  </si>
  <si>
    <t>00079825</t>
  </si>
  <si>
    <t>受注ﾌｧｲﾙ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</si>
  <si>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</si>
  <si>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</si>
  <si>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</si>
  <si>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</si>
  <si>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</si>
  <si>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</si>
  <si>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</si>
  <si>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</si>
  <si>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</si>
  <si>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</si>
  <si>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受注ﾌｧｲﾙ_1</t>
  </si>
  <si>
    <t>Sheet</t>
  </si>
  <si>
    <t>false</t>
  </si>
  <si>
    <t>184659Y</t>
  </si>
  <si>
    <t>184661M</t>
  </si>
  <si>
    <t>30030-JG20-1050X200</t>
  </si>
  <si>
    <t>30030-AG20-1050X200</t>
  </si>
  <si>
    <t>30040-JG00-1030X200</t>
  </si>
  <si>
    <t>1,400</t>
  </si>
  <si>
    <t>2,400</t>
  </si>
  <si>
    <t>1,200</t>
  </si>
  <si>
    <t>30030-JG00-1030X200</t>
  </si>
  <si>
    <t>30030-AG00-1030X200</t>
  </si>
  <si>
    <t>ＥＣ</t>
  </si>
  <si>
    <t>Y6-13</t>
  </si>
  <si>
    <t>30020-BG00-780X300</t>
  </si>
  <si>
    <t>30040-AG00-780X300</t>
  </si>
  <si>
    <t>8,100</t>
  </si>
  <si>
    <t>Y6-14</t>
  </si>
  <si>
    <t>Y6-15</t>
  </si>
  <si>
    <t>Y6-16</t>
  </si>
  <si>
    <t>30020-KG00-935X200</t>
  </si>
  <si>
    <t>30040-AG00-935X200</t>
  </si>
  <si>
    <t>184977Y</t>
  </si>
  <si>
    <t>184979M</t>
  </si>
  <si>
    <t>184976G</t>
  </si>
  <si>
    <t>184866F</t>
  </si>
  <si>
    <t>184867W</t>
  </si>
  <si>
    <t>184869L</t>
  </si>
  <si>
    <t>184871Y</t>
  </si>
  <si>
    <t>184785H</t>
  </si>
  <si>
    <t>184914T</t>
  </si>
  <si>
    <t>184913Z</t>
  </si>
  <si>
    <t>184656R</t>
  </si>
  <si>
    <t>184657L</t>
  </si>
  <si>
    <t>184658G</t>
  </si>
  <si>
    <t>25020-FG00- 740X200
25020-FG00- 740X198</t>
  </si>
  <si>
    <t>25025-AP17-1100X250</t>
  </si>
  <si>
    <t>A2N25APA1250FN1</t>
  </si>
  <si>
    <t>25025-JP17-1100X250</t>
  </si>
  <si>
    <t>Y6-17</t>
  </si>
  <si>
    <t>Y6-18</t>
  </si>
  <si>
    <t>Y6-19</t>
  </si>
  <si>
    <t>30033-BY00-640X200</t>
  </si>
  <si>
    <t>20,000</t>
  </si>
  <si>
    <t>30066-AY00-640X200</t>
  </si>
  <si>
    <t>10,000</t>
  </si>
  <si>
    <t>Y6-20</t>
  </si>
  <si>
    <t>Y6-21</t>
  </si>
  <si>
    <t>Y6-22</t>
  </si>
  <si>
    <t>Y6-23</t>
  </si>
  <si>
    <t>Ｙ6-23</t>
  </si>
  <si>
    <t>Y6-24</t>
  </si>
  <si>
    <t>30025-BS60-1000X200F-A   C</t>
  </si>
  <si>
    <t>A2O25BSA0200FN1</t>
  </si>
  <si>
    <t>0R040-8Y0B- 310X197G-A   C</t>
  </si>
  <si>
    <t>B2OA0NGA0100FN1</t>
  </si>
  <si>
    <t>4.35</t>
  </si>
  <si>
    <t>A2100AGA0050FB4</t>
  </si>
  <si>
    <t>B2O60AGA0100FB4</t>
  </si>
  <si>
    <t>細川</t>
  </si>
  <si>
    <t>6710
6710</t>
  </si>
  <si>
    <t>30040-AG00-780X300
30040-AG00-780X300</t>
  </si>
  <si>
    <t>F-A
F-A</t>
  </si>
  <si>
    <t xml:space="preserve">
</t>
  </si>
  <si>
    <t>C
C</t>
  </si>
  <si>
    <t>7200
900</t>
  </si>
  <si>
    <t>滋賀
滋賀</t>
  </si>
  <si>
    <t>ｽﾗｲｽ
ｽﾗｲｽ</t>
  </si>
  <si>
    <t>24
3</t>
  </si>
  <si>
    <t>B2O40AG78300FN1
B2O40AG78300FN1</t>
  </si>
  <si>
    <t>穴なし3インチ紙管</t>
  </si>
  <si>
    <t>185152V</t>
  </si>
  <si>
    <t>0R040-8Y0B-310X200
0R040-8Y0B-310X197
0R040-8Y0B-310X198</t>
  </si>
  <si>
    <t>1600
394
1188</t>
  </si>
  <si>
    <t>184488J
185148T
185149P</t>
  </si>
  <si>
    <t>15020-NP17-1300X245</t>
  </si>
  <si>
    <t>185066F</t>
  </si>
  <si>
    <t>30100-VG00-1000X50</t>
  </si>
  <si>
    <t>ｴﾝﾎﾞｽ,巻き返し,分割</t>
  </si>
  <si>
    <t>185240A</t>
  </si>
  <si>
    <t>A2Q60BY90100FB4</t>
  </si>
  <si>
    <t>B2Q60AY90100FB4</t>
  </si>
  <si>
    <t>0R040-8Y0B- 680X194</t>
  </si>
  <si>
    <t>185600F</t>
  </si>
  <si>
    <t>800
198</t>
  </si>
  <si>
    <t>183856G
184946H</t>
  </si>
  <si>
    <t>25020-FG00- 740X200
25020-FG00- 740X198
25020-FG00- 740X197</t>
  </si>
  <si>
    <t>400
198
197</t>
  </si>
  <si>
    <t>183854R
184944S
184945M</t>
  </si>
  <si>
    <t>ゲスト</t>
  </si>
  <si>
    <t>185150J</t>
  </si>
  <si>
    <t>185153B</t>
  </si>
  <si>
    <t>185154K</t>
  </si>
  <si>
    <t>185155F</t>
  </si>
  <si>
    <t>185287Z</t>
  </si>
  <si>
    <t>185288T</t>
  </si>
  <si>
    <t>185289P</t>
  </si>
  <si>
    <t>185290J</t>
  </si>
  <si>
    <t>185163H</t>
  </si>
  <si>
    <t>185282G</t>
  </si>
  <si>
    <t>185283Y</t>
  </si>
  <si>
    <t>ｽﾗｲｽ，EC</t>
  </si>
  <si>
    <t>185284S</t>
  </si>
  <si>
    <t>50070-BY0B-900X100</t>
  </si>
  <si>
    <t>P521903</t>
  </si>
  <si>
    <t>GB60601</t>
  </si>
  <si>
    <t>0</t>
  </si>
  <si>
    <t>HB3000GB45-1050X100</t>
  </si>
  <si>
    <t>スライス、接続</t>
  </si>
  <si>
    <t>実測長さラベルと原反に明記</t>
  </si>
  <si>
    <t>P521904</t>
  </si>
  <si>
    <t>JR260603</t>
  </si>
  <si>
    <t>40040-R10W-870X95</t>
  </si>
  <si>
    <t>P75424</t>
  </si>
  <si>
    <t>JR260604</t>
  </si>
  <si>
    <t>P75425</t>
  </si>
  <si>
    <t>50060-AM0C-1030X100</t>
  </si>
  <si>
    <t>50060-AM0C-1030X200</t>
  </si>
  <si>
    <t>185333F</t>
  </si>
  <si>
    <t>A2Q60AMA3100FB4</t>
  </si>
  <si>
    <t>B2060AMA3200FB4</t>
  </si>
  <si>
    <t>＊欠点個数確認チェック ラベル◎ H面マジックマーキングしてください Ｑ面にテープマーキングしてください</t>
  </si>
  <si>
    <t>6785</t>
  </si>
  <si>
    <t>A2N25JPB0250FS1</t>
  </si>
  <si>
    <t>6713
6713</t>
  </si>
  <si>
    <t>0R040-8Y0B-870X200
0R040-8Y0B-870X200</t>
  </si>
  <si>
    <t>10,000
10,000</t>
  </si>
  <si>
    <t>50080-AY0B-870X200</t>
  </si>
  <si>
    <t>A2P408Y18200HG4
A2P408Y18200HGD</t>
  </si>
  <si>
    <t>A2P408Y87200FG4
A2P408Y87200FGD</t>
  </si>
  <si>
    <t>0R040-8Y0B-870X200</t>
  </si>
  <si>
    <t>0R040-8Y0B-680X200</t>
  </si>
  <si>
    <t>50080-AY0B-680X200</t>
  </si>
  <si>
    <t>05020-AY00-630X100</t>
  </si>
  <si>
    <t>3,000</t>
  </si>
  <si>
    <t>05020-AY00-630X200</t>
  </si>
  <si>
    <t>A2520AY63100FW3</t>
  </si>
  <si>
    <t>B2520AY07100CN1</t>
  </si>
  <si>
    <t>A2P408Y25200GN4
A2P408Y25200GND</t>
  </si>
  <si>
    <t>B2F25SRF5200FB4</t>
  </si>
  <si>
    <t>30015-BG00-1030X200</t>
  </si>
  <si>
    <t>A2O15BGA3200FB4</t>
  </si>
  <si>
    <t>251.00</t>
  </si>
  <si>
    <t>HB3000GB45-1050X100F-A</t>
  </si>
  <si>
    <t>HB3000GB90-1050X100F-A</t>
  </si>
  <si>
    <t>A3O30GBA5100FN1</t>
  </si>
  <si>
    <t>B3O30GBA5100FN1</t>
  </si>
  <si>
    <t>395.00</t>
  </si>
  <si>
    <t>16.36</t>
  </si>
  <si>
    <t>8.82</t>
  </si>
  <si>
    <t>13.64</t>
  </si>
  <si>
    <t>28.57</t>
  </si>
  <si>
    <t>00079875</t>
  </si>
  <si>
    <t>2.33</t>
  </si>
  <si>
    <t>109.00</t>
  </si>
  <si>
    <t>185638G</t>
  </si>
  <si>
    <t>185608H</t>
  </si>
  <si>
    <t>185609Z</t>
  </si>
  <si>
    <t>185610T</t>
  </si>
  <si>
    <t>185606S</t>
  </si>
  <si>
    <t>W6-17</t>
  </si>
  <si>
    <t>W6-18</t>
  </si>
  <si>
    <t>W6-23</t>
  </si>
  <si>
    <t>Y6-27</t>
  </si>
  <si>
    <t>Y6-29</t>
  </si>
  <si>
    <t>GB60603</t>
  </si>
  <si>
    <t>JR260604-1</t>
  </si>
  <si>
    <t>A2Q60AY90100FB4</t>
  </si>
  <si>
    <t>362.00</t>
  </si>
  <si>
    <t>71.00</t>
  </si>
  <si>
    <t>107.00</t>
  </si>
  <si>
    <t>B2Q60AY90100FN1</t>
  </si>
  <si>
    <t>15.87</t>
  </si>
  <si>
    <t>15020-JX5R- 770X290F-A   R</t>
  </si>
  <si>
    <t>スリット,EC,検査</t>
  </si>
  <si>
    <t>B2I30AXD9300FN1</t>
  </si>
  <si>
    <t>A2O30JGA5200F35</t>
  </si>
  <si>
    <t>B2O30AGA5200FG3</t>
  </si>
  <si>
    <t>W6-21</t>
  </si>
  <si>
    <t>W6-22</t>
  </si>
  <si>
    <t>A3F30JW76050FN1</t>
  </si>
  <si>
    <t>B3F30AW76050FN1</t>
  </si>
  <si>
    <t>4.55</t>
  </si>
  <si>
    <t>15.15</t>
  </si>
  <si>
    <t>B2F15APF5350FN1</t>
  </si>
  <si>
    <t>A2K20APF5100FN1</t>
  </si>
  <si>
    <t>20020-AP17-1550X240F-A   P</t>
  </si>
  <si>
    <t>B2K20APF5300FN1</t>
  </si>
  <si>
    <t>9.80</t>
  </si>
  <si>
    <t>20020-AP17-1120X297F-A   P</t>
  </si>
  <si>
    <t>20020-AP17-1120X289F-A   P</t>
  </si>
  <si>
    <t>B2K20APC2300FN1</t>
  </si>
  <si>
    <t>5.11</t>
  </si>
  <si>
    <t>30100-AG00-1000X 50F-A   C</t>
  </si>
  <si>
    <t>50060-AM0C-1030X200F-ABK0C</t>
  </si>
  <si>
    <t>50060-AM0C-1030X 97F-ABK0C</t>
  </si>
  <si>
    <t>307.00</t>
  </si>
  <si>
    <t>23.00</t>
  </si>
  <si>
    <t>JR260605</t>
  </si>
  <si>
    <t>3.45</t>
  </si>
  <si>
    <t>6.78</t>
  </si>
  <si>
    <t>A2A10FY74200FGF</t>
  </si>
  <si>
    <t>359.00</t>
  </si>
  <si>
    <t>ナチュラル</t>
  </si>
  <si>
    <t>2,700</t>
  </si>
  <si>
    <t>JR260701</t>
  </si>
  <si>
    <t>D33</t>
  </si>
  <si>
    <t>30020-A05W-870X97</t>
  </si>
  <si>
    <t>FEL3002BY05-10WD-1000X100</t>
  </si>
  <si>
    <t>1400
600</t>
  </si>
  <si>
    <t>投入ﾛｯﾄ：26060001，0041，0042，0050,0064,0075</t>
  </si>
  <si>
    <t>自動転記</t>
  </si>
  <si>
    <t>P75564</t>
  </si>
  <si>
    <t>B3O202BA0100FLA
B3O202BA0100FLA</t>
  </si>
  <si>
    <t>Y7-1</t>
  </si>
  <si>
    <t>Y7-2</t>
  </si>
  <si>
    <t>30020-8G00-250X200</t>
  </si>
  <si>
    <t>J-A</t>
  </si>
  <si>
    <t>ゼネラル化成</t>
  </si>
  <si>
    <t>A2O208G25200JN1</t>
  </si>
  <si>
    <t>Y7-3</t>
  </si>
  <si>
    <t>30020-8G00-310X200</t>
  </si>
  <si>
    <t>A2O208G25200HN1</t>
  </si>
  <si>
    <t>ｽﾗｲｽ，巻き返し</t>
  </si>
  <si>
    <t>ロット5CNC261</t>
  </si>
  <si>
    <t>186455R</t>
  </si>
  <si>
    <t>186642P</t>
  </si>
  <si>
    <t>186644A</t>
  </si>
  <si>
    <t>B2F20AXE0300FN1</t>
  </si>
  <si>
    <t>186336S</t>
  </si>
  <si>
    <t>186526W</t>
  </si>
  <si>
    <t>20020-AP17-1120X300
20020-AP17-1120X297
20020-AP17-1120X289</t>
  </si>
  <si>
    <t>2400
297
289</t>
  </si>
  <si>
    <t>20020-AP17-1220X300</t>
  </si>
  <si>
    <t>186334G
186527R
186528L</t>
  </si>
  <si>
    <t>SEC,巻き返し</t>
  </si>
  <si>
    <t>穴無し 3インチ紙管</t>
  </si>
  <si>
    <t>東邦紙工</t>
  </si>
  <si>
    <t>186371M</t>
  </si>
  <si>
    <t>ＳＥＣ</t>
  </si>
  <si>
    <t>40040-E10W-870X95</t>
  </si>
  <si>
    <t>４倍穴あけ</t>
  </si>
  <si>
    <t>P75558</t>
  </si>
  <si>
    <t>15030-JW07-760X3</t>
  </si>
  <si>
    <t>15030-AW07- 760X  3</t>
  </si>
  <si>
    <t xml:space="preserve">6713
</t>
  </si>
  <si>
    <t>0R040-8Y0B-520X200
0R040-8Y0B-520X197
0R040-8Y0B-520X198
0R040-8Y0B-520X199</t>
  </si>
  <si>
    <t xml:space="preserve">F-A
</t>
  </si>
  <si>
    <t xml:space="preserve">GA1
</t>
  </si>
  <si>
    <t xml:space="preserve">C
</t>
  </si>
  <si>
    <t>1400
197
198
199</t>
  </si>
  <si>
    <t xml:space="preserve">
</t>
  </si>
  <si>
    <t>0R04-8Y0B-680X200</t>
  </si>
  <si>
    <t>185767T
185861B
185862K
186037H</t>
  </si>
  <si>
    <t xml:space="preserve">A2P408Y52200FG1
A2P408Y52200FG1
</t>
  </si>
  <si>
    <t>6783
6783</t>
  </si>
  <si>
    <t>20020-AP17-1450X60
20020-AP17-1550X240</t>
  </si>
  <si>
    <t>P
P</t>
  </si>
  <si>
    <t>60
240</t>
  </si>
  <si>
    <t xml:space="preserve">有
</t>
  </si>
  <si>
    <t>20020-AP17-1550X300</t>
  </si>
  <si>
    <t>スリット、分割</t>
  </si>
  <si>
    <t>185860V
186182A</t>
  </si>
  <si>
    <t>18030-JX5R-1390X250</t>
  </si>
  <si>
    <t>Ｑ面外巻き（ｲﾝﾗｲﾝEC仕様）</t>
  </si>
  <si>
    <t>186188R</t>
  </si>
  <si>
    <t>コクヨシボ</t>
  </si>
  <si>
    <t>186245G</t>
  </si>
  <si>
    <t>ｽﾘｯﾄ，EC，検査</t>
  </si>
  <si>
    <t>186178Z</t>
  </si>
  <si>
    <t>EC，検査</t>
  </si>
  <si>
    <t>＊欠点個数確認チェック ラベル◎ 確認済み明記 6/23 1200m6/24 3600m6/25 1800m出荷可能</t>
  </si>
  <si>
    <t>6/23 1200m6/24 3600m6/25 1800m出荷可能</t>
  </si>
  <si>
    <t>186179T</t>
  </si>
  <si>
    <t>Y6-25</t>
  </si>
  <si>
    <t>186241M</t>
  </si>
  <si>
    <t>Y6-26</t>
  </si>
  <si>
    <t>11,100</t>
  </si>
  <si>
    <t>186217T</t>
  </si>
  <si>
    <t>Y6-28</t>
  </si>
  <si>
    <t>30030-AP66-550X300</t>
  </si>
  <si>
    <t>スリットした側にもラベル貼付</t>
  </si>
  <si>
    <t>185821Z</t>
  </si>
  <si>
    <t>185817Y</t>
  </si>
  <si>
    <t>185822T</t>
  </si>
  <si>
    <t>185823P</t>
  </si>
  <si>
    <t>6783
6783
6783</t>
  </si>
  <si>
    <t>15015-AP67-1310X60
15015-AP67-950X60
15015-AP67-1550X</t>
  </si>
  <si>
    <t>F-A
F-A
F-A</t>
  </si>
  <si>
    <t xml:space="preserve">
</t>
  </si>
  <si>
    <t>P
P
P</t>
  </si>
  <si>
    <t xml:space="preserve">60
60
</t>
  </si>
  <si>
    <t xml:space="preserve">有
有
</t>
  </si>
  <si>
    <t>15015-AP67-1550X317</t>
  </si>
  <si>
    <t xml:space="preserve">185858J
185859A
</t>
  </si>
  <si>
    <t>A2F15APD1100FN1
A2F15AP95100FN1
A2F15APF5190FN1</t>
  </si>
  <si>
    <t>185771V</t>
  </si>
  <si>
    <t>7,000</t>
  </si>
  <si>
    <t>185654L</t>
  </si>
  <si>
    <t>3,100</t>
  </si>
  <si>
    <t>185652W</t>
  </si>
  <si>
    <t>A2100AGA0050FN1</t>
  </si>
  <si>
    <t xml:space="preserve">186042A
186043V
</t>
  </si>
  <si>
    <t>186039T
186040P</t>
  </si>
  <si>
    <t>186045K</t>
  </si>
  <si>
    <t>185657S</t>
  </si>
  <si>
    <t>185656Y</t>
  </si>
  <si>
    <t>185409G</t>
  </si>
  <si>
    <t>185408L</t>
  </si>
  <si>
    <t>185406W</t>
  </si>
  <si>
    <t>185410Y</t>
  </si>
  <si>
    <t>5400
 290</t>
  </si>
  <si>
    <t>184951A
185679P</t>
  </si>
  <si>
    <t>50090-BY0B-900X100
50090-AY0B- 900X100</t>
  </si>
  <si>
    <t>200
100</t>
  </si>
  <si>
    <t>184199M
185641M</t>
  </si>
  <si>
    <t>185803H</t>
  </si>
  <si>
    <t>185804Z</t>
  </si>
  <si>
    <t>186811R</t>
  </si>
  <si>
    <t>JR260702</t>
  </si>
  <si>
    <t>40040</t>
  </si>
  <si>
    <t>R10W-870-870X95</t>
  </si>
  <si>
    <t>EC（片面）</t>
  </si>
  <si>
    <t>＊穴あけ通常品</t>
  </si>
  <si>
    <t>入庫お願いします。『P000075609』　EL原反は7/6(月)投入します。</t>
  </si>
  <si>
    <t>長岡産業（株）湖南工場</t>
  </si>
  <si>
    <t>P000075609</t>
  </si>
  <si>
    <t>ｽﾘｯﾄ，EC</t>
  </si>
  <si>
    <t>B2N25APF8250FS1</t>
  </si>
  <si>
    <t>FEL3002BGB05WDB-EC-BY05-1000X100</t>
  </si>
  <si>
    <t>EC（片面）, ロール品 or カット品, カット品の長さ</t>
  </si>
  <si>
    <t>製品ラベルはメールボックスへ。ペフエコード同様2枚貼付（原反側・梱包側）</t>
  </si>
  <si>
    <t>P000075617</t>
  </si>
  <si>
    <t>FEL3002-BY05-1000X100</t>
  </si>
  <si>
    <t>B2000170</t>
  </si>
  <si>
    <t>GB60604</t>
  </si>
  <si>
    <t>GB60605</t>
  </si>
  <si>
    <t>GB60606</t>
  </si>
  <si>
    <t>JR260701-1</t>
  </si>
  <si>
    <t>186812L</t>
  </si>
  <si>
    <t>187073A</t>
  </si>
  <si>
    <t>187074V</t>
  </si>
  <si>
    <t>187075B</t>
  </si>
  <si>
    <t>186643J</t>
  </si>
  <si>
    <t>186932F</t>
  </si>
  <si>
    <t>186933W</t>
  </si>
  <si>
    <t>0R040-8Y0B-680X200
0R040-8Y0B-680X197</t>
  </si>
  <si>
    <t>19600
394</t>
  </si>
  <si>
    <t>186046F
187062R</t>
  </si>
  <si>
    <t>A2P408Y68200FG1
A2P408Y68200FG1</t>
  </si>
  <si>
    <t>0R040-8Y0B-870X200
0R040-8Y0B-870X200
0R040-8Y0B-870X196
0R040-8Y0B-870X196</t>
  </si>
  <si>
    <t>9800
9800
196
196</t>
  </si>
  <si>
    <t>186047W
186048R
187435R
187436L</t>
  </si>
  <si>
    <t>7,600</t>
  </si>
  <si>
    <t>187064G</t>
  </si>
  <si>
    <t>3,000
3,000</t>
  </si>
  <si>
    <t>SEC、熱融着</t>
  </si>
  <si>
    <t xml:space="preserve">187065Y
187066S
</t>
  </si>
  <si>
    <t>長岡産業</t>
  </si>
  <si>
    <t>187067M</t>
  </si>
  <si>
    <t>15020-JX5R-1380X300</t>
  </si>
  <si>
    <t>3,600</t>
  </si>
  <si>
    <t>EC,検査、ｽﾘｯﾄ</t>
  </si>
  <si>
    <t>187063L</t>
  </si>
  <si>
    <t>A2F20AXD8300FN1</t>
  </si>
  <si>
    <t>25020-FG00-740X200</t>
  </si>
  <si>
    <t>25020-AG00-750X400</t>
  </si>
  <si>
    <t>187423M</t>
  </si>
  <si>
    <t>3,200</t>
  </si>
  <si>
    <t>穴無し 4インチ紙管 接続点に赤ラベル貼付 全量測定</t>
  </si>
  <si>
    <t>6,800</t>
  </si>
  <si>
    <t>3,400</t>
  </si>
  <si>
    <t>187291R</t>
  </si>
  <si>
    <t>A3O30BGA0100FN4</t>
  </si>
  <si>
    <t>30020-BY00-650X250</t>
  </si>
  <si>
    <t>30040-AY00-650X250</t>
  </si>
  <si>
    <t>187292L</t>
  </si>
  <si>
    <t>2037/01/20-AM0C-1030X100</t>
  </si>
  <si>
    <t>187293G</t>
  </si>
  <si>
    <t>50030-BM0C-1030X100</t>
  </si>
  <si>
    <t>187294Y</t>
  </si>
  <si>
    <t>6798
6798</t>
  </si>
  <si>
    <t>ナチュラル
ナチュラル</t>
  </si>
  <si>
    <t>G
G</t>
  </si>
  <si>
    <t>15030-AW07-1550X160</t>
  </si>
  <si>
    <t>ﾀﾞｲｷｮｰﾆｼｶﾜ</t>
  </si>
  <si>
    <t>A2F30AWF5100FN1
A2F30AWF5150FN1</t>
  </si>
  <si>
    <t>6783
6785</t>
  </si>
  <si>
    <t>20020-AP17-1550X240</t>
  </si>
  <si>
    <t>分割，EC</t>
  </si>
  <si>
    <t xml:space="preserve">A2F20NPF5100FNB
</t>
  </si>
  <si>
    <t>V
V</t>
  </si>
  <si>
    <t>15025-AW07-1600X110</t>
  </si>
  <si>
    <t>分割，EC，ｽﾘｯﾄ</t>
  </si>
  <si>
    <t>A2F25JWF5030FN1
A2F25AWG0150FN1</t>
  </si>
  <si>
    <t>B2F25AWG0150FN1</t>
  </si>
  <si>
    <t>15030-SR28-950X300</t>
  </si>
  <si>
    <t>2,100</t>
  </si>
  <si>
    <t>15030-SR28-1900X150</t>
  </si>
  <si>
    <t>ｽﾘｯﾄ，接続</t>
  </si>
  <si>
    <t>187425Z</t>
  </si>
  <si>
    <t>A2F30SR95300FB1</t>
  </si>
  <si>
    <t>B2F30SRK0200FB1</t>
  </si>
  <si>
    <t>HB3000GB－厚み4.5--1050X100</t>
  </si>
  <si>
    <t>HB3000GB-厚み9--1050X100</t>
  </si>
  <si>
    <t>15025-NR28-1560X50
15025-NR28-1560X150</t>
  </si>
  <si>
    <t>BK0
BK0</t>
  </si>
  <si>
    <t>50
150</t>
  </si>
  <si>
    <t>15025-NR28-1560X200</t>
  </si>
  <si>
    <t>担当立会います。</t>
  </si>
  <si>
    <t>紙管ありでお願いします。</t>
  </si>
  <si>
    <t>15025-AW07-400X50</t>
  </si>
  <si>
    <t>15025-AW07-760X50</t>
  </si>
  <si>
    <t>TPI06-01</t>
  </si>
  <si>
    <t>D34</t>
  </si>
  <si>
    <t>3002A05W--880X97</t>
  </si>
  <si>
    <t>187437G</t>
  </si>
  <si>
    <t>30020-BG00-1000X200</t>
  </si>
  <si>
    <t>187438Y</t>
  </si>
  <si>
    <t>187439S</t>
  </si>
  <si>
    <t>187440M</t>
  </si>
  <si>
    <t>0R040-8Y0B-510X200</t>
  </si>
  <si>
    <t>187642V</t>
  </si>
  <si>
    <t>0R040-8Y0B-825X200</t>
  </si>
  <si>
    <t>SEC,ｽﾘｯﾄ,熱融着</t>
  </si>
  <si>
    <t>187643B</t>
  </si>
  <si>
    <t>4,000</t>
  </si>
  <si>
    <t>187644K</t>
  </si>
  <si>
    <t>SEC,熱融着,ｽﾘｯﾄ</t>
  </si>
  <si>
    <t>187645F</t>
  </si>
  <si>
    <t xml:space="preserve">両面
</t>
  </si>
  <si>
    <t>10010-AP67-1550X362</t>
  </si>
  <si>
    <t>スライスはＨ面残し</t>
  </si>
  <si>
    <t>187606J</t>
  </si>
  <si>
    <t>3,500</t>
  </si>
  <si>
    <t>8,000</t>
  </si>
  <si>
    <t>20020-AP17-1220X</t>
  </si>
  <si>
    <t>20020-AP17-1220X95</t>
  </si>
  <si>
    <t>ｽﾘｯﾄ、分割</t>
  </si>
  <si>
    <t>＊欠点個数確認チェック ラベル◎ W7-13依頼分を300ｍ巻きにしたく、W7-12でｽﾘｯﾄ分割ください。残りは1220幅として入庫希望。スリット賃はW7-12でお支払い。</t>
  </si>
  <si>
    <t>W7-13依頼分を300ｍ巻きにしたく、W7-12でｽﾘｯﾄ分割ください。残りは1220幅として入庫希望。スリット賃はW7-12でお支払い。</t>
  </si>
  <si>
    <t>20020-AP17-1120X289
20020-AP17-1120X297</t>
  </si>
  <si>
    <t>289
297</t>
  </si>
  <si>
    <t>湖南
湖南</t>
  </si>
  <si>
    <t>ｽﾘｯﾄ
ｽﾘｯﾄ</t>
  </si>
  <si>
    <t>＊欠点個数確認チェック ラベル◎ W7-12ｽﾘｯﾄ分割した分をW7-13と接続し300ｍ巻きをあげてください。</t>
  </si>
  <si>
    <t>187730A</t>
  </si>
  <si>
    <t>1
1</t>
  </si>
  <si>
    <t>20020-BY00-640X250</t>
  </si>
  <si>
    <t>11,500</t>
  </si>
  <si>
    <t>20040-AY00-640X250</t>
  </si>
  <si>
    <t>5,750</t>
  </si>
  <si>
    <t>創研化成</t>
  </si>
  <si>
    <t>408.00</t>
  </si>
  <si>
    <t>00081099</t>
  </si>
  <si>
    <t>00078296</t>
  </si>
  <si>
    <t>00081085</t>
  </si>
  <si>
    <t>00078321</t>
  </si>
  <si>
    <t>13.70</t>
  </si>
  <si>
    <t>00080325</t>
  </si>
  <si>
    <t>00078325</t>
  </si>
  <si>
    <t>15.71</t>
  </si>
  <si>
    <t>00080908</t>
  </si>
  <si>
    <t>00078324</t>
  </si>
  <si>
    <t>00081166</t>
  </si>
  <si>
    <t>00078478</t>
  </si>
  <si>
    <t>12.87</t>
  </si>
  <si>
    <t>00080326</t>
  </si>
  <si>
    <t>00078494</t>
  </si>
  <si>
    <t>306.00</t>
  </si>
  <si>
    <t>13.73</t>
  </si>
  <si>
    <t>00078525</t>
  </si>
  <si>
    <t>15.06</t>
  </si>
  <si>
    <t>00080752</t>
  </si>
  <si>
    <t>00078546</t>
  </si>
  <si>
    <t>00081031</t>
  </si>
  <si>
    <t>00078479</t>
  </si>
  <si>
    <t>1本目105ｍでカット</t>
  </si>
  <si>
    <t>00081092</t>
  </si>
  <si>
    <t>00078333</t>
  </si>
  <si>
    <t>A2F25NWF5030FN1</t>
  </si>
  <si>
    <t>15025-NW07-1550X 30F-A   V</t>
  </si>
  <si>
    <t>15025-AW07-1600X 87F-A   V</t>
  </si>
  <si>
    <t>00081033</t>
  </si>
  <si>
    <t>00078331</t>
  </si>
  <si>
    <t>15020-JX5R-1380X300F-A   R</t>
  </si>
  <si>
    <t>A2F20JXD8300FN1</t>
  </si>
  <si>
    <t>00081089</t>
  </si>
  <si>
    <t>00078332</t>
  </si>
  <si>
    <t>A2K20NPF5030FN1</t>
  </si>
  <si>
    <t>20020-NP17-1550X 30F-A   P</t>
  </si>
  <si>
    <t>20020-AP17-1550X214F-A   P</t>
  </si>
  <si>
    <t>00080835</t>
  </si>
  <si>
    <t>00078416</t>
  </si>
  <si>
    <t>00081188</t>
  </si>
  <si>
    <t>00078419</t>
  </si>
  <si>
    <t>10010-AP67-1550X362F-A   P</t>
  </si>
  <si>
    <t>A2A10NPF5100FN1</t>
  </si>
  <si>
    <t>A2A10APF5300FN1</t>
  </si>
  <si>
    <t>10010-NP67-1550X 60F-A   P</t>
  </si>
  <si>
    <t>10010-AP67-1550X298F-A   P</t>
  </si>
  <si>
    <t>B2A10APF5400FN1</t>
  </si>
  <si>
    <t>00080836</t>
  </si>
  <si>
    <t>00078418</t>
  </si>
  <si>
    <t>20.69</t>
  </si>
  <si>
    <t>00078467</t>
  </si>
  <si>
    <t>00080837</t>
  </si>
  <si>
    <t>00078468</t>
  </si>
  <si>
    <t>309.00</t>
  </si>
  <si>
    <t>1.11</t>
  </si>
  <si>
    <t>B2K20APB5300FN1</t>
  </si>
  <si>
    <t>00081097</t>
  </si>
  <si>
    <t>00078256</t>
  </si>
  <si>
    <t>15025-AW07- 400X 50F-A</t>
  </si>
  <si>
    <t>15025-AW07- 760X 50F-A</t>
  </si>
  <si>
    <t>A3F25AW40050FN1</t>
  </si>
  <si>
    <t>B3F25AW76050FN1</t>
  </si>
  <si>
    <t>00080907</t>
  </si>
  <si>
    <t>12.52</t>
  </si>
  <si>
    <t>17.82</t>
  </si>
  <si>
    <t>00081094</t>
  </si>
  <si>
    <t>00078307</t>
  </si>
  <si>
    <t>15030-SR28- 950X300F-ABK0E</t>
  </si>
  <si>
    <t>15030-SR28-1900X150F-ABK0E</t>
  </si>
  <si>
    <t>接続,スリット</t>
  </si>
  <si>
    <t>00078300</t>
  </si>
  <si>
    <t>5.54</t>
  </si>
  <si>
    <t>00080961</t>
  </si>
  <si>
    <t>00078302</t>
  </si>
  <si>
    <t>9.50</t>
  </si>
  <si>
    <t>00081143</t>
  </si>
  <si>
    <t>00078387</t>
  </si>
  <si>
    <t>00078335</t>
  </si>
  <si>
    <t>00081190</t>
  </si>
  <si>
    <t>00078384</t>
  </si>
  <si>
    <t>20020-AP17-1220X 47F-A   P</t>
  </si>
  <si>
    <t>20020-AP17-1220X 95F-A   P</t>
  </si>
  <si>
    <t>A2K20APC2100FN1</t>
  </si>
  <si>
    <t>B2K20APC2100FN1</t>
  </si>
  <si>
    <t>00081174</t>
  </si>
  <si>
    <t>00078382</t>
  </si>
  <si>
    <t>00081142</t>
  </si>
  <si>
    <t>00078452</t>
  </si>
  <si>
    <t>91.00</t>
  </si>
  <si>
    <t>00081169</t>
  </si>
  <si>
    <t>00078458</t>
  </si>
  <si>
    <t>8.41</t>
  </si>
  <si>
    <t>00080909</t>
  </si>
  <si>
    <t>00078427</t>
  </si>
  <si>
    <t>2.09</t>
  </si>
  <si>
    <t>30020-8G00- 250X200J-A   C</t>
  </si>
  <si>
    <t>00080910</t>
  </si>
  <si>
    <t>00078446</t>
  </si>
  <si>
    <t>6.56</t>
  </si>
  <si>
    <t>00078534</t>
  </si>
  <si>
    <t>15020-AA00-1030X200F-A   C</t>
  </si>
  <si>
    <t>15020-AA00-1030X400F-A   C</t>
  </si>
  <si>
    <t>A2F20AAA3200FN1</t>
  </si>
  <si>
    <t>B2F20AAA3400FN1</t>
  </si>
  <si>
    <t>00081098</t>
  </si>
  <si>
    <t>00078254</t>
  </si>
  <si>
    <t>15025-NR28-1560X200F-ABK0</t>
  </si>
  <si>
    <t>分割,巻返し</t>
  </si>
  <si>
    <t>A3F25NRF6050FB4</t>
  </si>
  <si>
    <t>A3F25NRF6150FB4</t>
  </si>
  <si>
    <t>15025-NR28-1560X 50F-ABK0</t>
  </si>
  <si>
    <t>15025-NR28-1560X150F-ABK0</t>
  </si>
  <si>
    <t>B3F25NRF6200FB4</t>
  </si>
  <si>
    <t>3.06</t>
  </si>
  <si>
    <t>00081088</t>
  </si>
  <si>
    <t>00078267</t>
  </si>
  <si>
    <t>3.56</t>
  </si>
  <si>
    <t>A2F30AWF5100FN1</t>
  </si>
  <si>
    <t>A2F30AWF5150FN1</t>
  </si>
  <si>
    <t>15030-AW07-1550X 20F-A   G</t>
  </si>
  <si>
    <t>15030-AW07-1550X144F-A   G</t>
  </si>
  <si>
    <t>12.63</t>
  </si>
  <si>
    <t>00078425</t>
  </si>
  <si>
    <t>00078421</t>
  </si>
  <si>
    <t>00078423</t>
  </si>
  <si>
    <t>00078381</t>
  </si>
  <si>
    <t>00078383</t>
  </si>
  <si>
    <t>00078306</t>
  </si>
  <si>
    <t>00081191</t>
  </si>
  <si>
    <t>00078385</t>
  </si>
  <si>
    <t>00078255</t>
  </si>
  <si>
    <t>00078299</t>
  </si>
  <si>
    <t>00078301</t>
  </si>
  <si>
    <t>00078336</t>
  </si>
  <si>
    <t>00081141</t>
  </si>
  <si>
    <t>00078261</t>
  </si>
  <si>
    <t>18.60</t>
  </si>
  <si>
    <t>00080967</t>
  </si>
  <si>
    <t>00078257</t>
  </si>
  <si>
    <t>238.00</t>
  </si>
  <si>
    <t>16.81</t>
  </si>
  <si>
    <t>00078263</t>
  </si>
  <si>
    <t>00078265</t>
  </si>
  <si>
    <t>00080797</t>
  </si>
  <si>
    <t>00078294</t>
  </si>
  <si>
    <t>17.20</t>
  </si>
  <si>
    <t>00080798</t>
  </si>
  <si>
    <t>24.67</t>
  </si>
  <si>
    <t>00080799</t>
  </si>
  <si>
    <t>26.00</t>
  </si>
  <si>
    <t>24.02</t>
  </si>
  <si>
    <t>00078389</t>
  </si>
  <si>
    <t>00078342</t>
  </si>
  <si>
    <t>00078343</t>
  </si>
  <si>
    <t>00078422</t>
  </si>
  <si>
    <t>28.17</t>
  </si>
  <si>
    <t>00081012</t>
  </si>
  <si>
    <t>00078424</t>
  </si>
  <si>
    <t>294.00</t>
  </si>
  <si>
    <t>25.85</t>
  </si>
  <si>
    <t>00078420</t>
  </si>
  <si>
    <t>00081015</t>
  </si>
  <si>
    <t>00078519</t>
  </si>
  <si>
    <t>187.00</t>
  </si>
  <si>
    <t>16.04</t>
  </si>
  <si>
    <t>00081023</t>
  </si>
  <si>
    <t>00078536</t>
  </si>
  <si>
    <t>20.64</t>
  </si>
  <si>
    <t>00078260</t>
  </si>
  <si>
    <t>00078252</t>
  </si>
  <si>
    <t>00081038</t>
  </si>
  <si>
    <t>00078480</t>
  </si>
  <si>
    <t>00078498</t>
  </si>
  <si>
    <t>39.00</t>
  </si>
  <si>
    <t>00078396</t>
  </si>
  <si>
    <t>00081220</t>
  </si>
  <si>
    <t>00078337</t>
  </si>
  <si>
    <t>00078492</t>
  </si>
  <si>
    <t>9.71</t>
  </si>
  <si>
    <t>00078477</t>
  </si>
  <si>
    <t>206.00</t>
  </si>
  <si>
    <t>7.28</t>
  </si>
  <si>
    <t>00078533</t>
  </si>
  <si>
    <t>9.68</t>
  </si>
  <si>
    <t>00078523</t>
  </si>
  <si>
    <t>188076R</t>
  </si>
  <si>
    <t>0R040-8Y0B-310X200
0R040-8Y0B-310X197</t>
  </si>
  <si>
    <t>1600
788</t>
  </si>
  <si>
    <t>187641A
188119M</t>
  </si>
  <si>
    <t>187870A</t>
  </si>
  <si>
    <t>187874F</t>
  </si>
  <si>
    <t>187876R
187877L</t>
  </si>
  <si>
    <t>187878G
187879Y</t>
  </si>
  <si>
    <t>JR260703</t>
  </si>
  <si>
    <t>1</t>
  </si>
  <si>
    <t>7Al</t>
  </si>
  <si>
    <t>入庫お願いします。『P000075727』　EL原反は7/24(金 )投入します。</t>
  </si>
  <si>
    <t>P000075727</t>
  </si>
  <si>
    <t>187926V</t>
  </si>
  <si>
    <t>15020-AA00-1030X200</t>
  </si>
  <si>
    <t>15020-AA00-1030X400</t>
  </si>
  <si>
    <t>日精</t>
  </si>
  <si>
    <t>187927B</t>
  </si>
  <si>
    <t>1982/05/29-AG00-1000X50</t>
  </si>
  <si>
    <t>A</t>
  </si>
  <si>
    <t>1982/05/29-AG00-1000X100</t>
  </si>
  <si>
    <t>BK０</t>
  </si>
  <si>
    <t>千代田インテグレ</t>
  </si>
  <si>
    <t>A2O60AGA0050FB1</t>
  </si>
  <si>
    <t>30015-BT60-1000X200</t>
  </si>
  <si>
    <t>A2O15BTA0200FN1</t>
  </si>
  <si>
    <t>30025-BS60-1000X100</t>
  </si>
  <si>
    <t>30050-AG00-1080X210</t>
  </si>
  <si>
    <t>P573501</t>
  </si>
  <si>
    <t>熱融着,ｽﾗｲｽ</t>
  </si>
  <si>
    <t>573502</t>
  </si>
  <si>
    <t>0R040-8Y0B-380X200</t>
  </si>
  <si>
    <t>0R040-8Y0B-370X200</t>
  </si>
  <si>
    <t>00078573</t>
  </si>
  <si>
    <t>00081331</t>
  </si>
  <si>
    <t>00078632</t>
  </si>
  <si>
    <t>009027</t>
  </si>
  <si>
    <t>吉岡 廣海</t>
  </si>
  <si>
    <t>30015-BT60-1000X200F-A   C</t>
  </si>
  <si>
    <t>00078630</t>
  </si>
  <si>
    <t>00081084</t>
  </si>
  <si>
    <t>A2O30BGA0100FN4</t>
  </si>
  <si>
    <t>00081087</t>
  </si>
  <si>
    <t>00078661</t>
  </si>
  <si>
    <t>10.96</t>
  </si>
  <si>
    <t>00081131</t>
  </si>
  <si>
    <t>00078658</t>
  </si>
  <si>
    <t>149.00</t>
  </si>
  <si>
    <t>10.74</t>
  </si>
  <si>
    <t>00081333</t>
  </si>
  <si>
    <t>00078702</t>
  </si>
  <si>
    <t>3.08</t>
  </si>
  <si>
    <t>00081132</t>
  </si>
  <si>
    <t>00078705</t>
  </si>
  <si>
    <t>00081134</t>
  </si>
  <si>
    <t>00078711</t>
  </si>
  <si>
    <t>00078665</t>
  </si>
  <si>
    <t>00078659</t>
  </si>
  <si>
    <t>00078706</t>
  </si>
  <si>
    <t>00078578</t>
  </si>
  <si>
    <t>00080932</t>
  </si>
  <si>
    <t>00078740</t>
  </si>
  <si>
    <t>00078568</t>
  </si>
  <si>
    <t>2.79</t>
  </si>
  <si>
    <t>00081159</t>
  </si>
  <si>
    <t>00078674</t>
  </si>
  <si>
    <t>A2P408Y34200GG4</t>
  </si>
  <si>
    <t>0R040-8Y0B- 340X197G-AGA1C</t>
  </si>
  <si>
    <t>0R040-8Y0B- 340X196G-AGA1C</t>
  </si>
  <si>
    <t>00078708</t>
  </si>
  <si>
    <t>00081494</t>
  </si>
  <si>
    <t>00078715</t>
  </si>
  <si>
    <t>197.00</t>
  </si>
  <si>
    <t>3.81</t>
  </si>
  <si>
    <t>20025-AP17-1110X250F-A   P</t>
  </si>
  <si>
    <t>20025-AP17-1410X250F-A   P</t>
  </si>
  <si>
    <t>A2K25APB1250FN1</t>
  </si>
  <si>
    <t>B2K25APE1250FN1</t>
  </si>
  <si>
    <t>00081319</t>
  </si>
  <si>
    <t>00078611</t>
  </si>
  <si>
    <t>4.08</t>
  </si>
  <si>
    <t>00081133</t>
  </si>
  <si>
    <t>00078619</t>
  </si>
  <si>
    <t>00081086</t>
  </si>
  <si>
    <t>00078686</t>
  </si>
  <si>
    <t>3.21</t>
  </si>
  <si>
    <t>00078567</t>
  </si>
  <si>
    <t>00081029</t>
  </si>
  <si>
    <t>00078612</t>
  </si>
  <si>
    <t>00081039</t>
  </si>
  <si>
    <t>00078607</t>
  </si>
  <si>
    <t>30020-KG00- 935X197F-AGA1C</t>
  </si>
  <si>
    <t>00078657</t>
  </si>
  <si>
    <t>13.07</t>
  </si>
  <si>
    <t>00078695</t>
  </si>
  <si>
    <t>00078713</t>
  </si>
  <si>
    <t>00078563</t>
  </si>
  <si>
    <t>8.74</t>
  </si>
  <si>
    <t>00078605</t>
  </si>
  <si>
    <t>00078606</t>
  </si>
  <si>
    <t>10.71</t>
  </si>
  <si>
    <t>00078700</t>
  </si>
  <si>
    <t>6.20</t>
  </si>
  <si>
    <t>国分工場へ</t>
  </si>
  <si>
    <t>30020-KG00-935X200
30020-KG00-935X197</t>
  </si>
  <si>
    <t>3000
197</t>
  </si>
  <si>
    <t>187298Z
188544H</t>
  </si>
  <si>
    <t>A2O20KG94200FG4
A2O20KG93200FG4</t>
  </si>
  <si>
    <t xml:space="preserve">6713
</t>
  </si>
  <si>
    <t xml:space="preserve">G-A
</t>
  </si>
  <si>
    <t xml:space="preserve">ナチュラル
</t>
  </si>
  <si>
    <t xml:space="preserve">C
</t>
  </si>
  <si>
    <t>G-A
G-A</t>
  </si>
  <si>
    <t>394
392</t>
  </si>
  <si>
    <t>有
有</t>
  </si>
  <si>
    <t>188539L
188540G</t>
  </si>
  <si>
    <t xml:space="preserve">
A2P408Y34200GG4</t>
  </si>
  <si>
    <t>187856K</t>
  </si>
  <si>
    <t>187967G</t>
  </si>
  <si>
    <t>188376W</t>
  </si>
  <si>
    <t>188380Y
188381S</t>
  </si>
  <si>
    <t>188378L</t>
  </si>
  <si>
    <t>5,500</t>
  </si>
  <si>
    <t>2,750</t>
  </si>
  <si>
    <t>188327L</t>
  </si>
  <si>
    <t>サンエイ</t>
  </si>
  <si>
    <t>188532A</t>
  </si>
  <si>
    <t>188534B</t>
  </si>
  <si>
    <t>25020-AG00-750X200</t>
  </si>
  <si>
    <t>188555R</t>
  </si>
  <si>
    <t>20025-AP17-1110X250</t>
  </si>
  <si>
    <t>20025-AP17-1410X250</t>
  </si>
  <si>
    <t>188530P</t>
  </si>
  <si>
    <t>Y7-4</t>
  </si>
  <si>
    <t>30020-BY00-450X250</t>
  </si>
  <si>
    <t>30040-AY00-960X250</t>
  </si>
  <si>
    <t>ｽﾗｲｽ，ｽﾘｯﾄ</t>
  </si>
  <si>
    <t>188580T</t>
  </si>
  <si>
    <t>2,600
2,600</t>
  </si>
  <si>
    <t>2,600</t>
  </si>
  <si>
    <t>188536F
188537W</t>
  </si>
  <si>
    <t>令和8年度　部門別予算策定表</t>
    <rPh sb="0" eb="2">
      <t>レイワ</t>
    </rPh>
    <rPh sb="3" eb="5">
      <t>ネンド</t>
    </rPh>
    <rPh sb="5" eb="7">
      <t>ヘイネンド</t>
    </rPh>
    <rPh sb="6" eb="8">
      <t>ブモン</t>
    </rPh>
    <rPh sb="8" eb="9">
      <t>ベツ</t>
    </rPh>
    <rPh sb="9" eb="11">
      <t>ヨサン</t>
    </rPh>
    <rPh sb="11" eb="13">
      <t>サクテイ</t>
    </rPh>
    <rPh sb="13" eb="14">
      <t>ヒョウ</t>
    </rPh>
    <phoneticPr fontId="14"/>
  </si>
  <si>
    <t>単位：千円</t>
    <rPh sb="0" eb="2">
      <t>タンイ</t>
    </rPh>
    <rPh sb="3" eb="5">
      <t>センエン</t>
    </rPh>
    <phoneticPr fontId="14"/>
  </si>
  <si>
    <t>511+52</t>
    <phoneticPr fontId="14"/>
  </si>
  <si>
    <t>全社</t>
    <rPh sb="0" eb="2">
      <t>ゼンシャ</t>
    </rPh>
    <phoneticPr fontId="14"/>
  </si>
  <si>
    <t>営業部
旧２課</t>
    <rPh sb="0" eb="2">
      <t>エイギョウ</t>
    </rPh>
    <rPh sb="2" eb="3">
      <t>ブ</t>
    </rPh>
    <rPh sb="4" eb="5">
      <t>キュウ</t>
    </rPh>
    <rPh sb="6" eb="7">
      <t>カ</t>
    </rPh>
    <phoneticPr fontId="14"/>
  </si>
  <si>
    <t>営業部　　旧２課</t>
    <rPh sb="0" eb="2">
      <t>エイギョウ</t>
    </rPh>
    <rPh sb="2" eb="3">
      <t>ブ</t>
    </rPh>
    <rPh sb="5" eb="6">
      <t>キュウ</t>
    </rPh>
    <rPh sb="7" eb="8">
      <t>カ</t>
    </rPh>
    <phoneticPr fontId="14"/>
  </si>
  <si>
    <t>営業部　　旧１課</t>
    <rPh sb="0" eb="2">
      <t>エイギョウ</t>
    </rPh>
    <rPh sb="2" eb="3">
      <t>ブ</t>
    </rPh>
    <rPh sb="5" eb="6">
      <t>キュウ</t>
    </rPh>
    <rPh sb="7" eb="8">
      <t>カ</t>
    </rPh>
    <phoneticPr fontId="14"/>
  </si>
  <si>
    <t>営業部　　　ｽﾀｸﾘｱ</t>
    <rPh sb="0" eb="3">
      <t>エイギョウブ</t>
    </rPh>
    <phoneticPr fontId="14"/>
  </si>
  <si>
    <t>営業部</t>
    <rPh sb="0" eb="2">
      <t>エイギョウ</t>
    </rPh>
    <rPh sb="2" eb="3">
      <t>ブ</t>
    </rPh>
    <phoneticPr fontId="14"/>
  </si>
  <si>
    <t>工事部</t>
    <rPh sb="0" eb="3">
      <t>コウジブ</t>
    </rPh>
    <phoneticPr fontId="14"/>
  </si>
  <si>
    <t>大石１</t>
    <rPh sb="0" eb="2">
      <t>オオイシ</t>
    </rPh>
    <phoneticPr fontId="14"/>
  </si>
  <si>
    <t>大石２</t>
    <rPh sb="0" eb="2">
      <t>オオイシ</t>
    </rPh>
    <phoneticPr fontId="14"/>
  </si>
  <si>
    <t>国分自</t>
    <rPh sb="0" eb="2">
      <t>コクブ</t>
    </rPh>
    <rPh sb="2" eb="3">
      <t>ジ</t>
    </rPh>
    <phoneticPr fontId="14"/>
  </si>
  <si>
    <t>国分後</t>
    <rPh sb="0" eb="2">
      <t>コクブ</t>
    </rPh>
    <rPh sb="2" eb="3">
      <t>アト</t>
    </rPh>
    <phoneticPr fontId="14"/>
  </si>
  <si>
    <t>湖南後</t>
    <rPh sb="0" eb="2">
      <t>コナン</t>
    </rPh>
    <rPh sb="2" eb="3">
      <t>アト</t>
    </rPh>
    <phoneticPr fontId="14"/>
  </si>
  <si>
    <t>後加工計</t>
    <rPh sb="0" eb="1">
      <t>アト</t>
    </rPh>
    <rPh sb="1" eb="3">
      <t>カコウ</t>
    </rPh>
    <rPh sb="3" eb="4">
      <t>ケイ</t>
    </rPh>
    <phoneticPr fontId="14"/>
  </si>
  <si>
    <t>加工計</t>
    <rPh sb="0" eb="2">
      <t>カコウ</t>
    </rPh>
    <rPh sb="2" eb="3">
      <t>ケイ</t>
    </rPh>
    <phoneticPr fontId="14"/>
  </si>
  <si>
    <t>物流倉庫</t>
    <rPh sb="0" eb="2">
      <t>ブツリュウ</t>
    </rPh>
    <rPh sb="2" eb="4">
      <t>ソウコ</t>
    </rPh>
    <phoneticPr fontId="14"/>
  </si>
  <si>
    <t>湖南物流</t>
    <rPh sb="0" eb="2">
      <t>コナン</t>
    </rPh>
    <rPh sb="2" eb="4">
      <t>ブツリュウ</t>
    </rPh>
    <phoneticPr fontId="14"/>
  </si>
  <si>
    <t>物流計</t>
    <rPh sb="0" eb="2">
      <t>ブツリュウ</t>
    </rPh>
    <rPh sb="2" eb="3">
      <t>ケイ</t>
    </rPh>
    <phoneticPr fontId="14"/>
  </si>
  <si>
    <t>品保</t>
    <rPh sb="0" eb="1">
      <t>シナ</t>
    </rPh>
    <rPh sb="1" eb="2">
      <t>ホ</t>
    </rPh>
    <phoneticPr fontId="14"/>
  </si>
  <si>
    <t>研究開発室</t>
    <rPh sb="0" eb="5">
      <t>ケンキュウカイハツシツ</t>
    </rPh>
    <phoneticPr fontId="14"/>
  </si>
  <si>
    <t>本社</t>
    <rPh sb="0" eb="2">
      <t>ホンシャ</t>
    </rPh>
    <phoneticPr fontId="14"/>
  </si>
  <si>
    <t>売上</t>
    <rPh sb="0" eb="2">
      <t>ウリアゲ</t>
    </rPh>
    <phoneticPr fontId="14"/>
  </si>
  <si>
    <t>差益</t>
    <rPh sb="0" eb="2">
      <t>サエキ</t>
    </rPh>
    <phoneticPr fontId="14"/>
  </si>
  <si>
    <t>労務費（A・D）</t>
    <rPh sb="0" eb="3">
      <t>ロウムヒ</t>
    </rPh>
    <phoneticPr fontId="14"/>
  </si>
  <si>
    <t>変動費（B・E・F）</t>
    <rPh sb="0" eb="2">
      <t>ヘンドウ</t>
    </rPh>
    <rPh sb="2" eb="3">
      <t>ヒ</t>
    </rPh>
    <phoneticPr fontId="14"/>
  </si>
  <si>
    <t>固定費（C・G）</t>
    <rPh sb="0" eb="3">
      <t>コテイヒ</t>
    </rPh>
    <phoneticPr fontId="14"/>
  </si>
  <si>
    <t>総経費</t>
    <rPh sb="0" eb="3">
      <t>ソウケイヒ</t>
    </rPh>
    <phoneticPr fontId="14"/>
  </si>
  <si>
    <t>部門利益</t>
    <rPh sb="0" eb="2">
      <t>ブモン</t>
    </rPh>
    <rPh sb="2" eb="4">
      <t>リエキ</t>
    </rPh>
    <phoneticPr fontId="14"/>
  </si>
  <si>
    <t>一般管理費</t>
    <rPh sb="0" eb="2">
      <t>イッパン</t>
    </rPh>
    <rPh sb="2" eb="5">
      <t>カンリヒ</t>
    </rPh>
    <phoneticPr fontId="14"/>
  </si>
  <si>
    <t>営業利益</t>
    <rPh sb="0" eb="2">
      <t>エイギョウ</t>
    </rPh>
    <rPh sb="2" eb="4">
      <t>リエキ</t>
    </rPh>
    <phoneticPr fontId="14"/>
  </si>
  <si>
    <t>営業外収益</t>
    <rPh sb="0" eb="3">
      <t>エイギョウガイ</t>
    </rPh>
    <rPh sb="3" eb="5">
      <t>シュウエキ</t>
    </rPh>
    <phoneticPr fontId="14"/>
  </si>
  <si>
    <t>営業外費用</t>
    <rPh sb="0" eb="3">
      <t>エイギョウガイ</t>
    </rPh>
    <rPh sb="3" eb="5">
      <t>ヒヨウ</t>
    </rPh>
    <phoneticPr fontId="14"/>
  </si>
  <si>
    <t>経常利益</t>
    <rPh sb="0" eb="2">
      <t>ケイジョウ</t>
    </rPh>
    <rPh sb="2" eb="4">
      <t>リエキ</t>
    </rPh>
    <phoneticPr fontId="14"/>
  </si>
  <si>
    <t>労務費予算より</t>
    <rPh sb="0" eb="3">
      <t>ロウムヒ</t>
    </rPh>
    <rPh sb="3" eb="5">
      <t>ヨサン</t>
    </rPh>
    <phoneticPr fontId="14"/>
  </si>
  <si>
    <t>営業旧２課</t>
    <rPh sb="0" eb="2">
      <t>エイギョウ</t>
    </rPh>
    <rPh sb="2" eb="3">
      <t>キュウ</t>
    </rPh>
    <rPh sb="4" eb="5">
      <t>カ</t>
    </rPh>
    <phoneticPr fontId="14"/>
  </si>
  <si>
    <t>営業旧１課</t>
    <rPh sb="0" eb="2">
      <t>エイギョウ</t>
    </rPh>
    <rPh sb="2" eb="3">
      <t>キュウ</t>
    </rPh>
    <rPh sb="4" eb="5">
      <t>カ</t>
    </rPh>
    <phoneticPr fontId="14"/>
  </si>
  <si>
    <t>営業ｽﾀｸﾘｱ</t>
    <rPh sb="0" eb="2">
      <t>エイギョウ</t>
    </rPh>
    <phoneticPr fontId="14"/>
  </si>
  <si>
    <t>一般管理費配賦率</t>
    <rPh sb="0" eb="2">
      <t>イッパン</t>
    </rPh>
    <rPh sb="2" eb="5">
      <t>カンリヒ</t>
    </rPh>
    <rPh sb="5" eb="7">
      <t>ハイフ</t>
    </rPh>
    <rPh sb="7" eb="8">
      <t>リツ</t>
    </rPh>
    <phoneticPr fontId="14"/>
  </si>
  <si>
    <t>-</t>
    <phoneticPr fontId="14"/>
  </si>
  <si>
    <t>R8/5実績</t>
    <rPh sb="4" eb="6">
      <t>ジッセキ</t>
    </rPh>
    <phoneticPr fontId="14"/>
  </si>
  <si>
    <t>総経費検算</t>
    <rPh sb="0" eb="3">
      <t>ソウケイヒ</t>
    </rPh>
    <rPh sb="3" eb="5">
      <t>ケンザン</t>
    </rPh>
    <phoneticPr fontId="14"/>
  </si>
  <si>
    <t>営業利益検算</t>
    <rPh sb="0" eb="2">
      <t>エイギョウ</t>
    </rPh>
    <rPh sb="2" eb="4">
      <t>リエキ</t>
    </rPh>
    <rPh sb="4" eb="6">
      <t>ケンザン</t>
    </rPh>
    <phoneticPr fontId="14"/>
  </si>
  <si>
    <t>一般管理費検算</t>
    <rPh sb="0" eb="2">
      <t>イッパン</t>
    </rPh>
    <rPh sb="2" eb="5">
      <t>カンリヒ</t>
    </rPh>
    <rPh sb="5" eb="7">
      <t>ケンザン</t>
    </rPh>
    <phoneticPr fontId="14"/>
  </si>
  <si>
    <t>営業外収益検算</t>
    <rPh sb="0" eb="3">
      <t>エイギョウガイ</t>
    </rPh>
    <rPh sb="3" eb="5">
      <t>シュウエキ</t>
    </rPh>
    <rPh sb="5" eb="7">
      <t>ケンザン</t>
    </rPh>
    <phoneticPr fontId="14"/>
  </si>
  <si>
    <t>営業外費用検算</t>
    <rPh sb="0" eb="3">
      <t>エイギョウガイ</t>
    </rPh>
    <rPh sb="3" eb="5">
      <t>ヒヨウ</t>
    </rPh>
    <rPh sb="5" eb="7">
      <t>ケンザン</t>
    </rPh>
    <phoneticPr fontId="14"/>
  </si>
  <si>
    <t>経常利益検算</t>
    <rPh sb="0" eb="2">
      <t>ケイジョウ</t>
    </rPh>
    <rPh sb="2" eb="4">
      <t>リエキ</t>
    </rPh>
    <rPh sb="4" eb="6">
      <t>ケンザン</t>
    </rPh>
    <phoneticPr fontId="14"/>
  </si>
  <si>
    <t>本社営業外損益配布</t>
    <rPh sb="0" eb="2">
      <t>ホンシャ</t>
    </rPh>
    <rPh sb="2" eb="5">
      <t>エイギョウガイ</t>
    </rPh>
    <rPh sb="5" eb="7">
      <t>ソンエキ</t>
    </rPh>
    <rPh sb="7" eb="9">
      <t>ハイフ</t>
    </rPh>
    <phoneticPr fontId="14"/>
  </si>
  <si>
    <t>本社営業外費用配布</t>
    <rPh sb="0" eb="2">
      <t>ホンシャ</t>
    </rPh>
    <rPh sb="2" eb="5">
      <t>エイギョウガイ</t>
    </rPh>
    <rPh sb="5" eb="7">
      <t>ヒヨウ</t>
    </rPh>
    <rPh sb="7" eb="9">
      <t>ハイフ</t>
    </rPh>
    <phoneticPr fontId="14"/>
  </si>
  <si>
    <t>社内売上</t>
    <rPh sb="0" eb="2">
      <t>シャナイ</t>
    </rPh>
    <rPh sb="2" eb="4">
      <t>ウリアゲ</t>
    </rPh>
    <phoneticPr fontId="14"/>
  </si>
  <si>
    <t>（33.512.32の一部）</t>
    <rPh sb="11" eb="13">
      <t>イチブ</t>
    </rPh>
    <phoneticPr fontId="14"/>
  </si>
  <si>
    <t>社外売上</t>
    <rPh sb="0" eb="2">
      <t>シャガイ</t>
    </rPh>
    <rPh sb="2" eb="4">
      <t>ウリアゲ</t>
    </rPh>
    <phoneticPr fontId="14"/>
  </si>
  <si>
    <t>V02</t>
    <phoneticPr fontId="14"/>
  </si>
  <si>
    <t>1)00･･･火災保険料(積立)･固定資産税(積立)の修正</t>
    <rPh sb="7" eb="12">
      <t>カサイホケンリョウ</t>
    </rPh>
    <rPh sb="13" eb="15">
      <t>ツミタテ</t>
    </rPh>
    <rPh sb="17" eb="22">
      <t>コテイシサンゼイ</t>
    </rPh>
    <rPh sb="23" eb="25">
      <t>ツミタテ</t>
    </rPh>
    <rPh sb="27" eb="29">
      <t>シュウセイ</t>
    </rPh>
    <phoneticPr fontId="14"/>
  </si>
  <si>
    <t>2)52・・・(製)固定資産税(積立)の修正</t>
    <rPh sb="8" eb="9">
      <t>セイ</t>
    </rPh>
    <rPh sb="10" eb="15">
      <t>コテイシサンゼイ</t>
    </rPh>
    <rPh sb="16" eb="18">
      <t>ツミタテ</t>
    </rPh>
    <rPh sb="20" eb="22">
      <t>シュウセイ</t>
    </rPh>
    <phoneticPr fontId="14"/>
  </si>
  <si>
    <t>3)32・52・73・・・売上の修正</t>
    <rPh sb="13" eb="15">
      <t>ウリアゲ</t>
    </rPh>
    <rPh sb="16" eb="18">
      <t>シュウセイ</t>
    </rPh>
    <phoneticPr fontId="14"/>
  </si>
  <si>
    <t>4)511・512・・・売上・仕入の修正</t>
    <rPh sb="12" eb="14">
      <t>ウリアゲ</t>
    </rPh>
    <rPh sb="15" eb="17">
      <t>シイレ</t>
    </rPh>
    <rPh sb="18" eb="20">
      <t>シュウセイ</t>
    </rPh>
    <phoneticPr fontId="14"/>
  </si>
  <si>
    <t>5)21・41・55・23・・・売上・仕入・運賃・減価償却費の修正</t>
    <rPh sb="16" eb="18">
      <t>ウリアゲ</t>
    </rPh>
    <rPh sb="19" eb="21">
      <t>シイレ</t>
    </rPh>
    <rPh sb="22" eb="24">
      <t>ウンチン</t>
    </rPh>
    <rPh sb="25" eb="30">
      <t>ゲンカショウキャクヒ</t>
    </rPh>
    <rPh sb="31" eb="33">
      <t>シュウセイ</t>
    </rPh>
    <phoneticPr fontId="14"/>
  </si>
  <si>
    <t>9ヶ月均等割り</t>
    <rPh sb="2" eb="3">
      <t>ゲツ</t>
    </rPh>
    <rPh sb="3" eb="6">
      <t>キントウワ</t>
    </rPh>
    <phoneticPr fontId="14"/>
  </si>
  <si>
    <t>12ヶ月均等割り</t>
    <rPh sb="3" eb="4">
      <t>ゲツ</t>
    </rPh>
    <rPh sb="4" eb="7">
      <t>キントウワ</t>
    </rPh>
    <phoneticPr fontId="14"/>
  </si>
  <si>
    <t>部門別予算策定表</t>
    <rPh sb="0" eb="2">
      <t>ブモン</t>
    </rPh>
    <rPh sb="2" eb="3">
      <t>ベツ</t>
    </rPh>
    <rPh sb="3" eb="5">
      <t>ヨサン</t>
    </rPh>
    <rPh sb="5" eb="7">
      <t>サクテイ</t>
    </rPh>
    <rPh sb="7" eb="8">
      <t>ヒョウ</t>
    </rPh>
    <phoneticPr fontId="14"/>
  </si>
  <si>
    <t>勘定科目</t>
    <rPh sb="0" eb="2">
      <t>カンジョウ</t>
    </rPh>
    <rPh sb="2" eb="4">
      <t>カモク</t>
    </rPh>
    <phoneticPr fontId="14"/>
  </si>
  <si>
    <t>以下入力用↓</t>
    <rPh sb="0" eb="2">
      <t>イカ</t>
    </rPh>
    <rPh sb="2" eb="4">
      <t>ニュウリョク</t>
    </rPh>
    <rPh sb="4" eb="5">
      <t>ヨウ</t>
    </rPh>
    <phoneticPr fontId="14"/>
  </si>
  <si>
    <t>売上計</t>
    <rPh sb="0" eb="2">
      <t>ウリアゲ</t>
    </rPh>
    <rPh sb="2" eb="3">
      <t>ケイ</t>
    </rPh>
    <phoneticPr fontId="14"/>
  </si>
  <si>
    <t>仕入</t>
    <rPh sb="0" eb="2">
      <t>シイ</t>
    </rPh>
    <phoneticPr fontId="14"/>
  </si>
  <si>
    <t>仕入計</t>
    <rPh sb="0" eb="2">
      <t>シイ</t>
    </rPh>
    <rPh sb="2" eb="3">
      <t>ケイ</t>
    </rPh>
    <phoneticPr fontId="14"/>
  </si>
  <si>
    <t>差益調整額</t>
    <rPh sb="0" eb="2">
      <t>サエキ</t>
    </rPh>
    <rPh sb="2" eb="4">
      <t>チョウセイ</t>
    </rPh>
    <rPh sb="4" eb="5">
      <t>ガク</t>
    </rPh>
    <phoneticPr fontId="14"/>
  </si>
  <si>
    <t>差益計</t>
    <rPh sb="0" eb="2">
      <t>サエキ</t>
    </rPh>
    <rPh sb="2" eb="3">
      <t>ケイ</t>
    </rPh>
    <phoneticPr fontId="14"/>
  </si>
  <si>
    <t>営業</t>
    <rPh sb="0" eb="2">
      <t>エイギョウ</t>
    </rPh>
    <phoneticPr fontId="14"/>
  </si>
  <si>
    <t>受取利息</t>
    <rPh sb="0" eb="2">
      <t>ウケトリ</t>
    </rPh>
    <rPh sb="2" eb="4">
      <t>リソク</t>
    </rPh>
    <phoneticPr fontId="14"/>
  </si>
  <si>
    <t>　収益</t>
    <rPh sb="1" eb="3">
      <t>シュウエキ</t>
    </rPh>
    <phoneticPr fontId="14"/>
  </si>
  <si>
    <t>雑収入</t>
    <rPh sb="0" eb="3">
      <t>ザッシュウニュウ</t>
    </rPh>
    <phoneticPr fontId="14"/>
  </si>
  <si>
    <t>建物賃貸収入</t>
    <rPh sb="0" eb="2">
      <t>タテモノ</t>
    </rPh>
    <rPh sb="2" eb="4">
      <t>チンタイ</t>
    </rPh>
    <rPh sb="4" eb="6">
      <t>シュウニュウ</t>
    </rPh>
    <phoneticPr fontId="14"/>
  </si>
  <si>
    <t>営業外収益計</t>
    <rPh sb="0" eb="3">
      <t>エイギョウガイ</t>
    </rPh>
    <rPh sb="3" eb="5">
      <t>シュウエキ</t>
    </rPh>
    <rPh sb="5" eb="6">
      <t>ケイ</t>
    </rPh>
    <phoneticPr fontId="14"/>
  </si>
  <si>
    <t>営業外</t>
    <rPh sb="0" eb="3">
      <t>エイギョウガイ</t>
    </rPh>
    <phoneticPr fontId="14"/>
  </si>
  <si>
    <t>支払利息</t>
    <rPh sb="0" eb="2">
      <t>シハラ</t>
    </rPh>
    <rPh sb="2" eb="4">
      <t>リソク</t>
    </rPh>
    <phoneticPr fontId="14"/>
  </si>
  <si>
    <t>　費用</t>
    <rPh sb="1" eb="3">
      <t>ヒヨウ</t>
    </rPh>
    <phoneticPr fontId="14"/>
  </si>
  <si>
    <t>不動産管理費他</t>
    <rPh sb="0" eb="3">
      <t>フドウサン</t>
    </rPh>
    <rPh sb="3" eb="6">
      <t>カンリヒ</t>
    </rPh>
    <rPh sb="6" eb="7">
      <t>ホカ</t>
    </rPh>
    <phoneticPr fontId="14"/>
  </si>
  <si>
    <t>営業外費用計</t>
    <rPh sb="0" eb="3">
      <t>エイギョウガイ</t>
    </rPh>
    <rPh sb="3" eb="5">
      <t>ヒヨウ</t>
    </rPh>
    <rPh sb="5" eb="6">
      <t>ケイ</t>
    </rPh>
    <phoneticPr fontId="14"/>
  </si>
  <si>
    <t>（原）</t>
    <rPh sb="1" eb="2">
      <t>ゲン</t>
    </rPh>
    <phoneticPr fontId="14"/>
  </si>
  <si>
    <t>給料(所定内)</t>
    <rPh sb="0" eb="2">
      <t>キュウリョウ</t>
    </rPh>
    <rPh sb="3" eb="6">
      <t>ショテイナイ</t>
    </rPh>
    <phoneticPr fontId="14"/>
  </si>
  <si>
    <t>給料(所定外)</t>
    <rPh sb="0" eb="2">
      <t>キュウリョウ</t>
    </rPh>
    <rPh sb="3" eb="5">
      <t>ショテイ</t>
    </rPh>
    <rPh sb="5" eb="6">
      <t>ガイ</t>
    </rPh>
    <phoneticPr fontId="14"/>
  </si>
  <si>
    <t>賞与積立</t>
    <rPh sb="0" eb="2">
      <t>ショウヨ</t>
    </rPh>
    <rPh sb="2" eb="4">
      <t>ツミタテ</t>
    </rPh>
    <phoneticPr fontId="14"/>
  </si>
  <si>
    <t>法定福利費</t>
    <rPh sb="0" eb="2">
      <t>ホウテイ</t>
    </rPh>
    <rPh sb="2" eb="4">
      <t>フクリ</t>
    </rPh>
    <rPh sb="4" eb="5">
      <t>ヒ</t>
    </rPh>
    <phoneticPr fontId="14"/>
  </si>
  <si>
    <t>社保料積立</t>
    <rPh sb="0" eb="1">
      <t>シャ</t>
    </rPh>
    <rPh sb="1" eb="2">
      <t>ホ</t>
    </rPh>
    <rPh sb="2" eb="3">
      <t>リョウ</t>
    </rPh>
    <rPh sb="3" eb="5">
      <t>ツミタテ</t>
    </rPh>
    <phoneticPr fontId="14"/>
  </si>
  <si>
    <t>労保料積立</t>
    <rPh sb="0" eb="1">
      <t>ロウ</t>
    </rPh>
    <rPh sb="1" eb="2">
      <t>タモツ</t>
    </rPh>
    <rPh sb="2" eb="3">
      <t>リョウ</t>
    </rPh>
    <rPh sb="3" eb="5">
      <t>ツミタテ</t>
    </rPh>
    <phoneticPr fontId="14"/>
  </si>
  <si>
    <t>福利厚生費</t>
    <rPh sb="0" eb="2">
      <t>フクリ</t>
    </rPh>
    <rPh sb="2" eb="5">
      <t>コウセイヒ</t>
    </rPh>
    <phoneticPr fontId="14"/>
  </si>
  <si>
    <t>派遣労務費</t>
    <rPh sb="0" eb="2">
      <t>ハケン</t>
    </rPh>
    <rPh sb="2" eb="5">
      <t>ロウムヒ</t>
    </rPh>
    <phoneticPr fontId="14"/>
  </si>
  <si>
    <t>労務費計・・・A</t>
    <rPh sb="0" eb="3">
      <t>ロウムヒ</t>
    </rPh>
    <rPh sb="3" eb="4">
      <t>ケイ</t>
    </rPh>
    <phoneticPr fontId="14"/>
  </si>
  <si>
    <t>電気料</t>
    <rPh sb="0" eb="2">
      <t>デンキ</t>
    </rPh>
    <rPh sb="2" eb="3">
      <t>リョウ</t>
    </rPh>
    <phoneticPr fontId="14"/>
  </si>
  <si>
    <t>水道光熱費</t>
    <rPh sb="0" eb="2">
      <t>スイドウ</t>
    </rPh>
    <rPh sb="2" eb="5">
      <t>コウネツヒ</t>
    </rPh>
    <phoneticPr fontId="14"/>
  </si>
  <si>
    <t>消耗品費</t>
    <rPh sb="0" eb="2">
      <t>ショウモウ</t>
    </rPh>
    <rPh sb="2" eb="3">
      <t>ヒン</t>
    </rPh>
    <rPh sb="3" eb="4">
      <t>ヒ</t>
    </rPh>
    <phoneticPr fontId="14"/>
  </si>
  <si>
    <t>消耗工具備品費</t>
    <rPh sb="0" eb="2">
      <t>ショウモウ</t>
    </rPh>
    <rPh sb="2" eb="4">
      <t>コウグ</t>
    </rPh>
    <rPh sb="4" eb="6">
      <t>ビヒン</t>
    </rPh>
    <rPh sb="6" eb="7">
      <t>ヒ</t>
    </rPh>
    <phoneticPr fontId="14"/>
  </si>
  <si>
    <t>運賃</t>
    <rPh sb="0" eb="2">
      <t>ウンチン</t>
    </rPh>
    <phoneticPr fontId="14"/>
  </si>
  <si>
    <t>車両関係費</t>
    <rPh sb="0" eb="2">
      <t>シャリョウ</t>
    </rPh>
    <rPh sb="2" eb="5">
      <t>カンケイヒ</t>
    </rPh>
    <phoneticPr fontId="14"/>
  </si>
  <si>
    <t>車両燃料費</t>
    <rPh sb="0" eb="2">
      <t>シャリョウ</t>
    </rPh>
    <rPh sb="2" eb="5">
      <t>ネンリョウヒ</t>
    </rPh>
    <phoneticPr fontId="14"/>
  </si>
  <si>
    <t>産廃処理費</t>
    <rPh sb="0" eb="2">
      <t>サンパイ</t>
    </rPh>
    <rPh sb="2" eb="4">
      <t>ショリ</t>
    </rPh>
    <rPh sb="4" eb="5">
      <t>ヒ</t>
    </rPh>
    <phoneticPr fontId="14"/>
  </si>
  <si>
    <t>変動費計・・・B</t>
    <rPh sb="0" eb="2">
      <t>ヘンドウ</t>
    </rPh>
    <rPh sb="2" eb="3">
      <t>ヒ</t>
    </rPh>
    <rPh sb="3" eb="4">
      <t>ケイ</t>
    </rPh>
    <phoneticPr fontId="14"/>
  </si>
  <si>
    <t>支払手数料</t>
    <rPh sb="0" eb="2">
      <t>シハライ</t>
    </rPh>
    <rPh sb="2" eb="5">
      <t>テスウリョウ</t>
    </rPh>
    <phoneticPr fontId="14"/>
  </si>
  <si>
    <t>賃借料</t>
    <rPh sb="0" eb="3">
      <t>チンシャクリョウ</t>
    </rPh>
    <phoneticPr fontId="14"/>
  </si>
  <si>
    <t>火災等保険料</t>
    <rPh sb="0" eb="2">
      <t>カサイ</t>
    </rPh>
    <rPh sb="2" eb="3">
      <t>ナド</t>
    </rPh>
    <rPh sb="3" eb="6">
      <t>ホケンリョウ</t>
    </rPh>
    <phoneticPr fontId="14"/>
  </si>
  <si>
    <t>維持管理費</t>
    <rPh sb="0" eb="2">
      <t>イジ</t>
    </rPh>
    <rPh sb="2" eb="5">
      <t>カンリヒ</t>
    </rPh>
    <phoneticPr fontId="14"/>
  </si>
  <si>
    <t>修繕費</t>
    <rPh sb="0" eb="3">
      <t>シュウゼンヒ</t>
    </rPh>
    <phoneticPr fontId="14"/>
  </si>
  <si>
    <t>租税公課</t>
    <rPh sb="0" eb="2">
      <t>ソゼイ</t>
    </rPh>
    <rPh sb="2" eb="4">
      <t>コウカ</t>
    </rPh>
    <phoneticPr fontId="14"/>
  </si>
  <si>
    <t>減価償却費</t>
    <rPh sb="0" eb="2">
      <t>ゲンカ</t>
    </rPh>
    <rPh sb="2" eb="4">
      <t>ショウキャク</t>
    </rPh>
    <rPh sb="4" eb="5">
      <t>ヒ</t>
    </rPh>
    <phoneticPr fontId="14"/>
  </si>
  <si>
    <t>火災保険料(積立)</t>
    <rPh sb="0" eb="2">
      <t>カサイ</t>
    </rPh>
    <rPh sb="2" eb="5">
      <t>ホケンリョウ</t>
    </rPh>
    <rPh sb="6" eb="8">
      <t>ツミタテ</t>
    </rPh>
    <phoneticPr fontId="14"/>
  </si>
  <si>
    <t>固定資産税(積立)</t>
    <rPh sb="0" eb="2">
      <t>コテイ</t>
    </rPh>
    <rPh sb="2" eb="5">
      <t>シサンゼイ</t>
    </rPh>
    <rPh sb="6" eb="8">
      <t>ツミタテ</t>
    </rPh>
    <phoneticPr fontId="14"/>
  </si>
  <si>
    <t>繰延資産償却費</t>
    <rPh sb="0" eb="7">
      <t>クリノベシサンショウキャクヒ</t>
    </rPh>
    <phoneticPr fontId="14"/>
  </si>
  <si>
    <t xml:space="preserve"> </t>
    <phoneticPr fontId="14"/>
  </si>
  <si>
    <t>借地借家料</t>
    <rPh sb="0" eb="2">
      <t>シャクチ</t>
    </rPh>
    <rPh sb="2" eb="4">
      <t>シャクヤ</t>
    </rPh>
    <rPh sb="4" eb="5">
      <t>リョウ</t>
    </rPh>
    <phoneticPr fontId="14"/>
  </si>
  <si>
    <t>リース料</t>
    <rPh sb="3" eb="4">
      <t>リョウ</t>
    </rPh>
    <phoneticPr fontId="14"/>
  </si>
  <si>
    <t>クレーム費</t>
    <rPh sb="4" eb="5">
      <t>ヒ</t>
    </rPh>
    <phoneticPr fontId="14"/>
  </si>
  <si>
    <t>雑費</t>
    <rPh sb="0" eb="2">
      <t>ザッピ</t>
    </rPh>
    <phoneticPr fontId="14"/>
  </si>
  <si>
    <t>固定費計・・・C</t>
    <rPh sb="0" eb="3">
      <t>コテイヒ</t>
    </rPh>
    <rPh sb="3" eb="4">
      <t>ケイ</t>
    </rPh>
    <phoneticPr fontId="14"/>
  </si>
  <si>
    <t>開発</t>
    <rPh sb="0" eb="2">
      <t>カイハツ</t>
    </rPh>
    <phoneticPr fontId="14"/>
  </si>
  <si>
    <t>品保</t>
    <rPh sb="0" eb="1">
      <t>ヒン</t>
    </rPh>
    <rPh sb="1" eb="2">
      <t>ホ</t>
    </rPh>
    <phoneticPr fontId="14"/>
  </si>
  <si>
    <t>（管）</t>
    <rPh sb="1" eb="2">
      <t>カン</t>
    </rPh>
    <phoneticPr fontId="14"/>
  </si>
  <si>
    <t>退職金</t>
    <rPh sb="0" eb="3">
      <t>タイショクキン</t>
    </rPh>
    <phoneticPr fontId="14"/>
  </si>
  <si>
    <t>退職金共済掛金</t>
    <rPh sb="0" eb="3">
      <t>タイショクキン</t>
    </rPh>
    <rPh sb="3" eb="5">
      <t>キョウサイ</t>
    </rPh>
    <rPh sb="5" eb="6">
      <t>カ</t>
    </rPh>
    <rPh sb="6" eb="7">
      <t>キン</t>
    </rPh>
    <phoneticPr fontId="14"/>
  </si>
  <si>
    <t>労務費計・・・D</t>
    <rPh sb="0" eb="3">
      <t>ロウムヒ</t>
    </rPh>
    <rPh sb="3" eb="4">
      <t>ケイ</t>
    </rPh>
    <phoneticPr fontId="14"/>
  </si>
  <si>
    <t>広告宣伝費</t>
    <rPh sb="0" eb="2">
      <t>コウコク</t>
    </rPh>
    <rPh sb="2" eb="5">
      <t>センデンヒ</t>
    </rPh>
    <phoneticPr fontId="14"/>
  </si>
  <si>
    <t>交際費</t>
    <rPh sb="0" eb="3">
      <t>コウサイヒ</t>
    </rPh>
    <phoneticPr fontId="14"/>
  </si>
  <si>
    <t>旅費交通費</t>
    <rPh sb="0" eb="2">
      <t>リョヒ</t>
    </rPh>
    <rPh sb="2" eb="5">
      <t>コウツウヒ</t>
    </rPh>
    <phoneticPr fontId="14"/>
  </si>
  <si>
    <t>通信費</t>
    <rPh sb="0" eb="3">
      <t>ツウシンヒ</t>
    </rPh>
    <phoneticPr fontId="14"/>
  </si>
  <si>
    <t>販売費計・・・E</t>
    <rPh sb="0" eb="3">
      <t>ハンバイヒ</t>
    </rPh>
    <rPh sb="3" eb="4">
      <t>ケイ</t>
    </rPh>
    <phoneticPr fontId="14"/>
  </si>
  <si>
    <t>倉庫・荷扱料</t>
    <rPh sb="0" eb="2">
      <t>ソウコ</t>
    </rPh>
    <rPh sb="3" eb="5">
      <t>ニアツカイ</t>
    </rPh>
    <rPh sb="5" eb="6">
      <t>リョウ</t>
    </rPh>
    <phoneticPr fontId="14"/>
  </si>
  <si>
    <t>変動費計・・・F</t>
    <rPh sb="0" eb="2">
      <t>ヘンドウ</t>
    </rPh>
    <rPh sb="2" eb="3">
      <t>ヒ</t>
    </rPh>
    <rPh sb="3" eb="4">
      <t>ケイ</t>
    </rPh>
    <phoneticPr fontId="14"/>
  </si>
  <si>
    <t>支払手数料</t>
    <rPh sb="0" eb="2">
      <t>シハラ</t>
    </rPh>
    <rPh sb="2" eb="5">
      <t>テスウリョウ</t>
    </rPh>
    <phoneticPr fontId="14"/>
  </si>
  <si>
    <t>送金手数料</t>
    <rPh sb="0" eb="2">
      <t>ソウキン</t>
    </rPh>
    <rPh sb="2" eb="5">
      <t>テスウリョウ</t>
    </rPh>
    <phoneticPr fontId="14"/>
  </si>
  <si>
    <t>事務用品費</t>
    <rPh sb="0" eb="2">
      <t>ジム</t>
    </rPh>
    <rPh sb="2" eb="4">
      <t>ヨウヒン</t>
    </rPh>
    <rPh sb="4" eb="5">
      <t>ヒ</t>
    </rPh>
    <phoneticPr fontId="14"/>
  </si>
  <si>
    <t>生命保険料</t>
    <rPh sb="0" eb="2">
      <t>セイメイ</t>
    </rPh>
    <rPh sb="2" eb="5">
      <t>ホケンリョウ</t>
    </rPh>
    <phoneticPr fontId="14"/>
  </si>
  <si>
    <t>事業所税(積立)</t>
    <rPh sb="0" eb="3">
      <t>ジギョウショ</t>
    </rPh>
    <rPh sb="3" eb="4">
      <t>ゼイ</t>
    </rPh>
    <rPh sb="5" eb="6">
      <t>ツ</t>
    </rPh>
    <rPh sb="6" eb="7">
      <t>タ</t>
    </rPh>
    <phoneticPr fontId="14"/>
  </si>
  <si>
    <t>寄付金</t>
    <rPh sb="0" eb="3">
      <t>キフキン</t>
    </rPh>
    <phoneticPr fontId="14"/>
  </si>
  <si>
    <t>教育・研修関係費</t>
    <rPh sb="0" eb="2">
      <t>キョウイク</t>
    </rPh>
    <rPh sb="3" eb="5">
      <t>ケンシュウ</t>
    </rPh>
    <rPh sb="5" eb="8">
      <t>カンケイヒ</t>
    </rPh>
    <phoneticPr fontId="14"/>
  </si>
  <si>
    <t>研究開発費</t>
    <rPh sb="0" eb="2">
      <t>ケンキュウ</t>
    </rPh>
    <rPh sb="2" eb="5">
      <t>カイハツヒ</t>
    </rPh>
    <phoneticPr fontId="14"/>
  </si>
  <si>
    <t>火災保険料（積立）</t>
    <rPh sb="0" eb="2">
      <t>カサイ</t>
    </rPh>
    <rPh sb="2" eb="5">
      <t>ホケンリョウ</t>
    </rPh>
    <rPh sb="6" eb="8">
      <t>ツミタテ</t>
    </rPh>
    <phoneticPr fontId="14"/>
  </si>
  <si>
    <t>借地借家料</t>
    <rPh sb="0" eb="2">
      <t>シャクチ</t>
    </rPh>
    <rPh sb="2" eb="3">
      <t>シャッ</t>
    </rPh>
    <rPh sb="3" eb="4">
      <t>イエ</t>
    </rPh>
    <rPh sb="4" eb="5">
      <t>リョウ</t>
    </rPh>
    <phoneticPr fontId="14"/>
  </si>
  <si>
    <t>会費・組合費</t>
    <rPh sb="0" eb="2">
      <t>カイヒ</t>
    </rPh>
    <rPh sb="3" eb="6">
      <t>クミアイヒ</t>
    </rPh>
    <phoneticPr fontId="14"/>
  </si>
  <si>
    <t>固定費計・・・G</t>
    <rPh sb="0" eb="3">
      <t>コテイヒ</t>
    </rPh>
    <rPh sb="3" eb="4">
      <t>ケイ</t>
    </rPh>
    <phoneticPr fontId="14"/>
  </si>
  <si>
    <t>販売管理費計</t>
    <rPh sb="0" eb="2">
      <t>ハンバイ</t>
    </rPh>
    <rPh sb="2" eb="5">
      <t>カンリヒ</t>
    </rPh>
    <rPh sb="5" eb="6">
      <t>ケイ</t>
    </rPh>
    <phoneticPr fontId="14"/>
  </si>
  <si>
    <t>00081171</t>
  </si>
  <si>
    <t>00078717</t>
  </si>
  <si>
    <t>00081318</t>
  </si>
  <si>
    <t>00078817</t>
  </si>
  <si>
    <t>199.00</t>
  </si>
  <si>
    <t>15.08</t>
  </si>
  <si>
    <t>00081226</t>
  </si>
  <si>
    <t>00078938</t>
  </si>
  <si>
    <t>11.67</t>
  </si>
  <si>
    <t>20020-BY00- 640X250F-AWH1C</t>
  </si>
  <si>
    <t>A2K20BY64250FW3</t>
  </si>
  <si>
    <t>00080929</t>
  </si>
  <si>
    <t>00078741</t>
  </si>
  <si>
    <t>00080963</t>
  </si>
  <si>
    <t>00078833</t>
  </si>
  <si>
    <t>25025-JP17-1440X245F-A   Q</t>
  </si>
  <si>
    <t>W7-7-2</t>
  </si>
  <si>
    <t>00081628</t>
  </si>
  <si>
    <t>00078852</t>
  </si>
  <si>
    <t>EC,検査,スリット,分</t>
  </si>
  <si>
    <t>00081158</t>
  </si>
  <si>
    <t>00078768</t>
  </si>
  <si>
    <t>50060-AY0B- 870X200F-ABG1F</t>
  </si>
  <si>
    <t>接続,スリット,SEC</t>
  </si>
  <si>
    <t>B2Q60AY87200FB1</t>
  </si>
  <si>
    <t>00081156</t>
  </si>
  <si>
    <t>00078766</t>
  </si>
  <si>
    <t>0R040-8Y0B- 825X200F-ABG1C</t>
  </si>
  <si>
    <t>A2P408Y82200FBA</t>
  </si>
  <si>
    <t>00078765</t>
  </si>
  <si>
    <t>00078855</t>
  </si>
  <si>
    <t>00081376</t>
  </si>
  <si>
    <t>00078863</t>
  </si>
  <si>
    <t>A2P408Y38200FG4</t>
  </si>
  <si>
    <t>00081377</t>
  </si>
  <si>
    <t>00078864</t>
  </si>
  <si>
    <t>0R040-8Y0B- 370X200G-AGA1C</t>
  </si>
  <si>
    <t>A2P408Y37200GG4</t>
  </si>
  <si>
    <t>00081643</t>
  </si>
  <si>
    <t>11.90</t>
  </si>
  <si>
    <t>00078857</t>
  </si>
  <si>
    <t>TPI07-01</t>
  </si>
  <si>
    <t>00081601</t>
  </si>
  <si>
    <t>00078899</t>
  </si>
  <si>
    <t>30020-A05W- 880X 97   LG-P</t>
  </si>
  <si>
    <t>A3O20A088097FL1</t>
  </si>
  <si>
    <t>B3O20A088097FL1</t>
  </si>
  <si>
    <t>00078860</t>
  </si>
  <si>
    <t>00081137</t>
  </si>
  <si>
    <t>00078898</t>
  </si>
  <si>
    <t>00081157</t>
  </si>
  <si>
    <t>00078789</t>
  </si>
  <si>
    <t>2.99</t>
  </si>
  <si>
    <t>00078798</t>
  </si>
  <si>
    <t>26.32</t>
  </si>
  <si>
    <t>00078793</t>
  </si>
  <si>
    <t>00078790</t>
  </si>
  <si>
    <t>00078791</t>
  </si>
  <si>
    <t>00078794</t>
  </si>
  <si>
    <t>00081306</t>
  </si>
  <si>
    <t>00078814</t>
  </si>
  <si>
    <t>00081267</t>
  </si>
  <si>
    <t>00078869</t>
  </si>
  <si>
    <t>12.70</t>
  </si>
  <si>
    <t>00078867</t>
  </si>
  <si>
    <t>21.70</t>
  </si>
  <si>
    <t>00078760</t>
  </si>
  <si>
    <t>00078759</t>
  </si>
  <si>
    <t>14.00</t>
  </si>
  <si>
    <t>00078758</t>
  </si>
  <si>
    <t>00081332</t>
  </si>
  <si>
    <t>00078932</t>
  </si>
  <si>
    <t>148.00</t>
  </si>
  <si>
    <t>00078745</t>
  </si>
  <si>
    <t>00078796</t>
  </si>
  <si>
    <t>570.00</t>
  </si>
  <si>
    <t>1,203.00</t>
  </si>
  <si>
    <t>2.49</t>
  </si>
  <si>
    <t>00078853</t>
  </si>
  <si>
    <t>00078865</t>
  </si>
  <si>
    <t>00078965</t>
  </si>
  <si>
    <t>25025-JP17-1440X250
25025-JP17-1440X245</t>
  </si>
  <si>
    <t>Q
Q</t>
  </si>
  <si>
    <t>1250
245</t>
  </si>
  <si>
    <t>188531J
189176K</t>
  </si>
  <si>
    <t xml:space="preserve">A2N25JPE4250FN1
</t>
  </si>
  <si>
    <t>巻き返し,分割,接続</t>
  </si>
  <si>
    <t>188843S</t>
  </si>
  <si>
    <t>ミワエンボス 「キヌシボ」と明記してください</t>
  </si>
  <si>
    <t>30020-A05W-880X097</t>
  </si>
  <si>
    <t>3002-A05W-880X097</t>
  </si>
  <si>
    <t>しわ部分除去</t>
  </si>
  <si>
    <t>良品部分の長さ測定後梱包願います</t>
  </si>
  <si>
    <t xml:space="preserve">6783
</t>
  </si>
  <si>
    <t>15020-JX5R-1380X300
--X円/ｍ</t>
  </si>
  <si>
    <t>F-A
特記事項</t>
  </si>
  <si>
    <t xml:space="preserve">R
</t>
  </si>
  <si>
    <t xml:space="preserve">Ｈ面
</t>
  </si>
  <si>
    <t>＊欠点個数確認チェック ラベル◎ 確認済み明記 W7-5でNGになった原反をW7-7-2の不足分にあてて300m巻きを確保す（7/17出荷希望）</t>
  </si>
  <si>
    <t>W7-5でNGになった原反をW7-7-2の不足分にあてて300m巻きを確保す（7/17出荷希望）</t>
  </si>
  <si>
    <t xml:space="preserve">188761A
</t>
  </si>
  <si>
    <t>Q面</t>
  </si>
  <si>
    <t>ｽﾘｯﾄ,EC</t>
  </si>
  <si>
    <t>共和天1</t>
  </si>
  <si>
    <t>188904J</t>
  </si>
  <si>
    <t>JR260801</t>
  </si>
  <si>
    <t>R10W-555-555X95</t>
  </si>
  <si>
    <t>ﾗｲﾄｸﾞﾚｰ</t>
  </si>
  <si>
    <t>JR屋根：EC（片面）穴あけ, カット品の長さ, ロール品 or カット品</t>
  </si>
  <si>
    <t>入庫お願いします。『P000075825』　EL原反は8/17(月)投入します。</t>
  </si>
  <si>
    <t>P000075825</t>
  </si>
  <si>
    <t>EC,巻き返し,欠点表示</t>
  </si>
  <si>
    <t>６インチ紙管 EC面外巻き Ｑ面のテープマーキングを外してください 欠点部の端部赤ラベルを両端に貼付</t>
  </si>
  <si>
    <t>189165Y</t>
  </si>
  <si>
    <t>2,800</t>
  </si>
  <si>
    <t>4,500</t>
  </si>
  <si>
    <t>S260721-1</t>
  </si>
  <si>
    <t>0R040-8Y0B-535X200</t>
  </si>
  <si>
    <t>大和リース</t>
  </si>
  <si>
    <t>5,000</t>
  </si>
  <si>
    <t>00081372</t>
  </si>
  <si>
    <t>00078978</t>
  </si>
  <si>
    <t>40100-AG00-1080X105F-A   C</t>
  </si>
  <si>
    <t>00078977</t>
  </si>
  <si>
    <t>13.24</t>
  </si>
  <si>
    <t>00081495</t>
  </si>
  <si>
    <t>00078997</t>
  </si>
  <si>
    <t>00078972</t>
  </si>
  <si>
    <t>00079045</t>
  </si>
  <si>
    <t>00081683</t>
  </si>
  <si>
    <t>00079046</t>
  </si>
  <si>
    <t>21.88</t>
  </si>
  <si>
    <t>00079044</t>
  </si>
  <si>
    <t>00081781</t>
  </si>
  <si>
    <t>00079074</t>
  </si>
  <si>
    <t>20.45</t>
  </si>
  <si>
    <t>00079073</t>
  </si>
  <si>
    <t>0R040-8Y0B- 380X200G-AGA1C</t>
  </si>
  <si>
    <t>00078980</t>
  </si>
  <si>
    <t>30020-A05W- 880X 76   LGP</t>
  </si>
  <si>
    <t>30020-A05W- 880X 68   LG</t>
  </si>
  <si>
    <t>00081805</t>
  </si>
  <si>
    <t>00078998</t>
  </si>
  <si>
    <t>30080-AG00-1000X100F-A   C</t>
  </si>
  <si>
    <t>00078936</t>
  </si>
  <si>
    <t>22.97</t>
  </si>
  <si>
    <t>00081310</t>
  </si>
  <si>
    <t>00079033</t>
  </si>
  <si>
    <t>22.08</t>
  </si>
  <si>
    <t>00079066</t>
  </si>
  <si>
    <t>26.29</t>
  </si>
  <si>
    <t>00081491</t>
  </si>
  <si>
    <t>00079102</t>
  </si>
  <si>
    <t>00081335</t>
  </si>
  <si>
    <t>00079065</t>
  </si>
  <si>
    <t>00081371</t>
  </si>
  <si>
    <t>00079021</t>
  </si>
  <si>
    <t>30050-AG00-1080X210F-A   X</t>
  </si>
  <si>
    <t>30050-AG00-1080X210F-A   C</t>
  </si>
  <si>
    <t>A3O50AGA8210FN1</t>
  </si>
  <si>
    <t>B3O50AGA8210FN1</t>
  </si>
  <si>
    <t>00079020</t>
  </si>
  <si>
    <t>20.16</t>
  </si>
  <si>
    <t>00079112</t>
  </si>
  <si>
    <t>00079068</t>
  </si>
  <si>
    <t>00079109</t>
  </si>
  <si>
    <t>189386V</t>
  </si>
  <si>
    <t>189389F</t>
  </si>
  <si>
    <t>189352V</t>
  </si>
  <si>
    <t>189353B</t>
  </si>
  <si>
    <t>189237Y</t>
  </si>
  <si>
    <t>6612ｼﾘｰｽﾞ測定</t>
  </si>
  <si>
    <t>P573503</t>
  </si>
  <si>
    <t>ナチュラル
ナチュラル
ナチュラル</t>
  </si>
  <si>
    <t>Q
P
P</t>
  </si>
  <si>
    <t>Q面
-
-</t>
  </si>
  <si>
    <t>6780
6783</t>
  </si>
  <si>
    <t>25025-AP17-1580X250
1968/07/06-JP17-1440X245</t>
  </si>
  <si>
    <t>P
Q</t>
  </si>
  <si>
    <t>250
245</t>
  </si>
  <si>
    <t>EC,ｽﾘｯﾄ,分割,接続</t>
  </si>
  <si>
    <t>＊欠点個数確認チェック ラベル◎ AP17を分割接続してJP17に繋いでください</t>
  </si>
  <si>
    <t>0R040-8Y0B-800X200</t>
  </si>
  <si>
    <t>189479W</t>
  </si>
  <si>
    <t>0R040-8Y0B-345X200</t>
  </si>
  <si>
    <t>189610Y</t>
  </si>
  <si>
    <t>GB60702</t>
  </si>
  <si>
    <t>例外入力</t>
  </si>
  <si>
    <t>HB3000GB-厚み4.5mm-1050x100--1050X100</t>
  </si>
  <si>
    <t>立会いなし</t>
  </si>
  <si>
    <t>A3000001B0030N1</t>
  </si>
  <si>
    <t>B2000048</t>
  </si>
  <si>
    <t>JR260703-1</t>
  </si>
  <si>
    <t>赤テープ：つなぎありのため熱融着必要</t>
  </si>
  <si>
    <t>赤テープ：つなぎありのため熱融着必要　入庫お願いします。『P000075727』</t>
  </si>
  <si>
    <t>(複数のアイテム)</t>
  </si>
  <si>
    <t>00081777</t>
  </si>
  <si>
    <t>FEL3002-BY05WDLG-EC-1000X100</t>
  </si>
  <si>
    <t>FEL3002-BY05WDLG-1000X100</t>
  </si>
  <si>
    <t>FEL3002-BGB05WDB-EC-1000X100</t>
  </si>
  <si>
    <t>FEL3002-BGB05WDB-1000X100</t>
  </si>
  <si>
    <t>粘着ゴミ除去加工金額</t>
  </si>
  <si>
    <t>00081374</t>
  </si>
  <si>
    <t>00079165</t>
  </si>
  <si>
    <t>14.95</t>
  </si>
  <si>
    <t>00081882</t>
  </si>
  <si>
    <t>00079282</t>
  </si>
  <si>
    <t>2.56</t>
  </si>
  <si>
    <t>00081818</t>
  </si>
  <si>
    <t>00079217</t>
  </si>
  <si>
    <t>分割,スリット,接続,E</t>
  </si>
  <si>
    <t>A2N25APC5150FN1</t>
  </si>
  <si>
    <t>A2N25APF8050FN1</t>
  </si>
  <si>
    <t>25025-AP17-1250X140F-A   P</t>
  </si>
  <si>
    <t>00079167</t>
  </si>
  <si>
    <t>8.48</t>
  </si>
  <si>
    <t>00079191</t>
  </si>
  <si>
    <t>00081829</t>
  </si>
  <si>
    <t>00079221</t>
  </si>
  <si>
    <t>6.90</t>
  </si>
  <si>
    <t>00081881</t>
  </si>
  <si>
    <t>00079222</t>
  </si>
  <si>
    <t>0R040-8Y0B- 345X200G-ABG1C</t>
  </si>
  <si>
    <t>A2P408Y34200GB1</t>
  </si>
  <si>
    <t>00079192</t>
  </si>
  <si>
    <t>1.60</t>
  </si>
  <si>
    <t>00081768</t>
  </si>
  <si>
    <t>00079270</t>
  </si>
  <si>
    <t>大和リース株式会社　岡山デポ</t>
  </si>
  <si>
    <t>　７番シャッター</t>
  </si>
  <si>
    <t>00081492</t>
  </si>
  <si>
    <t>00079168</t>
  </si>
  <si>
    <t>6.96</t>
  </si>
  <si>
    <t>00079193</t>
  </si>
  <si>
    <t>00079162</t>
  </si>
  <si>
    <t>223.00</t>
  </si>
  <si>
    <t>7.85</t>
  </si>
  <si>
    <t>00079161</t>
  </si>
  <si>
    <t>00079166</t>
  </si>
  <si>
    <t>00081378</t>
  </si>
  <si>
    <t>20.13</t>
  </si>
  <si>
    <t>00079170</t>
  </si>
  <si>
    <t>00081379</t>
  </si>
  <si>
    <t>00079171</t>
  </si>
  <si>
    <t>21.52</t>
  </si>
  <si>
    <t>00081701</t>
  </si>
  <si>
    <t>00079207</t>
  </si>
  <si>
    <t>342.00</t>
  </si>
  <si>
    <t>4.09</t>
  </si>
  <si>
    <t>00081496</t>
  </si>
  <si>
    <t>00079259</t>
  </si>
  <si>
    <t>15.76</t>
  </si>
  <si>
    <t>00081700</t>
  </si>
  <si>
    <t>00079258</t>
  </si>
  <si>
    <t>00081603</t>
  </si>
  <si>
    <t>00079215</t>
  </si>
  <si>
    <t>00081602</t>
  </si>
  <si>
    <t>00079214</t>
  </si>
  <si>
    <t>1.27</t>
  </si>
  <si>
    <t>00079216</t>
  </si>
  <si>
    <t>00081956</t>
  </si>
  <si>
    <t>00079190</t>
  </si>
  <si>
    <t>00081490</t>
  </si>
  <si>
    <t>00079246</t>
  </si>
  <si>
    <t>00079247</t>
  </si>
  <si>
    <t>10.77</t>
  </si>
  <si>
    <t>00079183</t>
  </si>
  <si>
    <t>00079181</t>
  </si>
  <si>
    <t>177.00</t>
  </si>
  <si>
    <t>00079203</t>
  </si>
  <si>
    <t>10.99</t>
  </si>
  <si>
    <t>00079268</t>
  </si>
  <si>
    <t>187647R
187648L</t>
  </si>
  <si>
    <t>15030-AW07-1550X20
15030-AW07-1550X144</t>
  </si>
  <si>
    <t>20
144</t>
  </si>
  <si>
    <t>187288K
187600S</t>
  </si>
  <si>
    <t>20020-NP17-1550X30
20020-AP17-1550X214</t>
  </si>
  <si>
    <t>30
214</t>
  </si>
  <si>
    <t>51
15</t>
  </si>
  <si>
    <t>187289F
187602H</t>
  </si>
  <si>
    <t>15025-NW07-1550X30
15025-AW07-1600X87</t>
  </si>
  <si>
    <t>30
87</t>
  </si>
  <si>
    <t>68
15</t>
  </si>
  <si>
    <t>187290W
187604T</t>
  </si>
  <si>
    <t>0R040-8Y0B-340X197
0R040-8Y0B-340X196</t>
  </si>
  <si>
    <t>10010-NP67-1550X60
10010-AP67-1550X298</t>
  </si>
  <si>
    <t>60
298</t>
  </si>
  <si>
    <t xml:space="preserve">187605P
187873K
</t>
  </si>
  <si>
    <t>187849Z</t>
  </si>
  <si>
    <t>187851P</t>
  </si>
  <si>
    <t>187963F</t>
  </si>
  <si>
    <t>187964W</t>
  </si>
  <si>
    <t>188377R</t>
  </si>
  <si>
    <t>HB3000GB-厚み9mm-1050X100-1050X100</t>
  </si>
  <si>
    <t>JR260802</t>
  </si>
  <si>
    <t>1300
400
285</t>
  </si>
  <si>
    <t>入庫お願いします。『P000075915』　EL原反は8/3(月)投入します。</t>
  </si>
  <si>
    <t>＊欠点個数確認チェック ラベル◎ 確認済み明記 「検反済み」と記載願います</t>
  </si>
  <si>
    <t>15020-JX5R-770X290</t>
  </si>
  <si>
    <t>9 月</t>
  </si>
  <si>
    <t>2025</t>
  </si>
  <si>
    <t>受注件数</t>
  </si>
  <si>
    <t>190302F</t>
  </si>
  <si>
    <t>190303W
190304R</t>
  </si>
  <si>
    <t>190306G</t>
  </si>
  <si>
    <t>190307Y</t>
  </si>
  <si>
    <t>190308S</t>
  </si>
  <si>
    <t>EC,スリット</t>
  </si>
  <si>
    <t>15020-JX5R-1300X299F-A   R</t>
  </si>
  <si>
    <t>25025-AP17-1580X 50F-A   P</t>
  </si>
  <si>
    <t>00081811</t>
  </si>
  <si>
    <t>00079320</t>
  </si>
  <si>
    <t>00081814</t>
  </si>
  <si>
    <t>00079359</t>
  </si>
  <si>
    <t>GB60801</t>
  </si>
  <si>
    <t>00082195</t>
  </si>
  <si>
    <t>15030-AW07- 760X 20F-A</t>
  </si>
  <si>
    <t>A3F30AW76050FN1</t>
  </si>
  <si>
    <t>00081812</t>
  </si>
  <si>
    <t>00079394</t>
  </si>
  <si>
    <t>00082062</t>
  </si>
  <si>
    <t>00079381</t>
  </si>
  <si>
    <t>GB60704</t>
  </si>
  <si>
    <t>00082117</t>
  </si>
  <si>
    <t>00079369</t>
  </si>
  <si>
    <t>URUTORASUEDO-XXXX-2000X 20F-A</t>
  </si>
  <si>
    <t>A3URUTO40020FB1</t>
  </si>
  <si>
    <t>A3URUTOA6820FB1</t>
  </si>
  <si>
    <t>UROTORASUEDO-KV  - 400X 20F-ABK0</t>
  </si>
  <si>
    <t>UROTORASUEDO-KV  -1600X 20F-ABK0</t>
  </si>
  <si>
    <t>B3URUTORL020FN1</t>
  </si>
  <si>
    <t>00079380</t>
  </si>
  <si>
    <t>00079184</t>
  </si>
  <si>
    <t>00081958</t>
  </si>
  <si>
    <t>00079352</t>
  </si>
  <si>
    <t>00081957</t>
  </si>
  <si>
    <t>00079350</t>
  </si>
  <si>
    <t>FEL3002BY05WD-1000X100   LG</t>
  </si>
  <si>
    <t>00081984</t>
  </si>
  <si>
    <t>00079347</t>
  </si>
  <si>
    <t>5.67</t>
  </si>
  <si>
    <t>00081959</t>
  </si>
  <si>
    <t>00079385</t>
  </si>
  <si>
    <t>FEL3002BGB-05WD-1000X 95   BKB</t>
  </si>
  <si>
    <t>00079351</t>
  </si>
  <si>
    <t>00079349</t>
  </si>
  <si>
    <t>00079318</t>
  </si>
  <si>
    <t>00079321</t>
  </si>
  <si>
    <t>00079353</t>
  </si>
  <si>
    <t>00079373</t>
  </si>
  <si>
    <t>15020-JX5R-1300X300
15020-JX5R-1300X299</t>
  </si>
  <si>
    <t>4,200
299</t>
  </si>
  <si>
    <t>189235L
190458K</t>
  </si>
  <si>
    <t>25025-JP17-1440X250
25025-AP17-1250X140
25025-AP17-1580X 50</t>
  </si>
  <si>
    <t>250
140
50</t>
  </si>
  <si>
    <t>65
32
15</t>
  </si>
  <si>
    <t>189484S
189485M
190454J</t>
  </si>
  <si>
    <t>6713
6713
6713</t>
  </si>
  <si>
    <t>30020-KG00-935X200
30020-KG00-935X192
30020-KG00-935X195</t>
  </si>
  <si>
    <t>GA1
GA1
GA1</t>
  </si>
  <si>
    <t>C
C
C</t>
  </si>
  <si>
    <t>2800
192
195</t>
  </si>
  <si>
    <t>190305L
191052L
191054Y</t>
  </si>
  <si>
    <t>A05W-870-870X97
A05W-870-870X60</t>
  </si>
  <si>
    <t>BKB
BKB</t>
  </si>
  <si>
    <t>1649
60</t>
  </si>
  <si>
    <t>EC（片面）
EC（片面）</t>
  </si>
  <si>
    <t>FEL3002BGB-05WD-1000X100
FEL3002BGB-05WD-1000X100
FEL3002BGB-05WD-1000X95</t>
  </si>
  <si>
    <t xml:space="preserve">BKB
</t>
  </si>
  <si>
    <t xml:space="preserve">湖南
</t>
  </si>
  <si>
    <t xml:space="preserve">SEC
</t>
  </si>
  <si>
    <t>P000075915
P000075915</t>
  </si>
  <si>
    <t>13
4
3</t>
  </si>
  <si>
    <t xml:space="preserve">
A2O308Y87160FB1</t>
  </si>
  <si>
    <t>190764G</t>
  </si>
  <si>
    <t>190766S</t>
  </si>
  <si>
    <t>190671F</t>
  </si>
  <si>
    <t>ｽｴｰﾄﾞ- 400X 20
ｽｴｰﾄﾞ-1600X 20</t>
  </si>
  <si>
    <t>ｽｴｰﾄﾞ-2000X 20</t>
  </si>
  <si>
    <t>ｽﾘｯﾄ,巻き返し</t>
  </si>
  <si>
    <t>恵比寿三重</t>
  </si>
  <si>
    <t>190987B</t>
  </si>
  <si>
    <t>190989F</t>
  </si>
  <si>
    <t>6780
6780</t>
  </si>
  <si>
    <t>15020-AX5R-1440X300
15020-AX5R-1440X300</t>
  </si>
  <si>
    <t>2100
2400</t>
  </si>
  <si>
    <t>湖南
滋賀</t>
  </si>
  <si>
    <t>EC
EC</t>
  </si>
  <si>
    <t>190991R</t>
  </si>
  <si>
    <t>7
8</t>
  </si>
  <si>
    <t>190996M</t>
  </si>
  <si>
    <t>190997H</t>
  </si>
  <si>
    <t>190994Y</t>
  </si>
  <si>
    <t>6785
6783</t>
  </si>
  <si>
    <t>無
有</t>
  </si>
  <si>
    <t>15020-AX5R-840X300
15020-AX5R-840X239</t>
  </si>
  <si>
    <t>300
239</t>
  </si>
  <si>
    <t>ｽﾘｯﾄ,分割,接続</t>
  </si>
  <si>
    <t>傷部分除去し300ｍ巻きにしてください</t>
  </si>
  <si>
    <t>50060-AM0C-1030X97</t>
  </si>
  <si>
    <t>高山産業</t>
  </si>
  <si>
    <t>JR260803</t>
  </si>
  <si>
    <t>A05W-870-870X97
A05W-870-870X80</t>
  </si>
  <si>
    <t>97
80</t>
  </si>
  <si>
    <t>FEL3002BGB-05WD-1000X100</t>
  </si>
  <si>
    <t>入庫お願いします。『P000076031』　EL原反は8/4(火)投入します。</t>
  </si>
  <si>
    <t>P000076031
P000076031</t>
  </si>
  <si>
    <t>A2O20A087097FLA
A3O20A087080FL1</t>
  </si>
  <si>
    <t>R08V03予算</t>
    <rPh sb="6" eb="8">
      <t>ヨサン</t>
    </rPh>
    <phoneticPr fontId="2"/>
  </si>
  <si>
    <t>データ未反映</t>
  </si>
  <si>
    <t>原反加工開始時間分</t>
  </si>
  <si>
    <t>原反加工終了時間分</t>
  </si>
  <si>
    <t>製品加工開始時間分</t>
  </si>
  <si>
    <t>製品加工終了時間分</t>
  </si>
  <si>
    <t>製品休憩時間_分</t>
  </si>
  <si>
    <t>製品停機時間_分</t>
  </si>
  <si>
    <t>製品残業時間_分</t>
  </si>
  <si>
    <t>加工責任者コード</t>
  </si>
  <si>
    <t>加工責任者名</t>
  </si>
  <si>
    <t>0:対象外</t>
  </si>
  <si>
    <t>00:00</t>
  </si>
  <si>
    <t>09:50</t>
  </si>
  <si>
    <t>17:00</t>
  </si>
  <si>
    <t>08:25</t>
  </si>
  <si>
    <t>12:00</t>
  </si>
  <si>
    <t>11:13</t>
  </si>
  <si>
    <t>10:05</t>
  </si>
  <si>
    <t>11:39</t>
  </si>
  <si>
    <t>10:46</t>
  </si>
  <si>
    <t>16:45</t>
  </si>
  <si>
    <t>15:49</t>
  </si>
  <si>
    <t>11:14</t>
  </si>
  <si>
    <t>15:20</t>
  </si>
  <si>
    <t>10:20</t>
  </si>
  <si>
    <t>14:58</t>
  </si>
  <si>
    <t>18:00</t>
  </si>
  <si>
    <t>09:25</t>
  </si>
  <si>
    <t>10:38</t>
  </si>
  <si>
    <t>13:34</t>
  </si>
  <si>
    <t>10:41</t>
  </si>
  <si>
    <t>15:55</t>
  </si>
  <si>
    <t>15:45</t>
  </si>
  <si>
    <t>14:53</t>
  </si>
  <si>
    <t>16:00</t>
  </si>
  <si>
    <t>13:05</t>
  </si>
  <si>
    <t>12:50</t>
  </si>
  <si>
    <t>11:52</t>
  </si>
  <si>
    <t>1:対象</t>
  </si>
  <si>
    <t>10:54</t>
  </si>
  <si>
    <t>11:20</t>
  </si>
  <si>
    <t>09:30</t>
  </si>
  <si>
    <t>14:15</t>
  </si>
  <si>
    <t>11:15</t>
  </si>
  <si>
    <t>14:00</t>
  </si>
  <si>
    <t>11:50</t>
  </si>
  <si>
    <t>09:04</t>
  </si>
  <si>
    <t>00082217</t>
  </si>
  <si>
    <t>00079432</t>
  </si>
  <si>
    <t>2.31</t>
  </si>
  <si>
    <t>50030-BM0C-1030X 97F-ABK0C</t>
  </si>
  <si>
    <t>50030-BM0C-1030X 96F-ABK0C</t>
  </si>
  <si>
    <t>00082320</t>
  </si>
  <si>
    <t>00079557</t>
  </si>
  <si>
    <t>15:00</t>
  </si>
  <si>
    <t>00079567</t>
  </si>
  <si>
    <t>10:40</t>
  </si>
  <si>
    <t>11:40</t>
  </si>
  <si>
    <t>13:50</t>
  </si>
  <si>
    <t>09:10</t>
  </si>
  <si>
    <t>09:20</t>
  </si>
  <si>
    <t>11:45</t>
  </si>
  <si>
    <t>13:15</t>
  </si>
  <si>
    <t>14:20</t>
  </si>
  <si>
    <t>11:10</t>
  </si>
  <si>
    <t>14:10</t>
  </si>
  <si>
    <t>11:30</t>
  </si>
  <si>
    <t>14:30</t>
  </si>
  <si>
    <t>15:05</t>
  </si>
  <si>
    <t>13:40</t>
  </si>
  <si>
    <t>10:45</t>
  </si>
  <si>
    <t>10:37</t>
  </si>
  <si>
    <t>17:15</t>
  </si>
  <si>
    <t>13:55</t>
  </si>
  <si>
    <t>13:10</t>
  </si>
  <si>
    <t>14:40</t>
  </si>
  <si>
    <t>17:30</t>
  </si>
  <si>
    <t>11:25</t>
  </si>
  <si>
    <t>11:00</t>
  </si>
  <si>
    <t>15:30</t>
  </si>
  <si>
    <t>16:40</t>
  </si>
  <si>
    <t>14:05</t>
  </si>
  <si>
    <t>09:35</t>
  </si>
  <si>
    <t>10:30</t>
  </si>
  <si>
    <t>00082173</t>
  </si>
  <si>
    <t>00079521</t>
  </si>
  <si>
    <t>00082174</t>
  </si>
  <si>
    <t>00079522</t>
  </si>
  <si>
    <t>14:45</t>
  </si>
  <si>
    <t>00079584</t>
  </si>
  <si>
    <t>16.74</t>
  </si>
  <si>
    <t>00082175</t>
  </si>
  <si>
    <t>13.00</t>
  </si>
  <si>
    <t>13:30</t>
  </si>
  <si>
    <t>16:30</t>
  </si>
  <si>
    <t>11:03</t>
  </si>
  <si>
    <t>13:27</t>
  </si>
  <si>
    <t>15:35</t>
  </si>
  <si>
    <t>11:57</t>
  </si>
  <si>
    <t>14:48</t>
  </si>
  <si>
    <t>09:45</t>
  </si>
  <si>
    <t>11:47</t>
  </si>
  <si>
    <t>09:15</t>
  </si>
  <si>
    <t>15:27</t>
  </si>
  <si>
    <t>11:36</t>
  </si>
  <si>
    <t>11:42</t>
  </si>
  <si>
    <t>12:48</t>
  </si>
  <si>
    <t>10:17</t>
  </si>
  <si>
    <t>11:44</t>
  </si>
  <si>
    <t>13:32</t>
  </si>
  <si>
    <t>12:08</t>
  </si>
  <si>
    <t>14:50</t>
  </si>
  <si>
    <t>13:45</t>
  </si>
  <si>
    <t>00079407</t>
  </si>
  <si>
    <t>2.48</t>
  </si>
  <si>
    <t>A3O20A087060FB1</t>
  </si>
  <si>
    <t>30020-A05W- 870X 60   BKB</t>
  </si>
  <si>
    <t>00079431</t>
  </si>
  <si>
    <t>10.06</t>
  </si>
  <si>
    <t>00079469</t>
  </si>
  <si>
    <t>00082240</t>
  </si>
  <si>
    <t>00079429</t>
  </si>
  <si>
    <t>3.54</t>
  </si>
  <si>
    <t>A3O20A087080FB1</t>
  </si>
  <si>
    <t>30020-A05W- 870X 80   BKB</t>
  </si>
  <si>
    <t>00082192</t>
  </si>
  <si>
    <t>00079513</t>
  </si>
  <si>
    <t>分割,接続,スリット</t>
  </si>
  <si>
    <t>A2F20AX84300FN1</t>
  </si>
  <si>
    <t>A2F25AX77300FN1</t>
  </si>
  <si>
    <t>15020-AX5R- 840X300F-A   P</t>
  </si>
  <si>
    <t>15020-AX5R- 770X218F-A   P</t>
  </si>
  <si>
    <t>B2F20AX84300FN1</t>
  </si>
  <si>
    <t>B2F20AX84250FN1</t>
  </si>
  <si>
    <t>15020-AX5R- 840X239F-A   P</t>
  </si>
  <si>
    <t>00082321</t>
  </si>
  <si>
    <t>13:20</t>
  </si>
  <si>
    <t>10:24</t>
  </si>
  <si>
    <t>10:03</t>
  </si>
  <si>
    <t>00079510</t>
  </si>
  <si>
    <t>00079512</t>
  </si>
  <si>
    <t>13:43</t>
  </si>
  <si>
    <t>00079406</t>
  </si>
  <si>
    <t>00079430</t>
  </si>
  <si>
    <t>00079428</t>
  </si>
  <si>
    <t>11:05</t>
  </si>
  <si>
    <t>13:13</t>
  </si>
  <si>
    <t>14:39</t>
  </si>
  <si>
    <t>13:57</t>
  </si>
  <si>
    <t>14:27</t>
  </si>
  <si>
    <t>00079389</t>
  </si>
  <si>
    <t>332.00</t>
  </si>
  <si>
    <t>14.46</t>
  </si>
  <si>
    <t>09:58</t>
  </si>
  <si>
    <t>09:37</t>
  </si>
  <si>
    <t>16:10</t>
  </si>
  <si>
    <t>16:11</t>
  </si>
  <si>
    <t>17:16</t>
  </si>
  <si>
    <t>09:54</t>
  </si>
  <si>
    <t>09:31</t>
  </si>
  <si>
    <t>11:16</t>
  </si>
  <si>
    <t>11:32</t>
  </si>
  <si>
    <t>10:58</t>
  </si>
  <si>
    <t>16:03</t>
  </si>
  <si>
    <t>15:56</t>
  </si>
  <si>
    <t>14:11</t>
  </si>
  <si>
    <t>09:49</t>
  </si>
  <si>
    <t>14:29</t>
  </si>
  <si>
    <t>14:07</t>
  </si>
  <si>
    <t>13:49</t>
  </si>
  <si>
    <t>16:15</t>
  </si>
  <si>
    <t>30020-KG00- 935X192F-AGA1C</t>
  </si>
  <si>
    <t>00079422</t>
  </si>
  <si>
    <t>00079449</t>
  </si>
  <si>
    <t>00081785</t>
  </si>
  <si>
    <t>00079433</t>
  </si>
  <si>
    <t>00079524</t>
  </si>
  <si>
    <t>00081787</t>
  </si>
  <si>
    <t>00079527</t>
  </si>
  <si>
    <t>22.86</t>
  </si>
  <si>
    <t>00079566</t>
  </si>
  <si>
    <t>16.59</t>
  </si>
  <si>
    <t>00081788</t>
  </si>
  <si>
    <t>00079614</t>
  </si>
  <si>
    <t>411.00</t>
  </si>
  <si>
    <t>23.84</t>
  </si>
  <si>
    <t>16:12</t>
  </si>
  <si>
    <t>00079615</t>
  </si>
  <si>
    <t>00079388</t>
  </si>
  <si>
    <t>00081987</t>
  </si>
  <si>
    <t>00079461</t>
  </si>
  <si>
    <t>15:25</t>
  </si>
  <si>
    <t>12:09</t>
  </si>
  <si>
    <t>413.00</t>
  </si>
  <si>
    <t>2.91</t>
  </si>
  <si>
    <t>16:08</t>
  </si>
  <si>
    <t>00079480</t>
  </si>
  <si>
    <t>00082010</t>
  </si>
  <si>
    <t>00079436</t>
  </si>
  <si>
    <t>377.00</t>
  </si>
  <si>
    <t>00082008</t>
  </si>
  <si>
    <t>439.00</t>
  </si>
  <si>
    <t>4.10</t>
  </si>
  <si>
    <t>09:26</t>
  </si>
  <si>
    <t>00082009</t>
  </si>
  <si>
    <t>00079477</t>
  </si>
  <si>
    <t>4.75</t>
  </si>
  <si>
    <t>00079535</t>
  </si>
  <si>
    <t>22.00</t>
  </si>
  <si>
    <t>08:54</t>
  </si>
  <si>
    <t>09:16</t>
  </si>
  <si>
    <t>00079554</t>
  </si>
  <si>
    <t>14:31</t>
  </si>
  <si>
    <t>00079526</t>
  </si>
  <si>
    <t>00079538</t>
  </si>
  <si>
    <t>00079575</t>
  </si>
  <si>
    <t>19:00</t>
  </si>
  <si>
    <t>09:23</t>
  </si>
  <si>
    <t>10:53</t>
  </si>
  <si>
    <t>10:35</t>
  </si>
  <si>
    <t>JR260802-1</t>
  </si>
  <si>
    <t>00082257</t>
  </si>
  <si>
    <t>00079470</t>
  </si>
  <si>
    <t>00079565</t>
  </si>
  <si>
    <t>14.48</t>
  </si>
  <si>
    <t>10:50</t>
  </si>
  <si>
    <t>11:51</t>
  </si>
  <si>
    <t>09:55</t>
  </si>
  <si>
    <t>12:27</t>
  </si>
  <si>
    <t>16:38</t>
  </si>
  <si>
    <t>13:48</t>
  </si>
  <si>
    <t>16:36</t>
  </si>
  <si>
    <t>00079416</t>
  </si>
  <si>
    <t>10.23</t>
  </si>
  <si>
    <t>15:32</t>
  </si>
  <si>
    <t>00079386</t>
  </si>
  <si>
    <t>11.60</t>
  </si>
  <si>
    <t>00079438</t>
  </si>
  <si>
    <t>6.74</t>
  </si>
  <si>
    <t>00079555</t>
  </si>
  <si>
    <t>6.72</t>
  </si>
  <si>
    <t>00079574</t>
  </si>
  <si>
    <t>00079593</t>
  </si>
  <si>
    <t>00079602</t>
  </si>
  <si>
    <t>00079622</t>
  </si>
  <si>
    <t>9.17</t>
  </si>
  <si>
    <t>検反,EC</t>
  </si>
  <si>
    <t>15020-AX5R-840X300
15020-AX5R-770X218</t>
  </si>
  <si>
    <t>300
218</t>
  </si>
  <si>
    <t>191049F
191295F</t>
  </si>
  <si>
    <t>50030-BM0C-1030X97
50030-BM0C-1030X96</t>
  </si>
  <si>
    <t>194
192</t>
  </si>
  <si>
    <t>190899K
191146H</t>
  </si>
  <si>
    <t>191203T</t>
  </si>
  <si>
    <t>3,300</t>
  </si>
  <si>
    <t>B2000144</t>
  </si>
  <si>
    <t>ｽﾗｲｽ,接続</t>
  </si>
  <si>
    <t>実測長さをラベルと原反に明記</t>
  </si>
  <si>
    <t>P605402</t>
  </si>
  <si>
    <t>傷箇所除去してください</t>
  </si>
  <si>
    <t>191291A</t>
  </si>
  <si>
    <t>0R040-8Y0B-530X200</t>
  </si>
  <si>
    <t>4,000
4,000</t>
  </si>
  <si>
    <t>15020-NW07-1280X248</t>
  </si>
  <si>
    <t>15020-AW07-1550X248</t>
  </si>
  <si>
    <t>Ｈ面外巻き</t>
  </si>
  <si>
    <t>15025-AW07-1600X87</t>
  </si>
  <si>
    <t>15030-NW07-1550X144</t>
  </si>
  <si>
    <t>15030-AW07-1550X144</t>
  </si>
  <si>
    <t>Ec</t>
  </si>
  <si>
    <t>15020-AW07-1550X105</t>
  </si>
  <si>
    <t>S
S</t>
  </si>
  <si>
    <t>50
200</t>
  </si>
  <si>
    <t>EC,ｽﾘｯﾄ,分割</t>
  </si>
  <si>
    <t>Ｈ面外巻き（50ｍ巻きのみ） 200ｍ巻きは龍田化学向け</t>
  </si>
  <si>
    <t>ウルトラスエード/龍田</t>
  </si>
  <si>
    <t>18025-NRHW-1550X70</t>
  </si>
  <si>
    <t>18025-SRHW-1550X70</t>
  </si>
  <si>
    <t>20025-NRHW-1550X70</t>
  </si>
  <si>
    <t>20025-SRHW-1550X70</t>
  </si>
  <si>
    <t>P65403</t>
  </si>
  <si>
    <t>PN08-05</t>
  </si>
  <si>
    <t>W7-22-1</t>
  </si>
  <si>
    <t>00082368</t>
  </si>
  <si>
    <t>00079671</t>
  </si>
  <si>
    <t>20.63</t>
  </si>
  <si>
    <t>11:55</t>
  </si>
  <si>
    <t>00082370</t>
  </si>
  <si>
    <t>00079670</t>
  </si>
  <si>
    <t>6.00</t>
  </si>
  <si>
    <t>00082176</t>
  </si>
  <si>
    <t>00079672</t>
  </si>
  <si>
    <t>C8-3-1</t>
  </si>
  <si>
    <t>00082364</t>
  </si>
  <si>
    <t>00079697</t>
  </si>
  <si>
    <t>A2P408Y68200FG4</t>
  </si>
  <si>
    <t>00082402</t>
  </si>
  <si>
    <t>00079678</t>
  </si>
  <si>
    <t>16:04</t>
  </si>
  <si>
    <t>0R040-8Y0B- 870X197F-AGA1H</t>
  </si>
  <si>
    <t>0R040-8Y0B- 870X197F-AGA1Q</t>
  </si>
  <si>
    <t>00081786</t>
  </si>
  <si>
    <t>00079673</t>
  </si>
  <si>
    <t>315.00</t>
  </si>
  <si>
    <t>00079696</t>
  </si>
  <si>
    <t>00081682</t>
  </si>
  <si>
    <t>00079675</t>
  </si>
  <si>
    <t>79.00</t>
  </si>
  <si>
    <t>12.66</t>
  </si>
  <si>
    <t>A3P40R155095FL1</t>
  </si>
  <si>
    <t>A3P40R108095FA1</t>
  </si>
  <si>
    <t>40040-R10W- 555X 95  LG</t>
  </si>
  <si>
    <t>40040-R10W-  80X 95   LG</t>
  </si>
  <si>
    <t>00079668</t>
  </si>
  <si>
    <t>00079669</t>
  </si>
  <si>
    <t>00079674</t>
  </si>
  <si>
    <t>6713
6713
6713
6713</t>
  </si>
  <si>
    <t>0R040-8Y0B-870X200
0R040-8Y0B-870X200
0R040-8Y0B-870X197
0R040-8Y0B-870X200</t>
  </si>
  <si>
    <t>F-A
F-A
F-A
F-A</t>
  </si>
  <si>
    <t>GA1
GA1
GA1
GA1</t>
  </si>
  <si>
    <t>7800
7800
197
197</t>
  </si>
  <si>
    <t>190298F
190299W
191584Y
191585S</t>
  </si>
  <si>
    <t xml:space="preserve">
A2P408Y18200HG4
0R040-8Y0B-870X197</t>
  </si>
  <si>
    <t>0R040-8Y0B-870X200
0R040-8Y0B-870X200
0R040-8Y0B-680X200</t>
  </si>
  <si>
    <t>H
Q
C</t>
  </si>
  <si>
    <t>9800
9800
400</t>
  </si>
  <si>
    <t>13
13
30</t>
  </si>
  <si>
    <t>190300B
190301K
191525V</t>
  </si>
  <si>
    <t>191527K</t>
  </si>
  <si>
    <t>191292V</t>
  </si>
  <si>
    <t>191293B</t>
  </si>
  <si>
    <t>191511F</t>
  </si>
  <si>
    <t>191459L
191460G</t>
  </si>
  <si>
    <t>191544K</t>
  </si>
  <si>
    <t>191547R</t>
  </si>
  <si>
    <t>15025-NH1F-1550X250</t>
  </si>
  <si>
    <t>191561K</t>
  </si>
  <si>
    <t>15025-NH1F-1300X50
15025-AH1F-1550X200</t>
  </si>
  <si>
    <t xml:space="preserve">191562F/191563W
</t>
  </si>
  <si>
    <t>191604G</t>
  </si>
  <si>
    <t>191605Y</t>
  </si>
  <si>
    <t>191512W</t>
  </si>
  <si>
    <t>SEC,接続</t>
  </si>
  <si>
    <t>00082387</t>
  </si>
  <si>
    <t>00079755</t>
  </si>
  <si>
    <t>0R040-8Y0B- 530X200F-AGA1C</t>
  </si>
  <si>
    <t>A2P408Y53200FG1</t>
  </si>
  <si>
    <t>00079718</t>
  </si>
  <si>
    <t>5.76</t>
  </si>
  <si>
    <t>00082392</t>
  </si>
  <si>
    <t>00079758</t>
  </si>
  <si>
    <t>8.27</t>
  </si>
  <si>
    <t>15020-NW07-1280X248F-A   V</t>
  </si>
  <si>
    <t>A2F20NWC0250FNV</t>
  </si>
  <si>
    <t>B2F20AWF5250FNV</t>
  </si>
  <si>
    <t>00082393</t>
  </si>
  <si>
    <t>00079759</t>
  </si>
  <si>
    <t>2.90</t>
  </si>
  <si>
    <t>A2F25NWC8100FN1</t>
  </si>
  <si>
    <t>B2F25AWG0100FN1</t>
  </si>
  <si>
    <t>00082319</t>
  </si>
  <si>
    <t>00079737</t>
  </si>
  <si>
    <t>A3O60AGA0010FN1</t>
  </si>
  <si>
    <t>30100-AG00-1000X 10F-A   X</t>
  </si>
  <si>
    <t>30100-AG00-1000X  8F-A   X</t>
  </si>
  <si>
    <t>B3O60AGA0050FN1</t>
  </si>
  <si>
    <t>00082376</t>
  </si>
  <si>
    <t>00079738</t>
  </si>
  <si>
    <t>7.50</t>
  </si>
  <si>
    <t>00079717</t>
  </si>
  <si>
    <t>00079720</t>
  </si>
  <si>
    <t>131.00</t>
  </si>
  <si>
    <t>12.21</t>
  </si>
  <si>
    <t>00079714</t>
  </si>
  <si>
    <t>00079713</t>
  </si>
  <si>
    <t>25020-FG00- 740X195F-AGR0M</t>
  </si>
  <si>
    <t>00079742</t>
  </si>
  <si>
    <t>00079743</t>
  </si>
  <si>
    <t>2.61</t>
  </si>
  <si>
    <t>00079716</t>
  </si>
  <si>
    <t>25020-FG00-740X200
25020-FG00-740X195</t>
  </si>
  <si>
    <t>GR0
GR0</t>
  </si>
  <si>
    <t>M
M</t>
  </si>
  <si>
    <t>3,400
195</t>
  </si>
  <si>
    <t>190005G
191202Z</t>
  </si>
  <si>
    <t xml:space="preserve">
A2N20FG74195FG6</t>
  </si>
  <si>
    <t>30100-AG00-1000X10
30100-AG00-1000X8</t>
  </si>
  <si>
    <t>Ｘ
Ｘ</t>
  </si>
  <si>
    <t>90
8</t>
  </si>
  <si>
    <t>Ｐ605401
Ｐ605404</t>
  </si>
  <si>
    <t>A2O60AG75100FB1
A2O60AG75100FB1</t>
  </si>
  <si>
    <t>191725R</t>
  </si>
  <si>
    <t>GB60802</t>
  </si>
  <si>
    <t>30045</t>
  </si>
  <si>
    <t>30045-BB05-1050X100</t>
  </si>
  <si>
    <t>GB</t>
  </si>
  <si>
    <t>30090</t>
  </si>
  <si>
    <t>30090-HB05-1050X100</t>
  </si>
  <si>
    <t>00082178</t>
  </si>
  <si>
    <t>00079776</t>
  </si>
  <si>
    <t>00082177</t>
  </si>
  <si>
    <t>00079775</t>
  </si>
  <si>
    <t>00082385</t>
  </si>
  <si>
    <t>00079757</t>
  </si>
  <si>
    <t>10.87</t>
  </si>
  <si>
    <t>A2P408Y31200GG1</t>
  </si>
  <si>
    <t>00082380</t>
  </si>
  <si>
    <t>00079756</t>
  </si>
  <si>
    <t>8.51</t>
  </si>
  <si>
    <t>A2P408Y25200HG4</t>
  </si>
  <si>
    <t>0R040-8Y0B- 250X200H-AGA1C</t>
  </si>
  <si>
    <t>0R040-8Y0B- 250X197H-AGA1C</t>
  </si>
  <si>
    <t>0R040-8Y0B- 250X198H-AGA1C</t>
  </si>
  <si>
    <t>00082397</t>
  </si>
  <si>
    <t>00079779</t>
  </si>
  <si>
    <t>0.93</t>
  </si>
  <si>
    <t>A2F25NHD0050FNS</t>
  </si>
  <si>
    <t>A2F25AHF5200FN1</t>
  </si>
  <si>
    <t>15025-NH1F-1300X 50F-A   S</t>
  </si>
  <si>
    <t>15025-AH1F-1550X200F-A   S</t>
  </si>
  <si>
    <t>10:36</t>
  </si>
  <si>
    <t>00079724</t>
  </si>
  <si>
    <t>15:52</t>
  </si>
  <si>
    <t>00079764</t>
  </si>
  <si>
    <t>00079723</t>
  </si>
  <si>
    <t>2.39</t>
  </si>
  <si>
    <t>13:46</t>
  </si>
  <si>
    <t>00082215</t>
  </si>
  <si>
    <t>00079744</t>
  </si>
  <si>
    <t>119.00</t>
  </si>
  <si>
    <t>5.04</t>
  </si>
  <si>
    <t>25020-AG00-1080X200F-AGR0C</t>
  </si>
  <si>
    <t>A2N20FGA7200FG6</t>
  </si>
  <si>
    <t>25020-FG00-1070X200F-AGR0C</t>
  </si>
  <si>
    <t>25020-FG00-1070X198F-AGR0C</t>
  </si>
  <si>
    <t>B2N20AGA8200FG6</t>
  </si>
  <si>
    <t>00082389</t>
  </si>
  <si>
    <t>00079777</t>
  </si>
  <si>
    <t>62.00</t>
  </si>
  <si>
    <t>15:58</t>
  </si>
  <si>
    <t>00079781</t>
  </si>
  <si>
    <t>11.39</t>
  </si>
  <si>
    <t>7,200
7,200</t>
  </si>
  <si>
    <t>7,200</t>
  </si>
  <si>
    <t>20030-AP6F-1460X200</t>
  </si>
  <si>
    <t>*欠点個数確認チェック ラベル◎</t>
  </si>
  <si>
    <t>梱包ﾁｪｯｸ</t>
  </si>
  <si>
    <t>0R040-8Y0B-250X200
0R040-8Y0B-250X197
0R040-8Y0B-250X198</t>
  </si>
  <si>
    <t>2400
591
594</t>
  </si>
  <si>
    <t>191458R
191787A
191790K</t>
  </si>
  <si>
    <t>0R040-8Y0B-310X196
0R040-8Y0B-310X197
0R040-8Y0B-310X198</t>
  </si>
  <si>
    <t>784
1970
1188</t>
  </si>
  <si>
    <t>191967B
191969F
191971R</t>
  </si>
  <si>
    <t>15025-NW07-1280X85</t>
  </si>
  <si>
    <t>191985K</t>
  </si>
  <si>
    <t>15020-NW07-1550X103</t>
  </si>
  <si>
    <t>191988R</t>
  </si>
  <si>
    <t>M
C</t>
  </si>
  <si>
    <t>600
200</t>
  </si>
  <si>
    <t>ｽﾘｯﾄ/EC/ゴミ除去</t>
  </si>
  <si>
    <t>*欠点個数確認チェック ラベル◎  確認済み明記 スリット時、シート発泡発生部分を除去ください。・操作側(製品ラベル貼り付け側):端部から350mmの間でシート発泡発生・駆動側(反対側):端部から200mmの間でシート発泡発生</t>
  </si>
  <si>
    <t>スリット時、シート発泡発生部分を除去ください。・操作側(製品ラベル貼り付け側):端部から350mmの間でシート発泡発生・駆動側(反対側):端部から200mmの間でシート発泡発生</t>
  </si>
  <si>
    <t>EC/ゴミ除去</t>
  </si>
  <si>
    <t>*欠点個数確認チェック ラベル◎ 確認済み明記</t>
  </si>
  <si>
    <t>ｽﾘｯﾄ/EC</t>
  </si>
  <si>
    <t>191896K</t>
  </si>
  <si>
    <t>W8-26</t>
  </si>
  <si>
    <t>A8-4</t>
  </si>
  <si>
    <t>ｽﾗｲｽ/接続</t>
  </si>
  <si>
    <t>P605405</t>
  </si>
  <si>
    <t>00079802</t>
  </si>
  <si>
    <t>14:55</t>
  </si>
  <si>
    <t>00079801</t>
  </si>
  <si>
    <t>12.40</t>
  </si>
  <si>
    <t>00079800</t>
  </si>
  <si>
    <t>17.40</t>
  </si>
  <si>
    <t>15025-NW07-1280X 85F-A   V</t>
  </si>
  <si>
    <t>00082394</t>
  </si>
  <si>
    <t>00079794</t>
  </si>
  <si>
    <t>4.43</t>
  </si>
  <si>
    <t>15030-NW07-1550X144F-A   G</t>
  </si>
  <si>
    <t>A2F30NWF5150FNG</t>
  </si>
  <si>
    <t>B2F30AWF5150FNG</t>
  </si>
  <si>
    <t>00082395</t>
  </si>
  <si>
    <t>00079795</t>
  </si>
  <si>
    <t>8.40</t>
  </si>
  <si>
    <t>15020-NW07-1550X103F-A   V</t>
  </si>
  <si>
    <t>15020-AW07-1550X105F-A   V</t>
  </si>
  <si>
    <t>A2F20NWF5150FNV</t>
  </si>
  <si>
    <t>B2F20AWF5150FNV</t>
  </si>
  <si>
    <t>00082396</t>
  </si>
  <si>
    <t>00079796</t>
  </si>
  <si>
    <t>11.11</t>
  </si>
  <si>
    <t>15025-NH1F-1550X250F-A   S</t>
  </si>
  <si>
    <t>A2F25NHF5250FNS</t>
  </si>
  <si>
    <t>00079799</t>
  </si>
  <si>
    <t>1.54</t>
  </si>
  <si>
    <t>00082398</t>
  </si>
  <si>
    <t>00079797</t>
  </si>
  <si>
    <t>18025-NRHW-1550X 70F-ABK0G</t>
  </si>
  <si>
    <t>18025-SRHW-1550X 70F-ABK0G</t>
  </si>
  <si>
    <t>A2I25NRF5100FBG</t>
  </si>
  <si>
    <t>B2I25SRF5100FBG</t>
  </si>
  <si>
    <t>00082399</t>
  </si>
  <si>
    <t>00079798</t>
  </si>
  <si>
    <t>20025-NRHW-1550X 70F-ABK0G</t>
  </si>
  <si>
    <t>20025-SRHW-1550X 70F-ABK0G</t>
  </si>
  <si>
    <t>A2K25NRF5100FBG</t>
  </si>
  <si>
    <t>B2K25SRF5100FBG</t>
  </si>
  <si>
    <t>00082314</t>
  </si>
  <si>
    <t>00079858</t>
  </si>
  <si>
    <t>16.98</t>
  </si>
  <si>
    <t>00079881</t>
  </si>
  <si>
    <t>00079880</t>
  </si>
  <si>
    <t>W8-27</t>
  </si>
  <si>
    <t>00082627</t>
  </si>
  <si>
    <t>00079877</t>
  </si>
  <si>
    <t>11.92</t>
  </si>
  <si>
    <t>10010-NP67-1550X298F-A   P</t>
  </si>
  <si>
    <t>A2A10NPF5300FN1</t>
  </si>
  <si>
    <t>B2A10APF5300FN1</t>
  </si>
  <si>
    <t>0R040-8Y0B- 310X196G-AGA1C</t>
  </si>
  <si>
    <t>0R040-8Y0B- 310X197G-AGA1C</t>
  </si>
  <si>
    <t>0R040-8Y0B- 310X198G-AGA1C</t>
  </si>
  <si>
    <t>00079890</t>
  </si>
  <si>
    <t>00079860</t>
  </si>
  <si>
    <t>18.52</t>
  </si>
  <si>
    <t>12:51</t>
  </si>
  <si>
    <t>00082403</t>
  </si>
  <si>
    <t>00079861</t>
  </si>
  <si>
    <t>181.00</t>
  </si>
  <si>
    <t>22.10</t>
  </si>
  <si>
    <t>00079884</t>
  </si>
  <si>
    <t>503.00</t>
  </si>
  <si>
    <t>00082499</t>
  </si>
  <si>
    <t>00079886</t>
  </si>
  <si>
    <t>00079862</t>
  </si>
  <si>
    <t>C8-1-202608</t>
  </si>
  <si>
    <t>C8-13-202608</t>
  </si>
  <si>
    <t>C8-14-202608</t>
  </si>
  <si>
    <t>C8-15-202608</t>
  </si>
  <si>
    <t>C8-16-202608</t>
  </si>
  <si>
    <t>C8-2-202608</t>
  </si>
  <si>
    <t>C8-3-202608</t>
  </si>
  <si>
    <t>C8-3-1-202608</t>
  </si>
  <si>
    <t>C8-4-202608</t>
  </si>
  <si>
    <t>C8-5-202608</t>
  </si>
  <si>
    <t>C8-6-202608</t>
  </si>
  <si>
    <t>C8-7-202608</t>
  </si>
  <si>
    <t>C8-8-202608</t>
  </si>
  <si>
    <t>T8-1-202608</t>
  </si>
  <si>
    <t>T8-3-202608</t>
  </si>
  <si>
    <t>W7-22-202608</t>
  </si>
  <si>
    <t>W7-22-1-202608</t>
  </si>
  <si>
    <t>W7-23-202608</t>
  </si>
  <si>
    <t>W7-23-1-202608</t>
  </si>
  <si>
    <t>W7-24-202608</t>
  </si>
  <si>
    <t>W8-1-202608</t>
  </si>
  <si>
    <t>W8-10-202608</t>
  </si>
  <si>
    <t>W8-11-202608</t>
  </si>
  <si>
    <t>W8-14-202608</t>
  </si>
  <si>
    <t>W8-15-202608</t>
  </si>
  <si>
    <t>W8-16-202608</t>
  </si>
  <si>
    <t>W8-17-202608</t>
  </si>
  <si>
    <t>W8-18-202608</t>
  </si>
  <si>
    <t>W8-19-202608</t>
  </si>
  <si>
    <t>W8-2-202608</t>
  </si>
  <si>
    <t>W8-20-202608</t>
  </si>
  <si>
    <t>W8-21-202608</t>
  </si>
  <si>
    <t>W8-27-202608</t>
  </si>
  <si>
    <t>W8-3-202608</t>
  </si>
  <si>
    <t>W8-4-202608</t>
  </si>
  <si>
    <t>W8-5-202608</t>
  </si>
  <si>
    <t>W8-6-202608</t>
  </si>
  <si>
    <t>W8-7-202608</t>
  </si>
  <si>
    <t>W8-8-202608</t>
  </si>
  <si>
    <t>W8-9-202608</t>
  </si>
  <si>
    <t>A8-1-202608</t>
  </si>
  <si>
    <t>A8-2-202608</t>
  </si>
  <si>
    <t>A8-3-202608</t>
  </si>
  <si>
    <t>GB60704-202608</t>
  </si>
  <si>
    <t>GB60801-202608</t>
  </si>
  <si>
    <t>JR260801-202608</t>
  </si>
  <si>
    <t>JR260802-202608</t>
  </si>
  <si>
    <t>JR260802-1-202608</t>
  </si>
  <si>
    <t>JR260803-202608</t>
  </si>
  <si>
    <t>PN08-01-202608</t>
  </si>
  <si>
    <t>PN08-02-202608</t>
  </si>
  <si>
    <t>PN08-05-202608</t>
  </si>
  <si>
    <t>16:07</t>
  </si>
  <si>
    <t>16:50</t>
  </si>
  <si>
    <t>00080064</t>
  </si>
  <si>
    <t>EC,スライス</t>
  </si>
  <si>
    <t>00080233</t>
  </si>
  <si>
    <t>30020-BG00- 780X300F-A   V</t>
  </si>
  <si>
    <t>30040-AG00- 780X300F-A   C</t>
  </si>
  <si>
    <t>94.00</t>
  </si>
  <si>
    <t>40100-AG00-1080X105F-A</t>
  </si>
  <si>
    <t>16:09</t>
  </si>
  <si>
    <t>30030-BG00-1000X200F-ABK0C</t>
  </si>
  <si>
    <t>_x000D_
_x000D_
(原反4mm→1mm3mmスライス)</t>
  </si>
  <si>
    <t>00080056</t>
  </si>
  <si>
    <t>50090-AY0B- 900X100F-ABKOM</t>
  </si>
  <si>
    <t>BKO</t>
  </si>
  <si>
    <t>巻返し,スライス</t>
  </si>
  <si>
    <t>TPI向け以外は上限10.5㎜</t>
  </si>
  <si>
    <t>50090-BY0B- 900X100F-ABKOC</t>
  </si>
  <si>
    <t>50090-AY0B- 900X100F-ABKOC</t>
  </si>
  <si>
    <t>00080366</t>
  </si>
  <si>
    <t>00077378</t>
  </si>
  <si>
    <t>15:59</t>
  </si>
  <si>
    <t>00080136</t>
  </si>
  <si>
    <t>00077380</t>
  </si>
  <si>
    <t>51.00</t>
  </si>
  <si>
    <t>15.69</t>
  </si>
  <si>
    <t>30025-BV90-1000X200F-A   C</t>
  </si>
  <si>
    <t>30050-AV90-1000X200F-A   C</t>
  </si>
  <si>
    <t>00080060</t>
  </si>
  <si>
    <t>00077365</t>
  </si>
  <si>
    <t>17.24</t>
  </si>
  <si>
    <t>14:36</t>
  </si>
  <si>
    <t>00080128</t>
  </si>
  <si>
    <t>00077347</t>
  </si>
  <si>
    <t>370.00</t>
  </si>
  <si>
    <t>16.22</t>
  </si>
  <si>
    <t>00080387</t>
  </si>
  <si>
    <t>00077415</t>
  </si>
  <si>
    <t>6.82</t>
  </si>
  <si>
    <t>50070-BY0B- 900X100F-ABK0X</t>
  </si>
  <si>
    <t>TPI厚み規格7±1mm(6.0～8.0mm)</t>
  </si>
  <si>
    <t>10:32</t>
  </si>
  <si>
    <t>00080388</t>
  </si>
  <si>
    <t>00077411</t>
  </si>
  <si>
    <t>1.06</t>
  </si>
  <si>
    <t>09:59</t>
  </si>
  <si>
    <t>00080369</t>
  </si>
  <si>
    <t>00077419</t>
  </si>
  <si>
    <t>64.00</t>
  </si>
  <si>
    <t>30020-KG00-1030X200F-ABK0C</t>
  </si>
  <si>
    <t>13:17</t>
  </si>
  <si>
    <t>14:21</t>
  </si>
  <si>
    <t>00080230</t>
  </si>
  <si>
    <t>00077418</t>
  </si>
  <si>
    <t>16.44</t>
  </si>
  <si>
    <t>00077426</t>
  </si>
  <si>
    <t>59.00</t>
  </si>
  <si>
    <t>00080129</t>
  </si>
  <si>
    <t>00077414</t>
  </si>
  <si>
    <t>15020-BA00-1000X 75F-ABK0C</t>
  </si>
  <si>
    <t>15040-AA00-1000X 75F-ABK0C</t>
  </si>
  <si>
    <t>00080133</t>
  </si>
  <si>
    <t>00077413</t>
  </si>
  <si>
    <t>15020-BA00-1000X150F-ABK0C</t>
  </si>
  <si>
    <t>15040-AA00-1000X150F-ABK0C</t>
  </si>
  <si>
    <t>00080234</t>
  </si>
  <si>
    <t>00077421</t>
  </si>
  <si>
    <t>85.00</t>
  </si>
  <si>
    <t>00077445</t>
  </si>
  <si>
    <t>16.71</t>
  </si>
  <si>
    <t>16:05</t>
  </si>
  <si>
    <t>00080235</t>
  </si>
  <si>
    <t>00077446</t>
  </si>
  <si>
    <t>00077502</t>
  </si>
  <si>
    <t>397.00</t>
  </si>
  <si>
    <t>18.14</t>
  </si>
  <si>
    <t>00080236</t>
  </si>
  <si>
    <t>00077512</t>
  </si>
  <si>
    <t>22.64</t>
  </si>
  <si>
    <t>00077555</t>
  </si>
  <si>
    <t>465.00</t>
  </si>
  <si>
    <t>12.26</t>
  </si>
  <si>
    <t>00077585</t>
  </si>
  <si>
    <t>09:53</t>
  </si>
  <si>
    <t>00080311</t>
  </si>
  <si>
    <t>00077586</t>
  </si>
  <si>
    <t>22.38</t>
  </si>
  <si>
    <t>00080333</t>
  </si>
  <si>
    <t>00077680</t>
  </si>
  <si>
    <t>429.00</t>
  </si>
  <si>
    <t>18.88</t>
  </si>
  <si>
    <t>16:39</t>
  </si>
  <si>
    <t>00080334</t>
  </si>
  <si>
    <t>00077696</t>
  </si>
  <si>
    <t>11.00</t>
  </si>
  <si>
    <t>27.27</t>
  </si>
  <si>
    <t>16:49</t>
  </si>
  <si>
    <t>00077735</t>
  </si>
  <si>
    <t>481.00</t>
  </si>
  <si>
    <t>00080398</t>
  </si>
  <si>
    <t>00077783</t>
  </si>
  <si>
    <t>82.00</t>
  </si>
  <si>
    <t>7.68</t>
  </si>
  <si>
    <t>10:57</t>
  </si>
  <si>
    <t>13:09</t>
  </si>
  <si>
    <t>00080525</t>
  </si>
  <si>
    <t>00077780</t>
  </si>
  <si>
    <t>9.38</t>
  </si>
  <si>
    <t>09:36</t>
  </si>
  <si>
    <t>09:52</t>
  </si>
  <si>
    <t>00080526</t>
  </si>
  <si>
    <t>00077762</t>
  </si>
  <si>
    <t>5.63</t>
  </si>
  <si>
    <t>30020-BG20-1050X200F-AGA0U</t>
  </si>
  <si>
    <t>30040-AG20-1050X200F-AGA0U</t>
  </si>
  <si>
    <t xml:space="preserve">FA </t>
  </si>
  <si>
    <t>※原反AG20_x000D_
難燃品種(FR4)_x000D_
製品ﾗﾍﾞﾙ色確認【白地】</t>
  </si>
  <si>
    <t>00080530</t>
  </si>
  <si>
    <t>00077781</t>
  </si>
  <si>
    <t>6.15</t>
  </si>
  <si>
    <t>30015-BG00-1030X200F-ABK0C</t>
  </si>
  <si>
    <t>30030-AG00-1030X200F-ABK0C</t>
  </si>
  <si>
    <t>00080755</t>
  </si>
  <si>
    <t>00077899</t>
  </si>
  <si>
    <t>00080323</t>
  </si>
  <si>
    <t>00077959</t>
  </si>
  <si>
    <t>16.82</t>
  </si>
  <si>
    <t>00077955</t>
  </si>
  <si>
    <t>343.00</t>
  </si>
  <si>
    <t>19.24</t>
  </si>
  <si>
    <t>00080650</t>
  </si>
  <si>
    <t>00078036</t>
  </si>
  <si>
    <t>00080312</t>
  </si>
  <si>
    <t>00078004</t>
  </si>
  <si>
    <t>431.00</t>
  </si>
  <si>
    <t>13.92</t>
  </si>
  <si>
    <t>15:54</t>
  </si>
  <si>
    <t>00078025</t>
  </si>
  <si>
    <t>00078089</t>
  </si>
  <si>
    <t>15.20</t>
  </si>
  <si>
    <t>16:06</t>
  </si>
  <si>
    <t>00080324</t>
  </si>
  <si>
    <t>00078116</t>
  </si>
  <si>
    <t>14.81</t>
  </si>
  <si>
    <t>00078145</t>
  </si>
  <si>
    <t>18.22</t>
  </si>
  <si>
    <t>00078198</t>
  </si>
  <si>
    <t>9.09</t>
  </si>
  <si>
    <t>10:15</t>
  </si>
  <si>
    <t>00077425</t>
  </si>
  <si>
    <t>00077785</t>
  </si>
  <si>
    <t>00077992</t>
  </si>
  <si>
    <t>EC,巻返し</t>
  </si>
  <si>
    <t>30050-JG00-1030X200F-ABK0Q</t>
  </si>
  <si>
    <t>30050-AG00-1030X200F-ABK0C</t>
  </si>
  <si>
    <t>00080063</t>
  </si>
  <si>
    <t>30060-AG00-1000X100F-A   C</t>
  </si>
  <si>
    <t>25025-JP17- 940X250F-A   Q</t>
  </si>
  <si>
    <t>00080367</t>
  </si>
  <si>
    <t>00077341</t>
  </si>
  <si>
    <t>30040-JG00-1030X200F-ABK0Q</t>
  </si>
  <si>
    <t>00080192</t>
  </si>
  <si>
    <t>00077340</t>
  </si>
  <si>
    <t>305.00</t>
  </si>
  <si>
    <t>18.69</t>
  </si>
  <si>
    <t>00080231</t>
  </si>
  <si>
    <t>00077364</t>
  </si>
  <si>
    <t>30030-JG00-1030X200F-ABK0Q</t>
  </si>
  <si>
    <t>00077362</t>
  </si>
  <si>
    <t>00080228</t>
  </si>
  <si>
    <t>00077363</t>
  </si>
  <si>
    <t>17.50</t>
  </si>
  <si>
    <t>00077361</t>
  </si>
  <si>
    <t>00077526</t>
  </si>
  <si>
    <t>00080531</t>
  </si>
  <si>
    <t>00077547</t>
  </si>
  <si>
    <t>7.69</t>
  </si>
  <si>
    <t>00080310</t>
  </si>
  <si>
    <t>00077546</t>
  </si>
  <si>
    <t>25025-JP17-1100X250F-A   Q</t>
  </si>
  <si>
    <t>00080425</t>
  </si>
  <si>
    <t>00077545</t>
  </si>
  <si>
    <t>30030-JP66-1300X200F-A   Q</t>
  </si>
  <si>
    <t>30030-AP66-1300X200F-A   G</t>
  </si>
  <si>
    <t>00080429</t>
  </si>
  <si>
    <t>00077544</t>
  </si>
  <si>
    <t>10:00</t>
  </si>
  <si>
    <t>00080494</t>
  </si>
  <si>
    <t>00077665</t>
  </si>
  <si>
    <t>15025-NR28-1550X250F-ABK0J</t>
  </si>
  <si>
    <t>15025-SR28-1550X250F-ABK0J</t>
  </si>
  <si>
    <t>B2F25SRF5250FB4</t>
  </si>
  <si>
    <t>00080543</t>
  </si>
  <si>
    <t>00077669</t>
  </si>
  <si>
    <t>12.31</t>
  </si>
  <si>
    <t>00080433</t>
  </si>
  <si>
    <t>00077668</t>
  </si>
  <si>
    <t>15:15</t>
  </si>
  <si>
    <t>00080622</t>
  </si>
  <si>
    <t>00077685</t>
  </si>
  <si>
    <t>14:35</t>
  </si>
  <si>
    <t>00080623</t>
  </si>
  <si>
    <t>00077686</t>
  </si>
  <si>
    <t>00080336</t>
  </si>
  <si>
    <t>00077802</t>
  </si>
  <si>
    <t>17.39</t>
  </si>
  <si>
    <t>00080065</t>
  </si>
  <si>
    <t>00077800</t>
  </si>
  <si>
    <t>00080067</t>
  </si>
  <si>
    <t>00077801</t>
  </si>
  <si>
    <t>00080677</t>
  </si>
  <si>
    <t>00077835</t>
  </si>
  <si>
    <t>10.48</t>
  </si>
  <si>
    <t>18030-JX5R-1390X250F-A   B</t>
  </si>
  <si>
    <t>18030-AX5R-1390X250F-A   B</t>
  </si>
  <si>
    <t>00080591</t>
  </si>
  <si>
    <t>00077833</t>
  </si>
  <si>
    <t>11.43</t>
  </si>
  <si>
    <t>30030-JG20-1050X200F-AGA0Q</t>
  </si>
  <si>
    <t>30030-AG20-1050X200F-AGA0U</t>
  </si>
  <si>
    <t>00080750</t>
  </si>
  <si>
    <t>00077892</t>
  </si>
  <si>
    <t>00080751</t>
  </si>
  <si>
    <t>00077836</t>
  </si>
  <si>
    <t>303.00</t>
  </si>
  <si>
    <t>21.78</t>
  </si>
  <si>
    <t>00080779</t>
  </si>
  <si>
    <t>00077903</t>
  </si>
  <si>
    <t>00077968</t>
  </si>
  <si>
    <t>00077929</t>
  </si>
  <si>
    <t>19.29</t>
  </si>
  <si>
    <t>00080781</t>
  </si>
  <si>
    <t>00077930</t>
  </si>
  <si>
    <t>19.41</t>
  </si>
  <si>
    <t>13:24</t>
  </si>
  <si>
    <t>00080814</t>
  </si>
  <si>
    <t>00077998</t>
  </si>
  <si>
    <t>0.20</t>
  </si>
  <si>
    <t>15030-JW07- 760X  3F-A</t>
  </si>
  <si>
    <t>15030-AW07- 760X  3F-A</t>
  </si>
  <si>
    <t>00077997</t>
  </si>
  <si>
    <t>15.88</t>
  </si>
  <si>
    <t>00082315</t>
  </si>
  <si>
    <t>00079859</t>
  </si>
  <si>
    <t>15.56</t>
  </si>
  <si>
    <t>00077667</t>
  </si>
  <si>
    <t>00080108</t>
  </si>
  <si>
    <t>00080116</t>
  </si>
  <si>
    <t>0R040-8Y0B- 820X200F-A   C</t>
  </si>
  <si>
    <t>0R040-8Y0B- 310X198G-A   C</t>
  </si>
  <si>
    <t>00079927</t>
  </si>
  <si>
    <t>20025-AX17-1000X300F-A   E</t>
  </si>
  <si>
    <t>A2K25AXA0300FN1</t>
  </si>
  <si>
    <t>B2K25AXA5300FN1</t>
  </si>
  <si>
    <t>20025-AX17-1050X300F-A   E</t>
  </si>
  <si>
    <t>00080081</t>
  </si>
  <si>
    <t>00077339</t>
  </si>
  <si>
    <t>00077343</t>
  </si>
  <si>
    <t>15.33</t>
  </si>
  <si>
    <t>00077401</t>
  </si>
  <si>
    <t>16.62</t>
  </si>
  <si>
    <t>00079987</t>
  </si>
  <si>
    <t>00077400</t>
  </si>
  <si>
    <t>00077450</t>
  </si>
  <si>
    <t>330.00</t>
  </si>
  <si>
    <t>00077496</t>
  </si>
  <si>
    <t>00079985</t>
  </si>
  <si>
    <t>00077509</t>
  </si>
  <si>
    <t>340.00</t>
  </si>
  <si>
    <t>00080585</t>
  </si>
  <si>
    <t>00077574</t>
  </si>
  <si>
    <t>A2P408Y52200FG1</t>
  </si>
  <si>
    <t>0R040-8Y0B- 520X200F-AGA1C</t>
  </si>
  <si>
    <t>0R040-8Y0B- 520X197F-AGA1C</t>
  </si>
  <si>
    <t>0R040-8Y0B- 520X198F-AGA1C</t>
  </si>
  <si>
    <t>0R040-8Y0B- 520X199F-AGA1C</t>
  </si>
  <si>
    <t>13:29</t>
  </si>
  <si>
    <t>00080399</t>
  </si>
  <si>
    <t>00077569</t>
  </si>
  <si>
    <t>11.31</t>
  </si>
  <si>
    <t>00080400</t>
  </si>
  <si>
    <t>00077565</t>
  </si>
  <si>
    <t>117.00</t>
  </si>
  <si>
    <t>8.12</t>
  </si>
  <si>
    <t>00077543</t>
  </si>
  <si>
    <t>00080177</t>
  </si>
  <si>
    <t>00077624</t>
  </si>
  <si>
    <t>10.34</t>
  </si>
  <si>
    <t>15030-SR28-1100X300F-ABK0E</t>
  </si>
  <si>
    <t>15030-SR28-1150X300F-ABK0E</t>
  </si>
  <si>
    <t>00077611</t>
  </si>
  <si>
    <t>00077663</t>
  </si>
  <si>
    <t>11.08</t>
  </si>
  <si>
    <t>14:04</t>
  </si>
  <si>
    <t>00077692</t>
  </si>
  <si>
    <t>10.26</t>
  </si>
  <si>
    <t>00077683</t>
  </si>
  <si>
    <t>33.00</t>
  </si>
  <si>
    <t>14:37</t>
  </si>
  <si>
    <t>00077724</t>
  </si>
  <si>
    <t>11.58</t>
  </si>
  <si>
    <t>16:20</t>
  </si>
  <si>
    <t>00080627</t>
  </si>
  <si>
    <t>00077723</t>
  </si>
  <si>
    <t>2.67</t>
  </si>
  <si>
    <t>15015-AP67-1550X317F-A   P</t>
  </si>
  <si>
    <t>A2F15APD1100FN1</t>
  </si>
  <si>
    <t>A2F15AP95100FN1</t>
  </si>
  <si>
    <t>A2F15APF5190FN1</t>
  </si>
  <si>
    <t>15015-AP67-1310X 60F-A   P</t>
  </si>
  <si>
    <t>15015-AP67- 950X 60F-A   P</t>
  </si>
  <si>
    <t>15015-AP67-1550X190F-A   P</t>
  </si>
  <si>
    <t>00080656</t>
  </si>
  <si>
    <t>00077721</t>
  </si>
  <si>
    <t>20020-AP17-1550X300F-A   P</t>
  </si>
  <si>
    <t>A2K20APE5060FN1</t>
  </si>
  <si>
    <t>20020-AP17-1450X 60F-A   P</t>
  </si>
  <si>
    <t>00077719</t>
  </si>
  <si>
    <t>00077846</t>
  </si>
  <si>
    <t>00077857</t>
  </si>
  <si>
    <t>10:49</t>
  </si>
  <si>
    <t>00080782</t>
  </si>
  <si>
    <t>00077865</t>
  </si>
  <si>
    <t>4.92</t>
  </si>
  <si>
    <t>20020-AP17-1220X300F-A   P</t>
  </si>
  <si>
    <t>00077889</t>
  </si>
  <si>
    <t>13.37</t>
  </si>
  <si>
    <t>00078002</t>
  </si>
  <si>
    <t>00080808</t>
  </si>
  <si>
    <t>00078043</t>
  </si>
  <si>
    <t>4.52</t>
  </si>
  <si>
    <t xml:space="preserve">40040-E10W- 870X 95   </t>
  </si>
  <si>
    <t>09:57</t>
  </si>
  <si>
    <t>00079995</t>
  </si>
  <si>
    <t>00077583</t>
  </si>
  <si>
    <t>15.09</t>
  </si>
  <si>
    <t>00077601</t>
  </si>
  <si>
    <t>13.11</t>
  </si>
  <si>
    <t>00080181</t>
  </si>
  <si>
    <t>00077823</t>
  </si>
  <si>
    <t>30100-AG00-1000X 50F-ABK0C</t>
  </si>
  <si>
    <t>30100-AG00-1000X100F-ABK0C</t>
  </si>
  <si>
    <t>00080190</t>
  </si>
  <si>
    <t>00077773</t>
  </si>
  <si>
    <t>8.37</t>
  </si>
  <si>
    <t>30100-AG00-1000X100F-A   C</t>
  </si>
  <si>
    <t>00077722</t>
  </si>
  <si>
    <t>00077720</t>
  </si>
  <si>
    <t>00077834</t>
  </si>
  <si>
    <t>144.00</t>
  </si>
  <si>
    <t>4.17</t>
  </si>
  <si>
    <t>00080424</t>
  </si>
  <si>
    <t>00077913</t>
  </si>
  <si>
    <t>248.00</t>
  </si>
  <si>
    <t>8.06</t>
  </si>
  <si>
    <t>00080481</t>
  </si>
  <si>
    <t>00077911</t>
  </si>
  <si>
    <t>9.77</t>
  </si>
  <si>
    <t>05020-AY00- 630X100F-AWH1P</t>
  </si>
  <si>
    <t>05020-AY00- 630X200F-AWH1P</t>
  </si>
  <si>
    <t>B2520AY63200CN1</t>
  </si>
  <si>
    <t>14:22</t>
  </si>
  <si>
    <t>00080555</t>
  </si>
  <si>
    <t>00077966</t>
  </si>
  <si>
    <t>143.00</t>
  </si>
  <si>
    <t>12.59</t>
  </si>
  <si>
    <t>00078024</t>
  </si>
  <si>
    <t>00080482</t>
  </si>
  <si>
    <t>00077912</t>
  </si>
  <si>
    <t>00078049</t>
  </si>
  <si>
    <t>19.05</t>
  </si>
  <si>
    <t>00080561</t>
  </si>
  <si>
    <t>00078197</t>
  </si>
  <si>
    <t>9.12</t>
  </si>
  <si>
    <t>00080184</t>
  </si>
  <si>
    <t>00077477</t>
  </si>
  <si>
    <t>108.00</t>
  </si>
  <si>
    <t>5.56</t>
  </si>
  <si>
    <t>30080-AG00-1000X100F-A</t>
  </si>
  <si>
    <t>16:48</t>
  </si>
  <si>
    <t>00080194</t>
  </si>
  <si>
    <t>00077476</t>
  </si>
  <si>
    <t>33.33</t>
  </si>
  <si>
    <t>30020-KG00- 935X200F-AGA1V</t>
  </si>
  <si>
    <t>SEC,巻返し</t>
  </si>
  <si>
    <t>00080786</t>
  </si>
  <si>
    <t>00078041</t>
  </si>
  <si>
    <t>00077398</t>
  </si>
  <si>
    <t>00077449</t>
  </si>
  <si>
    <t>00077508</t>
  </si>
  <si>
    <t>00077577</t>
  </si>
  <si>
    <t>32.00</t>
  </si>
  <si>
    <t>00077695</t>
  </si>
  <si>
    <t>1.00</t>
  </si>
  <si>
    <t>400.00</t>
  </si>
  <si>
    <t>00077568</t>
  </si>
  <si>
    <t>00077564</t>
  </si>
  <si>
    <t>00077616</t>
  </si>
  <si>
    <t>00078042</t>
  </si>
  <si>
    <t>11:17</t>
  </si>
  <si>
    <t>0R040-8Y0B- 680X194F-ABG1C</t>
  </si>
  <si>
    <t>103.00</t>
  </si>
  <si>
    <t>15:28</t>
  </si>
  <si>
    <t>00077453</t>
  </si>
  <si>
    <t>72.00</t>
  </si>
  <si>
    <t>2.78</t>
  </si>
  <si>
    <t>00079871</t>
  </si>
  <si>
    <t>00077459</t>
  </si>
  <si>
    <t>113.00</t>
  </si>
  <si>
    <t>28.32</t>
  </si>
  <si>
    <t>00079872</t>
  </si>
  <si>
    <t>00077456</t>
  </si>
  <si>
    <t>10:23</t>
  </si>
  <si>
    <t>10:21</t>
  </si>
  <si>
    <t>00079873</t>
  </si>
  <si>
    <t>00077454</t>
  </si>
  <si>
    <t>10:13</t>
  </si>
  <si>
    <t>00079874</t>
  </si>
  <si>
    <t>00077455</t>
  </si>
  <si>
    <t>00077461</t>
  </si>
  <si>
    <t>152.00</t>
  </si>
  <si>
    <t>14:28</t>
  </si>
  <si>
    <t>00079876</t>
  </si>
  <si>
    <t>00077460</t>
  </si>
  <si>
    <t>28.00</t>
  </si>
  <si>
    <t>00077523</t>
  </si>
  <si>
    <t>00077538</t>
  </si>
  <si>
    <t>09:48</t>
  </si>
  <si>
    <t>10:11</t>
  </si>
  <si>
    <t>00077537</t>
  </si>
  <si>
    <t>83.00</t>
  </si>
  <si>
    <t>12.05</t>
  </si>
  <si>
    <t>00080474</t>
  </si>
  <si>
    <t>00077993</t>
  </si>
  <si>
    <t>358.00</t>
  </si>
  <si>
    <t>22.35</t>
  </si>
  <si>
    <t>11:04</t>
  </si>
  <si>
    <t>00077988</t>
  </si>
  <si>
    <t>101.00</t>
  </si>
  <si>
    <t>1.98</t>
  </si>
  <si>
    <t>10:06</t>
  </si>
  <si>
    <t>00077989</t>
  </si>
  <si>
    <t>00078039</t>
  </si>
  <si>
    <t>13.61</t>
  </si>
  <si>
    <t>10:52</t>
  </si>
  <si>
    <t>00080475</t>
  </si>
  <si>
    <t>00078040</t>
  </si>
  <si>
    <t>318.00</t>
  </si>
  <si>
    <t>25.16</t>
  </si>
  <si>
    <t>00078080</t>
  </si>
  <si>
    <t>00080479</t>
  </si>
  <si>
    <t>00078081</t>
  </si>
  <si>
    <t>0R040-8Y0B- 680X197F-AGA1C</t>
  </si>
  <si>
    <t>00078117</t>
  </si>
  <si>
    <t>00080476</t>
  </si>
  <si>
    <t>00078129</t>
  </si>
  <si>
    <t>328.00</t>
  </si>
  <si>
    <t>24.39</t>
  </si>
  <si>
    <t>14:43</t>
  </si>
  <si>
    <t>00078130</t>
  </si>
  <si>
    <t>00080483</t>
  </si>
  <si>
    <t>00078133</t>
  </si>
  <si>
    <t>7.84</t>
  </si>
  <si>
    <t>0R040-8Y0B- 870X196F-AGA1H</t>
  </si>
  <si>
    <t>0R040-8Y0B- 870X196F-AGA1Q</t>
  </si>
  <si>
    <t>00078199</t>
  </si>
  <si>
    <t>00078196</t>
  </si>
  <si>
    <t>430.00</t>
  </si>
  <si>
    <t>22.33</t>
  </si>
  <si>
    <t>00078235</t>
  </si>
  <si>
    <t>00079994</t>
  </si>
  <si>
    <t>00077358</t>
  </si>
  <si>
    <t>30100-VG00-1000X 50F-A   C</t>
  </si>
  <si>
    <t>30100-NG00-1000X100F-A   C</t>
  </si>
  <si>
    <t>分割,エンボス,巻返し</t>
  </si>
  <si>
    <t>NVシート張り紙</t>
  </si>
  <si>
    <t>A2O60VGA0050FN1</t>
  </si>
  <si>
    <t>105.00</t>
  </si>
  <si>
    <t>10:26</t>
  </si>
  <si>
    <t>00077357</t>
  </si>
  <si>
    <t>00080592</t>
  </si>
  <si>
    <t>00077815</t>
  </si>
  <si>
    <t>16:01</t>
  </si>
  <si>
    <t>00080745</t>
  </si>
  <si>
    <t>00077814</t>
  </si>
  <si>
    <t>3.28</t>
  </si>
  <si>
    <t>00077349</t>
  </si>
  <si>
    <t>00077635</t>
  </si>
  <si>
    <t>00080191</t>
  </si>
  <si>
    <t>00077729</t>
  </si>
  <si>
    <t>00077771</t>
  </si>
  <si>
    <t>237.00</t>
  </si>
  <si>
    <t>10.97</t>
  </si>
  <si>
    <t>13:12</t>
  </si>
  <si>
    <t>00077807</t>
  </si>
  <si>
    <t>213.00</t>
  </si>
  <si>
    <t>13.15</t>
  </si>
  <si>
    <t>365.00</t>
  </si>
  <si>
    <t>00077403</t>
  </si>
  <si>
    <t>8.77</t>
  </si>
  <si>
    <t>00077435</t>
  </si>
  <si>
    <t>14.68</t>
  </si>
  <si>
    <t>17:09</t>
  </si>
  <si>
    <t>00077441</t>
  </si>
  <si>
    <t>00080617</t>
  </si>
  <si>
    <t>00077614</t>
  </si>
  <si>
    <t>00077843</t>
  </si>
  <si>
    <t>8.18</t>
  </si>
  <si>
    <t>10:59</t>
  </si>
  <si>
    <t>00077870</t>
  </si>
  <si>
    <t>12.41</t>
  </si>
  <si>
    <t>14:14</t>
  </si>
  <si>
    <t>00077888</t>
  </si>
  <si>
    <t>13.39</t>
  </si>
  <si>
    <t>00077366</t>
  </si>
  <si>
    <t>00077501</t>
  </si>
  <si>
    <t>00077527</t>
  </si>
  <si>
    <t>00077832</t>
  </si>
  <si>
    <t>7.06</t>
  </si>
  <si>
    <t>11:59</t>
  </si>
  <si>
    <t>00077858</t>
  </si>
  <si>
    <t>00077894</t>
  </si>
  <si>
    <t>6.69</t>
  </si>
  <si>
    <t>15:09</t>
  </si>
  <si>
    <t>00077925</t>
  </si>
  <si>
    <t>96.00</t>
  </si>
  <si>
    <t>00077945</t>
  </si>
  <si>
    <t>00077987</t>
  </si>
  <si>
    <t>366.00</t>
  </si>
  <si>
    <t>7.38</t>
  </si>
  <si>
    <t>15:36</t>
  </si>
  <si>
    <t>00078015</t>
  </si>
  <si>
    <t>114.00</t>
  </si>
  <si>
    <t>7.89</t>
  </si>
  <si>
    <t>00078046</t>
  </si>
  <si>
    <t>00078082</t>
  </si>
  <si>
    <t>186.00</t>
  </si>
  <si>
    <t>11:31</t>
  </si>
  <si>
    <t>00078083</t>
  </si>
  <si>
    <t>264.00</t>
  </si>
  <si>
    <t>7.95</t>
  </si>
  <si>
    <t>00078134</t>
  </si>
  <si>
    <t>8.67</t>
  </si>
  <si>
    <t>P75940</t>
  </si>
  <si>
    <t>191974Y</t>
  </si>
  <si>
    <t>191975S</t>
  </si>
  <si>
    <t>191978Z</t>
  </si>
  <si>
    <t>P76062</t>
  </si>
  <si>
    <t xml:space="preserve">191792W
191793R
</t>
  </si>
  <si>
    <t>191895B</t>
  </si>
  <si>
    <t>192078B</t>
  </si>
  <si>
    <t>25020-FG00-740X200
25020-AG00-750X200</t>
  </si>
  <si>
    <t xml:space="preserve">192080F
</t>
  </si>
  <si>
    <t>192024J</t>
  </si>
  <si>
    <t>1920025A</t>
  </si>
  <si>
    <t>192027B</t>
  </si>
  <si>
    <t>SEC/ｽﾘｯﾄ</t>
  </si>
  <si>
    <t>192173G</t>
  </si>
  <si>
    <t>10010-NP67-1550X298</t>
  </si>
  <si>
    <t>10010-AP67-1550X298</t>
  </si>
  <si>
    <t>H面外巻き</t>
  </si>
  <si>
    <t>192022T</t>
  </si>
  <si>
    <t>GB60803</t>
  </si>
  <si>
    <t>50030-HM0C-1030X180</t>
  </si>
  <si>
    <t>50030-BM0C-1030X180</t>
  </si>
  <si>
    <t>JR260901</t>
  </si>
  <si>
    <t>入庫お願いします。『P000076148』　EL原反は9/1(火 )投入します。</t>
  </si>
  <si>
    <t>P000076148</t>
  </si>
  <si>
    <t>30020-A05W-870X97
30020-A05W-870X60</t>
  </si>
  <si>
    <t>97
60</t>
  </si>
  <si>
    <t>15030-NW07-760X20</t>
  </si>
  <si>
    <t>15030-AW07-760X20</t>
  </si>
  <si>
    <t>SEC/接続</t>
  </si>
  <si>
    <t>Y9-1</t>
  </si>
  <si>
    <t>ｽﾗｲｽ/ｽﾘｯﾄ</t>
  </si>
  <si>
    <t>00082546</t>
  </si>
  <si>
    <t>00079915</t>
  </si>
  <si>
    <t>12.35</t>
  </si>
  <si>
    <t>00079922</t>
  </si>
  <si>
    <t>7.74</t>
  </si>
  <si>
    <t>00082550</t>
  </si>
  <si>
    <t>00079923</t>
  </si>
  <si>
    <t>00082604</t>
  </si>
  <si>
    <t>00079925</t>
  </si>
  <si>
    <t>15.32</t>
  </si>
  <si>
    <t>00082719</t>
  </si>
  <si>
    <t>00079983</t>
  </si>
  <si>
    <t>50030-HM0C-1030X180F-A</t>
  </si>
  <si>
    <t>50030-BM0C-1030X180F-A</t>
  </si>
  <si>
    <t>A3Q30HMA3200FN4</t>
  </si>
  <si>
    <t>B3Q30BMA3200FN4</t>
  </si>
  <si>
    <t>00082600</t>
  </si>
  <si>
    <t>00079959</t>
  </si>
  <si>
    <t>00082602</t>
  </si>
  <si>
    <t>00079958</t>
  </si>
  <si>
    <t>21.43</t>
  </si>
  <si>
    <t>00079957</t>
  </si>
  <si>
    <t>22.50</t>
  </si>
  <si>
    <t>00079917</t>
  </si>
  <si>
    <t>10:08</t>
  </si>
  <si>
    <t>00079956</t>
  </si>
  <si>
    <t>00082688</t>
  </si>
  <si>
    <t>00080023</t>
  </si>
  <si>
    <t>4.21</t>
  </si>
  <si>
    <t>00082690</t>
  </si>
  <si>
    <t>00080024</t>
  </si>
  <si>
    <t>00082599</t>
  </si>
  <si>
    <t>00080039</t>
  </si>
  <si>
    <t>0016</t>
  </si>
  <si>
    <t>00082545</t>
  </si>
  <si>
    <t>00079918</t>
  </si>
  <si>
    <t>20030-AP6F-1460X200F-A   P</t>
  </si>
  <si>
    <t>A2K30APE6200FN1</t>
  </si>
  <si>
    <t>B2K30APE6200FN1</t>
  </si>
  <si>
    <t>00079929</t>
  </si>
  <si>
    <t>189.00</t>
  </si>
  <si>
    <t>4.23</t>
  </si>
  <si>
    <t>11:34</t>
  </si>
  <si>
    <t>00082527</t>
  </si>
  <si>
    <t>00079930</t>
  </si>
  <si>
    <t>261.00</t>
  </si>
  <si>
    <t>23.75</t>
  </si>
  <si>
    <t>00082597</t>
  </si>
  <si>
    <t>00080014</t>
  </si>
  <si>
    <t>99.00</t>
  </si>
  <si>
    <t>4.04</t>
  </si>
  <si>
    <t>10:04</t>
  </si>
  <si>
    <t>00082598</t>
  </si>
  <si>
    <t>00080016</t>
  </si>
  <si>
    <t>00080041</t>
  </si>
  <si>
    <t>3.14</t>
  </si>
  <si>
    <t>00079975</t>
  </si>
  <si>
    <t>11:21</t>
  </si>
  <si>
    <t>00079916</t>
  </si>
  <si>
    <t>12.57</t>
  </si>
  <si>
    <t>00079942</t>
  </si>
  <si>
    <t>13.04</t>
  </si>
  <si>
    <t>00079955</t>
  </si>
  <si>
    <t>176.00</t>
  </si>
  <si>
    <t>11.93</t>
  </si>
  <si>
    <t>00080021</t>
  </si>
  <si>
    <t>139.00</t>
  </si>
  <si>
    <t>10.79</t>
  </si>
  <si>
    <t>10:44</t>
  </si>
  <si>
    <t>00080022</t>
  </si>
  <si>
    <t>249.00</t>
  </si>
  <si>
    <t>C8-17-202608</t>
  </si>
  <si>
    <t>T8-5-202608</t>
  </si>
  <si>
    <t>T8-6-202608</t>
  </si>
  <si>
    <t>W8-12-202608</t>
  </si>
  <si>
    <t>W8-13-202608</t>
  </si>
  <si>
    <t>W8-22-202608</t>
  </si>
  <si>
    <t>W8-23-202608</t>
  </si>
  <si>
    <t>W8-24-202608</t>
  </si>
  <si>
    <t>W8-25-202608</t>
  </si>
  <si>
    <t>A8-4-202608</t>
  </si>
  <si>
    <t>GB60803-202608</t>
  </si>
  <si>
    <t>GB60804</t>
  </si>
  <si>
    <t>00082512</t>
  </si>
  <si>
    <t>00080166</t>
  </si>
  <si>
    <t>30045-BB05-1050X100F-AGB</t>
  </si>
  <si>
    <t xml:space="preserve">GB </t>
  </si>
  <si>
    <t>30090-HB05-1050X100F-AGB</t>
  </si>
  <si>
    <t>A3O45BA50100FG1</t>
  </si>
  <si>
    <t>B3O90HBA5100FGA</t>
  </si>
  <si>
    <t>00082897</t>
  </si>
  <si>
    <t>46.00</t>
  </si>
  <si>
    <t>1.09</t>
  </si>
  <si>
    <t>50040-BY0B- 680X 50F-ABG1C</t>
  </si>
  <si>
    <t>50080-AY0B- 680X 50F-ABG1C</t>
  </si>
  <si>
    <t>A3Q40BY68050FB1</t>
  </si>
  <si>
    <t>B3Q60AY68050FB1</t>
  </si>
  <si>
    <t>00082912</t>
  </si>
  <si>
    <t>00080180</t>
  </si>
  <si>
    <t>B2I30AXD9250FN1</t>
  </si>
  <si>
    <t>0R040-8Y0B- 510X197F-A   C</t>
  </si>
  <si>
    <t>00082384</t>
  </si>
  <si>
    <t>00080088</t>
  </si>
  <si>
    <t>9.70</t>
  </si>
  <si>
    <t>00080070</t>
  </si>
  <si>
    <t>00082382</t>
  </si>
  <si>
    <t>00080107</t>
  </si>
  <si>
    <t>7.27</t>
  </si>
  <si>
    <t>0R040-8Y0B- 370X200G-ABG1C</t>
  </si>
  <si>
    <t>A2P408Y30200GB1</t>
  </si>
  <si>
    <t>00082383</t>
  </si>
  <si>
    <t>A2P408Y26200HB1</t>
  </si>
  <si>
    <t>0R040-8Y0B- 260X200H-ABG1C</t>
  </si>
  <si>
    <t>00082763</t>
  </si>
  <si>
    <t>00080165</t>
  </si>
  <si>
    <t>146.00</t>
  </si>
  <si>
    <t>10.27</t>
  </si>
  <si>
    <t>B2O40BY96250FN1</t>
  </si>
  <si>
    <t>10:51</t>
  </si>
  <si>
    <t>9.64</t>
  </si>
  <si>
    <t>00080069</t>
  </si>
  <si>
    <t>81.00</t>
  </si>
  <si>
    <t>17.28</t>
  </si>
  <si>
    <t>121.00</t>
  </si>
  <si>
    <t>6.61</t>
  </si>
  <si>
    <t>00082381</t>
  </si>
  <si>
    <t>00080071</t>
  </si>
  <si>
    <t>122.00</t>
  </si>
  <si>
    <t>16.39</t>
  </si>
  <si>
    <t>00080104</t>
  </si>
  <si>
    <t>24.24</t>
  </si>
  <si>
    <t>A2N20FGA7150FG6</t>
  </si>
  <si>
    <t>25020-FG00-1070X116F-AGR0C</t>
  </si>
  <si>
    <t>00080043</t>
  </si>
  <si>
    <t>00080073</t>
  </si>
  <si>
    <t>0R040-8Y0B-260X200
0R040-8Y0B-870X200</t>
  </si>
  <si>
    <t>H-A
F-A</t>
  </si>
  <si>
    <t>BG1
BG1</t>
  </si>
  <si>
    <t>2,400
400</t>
  </si>
  <si>
    <t>191976M
192526W</t>
  </si>
  <si>
    <t>25020-FG00-1070X200
25020-FG00-1070X116</t>
  </si>
  <si>
    <t>200
116</t>
  </si>
  <si>
    <t>192077V
192529G</t>
  </si>
  <si>
    <t>0R040-8Y0B-510X197</t>
  </si>
  <si>
    <t>192521A</t>
  </si>
  <si>
    <t>A2P408Y18200HG4</t>
  </si>
  <si>
    <t>192536P</t>
  </si>
  <si>
    <t>192738W</t>
  </si>
  <si>
    <t>192737F</t>
  </si>
  <si>
    <t>50040-BY0B-680X50</t>
  </si>
  <si>
    <t>50080-AY0B-680X50</t>
  </si>
  <si>
    <t>10,800</t>
  </si>
  <si>
    <t>5,400</t>
  </si>
  <si>
    <t>192841B</t>
  </si>
  <si>
    <t>1,250</t>
  </si>
  <si>
    <t>Q面外巻き(ｲﾝﾗｲﾝEC仕様)</t>
  </si>
  <si>
    <t>192847G</t>
  </si>
  <si>
    <t>192852Z</t>
  </si>
  <si>
    <t>GB60806</t>
  </si>
  <si>
    <t>穴あけ</t>
  </si>
  <si>
    <t>4倍穴あけ</t>
  </si>
  <si>
    <t>B2P40BYA5100FB4</t>
  </si>
  <si>
    <t>加工日報発行問合せ_20260903_094725.csv</t>
  </si>
  <si>
    <t>00080196</t>
  </si>
  <si>
    <t>204.00</t>
  </si>
  <si>
    <t>14.71</t>
  </si>
  <si>
    <t>00082919</t>
  </si>
  <si>
    <t>13.22</t>
  </si>
  <si>
    <t>00082733</t>
  </si>
  <si>
    <t>00080213</t>
  </si>
  <si>
    <t>182.00</t>
  </si>
  <si>
    <t>3.13</t>
  </si>
  <si>
    <t>00080241</t>
  </si>
  <si>
    <t>2.92</t>
  </si>
  <si>
    <t>00080195</t>
  </si>
  <si>
    <t>10.25</t>
  </si>
  <si>
    <t>00080212</t>
  </si>
  <si>
    <t>00080240</t>
  </si>
  <si>
    <t>00082773</t>
  </si>
  <si>
    <t>1.71</t>
  </si>
  <si>
    <t>00080176</t>
  </si>
  <si>
    <t>48.00</t>
  </si>
  <si>
    <t>20.83</t>
  </si>
  <si>
    <t>464.00</t>
  </si>
  <si>
    <t>21.12</t>
  </si>
  <si>
    <t>0R040-AY0B-820X200</t>
  </si>
  <si>
    <t>192923H</t>
  </si>
  <si>
    <t>192924Z</t>
  </si>
  <si>
    <t>192925T</t>
  </si>
  <si>
    <t>0R040-8Y0B-310X200</t>
  </si>
  <si>
    <t>5,600</t>
  </si>
  <si>
    <t>0R040-8Y0B-830X200</t>
  </si>
  <si>
    <t>5,200</t>
  </si>
  <si>
    <t>FC</t>
  </si>
  <si>
    <t>193148K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</si>
</sst>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76" formatCode="[$-F400]h:mm:ss\ AM/PM"/>
    <numFmt numFmtId="177" formatCode="#,##0,"/>
    <numFmt numFmtId="178" formatCode="&quot;¥&quot;#,##0_);[Red]\(&quot;¥&quot;#,##0\)"/>
    <numFmt numFmtId="179" formatCode="0_);[Red]\(0\)"/>
    <numFmt numFmtId="180" formatCode="#,##0_ "/>
    <numFmt numFmtId="181" formatCode="yyyy&quot;年&quot;m&quot;月&quot;;@"/>
    <numFmt numFmtId="182" formatCode="0.000_ "/>
    <numFmt numFmtId="183" formatCode="#,##0.000;[Red]\-#,##0.000"/>
    <numFmt numFmtId="185" formatCode="&quot;¥&quot;#,##0;\-&quot;¥&quot;#,##0;&quot;¥&quot;#,##0"/>
  </numFmts>
  <fonts count="24">
    <font>
      <sz val="10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10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scheme val="minor"/>
    </font>
    <font>
      <sz val="12"/>
      <color theme="1"/>
      <name val="ＭＳ Ｐゴシック"/>
      <family val="2"/>
      <charset val="128"/>
      <scheme val="minor"/>
    </font>
    <font>
      <u/>
      <sz val="11"/>
      <color indexed="12"/>
      <name val="ＭＳ Ｐゴシック"/>
      <family val="3"/>
      <charset val="128"/>
    </font>
    <font>
      <b/>
      <sz val="10"/>
      <color theme="1"/>
      <name val="ＭＳ Ｐゴシック"/>
      <family val="3"/>
      <charset val="128"/>
      <scheme val="minor"/>
    </font>
    <font>
      <u/>
      <sz val="10"/>
      <color theme="10"/>
      <name val="ＭＳ Ｐゴシック"/>
      <family val="2"/>
      <charset val="128"/>
      <scheme val="minor"/>
    </font>
    <font>
      <b/>
      <sz val="10"/>
      <color theme="1"/>
      <name val="ＭＳ Ｐゴシック"/>
      <family val="2"/>
      <charset val="128"/>
      <scheme val="minor"/>
    </font>
    <font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b/>
      <sz val="10"/>
      <color indexed="9"/>
      <name val="ＭＳ Ｐゴシック"/>
      <family val="3"/>
      <charset val="128"/>
    </font>
    <font>
      <sz val="10"/>
      <color theme="0"/>
      <name val="ＭＳ Ｐゴシック"/>
      <family val="3"/>
      <charset val="128"/>
    </font>
    <font>
      <sz val="10"/>
      <color rgb="FF0070C0"/>
      <name val="ＭＳ Ｐゴシック"/>
      <family val="3"/>
      <charset val="128"/>
    </font>
  </fonts>
  <fills count="15">
    <fill>
      <patternFill patternType="none"/>
    </fill>
    <fill>
      <patternFill patternType="gray125"/>
    </fill>
    <fill>
      <patternFill patternType="solid">
        <fgColor rgb="FF66FF3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C0DA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5">
    <xf numFmtId="0" fontId="0" fillId="0" borderId="0">
      <alignment vertical="center"/>
    </xf>
    <xf numFmtId="0" fontId="3" fillId="0" borderId="0">
      <alignment vertical="center"/>
    </xf>
    <xf numFmtId="0" fontId="5" fillId="0" borderId="0"/>
    <xf numFmtId="38" fontId="6" fillId="0" borderId="0" applyFont="0" applyFill="0" applyBorder="0" applyAlignment="0" applyProtection="0">
      <alignment vertical="center"/>
    </xf>
    <xf numFmtId="0" fontId="7" fillId="0" borderId="0"/>
    <xf numFmtId="0" fontId="3" fillId="0" borderId="0">
      <alignment vertical="center"/>
    </xf>
    <xf numFmtId="0" fontId="8" fillId="0" borderId="0">
      <alignment vertical="center"/>
    </xf>
    <xf numFmtId="0" fontId="9" fillId="0" borderId="0" applyNumberFormat="0" applyFill="0" applyBorder="0" applyAlignment="0" applyProtection="0">
      <alignment vertical="top"/>
      <protection locked="0"/>
    </xf>
    <xf numFmtId="0" fontId="5" fillId="0" borderId="0">
      <alignment vertical="center"/>
    </xf>
    <xf numFmtId="0" fontId="3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</cellStyleXfs>
  <cellXfs count="235">
    <xf numFmtId="0" fontId="0" fillId="0" borderId="0" xfId="0">
      <alignment vertical="center"/>
    </xf>
    <xf numFmtId="0" fontId="1" fillId="0" borderId="0" xfId="11">
      <alignment vertical="center"/>
    </xf>
    <xf numFmtId="14" fontId="0" fillId="0" borderId="0" xfId="0" applyNumberFormat="1">
      <alignment vertical="center"/>
    </xf>
    <xf numFmtId="177" fontId="0" fillId="0" borderId="0" xfId="0" applyNumberFormat="1">
      <alignment vertical="center"/>
    </xf>
    <xf numFmtId="38" fontId="0" fillId="0" borderId="0" xfId="3" applyFont="1">
      <alignment vertical="center"/>
    </xf>
    <xf numFmtId="178" fontId="0" fillId="0" borderId="0" xfId="0" applyNumberFormat="1">
      <alignment vertical="center"/>
    </xf>
    <xf numFmtId="178" fontId="0" fillId="0" borderId="0" xfId="3" applyNumberFormat="1" applyFont="1">
      <alignment vertical="center"/>
    </xf>
    <xf numFmtId="178" fontId="10" fillId="0" borderId="0" xfId="0" applyNumberFormat="1" applyFont="1">
      <alignment vertical="center"/>
    </xf>
    <xf numFmtId="0" fontId="3" fillId="0" borderId="0" xfId="1">
      <alignment vertical="center"/>
    </xf>
    <xf numFmtId="0" fontId="0" fillId="0" borderId="1" xfId="0" applyBorder="1">
      <alignment vertical="center"/>
    </xf>
    <xf numFmtId="0" fontId="10" fillId="0" borderId="1" xfId="0" applyFont="1" applyBorder="1">
      <alignment vertical="center"/>
    </xf>
    <xf numFmtId="177" fontId="10" fillId="0" borderId="1" xfId="0" applyNumberFormat="1" applyFont="1" applyBorder="1">
      <alignment vertical="center"/>
    </xf>
    <xf numFmtId="179" fontId="0" fillId="0" borderId="0" xfId="0" applyNumberFormat="1">
      <alignment vertical="center"/>
    </xf>
    <xf numFmtId="179" fontId="10" fillId="0" borderId="0" xfId="0" applyNumberFormat="1" applyFont="1">
      <alignment vertical="center"/>
    </xf>
    <xf numFmtId="177" fontId="10" fillId="0" borderId="1" xfId="3" applyNumberFormat="1" applyFont="1" applyBorder="1">
      <alignment vertical="center"/>
    </xf>
    <xf numFmtId="180" fontId="0" fillId="0" borderId="0" xfId="0" applyNumberFormat="1">
      <alignment vertical="center"/>
    </xf>
    <xf numFmtId="14" fontId="3" fillId="0" borderId="0" xfId="1" applyNumberFormat="1">
      <alignment vertical="center"/>
    </xf>
    <xf numFmtId="0" fontId="0" fillId="0" borderId="1" xfId="0" pivotButton="1" applyBorder="1">
      <alignment vertical="center"/>
    </xf>
    <xf numFmtId="177" fontId="0" fillId="0" borderId="1" xfId="0" applyNumberFormat="1" applyBorder="1">
      <alignment vertical="center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0" borderId="1" xfId="1" applyBorder="1" applyAlignment="1">
      <alignment horizontal="center" vertical="center"/>
    </xf>
    <xf numFmtId="14" fontId="3" fillId="0" borderId="1" xfId="1" applyNumberFormat="1" applyBorder="1" applyAlignment="1">
      <alignment horizontal="center" vertical="center"/>
    </xf>
    <xf numFmtId="0" fontId="11" fillId="0" borderId="0" xfId="13">
      <alignment vertical="center"/>
    </xf>
    <xf numFmtId="177" fontId="0" fillId="0" borderId="0" xfId="3" applyNumberFormat="1" applyFont="1" applyBorder="1">
      <alignment vertical="center"/>
    </xf>
    <xf numFmtId="3" fontId="0" fillId="0" borderId="0" xfId="0" applyNumberFormat="1">
      <alignment vertical="center"/>
    </xf>
    <xf numFmtId="22" fontId="0" fillId="0" borderId="0" xfId="0" applyNumberFormat="1">
      <alignment vertical="center"/>
    </xf>
    <xf numFmtId="0" fontId="10" fillId="0" borderId="0" xfId="0" applyFont="1">
      <alignment vertical="center"/>
    </xf>
    <xf numFmtId="0" fontId="0" fillId="0" borderId="0" xfId="0" applyAlignment="1">
      <alignment horizontal="center" vertical="center"/>
    </xf>
    <xf numFmtId="177" fontId="10" fillId="0" borderId="0" xfId="3" applyNumberFormat="1" applyFont="1" applyBorder="1">
      <alignment vertical="center"/>
    </xf>
    <xf numFmtId="177" fontId="10" fillId="0" borderId="0" xfId="0" applyNumberFormat="1" applyFont="1">
      <alignment vertical="center"/>
    </xf>
    <xf numFmtId="177" fontId="10" fillId="0" borderId="2" xfId="3" applyNumberFormat="1" applyFont="1" applyBorder="1">
      <alignment vertical="center"/>
    </xf>
    <xf numFmtId="0" fontId="10" fillId="2" borderId="1" xfId="0" applyFont="1" applyFill="1" applyBorder="1">
      <alignment vertical="center"/>
    </xf>
    <xf numFmtId="0" fontId="10" fillId="0" borderId="1" xfId="0" applyFont="1" applyBorder="1" applyAlignment="1">
      <alignment vertical="center" shrinkToFit="1"/>
    </xf>
    <xf numFmtId="9" fontId="10" fillId="0" borderId="1" xfId="12" applyFont="1" applyBorder="1">
      <alignment vertical="center"/>
    </xf>
    <xf numFmtId="181" fontId="0" fillId="0" borderId="1" xfId="0" applyNumberFormat="1" applyBorder="1" applyAlignment="1">
      <alignment horizontal="left" vertical="center"/>
    </xf>
    <xf numFmtId="0" fontId="0" fillId="3" borderId="1" xfId="0" applyFill="1" applyBorder="1">
      <alignment vertical="center"/>
    </xf>
    <xf numFmtId="177" fontId="0" fillId="3" borderId="1" xfId="0" applyNumberFormat="1" applyFill="1" applyBorder="1">
      <alignment vertical="center"/>
    </xf>
    <xf numFmtId="0" fontId="10" fillId="4" borderId="0" xfId="0" applyFont="1" applyFill="1">
      <alignment vertical="center"/>
    </xf>
    <xf numFmtId="177" fontId="0" fillId="0" borderId="1" xfId="0" applyNumberFormat="1" applyBorder="1" applyAlignment="1">
      <alignment vertical="center" shrinkToFit="1"/>
    </xf>
    <xf numFmtId="0" fontId="10" fillId="4" borderId="1" xfId="0" applyFont="1" applyFill="1" applyBorder="1" applyAlignment="1">
      <alignment vertical="center" shrinkToFit="1"/>
    </xf>
    <xf numFmtId="177" fontId="0" fillId="4" borderId="1" xfId="0" applyNumberFormat="1" applyFill="1" applyBorder="1" applyAlignment="1">
      <alignment vertical="center" shrinkToFit="1"/>
    </xf>
    <xf numFmtId="0" fontId="12" fillId="0" borderId="4" xfId="0" applyFont="1" applyBorder="1" applyAlignment="1">
      <alignment vertical="center" shrinkToFit="1"/>
    </xf>
    <xf numFmtId="0" fontId="12" fillId="0" borderId="5" xfId="0" applyFont="1" applyBorder="1" applyAlignment="1">
      <alignment vertical="center" shrinkToFit="1"/>
    </xf>
    <xf numFmtId="0" fontId="10" fillId="0" borderId="6" xfId="0" applyFont="1" applyBorder="1" applyAlignment="1">
      <alignment vertical="center" shrinkToFit="1"/>
    </xf>
    <xf numFmtId="9" fontId="10" fillId="0" borderId="3" xfId="0" applyNumberFormat="1" applyFont="1" applyBorder="1" applyAlignment="1">
      <alignment vertical="center" shrinkToFit="1"/>
    </xf>
    <xf numFmtId="9" fontId="10" fillId="0" borderId="1" xfId="0" applyNumberFormat="1" applyFont="1" applyBorder="1" applyAlignment="1">
      <alignment vertical="center" shrinkToFit="1"/>
    </xf>
    <xf numFmtId="9" fontId="10" fillId="0" borderId="2" xfId="0" applyNumberFormat="1" applyFont="1" applyBorder="1" applyAlignment="1">
      <alignment vertical="center" shrinkToFit="1"/>
    </xf>
    <xf numFmtId="9" fontId="10" fillId="0" borderId="7" xfId="0" applyNumberFormat="1" applyFont="1" applyBorder="1" applyAlignment="1">
      <alignment vertical="center" shrinkToFit="1"/>
    </xf>
    <xf numFmtId="9" fontId="10" fillId="0" borderId="8" xfId="0" applyNumberFormat="1" applyFont="1" applyBorder="1" applyAlignment="1">
      <alignment vertical="center" shrinkToFit="1"/>
    </xf>
    <xf numFmtId="9" fontId="10" fillId="0" borderId="9" xfId="0" applyNumberFormat="1" applyFont="1" applyBorder="1" applyAlignment="1">
      <alignment vertical="center" shrinkToFit="1"/>
    </xf>
    <xf numFmtId="181" fontId="10" fillId="0" borderId="5" xfId="0" applyNumberFormat="1" applyFont="1" applyBorder="1" applyAlignment="1">
      <alignment vertical="center" shrinkToFit="1"/>
    </xf>
    <xf numFmtId="181" fontId="10" fillId="0" borderId="1" xfId="0" applyNumberFormat="1" applyFont="1" applyBorder="1" applyAlignment="1">
      <alignment vertical="center" shrinkToFit="1"/>
    </xf>
    <xf numFmtId="181" fontId="10" fillId="0" borderId="8" xfId="0" applyNumberFormat="1" applyFont="1" applyBorder="1" applyAlignment="1">
      <alignment vertical="center" shrinkToFit="1"/>
    </xf>
    <xf numFmtId="0" fontId="0" fillId="0" borderId="0" xfId="0" pivotButton="1">
      <alignment vertical="center"/>
    </xf>
    <xf numFmtId="0" fontId="10" fillId="0" borderId="1" xfId="0" applyFont="1" applyBorder="1" applyAlignment="1">
      <alignment horizontal="center" vertical="center"/>
    </xf>
    <xf numFmtId="0" fontId="13" fillId="0" borderId="0" xfId="8" applyFont="1">
      <alignment vertical="center"/>
    </xf>
    <xf numFmtId="0" fontId="5" fillId="0" borderId="0" xfId="8">
      <alignment vertical="center"/>
    </xf>
    <xf numFmtId="0" fontId="15" fillId="0" borderId="0" xfId="8" applyFont="1" applyAlignment="1">
      <alignment horizontal="right" vertical="center"/>
    </xf>
    <xf numFmtId="0" fontId="15" fillId="0" borderId="0" xfId="8" applyFont="1">
      <alignment vertical="center"/>
    </xf>
    <xf numFmtId="0" fontId="15" fillId="0" borderId="2" xfId="8" applyFont="1" applyBorder="1" applyAlignment="1">
      <alignment horizontal="center" vertical="center"/>
    </xf>
    <xf numFmtId="0" fontId="15" fillId="0" borderId="10" xfId="8" applyFont="1" applyBorder="1" applyAlignment="1">
      <alignment horizontal="center" vertical="center"/>
    </xf>
    <xf numFmtId="0" fontId="15" fillId="0" borderId="1" xfId="8" applyFont="1" applyBorder="1" applyAlignment="1">
      <alignment horizontal="center" vertical="center"/>
    </xf>
    <xf numFmtId="0" fontId="15" fillId="0" borderId="3" xfId="8" applyFont="1" applyBorder="1" applyAlignment="1">
      <alignment horizontal="center" vertical="center"/>
    </xf>
    <xf numFmtId="0" fontId="15" fillId="0" borderId="11" xfId="8" applyFont="1" applyBorder="1" applyAlignment="1">
      <alignment horizontal="center" vertical="center"/>
    </xf>
    <xf numFmtId="0" fontId="15" fillId="0" borderId="12" xfId="8" applyFont="1" applyBorder="1" applyAlignment="1">
      <alignment horizontal="center" vertical="center"/>
    </xf>
    <xf numFmtId="0" fontId="15" fillId="0" borderId="1" xfId="8" applyFont="1" applyBorder="1">
      <alignment vertical="center"/>
    </xf>
    <xf numFmtId="0" fontId="15" fillId="0" borderId="10" xfId="8" applyFont="1" applyBorder="1" applyAlignment="1">
      <alignment horizontal="center" vertical="center" wrapText="1"/>
    </xf>
    <xf numFmtId="0" fontId="15" fillId="0" borderId="1" xfId="8" applyFont="1" applyBorder="1" applyAlignment="1">
      <alignment horizontal="center" vertical="center" wrapText="1"/>
    </xf>
    <xf numFmtId="0" fontId="15" fillId="0" borderId="3" xfId="8" applyFont="1" applyBorder="1" applyAlignment="1">
      <alignment horizontal="center" vertical="center" wrapText="1"/>
    </xf>
    <xf numFmtId="0" fontId="15" fillId="0" borderId="12" xfId="8" applyFont="1" applyBorder="1" applyAlignment="1">
      <alignment horizontal="center" vertical="center" shrinkToFit="1"/>
    </xf>
    <xf numFmtId="38" fontId="15" fillId="0" borderId="2" xfId="14" applyFont="1" applyBorder="1" applyAlignment="1">
      <alignment vertical="center"/>
    </xf>
    <xf numFmtId="38" fontId="15" fillId="0" borderId="10" xfId="14" applyFont="1" applyBorder="1" applyAlignment="1">
      <alignment vertical="center"/>
    </xf>
    <xf numFmtId="38" fontId="15" fillId="0" borderId="1" xfId="14" applyFont="1" applyBorder="1" applyAlignment="1">
      <alignment vertical="center"/>
    </xf>
    <xf numFmtId="38" fontId="15" fillId="0" borderId="11" xfId="14" applyFont="1" applyBorder="1" applyAlignment="1">
      <alignment vertical="center"/>
    </xf>
    <xf numFmtId="38" fontId="15" fillId="0" borderId="12" xfId="14" applyFont="1" applyBorder="1" applyAlignment="1">
      <alignment vertical="center"/>
    </xf>
    <xf numFmtId="38" fontId="15" fillId="0" borderId="3" xfId="14" applyFont="1" applyBorder="1" applyAlignment="1">
      <alignment vertical="center"/>
    </xf>
    <xf numFmtId="0" fontId="15" fillId="5" borderId="1" xfId="8" applyFont="1" applyFill="1" applyBorder="1">
      <alignment vertical="center"/>
    </xf>
    <xf numFmtId="38" fontId="15" fillId="5" borderId="2" xfId="14" applyFont="1" applyFill="1" applyBorder="1" applyAlignment="1">
      <alignment vertical="center"/>
    </xf>
    <xf numFmtId="38" fontId="15" fillId="5" borderId="10" xfId="14" applyFont="1" applyFill="1" applyBorder="1" applyAlignment="1">
      <alignment vertical="center"/>
    </xf>
    <xf numFmtId="38" fontId="15" fillId="5" borderId="1" xfId="14" applyFont="1" applyFill="1" applyBorder="1" applyAlignment="1">
      <alignment vertical="center"/>
    </xf>
    <xf numFmtId="38" fontId="15" fillId="5" borderId="11" xfId="14" applyFont="1" applyFill="1" applyBorder="1" applyAlignment="1">
      <alignment vertical="center"/>
    </xf>
    <xf numFmtId="38" fontId="15" fillId="5" borderId="12" xfId="14" applyFont="1" applyFill="1" applyBorder="1" applyAlignment="1">
      <alignment vertical="center"/>
    </xf>
    <xf numFmtId="38" fontId="15" fillId="5" borderId="3" xfId="14" applyFont="1" applyFill="1" applyBorder="1" applyAlignment="1">
      <alignment vertical="center"/>
    </xf>
    <xf numFmtId="0" fontId="15" fillId="6" borderId="1" xfId="8" applyFont="1" applyFill="1" applyBorder="1">
      <alignment vertical="center"/>
    </xf>
    <xf numFmtId="38" fontId="15" fillId="6" borderId="2" xfId="14" applyFont="1" applyFill="1" applyBorder="1" applyAlignment="1">
      <alignment vertical="center"/>
    </xf>
    <xf numFmtId="38" fontId="15" fillId="6" borderId="10" xfId="14" applyFont="1" applyFill="1" applyBorder="1" applyAlignment="1">
      <alignment vertical="center"/>
    </xf>
    <xf numFmtId="38" fontId="15" fillId="6" borderId="1" xfId="14" applyFont="1" applyFill="1" applyBorder="1" applyAlignment="1">
      <alignment vertical="center"/>
    </xf>
    <xf numFmtId="38" fontId="15" fillId="6" borderId="11" xfId="14" applyFont="1" applyFill="1" applyBorder="1" applyAlignment="1">
      <alignment vertical="center"/>
    </xf>
    <xf numFmtId="38" fontId="15" fillId="6" borderId="12" xfId="14" applyFont="1" applyFill="1" applyBorder="1" applyAlignment="1">
      <alignment vertical="center"/>
    </xf>
    <xf numFmtId="38" fontId="15" fillId="6" borderId="3" xfId="14" applyFont="1" applyFill="1" applyBorder="1" applyAlignment="1">
      <alignment vertical="center"/>
    </xf>
    <xf numFmtId="0" fontId="15" fillId="7" borderId="1" xfId="8" applyFont="1" applyFill="1" applyBorder="1">
      <alignment vertical="center"/>
    </xf>
    <xf numFmtId="38" fontId="15" fillId="7" borderId="2" xfId="14" applyFont="1" applyFill="1" applyBorder="1" applyAlignment="1">
      <alignment vertical="center"/>
    </xf>
    <xf numFmtId="38" fontId="15" fillId="7" borderId="10" xfId="14" applyFont="1" applyFill="1" applyBorder="1" applyAlignment="1">
      <alignment vertical="center"/>
    </xf>
    <xf numFmtId="38" fontId="15" fillId="7" borderId="1" xfId="14" applyFont="1" applyFill="1" applyBorder="1" applyAlignment="1">
      <alignment vertical="center"/>
    </xf>
    <xf numFmtId="38" fontId="15" fillId="7" borderId="11" xfId="14" applyFont="1" applyFill="1" applyBorder="1" applyAlignment="1">
      <alignment vertical="center"/>
    </xf>
    <xf numFmtId="38" fontId="15" fillId="7" borderId="12" xfId="14" applyFont="1" applyFill="1" applyBorder="1" applyAlignment="1">
      <alignment vertical="center"/>
    </xf>
    <xf numFmtId="38" fontId="15" fillId="7" borderId="3" xfId="14" applyFont="1" applyFill="1" applyBorder="1" applyAlignment="1">
      <alignment vertical="center"/>
    </xf>
    <xf numFmtId="38" fontId="15" fillId="0" borderId="13" xfId="14" applyFont="1" applyBorder="1" applyAlignment="1">
      <alignment vertical="center"/>
    </xf>
    <xf numFmtId="38" fontId="15" fillId="0" borderId="14" xfId="14" applyFont="1" applyBorder="1" applyAlignment="1">
      <alignment vertical="center"/>
    </xf>
    <xf numFmtId="38" fontId="15" fillId="0" borderId="2" xfId="14" applyFont="1" applyBorder="1">
      <alignment vertical="center"/>
    </xf>
    <xf numFmtId="38" fontId="15" fillId="0" borderId="10" xfId="14" applyFont="1" applyBorder="1">
      <alignment vertical="center"/>
    </xf>
    <xf numFmtId="38" fontId="15" fillId="0" borderId="1" xfId="14" applyFont="1" applyBorder="1">
      <alignment vertical="center"/>
    </xf>
    <xf numFmtId="38" fontId="15" fillId="0" borderId="11" xfId="14" applyFont="1" applyBorder="1">
      <alignment vertical="center"/>
    </xf>
    <xf numFmtId="38" fontId="15" fillId="0" borderId="12" xfId="14" applyFont="1" applyBorder="1">
      <alignment vertical="center"/>
    </xf>
    <xf numFmtId="38" fontId="15" fillId="0" borderId="3" xfId="14" applyFont="1" applyBorder="1">
      <alignment vertical="center"/>
    </xf>
    <xf numFmtId="0" fontId="15" fillId="0" borderId="4" xfId="8" applyFont="1" applyBorder="1">
      <alignment vertical="center"/>
    </xf>
    <xf numFmtId="0" fontId="5" fillId="0" borderId="10" xfId="8" applyBorder="1" applyAlignment="1">
      <alignment horizontal="center" vertical="center" shrinkToFit="1"/>
    </xf>
    <xf numFmtId="0" fontId="5" fillId="0" borderId="1" xfId="8" applyBorder="1" applyAlignment="1">
      <alignment horizontal="center" vertical="center" shrinkToFit="1"/>
    </xf>
    <xf numFmtId="0" fontId="15" fillId="0" borderId="3" xfId="8" applyFont="1" applyBorder="1" applyAlignment="1">
      <alignment horizontal="center" vertical="center" shrinkToFit="1"/>
    </xf>
    <xf numFmtId="182" fontId="15" fillId="0" borderId="2" xfId="8" applyNumberFormat="1" applyFont="1" applyBorder="1">
      <alignment vertical="center"/>
    </xf>
    <xf numFmtId="182" fontId="15" fillId="0" borderId="10" xfId="8" applyNumberFormat="1" applyFont="1" applyBorder="1">
      <alignment vertical="center"/>
    </xf>
    <xf numFmtId="183" fontId="15" fillId="0" borderId="1" xfId="8" applyNumberFormat="1" applyFont="1" applyBorder="1">
      <alignment vertical="center"/>
    </xf>
    <xf numFmtId="182" fontId="15" fillId="0" borderId="1" xfId="8" applyNumberFormat="1" applyFont="1" applyBorder="1">
      <alignment vertical="center"/>
    </xf>
    <xf numFmtId="182" fontId="15" fillId="0" borderId="3" xfId="8" applyNumberFormat="1" applyFont="1" applyBorder="1">
      <alignment vertical="center"/>
    </xf>
    <xf numFmtId="182" fontId="15" fillId="0" borderId="11" xfId="8" applyNumberFormat="1" applyFont="1" applyBorder="1">
      <alignment vertical="center"/>
    </xf>
    <xf numFmtId="182" fontId="15" fillId="0" borderId="12" xfId="8" applyNumberFormat="1" applyFont="1" applyBorder="1">
      <alignment vertical="center"/>
    </xf>
    <xf numFmtId="183" fontId="15" fillId="0" borderId="0" xfId="8" applyNumberFormat="1" applyFont="1" applyAlignment="1">
      <alignment horizontal="right" vertical="center"/>
    </xf>
    <xf numFmtId="183" fontId="15" fillId="0" borderId="0" xfId="8" applyNumberFormat="1" applyFont="1">
      <alignment vertical="center"/>
    </xf>
    <xf numFmtId="182" fontId="15" fillId="0" borderId="0" xfId="8" applyNumberFormat="1" applyFont="1">
      <alignment vertical="center"/>
    </xf>
    <xf numFmtId="38" fontId="15" fillId="0" borderId="1" xfId="8" applyNumberFormat="1" applyFont="1" applyBorder="1">
      <alignment vertical="center"/>
    </xf>
    <xf numFmtId="0" fontId="5" fillId="0" borderId="0" xfId="8" applyAlignment="1">
      <alignment horizontal="center" vertical="center"/>
    </xf>
    <xf numFmtId="0" fontId="15" fillId="0" borderId="2" xfId="8" applyFont="1" applyBorder="1">
      <alignment vertical="center"/>
    </xf>
    <xf numFmtId="0" fontId="5" fillId="0" borderId="1" xfId="8" applyBorder="1">
      <alignment vertical="center"/>
    </xf>
    <xf numFmtId="38" fontId="0" fillId="0" borderId="1" xfId="14" applyFont="1" applyBorder="1">
      <alignment vertical="center"/>
    </xf>
    <xf numFmtId="0" fontId="15" fillId="0" borderId="15" xfId="8" applyFont="1" applyBorder="1">
      <alignment vertical="center"/>
    </xf>
    <xf numFmtId="38" fontId="15" fillId="0" borderId="15" xfId="8" applyNumberFormat="1" applyFont="1" applyBorder="1">
      <alignment vertical="center"/>
    </xf>
    <xf numFmtId="38" fontId="5" fillId="0" borderId="0" xfId="8" applyNumberFormat="1">
      <alignment vertical="center"/>
    </xf>
    <xf numFmtId="0" fontId="15" fillId="0" borderId="16" xfId="8" applyFont="1" applyBorder="1">
      <alignment vertical="center"/>
    </xf>
    <xf numFmtId="38" fontId="15" fillId="0" borderId="16" xfId="8" applyNumberFormat="1" applyFont="1" applyBorder="1">
      <alignment vertical="center"/>
    </xf>
    <xf numFmtId="0" fontId="16" fillId="0" borderId="0" xfId="8" applyFont="1" applyProtection="1">
      <alignment vertical="center"/>
      <protection locked="0"/>
    </xf>
    <xf numFmtId="38" fontId="16" fillId="0" borderId="0" xfId="8" applyNumberFormat="1" applyFont="1" applyProtection="1">
      <alignment vertical="center"/>
      <protection locked="0"/>
    </xf>
    <xf numFmtId="0" fontId="15" fillId="0" borderId="0" xfId="8" applyFont="1" applyAlignment="1" applyProtection="1">
      <alignment horizontal="center" vertical="center"/>
      <protection locked="0"/>
    </xf>
    <xf numFmtId="0" fontId="15" fillId="0" borderId="0" xfId="8" applyFont="1" applyProtection="1">
      <alignment vertical="center"/>
      <protection locked="0"/>
    </xf>
    <xf numFmtId="0" fontId="5" fillId="0" borderId="0" xfId="8" applyProtection="1">
      <alignment vertical="center"/>
      <protection locked="0"/>
    </xf>
    <xf numFmtId="0" fontId="16" fillId="0" borderId="0" xfId="8" applyFont="1" applyAlignment="1" applyProtection="1">
      <alignment horizontal="center" vertical="center"/>
      <protection locked="0"/>
    </xf>
    <xf numFmtId="38" fontId="16" fillId="0" borderId="1" xfId="14" applyFont="1" applyBorder="1" applyProtection="1">
      <alignment vertical="center"/>
      <protection locked="0"/>
    </xf>
    <xf numFmtId="0" fontId="5" fillId="0" borderId="0" xfId="8" applyAlignment="1">
      <alignment horizontal="right" vertical="center"/>
    </xf>
    <xf numFmtId="0" fontId="5" fillId="0" borderId="2" xfId="8" applyBorder="1" applyAlignment="1">
      <alignment horizontal="center" vertical="center"/>
    </xf>
    <xf numFmtId="0" fontId="5" fillId="0" borderId="10" xfId="8" applyBorder="1" applyAlignment="1">
      <alignment horizontal="center" vertical="center"/>
    </xf>
    <xf numFmtId="0" fontId="5" fillId="0" borderId="1" xfId="8" applyBorder="1" applyAlignment="1">
      <alignment horizontal="center" vertical="center"/>
    </xf>
    <xf numFmtId="0" fontId="5" fillId="0" borderId="11" xfId="8" applyBorder="1" applyAlignment="1">
      <alignment horizontal="center" vertical="center"/>
    </xf>
    <xf numFmtId="0" fontId="5" fillId="0" borderId="12" xfId="8" applyBorder="1" applyAlignment="1">
      <alignment horizontal="center" vertical="center"/>
    </xf>
    <xf numFmtId="0" fontId="5" fillId="0" borderId="3" xfId="8" applyBorder="1" applyAlignment="1">
      <alignment horizontal="center" vertical="center"/>
    </xf>
    <xf numFmtId="0" fontId="15" fillId="0" borderId="2" xfId="8" applyFont="1" applyBorder="1" applyAlignment="1">
      <alignment horizontal="center" vertical="center" wrapText="1"/>
    </xf>
    <xf numFmtId="0" fontId="5" fillId="0" borderId="1" xfId="8" applyBorder="1" applyAlignment="1">
      <alignment horizontal="center" vertical="center" wrapText="1"/>
    </xf>
    <xf numFmtId="0" fontId="5" fillId="0" borderId="12" xfId="8" applyBorder="1" applyAlignment="1">
      <alignment horizontal="center" vertical="center" shrinkToFit="1"/>
    </xf>
    <xf numFmtId="38" fontId="0" fillId="0" borderId="2" xfId="14" applyFont="1" applyBorder="1">
      <alignment vertical="center"/>
    </xf>
    <xf numFmtId="38" fontId="0" fillId="0" borderId="10" xfId="14" applyFont="1" applyBorder="1">
      <alignment vertical="center"/>
    </xf>
    <xf numFmtId="38" fontId="0" fillId="0" borderId="11" xfId="14" applyFont="1" applyBorder="1">
      <alignment vertical="center"/>
    </xf>
    <xf numFmtId="38" fontId="0" fillId="0" borderId="12" xfId="14" applyFont="1" applyBorder="1">
      <alignment vertical="center"/>
    </xf>
    <xf numFmtId="38" fontId="0" fillId="0" borderId="3" xfId="14" applyFont="1" applyBorder="1">
      <alignment vertical="center"/>
    </xf>
    <xf numFmtId="0" fontId="5" fillId="0" borderId="17" xfId="8" applyBorder="1">
      <alignment vertical="center"/>
    </xf>
    <xf numFmtId="0" fontId="5" fillId="0" borderId="14" xfId="8" applyBorder="1">
      <alignment vertical="center"/>
    </xf>
    <xf numFmtId="0" fontId="5" fillId="0" borderId="18" xfId="8" applyBorder="1">
      <alignment vertical="center"/>
    </xf>
    <xf numFmtId="0" fontId="5" fillId="0" borderId="4" xfId="8" applyBorder="1">
      <alignment vertical="center"/>
    </xf>
    <xf numFmtId="0" fontId="5" fillId="0" borderId="19" xfId="8" applyBorder="1">
      <alignment vertical="center"/>
    </xf>
    <xf numFmtId="0" fontId="5" fillId="0" borderId="2" xfId="8" applyBorder="1" applyAlignment="1">
      <alignment horizontal="center" vertical="center" shrinkToFit="1"/>
    </xf>
    <xf numFmtId="0" fontId="5" fillId="0" borderId="8" xfId="8" applyBorder="1">
      <alignment vertical="center"/>
    </xf>
    <xf numFmtId="0" fontId="5" fillId="0" borderId="20" xfId="8" applyBorder="1">
      <alignment vertical="center"/>
    </xf>
    <xf numFmtId="38" fontId="5" fillId="9" borderId="1" xfId="14" applyFont="1" applyFill="1" applyBorder="1" applyProtection="1">
      <alignment vertical="center"/>
      <protection locked="0"/>
    </xf>
    <xf numFmtId="38" fontId="0" fillId="0" borderId="1" xfId="14" applyFont="1" applyBorder="1" applyProtection="1">
      <alignment vertical="center"/>
      <protection locked="0"/>
    </xf>
    <xf numFmtId="38" fontId="5" fillId="4" borderId="1" xfId="14" applyFont="1" applyFill="1" applyBorder="1" applyProtection="1">
      <alignment vertical="center"/>
      <protection locked="0"/>
    </xf>
    <xf numFmtId="0" fontId="5" fillId="0" borderId="21" xfId="8" applyBorder="1">
      <alignment vertical="center"/>
    </xf>
    <xf numFmtId="38" fontId="0" fillId="4" borderId="1" xfId="14" applyFont="1" applyFill="1" applyBorder="1" applyProtection="1">
      <alignment vertical="center"/>
      <protection locked="0"/>
    </xf>
    <xf numFmtId="0" fontId="5" fillId="0" borderId="5" xfId="8" applyBorder="1">
      <alignment vertical="center"/>
    </xf>
    <xf numFmtId="0" fontId="5" fillId="5" borderId="1" xfId="8" applyFill="1" applyBorder="1">
      <alignment vertical="center"/>
    </xf>
    <xf numFmtId="38" fontId="0" fillId="5" borderId="1" xfId="14" applyFont="1" applyFill="1" applyBorder="1">
      <alignment vertical="center"/>
    </xf>
    <xf numFmtId="38" fontId="0" fillId="0" borderId="14" xfId="14" applyFont="1" applyBorder="1">
      <alignment vertical="center"/>
    </xf>
    <xf numFmtId="38" fontId="5" fillId="0" borderId="1" xfId="14" applyFont="1" applyFill="1" applyBorder="1" applyProtection="1">
      <alignment vertical="center"/>
      <protection locked="0"/>
    </xf>
    <xf numFmtId="38" fontId="18" fillId="0" borderId="1" xfId="14" applyFont="1" applyBorder="1" applyProtection="1">
      <alignment vertical="center"/>
      <protection locked="0"/>
    </xf>
    <xf numFmtId="0" fontId="5" fillId="10" borderId="1" xfId="8" applyFill="1" applyBorder="1">
      <alignment vertical="center"/>
    </xf>
    <xf numFmtId="38" fontId="0" fillId="10" borderId="1" xfId="14" applyFont="1" applyFill="1" applyBorder="1">
      <alignment vertical="center"/>
    </xf>
    <xf numFmtId="0" fontId="5" fillId="6" borderId="1" xfId="8" applyFill="1" applyBorder="1">
      <alignment vertical="center"/>
    </xf>
    <xf numFmtId="38" fontId="0" fillId="6" borderId="1" xfId="14" applyFont="1" applyFill="1" applyBorder="1">
      <alignment vertical="center"/>
    </xf>
    <xf numFmtId="0" fontId="15" fillId="0" borderId="14" xfId="8" applyFont="1" applyBorder="1" applyAlignment="1">
      <alignment horizontal="center" vertical="center"/>
    </xf>
    <xf numFmtId="38" fontId="15" fillId="5" borderId="2" xfId="14" applyFont="1" applyFill="1" applyBorder="1">
      <alignment vertical="center"/>
    </xf>
    <xf numFmtId="38" fontId="15" fillId="5" borderId="10" xfId="14" applyFont="1" applyFill="1" applyBorder="1">
      <alignment vertical="center"/>
    </xf>
    <xf numFmtId="38" fontId="15" fillId="5" borderId="1" xfId="14" applyFont="1" applyFill="1" applyBorder="1">
      <alignment vertical="center"/>
    </xf>
    <xf numFmtId="38" fontId="15" fillId="5" borderId="11" xfId="14" applyFont="1" applyFill="1" applyBorder="1">
      <alignment vertical="center"/>
    </xf>
    <xf numFmtId="38" fontId="15" fillId="5" borderId="14" xfId="14" applyFont="1" applyFill="1" applyBorder="1">
      <alignment vertical="center"/>
    </xf>
    <xf numFmtId="38" fontId="15" fillId="5" borderId="3" xfId="14" applyFont="1" applyFill="1" applyBorder="1">
      <alignment vertical="center"/>
    </xf>
    <xf numFmtId="38" fontId="15" fillId="5" borderId="12" xfId="14" applyFont="1" applyFill="1" applyBorder="1">
      <alignment vertical="center"/>
    </xf>
    <xf numFmtId="38" fontId="15" fillId="6" borderId="2" xfId="14" applyFont="1" applyFill="1" applyBorder="1">
      <alignment vertical="center"/>
    </xf>
    <xf numFmtId="38" fontId="15" fillId="6" borderId="10" xfId="14" applyFont="1" applyFill="1" applyBorder="1">
      <alignment vertical="center"/>
    </xf>
    <xf numFmtId="38" fontId="15" fillId="6" borderId="1" xfId="14" applyFont="1" applyFill="1" applyBorder="1">
      <alignment vertical="center"/>
    </xf>
    <xf numFmtId="38" fontId="15" fillId="6" borderId="11" xfId="14" applyFont="1" applyFill="1" applyBorder="1">
      <alignment vertical="center"/>
    </xf>
    <xf numFmtId="38" fontId="15" fillId="6" borderId="12" xfId="14" applyFont="1" applyFill="1" applyBorder="1">
      <alignment vertical="center"/>
    </xf>
    <xf numFmtId="38" fontId="15" fillId="6" borderId="3" xfId="14" applyFont="1" applyFill="1" applyBorder="1">
      <alignment vertical="center"/>
    </xf>
    <xf numFmtId="38" fontId="15" fillId="7" borderId="2" xfId="14" applyFont="1" applyFill="1" applyBorder="1">
      <alignment vertical="center"/>
    </xf>
    <xf numFmtId="38" fontId="15" fillId="7" borderId="10" xfId="14" applyFont="1" applyFill="1" applyBorder="1">
      <alignment vertical="center"/>
    </xf>
    <xf numFmtId="38" fontId="15" fillId="7" borderId="1" xfId="14" applyFont="1" applyFill="1" applyBorder="1">
      <alignment vertical="center"/>
    </xf>
    <xf numFmtId="38" fontId="15" fillId="7" borderId="11" xfId="14" applyFont="1" applyFill="1" applyBorder="1">
      <alignment vertical="center"/>
    </xf>
    <xf numFmtId="38" fontId="15" fillId="7" borderId="12" xfId="14" applyFont="1" applyFill="1" applyBorder="1">
      <alignment vertical="center"/>
    </xf>
    <xf numFmtId="38" fontId="15" fillId="7" borderId="3" xfId="14" applyFont="1" applyFill="1" applyBorder="1">
      <alignment vertical="center"/>
    </xf>
    <xf numFmtId="0" fontId="15" fillId="0" borderId="14" xfId="8" applyFont="1" applyBorder="1">
      <alignment vertical="center"/>
    </xf>
    <xf numFmtId="0" fontId="15" fillId="0" borderId="20" xfId="8" applyFont="1" applyBorder="1">
      <alignment vertical="center"/>
    </xf>
    <xf numFmtId="0" fontId="15" fillId="0" borderId="10" xfId="8" applyFont="1" applyBorder="1" applyAlignment="1">
      <alignment horizontal="center" vertical="center" shrinkToFit="1"/>
    </xf>
    <xf numFmtId="0" fontId="15" fillId="0" borderId="1" xfId="8" applyFont="1" applyBorder="1" applyAlignment="1">
      <alignment horizontal="center" vertical="center" shrinkToFit="1"/>
    </xf>
    <xf numFmtId="0" fontId="15" fillId="0" borderId="2" xfId="8" applyFont="1" applyBorder="1" applyAlignment="1">
      <alignment horizontal="center" vertical="center" shrinkToFit="1"/>
    </xf>
    <xf numFmtId="0" fontId="15" fillId="0" borderId="8" xfId="8" applyFont="1" applyBorder="1">
      <alignment vertical="center"/>
    </xf>
    <xf numFmtId="38" fontId="15" fillId="0" borderId="14" xfId="14" applyFont="1" applyBorder="1">
      <alignment vertical="center"/>
    </xf>
    <xf numFmtId="0" fontId="15" fillId="0" borderId="21" xfId="8" applyFont="1" applyBorder="1">
      <alignment vertical="center"/>
    </xf>
    <xf numFmtId="0" fontId="15" fillId="0" borderId="5" xfId="8" applyFont="1" applyBorder="1">
      <alignment vertical="center"/>
    </xf>
    <xf numFmtId="0" fontId="15" fillId="11" borderId="1" xfId="8" applyFont="1" applyFill="1" applyBorder="1">
      <alignment vertical="center"/>
    </xf>
    <xf numFmtId="38" fontId="15" fillId="11" borderId="2" xfId="14" applyFont="1" applyFill="1" applyBorder="1">
      <alignment vertical="center"/>
    </xf>
    <xf numFmtId="38" fontId="15" fillId="11" borderId="10" xfId="14" applyFont="1" applyFill="1" applyBorder="1">
      <alignment vertical="center"/>
    </xf>
    <xf numFmtId="38" fontId="15" fillId="11" borderId="1" xfId="14" applyFont="1" applyFill="1" applyBorder="1">
      <alignment vertical="center"/>
    </xf>
    <xf numFmtId="38" fontId="15" fillId="11" borderId="11" xfId="14" applyFont="1" applyFill="1" applyBorder="1">
      <alignment vertical="center"/>
    </xf>
    <xf numFmtId="38" fontId="15" fillId="11" borderId="14" xfId="14" applyFont="1" applyFill="1" applyBorder="1">
      <alignment vertical="center"/>
    </xf>
    <xf numFmtId="38" fontId="15" fillId="11" borderId="3" xfId="14" applyFont="1" applyFill="1" applyBorder="1">
      <alignment vertical="center"/>
    </xf>
    <xf numFmtId="38" fontId="15" fillId="11" borderId="12" xfId="14" applyFont="1" applyFill="1" applyBorder="1">
      <alignment vertical="center"/>
    </xf>
    <xf numFmtId="0" fontId="15" fillId="0" borderId="17" xfId="8" applyFont="1" applyBorder="1">
      <alignment vertical="center"/>
    </xf>
    <xf numFmtId="38" fontId="15" fillId="0" borderId="17" xfId="8" applyNumberFormat="1" applyFont="1" applyBorder="1">
      <alignment vertical="center"/>
    </xf>
    <xf numFmtId="38" fontId="15" fillId="0" borderId="0" xfId="8" applyNumberFormat="1" applyFont="1">
      <alignment vertical="center"/>
    </xf>
    <xf numFmtId="0" fontId="22" fillId="12" borderId="8" xfId="8" applyFont="1" applyFill="1" applyBorder="1">
      <alignment vertical="center"/>
    </xf>
    <xf numFmtId="38" fontId="15" fillId="0" borderId="1" xfId="14" applyFont="1" applyBorder="1" applyProtection="1">
      <alignment vertical="center"/>
      <protection locked="0"/>
    </xf>
    <xf numFmtId="0" fontId="22" fillId="12" borderId="21" xfId="8" applyFont="1" applyFill="1" applyBorder="1">
      <alignment vertical="center"/>
    </xf>
    <xf numFmtId="38" fontId="23" fillId="0" borderId="1" xfId="14" applyFont="1" applyBorder="1" applyProtection="1">
      <alignment vertical="center"/>
      <protection locked="0"/>
    </xf>
    <xf numFmtId="0" fontId="15" fillId="13" borderId="1" xfId="8" applyFont="1" applyFill="1" applyBorder="1">
      <alignment vertical="center"/>
    </xf>
    <xf numFmtId="38" fontId="15" fillId="13" borderId="1" xfId="14" applyFont="1" applyFill="1" applyBorder="1">
      <alignment vertical="center"/>
    </xf>
    <xf numFmtId="38" fontId="15" fillId="14" borderId="1" xfId="14" applyFont="1" applyFill="1" applyBorder="1" applyProtection="1">
      <alignment vertical="center"/>
      <protection locked="0"/>
    </xf>
    <xf numFmtId="38" fontId="15" fillId="14" borderId="1" xfId="14" applyFont="1" applyFill="1" applyBorder="1">
      <alignment vertical="center"/>
    </xf>
    <xf numFmtId="0" fontId="15" fillId="13" borderId="1" xfId="8" applyFont="1" applyFill="1" applyBorder="1" applyAlignment="1">
      <alignment vertical="center" shrinkToFit="1"/>
    </xf>
    <xf numFmtId="38" fontId="15" fillId="0" borderId="1" xfId="14" applyFont="1" applyFill="1" applyBorder="1">
      <alignment vertical="center"/>
    </xf>
    <xf numFmtId="38" fontId="15" fillId="0" borderId="1" xfId="14" applyFont="1" applyFill="1" applyBorder="1" applyProtection="1">
      <alignment vertical="center"/>
      <protection locked="0"/>
    </xf>
    <xf numFmtId="0" fontId="22" fillId="12" borderId="5" xfId="8" applyFont="1" applyFill="1" applyBorder="1">
      <alignment vertical="center"/>
    </xf>
    <xf numFmtId="0" fontId="0" fillId="0" borderId="1" xfId="0" applyBorder="1" applyAlignment="1">
      <alignment horizontal="left" vertical="center" indent="1"/>
    </xf>
    <xf numFmtId="14" fontId="1" fillId="0" borderId="0" xfId="11" applyNumberFormat="1">
      <alignment vertical="center"/>
    </xf>
    <xf numFmtId="176" fontId="1" fillId="0" borderId="0" xfId="11" applyNumberFormat="1">
      <alignment vertical="center"/>
    </xf>
    <xf numFmtId="0" fontId="17" fillId="8" borderId="0" xfId="8" applyFont="1" applyFill="1" applyAlignment="1">
      <alignment horizontal="center" vertical="center"/>
    </xf>
    <xf numFmtId="0" fontId="21" fillId="8" borderId="0" xfId="8" applyFont="1" applyFill="1" applyAlignment="1">
      <alignment horizontal="center" vertical="center"/>
    </xf>
    <xf numFmtId="0" fontId="0" fillId="0" borderId="0" xfId="0" applyNumberFormat="1">
      <alignment vertical="center"/>
    </xf>
    <xf numFmtId="0" fontId="0" fillId="0" borderId="1" xfId="0" applyNumberFormat="1" applyBorder="1">
      <alignment vertical="center"/>
    </xf>
    <xf numFmtId="185" fontId="0" fillId="0" borderId="1" xfId="0" applyNumberFormat="1" applyBorder="1">
      <alignment vertical="center"/>
    </xf>
  </cellXfs>
  <cellStyles count="15">
    <cellStyle name="パーセント" xfId="12" builtinId="5"/>
    <cellStyle name="ハイパーリンク" xfId="13" builtinId="8"/>
    <cellStyle name="ハイパーリンク 2" xfId="7" xr:uid="{00000000-0005-0000-0000-000001000000}"/>
    <cellStyle name="桁区切り" xfId="3" builtinId="6"/>
    <cellStyle name="桁区切り 2" xfId="10" xr:uid="{76016B04-D103-41F3-8B8A-A05BDE7D2A5F}"/>
    <cellStyle name="桁区切り 3" xfId="14" xr:uid="{92609697-9862-4F2E-8F2C-05B23348F08D}"/>
    <cellStyle name="標準" xfId="0" builtinId="0"/>
    <cellStyle name="標準 2" xfId="1" xr:uid="{00000000-0005-0000-0000-000004000000}"/>
    <cellStyle name="標準 2 2" xfId="2" xr:uid="{00000000-0005-0000-0000-000005000000}"/>
    <cellStyle name="標準 2 2 2" xfId="8" xr:uid="{00000000-0005-0000-0000-000006000000}"/>
    <cellStyle name="標準 2 3" xfId="5" xr:uid="{00000000-0005-0000-0000-000007000000}"/>
    <cellStyle name="標準 2 5" xfId="6" xr:uid="{00000000-0005-0000-0000-000008000000}"/>
    <cellStyle name="標準 3" xfId="4" xr:uid="{00000000-0005-0000-0000-000009000000}"/>
    <cellStyle name="標準 3 2" xfId="9" xr:uid="{00000000-0005-0000-0000-00000A000000}"/>
    <cellStyle name="標準 4" xfId="11" xr:uid="{94C6BDBD-D881-46F6-AC10-F8DA780100DB}"/>
  </cellStyles>
  <dxfs count="25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  <fill>
        <patternFill patternType="none">
          <fgColor indexed="64"/>
          <bgColor indexed="65"/>
        </patternFill>
      </fill>
    </dxf>
    <dxf>
      <numFmt numFmtId="19" formatCode="yyyy/m/d"/>
      <fill>
        <patternFill patternType="none">
          <fgColor indexed="64"/>
          <bgColor indexed="65"/>
        </patternFill>
      </fill>
    </dxf>
    <dxf>
      <numFmt numFmtId="19" formatCode="yyyy/m/d"/>
      <fill>
        <patternFill patternType="none">
          <fgColor indexed="64"/>
          <bgColor indexed="65"/>
        </patternFill>
      </fill>
    </dxf>
    <dxf>
      <numFmt numFmtId="19" formatCode="yyyy/m/d"/>
      <fill>
        <patternFill patternType="none">
          <fgColor indexed="64"/>
          <bgColor indexed="65"/>
        </patternFill>
      </fill>
    </dxf>
    <dxf>
      <numFmt numFmtId="19" formatCode="yyyy/m/d"/>
      <fill>
        <patternFill patternType="none">
          <fgColor indexed="64"/>
          <bgColor indexed="65"/>
        </patternFill>
      </fill>
    </dxf>
    <dxf>
      <numFmt numFmtId="19" formatCode="yyyy/m/d"/>
      <fill>
        <patternFill patternType="none">
          <fgColor indexed="64"/>
          <bgColor indexed="65"/>
        </patternFill>
      </fill>
    </dxf>
    <dxf>
      <numFmt numFmtId="19" formatCode="yyyy/m/d"/>
      <fill>
        <patternFill patternType="none">
          <fgColor indexed="64"/>
          <bgColor indexed="65"/>
        </patternFill>
      </fill>
    </dxf>
    <dxf>
      <numFmt numFmtId="19" formatCode="yyyy/m/d"/>
      <fill>
        <patternFill patternType="none">
          <fgColor indexed="64"/>
          <bgColor indexed="65"/>
        </patternFill>
      </fill>
    </dxf>
    <dxf>
      <numFmt numFmtId="176" formatCode="[$-F400]h:mm:ss\ AM/PM"/>
      <fill>
        <patternFill patternType="none">
          <fgColor indexed="64"/>
          <bgColor indexed="65"/>
        </patternFill>
      </fill>
    </dxf>
    <dxf>
      <numFmt numFmtId="176" formatCode="[$-F400]h:mm:ss\ AM/PM"/>
      <fill>
        <patternFill patternType="none">
          <fgColor indexed="64"/>
          <bgColor indexed="65"/>
        </patternFill>
      </fill>
    </dxf>
    <dxf>
      <numFmt numFmtId="19" formatCode="yyyy/m/d"/>
      <fill>
        <patternFill patternType="none">
          <fgColor indexed="64"/>
          <bgColor indexed="65"/>
        </patternFill>
      </fill>
    </dxf>
    <dxf>
      <numFmt numFmtId="0" formatCode="General"/>
    </dxf>
    <dxf>
      <numFmt numFmtId="178" formatCode="&quot;¥&quot;#,##0_);[Red]\(&quot;¥&quot;#,##0\)"/>
    </dxf>
    <dxf>
      <numFmt numFmtId="178" formatCode="&quot;¥&quot;#,##0_);[Red]\(&quot;¥&quot;#,##0\)"/>
    </dxf>
    <dxf>
      <numFmt numFmtId="19" formatCode="yyyy/m/d"/>
    </dxf>
    <dxf>
      <numFmt numFmtId="19" formatCode="yyyy/m/d"/>
    </dxf>
    <dxf>
      <numFmt numFmtId="19" formatCode="yyyy/m/d"/>
    </dxf>
    <dxf>
      <numFmt numFmtId="19" formatCode="yyyy/m/d"/>
    </dxf>
    <dxf>
      <numFmt numFmtId="178" formatCode="&quot;¥&quot;#,##0_);[Red]\(&quot;¥&quot;#,##0\)"/>
    </dxf>
    <dxf>
      <numFmt numFmtId="178" formatCode="&quot;¥&quot;#,##0_);[Red]\(&quot;¥&quot;#,##0\)"/>
    </dxf>
    <dxf>
      <numFmt numFmtId="19" formatCode="yyyy/m/d"/>
    </dxf>
    <dxf>
      <numFmt numFmtId="19" formatCode="yyyy/m/d"/>
    </dxf>
    <dxf>
      <numFmt numFmtId="19" formatCode="yyyy/m/d"/>
    </dxf>
    <dxf>
      <numFmt numFmtId="19" formatCode="yyyy/m/d"/>
    </dxf>
    <dxf>
      <numFmt numFmtId="0" formatCode="General"/>
    </dxf>
    <dxf>
      <numFmt numFmtId="178" formatCode="&quot;¥&quot;#,##0_);[Red]\(&quot;¥&quot;#,##0\)"/>
    </dxf>
    <dxf>
      <numFmt numFmtId="178" formatCode="&quot;¥&quot;#,##0_);[Red]\(&quot;¥&quot;#,##0\)"/>
    </dxf>
    <dxf>
      <numFmt numFmtId="19" formatCode="yyyy/m/d"/>
    </dxf>
    <dxf>
      <numFmt numFmtId="19" formatCode="yyyy/m/d"/>
    </dxf>
    <dxf>
      <numFmt numFmtId="19" formatCode="yyyy/m/d"/>
    </dxf>
    <dxf>
      <numFmt numFmtId="19" formatCode="yyyy/m/d"/>
    </dxf>
    <dxf>
      <numFmt numFmtId="0" formatCode="General"/>
    </dxf>
    <dxf>
      <numFmt numFmtId="178" formatCode="&quot;¥&quot;#,##0_);[Red]\(&quot;¥&quot;#,##0\)"/>
    </dxf>
    <dxf>
      <numFmt numFmtId="178" formatCode="&quot;¥&quot;#,##0_);[Red]\(&quot;¥&quot;#,##0\)"/>
    </dxf>
    <dxf>
      <numFmt numFmtId="178" formatCode="&quot;¥&quot;#,##0_);[Red]\(&quot;¥&quot;#,##0\)"/>
    </dxf>
    <dxf>
      <numFmt numFmtId="178" formatCode="&quot;¥&quot;#,##0_);[Red]\(&quot;¥&quot;#,##0\)"/>
    </dxf>
    <dxf>
      <numFmt numFmtId="178" formatCode="&quot;¥&quot;#,##0_);[Red]\(&quot;¥&quot;#,##0\)"/>
    </dxf>
    <dxf>
      <numFmt numFmtId="179" formatCode="0_);[Red]\(0\)"/>
    </dxf>
    <dxf>
      <numFmt numFmtId="179" formatCode="0_);[Red]\(0\)"/>
    </dxf>
    <dxf>
      <numFmt numFmtId="178" formatCode="&quot;¥&quot;#,##0_);[Red]\(&quot;¥&quot;#,##0\)"/>
    </dxf>
    <dxf>
      <numFmt numFmtId="178" formatCode="&quot;¥&quot;#,##0_);[Red]\(&quot;¥&quot;#,##0\)"/>
    </dxf>
    <dxf>
      <numFmt numFmtId="178" formatCode="&quot;¥&quot;#,##0_);[Red]\(&quot;¥&quot;#,##0\)"/>
    </dxf>
    <dxf>
      <numFmt numFmtId="19" formatCode="yyyy/m/d"/>
    </dxf>
    <dxf>
      <numFmt numFmtId="19" formatCode="yyyy/m/d"/>
    </dxf>
    <dxf>
      <numFmt numFmtId="19" formatCode="yyyy/m/d"/>
    </dxf>
    <dxf>
      <numFmt numFmtId="0" formatCode="General"/>
    </dxf>
    <dxf>
      <numFmt numFmtId="0" formatCode="General"/>
    </dxf>
    <dxf>
      <numFmt numFmtId="19" formatCode="yyyy/m/d"/>
    </dxf>
    <dxf>
      <numFmt numFmtId="0" formatCode="General"/>
    </dxf>
    <dxf>
      <numFmt numFmtId="19" formatCode="yyyy/m/d"/>
    </dxf>
    <dxf>
      <numFmt numFmtId="27" formatCode="yyyy/m/d\ h:mm"/>
    </dxf>
    <dxf>
      <font>
        <color rgb="FFFF0000"/>
      </font>
    </dxf>
    <dxf>
      <font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numFmt numFmtId="19" formatCode="yyyy/m/d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19" formatCode="yyyy/m/d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numFmt numFmtId="177" formatCode="#,##0,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7" formatCode="#,##0,"/>
    </dxf>
    <dxf>
      <numFmt numFmtId="177" formatCode="#,##0,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7" formatCode="#,##0,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family val="3"/>
      </font>
      <numFmt numFmtId="13" formatCode="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family val="3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family val="3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family val="3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family val="3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family val="3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family val="3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family val="3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family val="3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family val="3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family val="3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family val="3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family val="3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family val="3"/>
      </font>
      <numFmt numFmtId="181" formatCode="yyyy&quot;年&quot;m&quot;月&quot;;@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family val="3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ゴシック"/>
        <family val="2"/>
        <charset val="128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fill>
        <patternFill>
          <bgColor theme="4" tint="0.59999389629810485"/>
        </patternFill>
      </fill>
    </dxf>
    <dxf>
      <numFmt numFmtId="181" formatCode="yyyy&quot;年&quot;m&quot;月&quot;;@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7" formatCode="#,##0,"/>
    </dxf>
    <dxf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7" formatCode="#,##0,"/>
    </dxf>
  </dxfs>
  <tableStyles count="1" defaultTableStyle="TableStyleMedium2" defaultPivotStyle="PivotStyleLight16">
    <tableStyle name="Invisible" pivot="0" table="0" count="0" xr9:uid="{72CF23D4-8189-40EF-BBF3-62340DAE02D8}"/>
  </tableStyles>
  <colors>
    <mruColors>
      <color rgb="FF66FF33"/>
      <color rgb="FFCCFFCC"/>
      <color rgb="FFF5E9D7"/>
      <color rgb="FFFF99CC"/>
      <color rgb="FFFFFF99"/>
      <color rgb="FFFFCCFF"/>
      <color rgb="FF66FF66"/>
      <color rgb="FFFFCCCC"/>
      <color rgb="FFFF99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pivotCacheDefinition" Target="pivotCache/pivotCacheDefinition5.xml"/><Relationship Id="rId21" Type="http://schemas.openxmlformats.org/officeDocument/2006/relationships/worksheet" Target="worksheets/sheet21.xml"/><Relationship Id="rId42" Type="http://schemas.microsoft.com/office/2007/relationships/slicerCache" Target="slicerCaches/slicerCache7.xml"/><Relationship Id="rId47" Type="http://schemas.microsoft.com/office/2007/relationships/slicerCache" Target="slicerCaches/slicerCache12.xml"/><Relationship Id="rId63" Type="http://schemas.openxmlformats.org/officeDocument/2006/relationships/customXml" Target="../customXml/item6.xml"/><Relationship Id="rId68" Type="http://schemas.openxmlformats.org/officeDocument/2006/relationships/customXml" Target="../customXml/item11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pivotCacheDefinition" Target="pivotCache/pivotCacheDefinition11.xml"/><Relationship Id="rId37" Type="http://schemas.microsoft.com/office/2007/relationships/slicerCache" Target="slicerCaches/slicerCache2.xml"/><Relationship Id="rId53" Type="http://schemas.microsoft.com/office/2017/06/relationships/rdRichValue" Target="richData/rdrichvalue.xml"/><Relationship Id="rId58" Type="http://schemas.openxmlformats.org/officeDocument/2006/relationships/customXml" Target="../customXml/item1.xml"/><Relationship Id="rId74" Type="http://schemas.openxmlformats.org/officeDocument/2006/relationships/customXml" Target="../customXml/item17.xml"/><Relationship Id="rId79" Type="http://schemas.openxmlformats.org/officeDocument/2006/relationships/customXml" Target="../customXml/item22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4.xml"/><Relationship Id="rId82" Type="http://schemas.openxmlformats.org/officeDocument/2006/relationships/customXml" Target="../customXml/item2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Relationship Id="rId27" Type="http://schemas.openxmlformats.org/officeDocument/2006/relationships/pivotCacheDefinition" Target="pivotCache/pivotCacheDefinition6.xml"/><Relationship Id="rId30" Type="http://schemas.openxmlformats.org/officeDocument/2006/relationships/pivotCacheDefinition" Target="pivotCache/pivotCacheDefinition9.xml"/><Relationship Id="rId35" Type="http://schemas.openxmlformats.org/officeDocument/2006/relationships/pivotCacheDefinition" Target="pivotCache/pivotCacheDefinition14.xml"/><Relationship Id="rId43" Type="http://schemas.microsoft.com/office/2007/relationships/slicerCache" Target="slicerCaches/slicerCache8.xml"/><Relationship Id="rId48" Type="http://schemas.openxmlformats.org/officeDocument/2006/relationships/theme" Target="theme/theme1.xml"/><Relationship Id="rId56" Type="http://schemas.openxmlformats.org/officeDocument/2006/relationships/powerPivotData" Target="model/item.data"/><Relationship Id="rId64" Type="http://schemas.openxmlformats.org/officeDocument/2006/relationships/customXml" Target="../customXml/item7.xml"/><Relationship Id="rId69" Type="http://schemas.openxmlformats.org/officeDocument/2006/relationships/customXml" Target="../customXml/item12.xml"/><Relationship Id="rId77" Type="http://schemas.openxmlformats.org/officeDocument/2006/relationships/customXml" Target="../customXml/item20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72" Type="http://schemas.openxmlformats.org/officeDocument/2006/relationships/customXml" Target="../customXml/item15.xml"/><Relationship Id="rId80" Type="http://schemas.openxmlformats.org/officeDocument/2006/relationships/customXml" Target="../customXml/item2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4.xml"/><Relationship Id="rId33" Type="http://schemas.openxmlformats.org/officeDocument/2006/relationships/pivotCacheDefinition" Target="pivotCache/pivotCacheDefinition12.xml"/><Relationship Id="rId38" Type="http://schemas.microsoft.com/office/2007/relationships/slicerCache" Target="slicerCaches/slicerCache3.xml"/><Relationship Id="rId46" Type="http://schemas.microsoft.com/office/2007/relationships/slicerCache" Target="slicerCaches/slicerCache11.xml"/><Relationship Id="rId59" Type="http://schemas.openxmlformats.org/officeDocument/2006/relationships/customXml" Target="../customXml/item2.xml"/><Relationship Id="rId67" Type="http://schemas.openxmlformats.org/officeDocument/2006/relationships/customXml" Target="../customXml/item10.xml"/><Relationship Id="rId20" Type="http://schemas.openxmlformats.org/officeDocument/2006/relationships/worksheet" Target="worksheets/sheet20.xml"/><Relationship Id="rId41" Type="http://schemas.microsoft.com/office/2007/relationships/slicerCache" Target="slicerCaches/slicerCache6.xml"/><Relationship Id="rId54" Type="http://schemas.microsoft.com/office/2017/06/relationships/rdRichValueStructure" Target="richData/rdrichvaluestructure.xml"/><Relationship Id="rId62" Type="http://schemas.openxmlformats.org/officeDocument/2006/relationships/customXml" Target="../customXml/item5.xml"/><Relationship Id="rId70" Type="http://schemas.openxmlformats.org/officeDocument/2006/relationships/customXml" Target="../customXml/item13.xml"/><Relationship Id="rId75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2.xml"/><Relationship Id="rId28" Type="http://schemas.openxmlformats.org/officeDocument/2006/relationships/pivotCacheDefinition" Target="pivotCache/pivotCacheDefinition7.xml"/><Relationship Id="rId36" Type="http://schemas.microsoft.com/office/2007/relationships/slicerCache" Target="slicerCaches/slicerCache1.xml"/><Relationship Id="rId49" Type="http://schemas.openxmlformats.org/officeDocument/2006/relationships/connections" Target="connections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pivotCacheDefinition" Target="pivotCache/pivotCacheDefinition10.xml"/><Relationship Id="rId44" Type="http://schemas.microsoft.com/office/2007/relationships/slicerCache" Target="slicerCaches/slicerCache9.xml"/><Relationship Id="rId52" Type="http://schemas.openxmlformats.org/officeDocument/2006/relationships/sheetMetadata" Target="metadata.xml"/><Relationship Id="rId60" Type="http://schemas.openxmlformats.org/officeDocument/2006/relationships/customXml" Target="../customXml/item3.xml"/><Relationship Id="rId65" Type="http://schemas.openxmlformats.org/officeDocument/2006/relationships/customXml" Target="../customXml/item8.xml"/><Relationship Id="rId73" Type="http://schemas.openxmlformats.org/officeDocument/2006/relationships/customXml" Target="../customXml/item16.xml"/><Relationship Id="rId78" Type="http://schemas.openxmlformats.org/officeDocument/2006/relationships/customXml" Target="../customXml/item21.xml"/><Relationship Id="rId81" Type="http://schemas.openxmlformats.org/officeDocument/2006/relationships/customXml" Target="../customXml/item2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microsoft.com/office/2007/relationships/slicerCache" Target="slicerCaches/slicerCache4.xml"/><Relationship Id="rId34" Type="http://schemas.openxmlformats.org/officeDocument/2006/relationships/pivotCacheDefinition" Target="pivotCache/pivotCacheDefinition13.xml"/><Relationship Id="rId50" Type="http://schemas.openxmlformats.org/officeDocument/2006/relationships/styles" Target="styles.xml"/><Relationship Id="rId55" Type="http://schemas.microsoft.com/office/2017/06/relationships/rdRichValueTypes" Target="richData/rdRichValueTypes.xml"/><Relationship Id="rId76" Type="http://schemas.openxmlformats.org/officeDocument/2006/relationships/customXml" Target="../customXml/item19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29" Type="http://schemas.openxmlformats.org/officeDocument/2006/relationships/pivotCacheDefinition" Target="pivotCache/pivotCacheDefinition8.xml"/><Relationship Id="rId24" Type="http://schemas.openxmlformats.org/officeDocument/2006/relationships/pivotCacheDefinition" Target="pivotCache/pivotCacheDefinition3.xml"/><Relationship Id="rId40" Type="http://schemas.microsoft.com/office/2007/relationships/slicerCache" Target="slicerCaches/slicerCache5.xml"/><Relationship Id="rId45" Type="http://schemas.microsoft.com/office/2007/relationships/slicerCache" Target="slicerCaches/slicerCache10.xml"/><Relationship Id="rId66" Type="http://schemas.openxmlformats.org/officeDocument/2006/relationships/customXml" Target="../customXml/item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[後加工_受注ﾌｧｲﾙ吸い上げ.xlsx]_t受注ﾌｧｲﾙ_総合計_PIVOT!ピボットテーブル2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52 </a:t>
            </a:r>
            <a:r>
              <a:rPr lang="ja-JP"/>
              <a:t>後加工受注状況</a:t>
            </a:r>
            <a:r>
              <a:rPr lang="en-US"/>
              <a:t>(</a:t>
            </a:r>
            <a:r>
              <a:rPr lang="ja-JP"/>
              <a:t>予定</a:t>
            </a:r>
            <a:r>
              <a:rPr lang="en-US"/>
              <a:t>)</a:t>
            </a:r>
            <a:endParaRPr lang="ja-JP"/>
          </a:p>
        </c:rich>
      </c:tx>
      <c:layout>
        <c:manualLayout>
          <c:xMode val="edge"/>
          <c:yMode val="edge"/>
          <c:x val="0.25761877719057796"/>
          <c:y val="5.31707730082126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7779996154057576E-2"/>
          <c:y val="0.10637254901960784"/>
          <c:w val="0.82866714798847185"/>
          <c:h val="0.777289061293808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_t受注ﾌｧｲﾙ_総合計_PIVOT!$B$9</c:f>
              <c:strCache>
                <c:ptCount val="1"/>
                <c:pt idx="0">
                  <c:v>売上高(千円)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_t受注ﾌｧｲﾙ_総合計_PIVOT!$A$10:$A$40</c:f>
              <c:strCache>
                <c:ptCount val="30"/>
                <c:pt idx="0">
                  <c:v>2026/9/1</c:v>
                </c:pt>
                <c:pt idx="1">
                  <c:v>2026/9/2</c:v>
                </c:pt>
                <c:pt idx="2">
                  <c:v>2026/9/3</c:v>
                </c:pt>
                <c:pt idx="3">
                  <c:v>2026/9/4</c:v>
                </c:pt>
                <c:pt idx="4">
                  <c:v>2026/9/5</c:v>
                </c:pt>
                <c:pt idx="5">
                  <c:v>2026/9/6</c:v>
                </c:pt>
                <c:pt idx="6">
                  <c:v>2026/9/7</c:v>
                </c:pt>
                <c:pt idx="7">
                  <c:v>2026/9/8</c:v>
                </c:pt>
                <c:pt idx="8">
                  <c:v>2026/9/9</c:v>
                </c:pt>
                <c:pt idx="9">
                  <c:v>2026/9/10</c:v>
                </c:pt>
                <c:pt idx="10">
                  <c:v>2026/9/11</c:v>
                </c:pt>
                <c:pt idx="11">
                  <c:v>2026/9/12</c:v>
                </c:pt>
                <c:pt idx="12">
                  <c:v>2026/9/13</c:v>
                </c:pt>
                <c:pt idx="13">
                  <c:v>2026/9/14</c:v>
                </c:pt>
                <c:pt idx="14">
                  <c:v>2026/9/15</c:v>
                </c:pt>
                <c:pt idx="15">
                  <c:v>2026/9/16</c:v>
                </c:pt>
                <c:pt idx="16">
                  <c:v>2026/9/17</c:v>
                </c:pt>
                <c:pt idx="17">
                  <c:v>2026/9/18</c:v>
                </c:pt>
                <c:pt idx="18">
                  <c:v>2026/9/19</c:v>
                </c:pt>
                <c:pt idx="19">
                  <c:v>2026/9/20</c:v>
                </c:pt>
                <c:pt idx="20">
                  <c:v>2026/9/21</c:v>
                </c:pt>
                <c:pt idx="21">
                  <c:v>2026/9/22</c:v>
                </c:pt>
                <c:pt idx="22">
                  <c:v>2026/9/23</c:v>
                </c:pt>
                <c:pt idx="23">
                  <c:v>2026/9/24</c:v>
                </c:pt>
                <c:pt idx="24">
                  <c:v>2026/9/25</c:v>
                </c:pt>
                <c:pt idx="25">
                  <c:v>2026/9/26</c:v>
                </c:pt>
                <c:pt idx="26">
                  <c:v>2026/9/27</c:v>
                </c:pt>
                <c:pt idx="27">
                  <c:v>2026/9/28</c:v>
                </c:pt>
                <c:pt idx="28">
                  <c:v>2026/9/29</c:v>
                </c:pt>
                <c:pt idx="29">
                  <c:v>2026/9/30</c:v>
                </c:pt>
              </c:strCache>
            </c:strRef>
          </c:cat>
          <c:val>
            <c:numRef>
              <c:f>_t受注ﾌｧｲﾙ_総合計_PIVOT!$B$10:$B$40</c:f>
              <c:numCache>
                <c:formatCode>#,##0,</c:formatCode>
                <c:ptCount val="30"/>
                <c:pt idx="0">
                  <c:v>155750</c:v>
                </c:pt>
                <c:pt idx="1">
                  <c:v>300850</c:v>
                </c:pt>
                <c:pt idx="6">
                  <c:v>68500</c:v>
                </c:pt>
                <c:pt idx="7">
                  <c:v>473400</c:v>
                </c:pt>
                <c:pt idx="8">
                  <c:v>82200</c:v>
                </c:pt>
                <c:pt idx="9">
                  <c:v>171000</c:v>
                </c:pt>
                <c:pt idx="10">
                  <c:v>171000</c:v>
                </c:pt>
                <c:pt idx="15">
                  <c:v>256000</c:v>
                </c:pt>
                <c:pt idx="16">
                  <c:v>156000</c:v>
                </c:pt>
                <c:pt idx="17">
                  <c:v>380400</c:v>
                </c:pt>
                <c:pt idx="23">
                  <c:v>260000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99-498D-A598-49E867702A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52412912"/>
        <c:axId val="1652413392"/>
      </c:barChart>
      <c:lineChart>
        <c:grouping val="standard"/>
        <c:varyColors val="0"/>
        <c:ser>
          <c:idx val="1"/>
          <c:order val="1"/>
          <c:tx>
            <c:strRef>
              <c:f>_t受注ﾌｧｲﾙ_総合計_PIVOT!$C$9</c:f>
              <c:strCache>
                <c:ptCount val="1"/>
                <c:pt idx="0">
                  <c:v>累計(千円)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_t受注ﾌｧｲﾙ_総合計_PIVOT!$A$10:$A$40</c:f>
              <c:strCache>
                <c:ptCount val="30"/>
                <c:pt idx="0">
                  <c:v>2026/9/1</c:v>
                </c:pt>
                <c:pt idx="1">
                  <c:v>2026/9/2</c:v>
                </c:pt>
                <c:pt idx="2">
                  <c:v>2026/9/3</c:v>
                </c:pt>
                <c:pt idx="3">
                  <c:v>2026/9/4</c:v>
                </c:pt>
                <c:pt idx="4">
                  <c:v>2026/9/5</c:v>
                </c:pt>
                <c:pt idx="5">
                  <c:v>2026/9/6</c:v>
                </c:pt>
                <c:pt idx="6">
                  <c:v>2026/9/7</c:v>
                </c:pt>
                <c:pt idx="7">
                  <c:v>2026/9/8</c:v>
                </c:pt>
                <c:pt idx="8">
                  <c:v>2026/9/9</c:v>
                </c:pt>
                <c:pt idx="9">
                  <c:v>2026/9/10</c:v>
                </c:pt>
                <c:pt idx="10">
                  <c:v>2026/9/11</c:v>
                </c:pt>
                <c:pt idx="11">
                  <c:v>2026/9/12</c:v>
                </c:pt>
                <c:pt idx="12">
                  <c:v>2026/9/13</c:v>
                </c:pt>
                <c:pt idx="13">
                  <c:v>2026/9/14</c:v>
                </c:pt>
                <c:pt idx="14">
                  <c:v>2026/9/15</c:v>
                </c:pt>
                <c:pt idx="15">
                  <c:v>2026/9/16</c:v>
                </c:pt>
                <c:pt idx="16">
                  <c:v>2026/9/17</c:v>
                </c:pt>
                <c:pt idx="17">
                  <c:v>2026/9/18</c:v>
                </c:pt>
                <c:pt idx="18">
                  <c:v>2026/9/19</c:v>
                </c:pt>
                <c:pt idx="19">
                  <c:v>2026/9/20</c:v>
                </c:pt>
                <c:pt idx="20">
                  <c:v>2026/9/21</c:v>
                </c:pt>
                <c:pt idx="21">
                  <c:v>2026/9/22</c:v>
                </c:pt>
                <c:pt idx="22">
                  <c:v>2026/9/23</c:v>
                </c:pt>
                <c:pt idx="23">
                  <c:v>2026/9/24</c:v>
                </c:pt>
                <c:pt idx="24">
                  <c:v>2026/9/25</c:v>
                </c:pt>
                <c:pt idx="25">
                  <c:v>2026/9/26</c:v>
                </c:pt>
                <c:pt idx="26">
                  <c:v>2026/9/27</c:v>
                </c:pt>
                <c:pt idx="27">
                  <c:v>2026/9/28</c:v>
                </c:pt>
                <c:pt idx="28">
                  <c:v>2026/9/29</c:v>
                </c:pt>
                <c:pt idx="29">
                  <c:v>2026/9/30</c:v>
                </c:pt>
              </c:strCache>
            </c:strRef>
          </c:cat>
          <c:val>
            <c:numRef>
              <c:f>_t受注ﾌｧｲﾙ_総合計_PIVOT!$C$10:$C$40</c:f>
              <c:numCache>
                <c:formatCode>#,##0,</c:formatCode>
                <c:ptCount val="30"/>
                <c:pt idx="0">
                  <c:v>155750</c:v>
                </c:pt>
                <c:pt idx="1">
                  <c:v>456600</c:v>
                </c:pt>
                <c:pt idx="2">
                  <c:v>456600</c:v>
                </c:pt>
                <c:pt idx="3">
                  <c:v>456600</c:v>
                </c:pt>
                <c:pt idx="4">
                  <c:v>456600</c:v>
                </c:pt>
                <c:pt idx="5">
                  <c:v>456600</c:v>
                </c:pt>
                <c:pt idx="6">
                  <c:v>525100</c:v>
                </c:pt>
                <c:pt idx="7">
                  <c:v>998500</c:v>
                </c:pt>
                <c:pt idx="8">
                  <c:v>1080700</c:v>
                </c:pt>
                <c:pt idx="9">
                  <c:v>1251700</c:v>
                </c:pt>
                <c:pt idx="10">
                  <c:v>1422700</c:v>
                </c:pt>
                <c:pt idx="11">
                  <c:v>1422700</c:v>
                </c:pt>
                <c:pt idx="12">
                  <c:v>1422700</c:v>
                </c:pt>
                <c:pt idx="13">
                  <c:v>1422700</c:v>
                </c:pt>
                <c:pt idx="14">
                  <c:v>1422700</c:v>
                </c:pt>
                <c:pt idx="15">
                  <c:v>1678700</c:v>
                </c:pt>
                <c:pt idx="16">
                  <c:v>1834700</c:v>
                </c:pt>
                <c:pt idx="17">
                  <c:v>2215100</c:v>
                </c:pt>
                <c:pt idx="18">
                  <c:v>2215100</c:v>
                </c:pt>
                <c:pt idx="19">
                  <c:v>2215100</c:v>
                </c:pt>
                <c:pt idx="20">
                  <c:v>2215100</c:v>
                </c:pt>
                <c:pt idx="21">
                  <c:v>2215100</c:v>
                </c:pt>
                <c:pt idx="22">
                  <c:v>2215100</c:v>
                </c:pt>
                <c:pt idx="23">
                  <c:v>2475100</c:v>
                </c:pt>
                <c:pt idx="24">
                  <c:v>2475100</c:v>
                </c:pt>
                <c:pt idx="25">
                  <c:v>2475100</c:v>
                </c:pt>
                <c:pt idx="26">
                  <c:v>2475100</c:v>
                </c:pt>
                <c:pt idx="27">
                  <c:v>2475100</c:v>
                </c:pt>
                <c:pt idx="28">
                  <c:v>2475100</c:v>
                </c:pt>
                <c:pt idx="29">
                  <c:v>2475100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99-498D-A598-49E867702A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1847264"/>
        <c:axId val="1031844864"/>
      </c:lineChart>
      <c:catAx>
        <c:axId val="165241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52413392"/>
        <c:crosses val="autoZero"/>
        <c:auto val="1"/>
        <c:lblAlgn val="ctr"/>
        <c:lblOffset val="100"/>
        <c:noMultiLvlLbl val="0"/>
      </c:catAx>
      <c:valAx>
        <c:axId val="1652413392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ja-JP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日々売上高</a:t>
                </a:r>
                <a:r>
                  <a:rPr lang="en-US" altLang="ja-JP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(</a:t>
                </a:r>
                <a:r>
                  <a:rPr lang="ja-JP" altLang="ja-JP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千円</a:t>
                </a:r>
                <a:r>
                  <a:rPr lang="en-US" altLang="ja-JP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)</a:t>
                </a:r>
                <a:endParaRPr lang="ja-JP" altLang="ja-JP" sz="12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>
            <c:manualLayout>
              <c:xMode val="edge"/>
              <c:yMode val="edge"/>
              <c:x val="1.2976479466815872E-2"/>
              <c:y val="4.543982553651378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2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ja-JP" altLang="ja-JP"/>
            </a:p>
          </c:txPr>
        </c:title>
        <c:numFmt formatCode="#,##0,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52412912"/>
        <c:crosses val="autoZero"/>
        <c:crossBetween val="between"/>
      </c:valAx>
      <c:valAx>
        <c:axId val="1031844864"/>
        <c:scaling>
          <c:orientation val="minMax"/>
        </c:scaling>
        <c:delete val="0"/>
        <c:axPos val="r"/>
        <c:numFmt formatCode="#,##0,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31847264"/>
        <c:crosses val="max"/>
        <c:crossBetween val="between"/>
      </c:valAx>
      <c:catAx>
        <c:axId val="10318472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318448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8280618514186966"/>
          <c:y val="5.4398809523809521E-3"/>
          <c:w val="0.10481962748401689"/>
          <c:h val="8.50452380952381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[後加工_受注ﾌｧｲﾙ吸い上げ.xlsx]_t受注ﾌｧｲﾙ_総合計_PIVOT (加工完了のみ)!ピボットテーブル2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52 </a:t>
            </a:r>
            <a:r>
              <a:rPr lang="ja-JP"/>
              <a:t>後加工</a:t>
            </a:r>
            <a:r>
              <a:rPr lang="ja-JP" altLang="en-US"/>
              <a:t>加工完了</a:t>
            </a:r>
            <a:endParaRPr lang="ja-JP"/>
          </a:p>
        </c:rich>
      </c:tx>
      <c:layout>
        <c:manualLayout>
          <c:xMode val="edge"/>
          <c:yMode val="edge"/>
          <c:x val="0.25761877719057796"/>
          <c:y val="5.31707730082126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7779996154057576E-2"/>
          <c:y val="0.10637254901960784"/>
          <c:w val="0.82866714798847185"/>
          <c:h val="0.777289061293808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'_t受注ﾌｧｲﾙ_総合計_PIVOT (加工完了のみ)'!$B$9</c:f>
              <c:strCache>
                <c:ptCount val="1"/>
                <c:pt idx="0">
                  <c:v>加工完了金額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'_t受注ﾌｧｲﾙ_総合計_PIVOT (加工完了のみ)'!$A$10:$A$40</c:f>
              <c:strCache>
                <c:ptCount val="30"/>
                <c:pt idx="0">
                  <c:v>2026/9/1</c:v>
                </c:pt>
                <c:pt idx="1">
                  <c:v>2026/9/2</c:v>
                </c:pt>
                <c:pt idx="2">
                  <c:v>2026/9/3</c:v>
                </c:pt>
                <c:pt idx="3">
                  <c:v>2026/9/4</c:v>
                </c:pt>
                <c:pt idx="4">
                  <c:v>2026/9/5</c:v>
                </c:pt>
                <c:pt idx="5">
                  <c:v>2026/9/6</c:v>
                </c:pt>
                <c:pt idx="6">
                  <c:v>2026/9/7</c:v>
                </c:pt>
                <c:pt idx="7">
                  <c:v>2026/9/8</c:v>
                </c:pt>
                <c:pt idx="8">
                  <c:v>2026/9/9</c:v>
                </c:pt>
                <c:pt idx="9">
                  <c:v>2026/9/10</c:v>
                </c:pt>
                <c:pt idx="10">
                  <c:v>2026/9/11</c:v>
                </c:pt>
                <c:pt idx="11">
                  <c:v>2026/9/12</c:v>
                </c:pt>
                <c:pt idx="12">
                  <c:v>2026/9/13</c:v>
                </c:pt>
                <c:pt idx="13">
                  <c:v>2026/9/14</c:v>
                </c:pt>
                <c:pt idx="14">
                  <c:v>2026/9/15</c:v>
                </c:pt>
                <c:pt idx="15">
                  <c:v>2026/9/16</c:v>
                </c:pt>
                <c:pt idx="16">
                  <c:v>2026/9/17</c:v>
                </c:pt>
                <c:pt idx="17">
                  <c:v>2026/9/18</c:v>
                </c:pt>
                <c:pt idx="18">
                  <c:v>2026/9/19</c:v>
                </c:pt>
                <c:pt idx="19">
                  <c:v>2026/9/20</c:v>
                </c:pt>
                <c:pt idx="20">
                  <c:v>2026/9/21</c:v>
                </c:pt>
                <c:pt idx="21">
                  <c:v>2026/9/22</c:v>
                </c:pt>
                <c:pt idx="22">
                  <c:v>2026/9/23</c:v>
                </c:pt>
                <c:pt idx="23">
                  <c:v>2026/9/24</c:v>
                </c:pt>
                <c:pt idx="24">
                  <c:v>2026/9/25</c:v>
                </c:pt>
                <c:pt idx="25">
                  <c:v>2026/9/26</c:v>
                </c:pt>
                <c:pt idx="26">
                  <c:v>2026/9/27</c:v>
                </c:pt>
                <c:pt idx="27">
                  <c:v>2026/9/28</c:v>
                </c:pt>
                <c:pt idx="28">
                  <c:v>2026/9/29</c:v>
                </c:pt>
                <c:pt idx="29">
                  <c:v>2026/9/30</c:v>
                </c:pt>
              </c:strCache>
            </c:strRef>
          </c:cat>
          <c:val>
            <c:numRef>
              <c:f>'_t受注ﾌｧｲﾙ_総合計_PIVOT (加工完了のみ)'!$B$10:$B$40</c:f>
              <c:numCache>
                <c:formatCode>#,##0,</c:formatCode>
                <c:ptCount val="30"/>
                <c:pt idx="0">
                  <c:v>155750</c:v>
                </c:pt>
                <c:pt idx="1">
                  <c:v>300850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3B-494A-B94F-DB98B14A6F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52412912"/>
        <c:axId val="1652413392"/>
      </c:barChart>
      <c:lineChart>
        <c:grouping val="standard"/>
        <c:varyColors val="0"/>
        <c:ser>
          <c:idx val="1"/>
          <c:order val="1"/>
          <c:tx>
            <c:strRef>
              <c:f>'_t受注ﾌｧｲﾙ_総合計_PIVOT (加工完了のみ)'!$C$9</c:f>
              <c:strCache>
                <c:ptCount val="1"/>
                <c:pt idx="0">
                  <c:v>累計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'_t受注ﾌｧｲﾙ_総合計_PIVOT (加工完了のみ)'!$A$10:$A$40</c:f>
              <c:strCache>
                <c:ptCount val="30"/>
                <c:pt idx="0">
                  <c:v>2026/9/1</c:v>
                </c:pt>
                <c:pt idx="1">
                  <c:v>2026/9/2</c:v>
                </c:pt>
                <c:pt idx="2">
                  <c:v>2026/9/3</c:v>
                </c:pt>
                <c:pt idx="3">
                  <c:v>2026/9/4</c:v>
                </c:pt>
                <c:pt idx="4">
                  <c:v>2026/9/5</c:v>
                </c:pt>
                <c:pt idx="5">
                  <c:v>2026/9/6</c:v>
                </c:pt>
                <c:pt idx="6">
                  <c:v>2026/9/7</c:v>
                </c:pt>
                <c:pt idx="7">
                  <c:v>2026/9/8</c:v>
                </c:pt>
                <c:pt idx="8">
                  <c:v>2026/9/9</c:v>
                </c:pt>
                <c:pt idx="9">
                  <c:v>2026/9/10</c:v>
                </c:pt>
                <c:pt idx="10">
                  <c:v>2026/9/11</c:v>
                </c:pt>
                <c:pt idx="11">
                  <c:v>2026/9/12</c:v>
                </c:pt>
                <c:pt idx="12">
                  <c:v>2026/9/13</c:v>
                </c:pt>
                <c:pt idx="13">
                  <c:v>2026/9/14</c:v>
                </c:pt>
                <c:pt idx="14">
                  <c:v>2026/9/15</c:v>
                </c:pt>
                <c:pt idx="15">
                  <c:v>2026/9/16</c:v>
                </c:pt>
                <c:pt idx="16">
                  <c:v>2026/9/17</c:v>
                </c:pt>
                <c:pt idx="17">
                  <c:v>2026/9/18</c:v>
                </c:pt>
                <c:pt idx="18">
                  <c:v>2026/9/19</c:v>
                </c:pt>
                <c:pt idx="19">
                  <c:v>2026/9/20</c:v>
                </c:pt>
                <c:pt idx="20">
                  <c:v>2026/9/21</c:v>
                </c:pt>
                <c:pt idx="21">
                  <c:v>2026/9/22</c:v>
                </c:pt>
                <c:pt idx="22">
                  <c:v>2026/9/23</c:v>
                </c:pt>
                <c:pt idx="23">
                  <c:v>2026/9/24</c:v>
                </c:pt>
                <c:pt idx="24">
                  <c:v>2026/9/25</c:v>
                </c:pt>
                <c:pt idx="25">
                  <c:v>2026/9/26</c:v>
                </c:pt>
                <c:pt idx="26">
                  <c:v>2026/9/27</c:v>
                </c:pt>
                <c:pt idx="27">
                  <c:v>2026/9/28</c:v>
                </c:pt>
                <c:pt idx="28">
                  <c:v>2026/9/29</c:v>
                </c:pt>
                <c:pt idx="29">
                  <c:v>2026/9/30</c:v>
                </c:pt>
              </c:strCache>
            </c:strRef>
          </c:cat>
          <c:val>
            <c:numRef>
              <c:f>'_t受注ﾌｧｲﾙ_総合計_PIVOT (加工完了のみ)'!$C$10:$C$40</c:f>
              <c:numCache>
                <c:formatCode>#,##0,</c:formatCode>
                <c:ptCount val="30"/>
                <c:pt idx="0">
                  <c:v>155750</c:v>
                </c:pt>
                <c:pt idx="1">
                  <c:v>456600</c:v>
                </c:pt>
                <c:pt idx="2">
                  <c:v>456600</c:v>
                </c:pt>
                <c:pt idx="3">
                  <c:v>456600</c:v>
                </c:pt>
                <c:pt idx="4">
                  <c:v>456600</c:v>
                </c:pt>
                <c:pt idx="5">
                  <c:v>456600</c:v>
                </c:pt>
                <c:pt idx="6">
                  <c:v>456600</c:v>
                </c:pt>
                <c:pt idx="7">
                  <c:v>456600</c:v>
                </c:pt>
                <c:pt idx="8">
                  <c:v>456600</c:v>
                </c:pt>
                <c:pt idx="9">
                  <c:v>456600</c:v>
                </c:pt>
                <c:pt idx="10">
                  <c:v>456600</c:v>
                </c:pt>
                <c:pt idx="11">
                  <c:v>456600</c:v>
                </c:pt>
                <c:pt idx="12">
                  <c:v>456600</c:v>
                </c:pt>
                <c:pt idx="13">
                  <c:v>456600</c:v>
                </c:pt>
                <c:pt idx="14">
                  <c:v>456600</c:v>
                </c:pt>
                <c:pt idx="15">
                  <c:v>456600</c:v>
                </c:pt>
                <c:pt idx="16">
                  <c:v>456600</c:v>
                </c:pt>
                <c:pt idx="17">
                  <c:v>456600</c:v>
                </c:pt>
                <c:pt idx="18">
                  <c:v>456600</c:v>
                </c:pt>
                <c:pt idx="19">
                  <c:v>456600</c:v>
                </c:pt>
                <c:pt idx="20">
                  <c:v>456600</c:v>
                </c:pt>
                <c:pt idx="21">
                  <c:v>456600</c:v>
                </c:pt>
                <c:pt idx="22">
                  <c:v>456600</c:v>
                </c:pt>
                <c:pt idx="23">
                  <c:v>456600</c:v>
                </c:pt>
                <c:pt idx="24">
                  <c:v>456600</c:v>
                </c:pt>
                <c:pt idx="25">
                  <c:v>456600</c:v>
                </c:pt>
                <c:pt idx="26">
                  <c:v>456600</c:v>
                </c:pt>
                <c:pt idx="27">
                  <c:v>456600</c:v>
                </c:pt>
                <c:pt idx="28">
                  <c:v>456600</c:v>
                </c:pt>
                <c:pt idx="29">
                  <c:v>456600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F3B-494A-B94F-DB98B14A6F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1612000"/>
        <c:axId val="721613920"/>
      </c:lineChart>
      <c:catAx>
        <c:axId val="165241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52413392"/>
        <c:crosses val="autoZero"/>
        <c:auto val="1"/>
        <c:lblAlgn val="ctr"/>
        <c:lblOffset val="100"/>
        <c:noMultiLvlLbl val="0"/>
      </c:catAx>
      <c:valAx>
        <c:axId val="1652413392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ja-JP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日々売上高</a:t>
                </a:r>
                <a:r>
                  <a:rPr lang="en-US" altLang="ja-JP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(</a:t>
                </a:r>
                <a:r>
                  <a:rPr lang="ja-JP" altLang="ja-JP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千円</a:t>
                </a:r>
                <a:r>
                  <a:rPr lang="en-US" altLang="ja-JP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)</a:t>
                </a:r>
                <a:endParaRPr lang="ja-JP" altLang="ja-JP" sz="12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>
            <c:manualLayout>
              <c:xMode val="edge"/>
              <c:yMode val="edge"/>
              <c:x val="1.2976479466815872E-2"/>
              <c:y val="4.543982553651378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2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ja-JP" altLang="ja-JP"/>
            </a:p>
          </c:txPr>
        </c:title>
        <c:numFmt formatCode="#,##0,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52412912"/>
        <c:crosses val="autoZero"/>
        <c:crossBetween val="between"/>
      </c:valAx>
      <c:valAx>
        <c:axId val="721613920"/>
        <c:scaling>
          <c:orientation val="minMax"/>
        </c:scaling>
        <c:delete val="0"/>
        <c:axPos val="r"/>
        <c:numFmt formatCode="#,##0,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1612000"/>
        <c:crosses val="max"/>
        <c:crossBetween val="between"/>
      </c:valAx>
      <c:catAx>
        <c:axId val="7216120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216139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8280618514186966"/>
          <c:y val="5.4398809523809521E-3"/>
          <c:w val="0.10975308641975309"/>
          <c:h val="8.50452380952381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[後加工_受注ﾌｧｲﾙ吸い上げ.xlsx]_t受注ﾌｧｲﾙ_TPI_PIVOT!ピボットテーブル1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52 </a:t>
            </a:r>
            <a:r>
              <a:rPr lang="ja-JP" altLang="en-US"/>
              <a:t>後加工受注状況</a:t>
            </a:r>
            <a:r>
              <a:rPr lang="en-US" altLang="ja-JP"/>
              <a:t>(</a:t>
            </a:r>
            <a:r>
              <a:rPr lang="ja-JP" altLang="en-US"/>
              <a:t>予定</a:t>
            </a:r>
            <a:r>
              <a:rPr lang="en-US" altLang="ja-JP"/>
              <a:t>) </a:t>
            </a:r>
            <a:r>
              <a:rPr lang="en-US"/>
              <a:t>TPI</a:t>
            </a:r>
            <a:endParaRPr lang="en-US" altLang="ja-JP"/>
          </a:p>
        </c:rich>
      </c:tx>
      <c:layout>
        <c:manualLayout>
          <c:xMode val="edge"/>
          <c:yMode val="edge"/>
          <c:x val="0.23018055555555555"/>
          <c:y val="4.0571626984126981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7779996154057576E-2"/>
          <c:y val="0.10637254901960784"/>
          <c:w val="0.82866714798847185"/>
          <c:h val="0.777289061293808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_t受注ﾌｧｲﾙ_TPI_PIVOT!$B$4</c:f>
              <c:strCache>
                <c:ptCount val="1"/>
                <c:pt idx="0">
                  <c:v>売上高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_t受注ﾌｧｲﾙ_TPI_PIVOT!$A$5:$A$35</c:f>
              <c:strCache>
                <c:ptCount val="30"/>
                <c:pt idx="0">
                  <c:v>2026/9/1</c:v>
                </c:pt>
                <c:pt idx="1">
                  <c:v>2026/9/2</c:v>
                </c:pt>
                <c:pt idx="2">
                  <c:v>2026/9/3</c:v>
                </c:pt>
                <c:pt idx="3">
                  <c:v>2026/9/4</c:v>
                </c:pt>
                <c:pt idx="4">
                  <c:v>2026/9/5</c:v>
                </c:pt>
                <c:pt idx="5">
                  <c:v>2026/9/6</c:v>
                </c:pt>
                <c:pt idx="6">
                  <c:v>2026/9/7</c:v>
                </c:pt>
                <c:pt idx="7">
                  <c:v>2026/9/8</c:v>
                </c:pt>
                <c:pt idx="8">
                  <c:v>2026/9/9</c:v>
                </c:pt>
                <c:pt idx="9">
                  <c:v>2026/9/10</c:v>
                </c:pt>
                <c:pt idx="10">
                  <c:v>2026/9/11</c:v>
                </c:pt>
                <c:pt idx="11">
                  <c:v>2026/9/12</c:v>
                </c:pt>
                <c:pt idx="12">
                  <c:v>2026/9/13</c:v>
                </c:pt>
                <c:pt idx="13">
                  <c:v>2026/9/14</c:v>
                </c:pt>
                <c:pt idx="14">
                  <c:v>2026/9/15</c:v>
                </c:pt>
                <c:pt idx="15">
                  <c:v>2026/9/16</c:v>
                </c:pt>
                <c:pt idx="16">
                  <c:v>2026/9/17</c:v>
                </c:pt>
                <c:pt idx="17">
                  <c:v>2026/9/18</c:v>
                </c:pt>
                <c:pt idx="18">
                  <c:v>2026/9/19</c:v>
                </c:pt>
                <c:pt idx="19">
                  <c:v>2026/9/20</c:v>
                </c:pt>
                <c:pt idx="20">
                  <c:v>2026/9/21</c:v>
                </c:pt>
                <c:pt idx="21">
                  <c:v>2026/9/22</c:v>
                </c:pt>
                <c:pt idx="22">
                  <c:v>2026/9/23</c:v>
                </c:pt>
                <c:pt idx="23">
                  <c:v>2026/9/24</c:v>
                </c:pt>
                <c:pt idx="24">
                  <c:v>2026/9/25</c:v>
                </c:pt>
                <c:pt idx="25">
                  <c:v>2026/9/26</c:v>
                </c:pt>
                <c:pt idx="26">
                  <c:v>2026/9/27</c:v>
                </c:pt>
                <c:pt idx="27">
                  <c:v>2026/9/28</c:v>
                </c:pt>
                <c:pt idx="28">
                  <c:v>2026/9/29</c:v>
                </c:pt>
                <c:pt idx="29">
                  <c:v>2026/9/30</c:v>
                </c:pt>
              </c:strCache>
            </c:strRef>
          </c:cat>
          <c:val>
            <c:numRef>
              <c:f>_t受注ﾌｧｲﾙ_TPI_PIVOT!$B$5:$B$35</c:f>
              <c:numCache>
                <c:formatCode>#,##0,</c:formatCode>
                <c:ptCount val="30"/>
                <c:pt idx="0">
                  <c:v>0</c:v>
                </c:pt>
                <c:pt idx="1">
                  <c:v>40850</c:v>
                </c:pt>
                <c:pt idx="6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E8-45FE-8DEA-FF54D8D29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2412912"/>
        <c:axId val="1652413392"/>
      </c:barChart>
      <c:lineChart>
        <c:grouping val="standard"/>
        <c:varyColors val="0"/>
        <c:ser>
          <c:idx val="1"/>
          <c:order val="1"/>
          <c:tx>
            <c:strRef>
              <c:f>_t受注ﾌｧｲﾙ_TPI_PIVOT!$C$4</c:f>
              <c:strCache>
                <c:ptCount val="1"/>
                <c:pt idx="0">
                  <c:v>累計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cat>
            <c:strRef>
              <c:f>_t受注ﾌｧｲﾙ_TPI_PIVOT!$A$5:$A$35</c:f>
              <c:strCache>
                <c:ptCount val="30"/>
                <c:pt idx="0">
                  <c:v>2026/9/1</c:v>
                </c:pt>
                <c:pt idx="1">
                  <c:v>2026/9/2</c:v>
                </c:pt>
                <c:pt idx="2">
                  <c:v>2026/9/3</c:v>
                </c:pt>
                <c:pt idx="3">
                  <c:v>2026/9/4</c:v>
                </c:pt>
                <c:pt idx="4">
                  <c:v>2026/9/5</c:v>
                </c:pt>
                <c:pt idx="5">
                  <c:v>2026/9/6</c:v>
                </c:pt>
                <c:pt idx="6">
                  <c:v>2026/9/7</c:v>
                </c:pt>
                <c:pt idx="7">
                  <c:v>2026/9/8</c:v>
                </c:pt>
                <c:pt idx="8">
                  <c:v>2026/9/9</c:v>
                </c:pt>
                <c:pt idx="9">
                  <c:v>2026/9/10</c:v>
                </c:pt>
                <c:pt idx="10">
                  <c:v>2026/9/11</c:v>
                </c:pt>
                <c:pt idx="11">
                  <c:v>2026/9/12</c:v>
                </c:pt>
                <c:pt idx="12">
                  <c:v>2026/9/13</c:v>
                </c:pt>
                <c:pt idx="13">
                  <c:v>2026/9/14</c:v>
                </c:pt>
                <c:pt idx="14">
                  <c:v>2026/9/15</c:v>
                </c:pt>
                <c:pt idx="15">
                  <c:v>2026/9/16</c:v>
                </c:pt>
                <c:pt idx="16">
                  <c:v>2026/9/17</c:v>
                </c:pt>
                <c:pt idx="17">
                  <c:v>2026/9/18</c:v>
                </c:pt>
                <c:pt idx="18">
                  <c:v>2026/9/19</c:v>
                </c:pt>
                <c:pt idx="19">
                  <c:v>2026/9/20</c:v>
                </c:pt>
                <c:pt idx="20">
                  <c:v>2026/9/21</c:v>
                </c:pt>
                <c:pt idx="21">
                  <c:v>2026/9/22</c:v>
                </c:pt>
                <c:pt idx="22">
                  <c:v>2026/9/23</c:v>
                </c:pt>
                <c:pt idx="23">
                  <c:v>2026/9/24</c:v>
                </c:pt>
                <c:pt idx="24">
                  <c:v>2026/9/25</c:v>
                </c:pt>
                <c:pt idx="25">
                  <c:v>2026/9/26</c:v>
                </c:pt>
                <c:pt idx="26">
                  <c:v>2026/9/27</c:v>
                </c:pt>
                <c:pt idx="27">
                  <c:v>2026/9/28</c:v>
                </c:pt>
                <c:pt idx="28">
                  <c:v>2026/9/29</c:v>
                </c:pt>
                <c:pt idx="29">
                  <c:v>2026/9/30</c:v>
                </c:pt>
              </c:strCache>
            </c:strRef>
          </c:cat>
          <c:val>
            <c:numRef>
              <c:f>_t受注ﾌｧｲﾙ_TPI_PIVOT!$C$5:$C$35</c:f>
              <c:numCache>
                <c:formatCode>#,##0,</c:formatCode>
                <c:ptCount val="30"/>
                <c:pt idx="0">
                  <c:v>0</c:v>
                </c:pt>
                <c:pt idx="1">
                  <c:v>40850</c:v>
                </c:pt>
                <c:pt idx="2">
                  <c:v>40850</c:v>
                </c:pt>
                <c:pt idx="3">
                  <c:v>40850</c:v>
                </c:pt>
                <c:pt idx="4">
                  <c:v>40850</c:v>
                </c:pt>
                <c:pt idx="5">
                  <c:v>40850</c:v>
                </c:pt>
                <c:pt idx="6">
                  <c:v>41750</c:v>
                </c:pt>
                <c:pt idx="7">
                  <c:v>41750</c:v>
                </c:pt>
                <c:pt idx="8">
                  <c:v>41750</c:v>
                </c:pt>
                <c:pt idx="9">
                  <c:v>41750</c:v>
                </c:pt>
                <c:pt idx="10">
                  <c:v>41750</c:v>
                </c:pt>
                <c:pt idx="11">
                  <c:v>41750</c:v>
                </c:pt>
                <c:pt idx="12">
                  <c:v>41750</c:v>
                </c:pt>
                <c:pt idx="13">
                  <c:v>41750</c:v>
                </c:pt>
                <c:pt idx="14">
                  <c:v>41750</c:v>
                </c:pt>
                <c:pt idx="15">
                  <c:v>41750</c:v>
                </c:pt>
                <c:pt idx="16">
                  <c:v>41750</c:v>
                </c:pt>
                <c:pt idx="17">
                  <c:v>41750</c:v>
                </c:pt>
                <c:pt idx="18">
                  <c:v>41750</c:v>
                </c:pt>
                <c:pt idx="19">
                  <c:v>41750</c:v>
                </c:pt>
                <c:pt idx="20">
                  <c:v>41750</c:v>
                </c:pt>
                <c:pt idx="21">
                  <c:v>41750</c:v>
                </c:pt>
                <c:pt idx="22">
                  <c:v>41750</c:v>
                </c:pt>
                <c:pt idx="23">
                  <c:v>41750</c:v>
                </c:pt>
                <c:pt idx="24">
                  <c:v>41750</c:v>
                </c:pt>
                <c:pt idx="25">
                  <c:v>41750</c:v>
                </c:pt>
                <c:pt idx="26">
                  <c:v>41750</c:v>
                </c:pt>
                <c:pt idx="27">
                  <c:v>41750</c:v>
                </c:pt>
                <c:pt idx="28">
                  <c:v>41750</c:v>
                </c:pt>
                <c:pt idx="29">
                  <c:v>41750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0E8-45FE-8DEA-FF54D8D29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2417232"/>
        <c:axId val="1652416752"/>
      </c:lineChart>
      <c:catAx>
        <c:axId val="165241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52413392"/>
        <c:crosses val="autoZero"/>
        <c:auto val="1"/>
        <c:lblAlgn val="ctr"/>
        <c:lblOffset val="100"/>
        <c:noMultiLvlLbl val="0"/>
      </c:catAx>
      <c:valAx>
        <c:axId val="1652413392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ja-JP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日々売上高</a:t>
                </a:r>
                <a:r>
                  <a:rPr lang="en-US" altLang="ja-JP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(</a:t>
                </a:r>
                <a:r>
                  <a:rPr lang="ja-JP" altLang="ja-JP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千円</a:t>
                </a:r>
                <a:r>
                  <a:rPr lang="en-US" altLang="ja-JP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)</a:t>
                </a:r>
                <a:endParaRPr lang="ja-JP" altLang="ja-JP" sz="12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>
            <c:manualLayout>
              <c:xMode val="edge"/>
              <c:yMode val="edge"/>
              <c:x val="1.2976479466815872E-2"/>
              <c:y val="4.5439825536513781E-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,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52412912"/>
        <c:crosses val="autoZero"/>
        <c:crossBetween val="between"/>
      </c:valAx>
      <c:valAx>
        <c:axId val="165241675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ja-JP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累計</a:t>
                </a:r>
                <a:r>
                  <a:rPr lang="en-US" altLang="ja-JP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(</a:t>
                </a:r>
                <a:r>
                  <a:rPr lang="ja-JP" altLang="ja-JP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千円</a:t>
                </a:r>
                <a:r>
                  <a:rPr lang="en-US" altLang="ja-JP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)</a:t>
                </a:r>
                <a:endParaRPr lang="ja-JP" altLang="ja-JP" sz="14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>
            <c:manualLayout>
              <c:xMode val="edge"/>
              <c:yMode val="edge"/>
              <c:x val="0.95432279227680794"/>
              <c:y val="3.7982669445731046E-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,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52417232"/>
        <c:crosses val="max"/>
        <c:crossBetween val="between"/>
      </c:valAx>
      <c:catAx>
        <c:axId val="16524172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52416752"/>
        <c:crosses val="autoZero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0.58280618514186966"/>
          <c:y val="2.8118491236982485E-2"/>
          <c:w val="0.18422839506172839"/>
          <c:h val="8.50452380952381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[後加工_受注ﾌｧｲﾙ吸い上げ.xlsx]_t受注ﾌｧｲﾙ_総合計_PIVOT (指定工程)!ピボットテーブル2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52 </a:t>
            </a:r>
            <a:r>
              <a:rPr lang="ja-JP"/>
              <a:t>後加工受注状況</a:t>
            </a:r>
            <a:r>
              <a:rPr lang="en-US"/>
              <a:t>(</a:t>
            </a:r>
            <a:r>
              <a:rPr lang="ja-JP"/>
              <a:t>予定</a:t>
            </a:r>
            <a:r>
              <a:rPr lang="en-US"/>
              <a:t>)</a:t>
            </a:r>
            <a:endParaRPr lang="ja-JP"/>
          </a:p>
        </c:rich>
      </c:tx>
      <c:layout>
        <c:manualLayout>
          <c:xMode val="edge"/>
          <c:yMode val="edge"/>
          <c:x val="0.25761877719057796"/>
          <c:y val="5.31707730082126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7779996154057576E-2"/>
          <c:y val="0.10637254901960784"/>
          <c:w val="0.82866714798847185"/>
          <c:h val="0.7772890612938088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'_t受注ﾌｧｲﾙ_総合計_PIVOT (指定工程)'!$B$10</c:f>
              <c:strCache>
                <c:ptCount val="1"/>
                <c:pt idx="0">
                  <c:v>売上高(千円)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'_t受注ﾌｧｲﾙ_総合計_PIVOT (指定工程)'!$A$11:$A$41</c:f>
              <c:strCache>
                <c:ptCount val="30"/>
                <c:pt idx="0">
                  <c:v>2026/9/1</c:v>
                </c:pt>
                <c:pt idx="1">
                  <c:v>2026/9/2</c:v>
                </c:pt>
                <c:pt idx="2">
                  <c:v>2026/9/3</c:v>
                </c:pt>
                <c:pt idx="3">
                  <c:v>2026/9/4</c:v>
                </c:pt>
                <c:pt idx="4">
                  <c:v>2026/9/5</c:v>
                </c:pt>
                <c:pt idx="5">
                  <c:v>2026/9/6</c:v>
                </c:pt>
                <c:pt idx="6">
                  <c:v>2026/9/7</c:v>
                </c:pt>
                <c:pt idx="7">
                  <c:v>2026/9/8</c:v>
                </c:pt>
                <c:pt idx="8">
                  <c:v>2026/9/9</c:v>
                </c:pt>
                <c:pt idx="9">
                  <c:v>2026/9/10</c:v>
                </c:pt>
                <c:pt idx="10">
                  <c:v>2026/9/11</c:v>
                </c:pt>
                <c:pt idx="11">
                  <c:v>2026/9/12</c:v>
                </c:pt>
                <c:pt idx="12">
                  <c:v>2026/9/13</c:v>
                </c:pt>
                <c:pt idx="13">
                  <c:v>2026/9/14</c:v>
                </c:pt>
                <c:pt idx="14">
                  <c:v>2026/9/15</c:v>
                </c:pt>
                <c:pt idx="15">
                  <c:v>2026/9/16</c:v>
                </c:pt>
                <c:pt idx="16">
                  <c:v>2026/9/17</c:v>
                </c:pt>
                <c:pt idx="17">
                  <c:v>2026/9/18</c:v>
                </c:pt>
                <c:pt idx="18">
                  <c:v>2026/9/19</c:v>
                </c:pt>
                <c:pt idx="19">
                  <c:v>2026/9/20</c:v>
                </c:pt>
                <c:pt idx="20">
                  <c:v>2026/9/21</c:v>
                </c:pt>
                <c:pt idx="21">
                  <c:v>2026/9/22</c:v>
                </c:pt>
                <c:pt idx="22">
                  <c:v>2026/9/23</c:v>
                </c:pt>
                <c:pt idx="23">
                  <c:v>2026/9/24</c:v>
                </c:pt>
                <c:pt idx="24">
                  <c:v>2026/9/25</c:v>
                </c:pt>
                <c:pt idx="25">
                  <c:v>2026/9/26</c:v>
                </c:pt>
                <c:pt idx="26">
                  <c:v>2026/9/27</c:v>
                </c:pt>
                <c:pt idx="27">
                  <c:v>2026/9/28</c:v>
                </c:pt>
                <c:pt idx="28">
                  <c:v>2026/9/29</c:v>
                </c:pt>
                <c:pt idx="29">
                  <c:v>2026/9/30</c:v>
                </c:pt>
              </c:strCache>
            </c:strRef>
          </c:cat>
          <c:val>
            <c:numRef>
              <c:f>'_t受注ﾌｧｲﾙ_総合計_PIVOT (指定工程)'!$B$11:$B$41</c:f>
              <c:numCache>
                <c:formatCode>#,##0,</c:formatCode>
                <c:ptCount val="30"/>
                <c:pt idx="0">
                  <c:v>38750</c:v>
                </c:pt>
                <c:pt idx="8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E8-4A8D-9217-68537D093251}"/>
            </c:ext>
          </c:extLst>
        </c:ser>
        <c:ser>
          <c:idx val="1"/>
          <c:order val="1"/>
          <c:tx>
            <c:strRef>
              <c:f>'_t受注ﾌｧｲﾙ_総合計_PIVOT (指定工程)'!$C$10</c:f>
              <c:strCache>
                <c:ptCount val="1"/>
                <c:pt idx="0">
                  <c:v>累計(千円)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'_t受注ﾌｧｲﾙ_総合計_PIVOT (指定工程)'!$A$11:$A$41</c:f>
              <c:strCache>
                <c:ptCount val="30"/>
                <c:pt idx="0">
                  <c:v>2026/9/1</c:v>
                </c:pt>
                <c:pt idx="1">
                  <c:v>2026/9/2</c:v>
                </c:pt>
                <c:pt idx="2">
                  <c:v>2026/9/3</c:v>
                </c:pt>
                <c:pt idx="3">
                  <c:v>2026/9/4</c:v>
                </c:pt>
                <c:pt idx="4">
                  <c:v>2026/9/5</c:v>
                </c:pt>
                <c:pt idx="5">
                  <c:v>2026/9/6</c:v>
                </c:pt>
                <c:pt idx="6">
                  <c:v>2026/9/7</c:v>
                </c:pt>
                <c:pt idx="7">
                  <c:v>2026/9/8</c:v>
                </c:pt>
                <c:pt idx="8">
                  <c:v>2026/9/9</c:v>
                </c:pt>
                <c:pt idx="9">
                  <c:v>2026/9/10</c:v>
                </c:pt>
                <c:pt idx="10">
                  <c:v>2026/9/11</c:v>
                </c:pt>
                <c:pt idx="11">
                  <c:v>2026/9/12</c:v>
                </c:pt>
                <c:pt idx="12">
                  <c:v>2026/9/13</c:v>
                </c:pt>
                <c:pt idx="13">
                  <c:v>2026/9/14</c:v>
                </c:pt>
                <c:pt idx="14">
                  <c:v>2026/9/15</c:v>
                </c:pt>
                <c:pt idx="15">
                  <c:v>2026/9/16</c:v>
                </c:pt>
                <c:pt idx="16">
                  <c:v>2026/9/17</c:v>
                </c:pt>
                <c:pt idx="17">
                  <c:v>2026/9/18</c:v>
                </c:pt>
                <c:pt idx="18">
                  <c:v>2026/9/19</c:v>
                </c:pt>
                <c:pt idx="19">
                  <c:v>2026/9/20</c:v>
                </c:pt>
                <c:pt idx="20">
                  <c:v>2026/9/21</c:v>
                </c:pt>
                <c:pt idx="21">
                  <c:v>2026/9/22</c:v>
                </c:pt>
                <c:pt idx="22">
                  <c:v>2026/9/23</c:v>
                </c:pt>
                <c:pt idx="23">
                  <c:v>2026/9/24</c:v>
                </c:pt>
                <c:pt idx="24">
                  <c:v>2026/9/25</c:v>
                </c:pt>
                <c:pt idx="25">
                  <c:v>2026/9/26</c:v>
                </c:pt>
                <c:pt idx="26">
                  <c:v>2026/9/27</c:v>
                </c:pt>
                <c:pt idx="27">
                  <c:v>2026/9/28</c:v>
                </c:pt>
                <c:pt idx="28">
                  <c:v>2026/9/29</c:v>
                </c:pt>
                <c:pt idx="29">
                  <c:v>2026/9/30</c:v>
                </c:pt>
              </c:strCache>
            </c:strRef>
          </c:cat>
          <c:val>
            <c:numRef>
              <c:f>'_t受注ﾌｧｲﾙ_総合計_PIVOT (指定工程)'!$C$11:$C$41</c:f>
              <c:numCache>
                <c:formatCode>#,##0,</c:formatCode>
                <c:ptCount val="30"/>
                <c:pt idx="0">
                  <c:v>38750</c:v>
                </c:pt>
                <c:pt idx="1">
                  <c:v>38750</c:v>
                </c:pt>
                <c:pt idx="2">
                  <c:v>38750</c:v>
                </c:pt>
                <c:pt idx="3">
                  <c:v>38750</c:v>
                </c:pt>
                <c:pt idx="4">
                  <c:v>38750</c:v>
                </c:pt>
                <c:pt idx="5">
                  <c:v>38750</c:v>
                </c:pt>
                <c:pt idx="6">
                  <c:v>38750</c:v>
                </c:pt>
                <c:pt idx="7">
                  <c:v>38750</c:v>
                </c:pt>
                <c:pt idx="8">
                  <c:v>53750</c:v>
                </c:pt>
                <c:pt idx="9">
                  <c:v>53750</c:v>
                </c:pt>
                <c:pt idx="10">
                  <c:v>53750</c:v>
                </c:pt>
                <c:pt idx="11">
                  <c:v>53750</c:v>
                </c:pt>
                <c:pt idx="12">
                  <c:v>53750</c:v>
                </c:pt>
                <c:pt idx="13">
                  <c:v>53750</c:v>
                </c:pt>
                <c:pt idx="14">
                  <c:v>53750</c:v>
                </c:pt>
                <c:pt idx="15">
                  <c:v>53750</c:v>
                </c:pt>
                <c:pt idx="16">
                  <c:v>53750</c:v>
                </c:pt>
                <c:pt idx="17">
                  <c:v>53750</c:v>
                </c:pt>
                <c:pt idx="18">
                  <c:v>53750</c:v>
                </c:pt>
                <c:pt idx="19">
                  <c:v>53750</c:v>
                </c:pt>
                <c:pt idx="20">
                  <c:v>53750</c:v>
                </c:pt>
                <c:pt idx="21">
                  <c:v>53750</c:v>
                </c:pt>
                <c:pt idx="22">
                  <c:v>53750</c:v>
                </c:pt>
                <c:pt idx="23">
                  <c:v>53750</c:v>
                </c:pt>
                <c:pt idx="24">
                  <c:v>53750</c:v>
                </c:pt>
                <c:pt idx="25">
                  <c:v>53750</c:v>
                </c:pt>
                <c:pt idx="26">
                  <c:v>53750</c:v>
                </c:pt>
                <c:pt idx="27">
                  <c:v>53750</c:v>
                </c:pt>
                <c:pt idx="28">
                  <c:v>53750</c:v>
                </c:pt>
                <c:pt idx="29">
                  <c:v>53750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E8-4A8D-9217-68537D093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652412912"/>
        <c:axId val="1652413392"/>
      </c:barChart>
      <c:catAx>
        <c:axId val="165241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52413392"/>
        <c:crosses val="autoZero"/>
        <c:auto val="1"/>
        <c:lblAlgn val="ctr"/>
        <c:lblOffset val="100"/>
        <c:noMultiLvlLbl val="0"/>
      </c:catAx>
      <c:valAx>
        <c:axId val="1652413392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ja-JP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日々売上高</a:t>
                </a:r>
                <a:r>
                  <a:rPr lang="en-US" altLang="ja-JP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(</a:t>
                </a:r>
                <a:r>
                  <a:rPr lang="ja-JP" altLang="ja-JP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千円</a:t>
                </a:r>
                <a:r>
                  <a:rPr lang="en-US" altLang="ja-JP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)</a:t>
                </a:r>
                <a:endParaRPr lang="ja-JP" altLang="ja-JP" sz="12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>
            <c:manualLayout>
              <c:xMode val="edge"/>
              <c:yMode val="edge"/>
              <c:x val="1.2976479466815872E-2"/>
              <c:y val="4.543982553651378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2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ja-JP" altLang="ja-JP"/>
            </a:p>
          </c:txPr>
        </c:title>
        <c:numFmt formatCode="#,##0,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52412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8280618514186966"/>
          <c:y val="5.4398809523809521E-3"/>
          <c:w val="9.3729080341500043E-2"/>
          <c:h val="8.50452380952381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[後加工_受注ﾌｧｲﾙ吸い上げ.xlsx]_t受注ﾌｧｲﾙ_総合計_PIVOT (粘着ゴミ除去加工)!ピボットテーブル2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52 </a:t>
            </a:r>
            <a:r>
              <a:rPr lang="ja-JP" altLang="en-US"/>
              <a:t>粘着ゴミ除去加工　</a:t>
            </a:r>
            <a:r>
              <a:rPr lang="ja-JP"/>
              <a:t>受注状況</a:t>
            </a:r>
            <a:r>
              <a:rPr lang="en-US"/>
              <a:t>(</a:t>
            </a:r>
            <a:r>
              <a:rPr lang="ja-JP"/>
              <a:t>予定</a:t>
            </a:r>
            <a:r>
              <a:rPr lang="en-US"/>
              <a:t>)</a:t>
            </a:r>
            <a:endParaRPr lang="ja-JP"/>
          </a:p>
        </c:rich>
      </c:tx>
      <c:layout>
        <c:manualLayout>
          <c:xMode val="edge"/>
          <c:yMode val="edge"/>
          <c:x val="0.19545905058538893"/>
          <c:y val="4.81311507936507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179626797185684"/>
          <c:y val="0.10637254901960784"/>
          <c:w val="0.80465085235963185"/>
          <c:h val="0.77728906129380881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'_t受注ﾌｧｲﾙ_総合計_PIVOT (粘着ゴミ除去加工)'!$C$10</c:f>
              <c:strCache>
                <c:ptCount val="1"/>
                <c:pt idx="0">
                  <c:v>受注件数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multiLvlStrRef>
              <c:f>'_t受注ﾌｧｲﾙ_総合計_PIVOT (粘着ゴミ除去加工)'!$A$11:$A$15</c:f>
              <c:multiLvlStrCache>
                <c:ptCount val="2"/>
                <c:lvl>
                  <c:pt idx="0">
                    <c:v>9 月</c:v>
                  </c:pt>
                  <c:pt idx="1">
                    <c:v>9 月</c:v>
                  </c:pt>
                </c:lvl>
                <c:lvl>
                  <c:pt idx="0">
                    <c:v>2025</c:v>
                  </c:pt>
                  <c:pt idx="1">
                    <c:v>2026</c:v>
                  </c:pt>
                </c:lvl>
              </c:multiLvlStrCache>
            </c:multiLvlStrRef>
          </c:cat>
          <c:val>
            <c:numRef>
              <c:f>'_t受注ﾌｧｲﾙ_総合計_PIVOT (粘着ゴミ除去加工)'!$C$11:$C$15</c:f>
              <c:numCache>
                <c:formatCode>General</c:formatCode>
                <c:ptCount val="2"/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FC-4145-AA04-127009334D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50409615"/>
        <c:axId val="856013232"/>
      </c:barChart>
      <c:lineChart>
        <c:grouping val="standard"/>
        <c:varyColors val="0"/>
        <c:ser>
          <c:idx val="0"/>
          <c:order val="0"/>
          <c:tx>
            <c:strRef>
              <c:f>'_t受注ﾌｧｲﾙ_総合計_PIVOT (粘着ゴミ除去加工)'!$B$10</c:f>
              <c:strCache>
                <c:ptCount val="1"/>
                <c:pt idx="0">
                  <c:v>粘着ゴミ除去加工金額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cat>
            <c:multiLvlStrRef>
              <c:f>'_t受注ﾌｧｲﾙ_総合計_PIVOT (粘着ゴミ除去加工)'!$A$11:$A$15</c:f>
              <c:multiLvlStrCache>
                <c:ptCount val="2"/>
                <c:lvl>
                  <c:pt idx="0">
                    <c:v>9 月</c:v>
                  </c:pt>
                  <c:pt idx="1">
                    <c:v>9 月</c:v>
                  </c:pt>
                </c:lvl>
                <c:lvl>
                  <c:pt idx="0">
                    <c:v>2025</c:v>
                  </c:pt>
                  <c:pt idx="1">
                    <c:v>2026</c:v>
                  </c:pt>
                </c:lvl>
              </c:multiLvlStrCache>
            </c:multiLvlStrRef>
          </c:cat>
          <c:val>
            <c:numRef>
              <c:f>'_t受注ﾌｧｲﾙ_総合計_PIVOT (粘着ゴミ除去加工)'!$B$11:$B$15</c:f>
              <c:numCache>
                <c:formatCode>"¥"#,##0;\-"¥"#,##0;"¥"#,##0</c:formatCode>
                <c:ptCount val="2"/>
                <c:pt idx="1">
                  <c:v>270000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36-4416-9569-5FC651ABA6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2412912"/>
        <c:axId val="1652413392"/>
      </c:lineChart>
      <c:catAx>
        <c:axId val="165241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52413392"/>
        <c:crosses val="autoZero"/>
        <c:auto val="1"/>
        <c:lblAlgn val="ctr"/>
        <c:lblOffset val="100"/>
        <c:noMultiLvlLbl val="0"/>
      </c:catAx>
      <c:valAx>
        <c:axId val="1652413392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ja-JP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日々売上高</a:t>
                </a:r>
                <a:r>
                  <a:rPr lang="en-US" altLang="ja-JP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(</a:t>
                </a:r>
                <a:r>
                  <a:rPr lang="ja-JP" altLang="ja-JP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千円</a:t>
                </a:r>
                <a:r>
                  <a:rPr lang="en-US" altLang="ja-JP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)</a:t>
                </a:r>
                <a:endParaRPr lang="ja-JP" altLang="ja-JP" sz="12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>
            <c:manualLayout>
              <c:xMode val="edge"/>
              <c:yMode val="edge"/>
              <c:x val="1.2976479466815872E-2"/>
              <c:y val="4.543982553651378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2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ja-JP" altLang="ja-JP"/>
            </a:p>
          </c:txPr>
        </c:title>
        <c:numFmt formatCode="&quot;¥&quot;#,##0;\-&quot;¥&quot;#,##0;&quot;¥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52412912"/>
        <c:crosses val="autoZero"/>
        <c:crossBetween val="between"/>
      </c:valAx>
      <c:valAx>
        <c:axId val="85601323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j-ea"/>
                    <a:ea typeface="+mj-ea"/>
                    <a:cs typeface="+mn-cs"/>
                  </a:defRPr>
                </a:pPr>
                <a:r>
                  <a:rPr lang="ja-JP" altLang="en-US" sz="1100" b="1">
                    <a:latin typeface="+mj-ea"/>
                    <a:ea typeface="+mj-ea"/>
                  </a:rPr>
                  <a:t>受注件数</a:t>
                </a:r>
              </a:p>
            </c:rich>
          </c:tx>
          <c:layout>
            <c:manualLayout>
              <c:xMode val="edge"/>
              <c:yMode val="edge"/>
              <c:x val="0.9403087961289246"/>
              <c:y val="6.1427976190476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j-ea"/>
                  <a:ea typeface="+mj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50409615"/>
        <c:crosses val="max"/>
        <c:crossBetween val="between"/>
      </c:valAx>
      <c:catAx>
        <c:axId val="4504096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560132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842732000333709"/>
          <c:y val="1.5519246031746032E-2"/>
          <c:w val="0.16391089852331822"/>
          <c:h val="8.50452380952381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[後加工_受注ﾌｧｲﾙ吸い上げ.xlsx]売上高予定(東レ)_PIVOT!ピボットテーブル2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1800" b="1" i="0" u="none" strike="noStrike" kern="1200" cap="all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</a:rPr>
              <a:t>52 </a:t>
            </a:r>
            <a:r>
              <a:rPr lang="ja-JP" altLang="ja-JP" sz="1800" b="1" i="0" u="none" strike="noStrike" kern="1200" cap="all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</a:rPr>
              <a:t>後加工受注状況</a:t>
            </a:r>
            <a:r>
              <a:rPr lang="en-US" altLang="ja-JP" sz="1800" b="1" i="0" u="none" strike="noStrike" kern="1200" cap="all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</a:rPr>
              <a:t>(</a:t>
            </a:r>
            <a:r>
              <a:rPr lang="ja-JP" altLang="ja-JP" sz="1800" b="1" i="0" u="none" strike="noStrike" kern="1200" cap="all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</a:rPr>
              <a:t>予定</a:t>
            </a:r>
            <a:r>
              <a:rPr lang="en-US" altLang="ja-JP" sz="1800" b="1" i="0" u="none" strike="noStrike" kern="1200" cap="all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</a:rPr>
              <a:t>)_</a:t>
            </a:r>
            <a:r>
              <a:rPr lang="ja-JP" altLang="ja-JP" sz="1800" b="1" i="0" u="none" strike="noStrike" kern="1200" cap="all" spc="150" baseline="0">
                <a:solidFill>
                  <a:sysClr val="windowText" lastClr="000000">
                    <a:lumMod val="50000"/>
                    <a:lumOff val="50000"/>
                  </a:sysClr>
                </a:solidFill>
              </a:rPr>
              <a:t>東レ</a:t>
            </a:r>
          </a:p>
        </c:rich>
      </c:tx>
      <c:layout>
        <c:manualLayout>
          <c:xMode val="edge"/>
          <c:yMode val="edge"/>
          <c:x val="0.17134506172839506"/>
          <c:y val="3.77976190476190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2152263374485607E-2"/>
          <c:y val="0.15421428571428575"/>
          <c:w val="0.81072386831275722"/>
          <c:h val="0.7110597222222222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'売上高予定(東レ)_PIVOT'!$B$4</c:f>
              <c:strCache>
                <c:ptCount val="1"/>
                <c:pt idx="0">
                  <c:v>加工金額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'売上高予定(東レ)_PIVOT'!$A$5:$A$35</c:f>
              <c:strCache>
                <c:ptCount val="30"/>
                <c:pt idx="0">
                  <c:v>2026/9/1</c:v>
                </c:pt>
                <c:pt idx="1">
                  <c:v>2026/9/2</c:v>
                </c:pt>
                <c:pt idx="2">
                  <c:v>2026/9/3</c:v>
                </c:pt>
                <c:pt idx="3">
                  <c:v>2026/9/4</c:v>
                </c:pt>
                <c:pt idx="4">
                  <c:v>2026/9/5</c:v>
                </c:pt>
                <c:pt idx="5">
                  <c:v>2026/9/6</c:v>
                </c:pt>
                <c:pt idx="6">
                  <c:v>2026/9/7</c:v>
                </c:pt>
                <c:pt idx="7">
                  <c:v>2026/9/8</c:v>
                </c:pt>
                <c:pt idx="8">
                  <c:v>2026/9/9</c:v>
                </c:pt>
                <c:pt idx="9">
                  <c:v>2026/9/10</c:v>
                </c:pt>
                <c:pt idx="10">
                  <c:v>2026/9/11</c:v>
                </c:pt>
                <c:pt idx="11">
                  <c:v>2026/9/12</c:v>
                </c:pt>
                <c:pt idx="12">
                  <c:v>2026/9/13</c:v>
                </c:pt>
                <c:pt idx="13">
                  <c:v>2026/9/14</c:v>
                </c:pt>
                <c:pt idx="14">
                  <c:v>2026/9/15</c:v>
                </c:pt>
                <c:pt idx="15">
                  <c:v>2026/9/16</c:v>
                </c:pt>
                <c:pt idx="16">
                  <c:v>2026/9/17</c:v>
                </c:pt>
                <c:pt idx="17">
                  <c:v>2026/9/18</c:v>
                </c:pt>
                <c:pt idx="18">
                  <c:v>2026/9/19</c:v>
                </c:pt>
                <c:pt idx="19">
                  <c:v>2026/9/20</c:v>
                </c:pt>
                <c:pt idx="20">
                  <c:v>2026/9/21</c:v>
                </c:pt>
                <c:pt idx="21">
                  <c:v>2026/9/22</c:v>
                </c:pt>
                <c:pt idx="22">
                  <c:v>2026/9/23</c:v>
                </c:pt>
                <c:pt idx="23">
                  <c:v>2026/9/24</c:v>
                </c:pt>
                <c:pt idx="24">
                  <c:v>2026/9/25</c:v>
                </c:pt>
                <c:pt idx="25">
                  <c:v>2026/9/26</c:v>
                </c:pt>
                <c:pt idx="26">
                  <c:v>2026/9/27</c:v>
                </c:pt>
                <c:pt idx="27">
                  <c:v>2026/9/28</c:v>
                </c:pt>
                <c:pt idx="28">
                  <c:v>2026/9/29</c:v>
                </c:pt>
                <c:pt idx="29">
                  <c:v>2026/9/30</c:v>
                </c:pt>
              </c:strCache>
            </c:strRef>
          </c:cat>
          <c:val>
            <c:numRef>
              <c:f>'売上高予定(東レ)_PIVOT'!$B$5:$B$35</c:f>
              <c:numCache>
                <c:formatCode>#,##0,</c:formatCode>
                <c:ptCount val="30"/>
                <c:pt idx="0">
                  <c:v>155750</c:v>
                </c:pt>
                <c:pt idx="1">
                  <c:v>260000</c:v>
                </c:pt>
                <c:pt idx="6">
                  <c:v>67600</c:v>
                </c:pt>
                <c:pt idx="7">
                  <c:v>473400</c:v>
                </c:pt>
                <c:pt idx="8">
                  <c:v>82200</c:v>
                </c:pt>
                <c:pt idx="9">
                  <c:v>171000</c:v>
                </c:pt>
                <c:pt idx="10">
                  <c:v>171000</c:v>
                </c:pt>
                <c:pt idx="15">
                  <c:v>256000</c:v>
                </c:pt>
                <c:pt idx="16">
                  <c:v>156000</c:v>
                </c:pt>
                <c:pt idx="17">
                  <c:v>380400</c:v>
                </c:pt>
                <c:pt idx="23">
                  <c:v>260000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6C-424B-BBC3-B342912E4F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28977231"/>
        <c:axId val="1628968591"/>
      </c:barChart>
      <c:lineChart>
        <c:grouping val="standard"/>
        <c:varyColors val="0"/>
        <c:ser>
          <c:idx val="1"/>
          <c:order val="1"/>
          <c:tx>
            <c:strRef>
              <c:f>'売上高予定(東レ)_PIVOT'!$C$4</c:f>
              <c:strCache>
                <c:ptCount val="1"/>
                <c:pt idx="0">
                  <c:v>累計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'売上高予定(東レ)_PIVOT'!$A$5:$A$35</c:f>
              <c:strCache>
                <c:ptCount val="30"/>
                <c:pt idx="0">
                  <c:v>2026/9/1</c:v>
                </c:pt>
                <c:pt idx="1">
                  <c:v>2026/9/2</c:v>
                </c:pt>
                <c:pt idx="2">
                  <c:v>2026/9/3</c:v>
                </c:pt>
                <c:pt idx="3">
                  <c:v>2026/9/4</c:v>
                </c:pt>
                <c:pt idx="4">
                  <c:v>2026/9/5</c:v>
                </c:pt>
                <c:pt idx="5">
                  <c:v>2026/9/6</c:v>
                </c:pt>
                <c:pt idx="6">
                  <c:v>2026/9/7</c:v>
                </c:pt>
                <c:pt idx="7">
                  <c:v>2026/9/8</c:v>
                </c:pt>
                <c:pt idx="8">
                  <c:v>2026/9/9</c:v>
                </c:pt>
                <c:pt idx="9">
                  <c:v>2026/9/10</c:v>
                </c:pt>
                <c:pt idx="10">
                  <c:v>2026/9/11</c:v>
                </c:pt>
                <c:pt idx="11">
                  <c:v>2026/9/12</c:v>
                </c:pt>
                <c:pt idx="12">
                  <c:v>2026/9/13</c:v>
                </c:pt>
                <c:pt idx="13">
                  <c:v>2026/9/14</c:v>
                </c:pt>
                <c:pt idx="14">
                  <c:v>2026/9/15</c:v>
                </c:pt>
                <c:pt idx="15">
                  <c:v>2026/9/16</c:v>
                </c:pt>
                <c:pt idx="16">
                  <c:v>2026/9/17</c:v>
                </c:pt>
                <c:pt idx="17">
                  <c:v>2026/9/18</c:v>
                </c:pt>
                <c:pt idx="18">
                  <c:v>2026/9/19</c:v>
                </c:pt>
                <c:pt idx="19">
                  <c:v>2026/9/20</c:v>
                </c:pt>
                <c:pt idx="20">
                  <c:v>2026/9/21</c:v>
                </c:pt>
                <c:pt idx="21">
                  <c:v>2026/9/22</c:v>
                </c:pt>
                <c:pt idx="22">
                  <c:v>2026/9/23</c:v>
                </c:pt>
                <c:pt idx="23">
                  <c:v>2026/9/24</c:v>
                </c:pt>
                <c:pt idx="24">
                  <c:v>2026/9/25</c:v>
                </c:pt>
                <c:pt idx="25">
                  <c:v>2026/9/26</c:v>
                </c:pt>
                <c:pt idx="26">
                  <c:v>2026/9/27</c:v>
                </c:pt>
                <c:pt idx="27">
                  <c:v>2026/9/28</c:v>
                </c:pt>
                <c:pt idx="28">
                  <c:v>2026/9/29</c:v>
                </c:pt>
                <c:pt idx="29">
                  <c:v>2026/9/30</c:v>
                </c:pt>
              </c:strCache>
            </c:strRef>
          </c:cat>
          <c:val>
            <c:numRef>
              <c:f>'売上高予定(東レ)_PIVOT'!$C$5:$C$35</c:f>
              <c:numCache>
                <c:formatCode>#,##0,</c:formatCode>
                <c:ptCount val="30"/>
                <c:pt idx="0">
                  <c:v>155750</c:v>
                </c:pt>
                <c:pt idx="1">
                  <c:v>415750</c:v>
                </c:pt>
                <c:pt idx="2">
                  <c:v>415750</c:v>
                </c:pt>
                <c:pt idx="3">
                  <c:v>415750</c:v>
                </c:pt>
                <c:pt idx="4">
                  <c:v>415750</c:v>
                </c:pt>
                <c:pt idx="5">
                  <c:v>415750</c:v>
                </c:pt>
                <c:pt idx="6">
                  <c:v>483350</c:v>
                </c:pt>
                <c:pt idx="7">
                  <c:v>956750</c:v>
                </c:pt>
                <c:pt idx="8">
                  <c:v>1038950</c:v>
                </c:pt>
                <c:pt idx="9">
                  <c:v>1209950</c:v>
                </c:pt>
                <c:pt idx="10">
                  <c:v>1380950</c:v>
                </c:pt>
                <c:pt idx="11">
                  <c:v>1380950</c:v>
                </c:pt>
                <c:pt idx="12">
                  <c:v>1380950</c:v>
                </c:pt>
                <c:pt idx="13">
                  <c:v>1380950</c:v>
                </c:pt>
                <c:pt idx="14">
                  <c:v>1380950</c:v>
                </c:pt>
                <c:pt idx="15">
                  <c:v>1636950</c:v>
                </c:pt>
                <c:pt idx="16">
                  <c:v>1792950</c:v>
                </c:pt>
                <c:pt idx="17">
                  <c:v>2173350</c:v>
                </c:pt>
                <c:pt idx="18">
                  <c:v>2173350</c:v>
                </c:pt>
                <c:pt idx="19">
                  <c:v>2173350</c:v>
                </c:pt>
                <c:pt idx="20">
                  <c:v>2173350</c:v>
                </c:pt>
                <c:pt idx="21">
                  <c:v>2173350</c:v>
                </c:pt>
                <c:pt idx="22">
                  <c:v>2173350</c:v>
                </c:pt>
                <c:pt idx="23">
                  <c:v>2433350</c:v>
                </c:pt>
                <c:pt idx="24">
                  <c:v>2433350</c:v>
                </c:pt>
                <c:pt idx="25">
                  <c:v>2433350</c:v>
                </c:pt>
                <c:pt idx="26">
                  <c:v>2433350</c:v>
                </c:pt>
                <c:pt idx="27">
                  <c:v>2433350</c:v>
                </c:pt>
                <c:pt idx="28">
                  <c:v>2433350</c:v>
                </c:pt>
                <c:pt idx="29">
                  <c:v>2433350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114-4A8A-B6D6-A19A4BC82F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3260991"/>
        <c:axId val="1063257151"/>
      </c:lineChart>
      <c:catAx>
        <c:axId val="1628977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28968591"/>
        <c:crosses val="autoZero"/>
        <c:auto val="1"/>
        <c:lblAlgn val="ctr"/>
        <c:lblOffset val="100"/>
        <c:noMultiLvlLbl val="0"/>
      </c:catAx>
      <c:valAx>
        <c:axId val="162896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日々売上高</a:t>
                </a:r>
                <a:r>
                  <a:rPr lang="en-US" altLang="ja-JP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(</a:t>
                </a:r>
                <a:r>
                  <a:rPr lang="ja-JP" altLang="en-US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千円</a:t>
                </a:r>
                <a:r>
                  <a:rPr lang="en-US" altLang="ja-JP"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1.6985596707818931E-2"/>
              <c:y val="8.069067460317461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#,##0,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28977231"/>
        <c:crosses val="autoZero"/>
        <c:crossBetween val="between"/>
      </c:valAx>
      <c:valAx>
        <c:axId val="1063257151"/>
        <c:scaling>
          <c:orientation val="minMax"/>
        </c:scaling>
        <c:delete val="0"/>
        <c:axPos val="r"/>
        <c:numFmt formatCode="#,##0,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63260991"/>
        <c:crosses val="max"/>
        <c:crossBetween val="between"/>
      </c:valAx>
      <c:catAx>
        <c:axId val="10632609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632571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969135802469129"/>
          <c:y val="3.0616269841269837E-2"/>
          <c:w val="8.6234567901234571E-2"/>
          <c:h val="8.50452380952381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663222</xdr:colOff>
      <xdr:row>3</xdr:row>
      <xdr:rowOff>7543</xdr:rowOff>
    </xdr:from>
    <xdr:to>
      <xdr:col>20</xdr:col>
      <xdr:colOff>543278</xdr:colOff>
      <xdr:row>36</xdr:row>
      <xdr:rowOff>21166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37309DA-17D7-8D5A-CC34-F0B206608F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</xdr:row>
      <xdr:rowOff>0</xdr:rowOff>
    </xdr:from>
    <xdr:to>
      <xdr:col>5</xdr:col>
      <xdr:colOff>1</xdr:colOff>
      <xdr:row>14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年月 (年)">
              <a:extLst>
                <a:ext uri="{FF2B5EF4-FFF2-40B4-BE49-F238E27FC236}">
                  <a16:creationId xmlns:a16="http://schemas.microsoft.com/office/drawing/2014/main" id="{4EAD0985-4742-79CD-5331-073D5B19A2D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年月 (年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76500" y="148167"/>
              <a:ext cx="1884891" cy="19261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この図形はスライサーを表しています。スライサーは、Excel 2010 以降でサポートされています。
図形がそれよりも前のバージョンの Excel で変更された場合、またはブックが Excel 2003 以前のバージョンで保存された場合は、スライサーを使用できません。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14111</xdr:colOff>
      <xdr:row>14</xdr:row>
      <xdr:rowOff>91721</xdr:rowOff>
    </xdr:from>
    <xdr:to>
      <xdr:col>5</xdr:col>
      <xdr:colOff>14112</xdr:colOff>
      <xdr:row>36</xdr:row>
      <xdr:rowOff>91721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年月 (月)">
              <a:extLst>
                <a:ext uri="{FF2B5EF4-FFF2-40B4-BE49-F238E27FC236}">
                  <a16:creationId xmlns:a16="http://schemas.microsoft.com/office/drawing/2014/main" id="{CF60DDE2-5BC7-2714-47BB-BE13FDDA638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年月 (月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0" y="2264832"/>
              <a:ext cx="1792112" cy="341488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この図形はスライサーを表しています。スライサーは、Excel 2010 以降でサポートされています。
図形がそれよりも前のバージョンの Excel で変更された場合、またはブックが Excel 2003 以前のバージョンで保存された場合は、スライサーを使用できません。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571500</xdr:colOff>
      <xdr:row>1</xdr:row>
      <xdr:rowOff>114300</xdr:rowOff>
    </xdr:from>
    <xdr:to>
      <xdr:col>24</xdr:col>
      <xdr:colOff>537900</xdr:colOff>
      <xdr:row>34</xdr:row>
      <xdr:rowOff>125100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EDEFCB6-8E01-4A56-B3DA-C74229E333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7</xdr:row>
      <xdr:rowOff>31750</xdr:rowOff>
    </xdr:from>
    <xdr:to>
      <xdr:col>6</xdr:col>
      <xdr:colOff>0</xdr:colOff>
      <xdr:row>21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年月 (年) 2">
              <a:extLst>
                <a:ext uri="{FF2B5EF4-FFF2-40B4-BE49-F238E27FC236}">
                  <a16:creationId xmlns:a16="http://schemas.microsoft.com/office/drawing/2014/main" id="{D82BE63D-810D-4018-8E32-77BCB6DD0B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年月 (年)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95575" y="1098550"/>
              <a:ext cx="1828800" cy="2101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この図形はスライサーを表しています。スライサーは、Excel 2010 以降でサポートされています。
図形がそれよりも前のバージョンの Excel で変更された場合、またはブックが Excel 2003 以前のバージョンで保存された場合は、スライサーを使用できません。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0</xdr:colOff>
      <xdr:row>21</xdr:row>
      <xdr:rowOff>31750</xdr:rowOff>
    </xdr:from>
    <xdr:to>
      <xdr:col>6</xdr:col>
      <xdr:colOff>0</xdr:colOff>
      <xdr:row>35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年月 (月) 2">
              <a:extLst>
                <a:ext uri="{FF2B5EF4-FFF2-40B4-BE49-F238E27FC236}">
                  <a16:creationId xmlns:a16="http://schemas.microsoft.com/office/drawing/2014/main" id="{48F8DE7A-EFFF-4E26-9CCD-FEE6E0D4E0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年月 (月)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95575" y="3232150"/>
              <a:ext cx="1828800" cy="2101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この図形はスライサーを表しています。スライサーは、Excel 2010 以降でサポートされています。
図形がそれよりも前のバージョンの Excel で変更された場合、またはブックが Excel 2003 以前のバージョンで保存された場合は、スライサーを使用できません。</a:t>
              </a:r>
            </a:p>
          </xdr:txBody>
        </xdr:sp>
      </mc:Fallback>
    </mc:AlternateContent>
    <xdr:clientData/>
  </xdr:twoCellAnchor>
  <xdr:twoCellAnchor>
    <xdr:from>
      <xdr:col>3</xdr:col>
      <xdr:colOff>0</xdr:colOff>
      <xdr:row>0</xdr:row>
      <xdr:rowOff>0</xdr:rowOff>
    </xdr:from>
    <xdr:to>
      <xdr:col>7</xdr:col>
      <xdr:colOff>0</xdr:colOff>
      <xdr:row>4</xdr:row>
      <xdr:rowOff>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2A206A5F-348E-7461-2C79-77CE82F7B7A7}"/>
            </a:ext>
          </a:extLst>
        </xdr:cNvPr>
        <xdr:cNvSpPr txBox="1"/>
      </xdr:nvSpPr>
      <xdr:spPr>
        <a:xfrm>
          <a:off x="2695575" y="0"/>
          <a:ext cx="2438400" cy="609600"/>
        </a:xfrm>
        <a:prstGeom prst="rect">
          <a:avLst/>
        </a:prstGeom>
        <a:ln/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r>
            <a:rPr kumimoji="1" lang="ja-JP" altLang="en-US" sz="1100" b="1"/>
            <a:t>加工完了のみ</a:t>
          </a:r>
          <a:endParaRPr kumimoji="1" lang="en-US" altLang="ja-JP" sz="1100" b="1"/>
        </a:p>
        <a:p>
          <a:r>
            <a:rPr kumimoji="1" lang="ja-JP" altLang="en-US" sz="1100" b="1"/>
            <a:t>加工完了日のフィルタ設定が必要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0</xdr:rowOff>
    </xdr:from>
    <xdr:to>
      <xdr:col>22</xdr:col>
      <xdr:colOff>576000</xdr:colOff>
      <xdr:row>33</xdr:row>
      <xdr:rowOff>10800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089C3A8-C9C7-DD9D-1B8C-13AEE502A3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0</xdr:row>
      <xdr:rowOff>0</xdr:rowOff>
    </xdr:from>
    <xdr:to>
      <xdr:col>6</xdr:col>
      <xdr:colOff>0</xdr:colOff>
      <xdr:row>13</xdr:row>
      <xdr:rowOff>130175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年月 (年) 1">
              <a:extLst>
                <a:ext uri="{FF2B5EF4-FFF2-40B4-BE49-F238E27FC236}">
                  <a16:creationId xmlns:a16="http://schemas.microsoft.com/office/drawing/2014/main" id="{75DFBC16-765C-30FE-B250-4D52A7A0081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年月 (年)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76400" y="0"/>
              <a:ext cx="1828800" cy="2101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この図形はスライサーを表しています。スライサーは、Excel 2010 以降でサポートされています。
図形がそれよりも前のバージョンの Excel で変更された場合、またはブックが Excel 2003 以前のバージョンで保存された場合は、スライサーを使用できません。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0</xdr:colOff>
      <xdr:row>13</xdr:row>
      <xdr:rowOff>31749</xdr:rowOff>
    </xdr:from>
    <xdr:to>
      <xdr:col>6</xdr:col>
      <xdr:colOff>0</xdr:colOff>
      <xdr:row>35</xdr:row>
      <xdr:rowOff>137159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年月 (月) 1">
              <a:extLst>
                <a:ext uri="{FF2B5EF4-FFF2-40B4-BE49-F238E27FC236}">
                  <a16:creationId xmlns:a16="http://schemas.microsoft.com/office/drawing/2014/main" id="{D0980799-B2EB-E329-6622-CB7FAB308B1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年月 (月)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76400" y="2012950"/>
              <a:ext cx="1828800" cy="2101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この図形はスライサーを表しています。スライサーは、Excel 2010 以降でサポートされています。
図形がそれよりも前のバージョンの Excel で変更された場合、またはブックが Excel 2003 以前のバージョンで保存された場合は、スライサーを使用できません。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0</xdr:rowOff>
    </xdr:from>
    <xdr:to>
      <xdr:col>26</xdr:col>
      <xdr:colOff>576000</xdr:colOff>
      <xdr:row>33</xdr:row>
      <xdr:rowOff>10800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F630E53-46CD-4980-BADF-64EB8B53C9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0</xdr:row>
      <xdr:rowOff>0</xdr:rowOff>
    </xdr:from>
    <xdr:to>
      <xdr:col>7</xdr:col>
      <xdr:colOff>0</xdr:colOff>
      <xdr:row>15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年月 (年) 3">
              <a:extLst>
                <a:ext uri="{FF2B5EF4-FFF2-40B4-BE49-F238E27FC236}">
                  <a16:creationId xmlns:a16="http://schemas.microsoft.com/office/drawing/2014/main" id="{C36E183A-FB36-454C-B94E-113F3238D5C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年月 (年)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33775" y="0"/>
              <a:ext cx="1828800" cy="228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この図形はスライサーを表しています。スライサーは、Excel 2010 以降でサポートされています。
図形がそれよりも前のバージョンの Excel で変更された場合、またはブックが Excel 2003 以前のバージョンで保存された場合は、スライサーを使用できません。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0</xdr:colOff>
      <xdr:row>16</xdr:row>
      <xdr:rowOff>0</xdr:rowOff>
    </xdr:from>
    <xdr:to>
      <xdr:col>7</xdr:col>
      <xdr:colOff>0</xdr:colOff>
      <xdr:row>37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年月 (月) 3">
              <a:extLst>
                <a:ext uri="{FF2B5EF4-FFF2-40B4-BE49-F238E27FC236}">
                  <a16:creationId xmlns:a16="http://schemas.microsoft.com/office/drawing/2014/main" id="{1D66BB68-9125-4390-BCE8-A7ECC58335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年月 (月)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33775" y="2438400"/>
              <a:ext cx="1828800" cy="3200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この図形はスライサーを表しています。スライサーは、Excel 2010 以降でサポートされています。
図形がそれよりも前のバージョンの Excel で変更された場合、またはブックが Excel 2003 以前のバージョンで保存された場合は、スライサーを使用できません。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76200</xdr:colOff>
      <xdr:row>0</xdr:row>
      <xdr:rowOff>47625</xdr:rowOff>
    </xdr:from>
    <xdr:to>
      <xdr:col>10</xdr:col>
      <xdr:colOff>76200</xdr:colOff>
      <xdr:row>46</xdr:row>
      <xdr:rowOff>53975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加工内容">
              <a:extLst>
                <a:ext uri="{FF2B5EF4-FFF2-40B4-BE49-F238E27FC236}">
                  <a16:creationId xmlns:a16="http://schemas.microsoft.com/office/drawing/2014/main" id="{16B2E66E-F89F-AEF0-B9C4-5E5225ED46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加工内容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80000" y="47625"/>
              <a:ext cx="1676400" cy="7016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この図形はスライサーを表しています。スライサーは、Excel 2010 以降でサポートされています。
図形がそれよりも前のバージョンの Excel で変更された場合、またはブックが Excel 2003 以前のバージョンで保存された場合は、スライサーを使用できません。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42</xdr:row>
      <xdr:rowOff>142166</xdr:rowOff>
    </xdr:from>
    <xdr:to>
      <xdr:col>5</xdr:col>
      <xdr:colOff>482917</xdr:colOff>
      <xdr:row>64</xdr:row>
      <xdr:rowOff>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CA2A776E-6696-1D10-A128-317302648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6542966"/>
          <a:ext cx="4565967" cy="3210634"/>
        </a:xfrm>
        <a:prstGeom prst="rect">
          <a:avLst/>
        </a:prstGeom>
        <a:ln>
          <a:solidFill>
            <a:srgbClr val="00B0F0"/>
          </a:solidFill>
        </a:ln>
      </xdr:spPr>
    </xdr:pic>
    <xdr:clientData/>
  </xdr:twoCellAnchor>
  <xdr:twoCellAnchor>
    <xdr:from>
      <xdr:col>4</xdr:col>
      <xdr:colOff>19050</xdr:colOff>
      <xdr:row>46</xdr:row>
      <xdr:rowOff>38100</xdr:rowOff>
    </xdr:from>
    <xdr:to>
      <xdr:col>5</xdr:col>
      <xdr:colOff>142875</xdr:colOff>
      <xdr:row>49</xdr:row>
      <xdr:rowOff>9525</xdr:rowOff>
    </xdr:to>
    <xdr:sp macro="" textlink="">
      <xdr:nvSpPr>
        <xdr:cNvPr id="8" name="楕円 7">
          <a:extLst>
            <a:ext uri="{FF2B5EF4-FFF2-40B4-BE49-F238E27FC236}">
              <a16:creationId xmlns:a16="http://schemas.microsoft.com/office/drawing/2014/main" id="{B1F7ACE1-15E9-798E-1CB4-5A16689D3D70}"/>
            </a:ext>
          </a:extLst>
        </xdr:cNvPr>
        <xdr:cNvSpPr/>
      </xdr:nvSpPr>
      <xdr:spPr>
        <a:xfrm>
          <a:off x="3257550" y="7048500"/>
          <a:ext cx="733425" cy="42862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714375</xdr:colOff>
      <xdr:row>44</xdr:row>
      <xdr:rowOff>19051</xdr:rowOff>
    </xdr:from>
    <xdr:to>
      <xdr:col>4</xdr:col>
      <xdr:colOff>590550</xdr:colOff>
      <xdr:row>46</xdr:row>
      <xdr:rowOff>1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8AE399DC-4E00-EF38-41CB-0FCE8DEC5682}"/>
            </a:ext>
          </a:extLst>
        </xdr:cNvPr>
        <xdr:cNvSpPr txBox="1"/>
      </xdr:nvSpPr>
      <xdr:spPr>
        <a:xfrm>
          <a:off x="3162300" y="6724651"/>
          <a:ext cx="666750" cy="285750"/>
        </a:xfrm>
        <a:prstGeom prst="rect">
          <a:avLst/>
        </a:prstGeom>
        <a:ln/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受注数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687650</xdr:colOff>
      <xdr:row>2</xdr:row>
      <xdr:rowOff>88900</xdr:rowOff>
    </xdr:from>
    <xdr:to>
      <xdr:col>25</xdr:col>
      <xdr:colOff>520700</xdr:colOff>
      <xdr:row>35</xdr:row>
      <xdr:rowOff>99700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BC34FC2-5604-497F-8830-552CD89F4C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0</xdr:row>
      <xdr:rowOff>0</xdr:rowOff>
    </xdr:from>
    <xdr:to>
      <xdr:col>6</xdr:col>
      <xdr:colOff>228601</xdr:colOff>
      <xdr:row>15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年月 (年) 4">
              <a:extLst>
                <a:ext uri="{FF2B5EF4-FFF2-40B4-BE49-F238E27FC236}">
                  <a16:creationId xmlns:a16="http://schemas.microsoft.com/office/drawing/2014/main" id="{AC35A795-6D8E-4A16-A664-557A9BBEBBC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年月 (年)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89350" y="0"/>
              <a:ext cx="1676400" cy="228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この図形はスライサーを表しています。スライサーは、Excel 2010 以降でサポートされています。
図形がそれよりも前のバージョンの Excel で変更された場合、またはブックが Excel 2003 以前のバージョンで保存された場合は、スライサーを使用できません。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0</xdr:colOff>
      <xdr:row>16</xdr:row>
      <xdr:rowOff>0</xdr:rowOff>
    </xdr:from>
    <xdr:to>
      <xdr:col>6</xdr:col>
      <xdr:colOff>228601</xdr:colOff>
      <xdr:row>37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年月 (月) 4">
              <a:extLst>
                <a:ext uri="{FF2B5EF4-FFF2-40B4-BE49-F238E27FC236}">
                  <a16:creationId xmlns:a16="http://schemas.microsoft.com/office/drawing/2014/main" id="{BEE22DF3-B6F1-4784-AE26-1EE325E4A1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年月 (月)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89350" y="2438400"/>
              <a:ext cx="1676400" cy="3200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この図形はスライサーを表しています。スライサーは、Excel 2010 以降でサポートされています。
図形がそれよりも前のバージョンの Excel で変更された場合、またはブックが Excel 2003 以前のバージョンで保存された場合は、スライサーを使用できません。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76200</xdr:colOff>
      <xdr:row>0</xdr:row>
      <xdr:rowOff>47625</xdr:rowOff>
    </xdr:from>
    <xdr:to>
      <xdr:col>9</xdr:col>
      <xdr:colOff>304799</xdr:colOff>
      <xdr:row>46</xdr:row>
      <xdr:rowOff>53975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加工内容 1">
              <a:extLst>
                <a:ext uri="{FF2B5EF4-FFF2-40B4-BE49-F238E27FC236}">
                  <a16:creationId xmlns:a16="http://schemas.microsoft.com/office/drawing/2014/main" id="{237447DD-271B-4D51-916D-8146FC31A08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加工内容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37250" y="47625"/>
              <a:ext cx="1676400" cy="7016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この図形はスライサーを表しています。スライサーは、Excel 2010 以降でサポートされています。
図形がそれよりも前のバージョンの Excel で変更された場合、またはブックが Excel 2003 以前のバージョンで保存された場合は、スライサーを使用できません。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314325</xdr:colOff>
      <xdr:row>1</xdr:row>
      <xdr:rowOff>76200</xdr:rowOff>
    </xdr:from>
    <xdr:to>
      <xdr:col>20</xdr:col>
      <xdr:colOff>280725</xdr:colOff>
      <xdr:row>34</xdr:row>
      <xdr:rowOff>87000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5B707C6-6E6A-87E3-9263-52704E1562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14</xdr:row>
      <xdr:rowOff>47625</xdr:rowOff>
    </xdr:from>
    <xdr:to>
      <xdr:col>3</xdr:col>
      <xdr:colOff>467039</xdr:colOff>
      <xdr:row>16</xdr:row>
      <xdr:rowOff>95299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7EBD2B3-D737-C75B-A11D-BC292CFD5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2181225"/>
          <a:ext cx="2248214" cy="3524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28575</xdr:rowOff>
    </xdr:from>
    <xdr:to>
      <xdr:col>3</xdr:col>
      <xdr:colOff>133624</xdr:colOff>
      <xdr:row>6</xdr:row>
      <xdr:rowOff>266733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2785CDE-F811-B986-1F2F-587C8A588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42975"/>
          <a:ext cx="1962424" cy="23815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28575</xdr:rowOff>
    </xdr:from>
    <xdr:to>
      <xdr:col>2</xdr:col>
      <xdr:colOff>428855</xdr:colOff>
      <xdr:row>10</xdr:row>
      <xdr:rowOff>304839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938FF55A-8BDC-AA41-42C5-CA826CC7C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714500"/>
          <a:ext cx="1648055" cy="276264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6</xdr:row>
      <xdr:rowOff>291588</xdr:rowOff>
    </xdr:from>
    <xdr:to>
      <xdr:col>12</xdr:col>
      <xdr:colOff>134422</xdr:colOff>
      <xdr:row>6</xdr:row>
      <xdr:rowOff>5039410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249CC81D-CC02-A887-1A0E-9B69895D4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9050" y="1205988"/>
          <a:ext cx="7430572" cy="4747822"/>
        </a:xfrm>
        <a:prstGeom prst="rect">
          <a:avLst/>
        </a:prstGeom>
      </xdr:spPr>
    </xdr:pic>
    <xdr:clientData/>
  </xdr:twoCellAnchor>
  <xdr:twoCellAnchor editAs="oneCell">
    <xdr:from>
      <xdr:col>0</xdr:col>
      <xdr:colOff>133349</xdr:colOff>
      <xdr:row>10</xdr:row>
      <xdr:rowOff>352864</xdr:rowOff>
    </xdr:from>
    <xdr:to>
      <xdr:col>12</xdr:col>
      <xdr:colOff>201146</xdr:colOff>
      <xdr:row>10</xdr:row>
      <xdr:rowOff>5172807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701DB8E2-75A9-6761-8C47-DF442F1EB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3349" y="6829864"/>
          <a:ext cx="7382997" cy="4819943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17</xdr:row>
      <xdr:rowOff>47625</xdr:rowOff>
    </xdr:from>
    <xdr:to>
      <xdr:col>12</xdr:col>
      <xdr:colOff>467806</xdr:colOff>
      <xdr:row>49</xdr:row>
      <xdr:rowOff>105464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DBBAE533-A905-39E8-3FFD-B7BA22E02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100" y="12639675"/>
          <a:ext cx="7744906" cy="4934639"/>
        </a:xfrm>
        <a:prstGeom prst="rect">
          <a:avLst/>
        </a:prstGeom>
      </xdr:spPr>
    </xdr:pic>
    <xdr:clientData/>
  </xdr:twoCellAnchor>
  <xdr:twoCellAnchor>
    <xdr:from>
      <xdr:col>0</xdr:col>
      <xdr:colOff>171450</xdr:colOff>
      <xdr:row>25</xdr:row>
      <xdr:rowOff>104776</xdr:rowOff>
    </xdr:from>
    <xdr:to>
      <xdr:col>7</xdr:col>
      <xdr:colOff>361950</xdr:colOff>
      <xdr:row>27</xdr:row>
      <xdr:rowOff>28576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08B20909-B58C-1B06-B595-46E88F1ECFD0}"/>
            </a:ext>
          </a:extLst>
        </xdr:cNvPr>
        <xdr:cNvSpPr/>
      </xdr:nvSpPr>
      <xdr:spPr>
        <a:xfrm>
          <a:off x="171450" y="13916026"/>
          <a:ext cx="4457700" cy="2286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466725</xdr:colOff>
      <xdr:row>25</xdr:row>
      <xdr:rowOff>9525</xdr:rowOff>
    </xdr:from>
    <xdr:to>
      <xdr:col>10</xdr:col>
      <xdr:colOff>304800</xdr:colOff>
      <xdr:row>28</xdr:row>
      <xdr:rowOff>28575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08A570E5-124C-6AD2-40AD-3341B967C290}"/>
            </a:ext>
          </a:extLst>
        </xdr:cNvPr>
        <xdr:cNvSpPr txBox="1"/>
      </xdr:nvSpPr>
      <xdr:spPr>
        <a:xfrm>
          <a:off x="4733925" y="13820775"/>
          <a:ext cx="1666875" cy="47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集計範囲を設定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647700</xdr:colOff>
      <xdr:row>13</xdr:row>
      <xdr:rowOff>19050</xdr:rowOff>
    </xdr:from>
    <xdr:to>
      <xdr:col>21</xdr:col>
      <xdr:colOff>76200</xdr:colOff>
      <xdr:row>14</xdr:row>
      <xdr:rowOff>9525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FDB5B167-59D0-4B13-9070-6CE68BB09E92}"/>
            </a:ext>
          </a:extLst>
        </xdr:cNvPr>
        <xdr:cNvSpPr>
          <a:spLocks noChangeArrowheads="1"/>
        </xdr:cNvSpPr>
      </xdr:nvSpPr>
      <xdr:spPr bwMode="auto">
        <a:xfrm>
          <a:off x="13036550" y="2349500"/>
          <a:ext cx="1282700" cy="155575"/>
        </a:xfrm>
        <a:prstGeom prst="bracketPair">
          <a:avLst>
            <a:gd name="adj" fmla="val 16667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18</xdr:col>
      <xdr:colOff>647700</xdr:colOff>
      <xdr:row>14</xdr:row>
      <xdr:rowOff>38100</xdr:rowOff>
    </xdr:from>
    <xdr:to>
      <xdr:col>21</xdr:col>
      <xdr:colOff>76200</xdr:colOff>
      <xdr:row>15</xdr:row>
      <xdr:rowOff>28575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1DFA7091-3FC8-4CA6-A9B6-55BAE3204567}"/>
            </a:ext>
          </a:extLst>
        </xdr:cNvPr>
        <xdr:cNvSpPr>
          <a:spLocks noChangeArrowheads="1"/>
        </xdr:cNvSpPr>
      </xdr:nvSpPr>
      <xdr:spPr bwMode="auto">
        <a:xfrm>
          <a:off x="13036550" y="2533650"/>
          <a:ext cx="1282700" cy="155575"/>
        </a:xfrm>
        <a:prstGeom prst="bracketPair">
          <a:avLst>
            <a:gd name="adj" fmla="val 16667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18</xdr:col>
      <xdr:colOff>647700</xdr:colOff>
      <xdr:row>15</xdr:row>
      <xdr:rowOff>47625</xdr:rowOff>
    </xdr:from>
    <xdr:to>
      <xdr:col>21</xdr:col>
      <xdr:colOff>76200</xdr:colOff>
      <xdr:row>16</xdr:row>
      <xdr:rowOff>38100</xdr:rowOff>
    </xdr:to>
    <xdr:sp macro="" textlink="">
      <xdr:nvSpPr>
        <xdr:cNvPr id="4" name="AutoShape 4">
          <a:extLst>
            <a:ext uri="{FF2B5EF4-FFF2-40B4-BE49-F238E27FC236}">
              <a16:creationId xmlns:a16="http://schemas.microsoft.com/office/drawing/2014/main" id="{1AEB0C9F-ABFC-47C1-8ED9-0FCF892298F1}"/>
            </a:ext>
          </a:extLst>
        </xdr:cNvPr>
        <xdr:cNvSpPr>
          <a:spLocks noChangeArrowheads="1"/>
        </xdr:cNvSpPr>
      </xdr:nvSpPr>
      <xdr:spPr bwMode="auto">
        <a:xfrm>
          <a:off x="13036550" y="2708275"/>
          <a:ext cx="1282700" cy="155575"/>
        </a:xfrm>
        <a:prstGeom prst="bracketPair">
          <a:avLst>
            <a:gd name="adj" fmla="val 16667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133350</xdr:colOff>
      <xdr:row>18</xdr:row>
      <xdr:rowOff>38099</xdr:rowOff>
    </xdr:from>
    <xdr:to>
      <xdr:col>10</xdr:col>
      <xdr:colOff>600075</xdr:colOff>
      <xdr:row>21</xdr:row>
      <xdr:rowOff>66675</xdr:rowOff>
    </xdr:to>
    <xdr:sp macro="" textlink="">
      <xdr:nvSpPr>
        <xdr:cNvPr id="2" name="線吹き出し 2 (枠付き) 1">
          <a:extLst>
            <a:ext uri="{FF2B5EF4-FFF2-40B4-BE49-F238E27FC236}">
              <a16:creationId xmlns:a16="http://schemas.microsoft.com/office/drawing/2014/main" id="{AC0ED041-4EAE-428D-9B7B-A244F4332E22}"/>
            </a:ext>
          </a:extLst>
        </xdr:cNvPr>
        <xdr:cNvSpPr/>
      </xdr:nvSpPr>
      <xdr:spPr>
        <a:xfrm>
          <a:off x="5708650" y="3384549"/>
          <a:ext cx="1069975" cy="523876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27704"/>
            <a:gd name="adj6" fmla="val -4138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9</xdr:col>
      <xdr:colOff>171449</xdr:colOff>
      <xdr:row>18</xdr:row>
      <xdr:rowOff>66675</xdr:rowOff>
    </xdr:from>
    <xdr:to>
      <xdr:col>10</xdr:col>
      <xdr:colOff>590549</xdr:colOff>
      <xdr:row>21</xdr:row>
      <xdr:rowOff>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FB63E8B4-5FBF-46CC-98F0-3B280AD1F10B}"/>
            </a:ext>
          </a:extLst>
        </xdr:cNvPr>
        <xdr:cNvSpPr txBox="1"/>
      </xdr:nvSpPr>
      <xdr:spPr>
        <a:xfrm>
          <a:off x="5746749" y="3413125"/>
          <a:ext cx="1022350" cy="428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50"/>
            <a:t>社内売上</a:t>
          </a:r>
          <a:r>
            <a:rPr kumimoji="1" lang="en-US" altLang="ja-JP" sz="1050"/>
            <a:t>/</a:t>
          </a:r>
        </a:p>
        <a:p>
          <a:r>
            <a:rPr kumimoji="1" lang="ja-JP" altLang="en-US" sz="1050"/>
            <a:t>　プラマキシン</a:t>
          </a:r>
          <a:endParaRPr kumimoji="1" lang="en-US" altLang="ja-JP" sz="1050"/>
        </a:p>
        <a:p>
          <a:endParaRPr kumimoji="1" lang="ja-JP" altLang="en-US" sz="1100"/>
        </a:p>
      </xdr:txBody>
    </xdr:sp>
    <xdr:clientData/>
  </xdr:twoCellAnchor>
</xdr:wsDr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細川 守" refreshedDate="46268.415022800924" backgroundQuery="1" createdVersion="8" refreshedVersion="8" minRefreshableVersion="3" recordCount="0" supportSubquery="1" supportAdvancedDrill="1" xr:uid="{765966F7-23BC-433C-8B91-462E8FC82CD7}">
  <cacheSource type="external" connectionId="1"/>
  <cacheFields count="5">
    <cacheField name="[Measures].[合計 / 加工金額 2]" caption="合計 / 加工金額 2" numFmtId="0" hierarchy="49" level="32767"/>
    <cacheField name="[_年月_helper].[年月].[年月]" caption="年月" numFmtId="0" hierarchy="42" level="1">
      <sharedItems containsSemiMixedTypes="0" containsNonDate="0" containsDate="1" containsString="0" minDate="2026-09-01T00:00:00" maxDate="2026-10-01T00:00:00" count="30"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</sharedItems>
    </cacheField>
    <cacheField name="[_年月_helper].[年月 (月)].[年月 (月)]" caption="年月 (月)" numFmtId="0" hierarchy="45" level="1">
      <sharedItems containsSemiMixedTypes="0" containsNonDate="0" containsString="0"/>
    </cacheField>
    <cacheField name="[_年月_helper].[年月 (年)].[年月 (年)]" caption="年月 (年)" numFmtId="0" hierarchy="43" level="1">
      <sharedItems containsSemiMixedTypes="0" containsNonDate="0" containsString="0"/>
    </cacheField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_t受注ﾌｧｲﾙ_TPI].[依頼Ｎｏ]" caption="依頼Ｎｏ" attribute="1" defaultMemberUniqueName="[_t受注ﾌｧｲﾙ_TPI].[依頼Ｎｏ].[All]" allUniqueName="[_t受注ﾌｧｲﾙ_TPI].[依頼Ｎｏ].[All]" dimensionUniqueName="[_t受注ﾌｧｲﾙ_TPI]" displayFolder="" count="0" memberValueDatatype="130" unbalanced="0"/>
    <cacheHierarchy uniqueName="[_t受注ﾌｧｲﾙ_TPI].[調整納期]" caption="調整納期" attribute="1" time="1" defaultMemberUniqueName="[_t受注ﾌｧｲﾙ_TPI].[調整納期].[All]" allUniqueName="[_t受注ﾌｧｲﾙ_TPI].[調整納期].[All]" dimensionUniqueName="[_t受注ﾌｧｲﾙ_TPI]" displayFolder="" count="0" memberValueDatatype="7" unbalanced="0"/>
    <cacheHierarchy uniqueName="[_t受注ﾌｧｲﾙ_TPI].[受注金額(修正)]" caption="受注金額(修正)" attribute="1" defaultMemberUniqueName="[_t受注ﾌｧｲﾙ_TPI].[受注金額(修正)].[All]" allUniqueName="[_t受注ﾌｧｲﾙ_TPI].[受注金額(修正)].[All]" dimensionUniqueName="[_t受注ﾌｧｲﾙ_TPI]" displayFolder="" count="0" memberValueDatatype="20" unbalanced="0"/>
    <cacheHierarchy uniqueName="[_t受注ﾌｧｲﾙ_TPI].[加工完了日]" caption="加工完了日" attribute="1" defaultMemberUniqueName="[_t受注ﾌｧｲﾙ_TPI].[加工完了日].[All]" allUniqueName="[_t受注ﾌｧｲﾙ_TPI].[加工完了日].[All]" dimensionUniqueName="[_t受注ﾌｧｲﾙ_TPI]" displayFolder="" count="0" memberValueDatatype="130" unbalanced="0"/>
    <cacheHierarchy uniqueName="[_t受注ﾌｧｲﾙ_TPI].[加工計画(完了日)]" caption="加工計画(完了日)" attribute="1" defaultMemberUniqueName="[_t受注ﾌｧｲﾙ_TPI].[加工計画(完了日)].[All]" allUniqueName="[_t受注ﾌｧｲﾙ_TPI].[加工計画(完了日)].[All]" dimensionUniqueName="[_t受注ﾌｧｲﾙ_TPI]" displayFolder="" count="0" memberValueDatatype="130" unbalanced="0"/>
    <cacheHierarchy uniqueName="[_t受注ﾌｧｲﾙ_TPI].[集計日]" caption="集計日" attribute="1" time="1" defaultMemberUniqueName="[_t受注ﾌｧｲﾙ_TPI].[集計日].[All]" allUniqueName="[_t受注ﾌｧｲﾙ_TPI].[集計日].[All]" dimensionUniqueName="[_t受注ﾌｧｲﾙ_TPI]" displayFolder="" count="0" memberValueDatatype="7" unbalanced="0"/>
    <cacheHierarchy uniqueName="[_t受注ﾌｧｲﾙ_TPI].[加工金額合計(月次実績)]" caption="加工金額合計(月次実績)" attribute="1" defaultMemberUniqueName="[_t受注ﾌｧｲﾙ_TPI].[加工金額合計(月次実績)].[All]" allUniqueName="[_t受注ﾌｧｲﾙ_TPI].[加工金額合計(月次実績)].[All]" dimensionUniqueName="[_t受注ﾌｧｲﾙ_TPI]" displayFolder="" count="0" memberValueDatatype="20" unbalanced="0"/>
    <cacheHierarchy uniqueName="[_t受注ﾌｧｲﾙ_TPI].[加工金額]" caption="加工金額" attribute="1" defaultMemberUniqueName="[_t受注ﾌｧｲﾙ_TPI].[加工金額].[All]" allUniqueName="[_t受注ﾌｧｲﾙ_TPI].[加工金額].[All]" dimensionUniqueName="[_t受注ﾌｧｲﾙ_TPI]" displayFolder="" count="0" memberValueDatatype="20" unbalanced="0"/>
    <cacheHierarchy uniqueName="[_t受注ﾌｧｲﾙ_自社加工].[依頼Ｎｏ]" caption="依頼Ｎｏ" attribute="1" defaultMemberUniqueName="[_t受注ﾌｧｲﾙ_自社加工].[依頼Ｎｏ].[All]" allUniqueName="[_t受注ﾌｧｲﾙ_自社加工].[依頼Ｎｏ].[All]" dimensionUniqueName="[_t受注ﾌｧｲﾙ_自社加工]" displayFolder="" count="0" memberValueDatatype="130" unbalanced="0"/>
    <cacheHierarchy uniqueName="[_t受注ﾌｧｲﾙ_自社加工].[調整納期]" caption="調整納期" attribute="1" time="1" defaultMemberUniqueName="[_t受注ﾌｧｲﾙ_自社加工].[調整納期].[All]" allUniqueName="[_t受注ﾌｧｲﾙ_自社加工].[調整納期].[All]" dimensionUniqueName="[_t受注ﾌｧｲﾙ_自社加工]" displayFolder="" count="0" memberValueDatatype="7" unbalanced="0"/>
    <cacheHierarchy uniqueName="[_t受注ﾌｧｲﾙ_自社加工].[受注金額(修正)]" caption="受注金額(修正)" attribute="1" defaultMemberUniqueName="[_t受注ﾌｧｲﾙ_自社加工].[受注金額(修正)].[All]" allUniqueName="[_t受注ﾌｧｲﾙ_自社加工].[受注金額(修正)].[All]" dimensionUniqueName="[_t受注ﾌｧｲﾙ_自社加工]" displayFolder="" count="0" memberValueDatatype="20" unbalanced="0"/>
    <cacheHierarchy uniqueName="[_t受注ﾌｧｲﾙ_自社加工].[加工完了日]" caption="加工完了日" attribute="1" defaultMemberUniqueName="[_t受注ﾌｧｲﾙ_自社加工].[加工完了日].[All]" allUniqueName="[_t受注ﾌｧｲﾙ_自社加工].[加工完了日].[All]" dimensionUniqueName="[_t受注ﾌｧｲﾙ_自社加工]" displayFolder="" count="0" memberValueDatatype="130" unbalanced="0"/>
    <cacheHierarchy uniqueName="[_t受注ﾌｧｲﾙ_自社加工].[加工計画(完了日)]" caption="加工計画(完了日)" attribute="1" defaultMemberUniqueName="[_t受注ﾌｧｲﾙ_自社加工].[加工計画(完了日)].[All]" allUniqueName="[_t受注ﾌｧｲﾙ_自社加工].[加工計画(完了日)].[All]" dimensionUniqueName="[_t受注ﾌｧｲﾙ_自社加工]" displayFolder="" count="0" memberValueDatatype="130" unbalanced="0"/>
    <cacheHierarchy uniqueName="[_t受注ﾌｧｲﾙ_自社加工].[集計日]" caption="集計日" attribute="1" time="1" defaultMemberUniqueName="[_t受注ﾌｧｲﾙ_自社加工].[集計日].[All]" allUniqueName="[_t受注ﾌｧｲﾙ_自社加工].[集計日].[All]" dimensionUniqueName="[_t受注ﾌｧｲﾙ_自社加工]" displayFolder="" count="0" memberValueDatatype="7" unbalanced="0"/>
    <cacheHierarchy uniqueName="[_t受注ﾌｧｲﾙ_自社加工].[加工金額合計(月次実績)]" caption="加工金額合計(月次実績)" attribute="1" defaultMemberUniqueName="[_t受注ﾌｧｲﾙ_自社加工].[加工金額合計(月次実績)].[All]" allUniqueName="[_t受注ﾌｧｲﾙ_自社加工].[加工金額合計(月次実績)].[All]" dimensionUniqueName="[_t受注ﾌｧｲﾙ_自社加工]" displayFolder="" count="0" memberValueDatatype="20" unbalanced="0"/>
    <cacheHierarchy uniqueName="[_t受注ﾌｧｲﾙ_自社加工].[加工金額]" caption="加工金額" attribute="1" defaultMemberUniqueName="[_t受注ﾌｧｲﾙ_自社加工].[加工金額].[All]" allUniqueName="[_t受注ﾌｧｲﾙ_自社加工].[加工金額].[All]" dimensionUniqueName="[_t受注ﾌｧｲﾙ_自社加工]" displayFolder="" count="0" memberValueDatatype="20" unbalanced="0"/>
    <cacheHierarchy uniqueName="[_t受注ﾌｧｲﾙ_総合計].[依頼Ｎｏ]" caption="依頼Ｎｏ" attribute="1" defaultMemberUniqueName="[_t受注ﾌｧｲﾙ_総合計].[依頼Ｎｏ].[All]" allUniqueName="[_t受注ﾌｧｲﾙ_総合計].[依頼Ｎｏ].[All]" dimensionUniqueName="[_t受注ﾌｧｲﾙ_総合計]" displayFolder="" count="0" memberValueDatatype="130" unbalanced="0"/>
    <cacheHierarchy uniqueName="[_t受注ﾌｧｲﾙ_総合計].[加工内容]" caption="加工内容" attribute="1" defaultMemberUniqueName="[_t受注ﾌｧｲﾙ_総合計].[加工内容].[All]" allUniqueName="[_t受注ﾌｧｲﾙ_総合計].[加工内容].[All]" dimensionUniqueName="[_t受注ﾌｧｲﾙ_総合計]" displayFolder="" count="0" memberValueDatatype="130" unbalanced="0"/>
    <cacheHierarchy uniqueName="[_t受注ﾌｧｲﾙ_総合計].[調整納期]" caption="調整納期" attribute="1" time="1" defaultMemberUniqueName="[_t受注ﾌｧｲﾙ_総合計].[調整納期].[All]" allUniqueName="[_t受注ﾌｧｲﾙ_総合計].[調整納期].[All]" dimensionUniqueName="[_t受注ﾌｧｲﾙ_総合計]" displayFolder="" count="0" memberValueDatatype="7" unbalanced="0"/>
    <cacheHierarchy uniqueName="[_t受注ﾌｧｲﾙ_総合計].[受注数]" caption="受注数" attribute="1" defaultMemberUniqueName="[_t受注ﾌｧｲﾙ_総合計].[受注数].[All]" allUniqueName="[_t受注ﾌｧｲﾙ_総合計].[受注数].[All]" dimensionUniqueName="[_t受注ﾌｧｲﾙ_総合計]" displayFolder="" count="0" memberValueDatatype="130" unbalanced="0"/>
    <cacheHierarchy uniqueName="[_t受注ﾌｧｲﾙ_総合計].[受注金額(修正)]" caption="受注金額(修正)" attribute="1" defaultMemberUniqueName="[_t受注ﾌｧｲﾙ_総合計].[受注金額(修正)].[All]" allUniqueName="[_t受注ﾌｧｲﾙ_総合計].[受注金額(修正)].[All]" dimensionUniqueName="[_t受注ﾌｧｲﾙ_総合計]" displayFolder="" count="0" memberValueDatatype="20" unbalanced="0"/>
    <cacheHierarchy uniqueName="[_t受注ﾌｧｲﾙ_総合計].[加工完了日]" caption="加工完了日" attribute="1" defaultMemberUniqueName="[_t受注ﾌｧｲﾙ_総合計].[加工完了日].[All]" allUniqueName="[_t受注ﾌｧｲﾙ_総合計].[加工完了日].[All]" dimensionUniqueName="[_t受注ﾌｧｲﾙ_総合計]" displayFolder="" count="0" memberValueDatatype="130" unbalanced="0"/>
    <cacheHierarchy uniqueName="[_t受注ﾌｧｲﾙ_総合計].[加工計画(完了日)]" caption="加工計画(完了日)" attribute="1" defaultMemberUniqueName="[_t受注ﾌｧｲﾙ_総合計].[加工計画(完了日)].[All]" allUniqueName="[_t受注ﾌｧｲﾙ_総合計].[加工計画(完了日)].[All]" dimensionUniqueName="[_t受注ﾌｧｲﾙ_総合計]" displayFolder="" count="0" memberValueDatatype="130" unbalanced="0"/>
    <cacheHierarchy uniqueName="[_t受注ﾌｧｲﾙ_総合計].[集計日]" caption="集計日" attribute="1" time="1" defaultMemberUniqueName="[_t受注ﾌｧｲﾙ_総合計].[集計日].[All]" allUniqueName="[_t受注ﾌｧｲﾙ_総合計].[集計日].[All]" dimensionUniqueName="[_t受注ﾌｧｲﾙ_総合計]" displayFolder="" count="0" memberValueDatatype="7" unbalanced="0"/>
    <cacheHierarchy uniqueName="[_t受注ﾌｧｲﾙ_総合計].[加工金額合計(月次実績)]" caption="加工金額合計(月次実績)" attribute="1" defaultMemberUniqueName="[_t受注ﾌｧｲﾙ_総合計].[加工金額合計(月次実績)].[All]" allUniqueName="[_t受注ﾌｧｲﾙ_総合計].[加工金額合計(月次実績)].[All]" dimensionUniqueName="[_t受注ﾌｧｲﾙ_総合計]" displayFolder="" count="0" memberValueDatatype="20" unbalanced="0"/>
    <cacheHierarchy uniqueName="[_t受注ﾌｧｲﾙ_総合計].[加工金額]" caption="加工金額" attribute="1" defaultMemberUniqueName="[_t受注ﾌｧｲﾙ_総合計].[加工金額].[All]" allUniqueName="[_t受注ﾌｧｲﾙ_総合計].[加工金額].[All]" dimensionUniqueName="[_t受注ﾌｧｲﾙ_総合計]" displayFolder="" count="0" memberValueDatatype="20" unbalanced="0"/>
    <cacheHierarchy uniqueName="[_t受注ﾌｧｲﾙ_総合計].[加工完了金額]" caption="加工完了金額" attribute="1" defaultMemberUniqueName="[_t受注ﾌｧｲﾙ_総合計].[加工完了金額].[All]" allUniqueName="[_t受注ﾌｧｲﾙ_総合計].[加工完了金額].[All]" dimensionUniqueName="[_t受注ﾌｧｲﾙ_総合計]" displayFolder="" count="0" memberValueDatatype="20" unbalanced="0"/>
    <cacheHierarchy uniqueName="[_t受注ﾌｧｲﾙ_総合計].[TPI2]" caption="TPI2" attribute="1" defaultMemberUniqueName="[_t受注ﾌｧｲﾙ_総合計].[TPI2].[All]" allUniqueName="[_t受注ﾌｧｲﾙ_総合計].[TPI2].[All]" dimensionUniqueName="[_t受注ﾌｧｲﾙ_総合計]" displayFolder="" count="0" memberValueDatatype="20" unbalanced="0"/>
    <cacheHierarchy uniqueName="[_t受注ﾌｧｲﾙ_総合計].[東レ]" caption="東レ" attribute="1" defaultMemberUniqueName="[_t受注ﾌｧｲﾙ_総合計].[東レ].[All]" allUniqueName="[_t受注ﾌｧｲﾙ_総合計].[東レ].[All]" dimensionUniqueName="[_t受注ﾌｧｲﾙ_総合計]" displayFolder="" count="0" memberValueDatatype="20" unbalanced="0"/>
    <cacheHierarchy uniqueName="[_t受注ﾌｧｲﾙ_総合計].[工程1]" caption="工程1" attribute="1" defaultMemberUniqueName="[_t受注ﾌｧｲﾙ_総合計].[工程1].[All]" allUniqueName="[_t受注ﾌｧｲﾙ_総合計].[工程1].[All]" dimensionUniqueName="[_t受注ﾌｧｲﾙ_総合計]" displayFolder="" count="0" memberValueDatatype="130" unbalanced="0"/>
    <cacheHierarchy uniqueName="[_t受注ﾌｧｲﾙ_総合計].[工程2]" caption="工程2" attribute="1" defaultMemberUniqueName="[_t受注ﾌｧｲﾙ_総合計].[工程2].[All]" allUniqueName="[_t受注ﾌｧｲﾙ_総合計].[工程2].[All]" dimensionUniqueName="[_t受注ﾌｧｲﾙ_総合計]" displayFolder="" count="0" memberValueDatatype="130" unbalanced="0"/>
    <cacheHierarchy uniqueName="[_t受注ﾌｧｲﾙ_総合計].[工程3]" caption="工程3" attribute="1" defaultMemberUniqueName="[_t受注ﾌｧｲﾙ_総合計].[工程3].[All]" allUniqueName="[_t受注ﾌｧｲﾙ_総合計].[工程3].[All]" dimensionUniqueName="[_t受注ﾌｧｲﾙ_総合計]" displayFolder="" count="0" memberValueDatatype="130" unbalanced="0"/>
    <cacheHierarchy uniqueName="[_t受注ﾌｧｲﾙ_総合計].[工程4]" caption="工程4" attribute="1" defaultMemberUniqueName="[_t受注ﾌｧｲﾙ_総合計].[工程4].[All]" allUniqueName="[_t受注ﾌｧｲﾙ_総合計].[工程4].[All]" dimensionUniqueName="[_t受注ﾌｧｲﾙ_総合計]" displayFolder="" count="0" memberValueDatatype="130" unbalanced="0"/>
    <cacheHierarchy uniqueName="[_t受注ﾌｧｲﾙ_総合計].[工程5]" caption="工程5" attribute="1" defaultMemberUniqueName="[_t受注ﾌｧｲﾙ_総合計].[工程5].[All]" allUniqueName="[_t受注ﾌｧｲﾙ_総合計].[工程5].[All]" dimensionUniqueName="[_t受注ﾌｧｲﾙ_総合計]" displayFolder="" count="0" memberValueDatatype="130" unbalanced="0"/>
    <cacheHierarchy uniqueName="[_t受注ﾌｧｲﾙ_東レ].[依頼Ｎｏ]" caption="依頼Ｎｏ" attribute="1" defaultMemberUniqueName="[_t受注ﾌｧｲﾙ_東レ].[依頼Ｎｏ].[All]" allUniqueName="[_t受注ﾌｧｲﾙ_東レ].[依頼Ｎｏ].[All]" dimensionUniqueName="[_t受注ﾌｧｲﾙ_東レ]" displayFolder="" count="0" memberValueDatatype="130" unbalanced="0"/>
    <cacheHierarchy uniqueName="[_t受注ﾌｧｲﾙ_東レ].[調整納期]" caption="調整納期" attribute="1" time="1" defaultMemberUniqueName="[_t受注ﾌｧｲﾙ_東レ].[調整納期].[All]" allUniqueName="[_t受注ﾌｧｲﾙ_東レ].[調整納期].[All]" dimensionUniqueName="[_t受注ﾌｧｲﾙ_東レ]" displayFolder="" count="0" memberValueDatatype="7" unbalanced="0"/>
    <cacheHierarchy uniqueName="[_t受注ﾌｧｲﾙ_東レ].[受注金額(修正)]" caption="受注金額(修正)" attribute="1" defaultMemberUniqueName="[_t受注ﾌｧｲﾙ_東レ].[受注金額(修正)].[All]" allUniqueName="[_t受注ﾌｧｲﾙ_東レ].[受注金額(修正)].[All]" dimensionUniqueName="[_t受注ﾌｧｲﾙ_東レ]" displayFolder="" count="0" memberValueDatatype="20" unbalanced="0"/>
    <cacheHierarchy uniqueName="[_t受注ﾌｧｲﾙ_東レ].[加工完了日]" caption="加工完了日" attribute="1" defaultMemberUniqueName="[_t受注ﾌｧｲﾙ_東レ].[加工完了日].[All]" allUniqueName="[_t受注ﾌｧｲﾙ_東レ].[加工完了日].[All]" dimensionUniqueName="[_t受注ﾌｧｲﾙ_東レ]" displayFolder="" count="0" memberValueDatatype="130" unbalanced="0"/>
    <cacheHierarchy uniqueName="[_t受注ﾌｧｲﾙ_東レ].[加工計画(完了日)]" caption="加工計画(完了日)" attribute="1" defaultMemberUniqueName="[_t受注ﾌｧｲﾙ_東レ].[加工計画(完了日)].[All]" allUniqueName="[_t受注ﾌｧｲﾙ_東レ].[加工計画(完了日)].[All]" dimensionUniqueName="[_t受注ﾌｧｲﾙ_東レ]" displayFolder="" count="0" memberValueDatatype="130" unbalanced="0"/>
    <cacheHierarchy uniqueName="[_t受注ﾌｧｲﾙ_東レ].[集計日]" caption="集計日" attribute="1" time="1" defaultMemberUniqueName="[_t受注ﾌｧｲﾙ_東レ].[集計日].[All]" allUniqueName="[_t受注ﾌｧｲﾙ_東レ].[集計日].[All]" dimensionUniqueName="[_t受注ﾌｧｲﾙ_東レ]" displayFolder="" count="0" memberValueDatatype="7" unbalanced="0"/>
    <cacheHierarchy uniqueName="[_t受注ﾌｧｲﾙ_東レ].[加工金額合計(月次実績)]" caption="加工金額合計(月次実績)" attribute="1" defaultMemberUniqueName="[_t受注ﾌｧｲﾙ_東レ].[加工金額合計(月次実績)].[All]" allUniqueName="[_t受注ﾌｧｲﾙ_東レ].[加工金額合計(月次実績)].[All]" dimensionUniqueName="[_t受注ﾌｧｲﾙ_東レ]" displayFolder="" count="0" memberValueDatatype="20" unbalanced="0"/>
    <cacheHierarchy uniqueName="[_t受注ﾌｧｲﾙ_東レ].[加工金額]" caption="加工金額" attribute="1" defaultMemberUniqueName="[_t受注ﾌｧｲﾙ_東レ].[加工金額].[All]" allUniqueName="[_t受注ﾌｧｲﾙ_東レ].[加工金額].[All]" dimensionUniqueName="[_t受注ﾌｧｲﾙ_東レ]" displayFolder="" count="0" memberValueDatatype="20" unbalanced="0"/>
    <cacheHierarchy uniqueName="[_年月_helper].[年月]" caption="年月" attribute="1" time="1" defaultMemberUniqueName="[_年月_helper].[年月].[All]" allUniqueName="[_年月_helper].[年月].[All]" dimensionUniqueName="[_年月_helper]" displayFolder="" count="2" memberValueDatatype="7" unbalanced="0">
      <fieldsUsage count="2">
        <fieldUsage x="-1"/>
        <fieldUsage x="1"/>
      </fieldsUsage>
    </cacheHierarchy>
    <cacheHierarchy uniqueName="[_年月_helper].[年月 (年)]" caption="年月 (年)" attribute="1" defaultMemberUniqueName="[_年月_helper].[年月 (年)].[All]" allUniqueName="[_年月_helper].[年月 (年)].[All]" dimensionUniqueName="[_年月_helper]" displayFolder="" count="2" memberValueDatatype="130" unbalanced="0">
      <fieldsUsage count="2">
        <fieldUsage x="-1"/>
        <fieldUsage x="3"/>
      </fieldsUsage>
    </cacheHierarchy>
    <cacheHierarchy uniqueName="[_年月_helper].[年月 (四半期)]" caption="年月 (四半期)" attribute="1" defaultMemberUniqueName="[_年月_helper].[年月 (四半期)].[All]" allUniqueName="[_年月_helper].[年月 (四半期)].[All]" dimensionUniqueName="[_年月_helper]" displayFolder="" count="0" memberValueDatatype="130" unbalanced="0"/>
    <cacheHierarchy uniqueName="[_年月_helper].[年月 (月)]" caption="年月 (月)" attribute="1" defaultMemberUniqueName="[_年月_helper].[年月 (月)].[All]" allUniqueName="[_年月_helper].[年月 (月)].[All]" dimensionUniqueName="[_年月_helper]" displayFolder="" count="2" memberValueDatatype="130" unbalanced="0">
      <fieldsUsage count="2">
        <fieldUsage x="-1"/>
        <fieldUsage x="2"/>
      </fieldsUsage>
    </cacheHierarchy>
    <cacheHierarchy uniqueName="[_年月_helper].[年月 (月のインデックス)]" caption="年月 (月のインデックス)" attribute="1" defaultMemberUniqueName="[_年月_helper].[年月 (月のインデックス)].[All]" allUniqueName="[_年月_helper].[年月 (月のインデックス)].[All]" dimensionUniqueName="[_年月_helper]" displayFolder="" count="0" memberValueDatatype="20" unbalanced="0" hidden="1"/>
    <cacheHierarchy uniqueName="[Measures].[合計 / 加工金額]" caption="合計 / 加工金額" measure="1" displayFolder="" measureGroup="_t受注ﾌｧｲﾙ_総合計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合計 / 受注金額(修正)]" caption="合計 / 受注金額(修正)" measure="1" displayFolder="" measureGroup="_t受注ﾌｧｲﾙ_東レ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合計 / 加工金額 2]" caption="合計 / 加工金額 2" measure="1" displayFolder="" measureGroup="_t受注ﾌｧｲﾙ_TPI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合計 / 加工金額 3]" caption="合計 / 加工金額 3" measure="1" displayFolder="" measureGroup="_t受注ﾌｧｲﾙ_東レ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合計 / 加工金額合計(月次実績)]" caption="合計 / 加工金額合計(月次実績)" measure="1" displayFolder="" measureGroup="_t受注ﾌｧｲﾙ_総合計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カウント / 加工完了金額]" caption="カウント / 加工完了金額" measure="1" displayFolder="" measureGroup="_t受注ﾌｧｲﾙ_総合計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合計 / 加工完了金額]" caption="合計 / 加工完了金額" measure="1" displayFolder="" measureGroup="_t受注ﾌｧｲﾙ_総合計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カウント / 受注数]" caption="カウント / 受注数" measure="1" displayFolder="" measureGroup="_t受注ﾌｧｲﾙ_総合計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合計 / 受注金額(修正) 2]" caption="合計 / 受注金額(修正) 2" measure="1" displayFolder="" measureGroup="_t受注ﾌｧｲﾙ_自社加工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粘着ゴミ除去加工金額]" caption="粘着ゴミ除去加工金額" measure="1" displayFolder="" measureGroup="_t受注ﾌｧｲﾙ_総合計" count="0"/>
    <cacheHierarchy uniqueName="[Measures].[__XL_Count _年月_helper]" caption="__XL_Count _年月_helper" measure="1" displayFolder="" measureGroup="_年月_helper" count="0" hidden="1"/>
    <cacheHierarchy uniqueName="[Measures].[__XL_Count _t受注ﾌｧｲﾙ_総合計]" caption="__XL_Count _t受注ﾌｧｲﾙ_総合計" measure="1" displayFolder="" measureGroup="_t受注ﾌｧｲﾙ_総合計" count="0" hidden="1"/>
    <cacheHierarchy uniqueName="[Measures].[__XL_Count _t受注ﾌｧｲﾙ_TPI]" caption="__XL_Count _t受注ﾌｧｲﾙ_TPI" measure="1" displayFolder="" measureGroup="_t受注ﾌｧｲﾙ_TPI" count="0" hidden="1"/>
    <cacheHierarchy uniqueName="[Measures].[__XL_Count _t受注ﾌｧｲﾙ_東レ]" caption="__XL_Count _t受注ﾌｧｲﾙ_東レ" measure="1" displayFolder="" measureGroup="_t受注ﾌｧｲﾙ_東レ" count="0" hidden="1"/>
    <cacheHierarchy uniqueName="[Measures].[__XL_Count _t受注ﾌｧｲﾙ_自社加工]" caption="__XL_Count _t受注ﾌｧｲﾙ_自社加工" measure="1" displayFolder="" measureGroup="_t受注ﾌｧｲﾙ_自社加工" count="0" hidden="1"/>
    <cacheHierarchy uniqueName="[Measures].[__No measures defined]" caption="__No measures defined" measure="1" displayFolder="" count="0" hidden="1"/>
    <cacheHierarchy uniqueName="Unsupported0" caption="依頼Ｎｏ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6">
    <dimension name="_t受注ﾌｧｲﾙ_TPI" uniqueName="[_t受注ﾌｧｲﾙ_TPI]" caption="_t受注ﾌｧｲﾙ_TPI"/>
    <dimension name="_t受注ﾌｧｲﾙ_自社加工" uniqueName="[_t受注ﾌｧｲﾙ_自社加工]" caption="_t受注ﾌｧｲﾙ_自社加工"/>
    <dimension name="_t受注ﾌｧｲﾙ_総合計" uniqueName="[_t受注ﾌｧｲﾙ_総合計]" caption="_t受注ﾌｧｲﾙ_総合計"/>
    <dimension name="_t受注ﾌｧｲﾙ_東レ" uniqueName="[_t受注ﾌｧｲﾙ_東レ]" caption="_t受注ﾌｧｲﾙ_東レ"/>
    <dimension name="_年月_helper" uniqueName="[_年月_helper]" caption="_年月_helper"/>
    <dimension measure="1" name="Measures" uniqueName="[Measures]" caption="Measures"/>
  </dimensions>
  <measureGroups count="5">
    <measureGroup name="_t受注ﾌｧｲﾙ_TPI" caption="_t受注ﾌｧｲﾙ_TPI"/>
    <measureGroup name="_t受注ﾌｧｲﾙ_自社加工" caption="_t受注ﾌｧｲﾙ_自社加工"/>
    <measureGroup name="_t受注ﾌｧｲﾙ_総合計" caption="_t受注ﾌｧｲﾙ_総合計"/>
    <measureGroup name="_t受注ﾌｧｲﾙ_東レ" caption="_t受注ﾌｧｲﾙ_東レ"/>
    <measureGroup name="_年月_helper" caption="_年月_helper"/>
  </measureGroups>
  <maps count="9">
    <map measureGroup="0" dimension="0"/>
    <map measureGroup="0" dimension="4"/>
    <map measureGroup="1" dimension="1"/>
    <map measureGroup="1" dimension="4"/>
    <map measureGroup="2" dimension="2"/>
    <map measureGroup="2" dimension="4"/>
    <map measureGroup="3" dimension="3"/>
    <map measureGroup="3" dimension="4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細川 守" refreshedDate="46268.415025694441" backgroundQuery="1" createdVersion="8" refreshedVersion="8" minRefreshableVersion="3" recordCount="0" supportSubquery="1" supportAdvancedDrill="1" xr:uid="{80234B45-0EBD-4AA1-AF48-6DDC13C5262C}">
  <cacheSource type="external" connectionId="1"/>
  <cacheFields count="5">
    <cacheField name="[Measures].[合計 / 受注金額(修正) 2]" caption="合計 / 受注金額(修正) 2" numFmtId="0" hierarchy="55" level="32767"/>
    <cacheField name="[_年月_helper].[年月 (月)].[年月 (月)]" caption="年月 (月)" numFmtId="0" hierarchy="45" level="1">
      <sharedItems containsSemiMixedTypes="0" containsNonDate="0" containsString="0"/>
    </cacheField>
    <cacheField name="[_年月_helper].[年月 (年)].[年月 (年)]" caption="年月 (年)" numFmtId="0" hierarchy="43" level="1">
      <sharedItems containsSemiMixedTypes="0" containsNonDate="0" containsString="0"/>
    </cacheField>
    <cacheField name="[_年月_helper].[年月].[年月]" caption="年月" numFmtId="0" hierarchy="42" level="1">
      <sharedItems containsSemiMixedTypes="0" containsNonDate="0" containsDate="1" containsString="0" minDate="2026-07-29T00:00:00" maxDate="2026-07-30T00:00:00" count="1">
        <d v="2026-07-29T00:00:00"/>
      </sharedItems>
    </cacheField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_t受注ﾌｧｲﾙ_TPI].[依頼Ｎｏ]" caption="依頼Ｎｏ" attribute="1" defaultMemberUniqueName="[_t受注ﾌｧｲﾙ_TPI].[依頼Ｎｏ].[All]" allUniqueName="[_t受注ﾌｧｲﾙ_TPI].[依頼Ｎｏ].[All]" dimensionUniqueName="[_t受注ﾌｧｲﾙ_TPI]" displayFolder="" count="0" memberValueDatatype="130" unbalanced="0"/>
    <cacheHierarchy uniqueName="[_t受注ﾌｧｲﾙ_TPI].[調整納期]" caption="調整納期" attribute="1" time="1" defaultMemberUniqueName="[_t受注ﾌｧｲﾙ_TPI].[調整納期].[All]" allUniqueName="[_t受注ﾌｧｲﾙ_TPI].[調整納期].[All]" dimensionUniqueName="[_t受注ﾌｧｲﾙ_TPI]" displayFolder="" count="0" memberValueDatatype="7" unbalanced="0"/>
    <cacheHierarchy uniqueName="[_t受注ﾌｧｲﾙ_TPI].[受注金額(修正)]" caption="受注金額(修正)" attribute="1" defaultMemberUniqueName="[_t受注ﾌｧｲﾙ_TPI].[受注金額(修正)].[All]" allUniqueName="[_t受注ﾌｧｲﾙ_TPI].[受注金額(修正)].[All]" dimensionUniqueName="[_t受注ﾌｧｲﾙ_TPI]" displayFolder="" count="0" memberValueDatatype="20" unbalanced="0"/>
    <cacheHierarchy uniqueName="[_t受注ﾌｧｲﾙ_TPI].[加工完了日]" caption="加工完了日" attribute="1" defaultMemberUniqueName="[_t受注ﾌｧｲﾙ_TPI].[加工完了日].[All]" allUniqueName="[_t受注ﾌｧｲﾙ_TPI].[加工完了日].[All]" dimensionUniqueName="[_t受注ﾌｧｲﾙ_TPI]" displayFolder="" count="0" memberValueDatatype="130" unbalanced="0"/>
    <cacheHierarchy uniqueName="[_t受注ﾌｧｲﾙ_TPI].[加工計画(完了日)]" caption="加工計画(完了日)" attribute="1" defaultMemberUniqueName="[_t受注ﾌｧｲﾙ_TPI].[加工計画(完了日)].[All]" allUniqueName="[_t受注ﾌｧｲﾙ_TPI].[加工計画(完了日)].[All]" dimensionUniqueName="[_t受注ﾌｧｲﾙ_TPI]" displayFolder="" count="0" memberValueDatatype="130" unbalanced="0"/>
    <cacheHierarchy uniqueName="[_t受注ﾌｧｲﾙ_TPI].[集計日]" caption="集計日" attribute="1" time="1" defaultMemberUniqueName="[_t受注ﾌｧｲﾙ_TPI].[集計日].[All]" allUniqueName="[_t受注ﾌｧｲﾙ_TPI].[集計日].[All]" dimensionUniqueName="[_t受注ﾌｧｲﾙ_TPI]" displayFolder="" count="0" memberValueDatatype="7" unbalanced="0"/>
    <cacheHierarchy uniqueName="[_t受注ﾌｧｲﾙ_TPI].[加工金額合計(月次実績)]" caption="加工金額合計(月次実績)" attribute="1" defaultMemberUniqueName="[_t受注ﾌｧｲﾙ_TPI].[加工金額合計(月次実績)].[All]" allUniqueName="[_t受注ﾌｧｲﾙ_TPI].[加工金額合計(月次実績)].[All]" dimensionUniqueName="[_t受注ﾌｧｲﾙ_TPI]" displayFolder="" count="0" memberValueDatatype="20" unbalanced="0"/>
    <cacheHierarchy uniqueName="[_t受注ﾌｧｲﾙ_TPI].[加工金額]" caption="加工金額" attribute="1" defaultMemberUniqueName="[_t受注ﾌｧｲﾙ_TPI].[加工金額].[All]" allUniqueName="[_t受注ﾌｧｲﾙ_TPI].[加工金額].[All]" dimensionUniqueName="[_t受注ﾌｧｲﾙ_TPI]" displayFolder="" count="0" memberValueDatatype="20" unbalanced="0"/>
    <cacheHierarchy uniqueName="[_t受注ﾌｧｲﾙ_自社加工].[依頼Ｎｏ]" caption="依頼Ｎｏ" attribute="1" defaultMemberUniqueName="[_t受注ﾌｧｲﾙ_自社加工].[依頼Ｎｏ].[All]" allUniqueName="[_t受注ﾌｧｲﾙ_自社加工].[依頼Ｎｏ].[All]" dimensionUniqueName="[_t受注ﾌｧｲﾙ_自社加工]" displayFolder="" count="0" memberValueDatatype="130" unbalanced="0"/>
    <cacheHierarchy uniqueName="[_t受注ﾌｧｲﾙ_自社加工].[調整納期]" caption="調整納期" attribute="1" time="1" defaultMemberUniqueName="[_t受注ﾌｧｲﾙ_自社加工].[調整納期].[All]" allUniqueName="[_t受注ﾌｧｲﾙ_自社加工].[調整納期].[All]" dimensionUniqueName="[_t受注ﾌｧｲﾙ_自社加工]" displayFolder="" count="0" memberValueDatatype="7" unbalanced="0"/>
    <cacheHierarchy uniqueName="[_t受注ﾌｧｲﾙ_自社加工].[受注金額(修正)]" caption="受注金額(修正)" attribute="1" defaultMemberUniqueName="[_t受注ﾌｧｲﾙ_自社加工].[受注金額(修正)].[All]" allUniqueName="[_t受注ﾌｧｲﾙ_自社加工].[受注金額(修正)].[All]" dimensionUniqueName="[_t受注ﾌｧｲﾙ_自社加工]" displayFolder="" count="0" memberValueDatatype="20" unbalanced="0"/>
    <cacheHierarchy uniqueName="[_t受注ﾌｧｲﾙ_自社加工].[加工完了日]" caption="加工完了日" attribute="1" defaultMemberUniqueName="[_t受注ﾌｧｲﾙ_自社加工].[加工完了日].[All]" allUniqueName="[_t受注ﾌｧｲﾙ_自社加工].[加工完了日].[All]" dimensionUniqueName="[_t受注ﾌｧｲﾙ_自社加工]" displayFolder="" count="0" memberValueDatatype="130" unbalanced="0"/>
    <cacheHierarchy uniqueName="[_t受注ﾌｧｲﾙ_自社加工].[加工計画(完了日)]" caption="加工計画(完了日)" attribute="1" defaultMemberUniqueName="[_t受注ﾌｧｲﾙ_自社加工].[加工計画(完了日)].[All]" allUniqueName="[_t受注ﾌｧｲﾙ_自社加工].[加工計画(完了日)].[All]" dimensionUniqueName="[_t受注ﾌｧｲﾙ_自社加工]" displayFolder="" count="0" memberValueDatatype="130" unbalanced="0"/>
    <cacheHierarchy uniqueName="[_t受注ﾌｧｲﾙ_自社加工].[集計日]" caption="集計日" attribute="1" time="1" defaultMemberUniqueName="[_t受注ﾌｧｲﾙ_自社加工].[集計日].[All]" allUniqueName="[_t受注ﾌｧｲﾙ_自社加工].[集計日].[All]" dimensionUniqueName="[_t受注ﾌｧｲﾙ_自社加工]" displayFolder="" count="0" memberValueDatatype="7" unbalanced="0"/>
    <cacheHierarchy uniqueName="[_t受注ﾌｧｲﾙ_自社加工].[加工金額合計(月次実績)]" caption="加工金額合計(月次実績)" attribute="1" defaultMemberUniqueName="[_t受注ﾌｧｲﾙ_自社加工].[加工金額合計(月次実績)].[All]" allUniqueName="[_t受注ﾌｧｲﾙ_自社加工].[加工金額合計(月次実績)].[All]" dimensionUniqueName="[_t受注ﾌｧｲﾙ_自社加工]" displayFolder="" count="0" memberValueDatatype="20" unbalanced="0"/>
    <cacheHierarchy uniqueName="[_t受注ﾌｧｲﾙ_自社加工].[加工金額]" caption="加工金額" attribute="1" defaultMemberUniqueName="[_t受注ﾌｧｲﾙ_自社加工].[加工金額].[All]" allUniqueName="[_t受注ﾌｧｲﾙ_自社加工].[加工金額].[All]" dimensionUniqueName="[_t受注ﾌｧｲﾙ_自社加工]" displayFolder="" count="0" memberValueDatatype="20" unbalanced="0"/>
    <cacheHierarchy uniqueName="[_t受注ﾌｧｲﾙ_総合計].[依頼Ｎｏ]" caption="依頼Ｎｏ" attribute="1" defaultMemberUniqueName="[_t受注ﾌｧｲﾙ_総合計].[依頼Ｎｏ].[All]" allUniqueName="[_t受注ﾌｧｲﾙ_総合計].[依頼Ｎｏ].[All]" dimensionUniqueName="[_t受注ﾌｧｲﾙ_総合計]" displayFolder="" count="0" memberValueDatatype="130" unbalanced="0"/>
    <cacheHierarchy uniqueName="[_t受注ﾌｧｲﾙ_総合計].[加工内容]" caption="加工内容" attribute="1" defaultMemberUniqueName="[_t受注ﾌｧｲﾙ_総合計].[加工内容].[All]" allUniqueName="[_t受注ﾌｧｲﾙ_総合計].[加工内容].[All]" dimensionUniqueName="[_t受注ﾌｧｲﾙ_総合計]" displayFolder="" count="0" memberValueDatatype="130" unbalanced="0"/>
    <cacheHierarchy uniqueName="[_t受注ﾌｧｲﾙ_総合計].[調整納期]" caption="調整納期" attribute="1" time="1" defaultMemberUniqueName="[_t受注ﾌｧｲﾙ_総合計].[調整納期].[All]" allUniqueName="[_t受注ﾌｧｲﾙ_総合計].[調整納期].[All]" dimensionUniqueName="[_t受注ﾌｧｲﾙ_総合計]" displayFolder="" count="0" memberValueDatatype="7" unbalanced="0"/>
    <cacheHierarchy uniqueName="[_t受注ﾌｧｲﾙ_総合計].[受注数]" caption="受注数" attribute="1" defaultMemberUniqueName="[_t受注ﾌｧｲﾙ_総合計].[受注数].[All]" allUniqueName="[_t受注ﾌｧｲﾙ_総合計].[受注数].[All]" dimensionUniqueName="[_t受注ﾌｧｲﾙ_総合計]" displayFolder="" count="0" memberValueDatatype="130" unbalanced="0"/>
    <cacheHierarchy uniqueName="[_t受注ﾌｧｲﾙ_総合計].[受注金額(修正)]" caption="受注金額(修正)" attribute="1" defaultMemberUniqueName="[_t受注ﾌｧｲﾙ_総合計].[受注金額(修正)].[All]" allUniqueName="[_t受注ﾌｧｲﾙ_総合計].[受注金額(修正)].[All]" dimensionUniqueName="[_t受注ﾌｧｲﾙ_総合計]" displayFolder="" count="0" memberValueDatatype="20" unbalanced="0"/>
    <cacheHierarchy uniqueName="[_t受注ﾌｧｲﾙ_総合計].[加工完了日]" caption="加工完了日" attribute="1" defaultMemberUniqueName="[_t受注ﾌｧｲﾙ_総合計].[加工完了日].[All]" allUniqueName="[_t受注ﾌｧｲﾙ_総合計].[加工完了日].[All]" dimensionUniqueName="[_t受注ﾌｧｲﾙ_総合計]" displayFolder="" count="0" memberValueDatatype="130" unbalanced="0"/>
    <cacheHierarchy uniqueName="[_t受注ﾌｧｲﾙ_総合計].[加工計画(完了日)]" caption="加工計画(完了日)" attribute="1" defaultMemberUniqueName="[_t受注ﾌｧｲﾙ_総合計].[加工計画(完了日)].[All]" allUniqueName="[_t受注ﾌｧｲﾙ_総合計].[加工計画(完了日)].[All]" dimensionUniqueName="[_t受注ﾌｧｲﾙ_総合計]" displayFolder="" count="0" memberValueDatatype="130" unbalanced="0"/>
    <cacheHierarchy uniqueName="[_t受注ﾌｧｲﾙ_総合計].[集計日]" caption="集計日" attribute="1" time="1" defaultMemberUniqueName="[_t受注ﾌｧｲﾙ_総合計].[集計日].[All]" allUniqueName="[_t受注ﾌｧｲﾙ_総合計].[集計日].[All]" dimensionUniqueName="[_t受注ﾌｧｲﾙ_総合計]" displayFolder="" count="0" memberValueDatatype="7" unbalanced="0"/>
    <cacheHierarchy uniqueName="[_t受注ﾌｧｲﾙ_総合計].[加工金額合計(月次実績)]" caption="加工金額合計(月次実績)" attribute="1" defaultMemberUniqueName="[_t受注ﾌｧｲﾙ_総合計].[加工金額合計(月次実績)].[All]" allUniqueName="[_t受注ﾌｧｲﾙ_総合計].[加工金額合計(月次実績)].[All]" dimensionUniqueName="[_t受注ﾌｧｲﾙ_総合計]" displayFolder="" count="0" memberValueDatatype="20" unbalanced="0"/>
    <cacheHierarchy uniqueName="[_t受注ﾌｧｲﾙ_総合計].[加工金額]" caption="加工金額" attribute="1" defaultMemberUniqueName="[_t受注ﾌｧｲﾙ_総合計].[加工金額].[All]" allUniqueName="[_t受注ﾌｧｲﾙ_総合計].[加工金額].[All]" dimensionUniqueName="[_t受注ﾌｧｲﾙ_総合計]" displayFolder="" count="0" memberValueDatatype="20" unbalanced="0"/>
    <cacheHierarchy uniqueName="[_t受注ﾌｧｲﾙ_総合計].[加工完了金額]" caption="加工完了金額" attribute="1" defaultMemberUniqueName="[_t受注ﾌｧｲﾙ_総合計].[加工完了金額].[All]" allUniqueName="[_t受注ﾌｧｲﾙ_総合計].[加工完了金額].[All]" dimensionUniqueName="[_t受注ﾌｧｲﾙ_総合計]" displayFolder="" count="0" memberValueDatatype="20" unbalanced="0"/>
    <cacheHierarchy uniqueName="[_t受注ﾌｧｲﾙ_総合計].[TPI2]" caption="TPI2" attribute="1" defaultMemberUniqueName="[_t受注ﾌｧｲﾙ_総合計].[TPI2].[All]" allUniqueName="[_t受注ﾌｧｲﾙ_総合計].[TPI2].[All]" dimensionUniqueName="[_t受注ﾌｧｲﾙ_総合計]" displayFolder="" count="0" memberValueDatatype="20" unbalanced="0"/>
    <cacheHierarchy uniqueName="[_t受注ﾌｧｲﾙ_総合計].[東レ]" caption="東レ" attribute="1" defaultMemberUniqueName="[_t受注ﾌｧｲﾙ_総合計].[東レ].[All]" allUniqueName="[_t受注ﾌｧｲﾙ_総合計].[東レ].[All]" dimensionUniqueName="[_t受注ﾌｧｲﾙ_総合計]" displayFolder="" count="0" memberValueDatatype="20" unbalanced="0"/>
    <cacheHierarchy uniqueName="[_t受注ﾌｧｲﾙ_総合計].[工程1]" caption="工程1" attribute="1" defaultMemberUniqueName="[_t受注ﾌｧｲﾙ_総合計].[工程1].[All]" allUniqueName="[_t受注ﾌｧｲﾙ_総合計].[工程1].[All]" dimensionUniqueName="[_t受注ﾌｧｲﾙ_総合計]" displayFolder="" count="0" memberValueDatatype="130" unbalanced="0"/>
    <cacheHierarchy uniqueName="[_t受注ﾌｧｲﾙ_総合計].[工程2]" caption="工程2" attribute="1" defaultMemberUniqueName="[_t受注ﾌｧｲﾙ_総合計].[工程2].[All]" allUniqueName="[_t受注ﾌｧｲﾙ_総合計].[工程2].[All]" dimensionUniqueName="[_t受注ﾌｧｲﾙ_総合計]" displayFolder="" count="0" memberValueDatatype="130" unbalanced="0"/>
    <cacheHierarchy uniqueName="[_t受注ﾌｧｲﾙ_総合計].[工程3]" caption="工程3" attribute="1" defaultMemberUniqueName="[_t受注ﾌｧｲﾙ_総合計].[工程3].[All]" allUniqueName="[_t受注ﾌｧｲﾙ_総合計].[工程3].[All]" dimensionUniqueName="[_t受注ﾌｧｲﾙ_総合計]" displayFolder="" count="0" memberValueDatatype="130" unbalanced="0"/>
    <cacheHierarchy uniqueName="[_t受注ﾌｧｲﾙ_総合計].[工程4]" caption="工程4" attribute="1" defaultMemberUniqueName="[_t受注ﾌｧｲﾙ_総合計].[工程4].[All]" allUniqueName="[_t受注ﾌｧｲﾙ_総合計].[工程4].[All]" dimensionUniqueName="[_t受注ﾌｧｲﾙ_総合計]" displayFolder="" count="0" memberValueDatatype="130" unbalanced="0"/>
    <cacheHierarchy uniqueName="[_t受注ﾌｧｲﾙ_総合計].[工程5]" caption="工程5" attribute="1" defaultMemberUniqueName="[_t受注ﾌｧｲﾙ_総合計].[工程5].[All]" allUniqueName="[_t受注ﾌｧｲﾙ_総合計].[工程5].[All]" dimensionUniqueName="[_t受注ﾌｧｲﾙ_総合計]" displayFolder="" count="0" memberValueDatatype="130" unbalanced="0"/>
    <cacheHierarchy uniqueName="[_t受注ﾌｧｲﾙ_東レ].[依頼Ｎｏ]" caption="依頼Ｎｏ" attribute="1" defaultMemberUniqueName="[_t受注ﾌｧｲﾙ_東レ].[依頼Ｎｏ].[All]" allUniqueName="[_t受注ﾌｧｲﾙ_東レ].[依頼Ｎｏ].[All]" dimensionUniqueName="[_t受注ﾌｧｲﾙ_東レ]" displayFolder="" count="0" memberValueDatatype="130" unbalanced="0"/>
    <cacheHierarchy uniqueName="[_t受注ﾌｧｲﾙ_東レ].[調整納期]" caption="調整納期" attribute="1" time="1" defaultMemberUniqueName="[_t受注ﾌｧｲﾙ_東レ].[調整納期].[All]" allUniqueName="[_t受注ﾌｧｲﾙ_東レ].[調整納期].[All]" dimensionUniqueName="[_t受注ﾌｧｲﾙ_東レ]" displayFolder="" count="0" memberValueDatatype="7" unbalanced="0"/>
    <cacheHierarchy uniqueName="[_t受注ﾌｧｲﾙ_東レ].[受注金額(修正)]" caption="受注金額(修正)" attribute="1" defaultMemberUniqueName="[_t受注ﾌｧｲﾙ_東レ].[受注金額(修正)].[All]" allUniqueName="[_t受注ﾌｧｲﾙ_東レ].[受注金額(修正)].[All]" dimensionUniqueName="[_t受注ﾌｧｲﾙ_東レ]" displayFolder="" count="0" memberValueDatatype="20" unbalanced="0"/>
    <cacheHierarchy uniqueName="[_t受注ﾌｧｲﾙ_東レ].[加工完了日]" caption="加工完了日" attribute="1" defaultMemberUniqueName="[_t受注ﾌｧｲﾙ_東レ].[加工完了日].[All]" allUniqueName="[_t受注ﾌｧｲﾙ_東レ].[加工完了日].[All]" dimensionUniqueName="[_t受注ﾌｧｲﾙ_東レ]" displayFolder="" count="0" memberValueDatatype="130" unbalanced="0"/>
    <cacheHierarchy uniqueName="[_t受注ﾌｧｲﾙ_東レ].[加工計画(完了日)]" caption="加工計画(完了日)" attribute="1" defaultMemberUniqueName="[_t受注ﾌｧｲﾙ_東レ].[加工計画(完了日)].[All]" allUniqueName="[_t受注ﾌｧｲﾙ_東レ].[加工計画(完了日)].[All]" dimensionUniqueName="[_t受注ﾌｧｲﾙ_東レ]" displayFolder="" count="0" memberValueDatatype="130" unbalanced="0"/>
    <cacheHierarchy uniqueName="[_t受注ﾌｧｲﾙ_東レ].[集計日]" caption="集計日" attribute="1" time="1" defaultMemberUniqueName="[_t受注ﾌｧｲﾙ_東レ].[集計日].[All]" allUniqueName="[_t受注ﾌｧｲﾙ_東レ].[集計日].[All]" dimensionUniqueName="[_t受注ﾌｧｲﾙ_東レ]" displayFolder="" count="0" memberValueDatatype="7" unbalanced="0"/>
    <cacheHierarchy uniqueName="[_t受注ﾌｧｲﾙ_東レ].[加工金額合計(月次実績)]" caption="加工金額合計(月次実績)" attribute="1" defaultMemberUniqueName="[_t受注ﾌｧｲﾙ_東レ].[加工金額合計(月次実績)].[All]" allUniqueName="[_t受注ﾌｧｲﾙ_東レ].[加工金額合計(月次実績)].[All]" dimensionUniqueName="[_t受注ﾌｧｲﾙ_東レ]" displayFolder="" count="0" memberValueDatatype="20" unbalanced="0"/>
    <cacheHierarchy uniqueName="[_t受注ﾌｧｲﾙ_東レ].[加工金額]" caption="加工金額" attribute="1" defaultMemberUniqueName="[_t受注ﾌｧｲﾙ_東レ].[加工金額].[All]" allUniqueName="[_t受注ﾌｧｲﾙ_東レ].[加工金額].[All]" dimensionUniqueName="[_t受注ﾌｧｲﾙ_東レ]" displayFolder="" count="0" memberValueDatatype="20" unbalanced="0"/>
    <cacheHierarchy uniqueName="[_年月_helper].[年月]" caption="年月" attribute="1" time="1" defaultMemberUniqueName="[_年月_helper].[年月].[All]" allUniqueName="[_年月_helper].[年月].[All]" dimensionUniqueName="[_年月_helper]" displayFolder="" count="2" memberValueDatatype="7" unbalanced="0">
      <fieldsUsage count="2">
        <fieldUsage x="-1"/>
        <fieldUsage x="3"/>
      </fieldsUsage>
    </cacheHierarchy>
    <cacheHierarchy uniqueName="[_年月_helper].[年月 (年)]" caption="年月 (年)" attribute="1" defaultMemberUniqueName="[_年月_helper].[年月 (年)].[All]" allUniqueName="[_年月_helper].[年月 (年)].[All]" dimensionUniqueName="[_年月_helper]" displayFolder="" count="2" memberValueDatatype="130" unbalanced="0">
      <fieldsUsage count="2">
        <fieldUsage x="-1"/>
        <fieldUsage x="2"/>
      </fieldsUsage>
    </cacheHierarchy>
    <cacheHierarchy uniqueName="[_年月_helper].[年月 (四半期)]" caption="年月 (四半期)" attribute="1" defaultMemberUniqueName="[_年月_helper].[年月 (四半期)].[All]" allUniqueName="[_年月_helper].[年月 (四半期)].[All]" dimensionUniqueName="[_年月_helper]" displayFolder="" count="0" memberValueDatatype="130" unbalanced="0"/>
    <cacheHierarchy uniqueName="[_年月_helper].[年月 (月)]" caption="年月 (月)" attribute="1" defaultMemberUniqueName="[_年月_helper].[年月 (月)].[All]" allUniqueName="[_年月_helper].[年月 (月)].[All]" dimensionUniqueName="[_年月_helper]" displayFolder="" count="2" memberValueDatatype="130" unbalanced="0">
      <fieldsUsage count="2">
        <fieldUsage x="-1"/>
        <fieldUsage x="1"/>
      </fieldsUsage>
    </cacheHierarchy>
    <cacheHierarchy uniqueName="[_年月_helper].[年月 (月のインデックス)]" caption="年月 (月のインデックス)" attribute="1" defaultMemberUniqueName="[_年月_helper].[年月 (月のインデックス)].[All]" allUniqueName="[_年月_helper].[年月 (月のインデックス)].[All]" dimensionUniqueName="[_年月_helper]" displayFolder="" count="0" memberValueDatatype="20" unbalanced="0" hidden="1"/>
    <cacheHierarchy uniqueName="[Measures].[合計 / 加工金額]" caption="合計 / 加工金額" measure="1" displayFolder="" measureGroup="_t受注ﾌｧｲﾙ_総合計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合計 / 受注金額(修正)]" caption="合計 / 受注金額(修正)" measure="1" displayFolder="" measureGroup="_t受注ﾌｧｲﾙ_東レ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合計 / 加工金額 2]" caption="合計 / 加工金額 2" measure="1" displayFolder="" measureGroup="_t受注ﾌｧｲﾙ_TPI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合計 / 加工金額 3]" caption="合計 / 加工金額 3" measure="1" displayFolder="" measureGroup="_t受注ﾌｧｲﾙ_東レ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合計 / 加工金額合計(月次実績)]" caption="合計 / 加工金額合計(月次実績)" measure="1" displayFolder="" measureGroup="_t受注ﾌｧｲﾙ_総合計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カウント / 加工完了金額]" caption="カウント / 加工完了金額" measure="1" displayFolder="" measureGroup="_t受注ﾌｧｲﾙ_総合計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合計 / 加工完了金額]" caption="合計 / 加工完了金額" measure="1" displayFolder="" measureGroup="_t受注ﾌｧｲﾙ_総合計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カウント / 受注数]" caption="カウント / 受注数" measure="1" displayFolder="" measureGroup="_t受注ﾌｧｲﾙ_総合計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合計 / 受注金額(修正) 2]" caption="合計 / 受注金額(修正) 2" measure="1" displayFolder="" measureGroup="_t受注ﾌｧｲﾙ_自社加工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粘着ゴミ除去加工金額]" caption="粘着ゴミ除去加工金額" measure="1" displayFolder="" measureGroup="_t受注ﾌｧｲﾙ_総合計" count="0"/>
    <cacheHierarchy uniqueName="[Measures].[__XL_Count _年月_helper]" caption="__XL_Count _年月_helper" measure="1" displayFolder="" measureGroup="_年月_helper" count="0" hidden="1"/>
    <cacheHierarchy uniqueName="[Measures].[__XL_Count _t受注ﾌｧｲﾙ_総合計]" caption="__XL_Count _t受注ﾌｧｲﾙ_総合計" measure="1" displayFolder="" measureGroup="_t受注ﾌｧｲﾙ_総合計" count="0" hidden="1"/>
    <cacheHierarchy uniqueName="[Measures].[__XL_Count _t受注ﾌｧｲﾙ_TPI]" caption="__XL_Count _t受注ﾌｧｲﾙ_TPI" measure="1" displayFolder="" measureGroup="_t受注ﾌｧｲﾙ_TPI" count="0" hidden="1"/>
    <cacheHierarchy uniqueName="[Measures].[__XL_Count _t受注ﾌｧｲﾙ_東レ]" caption="__XL_Count _t受注ﾌｧｲﾙ_東レ" measure="1" displayFolder="" measureGroup="_t受注ﾌｧｲﾙ_東レ" count="0" hidden="1"/>
    <cacheHierarchy uniqueName="[Measures].[__XL_Count _t受注ﾌｧｲﾙ_自社加工]" caption="__XL_Count _t受注ﾌｧｲﾙ_自社加工" measure="1" displayFolder="" measureGroup="_t受注ﾌｧｲﾙ_自社加工" count="0" hidden="1"/>
    <cacheHierarchy uniqueName="[Measures].[__No measures defined]" caption="__No measures defined" measure="1" displayFolder="" count="0" hidden="1"/>
    <cacheHierarchy uniqueName="Unsupported0" caption="依頼Ｎｏ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6">
    <dimension name="_t受注ﾌｧｲﾙ_TPI" uniqueName="[_t受注ﾌｧｲﾙ_TPI]" caption="_t受注ﾌｧｲﾙ_TPI"/>
    <dimension name="_t受注ﾌｧｲﾙ_自社加工" uniqueName="[_t受注ﾌｧｲﾙ_自社加工]" caption="_t受注ﾌｧｲﾙ_自社加工"/>
    <dimension name="_t受注ﾌｧｲﾙ_総合計" uniqueName="[_t受注ﾌｧｲﾙ_総合計]" caption="_t受注ﾌｧｲﾙ_総合計"/>
    <dimension name="_t受注ﾌｧｲﾙ_東レ" uniqueName="[_t受注ﾌｧｲﾙ_東レ]" caption="_t受注ﾌｧｲﾙ_東レ"/>
    <dimension name="_年月_helper" uniqueName="[_年月_helper]" caption="_年月_helper"/>
    <dimension measure="1" name="Measures" uniqueName="[Measures]" caption="Measures"/>
  </dimensions>
  <measureGroups count="5">
    <measureGroup name="_t受注ﾌｧｲﾙ_TPI" caption="_t受注ﾌｧｲﾙ_TPI"/>
    <measureGroup name="_t受注ﾌｧｲﾙ_自社加工" caption="_t受注ﾌｧｲﾙ_自社加工"/>
    <measureGroup name="_t受注ﾌｧｲﾙ_総合計" caption="_t受注ﾌｧｲﾙ_総合計"/>
    <measureGroup name="_t受注ﾌｧｲﾙ_東レ" caption="_t受注ﾌｧｲﾙ_東レ"/>
    <measureGroup name="_年月_helper" caption="_年月_helper"/>
  </measureGroups>
  <maps count="9">
    <map measureGroup="0" dimension="0"/>
    <map measureGroup="0" dimension="4"/>
    <map measureGroup="1" dimension="1"/>
    <map measureGroup="1" dimension="4"/>
    <map measureGroup="2" dimension="2"/>
    <map measureGroup="2" dimension="4"/>
    <map measureGroup="3" dimension="3"/>
    <map measureGroup="3" dimension="4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細川 守" refreshedDate="46268.415026736111" backgroundQuery="1" createdVersion="8" refreshedVersion="8" minRefreshableVersion="3" recordCount="0" supportSubquery="1" supportAdvancedDrill="1" xr:uid="{AD0BAF0B-3FBF-4C1D-9788-F7949B1AF08B}">
  <cacheSource type="external" connectionId="1"/>
  <cacheFields count="5">
    <cacheField name="[_年月_helper].[年月].[年月]" caption="年月" numFmtId="0" hierarchy="42" level="1">
      <sharedItems containsSemiMixedTypes="0" containsNonDate="0" containsDate="1" containsString="0" minDate="2026-09-01T00:00:00" maxDate="2026-10-01T00:00:00" count="30"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</sharedItems>
    </cacheField>
    <cacheField name="[_年月_helper].[年月 (月)].[年月 (月)]" caption="年月 (月)" numFmtId="0" hierarchy="45" level="1">
      <sharedItems containsSemiMixedTypes="0" containsNonDate="0" containsString="0"/>
    </cacheField>
    <cacheField name="[_年月_helper].[年月 (年)].[年月 (年)]" caption="年月 (年)" numFmtId="0" hierarchy="43" level="1">
      <sharedItems containsSemiMixedTypes="0" containsNonDate="0" containsString="0"/>
    </cacheField>
    <cacheField name="[Measures].[合計 / 加工金額 3]" caption="合計 / 加工金額 3" numFmtId="0" hierarchy="50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_t受注ﾌｧｲﾙ_TPI].[依頼Ｎｏ]" caption="依頼Ｎｏ" attribute="1" defaultMemberUniqueName="[_t受注ﾌｧｲﾙ_TPI].[依頼Ｎｏ].[All]" allUniqueName="[_t受注ﾌｧｲﾙ_TPI].[依頼Ｎｏ].[All]" dimensionUniqueName="[_t受注ﾌｧｲﾙ_TPI]" displayFolder="" count="0" memberValueDatatype="130" unbalanced="0"/>
    <cacheHierarchy uniqueName="[_t受注ﾌｧｲﾙ_TPI].[調整納期]" caption="調整納期" attribute="1" time="1" defaultMemberUniqueName="[_t受注ﾌｧｲﾙ_TPI].[調整納期].[All]" allUniqueName="[_t受注ﾌｧｲﾙ_TPI].[調整納期].[All]" dimensionUniqueName="[_t受注ﾌｧｲﾙ_TPI]" displayFolder="" count="0" memberValueDatatype="7" unbalanced="0"/>
    <cacheHierarchy uniqueName="[_t受注ﾌｧｲﾙ_TPI].[受注金額(修正)]" caption="受注金額(修正)" attribute="1" defaultMemberUniqueName="[_t受注ﾌｧｲﾙ_TPI].[受注金額(修正)].[All]" allUniqueName="[_t受注ﾌｧｲﾙ_TPI].[受注金額(修正)].[All]" dimensionUniqueName="[_t受注ﾌｧｲﾙ_TPI]" displayFolder="" count="0" memberValueDatatype="20" unbalanced="0"/>
    <cacheHierarchy uniqueName="[_t受注ﾌｧｲﾙ_TPI].[加工完了日]" caption="加工完了日" attribute="1" defaultMemberUniqueName="[_t受注ﾌｧｲﾙ_TPI].[加工完了日].[All]" allUniqueName="[_t受注ﾌｧｲﾙ_TPI].[加工完了日].[All]" dimensionUniqueName="[_t受注ﾌｧｲﾙ_TPI]" displayFolder="" count="0" memberValueDatatype="130" unbalanced="0"/>
    <cacheHierarchy uniqueName="[_t受注ﾌｧｲﾙ_TPI].[加工計画(完了日)]" caption="加工計画(完了日)" attribute="1" defaultMemberUniqueName="[_t受注ﾌｧｲﾙ_TPI].[加工計画(完了日)].[All]" allUniqueName="[_t受注ﾌｧｲﾙ_TPI].[加工計画(完了日)].[All]" dimensionUniqueName="[_t受注ﾌｧｲﾙ_TPI]" displayFolder="" count="0" memberValueDatatype="130" unbalanced="0"/>
    <cacheHierarchy uniqueName="[_t受注ﾌｧｲﾙ_TPI].[集計日]" caption="集計日" attribute="1" time="1" defaultMemberUniqueName="[_t受注ﾌｧｲﾙ_TPI].[集計日].[All]" allUniqueName="[_t受注ﾌｧｲﾙ_TPI].[集計日].[All]" dimensionUniqueName="[_t受注ﾌｧｲﾙ_TPI]" displayFolder="" count="0" memberValueDatatype="7" unbalanced="0"/>
    <cacheHierarchy uniqueName="[_t受注ﾌｧｲﾙ_TPI].[加工金額合計(月次実績)]" caption="加工金額合計(月次実績)" attribute="1" defaultMemberUniqueName="[_t受注ﾌｧｲﾙ_TPI].[加工金額合計(月次実績)].[All]" allUniqueName="[_t受注ﾌｧｲﾙ_TPI].[加工金額合計(月次実績)].[All]" dimensionUniqueName="[_t受注ﾌｧｲﾙ_TPI]" displayFolder="" count="0" memberValueDatatype="20" unbalanced="0"/>
    <cacheHierarchy uniqueName="[_t受注ﾌｧｲﾙ_TPI].[加工金額]" caption="加工金額" attribute="1" defaultMemberUniqueName="[_t受注ﾌｧｲﾙ_TPI].[加工金額].[All]" allUniqueName="[_t受注ﾌｧｲﾙ_TPI].[加工金額].[All]" dimensionUniqueName="[_t受注ﾌｧｲﾙ_TPI]" displayFolder="" count="0" memberValueDatatype="20" unbalanced="0"/>
    <cacheHierarchy uniqueName="[_t受注ﾌｧｲﾙ_自社加工].[依頼Ｎｏ]" caption="依頼Ｎｏ" attribute="1" defaultMemberUniqueName="[_t受注ﾌｧｲﾙ_自社加工].[依頼Ｎｏ].[All]" allUniqueName="[_t受注ﾌｧｲﾙ_自社加工].[依頼Ｎｏ].[All]" dimensionUniqueName="[_t受注ﾌｧｲﾙ_自社加工]" displayFolder="" count="0" memberValueDatatype="130" unbalanced="0"/>
    <cacheHierarchy uniqueName="[_t受注ﾌｧｲﾙ_自社加工].[調整納期]" caption="調整納期" attribute="1" time="1" defaultMemberUniqueName="[_t受注ﾌｧｲﾙ_自社加工].[調整納期].[All]" allUniqueName="[_t受注ﾌｧｲﾙ_自社加工].[調整納期].[All]" dimensionUniqueName="[_t受注ﾌｧｲﾙ_自社加工]" displayFolder="" count="0" memberValueDatatype="7" unbalanced="0"/>
    <cacheHierarchy uniqueName="[_t受注ﾌｧｲﾙ_自社加工].[受注金額(修正)]" caption="受注金額(修正)" attribute="1" defaultMemberUniqueName="[_t受注ﾌｧｲﾙ_自社加工].[受注金額(修正)].[All]" allUniqueName="[_t受注ﾌｧｲﾙ_自社加工].[受注金額(修正)].[All]" dimensionUniqueName="[_t受注ﾌｧｲﾙ_自社加工]" displayFolder="" count="0" memberValueDatatype="20" unbalanced="0"/>
    <cacheHierarchy uniqueName="[_t受注ﾌｧｲﾙ_自社加工].[加工完了日]" caption="加工完了日" attribute="1" defaultMemberUniqueName="[_t受注ﾌｧｲﾙ_自社加工].[加工完了日].[All]" allUniqueName="[_t受注ﾌｧｲﾙ_自社加工].[加工完了日].[All]" dimensionUniqueName="[_t受注ﾌｧｲﾙ_自社加工]" displayFolder="" count="0" memberValueDatatype="130" unbalanced="0"/>
    <cacheHierarchy uniqueName="[_t受注ﾌｧｲﾙ_自社加工].[加工計画(完了日)]" caption="加工計画(完了日)" attribute="1" defaultMemberUniqueName="[_t受注ﾌｧｲﾙ_自社加工].[加工計画(完了日)].[All]" allUniqueName="[_t受注ﾌｧｲﾙ_自社加工].[加工計画(完了日)].[All]" dimensionUniqueName="[_t受注ﾌｧｲﾙ_自社加工]" displayFolder="" count="0" memberValueDatatype="130" unbalanced="0"/>
    <cacheHierarchy uniqueName="[_t受注ﾌｧｲﾙ_自社加工].[集計日]" caption="集計日" attribute="1" time="1" defaultMemberUniqueName="[_t受注ﾌｧｲﾙ_自社加工].[集計日].[All]" allUniqueName="[_t受注ﾌｧｲﾙ_自社加工].[集計日].[All]" dimensionUniqueName="[_t受注ﾌｧｲﾙ_自社加工]" displayFolder="" count="0" memberValueDatatype="7" unbalanced="0"/>
    <cacheHierarchy uniqueName="[_t受注ﾌｧｲﾙ_自社加工].[加工金額合計(月次実績)]" caption="加工金額合計(月次実績)" attribute="1" defaultMemberUniqueName="[_t受注ﾌｧｲﾙ_自社加工].[加工金額合計(月次実績)].[All]" allUniqueName="[_t受注ﾌｧｲﾙ_自社加工].[加工金額合計(月次実績)].[All]" dimensionUniqueName="[_t受注ﾌｧｲﾙ_自社加工]" displayFolder="" count="0" memberValueDatatype="20" unbalanced="0"/>
    <cacheHierarchy uniqueName="[_t受注ﾌｧｲﾙ_自社加工].[加工金額]" caption="加工金額" attribute="1" defaultMemberUniqueName="[_t受注ﾌｧｲﾙ_自社加工].[加工金額].[All]" allUniqueName="[_t受注ﾌｧｲﾙ_自社加工].[加工金額].[All]" dimensionUniqueName="[_t受注ﾌｧｲﾙ_自社加工]" displayFolder="" count="0" memberValueDatatype="20" unbalanced="0"/>
    <cacheHierarchy uniqueName="[_t受注ﾌｧｲﾙ_総合計].[依頼Ｎｏ]" caption="依頼Ｎｏ" attribute="1" defaultMemberUniqueName="[_t受注ﾌｧｲﾙ_総合計].[依頼Ｎｏ].[All]" allUniqueName="[_t受注ﾌｧｲﾙ_総合計].[依頼Ｎｏ].[All]" dimensionUniqueName="[_t受注ﾌｧｲﾙ_総合計]" displayFolder="" count="0" memberValueDatatype="130" unbalanced="0"/>
    <cacheHierarchy uniqueName="[_t受注ﾌｧｲﾙ_総合計].[加工内容]" caption="加工内容" attribute="1" defaultMemberUniqueName="[_t受注ﾌｧｲﾙ_総合計].[加工内容].[All]" allUniqueName="[_t受注ﾌｧｲﾙ_総合計].[加工内容].[All]" dimensionUniqueName="[_t受注ﾌｧｲﾙ_総合計]" displayFolder="" count="0" memberValueDatatype="130" unbalanced="0"/>
    <cacheHierarchy uniqueName="[_t受注ﾌｧｲﾙ_総合計].[調整納期]" caption="調整納期" attribute="1" time="1" defaultMemberUniqueName="[_t受注ﾌｧｲﾙ_総合計].[調整納期].[All]" allUniqueName="[_t受注ﾌｧｲﾙ_総合計].[調整納期].[All]" dimensionUniqueName="[_t受注ﾌｧｲﾙ_総合計]" displayFolder="" count="0" memberValueDatatype="7" unbalanced="0"/>
    <cacheHierarchy uniqueName="[_t受注ﾌｧｲﾙ_総合計].[受注数]" caption="受注数" attribute="1" defaultMemberUniqueName="[_t受注ﾌｧｲﾙ_総合計].[受注数].[All]" allUniqueName="[_t受注ﾌｧｲﾙ_総合計].[受注数].[All]" dimensionUniqueName="[_t受注ﾌｧｲﾙ_総合計]" displayFolder="" count="0" memberValueDatatype="130" unbalanced="0"/>
    <cacheHierarchy uniqueName="[_t受注ﾌｧｲﾙ_総合計].[受注金額(修正)]" caption="受注金額(修正)" attribute="1" defaultMemberUniqueName="[_t受注ﾌｧｲﾙ_総合計].[受注金額(修正)].[All]" allUniqueName="[_t受注ﾌｧｲﾙ_総合計].[受注金額(修正)].[All]" dimensionUniqueName="[_t受注ﾌｧｲﾙ_総合計]" displayFolder="" count="0" memberValueDatatype="20" unbalanced="0"/>
    <cacheHierarchy uniqueName="[_t受注ﾌｧｲﾙ_総合計].[加工完了日]" caption="加工完了日" attribute="1" defaultMemberUniqueName="[_t受注ﾌｧｲﾙ_総合計].[加工完了日].[All]" allUniqueName="[_t受注ﾌｧｲﾙ_総合計].[加工完了日].[All]" dimensionUniqueName="[_t受注ﾌｧｲﾙ_総合計]" displayFolder="" count="0" memberValueDatatype="130" unbalanced="0"/>
    <cacheHierarchy uniqueName="[_t受注ﾌｧｲﾙ_総合計].[加工計画(完了日)]" caption="加工計画(完了日)" attribute="1" defaultMemberUniqueName="[_t受注ﾌｧｲﾙ_総合計].[加工計画(完了日)].[All]" allUniqueName="[_t受注ﾌｧｲﾙ_総合計].[加工計画(完了日)].[All]" dimensionUniqueName="[_t受注ﾌｧｲﾙ_総合計]" displayFolder="" count="0" memberValueDatatype="130" unbalanced="0"/>
    <cacheHierarchy uniqueName="[_t受注ﾌｧｲﾙ_総合計].[集計日]" caption="集計日" attribute="1" time="1" defaultMemberUniqueName="[_t受注ﾌｧｲﾙ_総合計].[集計日].[All]" allUniqueName="[_t受注ﾌｧｲﾙ_総合計].[集計日].[All]" dimensionUniqueName="[_t受注ﾌｧｲﾙ_総合計]" displayFolder="" count="0" memberValueDatatype="7" unbalanced="0"/>
    <cacheHierarchy uniqueName="[_t受注ﾌｧｲﾙ_総合計].[加工金額合計(月次実績)]" caption="加工金額合計(月次実績)" attribute="1" defaultMemberUniqueName="[_t受注ﾌｧｲﾙ_総合計].[加工金額合計(月次実績)].[All]" allUniqueName="[_t受注ﾌｧｲﾙ_総合計].[加工金額合計(月次実績)].[All]" dimensionUniqueName="[_t受注ﾌｧｲﾙ_総合計]" displayFolder="" count="0" memberValueDatatype="20" unbalanced="0"/>
    <cacheHierarchy uniqueName="[_t受注ﾌｧｲﾙ_総合計].[加工金額]" caption="加工金額" attribute="1" defaultMemberUniqueName="[_t受注ﾌｧｲﾙ_総合計].[加工金額].[All]" allUniqueName="[_t受注ﾌｧｲﾙ_総合計].[加工金額].[All]" dimensionUniqueName="[_t受注ﾌｧｲﾙ_総合計]" displayFolder="" count="0" memberValueDatatype="20" unbalanced="0"/>
    <cacheHierarchy uniqueName="[_t受注ﾌｧｲﾙ_総合計].[加工完了金額]" caption="加工完了金額" attribute="1" defaultMemberUniqueName="[_t受注ﾌｧｲﾙ_総合計].[加工完了金額].[All]" allUniqueName="[_t受注ﾌｧｲﾙ_総合計].[加工完了金額].[All]" dimensionUniqueName="[_t受注ﾌｧｲﾙ_総合計]" displayFolder="" count="0" memberValueDatatype="20" unbalanced="0"/>
    <cacheHierarchy uniqueName="[_t受注ﾌｧｲﾙ_総合計].[TPI2]" caption="TPI2" attribute="1" defaultMemberUniqueName="[_t受注ﾌｧｲﾙ_総合計].[TPI2].[All]" allUniqueName="[_t受注ﾌｧｲﾙ_総合計].[TPI2].[All]" dimensionUniqueName="[_t受注ﾌｧｲﾙ_総合計]" displayFolder="" count="0" memberValueDatatype="20" unbalanced="0"/>
    <cacheHierarchy uniqueName="[_t受注ﾌｧｲﾙ_総合計].[東レ]" caption="東レ" attribute="1" defaultMemberUniqueName="[_t受注ﾌｧｲﾙ_総合計].[東レ].[All]" allUniqueName="[_t受注ﾌｧｲﾙ_総合計].[東レ].[All]" dimensionUniqueName="[_t受注ﾌｧｲﾙ_総合計]" displayFolder="" count="0" memberValueDatatype="20" unbalanced="0"/>
    <cacheHierarchy uniqueName="[_t受注ﾌｧｲﾙ_総合計].[工程1]" caption="工程1" attribute="1" defaultMemberUniqueName="[_t受注ﾌｧｲﾙ_総合計].[工程1].[All]" allUniqueName="[_t受注ﾌｧｲﾙ_総合計].[工程1].[All]" dimensionUniqueName="[_t受注ﾌｧｲﾙ_総合計]" displayFolder="" count="0" memberValueDatatype="130" unbalanced="0"/>
    <cacheHierarchy uniqueName="[_t受注ﾌｧｲﾙ_総合計].[工程2]" caption="工程2" attribute="1" defaultMemberUniqueName="[_t受注ﾌｧｲﾙ_総合計].[工程2].[All]" allUniqueName="[_t受注ﾌｧｲﾙ_総合計].[工程2].[All]" dimensionUniqueName="[_t受注ﾌｧｲﾙ_総合計]" displayFolder="" count="0" memberValueDatatype="130" unbalanced="0"/>
    <cacheHierarchy uniqueName="[_t受注ﾌｧｲﾙ_総合計].[工程3]" caption="工程3" attribute="1" defaultMemberUniqueName="[_t受注ﾌｧｲﾙ_総合計].[工程3].[All]" allUniqueName="[_t受注ﾌｧｲﾙ_総合計].[工程3].[All]" dimensionUniqueName="[_t受注ﾌｧｲﾙ_総合計]" displayFolder="" count="0" memberValueDatatype="130" unbalanced="0"/>
    <cacheHierarchy uniqueName="[_t受注ﾌｧｲﾙ_総合計].[工程4]" caption="工程4" attribute="1" defaultMemberUniqueName="[_t受注ﾌｧｲﾙ_総合計].[工程4].[All]" allUniqueName="[_t受注ﾌｧｲﾙ_総合計].[工程4].[All]" dimensionUniqueName="[_t受注ﾌｧｲﾙ_総合計]" displayFolder="" count="0" memberValueDatatype="130" unbalanced="0"/>
    <cacheHierarchy uniqueName="[_t受注ﾌｧｲﾙ_総合計].[工程5]" caption="工程5" attribute="1" defaultMemberUniqueName="[_t受注ﾌｧｲﾙ_総合計].[工程5].[All]" allUniqueName="[_t受注ﾌｧｲﾙ_総合計].[工程5].[All]" dimensionUniqueName="[_t受注ﾌｧｲﾙ_総合計]" displayFolder="" count="0" memberValueDatatype="130" unbalanced="0"/>
    <cacheHierarchy uniqueName="[_t受注ﾌｧｲﾙ_東レ].[依頼Ｎｏ]" caption="依頼Ｎｏ" attribute="1" defaultMemberUniqueName="[_t受注ﾌｧｲﾙ_東レ].[依頼Ｎｏ].[All]" allUniqueName="[_t受注ﾌｧｲﾙ_東レ].[依頼Ｎｏ].[All]" dimensionUniqueName="[_t受注ﾌｧｲﾙ_東レ]" displayFolder="" count="0" memberValueDatatype="130" unbalanced="0"/>
    <cacheHierarchy uniqueName="[_t受注ﾌｧｲﾙ_東レ].[調整納期]" caption="調整納期" attribute="1" time="1" defaultMemberUniqueName="[_t受注ﾌｧｲﾙ_東レ].[調整納期].[All]" allUniqueName="[_t受注ﾌｧｲﾙ_東レ].[調整納期].[All]" dimensionUniqueName="[_t受注ﾌｧｲﾙ_東レ]" displayFolder="" count="0" memberValueDatatype="7" unbalanced="0"/>
    <cacheHierarchy uniqueName="[_t受注ﾌｧｲﾙ_東レ].[受注金額(修正)]" caption="受注金額(修正)" attribute="1" defaultMemberUniqueName="[_t受注ﾌｧｲﾙ_東レ].[受注金額(修正)].[All]" allUniqueName="[_t受注ﾌｧｲﾙ_東レ].[受注金額(修正)].[All]" dimensionUniqueName="[_t受注ﾌｧｲﾙ_東レ]" displayFolder="" count="0" memberValueDatatype="20" unbalanced="0"/>
    <cacheHierarchy uniqueName="[_t受注ﾌｧｲﾙ_東レ].[加工完了日]" caption="加工完了日" attribute="1" defaultMemberUniqueName="[_t受注ﾌｧｲﾙ_東レ].[加工完了日].[All]" allUniqueName="[_t受注ﾌｧｲﾙ_東レ].[加工完了日].[All]" dimensionUniqueName="[_t受注ﾌｧｲﾙ_東レ]" displayFolder="" count="0" memberValueDatatype="130" unbalanced="0"/>
    <cacheHierarchy uniqueName="[_t受注ﾌｧｲﾙ_東レ].[加工計画(完了日)]" caption="加工計画(完了日)" attribute="1" defaultMemberUniqueName="[_t受注ﾌｧｲﾙ_東レ].[加工計画(完了日)].[All]" allUniqueName="[_t受注ﾌｧｲﾙ_東レ].[加工計画(完了日)].[All]" dimensionUniqueName="[_t受注ﾌｧｲﾙ_東レ]" displayFolder="" count="0" memberValueDatatype="130" unbalanced="0"/>
    <cacheHierarchy uniqueName="[_t受注ﾌｧｲﾙ_東レ].[集計日]" caption="集計日" attribute="1" time="1" defaultMemberUniqueName="[_t受注ﾌｧｲﾙ_東レ].[集計日].[All]" allUniqueName="[_t受注ﾌｧｲﾙ_東レ].[集計日].[All]" dimensionUniqueName="[_t受注ﾌｧｲﾙ_東レ]" displayFolder="" count="0" memberValueDatatype="7" unbalanced="0"/>
    <cacheHierarchy uniqueName="[_t受注ﾌｧｲﾙ_東レ].[加工金額合計(月次実績)]" caption="加工金額合計(月次実績)" attribute="1" defaultMemberUniqueName="[_t受注ﾌｧｲﾙ_東レ].[加工金額合計(月次実績)].[All]" allUniqueName="[_t受注ﾌｧｲﾙ_東レ].[加工金額合計(月次実績)].[All]" dimensionUniqueName="[_t受注ﾌｧｲﾙ_東レ]" displayFolder="" count="0" memberValueDatatype="20" unbalanced="0"/>
    <cacheHierarchy uniqueName="[_t受注ﾌｧｲﾙ_東レ].[加工金額]" caption="加工金額" attribute="1" defaultMemberUniqueName="[_t受注ﾌｧｲﾙ_東レ].[加工金額].[All]" allUniqueName="[_t受注ﾌｧｲﾙ_東レ].[加工金額].[All]" dimensionUniqueName="[_t受注ﾌｧｲﾙ_東レ]" displayFolder="" count="0" memberValueDatatype="20" unbalanced="0"/>
    <cacheHierarchy uniqueName="[_年月_helper].[年月]" caption="年月" attribute="1" time="1" defaultMemberUniqueName="[_年月_helper].[年月].[All]" allUniqueName="[_年月_helper].[年月].[All]" dimensionUniqueName="[_年月_helper]" displayFolder="" count="2" memberValueDatatype="7" unbalanced="0">
      <fieldsUsage count="2">
        <fieldUsage x="-1"/>
        <fieldUsage x="0"/>
      </fieldsUsage>
    </cacheHierarchy>
    <cacheHierarchy uniqueName="[_年月_helper].[年月 (年)]" caption="年月 (年)" attribute="1" defaultMemberUniqueName="[_年月_helper].[年月 (年)].[All]" allUniqueName="[_年月_helper].[年月 (年)].[All]" dimensionUniqueName="[_年月_helper]" displayFolder="" count="2" memberValueDatatype="130" unbalanced="0">
      <fieldsUsage count="2">
        <fieldUsage x="-1"/>
        <fieldUsage x="2"/>
      </fieldsUsage>
    </cacheHierarchy>
    <cacheHierarchy uniqueName="[_年月_helper].[年月 (四半期)]" caption="年月 (四半期)" attribute="1" defaultMemberUniqueName="[_年月_helper].[年月 (四半期)].[All]" allUniqueName="[_年月_helper].[年月 (四半期)].[All]" dimensionUniqueName="[_年月_helper]" displayFolder="" count="0" memberValueDatatype="130" unbalanced="0"/>
    <cacheHierarchy uniqueName="[_年月_helper].[年月 (月)]" caption="年月 (月)" attribute="1" defaultMemberUniqueName="[_年月_helper].[年月 (月)].[All]" allUniqueName="[_年月_helper].[年月 (月)].[All]" dimensionUniqueName="[_年月_helper]" displayFolder="" count="2" memberValueDatatype="130" unbalanced="0">
      <fieldsUsage count="2">
        <fieldUsage x="-1"/>
        <fieldUsage x="1"/>
      </fieldsUsage>
    </cacheHierarchy>
    <cacheHierarchy uniqueName="[_年月_helper].[年月 (月のインデックス)]" caption="年月 (月のインデックス)" attribute="1" defaultMemberUniqueName="[_年月_helper].[年月 (月のインデックス)].[All]" allUniqueName="[_年月_helper].[年月 (月のインデックス)].[All]" dimensionUniqueName="[_年月_helper]" displayFolder="" count="0" memberValueDatatype="20" unbalanced="0" hidden="1"/>
    <cacheHierarchy uniqueName="[Measures].[合計 / 加工金額]" caption="合計 / 加工金額" measure="1" displayFolder="" measureGroup="_t受注ﾌｧｲﾙ_総合計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合計 / 受注金額(修正)]" caption="合計 / 受注金額(修正)" measure="1" displayFolder="" measureGroup="_t受注ﾌｧｲﾙ_東レ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合計 / 加工金額 2]" caption="合計 / 加工金額 2" measure="1" displayFolder="" measureGroup="_t受注ﾌｧｲﾙ_TPI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合計 / 加工金額 3]" caption="合計 / 加工金額 3" measure="1" displayFolder="" measureGroup="_t受注ﾌｧｲﾙ_東レ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合計 / 加工金額合計(月次実績)]" caption="合計 / 加工金額合計(月次実績)" measure="1" displayFolder="" measureGroup="_t受注ﾌｧｲﾙ_総合計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カウント / 加工完了金額]" caption="カウント / 加工完了金額" measure="1" displayFolder="" measureGroup="_t受注ﾌｧｲﾙ_総合計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合計 / 加工完了金額]" caption="合計 / 加工完了金額" measure="1" displayFolder="" measureGroup="_t受注ﾌｧｲﾙ_総合計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カウント / 受注数]" caption="カウント / 受注数" measure="1" displayFolder="" measureGroup="_t受注ﾌｧｲﾙ_総合計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合計 / 受注金額(修正) 2]" caption="合計 / 受注金額(修正) 2" measure="1" displayFolder="" measureGroup="_t受注ﾌｧｲﾙ_自社加工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粘着ゴミ除去加工金額]" caption="粘着ゴミ除去加工金額" measure="1" displayFolder="" measureGroup="_t受注ﾌｧｲﾙ_総合計" count="0"/>
    <cacheHierarchy uniqueName="[Measures].[__XL_Count _年月_helper]" caption="__XL_Count _年月_helper" measure="1" displayFolder="" measureGroup="_年月_helper" count="0" hidden="1"/>
    <cacheHierarchy uniqueName="[Measures].[__XL_Count _t受注ﾌｧｲﾙ_総合計]" caption="__XL_Count _t受注ﾌｧｲﾙ_総合計" measure="1" displayFolder="" measureGroup="_t受注ﾌｧｲﾙ_総合計" count="0" hidden="1"/>
    <cacheHierarchy uniqueName="[Measures].[__XL_Count _t受注ﾌｧｲﾙ_TPI]" caption="__XL_Count _t受注ﾌｧｲﾙ_TPI" measure="1" displayFolder="" measureGroup="_t受注ﾌｧｲﾙ_TPI" count="0" hidden="1"/>
    <cacheHierarchy uniqueName="[Measures].[__XL_Count _t受注ﾌｧｲﾙ_東レ]" caption="__XL_Count _t受注ﾌｧｲﾙ_東レ" measure="1" displayFolder="" measureGroup="_t受注ﾌｧｲﾙ_東レ" count="0" hidden="1"/>
    <cacheHierarchy uniqueName="[Measures].[__XL_Count _t受注ﾌｧｲﾙ_自社加工]" caption="__XL_Count _t受注ﾌｧｲﾙ_自社加工" measure="1" displayFolder="" measureGroup="_t受注ﾌｧｲﾙ_自社加工" count="0" hidden="1"/>
    <cacheHierarchy uniqueName="[Measures].[__No measures defined]" caption="__No measures defined" measure="1" displayFolder="" count="0" hidden="1"/>
    <cacheHierarchy uniqueName="Unsupported0" caption="依頼Ｎｏ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6">
    <dimension name="_t受注ﾌｧｲﾙ_TPI" uniqueName="[_t受注ﾌｧｲﾙ_TPI]" caption="_t受注ﾌｧｲﾙ_TPI"/>
    <dimension name="_t受注ﾌｧｲﾙ_自社加工" uniqueName="[_t受注ﾌｧｲﾙ_自社加工]" caption="_t受注ﾌｧｲﾙ_自社加工"/>
    <dimension name="_t受注ﾌｧｲﾙ_総合計" uniqueName="[_t受注ﾌｧｲﾙ_総合計]" caption="_t受注ﾌｧｲﾙ_総合計"/>
    <dimension name="_t受注ﾌｧｲﾙ_東レ" uniqueName="[_t受注ﾌｧｲﾙ_東レ]" caption="_t受注ﾌｧｲﾙ_東レ"/>
    <dimension name="_年月_helper" uniqueName="[_年月_helper]" caption="_年月_helper"/>
    <dimension measure="1" name="Measures" uniqueName="[Measures]" caption="Measures"/>
  </dimensions>
  <measureGroups count="5">
    <measureGroup name="_t受注ﾌｧｲﾙ_TPI" caption="_t受注ﾌｧｲﾙ_TPI"/>
    <measureGroup name="_t受注ﾌｧｲﾙ_自社加工" caption="_t受注ﾌｧｲﾙ_自社加工"/>
    <measureGroup name="_t受注ﾌｧｲﾙ_総合計" caption="_t受注ﾌｧｲﾙ_総合計"/>
    <measureGroup name="_t受注ﾌｧｲﾙ_東レ" caption="_t受注ﾌｧｲﾙ_東レ"/>
    <measureGroup name="_年月_helper" caption="_年月_helper"/>
  </measureGroups>
  <maps count="9">
    <map measureGroup="0" dimension="0"/>
    <map measureGroup="0" dimension="4"/>
    <map measureGroup="1" dimension="1"/>
    <map measureGroup="1" dimension="4"/>
    <map measureGroup="2" dimension="2"/>
    <map measureGroup="2" dimension="4"/>
    <map measureGroup="3" dimension="3"/>
    <map measureGroup="3" dimension="4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細川 守" refreshedDate="46268.415028356481" backgroundQuery="1" createdVersion="8" refreshedVersion="8" minRefreshableVersion="3" recordCount="0" supportSubquery="1" supportAdvancedDrill="1" xr:uid="{B7C3F06B-4D81-4C9E-A095-4A03B0C25812}">
  <cacheSource type="external" connectionId="1"/>
  <cacheFields count="6">
    <cacheField name="[_t受注ﾌｧｲﾙ_総合計].[加工完了日].[加工完了日]" caption="加工完了日" numFmtId="0" hierarchy="21" level="1">
      <sharedItems count="18">
        <s v="2025/8/1"/>
        <s v="2025/8/4"/>
        <s v="2025/8/5"/>
        <s v="2025/8/6"/>
        <s v="2025/8/7"/>
        <s v="2025/8/8"/>
        <s v="2025/8/12"/>
        <s v="2025/8/13"/>
        <s v="2025/8/18"/>
        <s v="2025/8/19"/>
        <s v="2025/8/20"/>
        <s v="2025/8/21"/>
        <s v="2025/8/22"/>
        <s v="2025/8/25"/>
        <s v="2025/8/26"/>
        <s v="2025/8/27"/>
        <s v="2025/8/28"/>
        <s v="2025/8/29"/>
      </sharedItems>
    </cacheField>
    <cacheField name="[_年月_helper].[年月].[年月]" caption="年月" numFmtId="0" hierarchy="42" level="1">
      <sharedItems containsSemiMixedTypes="0" containsNonDate="0" containsDate="1" containsString="0" minDate="2026-04-02T00:00:00" maxDate="2027-01-01T00:00:00" count="274"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2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  <d v="2026-12-31T00:00:00"/>
      </sharedItems>
    </cacheField>
    <cacheField name="[_年月_helper].[年月 (月)].[年月 (月)]" caption="年月 (月)" numFmtId="0" hierarchy="45" level="1">
      <sharedItems count="1">
        <s v="9 月"/>
      </sharedItems>
    </cacheField>
    <cacheField name="[_年月_helper].[年月 (年)].[年月 (年)]" caption="年月 (年)" numFmtId="0" hierarchy="43" level="1">
      <sharedItems containsSemiMixedTypes="0" containsNonDate="0" containsString="0"/>
    </cacheField>
    <cacheField name="[_t受注ﾌｧｲﾙ_総合計].[加工内容].[加工内容]" caption="加工内容" numFmtId="0" hierarchy="17" level="1">
      <sharedItems containsSemiMixedTypes="0" containsNonDate="0" containsString="0"/>
    </cacheField>
    <cacheField name="[Measures].[粘着ゴミ除去加工金額]" caption="粘着ゴミ除去加工金額" numFmtId="0" hierarchy="56" level="32767"/>
  </cacheFields>
  <cacheHierarchies count="63">
    <cacheHierarchy uniqueName="[_t受注ﾌｧｲﾙ_TPI].[依頼Ｎｏ]" caption="依頼Ｎｏ" attribute="1" defaultMemberUniqueName="[_t受注ﾌｧｲﾙ_TPI].[依頼Ｎｏ].[All]" allUniqueName="[_t受注ﾌｧｲﾙ_TPI].[依頼Ｎｏ].[All]" dimensionUniqueName="[_t受注ﾌｧｲﾙ_TPI]" displayFolder="" count="0" memberValueDatatype="130" unbalanced="0"/>
    <cacheHierarchy uniqueName="[_t受注ﾌｧｲﾙ_TPI].[調整納期]" caption="調整納期" attribute="1" time="1" defaultMemberUniqueName="[_t受注ﾌｧｲﾙ_TPI].[調整納期].[All]" allUniqueName="[_t受注ﾌｧｲﾙ_TPI].[調整納期].[All]" dimensionUniqueName="[_t受注ﾌｧｲﾙ_TPI]" displayFolder="" count="0" memberValueDatatype="7" unbalanced="0"/>
    <cacheHierarchy uniqueName="[_t受注ﾌｧｲﾙ_TPI].[受注金額(修正)]" caption="受注金額(修正)" attribute="1" defaultMemberUniqueName="[_t受注ﾌｧｲﾙ_TPI].[受注金額(修正)].[All]" allUniqueName="[_t受注ﾌｧｲﾙ_TPI].[受注金額(修正)].[All]" dimensionUniqueName="[_t受注ﾌｧｲﾙ_TPI]" displayFolder="" count="0" memberValueDatatype="20" unbalanced="0"/>
    <cacheHierarchy uniqueName="[_t受注ﾌｧｲﾙ_TPI].[加工完了日]" caption="加工完了日" attribute="1" defaultMemberUniqueName="[_t受注ﾌｧｲﾙ_TPI].[加工完了日].[All]" allUniqueName="[_t受注ﾌｧｲﾙ_TPI].[加工完了日].[All]" dimensionUniqueName="[_t受注ﾌｧｲﾙ_TPI]" displayFolder="" count="0" memberValueDatatype="130" unbalanced="0"/>
    <cacheHierarchy uniqueName="[_t受注ﾌｧｲﾙ_TPI].[加工計画(完了日)]" caption="加工計画(完了日)" attribute="1" defaultMemberUniqueName="[_t受注ﾌｧｲﾙ_TPI].[加工計画(完了日)].[All]" allUniqueName="[_t受注ﾌｧｲﾙ_TPI].[加工計画(完了日)].[All]" dimensionUniqueName="[_t受注ﾌｧｲﾙ_TPI]" displayFolder="" count="0" memberValueDatatype="130" unbalanced="0"/>
    <cacheHierarchy uniqueName="[_t受注ﾌｧｲﾙ_TPI].[集計日]" caption="集計日" attribute="1" time="1" defaultMemberUniqueName="[_t受注ﾌｧｲﾙ_TPI].[集計日].[All]" allUniqueName="[_t受注ﾌｧｲﾙ_TPI].[集計日].[All]" dimensionUniqueName="[_t受注ﾌｧｲﾙ_TPI]" displayFolder="" count="0" memberValueDatatype="7" unbalanced="0"/>
    <cacheHierarchy uniqueName="[_t受注ﾌｧｲﾙ_TPI].[加工金額合計(月次実績)]" caption="加工金額合計(月次実績)" attribute="1" defaultMemberUniqueName="[_t受注ﾌｧｲﾙ_TPI].[加工金額合計(月次実績)].[All]" allUniqueName="[_t受注ﾌｧｲﾙ_TPI].[加工金額合計(月次実績)].[All]" dimensionUniqueName="[_t受注ﾌｧｲﾙ_TPI]" displayFolder="" count="0" memberValueDatatype="20" unbalanced="0"/>
    <cacheHierarchy uniqueName="[_t受注ﾌｧｲﾙ_TPI].[加工金額]" caption="加工金額" attribute="1" defaultMemberUniqueName="[_t受注ﾌｧｲﾙ_TPI].[加工金額].[All]" allUniqueName="[_t受注ﾌｧｲﾙ_TPI].[加工金額].[All]" dimensionUniqueName="[_t受注ﾌｧｲﾙ_TPI]" displayFolder="" count="0" memberValueDatatype="20" unbalanced="0"/>
    <cacheHierarchy uniqueName="[_t受注ﾌｧｲﾙ_自社加工].[依頼Ｎｏ]" caption="依頼Ｎｏ" attribute="1" defaultMemberUniqueName="[_t受注ﾌｧｲﾙ_自社加工].[依頼Ｎｏ].[All]" allUniqueName="[_t受注ﾌｧｲﾙ_自社加工].[依頼Ｎｏ].[All]" dimensionUniqueName="[_t受注ﾌｧｲﾙ_自社加工]" displayFolder="" count="0" memberValueDatatype="130" unbalanced="0"/>
    <cacheHierarchy uniqueName="[_t受注ﾌｧｲﾙ_自社加工].[調整納期]" caption="調整納期" attribute="1" time="1" defaultMemberUniqueName="[_t受注ﾌｧｲﾙ_自社加工].[調整納期].[All]" allUniqueName="[_t受注ﾌｧｲﾙ_自社加工].[調整納期].[All]" dimensionUniqueName="[_t受注ﾌｧｲﾙ_自社加工]" displayFolder="" count="0" memberValueDatatype="7" unbalanced="0"/>
    <cacheHierarchy uniqueName="[_t受注ﾌｧｲﾙ_自社加工].[受注金額(修正)]" caption="受注金額(修正)" attribute="1" defaultMemberUniqueName="[_t受注ﾌｧｲﾙ_自社加工].[受注金額(修正)].[All]" allUniqueName="[_t受注ﾌｧｲﾙ_自社加工].[受注金額(修正)].[All]" dimensionUniqueName="[_t受注ﾌｧｲﾙ_自社加工]" displayFolder="" count="0" memberValueDatatype="20" unbalanced="0"/>
    <cacheHierarchy uniqueName="[_t受注ﾌｧｲﾙ_自社加工].[加工完了日]" caption="加工完了日" attribute="1" defaultMemberUniqueName="[_t受注ﾌｧｲﾙ_自社加工].[加工完了日].[All]" allUniqueName="[_t受注ﾌｧｲﾙ_自社加工].[加工完了日].[All]" dimensionUniqueName="[_t受注ﾌｧｲﾙ_自社加工]" displayFolder="" count="0" memberValueDatatype="130" unbalanced="0"/>
    <cacheHierarchy uniqueName="[_t受注ﾌｧｲﾙ_自社加工].[加工計画(完了日)]" caption="加工計画(完了日)" attribute="1" defaultMemberUniqueName="[_t受注ﾌｧｲﾙ_自社加工].[加工計画(完了日)].[All]" allUniqueName="[_t受注ﾌｧｲﾙ_自社加工].[加工計画(完了日)].[All]" dimensionUniqueName="[_t受注ﾌｧｲﾙ_自社加工]" displayFolder="" count="0" memberValueDatatype="130" unbalanced="0"/>
    <cacheHierarchy uniqueName="[_t受注ﾌｧｲﾙ_自社加工].[集計日]" caption="集計日" attribute="1" time="1" defaultMemberUniqueName="[_t受注ﾌｧｲﾙ_自社加工].[集計日].[All]" allUniqueName="[_t受注ﾌｧｲﾙ_自社加工].[集計日].[All]" dimensionUniqueName="[_t受注ﾌｧｲﾙ_自社加工]" displayFolder="" count="0" memberValueDatatype="7" unbalanced="0"/>
    <cacheHierarchy uniqueName="[_t受注ﾌｧｲﾙ_自社加工].[加工金額合計(月次実績)]" caption="加工金額合計(月次実績)" attribute="1" defaultMemberUniqueName="[_t受注ﾌｧｲﾙ_自社加工].[加工金額合計(月次実績)].[All]" allUniqueName="[_t受注ﾌｧｲﾙ_自社加工].[加工金額合計(月次実績)].[All]" dimensionUniqueName="[_t受注ﾌｧｲﾙ_自社加工]" displayFolder="" count="0" memberValueDatatype="20" unbalanced="0"/>
    <cacheHierarchy uniqueName="[_t受注ﾌｧｲﾙ_自社加工].[加工金額]" caption="加工金額" attribute="1" defaultMemberUniqueName="[_t受注ﾌｧｲﾙ_自社加工].[加工金額].[All]" allUniqueName="[_t受注ﾌｧｲﾙ_自社加工].[加工金額].[All]" dimensionUniqueName="[_t受注ﾌｧｲﾙ_自社加工]" displayFolder="" count="0" memberValueDatatype="20" unbalanced="0"/>
    <cacheHierarchy uniqueName="[_t受注ﾌｧｲﾙ_総合計].[依頼Ｎｏ]" caption="依頼Ｎｏ" attribute="1" defaultMemberUniqueName="[_t受注ﾌｧｲﾙ_総合計].[依頼Ｎｏ].[All]" allUniqueName="[_t受注ﾌｧｲﾙ_総合計].[依頼Ｎｏ].[All]" dimensionUniqueName="[_t受注ﾌｧｲﾙ_総合計]" displayFolder="" count="0" memberValueDatatype="130" unbalanced="0"/>
    <cacheHierarchy uniqueName="[_t受注ﾌｧｲﾙ_総合計].[加工内容]" caption="加工内容" attribute="1" defaultMemberUniqueName="[_t受注ﾌｧｲﾙ_総合計].[加工内容].[All]" allUniqueName="[_t受注ﾌｧｲﾙ_総合計].[加工内容].[All]" dimensionUniqueName="[_t受注ﾌｧｲﾙ_総合計]" displayFolder="" count="2" memberValueDatatype="130" unbalanced="0">
      <fieldsUsage count="2">
        <fieldUsage x="-1"/>
        <fieldUsage x="4"/>
      </fieldsUsage>
    </cacheHierarchy>
    <cacheHierarchy uniqueName="[_t受注ﾌｧｲﾙ_総合計].[調整納期]" caption="調整納期" attribute="1" time="1" defaultMemberUniqueName="[_t受注ﾌｧｲﾙ_総合計].[調整納期].[All]" allUniqueName="[_t受注ﾌｧｲﾙ_総合計].[調整納期].[All]" dimensionUniqueName="[_t受注ﾌｧｲﾙ_総合計]" displayFolder="" count="0" memberValueDatatype="7" unbalanced="0"/>
    <cacheHierarchy uniqueName="[_t受注ﾌｧｲﾙ_総合計].[受注数]" caption="受注数" attribute="1" defaultMemberUniqueName="[_t受注ﾌｧｲﾙ_総合計].[受注数].[All]" allUniqueName="[_t受注ﾌｧｲﾙ_総合計].[受注数].[All]" dimensionUniqueName="[_t受注ﾌｧｲﾙ_総合計]" displayFolder="" count="0" memberValueDatatype="130" unbalanced="0"/>
    <cacheHierarchy uniqueName="[_t受注ﾌｧｲﾙ_総合計].[受注金額(修正)]" caption="受注金額(修正)" attribute="1" defaultMemberUniqueName="[_t受注ﾌｧｲﾙ_総合計].[受注金額(修正)].[All]" allUniqueName="[_t受注ﾌｧｲﾙ_総合計].[受注金額(修正)].[All]" dimensionUniqueName="[_t受注ﾌｧｲﾙ_総合計]" displayFolder="" count="0" memberValueDatatype="20" unbalanced="0"/>
    <cacheHierarchy uniqueName="[_t受注ﾌｧｲﾙ_総合計].[加工完了日]" caption="加工完了日" attribute="1" defaultMemberUniqueName="[_t受注ﾌｧｲﾙ_総合計].[加工完了日].[All]" allUniqueName="[_t受注ﾌｧｲﾙ_総合計].[加工完了日].[All]" dimensionUniqueName="[_t受注ﾌｧｲﾙ_総合計]" displayFolder="" count="2" memberValueDatatype="130" unbalanced="0">
      <fieldsUsage count="2">
        <fieldUsage x="-1"/>
        <fieldUsage x="0"/>
      </fieldsUsage>
    </cacheHierarchy>
    <cacheHierarchy uniqueName="[_t受注ﾌｧｲﾙ_総合計].[加工計画(完了日)]" caption="加工計画(完了日)" attribute="1" defaultMemberUniqueName="[_t受注ﾌｧｲﾙ_総合計].[加工計画(完了日)].[All]" allUniqueName="[_t受注ﾌｧｲﾙ_総合計].[加工計画(完了日)].[All]" dimensionUniqueName="[_t受注ﾌｧｲﾙ_総合計]" displayFolder="" count="0" memberValueDatatype="130" unbalanced="0"/>
    <cacheHierarchy uniqueName="[_t受注ﾌｧｲﾙ_総合計].[集計日]" caption="集計日" attribute="1" time="1" defaultMemberUniqueName="[_t受注ﾌｧｲﾙ_総合計].[集計日].[All]" allUniqueName="[_t受注ﾌｧｲﾙ_総合計].[集計日].[All]" dimensionUniqueName="[_t受注ﾌｧｲﾙ_総合計]" displayFolder="" count="0" memberValueDatatype="7" unbalanced="0"/>
    <cacheHierarchy uniqueName="[_t受注ﾌｧｲﾙ_総合計].[加工金額合計(月次実績)]" caption="加工金額合計(月次実績)" attribute="1" defaultMemberUniqueName="[_t受注ﾌｧｲﾙ_総合計].[加工金額合計(月次実績)].[All]" allUniqueName="[_t受注ﾌｧｲﾙ_総合計].[加工金額合計(月次実績)].[All]" dimensionUniqueName="[_t受注ﾌｧｲﾙ_総合計]" displayFolder="" count="0" memberValueDatatype="20" unbalanced="0"/>
    <cacheHierarchy uniqueName="[_t受注ﾌｧｲﾙ_総合計].[加工金額]" caption="加工金額" attribute="1" defaultMemberUniqueName="[_t受注ﾌｧｲﾙ_総合計].[加工金額].[All]" allUniqueName="[_t受注ﾌｧｲﾙ_総合計].[加工金額].[All]" dimensionUniqueName="[_t受注ﾌｧｲﾙ_総合計]" displayFolder="" count="0" memberValueDatatype="20" unbalanced="0"/>
    <cacheHierarchy uniqueName="[_t受注ﾌｧｲﾙ_総合計].[加工完了金額]" caption="加工完了金額" attribute="1" defaultMemberUniqueName="[_t受注ﾌｧｲﾙ_総合計].[加工完了金額].[All]" allUniqueName="[_t受注ﾌｧｲﾙ_総合計].[加工完了金額].[All]" dimensionUniqueName="[_t受注ﾌｧｲﾙ_総合計]" displayFolder="" count="0" memberValueDatatype="20" unbalanced="0"/>
    <cacheHierarchy uniqueName="[_t受注ﾌｧｲﾙ_総合計].[TPI2]" caption="TPI2" attribute="1" defaultMemberUniqueName="[_t受注ﾌｧｲﾙ_総合計].[TPI2].[All]" allUniqueName="[_t受注ﾌｧｲﾙ_総合計].[TPI2].[All]" dimensionUniqueName="[_t受注ﾌｧｲﾙ_総合計]" displayFolder="" count="0" memberValueDatatype="20" unbalanced="0"/>
    <cacheHierarchy uniqueName="[_t受注ﾌｧｲﾙ_総合計].[東レ]" caption="東レ" attribute="1" defaultMemberUniqueName="[_t受注ﾌｧｲﾙ_総合計].[東レ].[All]" allUniqueName="[_t受注ﾌｧｲﾙ_総合計].[東レ].[All]" dimensionUniqueName="[_t受注ﾌｧｲﾙ_総合計]" displayFolder="" count="0" memberValueDatatype="20" unbalanced="0"/>
    <cacheHierarchy uniqueName="[_t受注ﾌｧｲﾙ_総合計].[工程1]" caption="工程1" attribute="1" defaultMemberUniqueName="[_t受注ﾌｧｲﾙ_総合計].[工程1].[All]" allUniqueName="[_t受注ﾌｧｲﾙ_総合計].[工程1].[All]" dimensionUniqueName="[_t受注ﾌｧｲﾙ_総合計]" displayFolder="" count="0" memberValueDatatype="130" unbalanced="0"/>
    <cacheHierarchy uniqueName="[_t受注ﾌｧｲﾙ_総合計].[工程2]" caption="工程2" attribute="1" defaultMemberUniqueName="[_t受注ﾌｧｲﾙ_総合計].[工程2].[All]" allUniqueName="[_t受注ﾌｧｲﾙ_総合計].[工程2].[All]" dimensionUniqueName="[_t受注ﾌｧｲﾙ_総合計]" displayFolder="" count="0" memberValueDatatype="130" unbalanced="0"/>
    <cacheHierarchy uniqueName="[_t受注ﾌｧｲﾙ_総合計].[工程3]" caption="工程3" attribute="1" defaultMemberUniqueName="[_t受注ﾌｧｲﾙ_総合計].[工程3].[All]" allUniqueName="[_t受注ﾌｧｲﾙ_総合計].[工程3].[All]" dimensionUniqueName="[_t受注ﾌｧｲﾙ_総合計]" displayFolder="" count="0" memberValueDatatype="130" unbalanced="0"/>
    <cacheHierarchy uniqueName="[_t受注ﾌｧｲﾙ_総合計].[工程4]" caption="工程4" attribute="1" defaultMemberUniqueName="[_t受注ﾌｧｲﾙ_総合計].[工程4].[All]" allUniqueName="[_t受注ﾌｧｲﾙ_総合計].[工程4].[All]" dimensionUniqueName="[_t受注ﾌｧｲﾙ_総合計]" displayFolder="" count="0" memberValueDatatype="130" unbalanced="0"/>
    <cacheHierarchy uniqueName="[_t受注ﾌｧｲﾙ_総合計].[工程5]" caption="工程5" attribute="1" defaultMemberUniqueName="[_t受注ﾌｧｲﾙ_総合計].[工程5].[All]" allUniqueName="[_t受注ﾌｧｲﾙ_総合計].[工程5].[All]" dimensionUniqueName="[_t受注ﾌｧｲﾙ_総合計]" displayFolder="" count="0" memberValueDatatype="130" unbalanced="0"/>
    <cacheHierarchy uniqueName="[_t受注ﾌｧｲﾙ_東レ].[依頼Ｎｏ]" caption="依頼Ｎｏ" attribute="1" defaultMemberUniqueName="[_t受注ﾌｧｲﾙ_東レ].[依頼Ｎｏ].[All]" allUniqueName="[_t受注ﾌｧｲﾙ_東レ].[依頼Ｎｏ].[All]" dimensionUniqueName="[_t受注ﾌｧｲﾙ_東レ]" displayFolder="" count="0" memberValueDatatype="130" unbalanced="0"/>
    <cacheHierarchy uniqueName="[_t受注ﾌｧｲﾙ_東レ].[調整納期]" caption="調整納期" attribute="1" time="1" defaultMemberUniqueName="[_t受注ﾌｧｲﾙ_東レ].[調整納期].[All]" allUniqueName="[_t受注ﾌｧｲﾙ_東レ].[調整納期].[All]" dimensionUniqueName="[_t受注ﾌｧｲﾙ_東レ]" displayFolder="" count="0" memberValueDatatype="7" unbalanced="0"/>
    <cacheHierarchy uniqueName="[_t受注ﾌｧｲﾙ_東レ].[受注金額(修正)]" caption="受注金額(修正)" attribute="1" defaultMemberUniqueName="[_t受注ﾌｧｲﾙ_東レ].[受注金額(修正)].[All]" allUniqueName="[_t受注ﾌｧｲﾙ_東レ].[受注金額(修正)].[All]" dimensionUniqueName="[_t受注ﾌｧｲﾙ_東レ]" displayFolder="" count="0" memberValueDatatype="20" unbalanced="0"/>
    <cacheHierarchy uniqueName="[_t受注ﾌｧｲﾙ_東レ].[加工完了日]" caption="加工完了日" attribute="1" defaultMemberUniqueName="[_t受注ﾌｧｲﾙ_東レ].[加工完了日].[All]" allUniqueName="[_t受注ﾌｧｲﾙ_東レ].[加工完了日].[All]" dimensionUniqueName="[_t受注ﾌｧｲﾙ_東レ]" displayFolder="" count="0" memberValueDatatype="130" unbalanced="0"/>
    <cacheHierarchy uniqueName="[_t受注ﾌｧｲﾙ_東レ].[加工計画(完了日)]" caption="加工計画(完了日)" attribute="1" defaultMemberUniqueName="[_t受注ﾌｧｲﾙ_東レ].[加工計画(完了日)].[All]" allUniqueName="[_t受注ﾌｧｲﾙ_東レ].[加工計画(完了日)].[All]" dimensionUniqueName="[_t受注ﾌｧｲﾙ_東レ]" displayFolder="" count="0" memberValueDatatype="130" unbalanced="0"/>
    <cacheHierarchy uniqueName="[_t受注ﾌｧｲﾙ_東レ].[集計日]" caption="集計日" attribute="1" time="1" defaultMemberUniqueName="[_t受注ﾌｧｲﾙ_東レ].[集計日].[All]" allUniqueName="[_t受注ﾌｧｲﾙ_東レ].[集計日].[All]" dimensionUniqueName="[_t受注ﾌｧｲﾙ_東レ]" displayFolder="" count="0" memberValueDatatype="7" unbalanced="0"/>
    <cacheHierarchy uniqueName="[_t受注ﾌｧｲﾙ_東レ].[加工金額合計(月次実績)]" caption="加工金額合計(月次実績)" attribute="1" defaultMemberUniqueName="[_t受注ﾌｧｲﾙ_東レ].[加工金額合計(月次実績)].[All]" allUniqueName="[_t受注ﾌｧｲﾙ_東レ].[加工金額合計(月次実績)].[All]" dimensionUniqueName="[_t受注ﾌｧｲﾙ_東レ]" displayFolder="" count="0" memberValueDatatype="20" unbalanced="0"/>
    <cacheHierarchy uniqueName="[_t受注ﾌｧｲﾙ_東レ].[加工金額]" caption="加工金額" attribute="1" defaultMemberUniqueName="[_t受注ﾌｧｲﾙ_東レ].[加工金額].[All]" allUniqueName="[_t受注ﾌｧｲﾙ_東レ].[加工金額].[All]" dimensionUniqueName="[_t受注ﾌｧｲﾙ_東レ]" displayFolder="" count="0" memberValueDatatype="20" unbalanced="0"/>
    <cacheHierarchy uniqueName="[_年月_helper].[年月]" caption="年月" attribute="1" time="1" defaultMemberUniqueName="[_年月_helper].[年月].[All]" allUniqueName="[_年月_helper].[年月].[All]" dimensionUniqueName="[_年月_helper]" displayFolder="" count="2" memberValueDatatype="7" unbalanced="0">
      <fieldsUsage count="2">
        <fieldUsage x="-1"/>
        <fieldUsage x="1"/>
      </fieldsUsage>
    </cacheHierarchy>
    <cacheHierarchy uniqueName="[_年月_helper].[年月 (年)]" caption="年月 (年)" attribute="1" defaultMemberUniqueName="[_年月_helper].[年月 (年)].[All]" allUniqueName="[_年月_helper].[年月 (年)].[All]" dimensionUniqueName="[_年月_helper]" displayFolder="" count="2" memberValueDatatype="130" unbalanced="0">
      <fieldsUsage count="2">
        <fieldUsage x="-1"/>
        <fieldUsage x="3"/>
      </fieldsUsage>
    </cacheHierarchy>
    <cacheHierarchy uniqueName="[_年月_helper].[年月 (四半期)]" caption="年月 (四半期)" attribute="1" defaultMemberUniqueName="[_年月_helper].[年月 (四半期)].[All]" allUniqueName="[_年月_helper].[年月 (四半期)].[All]" dimensionUniqueName="[_年月_helper]" displayFolder="" count="0" memberValueDatatype="130" unbalanced="0"/>
    <cacheHierarchy uniqueName="[_年月_helper].[年月 (月)]" caption="年月 (月)" attribute="1" defaultMemberUniqueName="[_年月_helper].[年月 (月)].[All]" allUniqueName="[_年月_helper].[年月 (月)].[All]" dimensionUniqueName="[_年月_helper]" displayFolder="" count="2" memberValueDatatype="130" unbalanced="0">
      <fieldsUsage count="2">
        <fieldUsage x="-1"/>
        <fieldUsage x="2"/>
      </fieldsUsage>
    </cacheHierarchy>
    <cacheHierarchy uniqueName="[_年月_helper].[年月 (月のインデックス)]" caption="年月 (月のインデックス)" attribute="1" defaultMemberUniqueName="[_年月_helper].[年月 (月のインデックス)].[All]" allUniqueName="[_年月_helper].[年月 (月のインデックス)].[All]" dimensionUniqueName="[_年月_helper]" displayFolder="" count="0" memberValueDatatype="20" unbalanced="0" hidden="1"/>
    <cacheHierarchy uniqueName="[Measures].[合計 / 加工金額]" caption="合計 / 加工金額" measure="1" displayFolder="" measureGroup="_t受注ﾌｧｲﾙ_総合計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合計 / 受注金額(修正)]" caption="合計 / 受注金額(修正)" measure="1" displayFolder="" measureGroup="_t受注ﾌｧｲﾙ_東レ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合計 / 加工金額 2]" caption="合計 / 加工金額 2" measure="1" displayFolder="" measureGroup="_t受注ﾌｧｲﾙ_TPI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合計 / 加工金額 3]" caption="合計 / 加工金額 3" measure="1" displayFolder="" measureGroup="_t受注ﾌｧｲﾙ_東レ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合計 / 加工金額合計(月次実績)]" caption="合計 / 加工金額合計(月次実績)" measure="1" displayFolder="" measureGroup="_t受注ﾌｧｲﾙ_総合計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カウント / 加工完了金額]" caption="カウント / 加工完了金額" measure="1" displayFolder="" measureGroup="_t受注ﾌｧｲﾙ_総合計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合計 / 加工完了金額]" caption="合計 / 加工完了金額" measure="1" displayFolder="" measureGroup="_t受注ﾌｧｲﾙ_総合計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カウント / 受注数]" caption="カウント / 受注数" measure="1" displayFolder="" measureGroup="_t受注ﾌｧｲﾙ_総合計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合計 / 受注金額(修正) 2]" caption="合計 / 受注金額(修正) 2" measure="1" displayFolder="" measureGroup="_t受注ﾌｧｲﾙ_自社加工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粘着ゴミ除去加工金額]" caption="粘着ゴミ除去加工金額" measure="1" displayFolder="" measureGroup="_t受注ﾌｧｲﾙ_総合計" count="0" oneField="1">
      <fieldsUsage count="1">
        <fieldUsage x="5"/>
      </fieldsUsage>
    </cacheHierarchy>
    <cacheHierarchy uniqueName="[Measures].[__XL_Count _年月_helper]" caption="__XL_Count _年月_helper" measure="1" displayFolder="" measureGroup="_年月_helper" count="0" hidden="1"/>
    <cacheHierarchy uniqueName="[Measures].[__XL_Count _t受注ﾌｧｲﾙ_総合計]" caption="__XL_Count _t受注ﾌｧｲﾙ_総合計" measure="1" displayFolder="" measureGroup="_t受注ﾌｧｲﾙ_総合計" count="0" hidden="1"/>
    <cacheHierarchy uniqueName="[Measures].[__XL_Count _t受注ﾌｧｲﾙ_TPI]" caption="__XL_Count _t受注ﾌｧｲﾙ_TPI" measure="1" displayFolder="" measureGroup="_t受注ﾌｧｲﾙ_TPI" count="0" hidden="1"/>
    <cacheHierarchy uniqueName="[Measures].[__XL_Count _t受注ﾌｧｲﾙ_東レ]" caption="__XL_Count _t受注ﾌｧｲﾙ_東レ" measure="1" displayFolder="" measureGroup="_t受注ﾌｧｲﾙ_東レ" count="0" hidden="1"/>
    <cacheHierarchy uniqueName="[Measures].[__XL_Count _t受注ﾌｧｲﾙ_自社加工]" caption="__XL_Count _t受注ﾌｧｲﾙ_自社加工" measure="1" displayFolder="" measureGroup="_t受注ﾌｧｲﾙ_自社加工" count="0" hidden="1"/>
    <cacheHierarchy uniqueName="[Measures].[__No measures defined]" caption="__No measures defined" measure="1" displayFolder="" count="0" hidden="1"/>
  </cacheHierarchies>
  <kpis count="0"/>
  <dimensions count="6">
    <dimension name="_t受注ﾌｧｲﾙ_TPI" uniqueName="[_t受注ﾌｧｲﾙ_TPI]" caption="_t受注ﾌｧｲﾙ_TPI"/>
    <dimension name="_t受注ﾌｧｲﾙ_自社加工" uniqueName="[_t受注ﾌｧｲﾙ_自社加工]" caption="_t受注ﾌｧｲﾙ_自社加工"/>
    <dimension name="_t受注ﾌｧｲﾙ_総合計" uniqueName="[_t受注ﾌｧｲﾙ_総合計]" caption="_t受注ﾌｧｲﾙ_総合計"/>
    <dimension name="_t受注ﾌｧｲﾙ_東レ" uniqueName="[_t受注ﾌｧｲﾙ_東レ]" caption="_t受注ﾌｧｲﾙ_東レ"/>
    <dimension name="_年月_helper" uniqueName="[_年月_helper]" caption="_年月_helper"/>
    <dimension measure="1" name="Measures" uniqueName="[Measures]" caption="Measures"/>
  </dimensions>
  <measureGroups count="5">
    <measureGroup name="_t受注ﾌｧｲﾙ_TPI" caption="_t受注ﾌｧｲﾙ_TPI"/>
    <measureGroup name="_t受注ﾌｧｲﾙ_自社加工" caption="_t受注ﾌｧｲﾙ_自社加工"/>
    <measureGroup name="_t受注ﾌｧｲﾙ_総合計" caption="_t受注ﾌｧｲﾙ_総合計"/>
    <measureGroup name="_t受注ﾌｧｲﾙ_東レ" caption="_t受注ﾌｧｲﾙ_東レ"/>
    <measureGroup name="_年月_helper" caption="_年月_helper"/>
  </measureGroups>
  <maps count="9">
    <map measureGroup="0" dimension="0"/>
    <map measureGroup="0" dimension="4"/>
    <map measureGroup="1" dimension="1"/>
    <map measureGroup="1" dimension="4"/>
    <map measureGroup="2" dimension="2"/>
    <map measureGroup="2" dimension="4"/>
    <map measureGroup="3" dimension="3"/>
    <map measureGroup="3" dimension="4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細川 守" refreshedDate="46268.41502951389" backgroundQuery="1" createdVersion="8" refreshedVersion="8" minRefreshableVersion="3" recordCount="0" supportSubquery="1" supportAdvancedDrill="1" xr:uid="{1091E7EE-7897-4F79-8C63-426A7ACD7CFF}">
  <cacheSource type="external" connectionId="1"/>
  <cacheFields count="6">
    <cacheField name="[_t受注ﾌｧｲﾙ_総合計].[加工完了日].[加工完了日]" caption="加工完了日" numFmtId="0" hierarchy="21" level="1">
      <sharedItems count="18">
        <s v="2025/8/1"/>
        <s v="2025/8/4"/>
        <s v="2025/8/5"/>
        <s v="2025/8/6"/>
        <s v="2025/8/7"/>
        <s v="2025/8/8"/>
        <s v="2025/8/12"/>
        <s v="2025/8/13"/>
        <s v="2025/8/18"/>
        <s v="2025/8/19"/>
        <s v="2025/8/20"/>
        <s v="2025/8/21"/>
        <s v="2025/8/22"/>
        <s v="2025/8/25"/>
        <s v="2025/8/26"/>
        <s v="2025/8/27"/>
        <s v="2025/8/28"/>
        <s v="2025/8/29"/>
      </sharedItems>
    </cacheField>
    <cacheField name="[_年月_helper].[年月 (月)].[年月 (月)]" caption="年月 (月)" numFmtId="0" hierarchy="45" level="1">
      <sharedItems count="1">
        <s v="9 月"/>
      </sharedItems>
    </cacheField>
    <cacheField name="[_年月_helper].[年月 (年)].[年月 (年)]" caption="年月 (年)" numFmtId="0" hierarchy="43" level="1">
      <sharedItems count="2">
        <s v="2025"/>
        <s v="2026"/>
      </sharedItems>
    </cacheField>
    <cacheField name="[_t受注ﾌｧｲﾙ_総合計].[加工内容].[加工内容]" caption="加工内容" numFmtId="0" hierarchy="17" level="1">
      <sharedItems containsSemiMixedTypes="0" containsNonDate="0" containsString="0"/>
    </cacheField>
    <cacheField name="[Measures].[粘着ゴミ除去加工金額]" caption="粘着ゴミ除去加工金額" numFmtId="0" hierarchy="56" level="32767"/>
    <cacheField name="[Measures].[カウント / 受注数]" caption="カウント / 受注数" numFmtId="0" hierarchy="54" level="32767"/>
  </cacheFields>
  <cacheHierarchies count="63">
    <cacheHierarchy uniqueName="[_t受注ﾌｧｲﾙ_TPI].[依頼Ｎｏ]" caption="依頼Ｎｏ" attribute="1" defaultMemberUniqueName="[_t受注ﾌｧｲﾙ_TPI].[依頼Ｎｏ].[All]" allUniqueName="[_t受注ﾌｧｲﾙ_TPI].[依頼Ｎｏ].[All]" dimensionUniqueName="[_t受注ﾌｧｲﾙ_TPI]" displayFolder="" count="0" memberValueDatatype="130" unbalanced="0"/>
    <cacheHierarchy uniqueName="[_t受注ﾌｧｲﾙ_TPI].[調整納期]" caption="調整納期" attribute="1" time="1" defaultMemberUniqueName="[_t受注ﾌｧｲﾙ_TPI].[調整納期].[All]" allUniqueName="[_t受注ﾌｧｲﾙ_TPI].[調整納期].[All]" dimensionUniqueName="[_t受注ﾌｧｲﾙ_TPI]" displayFolder="" count="0" memberValueDatatype="7" unbalanced="0"/>
    <cacheHierarchy uniqueName="[_t受注ﾌｧｲﾙ_TPI].[受注金額(修正)]" caption="受注金額(修正)" attribute="1" defaultMemberUniqueName="[_t受注ﾌｧｲﾙ_TPI].[受注金額(修正)].[All]" allUniqueName="[_t受注ﾌｧｲﾙ_TPI].[受注金額(修正)].[All]" dimensionUniqueName="[_t受注ﾌｧｲﾙ_TPI]" displayFolder="" count="0" memberValueDatatype="20" unbalanced="0"/>
    <cacheHierarchy uniqueName="[_t受注ﾌｧｲﾙ_TPI].[加工完了日]" caption="加工完了日" attribute="1" defaultMemberUniqueName="[_t受注ﾌｧｲﾙ_TPI].[加工完了日].[All]" allUniqueName="[_t受注ﾌｧｲﾙ_TPI].[加工完了日].[All]" dimensionUniqueName="[_t受注ﾌｧｲﾙ_TPI]" displayFolder="" count="0" memberValueDatatype="130" unbalanced="0"/>
    <cacheHierarchy uniqueName="[_t受注ﾌｧｲﾙ_TPI].[加工計画(完了日)]" caption="加工計画(完了日)" attribute="1" defaultMemberUniqueName="[_t受注ﾌｧｲﾙ_TPI].[加工計画(完了日)].[All]" allUniqueName="[_t受注ﾌｧｲﾙ_TPI].[加工計画(完了日)].[All]" dimensionUniqueName="[_t受注ﾌｧｲﾙ_TPI]" displayFolder="" count="0" memberValueDatatype="130" unbalanced="0"/>
    <cacheHierarchy uniqueName="[_t受注ﾌｧｲﾙ_TPI].[集計日]" caption="集計日" attribute="1" time="1" defaultMemberUniqueName="[_t受注ﾌｧｲﾙ_TPI].[集計日].[All]" allUniqueName="[_t受注ﾌｧｲﾙ_TPI].[集計日].[All]" dimensionUniqueName="[_t受注ﾌｧｲﾙ_TPI]" displayFolder="" count="0" memberValueDatatype="7" unbalanced="0"/>
    <cacheHierarchy uniqueName="[_t受注ﾌｧｲﾙ_TPI].[加工金額合計(月次実績)]" caption="加工金額合計(月次実績)" attribute="1" defaultMemberUniqueName="[_t受注ﾌｧｲﾙ_TPI].[加工金額合計(月次実績)].[All]" allUniqueName="[_t受注ﾌｧｲﾙ_TPI].[加工金額合計(月次実績)].[All]" dimensionUniqueName="[_t受注ﾌｧｲﾙ_TPI]" displayFolder="" count="0" memberValueDatatype="20" unbalanced="0"/>
    <cacheHierarchy uniqueName="[_t受注ﾌｧｲﾙ_TPI].[加工金額]" caption="加工金額" attribute="1" defaultMemberUniqueName="[_t受注ﾌｧｲﾙ_TPI].[加工金額].[All]" allUniqueName="[_t受注ﾌｧｲﾙ_TPI].[加工金額].[All]" dimensionUniqueName="[_t受注ﾌｧｲﾙ_TPI]" displayFolder="" count="0" memberValueDatatype="20" unbalanced="0"/>
    <cacheHierarchy uniqueName="[_t受注ﾌｧｲﾙ_自社加工].[依頼Ｎｏ]" caption="依頼Ｎｏ" attribute="1" defaultMemberUniqueName="[_t受注ﾌｧｲﾙ_自社加工].[依頼Ｎｏ].[All]" allUniqueName="[_t受注ﾌｧｲﾙ_自社加工].[依頼Ｎｏ].[All]" dimensionUniqueName="[_t受注ﾌｧｲﾙ_自社加工]" displayFolder="" count="0" memberValueDatatype="130" unbalanced="0"/>
    <cacheHierarchy uniqueName="[_t受注ﾌｧｲﾙ_自社加工].[調整納期]" caption="調整納期" attribute="1" time="1" defaultMemberUniqueName="[_t受注ﾌｧｲﾙ_自社加工].[調整納期].[All]" allUniqueName="[_t受注ﾌｧｲﾙ_自社加工].[調整納期].[All]" dimensionUniqueName="[_t受注ﾌｧｲﾙ_自社加工]" displayFolder="" count="0" memberValueDatatype="7" unbalanced="0"/>
    <cacheHierarchy uniqueName="[_t受注ﾌｧｲﾙ_自社加工].[受注金額(修正)]" caption="受注金額(修正)" attribute="1" defaultMemberUniqueName="[_t受注ﾌｧｲﾙ_自社加工].[受注金額(修正)].[All]" allUniqueName="[_t受注ﾌｧｲﾙ_自社加工].[受注金額(修正)].[All]" dimensionUniqueName="[_t受注ﾌｧｲﾙ_自社加工]" displayFolder="" count="0" memberValueDatatype="20" unbalanced="0"/>
    <cacheHierarchy uniqueName="[_t受注ﾌｧｲﾙ_自社加工].[加工完了日]" caption="加工完了日" attribute="1" defaultMemberUniqueName="[_t受注ﾌｧｲﾙ_自社加工].[加工完了日].[All]" allUniqueName="[_t受注ﾌｧｲﾙ_自社加工].[加工完了日].[All]" dimensionUniqueName="[_t受注ﾌｧｲﾙ_自社加工]" displayFolder="" count="0" memberValueDatatype="130" unbalanced="0"/>
    <cacheHierarchy uniqueName="[_t受注ﾌｧｲﾙ_自社加工].[加工計画(完了日)]" caption="加工計画(完了日)" attribute="1" defaultMemberUniqueName="[_t受注ﾌｧｲﾙ_自社加工].[加工計画(完了日)].[All]" allUniqueName="[_t受注ﾌｧｲﾙ_自社加工].[加工計画(完了日)].[All]" dimensionUniqueName="[_t受注ﾌｧｲﾙ_自社加工]" displayFolder="" count="0" memberValueDatatype="130" unbalanced="0"/>
    <cacheHierarchy uniqueName="[_t受注ﾌｧｲﾙ_自社加工].[集計日]" caption="集計日" attribute="1" time="1" defaultMemberUniqueName="[_t受注ﾌｧｲﾙ_自社加工].[集計日].[All]" allUniqueName="[_t受注ﾌｧｲﾙ_自社加工].[集計日].[All]" dimensionUniqueName="[_t受注ﾌｧｲﾙ_自社加工]" displayFolder="" count="0" memberValueDatatype="7" unbalanced="0"/>
    <cacheHierarchy uniqueName="[_t受注ﾌｧｲﾙ_自社加工].[加工金額合計(月次実績)]" caption="加工金額合計(月次実績)" attribute="1" defaultMemberUniqueName="[_t受注ﾌｧｲﾙ_自社加工].[加工金額合計(月次実績)].[All]" allUniqueName="[_t受注ﾌｧｲﾙ_自社加工].[加工金額合計(月次実績)].[All]" dimensionUniqueName="[_t受注ﾌｧｲﾙ_自社加工]" displayFolder="" count="0" memberValueDatatype="20" unbalanced="0"/>
    <cacheHierarchy uniqueName="[_t受注ﾌｧｲﾙ_自社加工].[加工金額]" caption="加工金額" attribute="1" defaultMemberUniqueName="[_t受注ﾌｧｲﾙ_自社加工].[加工金額].[All]" allUniqueName="[_t受注ﾌｧｲﾙ_自社加工].[加工金額].[All]" dimensionUniqueName="[_t受注ﾌｧｲﾙ_自社加工]" displayFolder="" count="0" memberValueDatatype="20" unbalanced="0"/>
    <cacheHierarchy uniqueName="[_t受注ﾌｧｲﾙ_総合計].[依頼Ｎｏ]" caption="依頼Ｎｏ" attribute="1" defaultMemberUniqueName="[_t受注ﾌｧｲﾙ_総合計].[依頼Ｎｏ].[All]" allUniqueName="[_t受注ﾌｧｲﾙ_総合計].[依頼Ｎｏ].[All]" dimensionUniqueName="[_t受注ﾌｧｲﾙ_総合計]" displayFolder="" count="0" memberValueDatatype="130" unbalanced="0"/>
    <cacheHierarchy uniqueName="[_t受注ﾌｧｲﾙ_総合計].[加工内容]" caption="加工内容" attribute="1" defaultMemberUniqueName="[_t受注ﾌｧｲﾙ_総合計].[加工内容].[All]" allUniqueName="[_t受注ﾌｧｲﾙ_総合計].[加工内容].[All]" dimensionUniqueName="[_t受注ﾌｧｲﾙ_総合計]" displayFolder="" count="2" memberValueDatatype="130" unbalanced="0">
      <fieldsUsage count="2">
        <fieldUsage x="-1"/>
        <fieldUsage x="3"/>
      </fieldsUsage>
    </cacheHierarchy>
    <cacheHierarchy uniqueName="[_t受注ﾌｧｲﾙ_総合計].[調整納期]" caption="調整納期" attribute="1" time="1" defaultMemberUniqueName="[_t受注ﾌｧｲﾙ_総合計].[調整納期].[All]" allUniqueName="[_t受注ﾌｧｲﾙ_総合計].[調整納期].[All]" dimensionUniqueName="[_t受注ﾌｧｲﾙ_総合計]" displayFolder="" count="0" memberValueDatatype="7" unbalanced="0"/>
    <cacheHierarchy uniqueName="[_t受注ﾌｧｲﾙ_総合計].[受注数]" caption="受注数" attribute="1" defaultMemberUniqueName="[_t受注ﾌｧｲﾙ_総合計].[受注数].[All]" allUniqueName="[_t受注ﾌｧｲﾙ_総合計].[受注数].[All]" dimensionUniqueName="[_t受注ﾌｧｲﾙ_総合計]" displayFolder="" count="0" memberValueDatatype="130" unbalanced="0"/>
    <cacheHierarchy uniqueName="[_t受注ﾌｧｲﾙ_総合計].[受注金額(修正)]" caption="受注金額(修正)" attribute="1" defaultMemberUniqueName="[_t受注ﾌｧｲﾙ_総合計].[受注金額(修正)].[All]" allUniqueName="[_t受注ﾌｧｲﾙ_総合計].[受注金額(修正)].[All]" dimensionUniqueName="[_t受注ﾌｧｲﾙ_総合計]" displayFolder="" count="0" memberValueDatatype="20" unbalanced="0"/>
    <cacheHierarchy uniqueName="[_t受注ﾌｧｲﾙ_総合計].[加工完了日]" caption="加工完了日" attribute="1" defaultMemberUniqueName="[_t受注ﾌｧｲﾙ_総合計].[加工完了日].[All]" allUniqueName="[_t受注ﾌｧｲﾙ_総合計].[加工完了日].[All]" dimensionUniqueName="[_t受注ﾌｧｲﾙ_総合計]" displayFolder="" count="2" memberValueDatatype="130" unbalanced="0">
      <fieldsUsage count="2">
        <fieldUsage x="-1"/>
        <fieldUsage x="0"/>
      </fieldsUsage>
    </cacheHierarchy>
    <cacheHierarchy uniqueName="[_t受注ﾌｧｲﾙ_総合計].[加工計画(完了日)]" caption="加工計画(完了日)" attribute="1" defaultMemberUniqueName="[_t受注ﾌｧｲﾙ_総合計].[加工計画(完了日)].[All]" allUniqueName="[_t受注ﾌｧｲﾙ_総合計].[加工計画(完了日)].[All]" dimensionUniqueName="[_t受注ﾌｧｲﾙ_総合計]" displayFolder="" count="0" memberValueDatatype="130" unbalanced="0"/>
    <cacheHierarchy uniqueName="[_t受注ﾌｧｲﾙ_総合計].[集計日]" caption="集計日" attribute="1" time="1" defaultMemberUniqueName="[_t受注ﾌｧｲﾙ_総合計].[集計日].[All]" allUniqueName="[_t受注ﾌｧｲﾙ_総合計].[集計日].[All]" dimensionUniqueName="[_t受注ﾌｧｲﾙ_総合計]" displayFolder="" count="0" memberValueDatatype="7" unbalanced="0"/>
    <cacheHierarchy uniqueName="[_t受注ﾌｧｲﾙ_総合計].[加工金額合計(月次実績)]" caption="加工金額合計(月次実績)" attribute="1" defaultMemberUniqueName="[_t受注ﾌｧｲﾙ_総合計].[加工金額合計(月次実績)].[All]" allUniqueName="[_t受注ﾌｧｲﾙ_総合計].[加工金額合計(月次実績)].[All]" dimensionUniqueName="[_t受注ﾌｧｲﾙ_総合計]" displayFolder="" count="0" memberValueDatatype="20" unbalanced="0"/>
    <cacheHierarchy uniqueName="[_t受注ﾌｧｲﾙ_総合計].[加工金額]" caption="加工金額" attribute="1" defaultMemberUniqueName="[_t受注ﾌｧｲﾙ_総合計].[加工金額].[All]" allUniqueName="[_t受注ﾌｧｲﾙ_総合計].[加工金額].[All]" dimensionUniqueName="[_t受注ﾌｧｲﾙ_総合計]" displayFolder="" count="0" memberValueDatatype="20" unbalanced="0"/>
    <cacheHierarchy uniqueName="[_t受注ﾌｧｲﾙ_総合計].[加工完了金額]" caption="加工完了金額" attribute="1" defaultMemberUniqueName="[_t受注ﾌｧｲﾙ_総合計].[加工完了金額].[All]" allUniqueName="[_t受注ﾌｧｲﾙ_総合計].[加工完了金額].[All]" dimensionUniqueName="[_t受注ﾌｧｲﾙ_総合計]" displayFolder="" count="0" memberValueDatatype="20" unbalanced="0"/>
    <cacheHierarchy uniqueName="[_t受注ﾌｧｲﾙ_総合計].[TPI2]" caption="TPI2" attribute="1" defaultMemberUniqueName="[_t受注ﾌｧｲﾙ_総合計].[TPI2].[All]" allUniqueName="[_t受注ﾌｧｲﾙ_総合計].[TPI2].[All]" dimensionUniqueName="[_t受注ﾌｧｲﾙ_総合計]" displayFolder="" count="0" memberValueDatatype="20" unbalanced="0"/>
    <cacheHierarchy uniqueName="[_t受注ﾌｧｲﾙ_総合計].[東レ]" caption="東レ" attribute="1" defaultMemberUniqueName="[_t受注ﾌｧｲﾙ_総合計].[東レ].[All]" allUniqueName="[_t受注ﾌｧｲﾙ_総合計].[東レ].[All]" dimensionUniqueName="[_t受注ﾌｧｲﾙ_総合計]" displayFolder="" count="0" memberValueDatatype="20" unbalanced="0"/>
    <cacheHierarchy uniqueName="[_t受注ﾌｧｲﾙ_総合計].[工程1]" caption="工程1" attribute="1" defaultMemberUniqueName="[_t受注ﾌｧｲﾙ_総合計].[工程1].[All]" allUniqueName="[_t受注ﾌｧｲﾙ_総合計].[工程1].[All]" dimensionUniqueName="[_t受注ﾌｧｲﾙ_総合計]" displayFolder="" count="0" memberValueDatatype="130" unbalanced="0"/>
    <cacheHierarchy uniqueName="[_t受注ﾌｧｲﾙ_総合計].[工程2]" caption="工程2" attribute="1" defaultMemberUniqueName="[_t受注ﾌｧｲﾙ_総合計].[工程2].[All]" allUniqueName="[_t受注ﾌｧｲﾙ_総合計].[工程2].[All]" dimensionUniqueName="[_t受注ﾌｧｲﾙ_総合計]" displayFolder="" count="0" memberValueDatatype="130" unbalanced="0"/>
    <cacheHierarchy uniqueName="[_t受注ﾌｧｲﾙ_総合計].[工程3]" caption="工程3" attribute="1" defaultMemberUniqueName="[_t受注ﾌｧｲﾙ_総合計].[工程3].[All]" allUniqueName="[_t受注ﾌｧｲﾙ_総合計].[工程3].[All]" dimensionUniqueName="[_t受注ﾌｧｲﾙ_総合計]" displayFolder="" count="0" memberValueDatatype="130" unbalanced="0"/>
    <cacheHierarchy uniqueName="[_t受注ﾌｧｲﾙ_総合計].[工程4]" caption="工程4" attribute="1" defaultMemberUniqueName="[_t受注ﾌｧｲﾙ_総合計].[工程4].[All]" allUniqueName="[_t受注ﾌｧｲﾙ_総合計].[工程4].[All]" dimensionUniqueName="[_t受注ﾌｧｲﾙ_総合計]" displayFolder="" count="0" memberValueDatatype="130" unbalanced="0"/>
    <cacheHierarchy uniqueName="[_t受注ﾌｧｲﾙ_総合計].[工程5]" caption="工程5" attribute="1" defaultMemberUniqueName="[_t受注ﾌｧｲﾙ_総合計].[工程5].[All]" allUniqueName="[_t受注ﾌｧｲﾙ_総合計].[工程5].[All]" dimensionUniqueName="[_t受注ﾌｧｲﾙ_総合計]" displayFolder="" count="0" memberValueDatatype="130" unbalanced="0"/>
    <cacheHierarchy uniqueName="[_t受注ﾌｧｲﾙ_東レ].[依頼Ｎｏ]" caption="依頼Ｎｏ" attribute="1" defaultMemberUniqueName="[_t受注ﾌｧｲﾙ_東レ].[依頼Ｎｏ].[All]" allUniqueName="[_t受注ﾌｧｲﾙ_東レ].[依頼Ｎｏ].[All]" dimensionUniqueName="[_t受注ﾌｧｲﾙ_東レ]" displayFolder="" count="0" memberValueDatatype="130" unbalanced="0"/>
    <cacheHierarchy uniqueName="[_t受注ﾌｧｲﾙ_東レ].[調整納期]" caption="調整納期" attribute="1" time="1" defaultMemberUniqueName="[_t受注ﾌｧｲﾙ_東レ].[調整納期].[All]" allUniqueName="[_t受注ﾌｧｲﾙ_東レ].[調整納期].[All]" dimensionUniqueName="[_t受注ﾌｧｲﾙ_東レ]" displayFolder="" count="0" memberValueDatatype="7" unbalanced="0"/>
    <cacheHierarchy uniqueName="[_t受注ﾌｧｲﾙ_東レ].[受注金額(修正)]" caption="受注金額(修正)" attribute="1" defaultMemberUniqueName="[_t受注ﾌｧｲﾙ_東レ].[受注金額(修正)].[All]" allUniqueName="[_t受注ﾌｧｲﾙ_東レ].[受注金額(修正)].[All]" dimensionUniqueName="[_t受注ﾌｧｲﾙ_東レ]" displayFolder="" count="0" memberValueDatatype="20" unbalanced="0"/>
    <cacheHierarchy uniqueName="[_t受注ﾌｧｲﾙ_東レ].[加工完了日]" caption="加工完了日" attribute="1" defaultMemberUniqueName="[_t受注ﾌｧｲﾙ_東レ].[加工完了日].[All]" allUniqueName="[_t受注ﾌｧｲﾙ_東レ].[加工完了日].[All]" dimensionUniqueName="[_t受注ﾌｧｲﾙ_東レ]" displayFolder="" count="0" memberValueDatatype="130" unbalanced="0"/>
    <cacheHierarchy uniqueName="[_t受注ﾌｧｲﾙ_東レ].[加工計画(完了日)]" caption="加工計画(完了日)" attribute="1" defaultMemberUniqueName="[_t受注ﾌｧｲﾙ_東レ].[加工計画(完了日)].[All]" allUniqueName="[_t受注ﾌｧｲﾙ_東レ].[加工計画(完了日)].[All]" dimensionUniqueName="[_t受注ﾌｧｲﾙ_東レ]" displayFolder="" count="0" memberValueDatatype="130" unbalanced="0"/>
    <cacheHierarchy uniqueName="[_t受注ﾌｧｲﾙ_東レ].[集計日]" caption="集計日" attribute="1" time="1" defaultMemberUniqueName="[_t受注ﾌｧｲﾙ_東レ].[集計日].[All]" allUniqueName="[_t受注ﾌｧｲﾙ_東レ].[集計日].[All]" dimensionUniqueName="[_t受注ﾌｧｲﾙ_東レ]" displayFolder="" count="0" memberValueDatatype="7" unbalanced="0"/>
    <cacheHierarchy uniqueName="[_t受注ﾌｧｲﾙ_東レ].[加工金額合計(月次実績)]" caption="加工金額合計(月次実績)" attribute="1" defaultMemberUniqueName="[_t受注ﾌｧｲﾙ_東レ].[加工金額合計(月次実績)].[All]" allUniqueName="[_t受注ﾌｧｲﾙ_東レ].[加工金額合計(月次実績)].[All]" dimensionUniqueName="[_t受注ﾌｧｲﾙ_東レ]" displayFolder="" count="0" memberValueDatatype="20" unbalanced="0"/>
    <cacheHierarchy uniqueName="[_t受注ﾌｧｲﾙ_東レ].[加工金額]" caption="加工金額" attribute="1" defaultMemberUniqueName="[_t受注ﾌｧｲﾙ_東レ].[加工金額].[All]" allUniqueName="[_t受注ﾌｧｲﾙ_東レ].[加工金額].[All]" dimensionUniqueName="[_t受注ﾌｧｲﾙ_東レ]" displayFolder="" count="0" memberValueDatatype="20" unbalanced="0"/>
    <cacheHierarchy uniqueName="[_年月_helper].[年月]" caption="年月" attribute="1" time="1" defaultMemberUniqueName="[_年月_helper].[年月].[All]" allUniqueName="[_年月_helper].[年月].[All]" dimensionUniqueName="[_年月_helper]" displayFolder="" count="0" memberValueDatatype="7" unbalanced="0"/>
    <cacheHierarchy uniqueName="[_年月_helper].[年月 (年)]" caption="年月 (年)" attribute="1" defaultMemberUniqueName="[_年月_helper].[年月 (年)].[All]" allUniqueName="[_年月_helper].[年月 (年)].[All]" dimensionUniqueName="[_年月_helper]" displayFolder="" count="2" memberValueDatatype="130" unbalanced="0">
      <fieldsUsage count="2">
        <fieldUsage x="-1"/>
        <fieldUsage x="2"/>
      </fieldsUsage>
    </cacheHierarchy>
    <cacheHierarchy uniqueName="[_年月_helper].[年月 (四半期)]" caption="年月 (四半期)" attribute="1" defaultMemberUniqueName="[_年月_helper].[年月 (四半期)].[All]" allUniqueName="[_年月_helper].[年月 (四半期)].[All]" dimensionUniqueName="[_年月_helper]" displayFolder="" count="0" memberValueDatatype="130" unbalanced="0"/>
    <cacheHierarchy uniqueName="[_年月_helper].[年月 (月)]" caption="年月 (月)" attribute="1" defaultMemberUniqueName="[_年月_helper].[年月 (月)].[All]" allUniqueName="[_年月_helper].[年月 (月)].[All]" dimensionUniqueName="[_年月_helper]" displayFolder="" count="2" memberValueDatatype="130" unbalanced="0">
      <fieldsUsage count="2">
        <fieldUsage x="-1"/>
        <fieldUsage x="1"/>
      </fieldsUsage>
    </cacheHierarchy>
    <cacheHierarchy uniqueName="[_年月_helper].[年月 (月のインデックス)]" caption="年月 (月のインデックス)" attribute="1" defaultMemberUniqueName="[_年月_helper].[年月 (月のインデックス)].[All]" allUniqueName="[_年月_helper].[年月 (月のインデックス)].[All]" dimensionUniqueName="[_年月_helper]" displayFolder="" count="0" memberValueDatatype="20" unbalanced="0" hidden="1"/>
    <cacheHierarchy uniqueName="[Measures].[合計 / 加工金額]" caption="合計 / 加工金額" measure="1" displayFolder="" measureGroup="_t受注ﾌｧｲﾙ_総合計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合計 / 受注金額(修正)]" caption="合計 / 受注金額(修正)" measure="1" displayFolder="" measureGroup="_t受注ﾌｧｲﾙ_東レ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合計 / 加工金額 2]" caption="合計 / 加工金額 2" measure="1" displayFolder="" measureGroup="_t受注ﾌｧｲﾙ_TPI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合計 / 加工金額 3]" caption="合計 / 加工金額 3" measure="1" displayFolder="" measureGroup="_t受注ﾌｧｲﾙ_東レ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合計 / 加工金額合計(月次実績)]" caption="合計 / 加工金額合計(月次実績)" measure="1" displayFolder="" measureGroup="_t受注ﾌｧｲﾙ_総合計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カウント / 加工完了金額]" caption="カウント / 加工完了金額" measure="1" displayFolder="" measureGroup="_t受注ﾌｧｲﾙ_総合計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合計 / 加工完了金額]" caption="合計 / 加工完了金額" measure="1" displayFolder="" measureGroup="_t受注ﾌｧｲﾙ_総合計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カウント / 受注数]" caption="カウント / 受注数" measure="1" displayFolder="" measureGroup="_t受注ﾌｧｲﾙ_総合計" count="0" oneField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合計 / 受注金額(修正) 2]" caption="合計 / 受注金額(修正) 2" measure="1" displayFolder="" measureGroup="_t受注ﾌｧｲﾙ_自社加工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粘着ゴミ除去加工金額]" caption="粘着ゴミ除去加工金額" measure="1" displayFolder="" measureGroup="_t受注ﾌｧｲﾙ_総合計" count="0" oneField="1">
      <fieldsUsage count="1">
        <fieldUsage x="4"/>
      </fieldsUsage>
    </cacheHierarchy>
    <cacheHierarchy uniqueName="[Measures].[__XL_Count _年月_helper]" caption="__XL_Count _年月_helper" measure="1" displayFolder="" measureGroup="_年月_helper" count="0" hidden="1"/>
    <cacheHierarchy uniqueName="[Measures].[__XL_Count _t受注ﾌｧｲﾙ_総合計]" caption="__XL_Count _t受注ﾌｧｲﾙ_総合計" measure="1" displayFolder="" measureGroup="_t受注ﾌｧｲﾙ_総合計" count="0" hidden="1"/>
    <cacheHierarchy uniqueName="[Measures].[__XL_Count _t受注ﾌｧｲﾙ_TPI]" caption="__XL_Count _t受注ﾌｧｲﾙ_TPI" measure="1" displayFolder="" measureGroup="_t受注ﾌｧｲﾙ_TPI" count="0" hidden="1"/>
    <cacheHierarchy uniqueName="[Measures].[__XL_Count _t受注ﾌｧｲﾙ_東レ]" caption="__XL_Count _t受注ﾌｧｲﾙ_東レ" measure="1" displayFolder="" measureGroup="_t受注ﾌｧｲﾙ_東レ" count="0" hidden="1"/>
    <cacheHierarchy uniqueName="[Measures].[__XL_Count _t受注ﾌｧｲﾙ_自社加工]" caption="__XL_Count _t受注ﾌｧｲﾙ_自社加工" measure="1" displayFolder="" measureGroup="_t受注ﾌｧｲﾙ_自社加工" count="0" hidden="1"/>
    <cacheHierarchy uniqueName="[Measures].[__No measures defined]" caption="__No measures defined" measure="1" displayFolder="" count="0" hidden="1"/>
  </cacheHierarchies>
  <kpis count="0"/>
  <dimensions count="6">
    <dimension name="_t受注ﾌｧｲﾙ_TPI" uniqueName="[_t受注ﾌｧｲﾙ_TPI]" caption="_t受注ﾌｧｲﾙ_TPI"/>
    <dimension name="_t受注ﾌｧｲﾙ_自社加工" uniqueName="[_t受注ﾌｧｲﾙ_自社加工]" caption="_t受注ﾌｧｲﾙ_自社加工"/>
    <dimension name="_t受注ﾌｧｲﾙ_総合計" uniqueName="[_t受注ﾌｧｲﾙ_総合計]" caption="_t受注ﾌｧｲﾙ_総合計"/>
    <dimension name="_t受注ﾌｧｲﾙ_東レ" uniqueName="[_t受注ﾌｧｲﾙ_東レ]" caption="_t受注ﾌｧｲﾙ_東レ"/>
    <dimension name="_年月_helper" uniqueName="[_年月_helper]" caption="_年月_helper"/>
    <dimension measure="1" name="Measures" uniqueName="[Measures]" caption="Measures"/>
  </dimensions>
  <measureGroups count="5">
    <measureGroup name="_t受注ﾌｧｲﾙ_TPI" caption="_t受注ﾌｧｲﾙ_TPI"/>
    <measureGroup name="_t受注ﾌｧｲﾙ_自社加工" caption="_t受注ﾌｧｲﾙ_自社加工"/>
    <measureGroup name="_t受注ﾌｧｲﾙ_総合計" caption="_t受注ﾌｧｲﾙ_総合計"/>
    <measureGroup name="_t受注ﾌｧｲﾙ_東レ" caption="_t受注ﾌｧｲﾙ_東レ"/>
    <measureGroup name="_年月_helper" caption="_年月_helper"/>
  </measureGroups>
  <maps count="9">
    <map measureGroup="0" dimension="0"/>
    <map measureGroup="0" dimension="4"/>
    <map measureGroup="1" dimension="1"/>
    <map measureGroup="1" dimension="4"/>
    <map measureGroup="2" dimension="2"/>
    <map measureGroup="2" dimension="4"/>
    <map measureGroup="3" dimension="3"/>
    <map measureGroup="3" dimension="4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細川 守" refreshedDate="46268.415034837963" backgroundQuery="1" createdVersion="8" refreshedVersion="8" minRefreshableVersion="3" recordCount="0" supportSubquery="1" supportAdvancedDrill="1" xr:uid="{6AEB3D4E-34C2-40C2-8607-4572662A1976}">
  <cacheSource type="external" connectionId="1"/>
  <cacheFields count="12">
    <cacheField name="[Measures].[合計 / 加工金額]" caption="合計 / 加工金額" numFmtId="0" hierarchy="47" level="32767"/>
    <cacheField name="[_t受注ﾌｧｲﾙ_総合計].[加工完了日].[加工完了日]" caption="加工完了日" numFmtId="0" hierarchy="21" level="1">
      <sharedItems count="18">
        <s v="2025/8/1"/>
        <s v="2025/8/4"/>
        <s v="2025/8/5"/>
        <s v="2025/8/6"/>
        <s v="2025/8/7"/>
        <s v="2025/8/8"/>
        <s v="2025/8/12"/>
        <s v="2025/8/13"/>
        <s v="2025/8/18"/>
        <s v="2025/8/19"/>
        <s v="2025/8/20"/>
        <s v="2025/8/21"/>
        <s v="2025/8/22"/>
        <s v="2025/8/25"/>
        <s v="2025/8/26"/>
        <s v="2025/8/27"/>
        <s v="2025/8/28"/>
        <s v="2025/8/29"/>
      </sharedItems>
    </cacheField>
    <cacheField name="[_年月_helper].[年月].[年月]" caption="年月" numFmtId="0" hierarchy="42" level="1">
      <sharedItems containsSemiMixedTypes="0" containsNonDate="0" containsDate="1" containsString="0" minDate="2026-09-01T00:00:00" maxDate="2026-10-01T00:00:00" count="30"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</sharedItems>
    </cacheField>
    <cacheField name="[_年月_helper].[年月 (月)].[年月 (月)]" caption="年月 (月)" numFmtId="0" hierarchy="45" level="1">
      <sharedItems containsSemiMixedTypes="0" containsNonDate="0" containsString="0"/>
    </cacheField>
    <cacheField name="[_年月_helper].[年月 (年)].[年月 (年)]" caption="年月 (年)" numFmtId="0" hierarchy="43" level="1">
      <sharedItems containsSemiMixedTypes="0" containsNonDate="0" containsString="0"/>
    </cacheField>
    <cacheField name="[_t受注ﾌｧｲﾙ_総合計].[加工内容].[加工内容]" caption="加工内容" numFmtId="0" hierarchy="17" level="1">
      <sharedItems containsSemiMixedTypes="0" containsNonDate="0" containsString="0"/>
    </cacheField>
    <cacheField name="[_t受注ﾌｧｲﾙ_総合計].[工程1].[工程1]" caption="工程1" numFmtId="0" hierarchy="29" level="1">
      <sharedItems containsSemiMixedTypes="0" containsNonDate="0" containsString="0"/>
    </cacheField>
    <cacheField name="[_t受注ﾌｧｲﾙ_総合計].[工程2].[工程2]" caption="工程2" numFmtId="0" hierarchy="30" level="1">
      <sharedItems containsSemiMixedTypes="0" containsNonDate="0" containsString="0"/>
    </cacheField>
    <cacheField name="[_t受注ﾌｧｲﾙ_総合計].[工程3].[工程3]" caption="工程3" numFmtId="0" hierarchy="31" level="1">
      <sharedItems containsSemiMixedTypes="0" containsNonDate="0" containsString="0"/>
    </cacheField>
    <cacheField name="[_t受注ﾌｧｲﾙ_総合計].[工程4].[工程4]" caption="工程4" numFmtId="0" hierarchy="32" level="1">
      <sharedItems containsSemiMixedTypes="0" containsNonDate="0" containsString="0"/>
    </cacheField>
    <cacheField name="[_t受注ﾌｧｲﾙ_総合計].[工程5].[工程5]" caption="工程5" numFmtId="0" hierarchy="33" level="1">
      <sharedItems containsSemiMixedTypes="0" containsNonDate="0" containsString="0"/>
    </cacheField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_t受注ﾌｧｲﾙ_TPI].[依頼Ｎｏ]" caption="依頼Ｎｏ" attribute="1" defaultMemberUniqueName="[_t受注ﾌｧｲﾙ_TPI].[依頼Ｎｏ].[All]" allUniqueName="[_t受注ﾌｧｲﾙ_TPI].[依頼Ｎｏ].[All]" dimensionUniqueName="[_t受注ﾌｧｲﾙ_TPI]" displayFolder="" count="0" memberValueDatatype="130" unbalanced="0"/>
    <cacheHierarchy uniqueName="[_t受注ﾌｧｲﾙ_TPI].[調整納期]" caption="調整納期" attribute="1" time="1" defaultMemberUniqueName="[_t受注ﾌｧｲﾙ_TPI].[調整納期].[All]" allUniqueName="[_t受注ﾌｧｲﾙ_TPI].[調整納期].[All]" dimensionUniqueName="[_t受注ﾌｧｲﾙ_TPI]" displayFolder="" count="0" memberValueDatatype="7" unbalanced="0"/>
    <cacheHierarchy uniqueName="[_t受注ﾌｧｲﾙ_TPI].[受注金額(修正)]" caption="受注金額(修正)" attribute="1" defaultMemberUniqueName="[_t受注ﾌｧｲﾙ_TPI].[受注金額(修正)].[All]" allUniqueName="[_t受注ﾌｧｲﾙ_TPI].[受注金額(修正)].[All]" dimensionUniqueName="[_t受注ﾌｧｲﾙ_TPI]" displayFolder="" count="0" memberValueDatatype="20" unbalanced="0"/>
    <cacheHierarchy uniqueName="[_t受注ﾌｧｲﾙ_TPI].[加工完了日]" caption="加工完了日" attribute="1" defaultMemberUniqueName="[_t受注ﾌｧｲﾙ_TPI].[加工完了日].[All]" allUniqueName="[_t受注ﾌｧｲﾙ_TPI].[加工完了日].[All]" dimensionUniqueName="[_t受注ﾌｧｲﾙ_TPI]" displayFolder="" count="0" memberValueDatatype="130" unbalanced="0"/>
    <cacheHierarchy uniqueName="[_t受注ﾌｧｲﾙ_TPI].[加工計画(完了日)]" caption="加工計画(完了日)" attribute="1" defaultMemberUniqueName="[_t受注ﾌｧｲﾙ_TPI].[加工計画(完了日)].[All]" allUniqueName="[_t受注ﾌｧｲﾙ_TPI].[加工計画(完了日)].[All]" dimensionUniqueName="[_t受注ﾌｧｲﾙ_TPI]" displayFolder="" count="0" memberValueDatatype="130" unbalanced="0"/>
    <cacheHierarchy uniqueName="[_t受注ﾌｧｲﾙ_TPI].[集計日]" caption="集計日" attribute="1" time="1" defaultMemberUniqueName="[_t受注ﾌｧｲﾙ_TPI].[集計日].[All]" allUniqueName="[_t受注ﾌｧｲﾙ_TPI].[集計日].[All]" dimensionUniqueName="[_t受注ﾌｧｲﾙ_TPI]" displayFolder="" count="0" memberValueDatatype="7" unbalanced="0"/>
    <cacheHierarchy uniqueName="[_t受注ﾌｧｲﾙ_TPI].[加工金額合計(月次実績)]" caption="加工金額合計(月次実績)" attribute="1" defaultMemberUniqueName="[_t受注ﾌｧｲﾙ_TPI].[加工金額合計(月次実績)].[All]" allUniqueName="[_t受注ﾌｧｲﾙ_TPI].[加工金額合計(月次実績)].[All]" dimensionUniqueName="[_t受注ﾌｧｲﾙ_TPI]" displayFolder="" count="0" memberValueDatatype="20" unbalanced="0"/>
    <cacheHierarchy uniqueName="[_t受注ﾌｧｲﾙ_TPI].[加工金額]" caption="加工金額" attribute="1" defaultMemberUniqueName="[_t受注ﾌｧｲﾙ_TPI].[加工金額].[All]" allUniqueName="[_t受注ﾌｧｲﾙ_TPI].[加工金額].[All]" dimensionUniqueName="[_t受注ﾌｧｲﾙ_TPI]" displayFolder="" count="0" memberValueDatatype="20" unbalanced="0"/>
    <cacheHierarchy uniqueName="[_t受注ﾌｧｲﾙ_自社加工].[依頼Ｎｏ]" caption="依頼Ｎｏ" attribute="1" defaultMemberUniqueName="[_t受注ﾌｧｲﾙ_自社加工].[依頼Ｎｏ].[All]" allUniqueName="[_t受注ﾌｧｲﾙ_自社加工].[依頼Ｎｏ].[All]" dimensionUniqueName="[_t受注ﾌｧｲﾙ_自社加工]" displayFolder="" count="0" memberValueDatatype="130" unbalanced="0"/>
    <cacheHierarchy uniqueName="[_t受注ﾌｧｲﾙ_自社加工].[調整納期]" caption="調整納期" attribute="1" time="1" defaultMemberUniqueName="[_t受注ﾌｧｲﾙ_自社加工].[調整納期].[All]" allUniqueName="[_t受注ﾌｧｲﾙ_自社加工].[調整納期].[All]" dimensionUniqueName="[_t受注ﾌｧｲﾙ_自社加工]" displayFolder="" count="0" memberValueDatatype="7" unbalanced="0"/>
    <cacheHierarchy uniqueName="[_t受注ﾌｧｲﾙ_自社加工].[受注金額(修正)]" caption="受注金額(修正)" attribute="1" defaultMemberUniqueName="[_t受注ﾌｧｲﾙ_自社加工].[受注金額(修正)].[All]" allUniqueName="[_t受注ﾌｧｲﾙ_自社加工].[受注金額(修正)].[All]" dimensionUniqueName="[_t受注ﾌｧｲﾙ_自社加工]" displayFolder="" count="0" memberValueDatatype="20" unbalanced="0"/>
    <cacheHierarchy uniqueName="[_t受注ﾌｧｲﾙ_自社加工].[加工完了日]" caption="加工完了日" attribute="1" defaultMemberUniqueName="[_t受注ﾌｧｲﾙ_自社加工].[加工完了日].[All]" allUniqueName="[_t受注ﾌｧｲﾙ_自社加工].[加工完了日].[All]" dimensionUniqueName="[_t受注ﾌｧｲﾙ_自社加工]" displayFolder="" count="0" memberValueDatatype="130" unbalanced="0"/>
    <cacheHierarchy uniqueName="[_t受注ﾌｧｲﾙ_自社加工].[加工計画(完了日)]" caption="加工計画(完了日)" attribute="1" defaultMemberUniqueName="[_t受注ﾌｧｲﾙ_自社加工].[加工計画(完了日)].[All]" allUniqueName="[_t受注ﾌｧｲﾙ_自社加工].[加工計画(完了日)].[All]" dimensionUniqueName="[_t受注ﾌｧｲﾙ_自社加工]" displayFolder="" count="0" memberValueDatatype="130" unbalanced="0"/>
    <cacheHierarchy uniqueName="[_t受注ﾌｧｲﾙ_自社加工].[集計日]" caption="集計日" attribute="1" time="1" defaultMemberUniqueName="[_t受注ﾌｧｲﾙ_自社加工].[集計日].[All]" allUniqueName="[_t受注ﾌｧｲﾙ_自社加工].[集計日].[All]" dimensionUniqueName="[_t受注ﾌｧｲﾙ_自社加工]" displayFolder="" count="0" memberValueDatatype="7" unbalanced="0"/>
    <cacheHierarchy uniqueName="[_t受注ﾌｧｲﾙ_自社加工].[加工金額合計(月次実績)]" caption="加工金額合計(月次実績)" attribute="1" defaultMemberUniqueName="[_t受注ﾌｧｲﾙ_自社加工].[加工金額合計(月次実績)].[All]" allUniqueName="[_t受注ﾌｧｲﾙ_自社加工].[加工金額合計(月次実績)].[All]" dimensionUniqueName="[_t受注ﾌｧｲﾙ_自社加工]" displayFolder="" count="0" memberValueDatatype="20" unbalanced="0"/>
    <cacheHierarchy uniqueName="[_t受注ﾌｧｲﾙ_自社加工].[加工金額]" caption="加工金額" attribute="1" defaultMemberUniqueName="[_t受注ﾌｧｲﾙ_自社加工].[加工金額].[All]" allUniqueName="[_t受注ﾌｧｲﾙ_自社加工].[加工金額].[All]" dimensionUniqueName="[_t受注ﾌｧｲﾙ_自社加工]" displayFolder="" count="0" memberValueDatatype="20" unbalanced="0"/>
    <cacheHierarchy uniqueName="[_t受注ﾌｧｲﾙ_総合計].[依頼Ｎｏ]" caption="依頼Ｎｏ" attribute="1" defaultMemberUniqueName="[_t受注ﾌｧｲﾙ_総合計].[依頼Ｎｏ].[All]" allUniqueName="[_t受注ﾌｧｲﾙ_総合計].[依頼Ｎｏ].[All]" dimensionUniqueName="[_t受注ﾌｧｲﾙ_総合計]" displayFolder="" count="0" memberValueDatatype="130" unbalanced="0"/>
    <cacheHierarchy uniqueName="[_t受注ﾌｧｲﾙ_総合計].[加工内容]" caption="加工内容" attribute="1" defaultMemberUniqueName="[_t受注ﾌｧｲﾙ_総合計].[加工内容].[All]" allUniqueName="[_t受注ﾌｧｲﾙ_総合計].[加工内容].[All]" dimensionUniqueName="[_t受注ﾌｧｲﾙ_総合計]" displayFolder="" count="2" memberValueDatatype="130" unbalanced="0">
      <fieldsUsage count="2">
        <fieldUsage x="-1"/>
        <fieldUsage x="5"/>
      </fieldsUsage>
    </cacheHierarchy>
    <cacheHierarchy uniqueName="[_t受注ﾌｧｲﾙ_総合計].[調整納期]" caption="調整納期" attribute="1" time="1" defaultMemberUniqueName="[_t受注ﾌｧｲﾙ_総合計].[調整納期].[All]" allUniqueName="[_t受注ﾌｧｲﾙ_総合計].[調整納期].[All]" dimensionUniqueName="[_t受注ﾌｧｲﾙ_総合計]" displayFolder="" count="0" memberValueDatatype="7" unbalanced="0"/>
    <cacheHierarchy uniqueName="[_t受注ﾌｧｲﾙ_総合計].[受注数]" caption="受注数" attribute="1" defaultMemberUniqueName="[_t受注ﾌｧｲﾙ_総合計].[受注数].[All]" allUniqueName="[_t受注ﾌｧｲﾙ_総合計].[受注数].[All]" dimensionUniqueName="[_t受注ﾌｧｲﾙ_総合計]" displayFolder="" count="0" memberValueDatatype="130" unbalanced="0"/>
    <cacheHierarchy uniqueName="[_t受注ﾌｧｲﾙ_総合計].[受注金額(修正)]" caption="受注金額(修正)" attribute="1" defaultMemberUniqueName="[_t受注ﾌｧｲﾙ_総合計].[受注金額(修正)].[All]" allUniqueName="[_t受注ﾌｧｲﾙ_総合計].[受注金額(修正)].[All]" dimensionUniqueName="[_t受注ﾌｧｲﾙ_総合計]" displayFolder="" count="0" memberValueDatatype="20" unbalanced="0"/>
    <cacheHierarchy uniqueName="[_t受注ﾌｧｲﾙ_総合計].[加工完了日]" caption="加工完了日" attribute="1" defaultMemberUniqueName="[_t受注ﾌｧｲﾙ_総合計].[加工完了日].[All]" allUniqueName="[_t受注ﾌｧｲﾙ_総合計].[加工完了日].[All]" dimensionUniqueName="[_t受注ﾌｧｲﾙ_総合計]" displayFolder="" count="2" memberValueDatatype="130" unbalanced="0">
      <fieldsUsage count="2">
        <fieldUsage x="-1"/>
        <fieldUsage x="1"/>
      </fieldsUsage>
    </cacheHierarchy>
    <cacheHierarchy uniqueName="[_t受注ﾌｧｲﾙ_総合計].[加工計画(完了日)]" caption="加工計画(完了日)" attribute="1" defaultMemberUniqueName="[_t受注ﾌｧｲﾙ_総合計].[加工計画(完了日)].[All]" allUniqueName="[_t受注ﾌｧｲﾙ_総合計].[加工計画(完了日)].[All]" dimensionUniqueName="[_t受注ﾌｧｲﾙ_総合計]" displayFolder="" count="0" memberValueDatatype="130" unbalanced="0"/>
    <cacheHierarchy uniqueName="[_t受注ﾌｧｲﾙ_総合計].[集計日]" caption="集計日" attribute="1" time="1" defaultMemberUniqueName="[_t受注ﾌｧｲﾙ_総合計].[集計日].[All]" allUniqueName="[_t受注ﾌｧｲﾙ_総合計].[集計日].[All]" dimensionUniqueName="[_t受注ﾌｧｲﾙ_総合計]" displayFolder="" count="0" memberValueDatatype="7" unbalanced="0"/>
    <cacheHierarchy uniqueName="[_t受注ﾌｧｲﾙ_総合計].[加工金額合計(月次実績)]" caption="加工金額合計(月次実績)" attribute="1" defaultMemberUniqueName="[_t受注ﾌｧｲﾙ_総合計].[加工金額合計(月次実績)].[All]" allUniqueName="[_t受注ﾌｧｲﾙ_総合計].[加工金額合計(月次実績)].[All]" dimensionUniqueName="[_t受注ﾌｧｲﾙ_総合計]" displayFolder="" count="0" memberValueDatatype="20" unbalanced="0"/>
    <cacheHierarchy uniqueName="[_t受注ﾌｧｲﾙ_総合計].[加工金額]" caption="加工金額" attribute="1" defaultMemberUniqueName="[_t受注ﾌｧｲﾙ_総合計].[加工金額].[All]" allUniqueName="[_t受注ﾌｧｲﾙ_総合計].[加工金額].[All]" dimensionUniqueName="[_t受注ﾌｧｲﾙ_総合計]" displayFolder="" count="0" memberValueDatatype="20" unbalanced="0"/>
    <cacheHierarchy uniqueName="[_t受注ﾌｧｲﾙ_総合計].[加工完了金額]" caption="加工完了金額" attribute="1" defaultMemberUniqueName="[_t受注ﾌｧｲﾙ_総合計].[加工完了金額].[All]" allUniqueName="[_t受注ﾌｧｲﾙ_総合計].[加工完了金額].[All]" dimensionUniqueName="[_t受注ﾌｧｲﾙ_総合計]" displayFolder="" count="0" memberValueDatatype="20" unbalanced="0"/>
    <cacheHierarchy uniqueName="[_t受注ﾌｧｲﾙ_総合計].[TPI2]" caption="TPI2" attribute="1" defaultMemberUniqueName="[_t受注ﾌｧｲﾙ_総合計].[TPI2].[All]" allUniqueName="[_t受注ﾌｧｲﾙ_総合計].[TPI2].[All]" dimensionUniqueName="[_t受注ﾌｧｲﾙ_総合計]" displayFolder="" count="0" memberValueDatatype="20" unbalanced="0"/>
    <cacheHierarchy uniqueName="[_t受注ﾌｧｲﾙ_総合計].[東レ]" caption="東レ" attribute="1" defaultMemberUniqueName="[_t受注ﾌｧｲﾙ_総合計].[東レ].[All]" allUniqueName="[_t受注ﾌｧｲﾙ_総合計].[東レ].[All]" dimensionUniqueName="[_t受注ﾌｧｲﾙ_総合計]" displayFolder="" count="0" memberValueDatatype="20" unbalanced="0"/>
    <cacheHierarchy uniqueName="[_t受注ﾌｧｲﾙ_総合計].[工程1]" caption="工程1" attribute="1" defaultMemberUniqueName="[_t受注ﾌｧｲﾙ_総合計].[工程1].[All]" allUniqueName="[_t受注ﾌｧｲﾙ_総合計].[工程1].[All]" dimensionUniqueName="[_t受注ﾌｧｲﾙ_総合計]" displayFolder="" count="2" memberValueDatatype="130" unbalanced="0">
      <fieldsUsage count="2">
        <fieldUsage x="-1"/>
        <fieldUsage x="6"/>
      </fieldsUsage>
    </cacheHierarchy>
    <cacheHierarchy uniqueName="[_t受注ﾌｧｲﾙ_総合計].[工程2]" caption="工程2" attribute="1" defaultMemberUniqueName="[_t受注ﾌｧｲﾙ_総合計].[工程2].[All]" allUniqueName="[_t受注ﾌｧｲﾙ_総合計].[工程2].[All]" dimensionUniqueName="[_t受注ﾌｧｲﾙ_総合計]" displayFolder="" count="2" memberValueDatatype="130" unbalanced="0">
      <fieldsUsage count="2">
        <fieldUsage x="-1"/>
        <fieldUsage x="7"/>
      </fieldsUsage>
    </cacheHierarchy>
    <cacheHierarchy uniqueName="[_t受注ﾌｧｲﾙ_総合計].[工程3]" caption="工程3" attribute="1" defaultMemberUniqueName="[_t受注ﾌｧｲﾙ_総合計].[工程3].[All]" allUniqueName="[_t受注ﾌｧｲﾙ_総合計].[工程3].[All]" dimensionUniqueName="[_t受注ﾌｧｲﾙ_総合計]" displayFolder="" count="2" memberValueDatatype="130" unbalanced="0">
      <fieldsUsage count="2">
        <fieldUsage x="-1"/>
        <fieldUsage x="8"/>
      </fieldsUsage>
    </cacheHierarchy>
    <cacheHierarchy uniqueName="[_t受注ﾌｧｲﾙ_総合計].[工程4]" caption="工程4" attribute="1" defaultMemberUniqueName="[_t受注ﾌｧｲﾙ_総合計].[工程4].[All]" allUniqueName="[_t受注ﾌｧｲﾙ_総合計].[工程4].[All]" dimensionUniqueName="[_t受注ﾌｧｲﾙ_総合計]" displayFolder="" count="2" memberValueDatatype="130" unbalanced="0">
      <fieldsUsage count="2">
        <fieldUsage x="-1"/>
        <fieldUsage x="9"/>
      </fieldsUsage>
    </cacheHierarchy>
    <cacheHierarchy uniqueName="[_t受注ﾌｧｲﾙ_総合計].[工程5]" caption="工程5" attribute="1" defaultMemberUniqueName="[_t受注ﾌｧｲﾙ_総合計].[工程5].[All]" allUniqueName="[_t受注ﾌｧｲﾙ_総合計].[工程5].[All]" dimensionUniqueName="[_t受注ﾌｧｲﾙ_総合計]" displayFolder="" count="2" memberValueDatatype="130" unbalanced="0">
      <fieldsUsage count="2">
        <fieldUsage x="-1"/>
        <fieldUsage x="10"/>
      </fieldsUsage>
    </cacheHierarchy>
    <cacheHierarchy uniqueName="[_t受注ﾌｧｲﾙ_東レ].[依頼Ｎｏ]" caption="依頼Ｎｏ" attribute="1" defaultMemberUniqueName="[_t受注ﾌｧｲﾙ_東レ].[依頼Ｎｏ].[All]" allUniqueName="[_t受注ﾌｧｲﾙ_東レ].[依頼Ｎｏ].[All]" dimensionUniqueName="[_t受注ﾌｧｲﾙ_東レ]" displayFolder="" count="0" memberValueDatatype="130" unbalanced="0"/>
    <cacheHierarchy uniqueName="[_t受注ﾌｧｲﾙ_東レ].[調整納期]" caption="調整納期" attribute="1" time="1" defaultMemberUniqueName="[_t受注ﾌｧｲﾙ_東レ].[調整納期].[All]" allUniqueName="[_t受注ﾌｧｲﾙ_東レ].[調整納期].[All]" dimensionUniqueName="[_t受注ﾌｧｲﾙ_東レ]" displayFolder="" count="0" memberValueDatatype="7" unbalanced="0"/>
    <cacheHierarchy uniqueName="[_t受注ﾌｧｲﾙ_東レ].[受注金額(修正)]" caption="受注金額(修正)" attribute="1" defaultMemberUniqueName="[_t受注ﾌｧｲﾙ_東レ].[受注金額(修正)].[All]" allUniqueName="[_t受注ﾌｧｲﾙ_東レ].[受注金額(修正)].[All]" dimensionUniqueName="[_t受注ﾌｧｲﾙ_東レ]" displayFolder="" count="0" memberValueDatatype="20" unbalanced="0"/>
    <cacheHierarchy uniqueName="[_t受注ﾌｧｲﾙ_東レ].[加工完了日]" caption="加工完了日" attribute="1" defaultMemberUniqueName="[_t受注ﾌｧｲﾙ_東レ].[加工完了日].[All]" allUniqueName="[_t受注ﾌｧｲﾙ_東レ].[加工完了日].[All]" dimensionUniqueName="[_t受注ﾌｧｲﾙ_東レ]" displayFolder="" count="0" memberValueDatatype="130" unbalanced="0"/>
    <cacheHierarchy uniqueName="[_t受注ﾌｧｲﾙ_東レ].[加工計画(完了日)]" caption="加工計画(完了日)" attribute="1" defaultMemberUniqueName="[_t受注ﾌｧｲﾙ_東レ].[加工計画(完了日)].[All]" allUniqueName="[_t受注ﾌｧｲﾙ_東レ].[加工計画(完了日)].[All]" dimensionUniqueName="[_t受注ﾌｧｲﾙ_東レ]" displayFolder="" count="0" memberValueDatatype="130" unbalanced="0"/>
    <cacheHierarchy uniqueName="[_t受注ﾌｧｲﾙ_東レ].[集計日]" caption="集計日" attribute="1" time="1" defaultMemberUniqueName="[_t受注ﾌｧｲﾙ_東レ].[集計日].[All]" allUniqueName="[_t受注ﾌｧｲﾙ_東レ].[集計日].[All]" dimensionUniqueName="[_t受注ﾌｧｲﾙ_東レ]" displayFolder="" count="0" memberValueDatatype="7" unbalanced="0"/>
    <cacheHierarchy uniqueName="[_t受注ﾌｧｲﾙ_東レ].[加工金額合計(月次実績)]" caption="加工金額合計(月次実績)" attribute="1" defaultMemberUniqueName="[_t受注ﾌｧｲﾙ_東レ].[加工金額合計(月次実績)].[All]" allUniqueName="[_t受注ﾌｧｲﾙ_東レ].[加工金額合計(月次実績)].[All]" dimensionUniqueName="[_t受注ﾌｧｲﾙ_東レ]" displayFolder="" count="0" memberValueDatatype="20" unbalanced="0"/>
    <cacheHierarchy uniqueName="[_t受注ﾌｧｲﾙ_東レ].[加工金額]" caption="加工金額" attribute="1" defaultMemberUniqueName="[_t受注ﾌｧｲﾙ_東レ].[加工金額].[All]" allUniqueName="[_t受注ﾌｧｲﾙ_東レ].[加工金額].[All]" dimensionUniqueName="[_t受注ﾌｧｲﾙ_東レ]" displayFolder="" count="0" memberValueDatatype="20" unbalanced="0"/>
    <cacheHierarchy uniqueName="[_年月_helper].[年月]" caption="年月" attribute="1" time="1" defaultMemberUniqueName="[_年月_helper].[年月].[All]" allUniqueName="[_年月_helper].[年月].[All]" dimensionUniqueName="[_年月_helper]" displayFolder="" count="2" memberValueDatatype="7" unbalanced="0">
      <fieldsUsage count="2">
        <fieldUsage x="-1"/>
        <fieldUsage x="2"/>
      </fieldsUsage>
    </cacheHierarchy>
    <cacheHierarchy uniqueName="[_年月_helper].[年月 (年)]" caption="年月 (年)" attribute="1" defaultMemberUniqueName="[_年月_helper].[年月 (年)].[All]" allUniqueName="[_年月_helper].[年月 (年)].[All]" dimensionUniqueName="[_年月_helper]" displayFolder="" count="2" memberValueDatatype="130" unbalanced="0">
      <fieldsUsage count="2">
        <fieldUsage x="-1"/>
        <fieldUsage x="4"/>
      </fieldsUsage>
    </cacheHierarchy>
    <cacheHierarchy uniqueName="[_年月_helper].[年月 (四半期)]" caption="年月 (四半期)" attribute="1" defaultMemberUniqueName="[_年月_helper].[年月 (四半期)].[All]" allUniqueName="[_年月_helper].[年月 (四半期)].[All]" dimensionUniqueName="[_年月_helper]" displayFolder="" count="0" memberValueDatatype="130" unbalanced="0"/>
    <cacheHierarchy uniqueName="[_年月_helper].[年月 (月)]" caption="年月 (月)" attribute="1" defaultMemberUniqueName="[_年月_helper].[年月 (月)].[All]" allUniqueName="[_年月_helper].[年月 (月)].[All]" dimensionUniqueName="[_年月_helper]" displayFolder="" count="2" memberValueDatatype="130" unbalanced="0">
      <fieldsUsage count="2">
        <fieldUsage x="-1"/>
        <fieldUsage x="3"/>
      </fieldsUsage>
    </cacheHierarchy>
    <cacheHierarchy uniqueName="[_年月_helper].[年月 (月のインデックス)]" caption="年月 (月のインデックス)" attribute="1" defaultMemberUniqueName="[_年月_helper].[年月 (月のインデックス)].[All]" allUniqueName="[_年月_helper].[年月 (月のインデックス)].[All]" dimensionUniqueName="[_年月_helper]" displayFolder="" count="0" memberValueDatatype="20" unbalanced="0" hidden="1"/>
    <cacheHierarchy uniqueName="[Measures].[合計 / 加工金額]" caption="合計 / 加工金額" measure="1" displayFolder="" measureGroup="_t受注ﾌｧｲﾙ_総合計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合計 / 受注金額(修正)]" caption="合計 / 受注金額(修正)" measure="1" displayFolder="" measureGroup="_t受注ﾌｧｲﾙ_東レ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合計 / 加工金額 2]" caption="合計 / 加工金額 2" measure="1" displayFolder="" measureGroup="_t受注ﾌｧｲﾙ_TPI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合計 / 加工金額 3]" caption="合計 / 加工金額 3" measure="1" displayFolder="" measureGroup="_t受注ﾌｧｲﾙ_東レ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合計 / 加工金額合計(月次実績)]" caption="合計 / 加工金額合計(月次実績)" measure="1" displayFolder="" measureGroup="_t受注ﾌｧｲﾙ_総合計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カウント / 加工完了金額]" caption="カウント / 加工完了金額" measure="1" displayFolder="" measureGroup="_t受注ﾌｧｲﾙ_総合計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合計 / 加工完了金額]" caption="合計 / 加工完了金額" measure="1" displayFolder="" measureGroup="_t受注ﾌｧｲﾙ_総合計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カウント / 受注数]" caption="カウント / 受注数" measure="1" displayFolder="" measureGroup="_t受注ﾌｧｲﾙ_総合計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合計 / 受注金額(修正) 2]" caption="合計 / 受注金額(修正) 2" measure="1" displayFolder="" measureGroup="_t受注ﾌｧｲﾙ_自社加工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粘着ゴミ除去加工金額]" caption="粘着ゴミ除去加工金額" measure="1" displayFolder="" measureGroup="_t受注ﾌｧｲﾙ_総合計" count="0"/>
    <cacheHierarchy uniqueName="[Measures].[__XL_Count _年月_helper]" caption="__XL_Count _年月_helper" measure="1" displayFolder="" measureGroup="_年月_helper" count="0" hidden="1"/>
    <cacheHierarchy uniqueName="[Measures].[__XL_Count _t受注ﾌｧｲﾙ_総合計]" caption="__XL_Count _t受注ﾌｧｲﾙ_総合計" measure="1" displayFolder="" measureGroup="_t受注ﾌｧｲﾙ_総合計" count="0" hidden="1"/>
    <cacheHierarchy uniqueName="[Measures].[__XL_Count _t受注ﾌｧｲﾙ_TPI]" caption="__XL_Count _t受注ﾌｧｲﾙ_TPI" measure="1" displayFolder="" measureGroup="_t受注ﾌｧｲﾙ_TPI" count="0" hidden="1"/>
    <cacheHierarchy uniqueName="[Measures].[__XL_Count _t受注ﾌｧｲﾙ_東レ]" caption="__XL_Count _t受注ﾌｧｲﾙ_東レ" measure="1" displayFolder="" measureGroup="_t受注ﾌｧｲﾙ_東レ" count="0" hidden="1"/>
    <cacheHierarchy uniqueName="[Measures].[__XL_Count _t受注ﾌｧｲﾙ_自社加工]" caption="__XL_Count _t受注ﾌｧｲﾙ_自社加工" measure="1" displayFolder="" measureGroup="_t受注ﾌｧｲﾙ_自社加工" count="0" hidden="1"/>
    <cacheHierarchy uniqueName="[Measures].[__No measures defined]" caption="__No measures defined" measure="1" displayFolder="" count="0" hidden="1"/>
    <cacheHierarchy uniqueName="Unsupported0" caption="依頼Ｎｏ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6">
    <dimension name="_t受注ﾌｧｲﾙ_TPI" uniqueName="[_t受注ﾌｧｲﾙ_TPI]" caption="_t受注ﾌｧｲﾙ_TPI"/>
    <dimension name="_t受注ﾌｧｲﾙ_自社加工" uniqueName="[_t受注ﾌｧｲﾙ_自社加工]" caption="_t受注ﾌｧｲﾙ_自社加工"/>
    <dimension name="_t受注ﾌｧｲﾙ_総合計" uniqueName="[_t受注ﾌｧｲﾙ_総合計]" caption="_t受注ﾌｧｲﾙ_総合計"/>
    <dimension name="_t受注ﾌｧｲﾙ_東レ" uniqueName="[_t受注ﾌｧｲﾙ_東レ]" caption="_t受注ﾌｧｲﾙ_東レ"/>
    <dimension name="_年月_helper" uniqueName="[_年月_helper]" caption="_年月_helper"/>
    <dimension measure="1" name="Measures" uniqueName="[Measures]" caption="Measures"/>
  </dimensions>
  <measureGroups count="5">
    <measureGroup name="_t受注ﾌｧｲﾙ_TPI" caption="_t受注ﾌｧｲﾙ_TPI"/>
    <measureGroup name="_t受注ﾌｧｲﾙ_自社加工" caption="_t受注ﾌｧｲﾙ_自社加工"/>
    <measureGroup name="_t受注ﾌｧｲﾙ_総合計" caption="_t受注ﾌｧｲﾙ_総合計"/>
    <measureGroup name="_t受注ﾌｧｲﾙ_東レ" caption="_t受注ﾌｧｲﾙ_東レ"/>
    <measureGroup name="_年月_helper" caption="_年月_helper"/>
  </measureGroups>
  <maps count="9">
    <map measureGroup="0" dimension="0"/>
    <map measureGroup="0" dimension="4"/>
    <map measureGroup="1" dimension="1"/>
    <map measureGroup="1" dimension="4"/>
    <map measureGroup="2" dimension="2"/>
    <map measureGroup="2" dimension="4"/>
    <map measureGroup="3" dimension="3"/>
    <map measureGroup="3" dimension="4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細川 守" refreshedDate="46268.415040162035" backgroundQuery="1" createdVersion="8" refreshedVersion="8" minRefreshableVersion="3" recordCount="0" supportSubquery="1" supportAdvancedDrill="1" xr:uid="{01B1F9FF-DBD3-478C-8D9F-8410C8F5E520}">
  <cacheSource type="external" connectionId="1"/>
  <cacheFields count="11">
    <cacheField name="[_年月_helper].[年月].[年月]" caption="年月" numFmtId="0" hierarchy="42" level="1">
      <sharedItems containsSemiMixedTypes="0" containsNonDate="0" containsDate="1" containsString="0" minDate="2026-09-01T00:00:00" maxDate="2026-10-01T00:00:00" count="30"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</sharedItems>
    </cacheField>
    <cacheField name="[_年月_helper].[年月 (年)].[年月 (年)]" caption="年月 (年)" numFmtId="0" hierarchy="43" level="1">
      <sharedItems containsSemiMixedTypes="0" containsNonDate="0" containsString="0"/>
    </cacheField>
    <cacheField name="[_年月_helper].[年月 (月)].[年月 (月)]" caption="年月 (月)" numFmtId="0" hierarchy="45" level="1">
      <sharedItems containsSemiMixedTypes="0" containsNonDate="0" containsString="0"/>
    </cacheField>
    <cacheField name="[_t受注ﾌｧｲﾙ_総合計].[加工完了日].[加工完了日]" caption="加工完了日" numFmtId="0" hierarchy="21" level="1">
      <sharedItems containsSemiMixedTypes="0" containsNonDate="0" containsString="0"/>
    </cacheField>
    <cacheField name="[Measures].[合計 / 加工完了金額]" caption="合計 / 加工完了金額" numFmtId="0" hierarchy="53" level="32767"/>
    <cacheField name="[_t受注ﾌｧｲﾙ_総合計].[工程1].[工程1]" caption="工程1" numFmtId="0" hierarchy="29" level="1">
      <sharedItems containsSemiMixedTypes="0" containsNonDate="0" containsString="0"/>
    </cacheField>
    <cacheField name="[_t受注ﾌｧｲﾙ_総合計].[工程2].[工程2]" caption="工程2" numFmtId="0" hierarchy="30" level="1">
      <sharedItems containsSemiMixedTypes="0" containsNonDate="0" containsString="0"/>
    </cacheField>
    <cacheField name="[_t受注ﾌｧｲﾙ_総合計].[工程3].[工程3]" caption="工程3" numFmtId="0" hierarchy="31" level="1">
      <sharedItems containsSemiMixedTypes="0" containsNonDate="0" containsString="0"/>
    </cacheField>
    <cacheField name="[_t受注ﾌｧｲﾙ_総合計].[工程4].[工程4]" caption="工程4" numFmtId="0" hierarchy="32" level="1">
      <sharedItems containsSemiMixedTypes="0" containsNonDate="0" containsString="0"/>
    </cacheField>
    <cacheField name="[_t受注ﾌｧｲﾙ_総合計].[工程5].[工程5]" caption="工程5" numFmtId="0" hierarchy="33" level="1">
      <sharedItems containsSemiMixedTypes="0" containsNonDate="0" containsString="0"/>
    </cacheField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_t受注ﾌｧｲﾙ_TPI].[依頼Ｎｏ]" caption="依頼Ｎｏ" attribute="1" defaultMemberUniqueName="[_t受注ﾌｧｲﾙ_TPI].[依頼Ｎｏ].[All]" allUniqueName="[_t受注ﾌｧｲﾙ_TPI].[依頼Ｎｏ].[All]" dimensionUniqueName="[_t受注ﾌｧｲﾙ_TPI]" displayFolder="" count="0" memberValueDatatype="130" unbalanced="0"/>
    <cacheHierarchy uniqueName="[_t受注ﾌｧｲﾙ_TPI].[調整納期]" caption="調整納期" attribute="1" time="1" defaultMemberUniqueName="[_t受注ﾌｧｲﾙ_TPI].[調整納期].[All]" allUniqueName="[_t受注ﾌｧｲﾙ_TPI].[調整納期].[All]" dimensionUniqueName="[_t受注ﾌｧｲﾙ_TPI]" displayFolder="" count="0" memberValueDatatype="7" unbalanced="0"/>
    <cacheHierarchy uniqueName="[_t受注ﾌｧｲﾙ_TPI].[受注金額(修正)]" caption="受注金額(修正)" attribute="1" defaultMemberUniqueName="[_t受注ﾌｧｲﾙ_TPI].[受注金額(修正)].[All]" allUniqueName="[_t受注ﾌｧｲﾙ_TPI].[受注金額(修正)].[All]" dimensionUniqueName="[_t受注ﾌｧｲﾙ_TPI]" displayFolder="" count="0" memberValueDatatype="20" unbalanced="0"/>
    <cacheHierarchy uniqueName="[_t受注ﾌｧｲﾙ_TPI].[加工完了日]" caption="加工完了日" attribute="1" defaultMemberUniqueName="[_t受注ﾌｧｲﾙ_TPI].[加工完了日].[All]" allUniqueName="[_t受注ﾌｧｲﾙ_TPI].[加工完了日].[All]" dimensionUniqueName="[_t受注ﾌｧｲﾙ_TPI]" displayFolder="" count="0" memberValueDatatype="130" unbalanced="0"/>
    <cacheHierarchy uniqueName="[_t受注ﾌｧｲﾙ_TPI].[加工計画(完了日)]" caption="加工計画(完了日)" attribute="1" defaultMemberUniqueName="[_t受注ﾌｧｲﾙ_TPI].[加工計画(完了日)].[All]" allUniqueName="[_t受注ﾌｧｲﾙ_TPI].[加工計画(完了日)].[All]" dimensionUniqueName="[_t受注ﾌｧｲﾙ_TPI]" displayFolder="" count="0" memberValueDatatype="130" unbalanced="0"/>
    <cacheHierarchy uniqueName="[_t受注ﾌｧｲﾙ_TPI].[集計日]" caption="集計日" attribute="1" time="1" defaultMemberUniqueName="[_t受注ﾌｧｲﾙ_TPI].[集計日].[All]" allUniqueName="[_t受注ﾌｧｲﾙ_TPI].[集計日].[All]" dimensionUniqueName="[_t受注ﾌｧｲﾙ_TPI]" displayFolder="" count="0" memberValueDatatype="7" unbalanced="0"/>
    <cacheHierarchy uniqueName="[_t受注ﾌｧｲﾙ_TPI].[加工金額合計(月次実績)]" caption="加工金額合計(月次実績)" attribute="1" defaultMemberUniqueName="[_t受注ﾌｧｲﾙ_TPI].[加工金額合計(月次実績)].[All]" allUniqueName="[_t受注ﾌｧｲﾙ_TPI].[加工金額合計(月次実績)].[All]" dimensionUniqueName="[_t受注ﾌｧｲﾙ_TPI]" displayFolder="" count="0" memberValueDatatype="20" unbalanced="0"/>
    <cacheHierarchy uniqueName="[_t受注ﾌｧｲﾙ_TPI].[加工金額]" caption="加工金額" attribute="1" defaultMemberUniqueName="[_t受注ﾌｧｲﾙ_TPI].[加工金額].[All]" allUniqueName="[_t受注ﾌｧｲﾙ_TPI].[加工金額].[All]" dimensionUniqueName="[_t受注ﾌｧｲﾙ_TPI]" displayFolder="" count="0" memberValueDatatype="20" unbalanced="0"/>
    <cacheHierarchy uniqueName="[_t受注ﾌｧｲﾙ_自社加工].[依頼Ｎｏ]" caption="依頼Ｎｏ" attribute="1" defaultMemberUniqueName="[_t受注ﾌｧｲﾙ_自社加工].[依頼Ｎｏ].[All]" allUniqueName="[_t受注ﾌｧｲﾙ_自社加工].[依頼Ｎｏ].[All]" dimensionUniqueName="[_t受注ﾌｧｲﾙ_自社加工]" displayFolder="" count="0" memberValueDatatype="130" unbalanced="0"/>
    <cacheHierarchy uniqueName="[_t受注ﾌｧｲﾙ_自社加工].[調整納期]" caption="調整納期" attribute="1" time="1" defaultMemberUniqueName="[_t受注ﾌｧｲﾙ_自社加工].[調整納期].[All]" allUniqueName="[_t受注ﾌｧｲﾙ_自社加工].[調整納期].[All]" dimensionUniqueName="[_t受注ﾌｧｲﾙ_自社加工]" displayFolder="" count="0" memberValueDatatype="7" unbalanced="0"/>
    <cacheHierarchy uniqueName="[_t受注ﾌｧｲﾙ_自社加工].[受注金額(修正)]" caption="受注金額(修正)" attribute="1" defaultMemberUniqueName="[_t受注ﾌｧｲﾙ_自社加工].[受注金額(修正)].[All]" allUniqueName="[_t受注ﾌｧｲﾙ_自社加工].[受注金額(修正)].[All]" dimensionUniqueName="[_t受注ﾌｧｲﾙ_自社加工]" displayFolder="" count="0" memberValueDatatype="20" unbalanced="0"/>
    <cacheHierarchy uniqueName="[_t受注ﾌｧｲﾙ_自社加工].[加工完了日]" caption="加工完了日" attribute="1" defaultMemberUniqueName="[_t受注ﾌｧｲﾙ_自社加工].[加工完了日].[All]" allUniqueName="[_t受注ﾌｧｲﾙ_自社加工].[加工完了日].[All]" dimensionUniqueName="[_t受注ﾌｧｲﾙ_自社加工]" displayFolder="" count="0" memberValueDatatype="130" unbalanced="0"/>
    <cacheHierarchy uniqueName="[_t受注ﾌｧｲﾙ_自社加工].[加工計画(完了日)]" caption="加工計画(完了日)" attribute="1" defaultMemberUniqueName="[_t受注ﾌｧｲﾙ_自社加工].[加工計画(完了日)].[All]" allUniqueName="[_t受注ﾌｧｲﾙ_自社加工].[加工計画(完了日)].[All]" dimensionUniqueName="[_t受注ﾌｧｲﾙ_自社加工]" displayFolder="" count="0" memberValueDatatype="130" unbalanced="0"/>
    <cacheHierarchy uniqueName="[_t受注ﾌｧｲﾙ_自社加工].[集計日]" caption="集計日" attribute="1" time="1" defaultMemberUniqueName="[_t受注ﾌｧｲﾙ_自社加工].[集計日].[All]" allUniqueName="[_t受注ﾌｧｲﾙ_自社加工].[集計日].[All]" dimensionUniqueName="[_t受注ﾌｧｲﾙ_自社加工]" displayFolder="" count="0" memberValueDatatype="7" unbalanced="0"/>
    <cacheHierarchy uniqueName="[_t受注ﾌｧｲﾙ_自社加工].[加工金額合計(月次実績)]" caption="加工金額合計(月次実績)" attribute="1" defaultMemberUniqueName="[_t受注ﾌｧｲﾙ_自社加工].[加工金額合計(月次実績)].[All]" allUniqueName="[_t受注ﾌｧｲﾙ_自社加工].[加工金額合計(月次実績)].[All]" dimensionUniqueName="[_t受注ﾌｧｲﾙ_自社加工]" displayFolder="" count="0" memberValueDatatype="20" unbalanced="0"/>
    <cacheHierarchy uniqueName="[_t受注ﾌｧｲﾙ_自社加工].[加工金額]" caption="加工金額" attribute="1" defaultMemberUniqueName="[_t受注ﾌｧｲﾙ_自社加工].[加工金額].[All]" allUniqueName="[_t受注ﾌｧｲﾙ_自社加工].[加工金額].[All]" dimensionUniqueName="[_t受注ﾌｧｲﾙ_自社加工]" displayFolder="" count="0" memberValueDatatype="20" unbalanced="0"/>
    <cacheHierarchy uniqueName="[_t受注ﾌｧｲﾙ_総合計].[依頼Ｎｏ]" caption="依頼Ｎｏ" attribute="1" defaultMemberUniqueName="[_t受注ﾌｧｲﾙ_総合計].[依頼Ｎｏ].[All]" allUniqueName="[_t受注ﾌｧｲﾙ_総合計].[依頼Ｎｏ].[All]" dimensionUniqueName="[_t受注ﾌｧｲﾙ_総合計]" displayFolder="" count="0" memberValueDatatype="130" unbalanced="0"/>
    <cacheHierarchy uniqueName="[_t受注ﾌｧｲﾙ_総合計].[加工内容]" caption="加工内容" attribute="1" defaultMemberUniqueName="[_t受注ﾌｧｲﾙ_総合計].[加工内容].[All]" allUniqueName="[_t受注ﾌｧｲﾙ_総合計].[加工内容].[All]" dimensionUniqueName="[_t受注ﾌｧｲﾙ_総合計]" displayFolder="" count="0" memberValueDatatype="130" unbalanced="0"/>
    <cacheHierarchy uniqueName="[_t受注ﾌｧｲﾙ_総合計].[調整納期]" caption="調整納期" attribute="1" time="1" defaultMemberUniqueName="[_t受注ﾌｧｲﾙ_総合計].[調整納期].[All]" allUniqueName="[_t受注ﾌｧｲﾙ_総合計].[調整納期].[All]" dimensionUniqueName="[_t受注ﾌｧｲﾙ_総合計]" displayFolder="" count="0" memberValueDatatype="7" unbalanced="0"/>
    <cacheHierarchy uniqueName="[_t受注ﾌｧｲﾙ_総合計].[受注数]" caption="受注数" attribute="1" defaultMemberUniqueName="[_t受注ﾌｧｲﾙ_総合計].[受注数].[All]" allUniqueName="[_t受注ﾌｧｲﾙ_総合計].[受注数].[All]" dimensionUniqueName="[_t受注ﾌｧｲﾙ_総合計]" displayFolder="" count="0" memberValueDatatype="130" unbalanced="0"/>
    <cacheHierarchy uniqueName="[_t受注ﾌｧｲﾙ_総合計].[受注金額(修正)]" caption="受注金額(修正)" attribute="1" defaultMemberUniqueName="[_t受注ﾌｧｲﾙ_総合計].[受注金額(修正)].[All]" allUniqueName="[_t受注ﾌｧｲﾙ_総合計].[受注金額(修正)].[All]" dimensionUniqueName="[_t受注ﾌｧｲﾙ_総合計]" displayFolder="" count="0" memberValueDatatype="20" unbalanced="0"/>
    <cacheHierarchy uniqueName="[_t受注ﾌｧｲﾙ_総合計].[加工完了日]" caption="加工完了日" attribute="1" defaultMemberUniqueName="[_t受注ﾌｧｲﾙ_総合計].[加工完了日].[All]" allUniqueName="[_t受注ﾌｧｲﾙ_総合計].[加工完了日].[All]" dimensionUniqueName="[_t受注ﾌｧｲﾙ_総合計]" displayFolder="" count="2" memberValueDatatype="130" unbalanced="0">
      <fieldsUsage count="2">
        <fieldUsage x="-1"/>
        <fieldUsage x="3"/>
      </fieldsUsage>
    </cacheHierarchy>
    <cacheHierarchy uniqueName="[_t受注ﾌｧｲﾙ_総合計].[加工計画(完了日)]" caption="加工計画(完了日)" attribute="1" defaultMemberUniqueName="[_t受注ﾌｧｲﾙ_総合計].[加工計画(完了日)].[All]" allUniqueName="[_t受注ﾌｧｲﾙ_総合計].[加工計画(完了日)].[All]" dimensionUniqueName="[_t受注ﾌｧｲﾙ_総合計]" displayFolder="" count="0" memberValueDatatype="130" unbalanced="0"/>
    <cacheHierarchy uniqueName="[_t受注ﾌｧｲﾙ_総合計].[集計日]" caption="集計日" attribute="1" time="1" defaultMemberUniqueName="[_t受注ﾌｧｲﾙ_総合計].[集計日].[All]" allUniqueName="[_t受注ﾌｧｲﾙ_総合計].[集計日].[All]" dimensionUniqueName="[_t受注ﾌｧｲﾙ_総合計]" displayFolder="" count="0" memberValueDatatype="7" unbalanced="0"/>
    <cacheHierarchy uniqueName="[_t受注ﾌｧｲﾙ_総合計].[加工金額合計(月次実績)]" caption="加工金額合計(月次実績)" attribute="1" defaultMemberUniqueName="[_t受注ﾌｧｲﾙ_総合計].[加工金額合計(月次実績)].[All]" allUniqueName="[_t受注ﾌｧｲﾙ_総合計].[加工金額合計(月次実績)].[All]" dimensionUniqueName="[_t受注ﾌｧｲﾙ_総合計]" displayFolder="" count="0" memberValueDatatype="20" unbalanced="0"/>
    <cacheHierarchy uniqueName="[_t受注ﾌｧｲﾙ_総合計].[加工金額]" caption="加工金額" attribute="1" defaultMemberUniqueName="[_t受注ﾌｧｲﾙ_総合計].[加工金額].[All]" allUniqueName="[_t受注ﾌｧｲﾙ_総合計].[加工金額].[All]" dimensionUniqueName="[_t受注ﾌｧｲﾙ_総合計]" displayFolder="" count="0" memberValueDatatype="20" unbalanced="0"/>
    <cacheHierarchy uniqueName="[_t受注ﾌｧｲﾙ_総合計].[加工完了金額]" caption="加工完了金額" attribute="1" defaultMemberUniqueName="[_t受注ﾌｧｲﾙ_総合計].[加工完了金額].[All]" allUniqueName="[_t受注ﾌｧｲﾙ_総合計].[加工完了金額].[All]" dimensionUniqueName="[_t受注ﾌｧｲﾙ_総合計]" displayFolder="" count="0" memberValueDatatype="20" unbalanced="0"/>
    <cacheHierarchy uniqueName="[_t受注ﾌｧｲﾙ_総合計].[TPI2]" caption="TPI2" attribute="1" defaultMemberUniqueName="[_t受注ﾌｧｲﾙ_総合計].[TPI2].[All]" allUniqueName="[_t受注ﾌｧｲﾙ_総合計].[TPI2].[All]" dimensionUniqueName="[_t受注ﾌｧｲﾙ_総合計]" displayFolder="" count="0" memberValueDatatype="20" unbalanced="0"/>
    <cacheHierarchy uniqueName="[_t受注ﾌｧｲﾙ_総合計].[東レ]" caption="東レ" attribute="1" defaultMemberUniqueName="[_t受注ﾌｧｲﾙ_総合計].[東レ].[All]" allUniqueName="[_t受注ﾌｧｲﾙ_総合計].[東レ].[All]" dimensionUniqueName="[_t受注ﾌｧｲﾙ_総合計]" displayFolder="" count="0" memberValueDatatype="20" unbalanced="0"/>
    <cacheHierarchy uniqueName="[_t受注ﾌｧｲﾙ_総合計].[工程1]" caption="工程1" attribute="1" defaultMemberUniqueName="[_t受注ﾌｧｲﾙ_総合計].[工程1].[All]" allUniqueName="[_t受注ﾌｧｲﾙ_総合計].[工程1].[All]" dimensionUniqueName="[_t受注ﾌｧｲﾙ_総合計]" displayFolder="" count="2" memberValueDatatype="130" unbalanced="0">
      <fieldsUsage count="2">
        <fieldUsage x="-1"/>
        <fieldUsage x="5"/>
      </fieldsUsage>
    </cacheHierarchy>
    <cacheHierarchy uniqueName="[_t受注ﾌｧｲﾙ_総合計].[工程2]" caption="工程2" attribute="1" defaultMemberUniqueName="[_t受注ﾌｧｲﾙ_総合計].[工程2].[All]" allUniqueName="[_t受注ﾌｧｲﾙ_総合計].[工程2].[All]" dimensionUniqueName="[_t受注ﾌｧｲﾙ_総合計]" displayFolder="" count="2" memberValueDatatype="130" unbalanced="0">
      <fieldsUsage count="2">
        <fieldUsage x="-1"/>
        <fieldUsage x="6"/>
      </fieldsUsage>
    </cacheHierarchy>
    <cacheHierarchy uniqueName="[_t受注ﾌｧｲﾙ_総合計].[工程3]" caption="工程3" attribute="1" defaultMemberUniqueName="[_t受注ﾌｧｲﾙ_総合計].[工程3].[All]" allUniqueName="[_t受注ﾌｧｲﾙ_総合計].[工程3].[All]" dimensionUniqueName="[_t受注ﾌｧｲﾙ_総合計]" displayFolder="" count="2" memberValueDatatype="130" unbalanced="0">
      <fieldsUsage count="2">
        <fieldUsage x="-1"/>
        <fieldUsage x="7"/>
      </fieldsUsage>
    </cacheHierarchy>
    <cacheHierarchy uniqueName="[_t受注ﾌｧｲﾙ_総合計].[工程4]" caption="工程4" attribute="1" defaultMemberUniqueName="[_t受注ﾌｧｲﾙ_総合計].[工程4].[All]" allUniqueName="[_t受注ﾌｧｲﾙ_総合計].[工程4].[All]" dimensionUniqueName="[_t受注ﾌｧｲﾙ_総合計]" displayFolder="" count="2" memberValueDatatype="130" unbalanced="0">
      <fieldsUsage count="2">
        <fieldUsage x="-1"/>
        <fieldUsage x="8"/>
      </fieldsUsage>
    </cacheHierarchy>
    <cacheHierarchy uniqueName="[_t受注ﾌｧｲﾙ_総合計].[工程5]" caption="工程5" attribute="1" defaultMemberUniqueName="[_t受注ﾌｧｲﾙ_総合計].[工程5].[All]" allUniqueName="[_t受注ﾌｧｲﾙ_総合計].[工程5].[All]" dimensionUniqueName="[_t受注ﾌｧｲﾙ_総合計]" displayFolder="" count="2" memberValueDatatype="130" unbalanced="0">
      <fieldsUsage count="2">
        <fieldUsage x="-1"/>
        <fieldUsage x="9"/>
      </fieldsUsage>
    </cacheHierarchy>
    <cacheHierarchy uniqueName="[_t受注ﾌｧｲﾙ_東レ].[依頼Ｎｏ]" caption="依頼Ｎｏ" attribute="1" defaultMemberUniqueName="[_t受注ﾌｧｲﾙ_東レ].[依頼Ｎｏ].[All]" allUniqueName="[_t受注ﾌｧｲﾙ_東レ].[依頼Ｎｏ].[All]" dimensionUniqueName="[_t受注ﾌｧｲﾙ_東レ]" displayFolder="" count="0" memberValueDatatype="130" unbalanced="0"/>
    <cacheHierarchy uniqueName="[_t受注ﾌｧｲﾙ_東レ].[調整納期]" caption="調整納期" attribute="1" time="1" defaultMemberUniqueName="[_t受注ﾌｧｲﾙ_東レ].[調整納期].[All]" allUniqueName="[_t受注ﾌｧｲﾙ_東レ].[調整納期].[All]" dimensionUniqueName="[_t受注ﾌｧｲﾙ_東レ]" displayFolder="" count="0" memberValueDatatype="7" unbalanced="0"/>
    <cacheHierarchy uniqueName="[_t受注ﾌｧｲﾙ_東レ].[受注金額(修正)]" caption="受注金額(修正)" attribute="1" defaultMemberUniqueName="[_t受注ﾌｧｲﾙ_東レ].[受注金額(修正)].[All]" allUniqueName="[_t受注ﾌｧｲﾙ_東レ].[受注金額(修正)].[All]" dimensionUniqueName="[_t受注ﾌｧｲﾙ_東レ]" displayFolder="" count="0" memberValueDatatype="20" unbalanced="0"/>
    <cacheHierarchy uniqueName="[_t受注ﾌｧｲﾙ_東レ].[加工完了日]" caption="加工完了日" attribute="1" defaultMemberUniqueName="[_t受注ﾌｧｲﾙ_東レ].[加工完了日].[All]" allUniqueName="[_t受注ﾌｧｲﾙ_東レ].[加工完了日].[All]" dimensionUniqueName="[_t受注ﾌｧｲﾙ_東レ]" displayFolder="" count="0" memberValueDatatype="130" unbalanced="0"/>
    <cacheHierarchy uniqueName="[_t受注ﾌｧｲﾙ_東レ].[加工計画(完了日)]" caption="加工計画(完了日)" attribute="1" defaultMemberUniqueName="[_t受注ﾌｧｲﾙ_東レ].[加工計画(完了日)].[All]" allUniqueName="[_t受注ﾌｧｲﾙ_東レ].[加工計画(完了日)].[All]" dimensionUniqueName="[_t受注ﾌｧｲﾙ_東レ]" displayFolder="" count="0" memberValueDatatype="130" unbalanced="0"/>
    <cacheHierarchy uniqueName="[_t受注ﾌｧｲﾙ_東レ].[集計日]" caption="集計日" attribute="1" time="1" defaultMemberUniqueName="[_t受注ﾌｧｲﾙ_東レ].[集計日].[All]" allUniqueName="[_t受注ﾌｧｲﾙ_東レ].[集計日].[All]" dimensionUniqueName="[_t受注ﾌｧｲﾙ_東レ]" displayFolder="" count="0" memberValueDatatype="7" unbalanced="0"/>
    <cacheHierarchy uniqueName="[_t受注ﾌｧｲﾙ_東レ].[加工金額合計(月次実績)]" caption="加工金額合計(月次実績)" attribute="1" defaultMemberUniqueName="[_t受注ﾌｧｲﾙ_東レ].[加工金額合計(月次実績)].[All]" allUniqueName="[_t受注ﾌｧｲﾙ_東レ].[加工金額合計(月次実績)].[All]" dimensionUniqueName="[_t受注ﾌｧｲﾙ_東レ]" displayFolder="" count="0" memberValueDatatype="20" unbalanced="0"/>
    <cacheHierarchy uniqueName="[_t受注ﾌｧｲﾙ_東レ].[加工金額]" caption="加工金額" attribute="1" defaultMemberUniqueName="[_t受注ﾌｧｲﾙ_東レ].[加工金額].[All]" allUniqueName="[_t受注ﾌｧｲﾙ_東レ].[加工金額].[All]" dimensionUniqueName="[_t受注ﾌｧｲﾙ_東レ]" displayFolder="" count="0" memberValueDatatype="20" unbalanced="0"/>
    <cacheHierarchy uniqueName="[_年月_helper].[年月]" caption="年月" attribute="1" time="1" defaultMemberUniqueName="[_年月_helper].[年月].[All]" allUniqueName="[_年月_helper].[年月].[All]" dimensionUniqueName="[_年月_helper]" displayFolder="" count="2" memberValueDatatype="7" unbalanced="0">
      <fieldsUsage count="2">
        <fieldUsage x="-1"/>
        <fieldUsage x="0"/>
      </fieldsUsage>
    </cacheHierarchy>
    <cacheHierarchy uniqueName="[_年月_helper].[年月 (年)]" caption="年月 (年)" attribute="1" defaultMemberUniqueName="[_年月_helper].[年月 (年)].[All]" allUniqueName="[_年月_helper].[年月 (年)].[All]" dimensionUniqueName="[_年月_helper]" displayFolder="" count="2" memberValueDatatype="130" unbalanced="0">
      <fieldsUsage count="2">
        <fieldUsage x="-1"/>
        <fieldUsage x="1"/>
      </fieldsUsage>
    </cacheHierarchy>
    <cacheHierarchy uniqueName="[_年月_helper].[年月 (四半期)]" caption="年月 (四半期)" attribute="1" defaultMemberUniqueName="[_年月_helper].[年月 (四半期)].[All]" allUniqueName="[_年月_helper].[年月 (四半期)].[All]" dimensionUniqueName="[_年月_helper]" displayFolder="" count="0" memberValueDatatype="130" unbalanced="0"/>
    <cacheHierarchy uniqueName="[_年月_helper].[年月 (月)]" caption="年月 (月)" attribute="1" defaultMemberUniqueName="[_年月_helper].[年月 (月)].[All]" allUniqueName="[_年月_helper].[年月 (月)].[All]" dimensionUniqueName="[_年月_helper]" displayFolder="" count="2" memberValueDatatype="130" unbalanced="0">
      <fieldsUsage count="2">
        <fieldUsage x="-1"/>
        <fieldUsage x="2"/>
      </fieldsUsage>
    </cacheHierarchy>
    <cacheHierarchy uniqueName="[_年月_helper].[年月 (月のインデックス)]" caption="年月 (月のインデックス)" attribute="1" defaultMemberUniqueName="[_年月_helper].[年月 (月のインデックス)].[All]" allUniqueName="[_年月_helper].[年月 (月のインデックス)].[All]" dimensionUniqueName="[_年月_helper]" displayFolder="" count="0" memberValueDatatype="20" unbalanced="0" hidden="1"/>
    <cacheHierarchy uniqueName="[Measures].[合計 / 加工金額]" caption="合計 / 加工金額" measure="1" displayFolder="" measureGroup="_t受注ﾌｧｲﾙ_総合計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合計 / 受注金額(修正)]" caption="合計 / 受注金額(修正)" measure="1" displayFolder="" measureGroup="_t受注ﾌｧｲﾙ_東レ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合計 / 加工金額 2]" caption="合計 / 加工金額 2" measure="1" displayFolder="" measureGroup="_t受注ﾌｧｲﾙ_TPI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合計 / 加工金額 3]" caption="合計 / 加工金額 3" measure="1" displayFolder="" measureGroup="_t受注ﾌｧｲﾙ_東レ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合計 / 加工金額合計(月次実績)]" caption="合計 / 加工金額合計(月次実績)" measure="1" displayFolder="" measureGroup="_t受注ﾌｧｲﾙ_総合計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カウント / 加工完了金額]" caption="カウント / 加工完了金額" measure="1" displayFolder="" measureGroup="_t受注ﾌｧｲﾙ_総合計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合計 / 加工完了金額]" caption="合計 / 加工完了金額" measure="1" displayFolder="" measureGroup="_t受注ﾌｧｲﾙ_総合計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カウント / 受注数]" caption="カウント / 受注数" measure="1" displayFolder="" measureGroup="_t受注ﾌｧｲﾙ_総合計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合計 / 受注金額(修正) 2]" caption="合計 / 受注金額(修正) 2" measure="1" displayFolder="" measureGroup="_t受注ﾌｧｲﾙ_自社加工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粘着ゴミ除去加工金額]" caption="粘着ゴミ除去加工金額" measure="1" displayFolder="" measureGroup="_t受注ﾌｧｲﾙ_総合計" count="0"/>
    <cacheHierarchy uniqueName="[Measures].[__XL_Count _年月_helper]" caption="__XL_Count _年月_helper" measure="1" displayFolder="" measureGroup="_年月_helper" count="0" hidden="1"/>
    <cacheHierarchy uniqueName="[Measures].[__XL_Count _t受注ﾌｧｲﾙ_総合計]" caption="__XL_Count _t受注ﾌｧｲﾙ_総合計" measure="1" displayFolder="" measureGroup="_t受注ﾌｧｲﾙ_総合計" count="0" hidden="1"/>
    <cacheHierarchy uniqueName="[Measures].[__XL_Count _t受注ﾌｧｲﾙ_TPI]" caption="__XL_Count _t受注ﾌｧｲﾙ_TPI" measure="1" displayFolder="" measureGroup="_t受注ﾌｧｲﾙ_TPI" count="0" hidden="1"/>
    <cacheHierarchy uniqueName="[Measures].[__XL_Count _t受注ﾌｧｲﾙ_東レ]" caption="__XL_Count _t受注ﾌｧｲﾙ_東レ" measure="1" displayFolder="" measureGroup="_t受注ﾌｧｲﾙ_東レ" count="0" hidden="1"/>
    <cacheHierarchy uniqueName="[Measures].[__XL_Count _t受注ﾌｧｲﾙ_自社加工]" caption="__XL_Count _t受注ﾌｧｲﾙ_自社加工" measure="1" displayFolder="" measureGroup="_t受注ﾌｧｲﾙ_自社加工" count="0" hidden="1"/>
    <cacheHierarchy uniqueName="[Measures].[__No measures defined]" caption="__No measures defined" measure="1" displayFolder="" count="0" hidden="1"/>
    <cacheHierarchy uniqueName="Unsupported0" caption="依頼Ｎｏ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6">
    <dimension name="_t受注ﾌｧｲﾙ_TPI" uniqueName="[_t受注ﾌｧｲﾙ_TPI]" caption="_t受注ﾌｧｲﾙ_TPI"/>
    <dimension name="_t受注ﾌｧｲﾙ_自社加工" uniqueName="[_t受注ﾌｧｲﾙ_自社加工]" caption="_t受注ﾌｧｲﾙ_自社加工"/>
    <dimension name="_t受注ﾌｧｲﾙ_総合計" uniqueName="[_t受注ﾌｧｲﾙ_総合計]" caption="_t受注ﾌｧｲﾙ_総合計"/>
    <dimension name="_t受注ﾌｧｲﾙ_東レ" uniqueName="[_t受注ﾌｧｲﾙ_東レ]" caption="_t受注ﾌｧｲﾙ_東レ"/>
    <dimension name="_年月_helper" uniqueName="[_年月_helper]" caption="_年月_helper"/>
    <dimension measure="1" name="Measures" uniqueName="[Measures]" caption="Measures"/>
  </dimensions>
  <measureGroups count="5">
    <measureGroup name="_t受注ﾌｧｲﾙ_TPI" caption="_t受注ﾌｧｲﾙ_TPI"/>
    <measureGroup name="_t受注ﾌｧｲﾙ_自社加工" caption="_t受注ﾌｧｲﾙ_自社加工"/>
    <measureGroup name="_t受注ﾌｧｲﾙ_総合計" caption="_t受注ﾌｧｲﾙ_総合計"/>
    <measureGroup name="_t受注ﾌｧｲﾙ_東レ" caption="_t受注ﾌｧｲﾙ_東レ"/>
    <measureGroup name="_年月_helper" caption="_年月_helper"/>
  </measureGroups>
  <maps count="9">
    <map measureGroup="0" dimension="0"/>
    <map measureGroup="0" dimension="4"/>
    <map measureGroup="1" dimension="1"/>
    <map measureGroup="1" dimension="4"/>
    <map measureGroup="2" dimension="2"/>
    <map measureGroup="2" dimension="4"/>
    <map measureGroup="3" dimension="3"/>
    <map measureGroup="3" dimension="4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細川 守" refreshedDate="46268.415044560184" backgroundQuery="1" createdVersion="8" refreshedVersion="8" minRefreshableVersion="3" recordCount="0" supportSubquery="1" supportAdvancedDrill="1" xr:uid="{CFDC4546-9DF5-4BAE-B395-F12660879704}">
  <cacheSource type="external" connectionId="1"/>
  <cacheFields count="6">
    <cacheField name="[Measures].[合計 / 加工金額]" caption="合計 / 加工金額" numFmtId="0" hierarchy="47" level="32767"/>
    <cacheField name="[_t受注ﾌｧｲﾙ_総合計].[加工完了日].[加工完了日]" caption="加工完了日" numFmtId="0" hierarchy="21" level="1">
      <sharedItems count="18">
        <s v="2025/8/1"/>
        <s v="2025/8/4"/>
        <s v="2025/8/5"/>
        <s v="2025/8/6"/>
        <s v="2025/8/7"/>
        <s v="2025/8/8"/>
        <s v="2025/8/12"/>
        <s v="2025/8/13"/>
        <s v="2025/8/18"/>
        <s v="2025/8/19"/>
        <s v="2025/8/20"/>
        <s v="2025/8/21"/>
        <s v="2025/8/22"/>
        <s v="2025/8/25"/>
        <s v="2025/8/26"/>
        <s v="2025/8/27"/>
        <s v="2025/8/28"/>
        <s v="2025/8/29"/>
      </sharedItems>
    </cacheField>
    <cacheField name="[_年月_helper].[年月].[年月]" caption="年月" numFmtId="0" hierarchy="42" level="1">
      <sharedItems containsSemiMixedTypes="0" containsNonDate="0" containsDate="1" containsString="0" minDate="2026-09-01T00:00:00" maxDate="2026-10-01T00:00:00" count="30"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</sharedItems>
    </cacheField>
    <cacheField name="[_年月_helper].[年月 (月)].[年月 (月)]" caption="年月 (月)" numFmtId="0" hierarchy="45" level="1">
      <sharedItems containsSemiMixedTypes="0" containsNonDate="0" containsString="0"/>
    </cacheField>
    <cacheField name="[_年月_helper].[年月 (年)].[年月 (年)]" caption="年月 (年)" numFmtId="0" hierarchy="43" level="1">
      <sharedItems containsSemiMixedTypes="0" containsNonDate="0" containsString="0"/>
    </cacheField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_t受注ﾌｧｲﾙ_TPI].[依頼Ｎｏ]" caption="依頼Ｎｏ" attribute="1" defaultMemberUniqueName="[_t受注ﾌｧｲﾙ_TPI].[依頼Ｎｏ].[All]" allUniqueName="[_t受注ﾌｧｲﾙ_TPI].[依頼Ｎｏ].[All]" dimensionUniqueName="[_t受注ﾌｧｲﾙ_TPI]" displayFolder="" count="0" memberValueDatatype="130" unbalanced="0"/>
    <cacheHierarchy uniqueName="[_t受注ﾌｧｲﾙ_TPI].[調整納期]" caption="調整納期" attribute="1" time="1" defaultMemberUniqueName="[_t受注ﾌｧｲﾙ_TPI].[調整納期].[All]" allUniqueName="[_t受注ﾌｧｲﾙ_TPI].[調整納期].[All]" dimensionUniqueName="[_t受注ﾌｧｲﾙ_TPI]" displayFolder="" count="0" memberValueDatatype="7" unbalanced="0"/>
    <cacheHierarchy uniqueName="[_t受注ﾌｧｲﾙ_TPI].[受注金額(修正)]" caption="受注金額(修正)" attribute="1" defaultMemberUniqueName="[_t受注ﾌｧｲﾙ_TPI].[受注金額(修正)].[All]" allUniqueName="[_t受注ﾌｧｲﾙ_TPI].[受注金額(修正)].[All]" dimensionUniqueName="[_t受注ﾌｧｲﾙ_TPI]" displayFolder="" count="0" memberValueDatatype="20" unbalanced="0"/>
    <cacheHierarchy uniqueName="[_t受注ﾌｧｲﾙ_TPI].[加工完了日]" caption="加工完了日" attribute="1" defaultMemberUniqueName="[_t受注ﾌｧｲﾙ_TPI].[加工完了日].[All]" allUniqueName="[_t受注ﾌｧｲﾙ_TPI].[加工完了日].[All]" dimensionUniqueName="[_t受注ﾌｧｲﾙ_TPI]" displayFolder="" count="0" memberValueDatatype="130" unbalanced="0"/>
    <cacheHierarchy uniqueName="[_t受注ﾌｧｲﾙ_TPI].[加工計画(完了日)]" caption="加工計画(完了日)" attribute="1" defaultMemberUniqueName="[_t受注ﾌｧｲﾙ_TPI].[加工計画(完了日)].[All]" allUniqueName="[_t受注ﾌｧｲﾙ_TPI].[加工計画(完了日)].[All]" dimensionUniqueName="[_t受注ﾌｧｲﾙ_TPI]" displayFolder="" count="0" memberValueDatatype="130" unbalanced="0"/>
    <cacheHierarchy uniqueName="[_t受注ﾌｧｲﾙ_TPI].[集計日]" caption="集計日" attribute="1" time="1" defaultMemberUniqueName="[_t受注ﾌｧｲﾙ_TPI].[集計日].[All]" allUniqueName="[_t受注ﾌｧｲﾙ_TPI].[集計日].[All]" dimensionUniqueName="[_t受注ﾌｧｲﾙ_TPI]" displayFolder="" count="0" memberValueDatatype="7" unbalanced="0"/>
    <cacheHierarchy uniqueName="[_t受注ﾌｧｲﾙ_TPI].[加工金額合計(月次実績)]" caption="加工金額合計(月次実績)" attribute="1" defaultMemberUniqueName="[_t受注ﾌｧｲﾙ_TPI].[加工金額合計(月次実績)].[All]" allUniqueName="[_t受注ﾌｧｲﾙ_TPI].[加工金額合計(月次実績)].[All]" dimensionUniqueName="[_t受注ﾌｧｲﾙ_TPI]" displayFolder="" count="0" memberValueDatatype="20" unbalanced="0"/>
    <cacheHierarchy uniqueName="[_t受注ﾌｧｲﾙ_TPI].[加工金額]" caption="加工金額" attribute="1" defaultMemberUniqueName="[_t受注ﾌｧｲﾙ_TPI].[加工金額].[All]" allUniqueName="[_t受注ﾌｧｲﾙ_TPI].[加工金額].[All]" dimensionUniqueName="[_t受注ﾌｧｲﾙ_TPI]" displayFolder="" count="0" memberValueDatatype="20" unbalanced="0"/>
    <cacheHierarchy uniqueName="[_t受注ﾌｧｲﾙ_自社加工].[依頼Ｎｏ]" caption="依頼Ｎｏ" attribute="1" defaultMemberUniqueName="[_t受注ﾌｧｲﾙ_自社加工].[依頼Ｎｏ].[All]" allUniqueName="[_t受注ﾌｧｲﾙ_自社加工].[依頼Ｎｏ].[All]" dimensionUniqueName="[_t受注ﾌｧｲﾙ_自社加工]" displayFolder="" count="0" memberValueDatatype="130" unbalanced="0"/>
    <cacheHierarchy uniqueName="[_t受注ﾌｧｲﾙ_自社加工].[調整納期]" caption="調整納期" attribute="1" time="1" defaultMemberUniqueName="[_t受注ﾌｧｲﾙ_自社加工].[調整納期].[All]" allUniqueName="[_t受注ﾌｧｲﾙ_自社加工].[調整納期].[All]" dimensionUniqueName="[_t受注ﾌｧｲﾙ_自社加工]" displayFolder="" count="0" memberValueDatatype="7" unbalanced="0"/>
    <cacheHierarchy uniqueName="[_t受注ﾌｧｲﾙ_自社加工].[受注金額(修正)]" caption="受注金額(修正)" attribute="1" defaultMemberUniqueName="[_t受注ﾌｧｲﾙ_自社加工].[受注金額(修正)].[All]" allUniqueName="[_t受注ﾌｧｲﾙ_自社加工].[受注金額(修正)].[All]" dimensionUniqueName="[_t受注ﾌｧｲﾙ_自社加工]" displayFolder="" count="0" memberValueDatatype="20" unbalanced="0"/>
    <cacheHierarchy uniqueName="[_t受注ﾌｧｲﾙ_自社加工].[加工完了日]" caption="加工完了日" attribute="1" defaultMemberUniqueName="[_t受注ﾌｧｲﾙ_自社加工].[加工完了日].[All]" allUniqueName="[_t受注ﾌｧｲﾙ_自社加工].[加工完了日].[All]" dimensionUniqueName="[_t受注ﾌｧｲﾙ_自社加工]" displayFolder="" count="0" memberValueDatatype="130" unbalanced="0"/>
    <cacheHierarchy uniqueName="[_t受注ﾌｧｲﾙ_自社加工].[加工計画(完了日)]" caption="加工計画(完了日)" attribute="1" defaultMemberUniqueName="[_t受注ﾌｧｲﾙ_自社加工].[加工計画(完了日)].[All]" allUniqueName="[_t受注ﾌｧｲﾙ_自社加工].[加工計画(完了日)].[All]" dimensionUniqueName="[_t受注ﾌｧｲﾙ_自社加工]" displayFolder="" count="0" memberValueDatatype="130" unbalanced="0"/>
    <cacheHierarchy uniqueName="[_t受注ﾌｧｲﾙ_自社加工].[集計日]" caption="集計日" attribute="1" time="1" defaultMemberUniqueName="[_t受注ﾌｧｲﾙ_自社加工].[集計日].[All]" allUniqueName="[_t受注ﾌｧｲﾙ_自社加工].[集計日].[All]" dimensionUniqueName="[_t受注ﾌｧｲﾙ_自社加工]" displayFolder="" count="0" memberValueDatatype="7" unbalanced="0"/>
    <cacheHierarchy uniqueName="[_t受注ﾌｧｲﾙ_自社加工].[加工金額合計(月次実績)]" caption="加工金額合計(月次実績)" attribute="1" defaultMemberUniqueName="[_t受注ﾌｧｲﾙ_自社加工].[加工金額合計(月次実績)].[All]" allUniqueName="[_t受注ﾌｧｲﾙ_自社加工].[加工金額合計(月次実績)].[All]" dimensionUniqueName="[_t受注ﾌｧｲﾙ_自社加工]" displayFolder="" count="0" memberValueDatatype="20" unbalanced="0"/>
    <cacheHierarchy uniqueName="[_t受注ﾌｧｲﾙ_自社加工].[加工金額]" caption="加工金額" attribute="1" defaultMemberUniqueName="[_t受注ﾌｧｲﾙ_自社加工].[加工金額].[All]" allUniqueName="[_t受注ﾌｧｲﾙ_自社加工].[加工金額].[All]" dimensionUniqueName="[_t受注ﾌｧｲﾙ_自社加工]" displayFolder="" count="0" memberValueDatatype="20" unbalanced="0"/>
    <cacheHierarchy uniqueName="[_t受注ﾌｧｲﾙ_総合計].[依頼Ｎｏ]" caption="依頼Ｎｏ" attribute="1" defaultMemberUniqueName="[_t受注ﾌｧｲﾙ_総合計].[依頼Ｎｏ].[All]" allUniqueName="[_t受注ﾌｧｲﾙ_総合計].[依頼Ｎｏ].[All]" dimensionUniqueName="[_t受注ﾌｧｲﾙ_総合計]" displayFolder="" count="0" memberValueDatatype="130" unbalanced="0"/>
    <cacheHierarchy uniqueName="[_t受注ﾌｧｲﾙ_総合計].[加工内容]" caption="加工内容" attribute="1" defaultMemberUniqueName="[_t受注ﾌｧｲﾙ_総合計].[加工内容].[All]" allUniqueName="[_t受注ﾌｧｲﾙ_総合計].[加工内容].[All]" dimensionUniqueName="[_t受注ﾌｧｲﾙ_総合計]" displayFolder="" count="0" memberValueDatatype="130" unbalanced="0"/>
    <cacheHierarchy uniqueName="[_t受注ﾌｧｲﾙ_総合計].[調整納期]" caption="調整納期" attribute="1" time="1" defaultMemberUniqueName="[_t受注ﾌｧｲﾙ_総合計].[調整納期].[All]" allUniqueName="[_t受注ﾌｧｲﾙ_総合計].[調整納期].[All]" dimensionUniqueName="[_t受注ﾌｧｲﾙ_総合計]" displayFolder="" count="0" memberValueDatatype="7" unbalanced="0"/>
    <cacheHierarchy uniqueName="[_t受注ﾌｧｲﾙ_総合計].[受注数]" caption="受注数" attribute="1" defaultMemberUniqueName="[_t受注ﾌｧｲﾙ_総合計].[受注数].[All]" allUniqueName="[_t受注ﾌｧｲﾙ_総合計].[受注数].[All]" dimensionUniqueName="[_t受注ﾌｧｲﾙ_総合計]" displayFolder="" count="0" memberValueDatatype="130" unbalanced="0"/>
    <cacheHierarchy uniqueName="[_t受注ﾌｧｲﾙ_総合計].[受注金額(修正)]" caption="受注金額(修正)" attribute="1" defaultMemberUniqueName="[_t受注ﾌｧｲﾙ_総合計].[受注金額(修正)].[All]" allUniqueName="[_t受注ﾌｧｲﾙ_総合計].[受注金額(修正)].[All]" dimensionUniqueName="[_t受注ﾌｧｲﾙ_総合計]" displayFolder="" count="0" memberValueDatatype="20" unbalanced="0"/>
    <cacheHierarchy uniqueName="[_t受注ﾌｧｲﾙ_総合計].[加工完了日]" caption="加工完了日" attribute="1" defaultMemberUniqueName="[_t受注ﾌｧｲﾙ_総合計].[加工完了日].[All]" allUniqueName="[_t受注ﾌｧｲﾙ_総合計].[加工完了日].[All]" dimensionUniqueName="[_t受注ﾌｧｲﾙ_総合計]" displayFolder="" count="2" memberValueDatatype="130" unbalanced="0">
      <fieldsUsage count="2">
        <fieldUsage x="-1"/>
        <fieldUsage x="1"/>
      </fieldsUsage>
    </cacheHierarchy>
    <cacheHierarchy uniqueName="[_t受注ﾌｧｲﾙ_総合計].[加工計画(完了日)]" caption="加工計画(完了日)" attribute="1" defaultMemberUniqueName="[_t受注ﾌｧｲﾙ_総合計].[加工計画(完了日)].[All]" allUniqueName="[_t受注ﾌｧｲﾙ_総合計].[加工計画(完了日)].[All]" dimensionUniqueName="[_t受注ﾌｧｲﾙ_総合計]" displayFolder="" count="0" memberValueDatatype="130" unbalanced="0"/>
    <cacheHierarchy uniqueName="[_t受注ﾌｧｲﾙ_総合計].[集計日]" caption="集計日" attribute="1" time="1" defaultMemberUniqueName="[_t受注ﾌｧｲﾙ_総合計].[集計日].[All]" allUniqueName="[_t受注ﾌｧｲﾙ_総合計].[集計日].[All]" dimensionUniqueName="[_t受注ﾌｧｲﾙ_総合計]" displayFolder="" count="0" memberValueDatatype="7" unbalanced="0"/>
    <cacheHierarchy uniqueName="[_t受注ﾌｧｲﾙ_総合計].[加工金額合計(月次実績)]" caption="加工金額合計(月次実績)" attribute="1" defaultMemberUniqueName="[_t受注ﾌｧｲﾙ_総合計].[加工金額合計(月次実績)].[All]" allUniqueName="[_t受注ﾌｧｲﾙ_総合計].[加工金額合計(月次実績)].[All]" dimensionUniqueName="[_t受注ﾌｧｲﾙ_総合計]" displayFolder="" count="0" memberValueDatatype="20" unbalanced="0"/>
    <cacheHierarchy uniqueName="[_t受注ﾌｧｲﾙ_総合計].[加工金額]" caption="加工金額" attribute="1" defaultMemberUniqueName="[_t受注ﾌｧｲﾙ_総合計].[加工金額].[All]" allUniqueName="[_t受注ﾌｧｲﾙ_総合計].[加工金額].[All]" dimensionUniqueName="[_t受注ﾌｧｲﾙ_総合計]" displayFolder="" count="0" memberValueDatatype="20" unbalanced="0"/>
    <cacheHierarchy uniqueName="[_t受注ﾌｧｲﾙ_総合計].[加工完了金額]" caption="加工完了金額" attribute="1" defaultMemberUniqueName="[_t受注ﾌｧｲﾙ_総合計].[加工完了金額].[All]" allUniqueName="[_t受注ﾌｧｲﾙ_総合計].[加工完了金額].[All]" dimensionUniqueName="[_t受注ﾌｧｲﾙ_総合計]" displayFolder="" count="0" memberValueDatatype="20" unbalanced="0"/>
    <cacheHierarchy uniqueName="[_t受注ﾌｧｲﾙ_総合計].[TPI2]" caption="TPI2" attribute="1" defaultMemberUniqueName="[_t受注ﾌｧｲﾙ_総合計].[TPI2].[All]" allUniqueName="[_t受注ﾌｧｲﾙ_総合計].[TPI2].[All]" dimensionUniqueName="[_t受注ﾌｧｲﾙ_総合計]" displayFolder="" count="0" memberValueDatatype="20" unbalanced="0"/>
    <cacheHierarchy uniqueName="[_t受注ﾌｧｲﾙ_総合計].[東レ]" caption="東レ" attribute="1" defaultMemberUniqueName="[_t受注ﾌｧｲﾙ_総合計].[東レ].[All]" allUniqueName="[_t受注ﾌｧｲﾙ_総合計].[東レ].[All]" dimensionUniqueName="[_t受注ﾌｧｲﾙ_総合計]" displayFolder="" count="0" memberValueDatatype="20" unbalanced="0"/>
    <cacheHierarchy uniqueName="[_t受注ﾌｧｲﾙ_総合計].[工程1]" caption="工程1" attribute="1" defaultMemberUniqueName="[_t受注ﾌｧｲﾙ_総合計].[工程1].[All]" allUniqueName="[_t受注ﾌｧｲﾙ_総合計].[工程1].[All]" dimensionUniqueName="[_t受注ﾌｧｲﾙ_総合計]" displayFolder="" count="0" memberValueDatatype="130" unbalanced="0"/>
    <cacheHierarchy uniqueName="[_t受注ﾌｧｲﾙ_総合計].[工程2]" caption="工程2" attribute="1" defaultMemberUniqueName="[_t受注ﾌｧｲﾙ_総合計].[工程2].[All]" allUniqueName="[_t受注ﾌｧｲﾙ_総合計].[工程2].[All]" dimensionUniqueName="[_t受注ﾌｧｲﾙ_総合計]" displayFolder="" count="0" memberValueDatatype="130" unbalanced="0"/>
    <cacheHierarchy uniqueName="[_t受注ﾌｧｲﾙ_総合計].[工程3]" caption="工程3" attribute="1" defaultMemberUniqueName="[_t受注ﾌｧｲﾙ_総合計].[工程3].[All]" allUniqueName="[_t受注ﾌｧｲﾙ_総合計].[工程3].[All]" dimensionUniqueName="[_t受注ﾌｧｲﾙ_総合計]" displayFolder="" count="0" memberValueDatatype="130" unbalanced="0"/>
    <cacheHierarchy uniqueName="[_t受注ﾌｧｲﾙ_総合計].[工程4]" caption="工程4" attribute="1" defaultMemberUniqueName="[_t受注ﾌｧｲﾙ_総合計].[工程4].[All]" allUniqueName="[_t受注ﾌｧｲﾙ_総合計].[工程4].[All]" dimensionUniqueName="[_t受注ﾌｧｲﾙ_総合計]" displayFolder="" count="0" memberValueDatatype="130" unbalanced="0"/>
    <cacheHierarchy uniqueName="[_t受注ﾌｧｲﾙ_総合計].[工程5]" caption="工程5" attribute="1" defaultMemberUniqueName="[_t受注ﾌｧｲﾙ_総合計].[工程5].[All]" allUniqueName="[_t受注ﾌｧｲﾙ_総合計].[工程5].[All]" dimensionUniqueName="[_t受注ﾌｧｲﾙ_総合計]" displayFolder="" count="0" memberValueDatatype="130" unbalanced="0"/>
    <cacheHierarchy uniqueName="[_t受注ﾌｧｲﾙ_東レ].[依頼Ｎｏ]" caption="依頼Ｎｏ" attribute="1" defaultMemberUniqueName="[_t受注ﾌｧｲﾙ_東レ].[依頼Ｎｏ].[All]" allUniqueName="[_t受注ﾌｧｲﾙ_東レ].[依頼Ｎｏ].[All]" dimensionUniqueName="[_t受注ﾌｧｲﾙ_東レ]" displayFolder="" count="0" memberValueDatatype="130" unbalanced="0"/>
    <cacheHierarchy uniqueName="[_t受注ﾌｧｲﾙ_東レ].[調整納期]" caption="調整納期" attribute="1" time="1" defaultMemberUniqueName="[_t受注ﾌｧｲﾙ_東レ].[調整納期].[All]" allUniqueName="[_t受注ﾌｧｲﾙ_東レ].[調整納期].[All]" dimensionUniqueName="[_t受注ﾌｧｲﾙ_東レ]" displayFolder="" count="0" memberValueDatatype="7" unbalanced="0"/>
    <cacheHierarchy uniqueName="[_t受注ﾌｧｲﾙ_東レ].[受注金額(修正)]" caption="受注金額(修正)" attribute="1" defaultMemberUniqueName="[_t受注ﾌｧｲﾙ_東レ].[受注金額(修正)].[All]" allUniqueName="[_t受注ﾌｧｲﾙ_東レ].[受注金額(修正)].[All]" dimensionUniqueName="[_t受注ﾌｧｲﾙ_東レ]" displayFolder="" count="0" memberValueDatatype="20" unbalanced="0"/>
    <cacheHierarchy uniqueName="[_t受注ﾌｧｲﾙ_東レ].[加工完了日]" caption="加工完了日" attribute="1" defaultMemberUniqueName="[_t受注ﾌｧｲﾙ_東レ].[加工完了日].[All]" allUniqueName="[_t受注ﾌｧｲﾙ_東レ].[加工完了日].[All]" dimensionUniqueName="[_t受注ﾌｧｲﾙ_東レ]" displayFolder="" count="0" memberValueDatatype="130" unbalanced="0"/>
    <cacheHierarchy uniqueName="[_t受注ﾌｧｲﾙ_東レ].[加工計画(完了日)]" caption="加工計画(完了日)" attribute="1" defaultMemberUniqueName="[_t受注ﾌｧｲﾙ_東レ].[加工計画(完了日)].[All]" allUniqueName="[_t受注ﾌｧｲﾙ_東レ].[加工計画(完了日)].[All]" dimensionUniqueName="[_t受注ﾌｧｲﾙ_東レ]" displayFolder="" count="0" memberValueDatatype="130" unbalanced="0"/>
    <cacheHierarchy uniqueName="[_t受注ﾌｧｲﾙ_東レ].[集計日]" caption="集計日" attribute="1" time="1" defaultMemberUniqueName="[_t受注ﾌｧｲﾙ_東レ].[集計日].[All]" allUniqueName="[_t受注ﾌｧｲﾙ_東レ].[集計日].[All]" dimensionUniqueName="[_t受注ﾌｧｲﾙ_東レ]" displayFolder="" count="0" memberValueDatatype="7" unbalanced="0"/>
    <cacheHierarchy uniqueName="[_t受注ﾌｧｲﾙ_東レ].[加工金額合計(月次実績)]" caption="加工金額合計(月次実績)" attribute="1" defaultMemberUniqueName="[_t受注ﾌｧｲﾙ_東レ].[加工金額合計(月次実績)].[All]" allUniqueName="[_t受注ﾌｧｲﾙ_東レ].[加工金額合計(月次実績)].[All]" dimensionUniqueName="[_t受注ﾌｧｲﾙ_東レ]" displayFolder="" count="0" memberValueDatatype="20" unbalanced="0"/>
    <cacheHierarchy uniqueName="[_t受注ﾌｧｲﾙ_東レ].[加工金額]" caption="加工金額" attribute="1" defaultMemberUniqueName="[_t受注ﾌｧｲﾙ_東レ].[加工金額].[All]" allUniqueName="[_t受注ﾌｧｲﾙ_東レ].[加工金額].[All]" dimensionUniqueName="[_t受注ﾌｧｲﾙ_東レ]" displayFolder="" count="0" memberValueDatatype="20" unbalanced="0"/>
    <cacheHierarchy uniqueName="[_年月_helper].[年月]" caption="年月" attribute="1" time="1" defaultMemberUniqueName="[_年月_helper].[年月].[All]" allUniqueName="[_年月_helper].[年月].[All]" dimensionUniqueName="[_年月_helper]" displayFolder="" count="2" memberValueDatatype="7" unbalanced="0">
      <fieldsUsage count="2">
        <fieldUsage x="-1"/>
        <fieldUsage x="2"/>
      </fieldsUsage>
    </cacheHierarchy>
    <cacheHierarchy uniqueName="[_年月_helper].[年月 (年)]" caption="年月 (年)" attribute="1" defaultMemberUniqueName="[_年月_helper].[年月 (年)].[All]" allUniqueName="[_年月_helper].[年月 (年)].[All]" dimensionUniqueName="[_年月_helper]" displayFolder="" count="2" memberValueDatatype="130" unbalanced="0">
      <fieldsUsage count="2">
        <fieldUsage x="-1"/>
        <fieldUsage x="4"/>
      </fieldsUsage>
    </cacheHierarchy>
    <cacheHierarchy uniqueName="[_年月_helper].[年月 (四半期)]" caption="年月 (四半期)" attribute="1" defaultMemberUniqueName="[_年月_helper].[年月 (四半期)].[All]" allUniqueName="[_年月_helper].[年月 (四半期)].[All]" dimensionUniqueName="[_年月_helper]" displayFolder="" count="0" memberValueDatatype="130" unbalanced="0"/>
    <cacheHierarchy uniqueName="[_年月_helper].[年月 (月)]" caption="年月 (月)" attribute="1" defaultMemberUniqueName="[_年月_helper].[年月 (月)].[All]" allUniqueName="[_年月_helper].[年月 (月)].[All]" dimensionUniqueName="[_年月_helper]" displayFolder="" count="2" memberValueDatatype="130" unbalanced="0">
      <fieldsUsage count="2">
        <fieldUsage x="-1"/>
        <fieldUsage x="3"/>
      </fieldsUsage>
    </cacheHierarchy>
    <cacheHierarchy uniqueName="[_年月_helper].[年月 (月のインデックス)]" caption="年月 (月のインデックス)" attribute="1" defaultMemberUniqueName="[_年月_helper].[年月 (月のインデックス)].[All]" allUniqueName="[_年月_helper].[年月 (月のインデックス)].[All]" dimensionUniqueName="[_年月_helper]" displayFolder="" count="0" memberValueDatatype="20" unbalanced="0" hidden="1"/>
    <cacheHierarchy uniqueName="[Measures].[合計 / 加工金額]" caption="合計 / 加工金額" measure="1" displayFolder="" measureGroup="_t受注ﾌｧｲﾙ_総合計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合計 / 受注金額(修正)]" caption="合計 / 受注金額(修正)" measure="1" displayFolder="" measureGroup="_t受注ﾌｧｲﾙ_東レ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合計 / 加工金額 2]" caption="合計 / 加工金額 2" measure="1" displayFolder="" measureGroup="_t受注ﾌｧｲﾙ_TPI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合計 / 加工金額 3]" caption="合計 / 加工金額 3" measure="1" displayFolder="" measureGroup="_t受注ﾌｧｲﾙ_東レ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合計 / 加工金額合計(月次実績)]" caption="合計 / 加工金額合計(月次実績)" measure="1" displayFolder="" measureGroup="_t受注ﾌｧｲﾙ_総合計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カウント / 加工完了金額]" caption="カウント / 加工完了金額" measure="1" displayFolder="" measureGroup="_t受注ﾌｧｲﾙ_総合計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合計 / 加工完了金額]" caption="合計 / 加工完了金額" measure="1" displayFolder="" measureGroup="_t受注ﾌｧｲﾙ_総合計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カウント / 受注数]" caption="カウント / 受注数" measure="1" displayFolder="" measureGroup="_t受注ﾌｧｲﾙ_総合計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合計 / 受注金額(修正) 2]" caption="合計 / 受注金額(修正) 2" measure="1" displayFolder="" measureGroup="_t受注ﾌｧｲﾙ_自社加工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粘着ゴミ除去加工金額]" caption="粘着ゴミ除去加工金額" measure="1" displayFolder="" measureGroup="_t受注ﾌｧｲﾙ_総合計" count="0"/>
    <cacheHierarchy uniqueName="[Measures].[__XL_Count _年月_helper]" caption="__XL_Count _年月_helper" measure="1" displayFolder="" measureGroup="_年月_helper" count="0" hidden="1"/>
    <cacheHierarchy uniqueName="[Measures].[__XL_Count _t受注ﾌｧｲﾙ_総合計]" caption="__XL_Count _t受注ﾌｧｲﾙ_総合計" measure="1" displayFolder="" measureGroup="_t受注ﾌｧｲﾙ_総合計" count="0" hidden="1"/>
    <cacheHierarchy uniqueName="[Measures].[__XL_Count _t受注ﾌｧｲﾙ_TPI]" caption="__XL_Count _t受注ﾌｧｲﾙ_TPI" measure="1" displayFolder="" measureGroup="_t受注ﾌｧｲﾙ_TPI" count="0" hidden="1"/>
    <cacheHierarchy uniqueName="[Measures].[__XL_Count _t受注ﾌｧｲﾙ_東レ]" caption="__XL_Count _t受注ﾌｧｲﾙ_東レ" measure="1" displayFolder="" measureGroup="_t受注ﾌｧｲﾙ_東レ" count="0" hidden="1"/>
    <cacheHierarchy uniqueName="[Measures].[__XL_Count _t受注ﾌｧｲﾙ_自社加工]" caption="__XL_Count _t受注ﾌｧｲﾙ_自社加工" measure="1" displayFolder="" measureGroup="_t受注ﾌｧｲﾙ_自社加工" count="0" hidden="1"/>
    <cacheHierarchy uniqueName="[Measures].[__No measures defined]" caption="__No measures defined" measure="1" displayFolder="" count="0" hidden="1"/>
    <cacheHierarchy uniqueName="Unsupported0" caption="依頼Ｎｏ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6">
    <dimension name="_t受注ﾌｧｲﾙ_TPI" uniqueName="[_t受注ﾌｧｲﾙ_TPI]" caption="_t受注ﾌｧｲﾙ_TPI"/>
    <dimension name="_t受注ﾌｧｲﾙ_自社加工" uniqueName="[_t受注ﾌｧｲﾙ_自社加工]" caption="_t受注ﾌｧｲﾙ_自社加工"/>
    <dimension name="_t受注ﾌｧｲﾙ_総合計" uniqueName="[_t受注ﾌｧｲﾙ_総合計]" caption="_t受注ﾌｧｲﾙ_総合計"/>
    <dimension name="_t受注ﾌｧｲﾙ_東レ" uniqueName="[_t受注ﾌｧｲﾙ_東レ]" caption="_t受注ﾌｧｲﾙ_東レ"/>
    <dimension name="_年月_helper" uniqueName="[_年月_helper]" caption="_年月_helper"/>
    <dimension measure="1" name="Measures" uniqueName="[Measures]" caption="Measures"/>
  </dimensions>
  <measureGroups count="5">
    <measureGroup name="_t受注ﾌｧｲﾙ_TPI" caption="_t受注ﾌｧｲﾙ_TPI"/>
    <measureGroup name="_t受注ﾌｧｲﾙ_自社加工" caption="_t受注ﾌｧｲﾙ_自社加工"/>
    <measureGroup name="_t受注ﾌｧｲﾙ_総合計" caption="_t受注ﾌｧｲﾙ_総合計"/>
    <measureGroup name="_t受注ﾌｧｲﾙ_東レ" caption="_t受注ﾌｧｲﾙ_東レ"/>
    <measureGroup name="_年月_helper" caption="_年月_helper"/>
  </measureGroups>
  <maps count="9">
    <map measureGroup="0" dimension="0"/>
    <map measureGroup="0" dimension="4"/>
    <map measureGroup="1" dimension="1"/>
    <map measureGroup="1" dimension="4"/>
    <map measureGroup="2" dimension="2"/>
    <map measureGroup="2" dimension="4"/>
    <map measureGroup="3" dimension="3"/>
    <map measureGroup="3" dimension="4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細川 守" refreshedDate="46268.41504699074" createdVersion="8" refreshedVersion="8" minRefreshableVersion="3" recordCount="69" xr:uid="{748E01F0-622D-4378-99BC-D756FE21E4FD}">
  <cacheSource type="worksheet">
    <worksheetSource name="_t月次実績表"/>
  </cacheSource>
  <cacheFields count="19">
    <cacheField name="Date modified" numFmtId="22">
      <sharedItems containsSemiMixedTypes="0" containsNonDate="0" containsDate="1" containsString="0" minDate="2026-08-26T15:57:33" maxDate="2026-09-03T09:31:37"/>
    </cacheField>
    <cacheField name="依頼NO" numFmtId="0">
      <sharedItems/>
    </cacheField>
    <cacheField name="依頼NO(-1除外)" numFmtId="0">
      <sharedItems/>
    </cacheField>
    <cacheField name="項目" numFmtId="0">
      <sharedItems/>
    </cacheField>
    <cacheField name="スライス" numFmtId="0">
      <sharedItems containsSemiMixedTypes="0" containsString="0" containsNumber="1" containsInteger="1" minValue="0" maxValue="54000"/>
    </cacheField>
    <cacheField name="EC" numFmtId="0">
      <sharedItems containsSemiMixedTypes="0" containsString="0" containsNumber="1" containsInteger="1" minValue="0" maxValue="108000"/>
    </cacheField>
    <cacheField name="スリット" numFmtId="0">
      <sharedItems containsSemiMixedTypes="0" containsString="0" containsNumber="1" minValue="0" maxValue="33507"/>
    </cacheField>
    <cacheField name="SEC" numFmtId="0">
      <sharedItems containsSemiMixedTypes="0" containsString="0" containsNumber="1" containsInteger="1" minValue="0" maxValue="260000"/>
    </cacheField>
    <cacheField name="分割" numFmtId="0">
      <sharedItems containsString="0" containsBlank="1" containsNumber="1" containsInteger="1" minValue="0" maxValue="53925"/>
    </cacheField>
    <cacheField name="接続" numFmtId="0">
      <sharedItems containsString="0" containsBlank="1" containsNumber="1" minValue="0" maxValue="120000"/>
    </cacheField>
    <cacheField name="巻返し" numFmtId="0">
      <sharedItems containsSemiMixedTypes="0" containsString="0" containsNumber="1" containsInteger="1" minValue="0" maxValue="16250"/>
    </cacheField>
    <cacheField name="エンボス" numFmtId="0">
      <sharedItems containsString="0" containsBlank="1" containsNumber="1" containsInteger="1" minValue="0" maxValue="61115"/>
    </cacheField>
    <cacheField name="改装" numFmtId="0">
      <sharedItems containsString="0" containsBlank="1" containsNumber="1" containsInteger="1" minValue="0" maxValue="6000"/>
    </cacheField>
    <cacheField name="欠点表示" numFmtId="0">
      <sharedItems containsNonDate="0" containsString="0" containsBlank="1"/>
    </cacheField>
    <cacheField name="検査" numFmtId="0">
      <sharedItems containsString="0" containsBlank="1" containsNumber="1" containsInteger="1" minValue="0" maxValue="90000"/>
    </cacheField>
    <cacheField name="梱包" numFmtId="0">
      <sharedItems containsSemiMixedTypes="0" containsString="0" containsNumber="1" containsInteger="1" minValue="0" maxValue="9600"/>
    </cacheField>
    <cacheField name="--合計--" numFmtId="0">
      <sharedItems containsSemiMixedTypes="0" containsString="0" containsNumber="1" containsInteger="1" minValue="0" maxValue="260000"/>
    </cacheField>
    <cacheField name="年月" numFmtId="14">
      <sharedItems containsNonDate="0" containsDate="1" containsString="0" containsBlank="1" minDate="2026-08-01T00:00:00" maxDate="2026-08-02T00:00:00" count="2">
        <d v="2026-08-01T00:00:00"/>
        <m/>
      </sharedItems>
    </cacheField>
    <cacheField name="依頼NO_年月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細川 守" refreshedDate="46268.415020949076" backgroundQuery="1" createdVersion="3" refreshedVersion="8" minRefreshableVersion="3" recordCount="0" supportSubquery="1" supportAdvancedDrill="1" xr:uid="{2EE03B11-5CC7-42F4-85FA-7ECB39E48E2F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63">
    <cacheHierarchy uniqueName="[_t受注ﾌｧｲﾙ_TPI].[依頼Ｎｏ]" caption="依頼Ｎｏ" attribute="1" defaultMemberUniqueName="[_t受注ﾌｧｲﾙ_TPI].[依頼Ｎｏ].[All]" allUniqueName="[_t受注ﾌｧｲﾙ_TPI].[依頼Ｎｏ].[All]" dimensionUniqueName="[_t受注ﾌｧｲﾙ_TPI]" displayFolder="" count="0" memberValueDatatype="130" unbalanced="0"/>
    <cacheHierarchy uniqueName="[_t受注ﾌｧｲﾙ_TPI].[調整納期]" caption="調整納期" attribute="1" time="1" defaultMemberUniqueName="[_t受注ﾌｧｲﾙ_TPI].[調整納期].[All]" allUniqueName="[_t受注ﾌｧｲﾙ_TPI].[調整納期].[All]" dimensionUniqueName="[_t受注ﾌｧｲﾙ_TPI]" displayFolder="" count="0" memberValueDatatype="7" unbalanced="0"/>
    <cacheHierarchy uniqueName="[_t受注ﾌｧｲﾙ_TPI].[受注金額(修正)]" caption="受注金額(修正)" attribute="1" defaultMemberUniqueName="[_t受注ﾌｧｲﾙ_TPI].[受注金額(修正)].[All]" allUniqueName="[_t受注ﾌｧｲﾙ_TPI].[受注金額(修正)].[All]" dimensionUniqueName="[_t受注ﾌｧｲﾙ_TPI]" displayFolder="" count="0" memberValueDatatype="20" unbalanced="0"/>
    <cacheHierarchy uniqueName="[_t受注ﾌｧｲﾙ_TPI].[加工完了日]" caption="加工完了日" attribute="1" defaultMemberUniqueName="[_t受注ﾌｧｲﾙ_TPI].[加工完了日].[All]" allUniqueName="[_t受注ﾌｧｲﾙ_TPI].[加工完了日].[All]" dimensionUniqueName="[_t受注ﾌｧｲﾙ_TPI]" displayFolder="" count="0" memberValueDatatype="130" unbalanced="0"/>
    <cacheHierarchy uniqueName="[_t受注ﾌｧｲﾙ_TPI].[加工計画(完了日)]" caption="加工計画(完了日)" attribute="1" defaultMemberUniqueName="[_t受注ﾌｧｲﾙ_TPI].[加工計画(完了日)].[All]" allUniqueName="[_t受注ﾌｧｲﾙ_TPI].[加工計画(完了日)].[All]" dimensionUniqueName="[_t受注ﾌｧｲﾙ_TPI]" displayFolder="" count="0" memberValueDatatype="130" unbalanced="0"/>
    <cacheHierarchy uniqueName="[_t受注ﾌｧｲﾙ_TPI].[集計日]" caption="集計日" attribute="1" time="1" defaultMemberUniqueName="[_t受注ﾌｧｲﾙ_TPI].[集計日].[All]" allUniqueName="[_t受注ﾌｧｲﾙ_TPI].[集計日].[All]" dimensionUniqueName="[_t受注ﾌｧｲﾙ_TPI]" displayFolder="" count="0" memberValueDatatype="7" unbalanced="0"/>
    <cacheHierarchy uniqueName="[_t受注ﾌｧｲﾙ_TPI].[加工金額合計(月次実績)]" caption="加工金額合計(月次実績)" attribute="1" defaultMemberUniqueName="[_t受注ﾌｧｲﾙ_TPI].[加工金額合計(月次実績)].[All]" allUniqueName="[_t受注ﾌｧｲﾙ_TPI].[加工金額合計(月次実績)].[All]" dimensionUniqueName="[_t受注ﾌｧｲﾙ_TPI]" displayFolder="" count="0" memberValueDatatype="20" unbalanced="0"/>
    <cacheHierarchy uniqueName="[_t受注ﾌｧｲﾙ_TPI].[加工金額]" caption="加工金額" attribute="1" defaultMemberUniqueName="[_t受注ﾌｧｲﾙ_TPI].[加工金額].[All]" allUniqueName="[_t受注ﾌｧｲﾙ_TPI].[加工金額].[All]" dimensionUniqueName="[_t受注ﾌｧｲﾙ_TPI]" displayFolder="" count="0" memberValueDatatype="20" unbalanced="0"/>
    <cacheHierarchy uniqueName="[_t受注ﾌｧｲﾙ_自社加工].[依頼Ｎｏ]" caption="依頼Ｎｏ" attribute="1" defaultMemberUniqueName="[_t受注ﾌｧｲﾙ_自社加工].[依頼Ｎｏ].[All]" allUniqueName="[_t受注ﾌｧｲﾙ_自社加工].[依頼Ｎｏ].[All]" dimensionUniqueName="[_t受注ﾌｧｲﾙ_自社加工]" displayFolder="" count="0" memberValueDatatype="130" unbalanced="0"/>
    <cacheHierarchy uniqueName="[_t受注ﾌｧｲﾙ_自社加工].[調整納期]" caption="調整納期" attribute="1" time="1" defaultMemberUniqueName="[_t受注ﾌｧｲﾙ_自社加工].[調整納期].[All]" allUniqueName="[_t受注ﾌｧｲﾙ_自社加工].[調整納期].[All]" dimensionUniqueName="[_t受注ﾌｧｲﾙ_自社加工]" displayFolder="" count="0" memberValueDatatype="7" unbalanced="0"/>
    <cacheHierarchy uniqueName="[_t受注ﾌｧｲﾙ_自社加工].[受注金額(修正)]" caption="受注金額(修正)" attribute="1" defaultMemberUniqueName="[_t受注ﾌｧｲﾙ_自社加工].[受注金額(修正)].[All]" allUniqueName="[_t受注ﾌｧｲﾙ_自社加工].[受注金額(修正)].[All]" dimensionUniqueName="[_t受注ﾌｧｲﾙ_自社加工]" displayFolder="" count="0" memberValueDatatype="20" unbalanced="0"/>
    <cacheHierarchy uniqueName="[_t受注ﾌｧｲﾙ_自社加工].[加工完了日]" caption="加工完了日" attribute="1" defaultMemberUniqueName="[_t受注ﾌｧｲﾙ_自社加工].[加工完了日].[All]" allUniqueName="[_t受注ﾌｧｲﾙ_自社加工].[加工完了日].[All]" dimensionUniqueName="[_t受注ﾌｧｲﾙ_自社加工]" displayFolder="" count="0" memberValueDatatype="130" unbalanced="0"/>
    <cacheHierarchy uniqueName="[_t受注ﾌｧｲﾙ_自社加工].[加工計画(完了日)]" caption="加工計画(完了日)" attribute="1" defaultMemberUniqueName="[_t受注ﾌｧｲﾙ_自社加工].[加工計画(完了日)].[All]" allUniqueName="[_t受注ﾌｧｲﾙ_自社加工].[加工計画(完了日)].[All]" dimensionUniqueName="[_t受注ﾌｧｲﾙ_自社加工]" displayFolder="" count="0" memberValueDatatype="130" unbalanced="0"/>
    <cacheHierarchy uniqueName="[_t受注ﾌｧｲﾙ_自社加工].[集計日]" caption="集計日" attribute="1" time="1" defaultMemberUniqueName="[_t受注ﾌｧｲﾙ_自社加工].[集計日].[All]" allUniqueName="[_t受注ﾌｧｲﾙ_自社加工].[集計日].[All]" dimensionUniqueName="[_t受注ﾌｧｲﾙ_自社加工]" displayFolder="" count="0" memberValueDatatype="7" unbalanced="0"/>
    <cacheHierarchy uniqueName="[_t受注ﾌｧｲﾙ_自社加工].[加工金額合計(月次実績)]" caption="加工金額合計(月次実績)" attribute="1" defaultMemberUniqueName="[_t受注ﾌｧｲﾙ_自社加工].[加工金額合計(月次実績)].[All]" allUniqueName="[_t受注ﾌｧｲﾙ_自社加工].[加工金額合計(月次実績)].[All]" dimensionUniqueName="[_t受注ﾌｧｲﾙ_自社加工]" displayFolder="" count="0" memberValueDatatype="20" unbalanced="0"/>
    <cacheHierarchy uniqueName="[_t受注ﾌｧｲﾙ_自社加工].[加工金額]" caption="加工金額" attribute="1" defaultMemberUniqueName="[_t受注ﾌｧｲﾙ_自社加工].[加工金額].[All]" allUniqueName="[_t受注ﾌｧｲﾙ_自社加工].[加工金額].[All]" dimensionUniqueName="[_t受注ﾌｧｲﾙ_自社加工]" displayFolder="" count="0" memberValueDatatype="20" unbalanced="0"/>
    <cacheHierarchy uniqueName="[_t受注ﾌｧｲﾙ_総合計].[依頼Ｎｏ]" caption="依頼Ｎｏ" attribute="1" defaultMemberUniqueName="[_t受注ﾌｧｲﾙ_総合計].[依頼Ｎｏ].[All]" allUniqueName="[_t受注ﾌｧｲﾙ_総合計].[依頼Ｎｏ].[All]" dimensionUniqueName="[_t受注ﾌｧｲﾙ_総合計]" displayFolder="" count="0" memberValueDatatype="130" unbalanced="0"/>
    <cacheHierarchy uniqueName="[_t受注ﾌｧｲﾙ_総合計].[加工内容]" caption="加工内容" attribute="1" defaultMemberUniqueName="[_t受注ﾌｧｲﾙ_総合計].[加工内容].[All]" allUniqueName="[_t受注ﾌｧｲﾙ_総合計].[加工内容].[All]" dimensionUniqueName="[_t受注ﾌｧｲﾙ_総合計]" displayFolder="" count="0" memberValueDatatype="130" unbalanced="0"/>
    <cacheHierarchy uniqueName="[_t受注ﾌｧｲﾙ_総合計].[調整納期]" caption="調整納期" attribute="1" time="1" defaultMemberUniqueName="[_t受注ﾌｧｲﾙ_総合計].[調整納期].[All]" allUniqueName="[_t受注ﾌｧｲﾙ_総合計].[調整納期].[All]" dimensionUniqueName="[_t受注ﾌｧｲﾙ_総合計]" displayFolder="" count="0" memberValueDatatype="7" unbalanced="0"/>
    <cacheHierarchy uniqueName="[_t受注ﾌｧｲﾙ_総合計].[受注数]" caption="受注数" attribute="1" defaultMemberUniqueName="[_t受注ﾌｧｲﾙ_総合計].[受注数].[All]" allUniqueName="[_t受注ﾌｧｲﾙ_総合計].[受注数].[All]" dimensionUniqueName="[_t受注ﾌｧｲﾙ_総合計]" displayFolder="" count="0" memberValueDatatype="130" unbalanced="0"/>
    <cacheHierarchy uniqueName="[_t受注ﾌｧｲﾙ_総合計].[受注金額(修正)]" caption="受注金額(修正)" attribute="1" defaultMemberUniqueName="[_t受注ﾌｧｲﾙ_総合計].[受注金額(修正)].[All]" allUniqueName="[_t受注ﾌｧｲﾙ_総合計].[受注金額(修正)].[All]" dimensionUniqueName="[_t受注ﾌｧｲﾙ_総合計]" displayFolder="" count="0" memberValueDatatype="20" unbalanced="0"/>
    <cacheHierarchy uniqueName="[_t受注ﾌｧｲﾙ_総合計].[加工完了日]" caption="加工完了日" attribute="1" defaultMemberUniqueName="[_t受注ﾌｧｲﾙ_総合計].[加工完了日].[All]" allUniqueName="[_t受注ﾌｧｲﾙ_総合計].[加工完了日].[All]" dimensionUniqueName="[_t受注ﾌｧｲﾙ_総合計]" displayFolder="" count="0" memberValueDatatype="130" unbalanced="0"/>
    <cacheHierarchy uniqueName="[_t受注ﾌｧｲﾙ_総合計].[加工計画(完了日)]" caption="加工計画(完了日)" attribute="1" defaultMemberUniqueName="[_t受注ﾌｧｲﾙ_総合計].[加工計画(完了日)].[All]" allUniqueName="[_t受注ﾌｧｲﾙ_総合計].[加工計画(完了日)].[All]" dimensionUniqueName="[_t受注ﾌｧｲﾙ_総合計]" displayFolder="" count="0" memberValueDatatype="130" unbalanced="0"/>
    <cacheHierarchy uniqueName="[_t受注ﾌｧｲﾙ_総合計].[集計日]" caption="集計日" attribute="1" time="1" defaultMemberUniqueName="[_t受注ﾌｧｲﾙ_総合計].[集計日].[All]" allUniqueName="[_t受注ﾌｧｲﾙ_総合計].[集計日].[All]" dimensionUniqueName="[_t受注ﾌｧｲﾙ_総合計]" displayFolder="" count="0" memberValueDatatype="7" unbalanced="0"/>
    <cacheHierarchy uniqueName="[_t受注ﾌｧｲﾙ_総合計].[加工金額合計(月次実績)]" caption="加工金額合計(月次実績)" attribute="1" defaultMemberUniqueName="[_t受注ﾌｧｲﾙ_総合計].[加工金額合計(月次実績)].[All]" allUniqueName="[_t受注ﾌｧｲﾙ_総合計].[加工金額合計(月次実績)].[All]" dimensionUniqueName="[_t受注ﾌｧｲﾙ_総合計]" displayFolder="" count="0" memberValueDatatype="20" unbalanced="0"/>
    <cacheHierarchy uniqueName="[_t受注ﾌｧｲﾙ_総合計].[加工金額]" caption="加工金額" attribute="1" defaultMemberUniqueName="[_t受注ﾌｧｲﾙ_総合計].[加工金額].[All]" allUniqueName="[_t受注ﾌｧｲﾙ_総合計].[加工金額].[All]" dimensionUniqueName="[_t受注ﾌｧｲﾙ_総合計]" displayFolder="" count="0" memberValueDatatype="20" unbalanced="0"/>
    <cacheHierarchy uniqueName="[_t受注ﾌｧｲﾙ_総合計].[加工完了金額]" caption="加工完了金額" attribute="1" defaultMemberUniqueName="[_t受注ﾌｧｲﾙ_総合計].[加工完了金額].[All]" allUniqueName="[_t受注ﾌｧｲﾙ_総合計].[加工完了金額].[All]" dimensionUniqueName="[_t受注ﾌｧｲﾙ_総合計]" displayFolder="" count="0" memberValueDatatype="20" unbalanced="0"/>
    <cacheHierarchy uniqueName="[_t受注ﾌｧｲﾙ_総合計].[TPI2]" caption="TPI2" attribute="1" defaultMemberUniqueName="[_t受注ﾌｧｲﾙ_総合計].[TPI2].[All]" allUniqueName="[_t受注ﾌｧｲﾙ_総合計].[TPI2].[All]" dimensionUniqueName="[_t受注ﾌｧｲﾙ_総合計]" displayFolder="" count="0" memberValueDatatype="20" unbalanced="0"/>
    <cacheHierarchy uniqueName="[_t受注ﾌｧｲﾙ_総合計].[東レ]" caption="東レ" attribute="1" defaultMemberUniqueName="[_t受注ﾌｧｲﾙ_総合計].[東レ].[All]" allUniqueName="[_t受注ﾌｧｲﾙ_総合計].[東レ].[All]" dimensionUniqueName="[_t受注ﾌｧｲﾙ_総合計]" displayFolder="" count="0" memberValueDatatype="20" unbalanced="0"/>
    <cacheHierarchy uniqueName="[_t受注ﾌｧｲﾙ_総合計].[工程1]" caption="工程1" attribute="1" defaultMemberUniqueName="[_t受注ﾌｧｲﾙ_総合計].[工程1].[All]" allUniqueName="[_t受注ﾌｧｲﾙ_総合計].[工程1].[All]" dimensionUniqueName="[_t受注ﾌｧｲﾙ_総合計]" displayFolder="" count="0" memberValueDatatype="130" unbalanced="0"/>
    <cacheHierarchy uniqueName="[_t受注ﾌｧｲﾙ_総合計].[工程2]" caption="工程2" attribute="1" defaultMemberUniqueName="[_t受注ﾌｧｲﾙ_総合計].[工程2].[All]" allUniqueName="[_t受注ﾌｧｲﾙ_総合計].[工程2].[All]" dimensionUniqueName="[_t受注ﾌｧｲﾙ_総合計]" displayFolder="" count="0" memberValueDatatype="130" unbalanced="0"/>
    <cacheHierarchy uniqueName="[_t受注ﾌｧｲﾙ_総合計].[工程3]" caption="工程3" attribute="1" defaultMemberUniqueName="[_t受注ﾌｧｲﾙ_総合計].[工程3].[All]" allUniqueName="[_t受注ﾌｧｲﾙ_総合計].[工程3].[All]" dimensionUniqueName="[_t受注ﾌｧｲﾙ_総合計]" displayFolder="" count="0" memberValueDatatype="130" unbalanced="0"/>
    <cacheHierarchy uniqueName="[_t受注ﾌｧｲﾙ_総合計].[工程4]" caption="工程4" attribute="1" defaultMemberUniqueName="[_t受注ﾌｧｲﾙ_総合計].[工程4].[All]" allUniqueName="[_t受注ﾌｧｲﾙ_総合計].[工程4].[All]" dimensionUniqueName="[_t受注ﾌｧｲﾙ_総合計]" displayFolder="" count="0" memberValueDatatype="130" unbalanced="0"/>
    <cacheHierarchy uniqueName="[_t受注ﾌｧｲﾙ_総合計].[工程5]" caption="工程5" attribute="1" defaultMemberUniqueName="[_t受注ﾌｧｲﾙ_総合計].[工程5].[All]" allUniqueName="[_t受注ﾌｧｲﾙ_総合計].[工程5].[All]" dimensionUniqueName="[_t受注ﾌｧｲﾙ_総合計]" displayFolder="" count="0" memberValueDatatype="130" unbalanced="0"/>
    <cacheHierarchy uniqueName="[_t受注ﾌｧｲﾙ_東レ].[依頼Ｎｏ]" caption="依頼Ｎｏ" attribute="1" defaultMemberUniqueName="[_t受注ﾌｧｲﾙ_東レ].[依頼Ｎｏ].[All]" allUniqueName="[_t受注ﾌｧｲﾙ_東レ].[依頼Ｎｏ].[All]" dimensionUniqueName="[_t受注ﾌｧｲﾙ_東レ]" displayFolder="" count="0" memberValueDatatype="130" unbalanced="0"/>
    <cacheHierarchy uniqueName="[_t受注ﾌｧｲﾙ_東レ].[調整納期]" caption="調整納期" attribute="1" time="1" defaultMemberUniqueName="[_t受注ﾌｧｲﾙ_東レ].[調整納期].[All]" allUniqueName="[_t受注ﾌｧｲﾙ_東レ].[調整納期].[All]" dimensionUniqueName="[_t受注ﾌｧｲﾙ_東レ]" displayFolder="" count="0" memberValueDatatype="7" unbalanced="0"/>
    <cacheHierarchy uniqueName="[_t受注ﾌｧｲﾙ_東レ].[受注金額(修正)]" caption="受注金額(修正)" attribute="1" defaultMemberUniqueName="[_t受注ﾌｧｲﾙ_東レ].[受注金額(修正)].[All]" allUniqueName="[_t受注ﾌｧｲﾙ_東レ].[受注金額(修正)].[All]" dimensionUniqueName="[_t受注ﾌｧｲﾙ_東レ]" displayFolder="" count="0" memberValueDatatype="20" unbalanced="0"/>
    <cacheHierarchy uniqueName="[_t受注ﾌｧｲﾙ_東レ].[加工完了日]" caption="加工完了日" attribute="1" defaultMemberUniqueName="[_t受注ﾌｧｲﾙ_東レ].[加工完了日].[All]" allUniqueName="[_t受注ﾌｧｲﾙ_東レ].[加工完了日].[All]" dimensionUniqueName="[_t受注ﾌｧｲﾙ_東レ]" displayFolder="" count="0" memberValueDatatype="130" unbalanced="0"/>
    <cacheHierarchy uniqueName="[_t受注ﾌｧｲﾙ_東レ].[加工計画(完了日)]" caption="加工計画(完了日)" attribute="1" defaultMemberUniqueName="[_t受注ﾌｧｲﾙ_東レ].[加工計画(完了日)].[All]" allUniqueName="[_t受注ﾌｧｲﾙ_東レ].[加工計画(完了日)].[All]" dimensionUniqueName="[_t受注ﾌｧｲﾙ_東レ]" displayFolder="" count="0" memberValueDatatype="130" unbalanced="0"/>
    <cacheHierarchy uniqueName="[_t受注ﾌｧｲﾙ_東レ].[集計日]" caption="集計日" attribute="1" time="1" defaultMemberUniqueName="[_t受注ﾌｧｲﾙ_東レ].[集計日].[All]" allUniqueName="[_t受注ﾌｧｲﾙ_東レ].[集計日].[All]" dimensionUniqueName="[_t受注ﾌｧｲﾙ_東レ]" displayFolder="" count="0" memberValueDatatype="7" unbalanced="0"/>
    <cacheHierarchy uniqueName="[_t受注ﾌｧｲﾙ_東レ].[加工金額合計(月次実績)]" caption="加工金額合計(月次実績)" attribute="1" defaultMemberUniqueName="[_t受注ﾌｧｲﾙ_東レ].[加工金額合計(月次実績)].[All]" allUniqueName="[_t受注ﾌｧｲﾙ_東レ].[加工金額合計(月次実績)].[All]" dimensionUniqueName="[_t受注ﾌｧｲﾙ_東レ]" displayFolder="" count="0" memberValueDatatype="20" unbalanced="0"/>
    <cacheHierarchy uniqueName="[_t受注ﾌｧｲﾙ_東レ].[加工金額]" caption="加工金額" attribute="1" defaultMemberUniqueName="[_t受注ﾌｧｲﾙ_東レ].[加工金額].[All]" allUniqueName="[_t受注ﾌｧｲﾙ_東レ].[加工金額].[All]" dimensionUniqueName="[_t受注ﾌｧｲﾙ_東レ]" displayFolder="" count="0" memberValueDatatype="20" unbalanced="0"/>
    <cacheHierarchy uniqueName="[_年月_helper].[年月]" caption="年月" attribute="1" time="1" defaultMemberUniqueName="[_年月_helper].[年月].[All]" allUniqueName="[_年月_helper].[年月].[All]" dimensionUniqueName="[_年月_helper]" displayFolder="" count="0" memberValueDatatype="7" unbalanced="0"/>
    <cacheHierarchy uniqueName="[_年月_helper].[年月 (年)]" caption="年月 (年)" attribute="1" defaultMemberUniqueName="[_年月_helper].[年月 (年)].[All]" allUniqueName="[_年月_helper].[年月 (年)].[All]" dimensionUniqueName="[_年月_helper]" displayFolder="" count="2" memberValueDatatype="130" unbalanced="0"/>
    <cacheHierarchy uniqueName="[_年月_helper].[年月 (四半期)]" caption="年月 (四半期)" attribute="1" defaultMemberUniqueName="[_年月_helper].[年月 (四半期)].[All]" allUniqueName="[_年月_helper].[年月 (四半期)].[All]" dimensionUniqueName="[_年月_helper]" displayFolder="" count="0" memberValueDatatype="130" unbalanced="0"/>
    <cacheHierarchy uniqueName="[_年月_helper].[年月 (月)]" caption="年月 (月)" attribute="1" defaultMemberUniqueName="[_年月_helper].[年月 (月)].[All]" allUniqueName="[_年月_helper].[年月 (月)].[All]" dimensionUniqueName="[_年月_helper]" displayFolder="" count="2" memberValueDatatype="130" unbalanced="0"/>
    <cacheHierarchy uniqueName="[_年月_helper].[年月 (月のインデックス)]" caption="年月 (月のインデックス)" attribute="1" defaultMemberUniqueName="[_年月_helper].[年月 (月のインデックス)].[All]" allUniqueName="[_年月_helper].[年月 (月のインデックス)].[All]" dimensionUniqueName="[_年月_helper]" displayFolder="" count="0" memberValueDatatype="20" unbalanced="0" hidden="1"/>
    <cacheHierarchy uniqueName="[Measures].[合計 / 加工金額]" caption="合計 / 加工金額" measure="1" displayFolder="" measureGroup="_t受注ﾌｧｲﾙ_総合計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合計 / 受注金額(修正)]" caption="合計 / 受注金額(修正)" measure="1" displayFolder="" measureGroup="_t受注ﾌｧｲﾙ_東レ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合計 / 加工金額 2]" caption="合計 / 加工金額 2" measure="1" displayFolder="" measureGroup="_t受注ﾌｧｲﾙ_TPI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合計 / 加工金額 3]" caption="合計 / 加工金額 3" measure="1" displayFolder="" measureGroup="_t受注ﾌｧｲﾙ_東レ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合計 / 加工金額合計(月次実績)]" caption="合計 / 加工金額合計(月次実績)" measure="1" displayFolder="" measureGroup="_t受注ﾌｧｲﾙ_総合計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カウント / 加工完了金額]" caption="カウント / 加工完了金額" measure="1" displayFolder="" measureGroup="_t受注ﾌｧｲﾙ_総合計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合計 / 加工完了金額]" caption="合計 / 加工完了金額" measure="1" displayFolder="" measureGroup="_t受注ﾌｧｲﾙ_総合計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カウント / 受注数]" caption="カウント / 受注数" measure="1" displayFolder="" measureGroup="_t受注ﾌｧｲﾙ_総合計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合計 / 受注金額(修正) 2]" caption="合計 / 受注金額(修正) 2" measure="1" displayFolder="" measureGroup="_t受注ﾌｧｲﾙ_自社加工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粘着ゴミ除去加工金額]" caption="粘着ゴミ除去加工金額" measure="1" displayFolder="" measureGroup="_t受注ﾌｧｲﾙ_総合計" count="0"/>
    <cacheHierarchy uniqueName="[Measures].[__XL_Count _年月_helper]" caption="__XL_Count _年月_helper" measure="1" displayFolder="" measureGroup="_年月_helper" count="0" hidden="1"/>
    <cacheHierarchy uniqueName="[Measures].[__XL_Count _t受注ﾌｧｲﾙ_総合計]" caption="__XL_Count _t受注ﾌｧｲﾙ_総合計" measure="1" displayFolder="" measureGroup="_t受注ﾌｧｲﾙ_総合計" count="0" hidden="1"/>
    <cacheHierarchy uniqueName="[Measures].[__XL_Count _t受注ﾌｧｲﾙ_TPI]" caption="__XL_Count _t受注ﾌｧｲﾙ_TPI" measure="1" displayFolder="" measureGroup="_t受注ﾌｧｲﾙ_TPI" count="0" hidden="1"/>
    <cacheHierarchy uniqueName="[Measures].[__XL_Count _t受注ﾌｧｲﾙ_東レ]" caption="__XL_Count _t受注ﾌｧｲﾙ_東レ" measure="1" displayFolder="" measureGroup="_t受注ﾌｧｲﾙ_東レ" count="0" hidden="1"/>
    <cacheHierarchy uniqueName="[Measures].[__XL_Count _t受注ﾌｧｲﾙ_自社加工]" caption="__XL_Count _t受注ﾌｧｲﾙ_自社加工" measure="1" displayFolder="" measureGroup="_t受注ﾌｧｲﾙ_自社加工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494234421"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細川 守" refreshedDate="46268.415027430558" backgroundQuery="1" createdVersion="3" refreshedVersion="8" minRefreshableVersion="3" recordCount="0" supportSubquery="1" supportAdvancedDrill="1" xr:uid="{2C25854A-7CBA-4670-BE5A-2A291F138F4D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63">
    <cacheHierarchy uniqueName="[_t受注ﾌｧｲﾙ_TPI].[依頼Ｎｏ]" caption="依頼Ｎｏ" attribute="1" defaultMemberUniqueName="[_t受注ﾌｧｲﾙ_TPI].[依頼Ｎｏ].[All]" allUniqueName="[_t受注ﾌｧｲﾙ_TPI].[依頼Ｎｏ].[All]" dimensionUniqueName="[_t受注ﾌｧｲﾙ_TPI]" displayFolder="" count="0" memberValueDatatype="130" unbalanced="0"/>
    <cacheHierarchy uniqueName="[_t受注ﾌｧｲﾙ_TPI].[調整納期]" caption="調整納期" attribute="1" time="1" defaultMemberUniqueName="[_t受注ﾌｧｲﾙ_TPI].[調整納期].[All]" allUniqueName="[_t受注ﾌｧｲﾙ_TPI].[調整納期].[All]" dimensionUniqueName="[_t受注ﾌｧｲﾙ_TPI]" displayFolder="" count="0" memberValueDatatype="7" unbalanced="0"/>
    <cacheHierarchy uniqueName="[_t受注ﾌｧｲﾙ_TPI].[受注金額(修正)]" caption="受注金額(修正)" attribute="1" defaultMemberUniqueName="[_t受注ﾌｧｲﾙ_TPI].[受注金額(修正)].[All]" allUniqueName="[_t受注ﾌｧｲﾙ_TPI].[受注金額(修正)].[All]" dimensionUniqueName="[_t受注ﾌｧｲﾙ_TPI]" displayFolder="" count="0" memberValueDatatype="20" unbalanced="0"/>
    <cacheHierarchy uniqueName="[_t受注ﾌｧｲﾙ_TPI].[加工完了日]" caption="加工完了日" attribute="1" defaultMemberUniqueName="[_t受注ﾌｧｲﾙ_TPI].[加工完了日].[All]" allUniqueName="[_t受注ﾌｧｲﾙ_TPI].[加工完了日].[All]" dimensionUniqueName="[_t受注ﾌｧｲﾙ_TPI]" displayFolder="" count="0" memberValueDatatype="130" unbalanced="0"/>
    <cacheHierarchy uniqueName="[_t受注ﾌｧｲﾙ_TPI].[加工計画(完了日)]" caption="加工計画(完了日)" attribute="1" defaultMemberUniqueName="[_t受注ﾌｧｲﾙ_TPI].[加工計画(完了日)].[All]" allUniqueName="[_t受注ﾌｧｲﾙ_TPI].[加工計画(完了日)].[All]" dimensionUniqueName="[_t受注ﾌｧｲﾙ_TPI]" displayFolder="" count="0" memberValueDatatype="130" unbalanced="0"/>
    <cacheHierarchy uniqueName="[_t受注ﾌｧｲﾙ_TPI].[集計日]" caption="集計日" attribute="1" time="1" defaultMemberUniqueName="[_t受注ﾌｧｲﾙ_TPI].[集計日].[All]" allUniqueName="[_t受注ﾌｧｲﾙ_TPI].[集計日].[All]" dimensionUniqueName="[_t受注ﾌｧｲﾙ_TPI]" displayFolder="" count="0" memberValueDatatype="7" unbalanced="0"/>
    <cacheHierarchy uniqueName="[_t受注ﾌｧｲﾙ_TPI].[加工金額合計(月次実績)]" caption="加工金額合計(月次実績)" attribute="1" defaultMemberUniqueName="[_t受注ﾌｧｲﾙ_TPI].[加工金額合計(月次実績)].[All]" allUniqueName="[_t受注ﾌｧｲﾙ_TPI].[加工金額合計(月次実績)].[All]" dimensionUniqueName="[_t受注ﾌｧｲﾙ_TPI]" displayFolder="" count="0" memberValueDatatype="20" unbalanced="0"/>
    <cacheHierarchy uniqueName="[_t受注ﾌｧｲﾙ_TPI].[加工金額]" caption="加工金額" attribute="1" defaultMemberUniqueName="[_t受注ﾌｧｲﾙ_TPI].[加工金額].[All]" allUniqueName="[_t受注ﾌｧｲﾙ_TPI].[加工金額].[All]" dimensionUniqueName="[_t受注ﾌｧｲﾙ_TPI]" displayFolder="" count="0" memberValueDatatype="20" unbalanced="0"/>
    <cacheHierarchy uniqueName="[_t受注ﾌｧｲﾙ_自社加工].[依頼Ｎｏ]" caption="依頼Ｎｏ" attribute="1" defaultMemberUniqueName="[_t受注ﾌｧｲﾙ_自社加工].[依頼Ｎｏ].[All]" allUniqueName="[_t受注ﾌｧｲﾙ_自社加工].[依頼Ｎｏ].[All]" dimensionUniqueName="[_t受注ﾌｧｲﾙ_自社加工]" displayFolder="" count="0" memberValueDatatype="130" unbalanced="0"/>
    <cacheHierarchy uniqueName="[_t受注ﾌｧｲﾙ_自社加工].[調整納期]" caption="調整納期" attribute="1" time="1" defaultMemberUniqueName="[_t受注ﾌｧｲﾙ_自社加工].[調整納期].[All]" allUniqueName="[_t受注ﾌｧｲﾙ_自社加工].[調整納期].[All]" dimensionUniqueName="[_t受注ﾌｧｲﾙ_自社加工]" displayFolder="" count="0" memberValueDatatype="7" unbalanced="0"/>
    <cacheHierarchy uniqueName="[_t受注ﾌｧｲﾙ_自社加工].[受注金額(修正)]" caption="受注金額(修正)" attribute="1" defaultMemberUniqueName="[_t受注ﾌｧｲﾙ_自社加工].[受注金額(修正)].[All]" allUniqueName="[_t受注ﾌｧｲﾙ_自社加工].[受注金額(修正)].[All]" dimensionUniqueName="[_t受注ﾌｧｲﾙ_自社加工]" displayFolder="" count="0" memberValueDatatype="20" unbalanced="0"/>
    <cacheHierarchy uniqueName="[_t受注ﾌｧｲﾙ_自社加工].[加工完了日]" caption="加工完了日" attribute="1" defaultMemberUniqueName="[_t受注ﾌｧｲﾙ_自社加工].[加工完了日].[All]" allUniqueName="[_t受注ﾌｧｲﾙ_自社加工].[加工完了日].[All]" dimensionUniqueName="[_t受注ﾌｧｲﾙ_自社加工]" displayFolder="" count="0" memberValueDatatype="130" unbalanced="0"/>
    <cacheHierarchy uniqueName="[_t受注ﾌｧｲﾙ_自社加工].[加工計画(完了日)]" caption="加工計画(完了日)" attribute="1" defaultMemberUniqueName="[_t受注ﾌｧｲﾙ_自社加工].[加工計画(完了日)].[All]" allUniqueName="[_t受注ﾌｧｲﾙ_自社加工].[加工計画(完了日)].[All]" dimensionUniqueName="[_t受注ﾌｧｲﾙ_自社加工]" displayFolder="" count="0" memberValueDatatype="130" unbalanced="0"/>
    <cacheHierarchy uniqueName="[_t受注ﾌｧｲﾙ_自社加工].[集計日]" caption="集計日" attribute="1" time="1" defaultMemberUniqueName="[_t受注ﾌｧｲﾙ_自社加工].[集計日].[All]" allUniqueName="[_t受注ﾌｧｲﾙ_自社加工].[集計日].[All]" dimensionUniqueName="[_t受注ﾌｧｲﾙ_自社加工]" displayFolder="" count="0" memberValueDatatype="7" unbalanced="0"/>
    <cacheHierarchy uniqueName="[_t受注ﾌｧｲﾙ_自社加工].[加工金額合計(月次実績)]" caption="加工金額合計(月次実績)" attribute="1" defaultMemberUniqueName="[_t受注ﾌｧｲﾙ_自社加工].[加工金額合計(月次実績)].[All]" allUniqueName="[_t受注ﾌｧｲﾙ_自社加工].[加工金額合計(月次実績)].[All]" dimensionUniqueName="[_t受注ﾌｧｲﾙ_自社加工]" displayFolder="" count="0" memberValueDatatype="20" unbalanced="0"/>
    <cacheHierarchy uniqueName="[_t受注ﾌｧｲﾙ_自社加工].[加工金額]" caption="加工金額" attribute="1" defaultMemberUniqueName="[_t受注ﾌｧｲﾙ_自社加工].[加工金額].[All]" allUniqueName="[_t受注ﾌｧｲﾙ_自社加工].[加工金額].[All]" dimensionUniqueName="[_t受注ﾌｧｲﾙ_自社加工]" displayFolder="" count="0" memberValueDatatype="20" unbalanced="0"/>
    <cacheHierarchy uniqueName="[_t受注ﾌｧｲﾙ_総合計].[依頼Ｎｏ]" caption="依頼Ｎｏ" attribute="1" defaultMemberUniqueName="[_t受注ﾌｧｲﾙ_総合計].[依頼Ｎｏ].[All]" allUniqueName="[_t受注ﾌｧｲﾙ_総合計].[依頼Ｎｏ].[All]" dimensionUniqueName="[_t受注ﾌｧｲﾙ_総合計]" displayFolder="" count="0" memberValueDatatype="130" unbalanced="0"/>
    <cacheHierarchy uniqueName="[_t受注ﾌｧｲﾙ_総合計].[加工内容]" caption="加工内容" attribute="1" defaultMemberUniqueName="[_t受注ﾌｧｲﾙ_総合計].[加工内容].[All]" allUniqueName="[_t受注ﾌｧｲﾙ_総合計].[加工内容].[All]" dimensionUniqueName="[_t受注ﾌｧｲﾙ_総合計]" displayFolder="" count="2" memberValueDatatype="130" unbalanced="0"/>
    <cacheHierarchy uniqueName="[_t受注ﾌｧｲﾙ_総合計].[調整納期]" caption="調整納期" attribute="1" time="1" defaultMemberUniqueName="[_t受注ﾌｧｲﾙ_総合計].[調整納期].[All]" allUniqueName="[_t受注ﾌｧｲﾙ_総合計].[調整納期].[All]" dimensionUniqueName="[_t受注ﾌｧｲﾙ_総合計]" displayFolder="" count="0" memberValueDatatype="7" unbalanced="0"/>
    <cacheHierarchy uniqueName="[_t受注ﾌｧｲﾙ_総合計].[受注数]" caption="受注数" attribute="1" defaultMemberUniqueName="[_t受注ﾌｧｲﾙ_総合計].[受注数].[All]" allUniqueName="[_t受注ﾌｧｲﾙ_総合計].[受注数].[All]" dimensionUniqueName="[_t受注ﾌｧｲﾙ_総合計]" displayFolder="" count="0" memberValueDatatype="130" unbalanced="0"/>
    <cacheHierarchy uniqueName="[_t受注ﾌｧｲﾙ_総合計].[受注金額(修正)]" caption="受注金額(修正)" attribute="1" defaultMemberUniqueName="[_t受注ﾌｧｲﾙ_総合計].[受注金額(修正)].[All]" allUniqueName="[_t受注ﾌｧｲﾙ_総合計].[受注金額(修正)].[All]" dimensionUniqueName="[_t受注ﾌｧｲﾙ_総合計]" displayFolder="" count="0" memberValueDatatype="20" unbalanced="0"/>
    <cacheHierarchy uniqueName="[_t受注ﾌｧｲﾙ_総合計].[加工完了日]" caption="加工完了日" attribute="1" defaultMemberUniqueName="[_t受注ﾌｧｲﾙ_総合計].[加工完了日].[All]" allUniqueName="[_t受注ﾌｧｲﾙ_総合計].[加工完了日].[All]" dimensionUniqueName="[_t受注ﾌｧｲﾙ_総合計]" displayFolder="" count="0" memberValueDatatype="130" unbalanced="0"/>
    <cacheHierarchy uniqueName="[_t受注ﾌｧｲﾙ_総合計].[加工計画(完了日)]" caption="加工計画(完了日)" attribute="1" defaultMemberUniqueName="[_t受注ﾌｧｲﾙ_総合計].[加工計画(完了日)].[All]" allUniqueName="[_t受注ﾌｧｲﾙ_総合計].[加工計画(完了日)].[All]" dimensionUniqueName="[_t受注ﾌｧｲﾙ_総合計]" displayFolder="" count="0" memberValueDatatype="130" unbalanced="0"/>
    <cacheHierarchy uniqueName="[_t受注ﾌｧｲﾙ_総合計].[集計日]" caption="集計日" attribute="1" time="1" defaultMemberUniqueName="[_t受注ﾌｧｲﾙ_総合計].[集計日].[All]" allUniqueName="[_t受注ﾌｧｲﾙ_総合計].[集計日].[All]" dimensionUniqueName="[_t受注ﾌｧｲﾙ_総合計]" displayFolder="" count="0" memberValueDatatype="7" unbalanced="0"/>
    <cacheHierarchy uniqueName="[_t受注ﾌｧｲﾙ_総合計].[加工金額合計(月次実績)]" caption="加工金額合計(月次実績)" attribute="1" defaultMemberUniqueName="[_t受注ﾌｧｲﾙ_総合計].[加工金額合計(月次実績)].[All]" allUniqueName="[_t受注ﾌｧｲﾙ_総合計].[加工金額合計(月次実績)].[All]" dimensionUniqueName="[_t受注ﾌｧｲﾙ_総合計]" displayFolder="" count="0" memberValueDatatype="20" unbalanced="0"/>
    <cacheHierarchy uniqueName="[_t受注ﾌｧｲﾙ_総合計].[加工金額]" caption="加工金額" attribute="1" defaultMemberUniqueName="[_t受注ﾌｧｲﾙ_総合計].[加工金額].[All]" allUniqueName="[_t受注ﾌｧｲﾙ_総合計].[加工金額].[All]" dimensionUniqueName="[_t受注ﾌｧｲﾙ_総合計]" displayFolder="" count="0" memberValueDatatype="20" unbalanced="0"/>
    <cacheHierarchy uniqueName="[_t受注ﾌｧｲﾙ_総合計].[加工完了金額]" caption="加工完了金額" attribute="1" defaultMemberUniqueName="[_t受注ﾌｧｲﾙ_総合計].[加工完了金額].[All]" allUniqueName="[_t受注ﾌｧｲﾙ_総合計].[加工完了金額].[All]" dimensionUniqueName="[_t受注ﾌｧｲﾙ_総合計]" displayFolder="" count="0" memberValueDatatype="20" unbalanced="0"/>
    <cacheHierarchy uniqueName="[_t受注ﾌｧｲﾙ_総合計].[TPI2]" caption="TPI2" attribute="1" defaultMemberUniqueName="[_t受注ﾌｧｲﾙ_総合計].[TPI2].[All]" allUniqueName="[_t受注ﾌｧｲﾙ_総合計].[TPI2].[All]" dimensionUniqueName="[_t受注ﾌｧｲﾙ_総合計]" displayFolder="" count="0" memberValueDatatype="20" unbalanced="0"/>
    <cacheHierarchy uniqueName="[_t受注ﾌｧｲﾙ_総合計].[東レ]" caption="東レ" attribute="1" defaultMemberUniqueName="[_t受注ﾌｧｲﾙ_総合計].[東レ].[All]" allUniqueName="[_t受注ﾌｧｲﾙ_総合計].[東レ].[All]" dimensionUniqueName="[_t受注ﾌｧｲﾙ_総合計]" displayFolder="" count="0" memberValueDatatype="20" unbalanced="0"/>
    <cacheHierarchy uniqueName="[_t受注ﾌｧｲﾙ_総合計].[工程1]" caption="工程1" attribute="1" defaultMemberUniqueName="[_t受注ﾌｧｲﾙ_総合計].[工程1].[All]" allUniqueName="[_t受注ﾌｧｲﾙ_総合計].[工程1].[All]" dimensionUniqueName="[_t受注ﾌｧｲﾙ_総合計]" displayFolder="" count="0" memberValueDatatype="130" unbalanced="0"/>
    <cacheHierarchy uniqueName="[_t受注ﾌｧｲﾙ_総合計].[工程2]" caption="工程2" attribute="1" defaultMemberUniqueName="[_t受注ﾌｧｲﾙ_総合計].[工程2].[All]" allUniqueName="[_t受注ﾌｧｲﾙ_総合計].[工程2].[All]" dimensionUniqueName="[_t受注ﾌｧｲﾙ_総合計]" displayFolder="" count="0" memberValueDatatype="130" unbalanced="0"/>
    <cacheHierarchy uniqueName="[_t受注ﾌｧｲﾙ_総合計].[工程3]" caption="工程3" attribute="1" defaultMemberUniqueName="[_t受注ﾌｧｲﾙ_総合計].[工程3].[All]" allUniqueName="[_t受注ﾌｧｲﾙ_総合計].[工程3].[All]" dimensionUniqueName="[_t受注ﾌｧｲﾙ_総合計]" displayFolder="" count="0" memberValueDatatype="130" unbalanced="0"/>
    <cacheHierarchy uniqueName="[_t受注ﾌｧｲﾙ_総合計].[工程4]" caption="工程4" attribute="1" defaultMemberUniqueName="[_t受注ﾌｧｲﾙ_総合計].[工程4].[All]" allUniqueName="[_t受注ﾌｧｲﾙ_総合計].[工程4].[All]" dimensionUniqueName="[_t受注ﾌｧｲﾙ_総合計]" displayFolder="" count="0" memberValueDatatype="130" unbalanced="0"/>
    <cacheHierarchy uniqueName="[_t受注ﾌｧｲﾙ_総合計].[工程5]" caption="工程5" attribute="1" defaultMemberUniqueName="[_t受注ﾌｧｲﾙ_総合計].[工程5].[All]" allUniqueName="[_t受注ﾌｧｲﾙ_総合計].[工程5].[All]" dimensionUniqueName="[_t受注ﾌｧｲﾙ_総合計]" displayFolder="" count="0" memberValueDatatype="130" unbalanced="0"/>
    <cacheHierarchy uniqueName="[_t受注ﾌｧｲﾙ_東レ].[依頼Ｎｏ]" caption="依頼Ｎｏ" attribute="1" defaultMemberUniqueName="[_t受注ﾌｧｲﾙ_東レ].[依頼Ｎｏ].[All]" allUniqueName="[_t受注ﾌｧｲﾙ_東レ].[依頼Ｎｏ].[All]" dimensionUniqueName="[_t受注ﾌｧｲﾙ_東レ]" displayFolder="" count="0" memberValueDatatype="130" unbalanced="0"/>
    <cacheHierarchy uniqueName="[_t受注ﾌｧｲﾙ_東レ].[調整納期]" caption="調整納期" attribute="1" time="1" defaultMemberUniqueName="[_t受注ﾌｧｲﾙ_東レ].[調整納期].[All]" allUniqueName="[_t受注ﾌｧｲﾙ_東レ].[調整納期].[All]" dimensionUniqueName="[_t受注ﾌｧｲﾙ_東レ]" displayFolder="" count="0" memberValueDatatype="7" unbalanced="0"/>
    <cacheHierarchy uniqueName="[_t受注ﾌｧｲﾙ_東レ].[受注金額(修正)]" caption="受注金額(修正)" attribute="1" defaultMemberUniqueName="[_t受注ﾌｧｲﾙ_東レ].[受注金額(修正)].[All]" allUniqueName="[_t受注ﾌｧｲﾙ_東レ].[受注金額(修正)].[All]" dimensionUniqueName="[_t受注ﾌｧｲﾙ_東レ]" displayFolder="" count="0" memberValueDatatype="20" unbalanced="0"/>
    <cacheHierarchy uniqueName="[_t受注ﾌｧｲﾙ_東レ].[加工完了日]" caption="加工完了日" attribute="1" defaultMemberUniqueName="[_t受注ﾌｧｲﾙ_東レ].[加工完了日].[All]" allUniqueName="[_t受注ﾌｧｲﾙ_東レ].[加工完了日].[All]" dimensionUniqueName="[_t受注ﾌｧｲﾙ_東レ]" displayFolder="" count="0" memberValueDatatype="130" unbalanced="0"/>
    <cacheHierarchy uniqueName="[_t受注ﾌｧｲﾙ_東レ].[加工計画(完了日)]" caption="加工計画(完了日)" attribute="1" defaultMemberUniqueName="[_t受注ﾌｧｲﾙ_東レ].[加工計画(完了日)].[All]" allUniqueName="[_t受注ﾌｧｲﾙ_東レ].[加工計画(完了日)].[All]" dimensionUniqueName="[_t受注ﾌｧｲﾙ_東レ]" displayFolder="" count="0" memberValueDatatype="130" unbalanced="0"/>
    <cacheHierarchy uniqueName="[_t受注ﾌｧｲﾙ_東レ].[集計日]" caption="集計日" attribute="1" time="1" defaultMemberUniqueName="[_t受注ﾌｧｲﾙ_東レ].[集計日].[All]" allUniqueName="[_t受注ﾌｧｲﾙ_東レ].[集計日].[All]" dimensionUniqueName="[_t受注ﾌｧｲﾙ_東レ]" displayFolder="" count="0" memberValueDatatype="7" unbalanced="0"/>
    <cacheHierarchy uniqueName="[_t受注ﾌｧｲﾙ_東レ].[加工金額合計(月次実績)]" caption="加工金額合計(月次実績)" attribute="1" defaultMemberUniqueName="[_t受注ﾌｧｲﾙ_東レ].[加工金額合計(月次実績)].[All]" allUniqueName="[_t受注ﾌｧｲﾙ_東レ].[加工金額合計(月次実績)].[All]" dimensionUniqueName="[_t受注ﾌｧｲﾙ_東レ]" displayFolder="" count="0" memberValueDatatype="20" unbalanced="0"/>
    <cacheHierarchy uniqueName="[_t受注ﾌｧｲﾙ_東レ].[加工金額]" caption="加工金額" attribute="1" defaultMemberUniqueName="[_t受注ﾌｧｲﾙ_東レ].[加工金額].[All]" allUniqueName="[_t受注ﾌｧｲﾙ_東レ].[加工金額].[All]" dimensionUniqueName="[_t受注ﾌｧｲﾙ_東レ]" displayFolder="" count="0" memberValueDatatype="20" unbalanced="0"/>
    <cacheHierarchy uniqueName="[_年月_helper].[年月]" caption="年月" attribute="1" time="1" defaultMemberUniqueName="[_年月_helper].[年月].[All]" allUniqueName="[_年月_helper].[年月].[All]" dimensionUniqueName="[_年月_helper]" displayFolder="" count="0" memberValueDatatype="7" unbalanced="0"/>
    <cacheHierarchy uniqueName="[_年月_helper].[年月 (年)]" caption="年月 (年)" attribute="1" defaultMemberUniqueName="[_年月_helper].[年月 (年)].[All]" allUniqueName="[_年月_helper].[年月 (年)].[All]" dimensionUniqueName="[_年月_helper]" displayFolder="" count="2" memberValueDatatype="130" unbalanced="0"/>
    <cacheHierarchy uniqueName="[_年月_helper].[年月 (四半期)]" caption="年月 (四半期)" attribute="1" defaultMemberUniqueName="[_年月_helper].[年月 (四半期)].[All]" allUniqueName="[_年月_helper].[年月 (四半期)].[All]" dimensionUniqueName="[_年月_helper]" displayFolder="" count="0" memberValueDatatype="130" unbalanced="0"/>
    <cacheHierarchy uniqueName="[_年月_helper].[年月 (月)]" caption="年月 (月)" attribute="1" defaultMemberUniqueName="[_年月_helper].[年月 (月)].[All]" allUniqueName="[_年月_helper].[年月 (月)].[All]" dimensionUniqueName="[_年月_helper]" displayFolder="" count="2" memberValueDatatype="130" unbalanced="0"/>
    <cacheHierarchy uniqueName="[_年月_helper].[年月 (月のインデックス)]" caption="年月 (月のインデックス)" attribute="1" defaultMemberUniqueName="[_年月_helper].[年月 (月のインデックス)].[All]" allUniqueName="[_年月_helper].[年月 (月のインデックス)].[All]" dimensionUniqueName="[_年月_helper]" displayFolder="" count="0" memberValueDatatype="20" unbalanced="0" hidden="1"/>
    <cacheHierarchy uniqueName="[Measures].[合計 / 加工金額]" caption="合計 / 加工金額" measure="1" displayFolder="" measureGroup="_t受注ﾌｧｲﾙ_総合計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合計 / 受注金額(修正)]" caption="合計 / 受注金額(修正)" measure="1" displayFolder="" measureGroup="_t受注ﾌｧｲﾙ_東レ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合計 / 加工金額 2]" caption="合計 / 加工金額 2" measure="1" displayFolder="" measureGroup="_t受注ﾌｧｲﾙ_TPI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合計 / 加工金額 3]" caption="合計 / 加工金額 3" measure="1" displayFolder="" measureGroup="_t受注ﾌｧｲﾙ_東レ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合計 / 加工金額合計(月次実績)]" caption="合計 / 加工金額合計(月次実績)" measure="1" displayFolder="" measureGroup="_t受注ﾌｧｲﾙ_総合計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カウント / 加工完了金額]" caption="カウント / 加工完了金額" measure="1" displayFolder="" measureGroup="_t受注ﾌｧｲﾙ_総合計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合計 / 加工完了金額]" caption="合計 / 加工完了金額" measure="1" displayFolder="" measureGroup="_t受注ﾌｧｲﾙ_総合計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カウント / 受注数]" caption="カウント / 受注数" measure="1" displayFolder="" measureGroup="_t受注ﾌｧｲﾙ_総合計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合計 / 受注金額(修正) 2]" caption="合計 / 受注金額(修正) 2" measure="1" displayFolder="" measureGroup="_t受注ﾌｧｲﾙ_自社加工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粘着ゴミ除去加工金額]" caption="粘着ゴミ除去加工金額" measure="1" displayFolder="" measureGroup="_t受注ﾌｧｲﾙ_総合計" count="0"/>
    <cacheHierarchy uniqueName="[Measures].[__XL_Count _年月_helper]" caption="__XL_Count _年月_helper" measure="1" displayFolder="" measureGroup="_年月_helper" count="0" hidden="1"/>
    <cacheHierarchy uniqueName="[Measures].[__XL_Count _t受注ﾌｧｲﾙ_総合計]" caption="__XL_Count _t受注ﾌｧｲﾙ_総合計" measure="1" displayFolder="" measureGroup="_t受注ﾌｧｲﾙ_総合計" count="0" hidden="1"/>
    <cacheHierarchy uniqueName="[Measures].[__XL_Count _t受注ﾌｧｲﾙ_TPI]" caption="__XL_Count _t受注ﾌｧｲﾙ_TPI" measure="1" displayFolder="" measureGroup="_t受注ﾌｧｲﾙ_TPI" count="0" hidden="1"/>
    <cacheHierarchy uniqueName="[Measures].[__XL_Count _t受注ﾌｧｲﾙ_東レ]" caption="__XL_Count _t受注ﾌｧｲﾙ_東レ" measure="1" displayFolder="" measureGroup="_t受注ﾌｧｲﾙ_東レ" count="0" hidden="1"/>
    <cacheHierarchy uniqueName="[Measures].[__XL_Count _t受注ﾌｧｲﾙ_自社加工]" caption="__XL_Count _t受注ﾌｧｲﾙ_自社加工" measure="1" displayFolder="" measureGroup="_t受注ﾌｧｲﾙ_自社加工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985270818"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細川 守" refreshedDate="46268.415032870369" backgroundQuery="1" createdVersion="3" refreshedVersion="8" minRefreshableVersion="3" recordCount="0" supportSubquery="1" supportAdvancedDrill="1" xr:uid="{2142AC76-2377-4885-BF87-452F5083E94E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63">
    <cacheHierarchy uniqueName="[_t受注ﾌｧｲﾙ_TPI].[依頼Ｎｏ]" caption="依頼Ｎｏ" attribute="1" defaultMemberUniqueName="[_t受注ﾌｧｲﾙ_TPI].[依頼Ｎｏ].[All]" allUniqueName="[_t受注ﾌｧｲﾙ_TPI].[依頼Ｎｏ].[All]" dimensionUniqueName="[_t受注ﾌｧｲﾙ_TPI]" displayFolder="" count="0" memberValueDatatype="130" unbalanced="0"/>
    <cacheHierarchy uniqueName="[_t受注ﾌｧｲﾙ_TPI].[調整納期]" caption="調整納期" attribute="1" time="1" defaultMemberUniqueName="[_t受注ﾌｧｲﾙ_TPI].[調整納期].[All]" allUniqueName="[_t受注ﾌｧｲﾙ_TPI].[調整納期].[All]" dimensionUniqueName="[_t受注ﾌｧｲﾙ_TPI]" displayFolder="" count="0" memberValueDatatype="7" unbalanced="0"/>
    <cacheHierarchy uniqueName="[_t受注ﾌｧｲﾙ_TPI].[受注金額(修正)]" caption="受注金額(修正)" attribute="1" defaultMemberUniqueName="[_t受注ﾌｧｲﾙ_TPI].[受注金額(修正)].[All]" allUniqueName="[_t受注ﾌｧｲﾙ_TPI].[受注金額(修正)].[All]" dimensionUniqueName="[_t受注ﾌｧｲﾙ_TPI]" displayFolder="" count="0" memberValueDatatype="20" unbalanced="0"/>
    <cacheHierarchy uniqueName="[_t受注ﾌｧｲﾙ_TPI].[加工完了日]" caption="加工完了日" attribute="1" defaultMemberUniqueName="[_t受注ﾌｧｲﾙ_TPI].[加工完了日].[All]" allUniqueName="[_t受注ﾌｧｲﾙ_TPI].[加工完了日].[All]" dimensionUniqueName="[_t受注ﾌｧｲﾙ_TPI]" displayFolder="" count="0" memberValueDatatype="130" unbalanced="0"/>
    <cacheHierarchy uniqueName="[_t受注ﾌｧｲﾙ_TPI].[加工計画(完了日)]" caption="加工計画(完了日)" attribute="1" defaultMemberUniqueName="[_t受注ﾌｧｲﾙ_TPI].[加工計画(完了日)].[All]" allUniqueName="[_t受注ﾌｧｲﾙ_TPI].[加工計画(完了日)].[All]" dimensionUniqueName="[_t受注ﾌｧｲﾙ_TPI]" displayFolder="" count="0" memberValueDatatype="130" unbalanced="0"/>
    <cacheHierarchy uniqueName="[_t受注ﾌｧｲﾙ_TPI].[集計日]" caption="集計日" attribute="1" time="1" defaultMemberUniqueName="[_t受注ﾌｧｲﾙ_TPI].[集計日].[All]" allUniqueName="[_t受注ﾌｧｲﾙ_TPI].[集計日].[All]" dimensionUniqueName="[_t受注ﾌｧｲﾙ_TPI]" displayFolder="" count="0" memberValueDatatype="7" unbalanced="0"/>
    <cacheHierarchy uniqueName="[_t受注ﾌｧｲﾙ_TPI].[加工金額合計(月次実績)]" caption="加工金額合計(月次実績)" attribute="1" defaultMemberUniqueName="[_t受注ﾌｧｲﾙ_TPI].[加工金額合計(月次実績)].[All]" allUniqueName="[_t受注ﾌｧｲﾙ_TPI].[加工金額合計(月次実績)].[All]" dimensionUniqueName="[_t受注ﾌｧｲﾙ_TPI]" displayFolder="" count="0" memberValueDatatype="20" unbalanced="0"/>
    <cacheHierarchy uniqueName="[_t受注ﾌｧｲﾙ_TPI].[加工金額]" caption="加工金額" attribute="1" defaultMemberUniqueName="[_t受注ﾌｧｲﾙ_TPI].[加工金額].[All]" allUniqueName="[_t受注ﾌｧｲﾙ_TPI].[加工金額].[All]" dimensionUniqueName="[_t受注ﾌｧｲﾙ_TPI]" displayFolder="" count="0" memberValueDatatype="20" unbalanced="0"/>
    <cacheHierarchy uniqueName="[_t受注ﾌｧｲﾙ_自社加工].[依頼Ｎｏ]" caption="依頼Ｎｏ" attribute="1" defaultMemberUniqueName="[_t受注ﾌｧｲﾙ_自社加工].[依頼Ｎｏ].[All]" allUniqueName="[_t受注ﾌｧｲﾙ_自社加工].[依頼Ｎｏ].[All]" dimensionUniqueName="[_t受注ﾌｧｲﾙ_自社加工]" displayFolder="" count="0" memberValueDatatype="130" unbalanced="0"/>
    <cacheHierarchy uniqueName="[_t受注ﾌｧｲﾙ_自社加工].[調整納期]" caption="調整納期" attribute="1" time="1" defaultMemberUniqueName="[_t受注ﾌｧｲﾙ_自社加工].[調整納期].[All]" allUniqueName="[_t受注ﾌｧｲﾙ_自社加工].[調整納期].[All]" dimensionUniqueName="[_t受注ﾌｧｲﾙ_自社加工]" displayFolder="" count="0" memberValueDatatype="7" unbalanced="0"/>
    <cacheHierarchy uniqueName="[_t受注ﾌｧｲﾙ_自社加工].[受注金額(修正)]" caption="受注金額(修正)" attribute="1" defaultMemberUniqueName="[_t受注ﾌｧｲﾙ_自社加工].[受注金額(修正)].[All]" allUniqueName="[_t受注ﾌｧｲﾙ_自社加工].[受注金額(修正)].[All]" dimensionUniqueName="[_t受注ﾌｧｲﾙ_自社加工]" displayFolder="" count="0" memberValueDatatype="20" unbalanced="0"/>
    <cacheHierarchy uniqueName="[_t受注ﾌｧｲﾙ_自社加工].[加工完了日]" caption="加工完了日" attribute="1" defaultMemberUniqueName="[_t受注ﾌｧｲﾙ_自社加工].[加工完了日].[All]" allUniqueName="[_t受注ﾌｧｲﾙ_自社加工].[加工完了日].[All]" dimensionUniqueName="[_t受注ﾌｧｲﾙ_自社加工]" displayFolder="" count="0" memberValueDatatype="130" unbalanced="0"/>
    <cacheHierarchy uniqueName="[_t受注ﾌｧｲﾙ_自社加工].[加工計画(完了日)]" caption="加工計画(完了日)" attribute="1" defaultMemberUniqueName="[_t受注ﾌｧｲﾙ_自社加工].[加工計画(完了日)].[All]" allUniqueName="[_t受注ﾌｧｲﾙ_自社加工].[加工計画(完了日)].[All]" dimensionUniqueName="[_t受注ﾌｧｲﾙ_自社加工]" displayFolder="" count="0" memberValueDatatype="130" unbalanced="0"/>
    <cacheHierarchy uniqueName="[_t受注ﾌｧｲﾙ_自社加工].[集計日]" caption="集計日" attribute="1" time="1" defaultMemberUniqueName="[_t受注ﾌｧｲﾙ_自社加工].[集計日].[All]" allUniqueName="[_t受注ﾌｧｲﾙ_自社加工].[集計日].[All]" dimensionUniqueName="[_t受注ﾌｧｲﾙ_自社加工]" displayFolder="" count="0" memberValueDatatype="7" unbalanced="0"/>
    <cacheHierarchy uniqueName="[_t受注ﾌｧｲﾙ_自社加工].[加工金額合計(月次実績)]" caption="加工金額合計(月次実績)" attribute="1" defaultMemberUniqueName="[_t受注ﾌｧｲﾙ_自社加工].[加工金額合計(月次実績)].[All]" allUniqueName="[_t受注ﾌｧｲﾙ_自社加工].[加工金額合計(月次実績)].[All]" dimensionUniqueName="[_t受注ﾌｧｲﾙ_自社加工]" displayFolder="" count="0" memberValueDatatype="20" unbalanced="0"/>
    <cacheHierarchy uniqueName="[_t受注ﾌｧｲﾙ_自社加工].[加工金額]" caption="加工金額" attribute="1" defaultMemberUniqueName="[_t受注ﾌｧｲﾙ_自社加工].[加工金額].[All]" allUniqueName="[_t受注ﾌｧｲﾙ_自社加工].[加工金額].[All]" dimensionUniqueName="[_t受注ﾌｧｲﾙ_自社加工]" displayFolder="" count="0" memberValueDatatype="20" unbalanced="0"/>
    <cacheHierarchy uniqueName="[_t受注ﾌｧｲﾙ_総合計].[依頼Ｎｏ]" caption="依頼Ｎｏ" attribute="1" defaultMemberUniqueName="[_t受注ﾌｧｲﾙ_総合計].[依頼Ｎｏ].[All]" allUniqueName="[_t受注ﾌｧｲﾙ_総合計].[依頼Ｎｏ].[All]" dimensionUniqueName="[_t受注ﾌｧｲﾙ_総合計]" displayFolder="" count="0" memberValueDatatype="130" unbalanced="0"/>
    <cacheHierarchy uniqueName="[_t受注ﾌｧｲﾙ_総合計].[加工内容]" caption="加工内容" attribute="1" defaultMemberUniqueName="[_t受注ﾌｧｲﾙ_総合計].[加工内容].[All]" allUniqueName="[_t受注ﾌｧｲﾙ_総合計].[加工内容].[All]" dimensionUniqueName="[_t受注ﾌｧｲﾙ_総合計]" displayFolder="" count="2" memberValueDatatype="130" unbalanced="0"/>
    <cacheHierarchy uniqueName="[_t受注ﾌｧｲﾙ_総合計].[調整納期]" caption="調整納期" attribute="1" time="1" defaultMemberUniqueName="[_t受注ﾌｧｲﾙ_総合計].[調整納期].[All]" allUniqueName="[_t受注ﾌｧｲﾙ_総合計].[調整納期].[All]" dimensionUniqueName="[_t受注ﾌｧｲﾙ_総合計]" displayFolder="" count="0" memberValueDatatype="7" unbalanced="0"/>
    <cacheHierarchy uniqueName="[_t受注ﾌｧｲﾙ_総合計].[受注数]" caption="受注数" attribute="1" defaultMemberUniqueName="[_t受注ﾌｧｲﾙ_総合計].[受注数].[All]" allUniqueName="[_t受注ﾌｧｲﾙ_総合計].[受注数].[All]" dimensionUniqueName="[_t受注ﾌｧｲﾙ_総合計]" displayFolder="" count="0" memberValueDatatype="130" unbalanced="0"/>
    <cacheHierarchy uniqueName="[_t受注ﾌｧｲﾙ_総合計].[受注金額(修正)]" caption="受注金額(修正)" attribute="1" defaultMemberUniqueName="[_t受注ﾌｧｲﾙ_総合計].[受注金額(修正)].[All]" allUniqueName="[_t受注ﾌｧｲﾙ_総合計].[受注金額(修正)].[All]" dimensionUniqueName="[_t受注ﾌｧｲﾙ_総合計]" displayFolder="" count="0" memberValueDatatype="20" unbalanced="0"/>
    <cacheHierarchy uniqueName="[_t受注ﾌｧｲﾙ_総合計].[加工完了日]" caption="加工完了日" attribute="1" defaultMemberUniqueName="[_t受注ﾌｧｲﾙ_総合計].[加工完了日].[All]" allUniqueName="[_t受注ﾌｧｲﾙ_総合計].[加工完了日].[All]" dimensionUniqueName="[_t受注ﾌｧｲﾙ_総合計]" displayFolder="" count="0" memberValueDatatype="130" unbalanced="0"/>
    <cacheHierarchy uniqueName="[_t受注ﾌｧｲﾙ_総合計].[加工計画(完了日)]" caption="加工計画(完了日)" attribute="1" defaultMemberUniqueName="[_t受注ﾌｧｲﾙ_総合計].[加工計画(完了日)].[All]" allUniqueName="[_t受注ﾌｧｲﾙ_総合計].[加工計画(完了日)].[All]" dimensionUniqueName="[_t受注ﾌｧｲﾙ_総合計]" displayFolder="" count="0" memberValueDatatype="130" unbalanced="0"/>
    <cacheHierarchy uniqueName="[_t受注ﾌｧｲﾙ_総合計].[集計日]" caption="集計日" attribute="1" time="1" defaultMemberUniqueName="[_t受注ﾌｧｲﾙ_総合計].[集計日].[All]" allUniqueName="[_t受注ﾌｧｲﾙ_総合計].[集計日].[All]" dimensionUniqueName="[_t受注ﾌｧｲﾙ_総合計]" displayFolder="" count="0" memberValueDatatype="7" unbalanced="0"/>
    <cacheHierarchy uniqueName="[_t受注ﾌｧｲﾙ_総合計].[加工金額合計(月次実績)]" caption="加工金額合計(月次実績)" attribute="1" defaultMemberUniqueName="[_t受注ﾌｧｲﾙ_総合計].[加工金額合計(月次実績)].[All]" allUniqueName="[_t受注ﾌｧｲﾙ_総合計].[加工金額合計(月次実績)].[All]" dimensionUniqueName="[_t受注ﾌｧｲﾙ_総合計]" displayFolder="" count="0" memberValueDatatype="20" unbalanced="0"/>
    <cacheHierarchy uniqueName="[_t受注ﾌｧｲﾙ_総合計].[加工金額]" caption="加工金額" attribute="1" defaultMemberUniqueName="[_t受注ﾌｧｲﾙ_総合計].[加工金額].[All]" allUniqueName="[_t受注ﾌｧｲﾙ_総合計].[加工金額].[All]" dimensionUniqueName="[_t受注ﾌｧｲﾙ_総合計]" displayFolder="" count="0" memberValueDatatype="20" unbalanced="0"/>
    <cacheHierarchy uniqueName="[_t受注ﾌｧｲﾙ_総合計].[加工完了金額]" caption="加工完了金額" attribute="1" defaultMemberUniqueName="[_t受注ﾌｧｲﾙ_総合計].[加工完了金額].[All]" allUniqueName="[_t受注ﾌｧｲﾙ_総合計].[加工完了金額].[All]" dimensionUniqueName="[_t受注ﾌｧｲﾙ_総合計]" displayFolder="" count="0" memberValueDatatype="20" unbalanced="0"/>
    <cacheHierarchy uniqueName="[_t受注ﾌｧｲﾙ_総合計].[TPI2]" caption="TPI2" attribute="1" defaultMemberUniqueName="[_t受注ﾌｧｲﾙ_総合計].[TPI2].[All]" allUniqueName="[_t受注ﾌｧｲﾙ_総合計].[TPI2].[All]" dimensionUniqueName="[_t受注ﾌｧｲﾙ_総合計]" displayFolder="" count="0" memberValueDatatype="20" unbalanced="0"/>
    <cacheHierarchy uniqueName="[_t受注ﾌｧｲﾙ_総合計].[東レ]" caption="東レ" attribute="1" defaultMemberUniqueName="[_t受注ﾌｧｲﾙ_総合計].[東レ].[All]" allUniqueName="[_t受注ﾌｧｲﾙ_総合計].[東レ].[All]" dimensionUniqueName="[_t受注ﾌｧｲﾙ_総合計]" displayFolder="" count="0" memberValueDatatype="20" unbalanced="0"/>
    <cacheHierarchy uniqueName="[_t受注ﾌｧｲﾙ_総合計].[工程1]" caption="工程1" attribute="1" defaultMemberUniqueName="[_t受注ﾌｧｲﾙ_総合計].[工程1].[All]" allUniqueName="[_t受注ﾌｧｲﾙ_総合計].[工程1].[All]" dimensionUniqueName="[_t受注ﾌｧｲﾙ_総合計]" displayFolder="" count="0" memberValueDatatype="130" unbalanced="0"/>
    <cacheHierarchy uniqueName="[_t受注ﾌｧｲﾙ_総合計].[工程2]" caption="工程2" attribute="1" defaultMemberUniqueName="[_t受注ﾌｧｲﾙ_総合計].[工程2].[All]" allUniqueName="[_t受注ﾌｧｲﾙ_総合計].[工程2].[All]" dimensionUniqueName="[_t受注ﾌｧｲﾙ_総合計]" displayFolder="" count="0" memberValueDatatype="130" unbalanced="0"/>
    <cacheHierarchy uniqueName="[_t受注ﾌｧｲﾙ_総合計].[工程3]" caption="工程3" attribute="1" defaultMemberUniqueName="[_t受注ﾌｧｲﾙ_総合計].[工程3].[All]" allUniqueName="[_t受注ﾌｧｲﾙ_総合計].[工程3].[All]" dimensionUniqueName="[_t受注ﾌｧｲﾙ_総合計]" displayFolder="" count="0" memberValueDatatype="130" unbalanced="0"/>
    <cacheHierarchy uniqueName="[_t受注ﾌｧｲﾙ_総合計].[工程4]" caption="工程4" attribute="1" defaultMemberUniqueName="[_t受注ﾌｧｲﾙ_総合計].[工程4].[All]" allUniqueName="[_t受注ﾌｧｲﾙ_総合計].[工程4].[All]" dimensionUniqueName="[_t受注ﾌｧｲﾙ_総合計]" displayFolder="" count="0" memberValueDatatype="130" unbalanced="0"/>
    <cacheHierarchy uniqueName="[_t受注ﾌｧｲﾙ_総合計].[工程5]" caption="工程5" attribute="1" defaultMemberUniqueName="[_t受注ﾌｧｲﾙ_総合計].[工程5].[All]" allUniqueName="[_t受注ﾌｧｲﾙ_総合計].[工程5].[All]" dimensionUniqueName="[_t受注ﾌｧｲﾙ_総合計]" displayFolder="" count="0" memberValueDatatype="130" unbalanced="0"/>
    <cacheHierarchy uniqueName="[_t受注ﾌｧｲﾙ_東レ].[依頼Ｎｏ]" caption="依頼Ｎｏ" attribute="1" defaultMemberUniqueName="[_t受注ﾌｧｲﾙ_東レ].[依頼Ｎｏ].[All]" allUniqueName="[_t受注ﾌｧｲﾙ_東レ].[依頼Ｎｏ].[All]" dimensionUniqueName="[_t受注ﾌｧｲﾙ_東レ]" displayFolder="" count="0" memberValueDatatype="130" unbalanced="0"/>
    <cacheHierarchy uniqueName="[_t受注ﾌｧｲﾙ_東レ].[調整納期]" caption="調整納期" attribute="1" time="1" defaultMemberUniqueName="[_t受注ﾌｧｲﾙ_東レ].[調整納期].[All]" allUniqueName="[_t受注ﾌｧｲﾙ_東レ].[調整納期].[All]" dimensionUniqueName="[_t受注ﾌｧｲﾙ_東レ]" displayFolder="" count="0" memberValueDatatype="7" unbalanced="0"/>
    <cacheHierarchy uniqueName="[_t受注ﾌｧｲﾙ_東レ].[受注金額(修正)]" caption="受注金額(修正)" attribute="1" defaultMemberUniqueName="[_t受注ﾌｧｲﾙ_東レ].[受注金額(修正)].[All]" allUniqueName="[_t受注ﾌｧｲﾙ_東レ].[受注金額(修正)].[All]" dimensionUniqueName="[_t受注ﾌｧｲﾙ_東レ]" displayFolder="" count="0" memberValueDatatype="20" unbalanced="0"/>
    <cacheHierarchy uniqueName="[_t受注ﾌｧｲﾙ_東レ].[加工完了日]" caption="加工完了日" attribute="1" defaultMemberUniqueName="[_t受注ﾌｧｲﾙ_東レ].[加工完了日].[All]" allUniqueName="[_t受注ﾌｧｲﾙ_東レ].[加工完了日].[All]" dimensionUniqueName="[_t受注ﾌｧｲﾙ_東レ]" displayFolder="" count="0" memberValueDatatype="130" unbalanced="0"/>
    <cacheHierarchy uniqueName="[_t受注ﾌｧｲﾙ_東レ].[加工計画(完了日)]" caption="加工計画(完了日)" attribute="1" defaultMemberUniqueName="[_t受注ﾌｧｲﾙ_東レ].[加工計画(完了日)].[All]" allUniqueName="[_t受注ﾌｧｲﾙ_東レ].[加工計画(完了日)].[All]" dimensionUniqueName="[_t受注ﾌｧｲﾙ_東レ]" displayFolder="" count="0" memberValueDatatype="130" unbalanced="0"/>
    <cacheHierarchy uniqueName="[_t受注ﾌｧｲﾙ_東レ].[集計日]" caption="集計日" attribute="1" time="1" defaultMemberUniqueName="[_t受注ﾌｧｲﾙ_東レ].[集計日].[All]" allUniqueName="[_t受注ﾌｧｲﾙ_東レ].[集計日].[All]" dimensionUniqueName="[_t受注ﾌｧｲﾙ_東レ]" displayFolder="" count="0" memberValueDatatype="7" unbalanced="0"/>
    <cacheHierarchy uniqueName="[_t受注ﾌｧｲﾙ_東レ].[加工金額合計(月次実績)]" caption="加工金額合計(月次実績)" attribute="1" defaultMemberUniqueName="[_t受注ﾌｧｲﾙ_東レ].[加工金額合計(月次実績)].[All]" allUniqueName="[_t受注ﾌｧｲﾙ_東レ].[加工金額合計(月次実績)].[All]" dimensionUniqueName="[_t受注ﾌｧｲﾙ_東レ]" displayFolder="" count="0" memberValueDatatype="20" unbalanced="0"/>
    <cacheHierarchy uniqueName="[_t受注ﾌｧｲﾙ_東レ].[加工金額]" caption="加工金額" attribute="1" defaultMemberUniqueName="[_t受注ﾌｧｲﾙ_東レ].[加工金額].[All]" allUniqueName="[_t受注ﾌｧｲﾙ_東レ].[加工金額].[All]" dimensionUniqueName="[_t受注ﾌｧｲﾙ_東レ]" displayFolder="" count="0" memberValueDatatype="20" unbalanced="0"/>
    <cacheHierarchy uniqueName="[_年月_helper].[年月]" caption="年月" attribute="1" time="1" defaultMemberUniqueName="[_年月_helper].[年月].[All]" allUniqueName="[_年月_helper].[年月].[All]" dimensionUniqueName="[_年月_helper]" displayFolder="" count="0" memberValueDatatype="7" unbalanced="0"/>
    <cacheHierarchy uniqueName="[_年月_helper].[年月 (年)]" caption="年月 (年)" attribute="1" defaultMemberUniqueName="[_年月_helper].[年月 (年)].[All]" allUniqueName="[_年月_helper].[年月 (年)].[All]" dimensionUniqueName="[_年月_helper]" displayFolder="" count="2" memberValueDatatype="130" unbalanced="0"/>
    <cacheHierarchy uniqueName="[_年月_helper].[年月 (四半期)]" caption="年月 (四半期)" attribute="1" defaultMemberUniqueName="[_年月_helper].[年月 (四半期)].[All]" allUniqueName="[_年月_helper].[年月 (四半期)].[All]" dimensionUniqueName="[_年月_helper]" displayFolder="" count="0" memberValueDatatype="130" unbalanced="0"/>
    <cacheHierarchy uniqueName="[_年月_helper].[年月 (月)]" caption="年月 (月)" attribute="1" defaultMemberUniqueName="[_年月_helper].[年月 (月)].[All]" allUniqueName="[_年月_helper].[年月 (月)].[All]" dimensionUniqueName="[_年月_helper]" displayFolder="" count="2" memberValueDatatype="130" unbalanced="0"/>
    <cacheHierarchy uniqueName="[_年月_helper].[年月 (月のインデックス)]" caption="年月 (月のインデックス)" attribute="1" defaultMemberUniqueName="[_年月_helper].[年月 (月のインデックス)].[All]" allUniqueName="[_年月_helper].[年月 (月のインデックス)].[All]" dimensionUniqueName="[_年月_helper]" displayFolder="" count="0" memberValueDatatype="20" unbalanced="0" hidden="1"/>
    <cacheHierarchy uniqueName="[Measures].[合計 / 加工金額]" caption="合計 / 加工金額" measure="1" displayFolder="" measureGroup="_t受注ﾌｧｲﾙ_総合計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合計 / 受注金額(修正)]" caption="合計 / 受注金額(修正)" measure="1" displayFolder="" measureGroup="_t受注ﾌｧｲﾙ_東レ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合計 / 加工金額 2]" caption="合計 / 加工金額 2" measure="1" displayFolder="" measureGroup="_t受注ﾌｧｲﾙ_TPI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合計 / 加工金額 3]" caption="合計 / 加工金額 3" measure="1" displayFolder="" measureGroup="_t受注ﾌｧｲﾙ_東レ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合計 / 加工金額合計(月次実績)]" caption="合計 / 加工金額合計(月次実績)" measure="1" displayFolder="" measureGroup="_t受注ﾌｧｲﾙ_総合計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カウント / 加工完了金額]" caption="カウント / 加工完了金額" measure="1" displayFolder="" measureGroup="_t受注ﾌｧｲﾙ_総合計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合計 / 加工完了金額]" caption="合計 / 加工完了金額" measure="1" displayFolder="" measureGroup="_t受注ﾌｧｲﾙ_総合計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カウント / 受注数]" caption="カウント / 受注数" measure="1" displayFolder="" measureGroup="_t受注ﾌｧｲﾙ_総合計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合計 / 受注金額(修正) 2]" caption="合計 / 受注金額(修正) 2" measure="1" displayFolder="" measureGroup="_t受注ﾌｧｲﾙ_自社加工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粘着ゴミ除去加工金額]" caption="粘着ゴミ除去加工金額" measure="1" displayFolder="" measureGroup="_t受注ﾌｧｲﾙ_総合計" count="0"/>
    <cacheHierarchy uniqueName="[Measures].[__XL_Count _年月_helper]" caption="__XL_Count _年月_helper" measure="1" displayFolder="" measureGroup="_年月_helper" count="0" hidden="1"/>
    <cacheHierarchy uniqueName="[Measures].[__XL_Count _t受注ﾌｧｲﾙ_総合計]" caption="__XL_Count _t受注ﾌｧｲﾙ_総合計" measure="1" displayFolder="" measureGroup="_t受注ﾌｧｲﾙ_総合計" count="0" hidden="1"/>
    <cacheHierarchy uniqueName="[Measures].[__XL_Count _t受注ﾌｧｲﾙ_TPI]" caption="__XL_Count _t受注ﾌｧｲﾙ_TPI" measure="1" displayFolder="" measureGroup="_t受注ﾌｧｲﾙ_TPI" count="0" hidden="1"/>
    <cacheHierarchy uniqueName="[Measures].[__XL_Count _t受注ﾌｧｲﾙ_東レ]" caption="__XL_Count _t受注ﾌｧｲﾙ_東レ" measure="1" displayFolder="" measureGroup="_t受注ﾌｧｲﾙ_東レ" count="0" hidden="1"/>
    <cacheHierarchy uniqueName="[Measures].[__XL_Count _t受注ﾌｧｲﾙ_自社加工]" caption="__XL_Count _t受注ﾌｧｲﾙ_自社加工" measure="1" displayFolder="" measureGroup="_t受注ﾌｧｲﾙ_自社加工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491405310"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細川 守" refreshedDate="46268.415038310188" backgroundQuery="1" createdVersion="3" refreshedVersion="8" minRefreshableVersion="3" recordCount="0" supportSubquery="1" supportAdvancedDrill="1" xr:uid="{BA029870-F47C-448B-BE83-F9AD734897D5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63">
    <cacheHierarchy uniqueName="[_t受注ﾌｧｲﾙ_TPI].[依頼Ｎｏ]" caption="依頼Ｎｏ" attribute="1" defaultMemberUniqueName="[_t受注ﾌｧｲﾙ_TPI].[依頼Ｎｏ].[All]" allUniqueName="[_t受注ﾌｧｲﾙ_TPI].[依頼Ｎｏ].[All]" dimensionUniqueName="[_t受注ﾌｧｲﾙ_TPI]" displayFolder="" count="0" memberValueDatatype="130" unbalanced="0"/>
    <cacheHierarchy uniqueName="[_t受注ﾌｧｲﾙ_TPI].[調整納期]" caption="調整納期" attribute="1" time="1" defaultMemberUniqueName="[_t受注ﾌｧｲﾙ_TPI].[調整納期].[All]" allUniqueName="[_t受注ﾌｧｲﾙ_TPI].[調整納期].[All]" dimensionUniqueName="[_t受注ﾌｧｲﾙ_TPI]" displayFolder="" count="0" memberValueDatatype="7" unbalanced="0"/>
    <cacheHierarchy uniqueName="[_t受注ﾌｧｲﾙ_TPI].[受注金額(修正)]" caption="受注金額(修正)" attribute="1" defaultMemberUniqueName="[_t受注ﾌｧｲﾙ_TPI].[受注金額(修正)].[All]" allUniqueName="[_t受注ﾌｧｲﾙ_TPI].[受注金額(修正)].[All]" dimensionUniqueName="[_t受注ﾌｧｲﾙ_TPI]" displayFolder="" count="0" memberValueDatatype="20" unbalanced="0"/>
    <cacheHierarchy uniqueName="[_t受注ﾌｧｲﾙ_TPI].[加工完了日]" caption="加工完了日" attribute="1" defaultMemberUniqueName="[_t受注ﾌｧｲﾙ_TPI].[加工完了日].[All]" allUniqueName="[_t受注ﾌｧｲﾙ_TPI].[加工完了日].[All]" dimensionUniqueName="[_t受注ﾌｧｲﾙ_TPI]" displayFolder="" count="0" memberValueDatatype="130" unbalanced="0"/>
    <cacheHierarchy uniqueName="[_t受注ﾌｧｲﾙ_TPI].[加工計画(完了日)]" caption="加工計画(完了日)" attribute="1" defaultMemberUniqueName="[_t受注ﾌｧｲﾙ_TPI].[加工計画(完了日)].[All]" allUniqueName="[_t受注ﾌｧｲﾙ_TPI].[加工計画(完了日)].[All]" dimensionUniqueName="[_t受注ﾌｧｲﾙ_TPI]" displayFolder="" count="0" memberValueDatatype="130" unbalanced="0"/>
    <cacheHierarchy uniqueName="[_t受注ﾌｧｲﾙ_TPI].[集計日]" caption="集計日" attribute="1" time="1" defaultMemberUniqueName="[_t受注ﾌｧｲﾙ_TPI].[集計日].[All]" allUniqueName="[_t受注ﾌｧｲﾙ_TPI].[集計日].[All]" dimensionUniqueName="[_t受注ﾌｧｲﾙ_TPI]" displayFolder="" count="0" memberValueDatatype="7" unbalanced="0"/>
    <cacheHierarchy uniqueName="[_t受注ﾌｧｲﾙ_TPI].[加工金額合計(月次実績)]" caption="加工金額合計(月次実績)" attribute="1" defaultMemberUniqueName="[_t受注ﾌｧｲﾙ_TPI].[加工金額合計(月次実績)].[All]" allUniqueName="[_t受注ﾌｧｲﾙ_TPI].[加工金額合計(月次実績)].[All]" dimensionUniqueName="[_t受注ﾌｧｲﾙ_TPI]" displayFolder="" count="0" memberValueDatatype="20" unbalanced="0"/>
    <cacheHierarchy uniqueName="[_t受注ﾌｧｲﾙ_TPI].[加工金額]" caption="加工金額" attribute="1" defaultMemberUniqueName="[_t受注ﾌｧｲﾙ_TPI].[加工金額].[All]" allUniqueName="[_t受注ﾌｧｲﾙ_TPI].[加工金額].[All]" dimensionUniqueName="[_t受注ﾌｧｲﾙ_TPI]" displayFolder="" count="0" memberValueDatatype="20" unbalanced="0"/>
    <cacheHierarchy uniqueName="[_t受注ﾌｧｲﾙ_自社加工].[依頼Ｎｏ]" caption="依頼Ｎｏ" attribute="1" defaultMemberUniqueName="[_t受注ﾌｧｲﾙ_自社加工].[依頼Ｎｏ].[All]" allUniqueName="[_t受注ﾌｧｲﾙ_自社加工].[依頼Ｎｏ].[All]" dimensionUniqueName="[_t受注ﾌｧｲﾙ_自社加工]" displayFolder="" count="0" memberValueDatatype="130" unbalanced="0"/>
    <cacheHierarchy uniqueName="[_t受注ﾌｧｲﾙ_自社加工].[調整納期]" caption="調整納期" attribute="1" time="1" defaultMemberUniqueName="[_t受注ﾌｧｲﾙ_自社加工].[調整納期].[All]" allUniqueName="[_t受注ﾌｧｲﾙ_自社加工].[調整納期].[All]" dimensionUniqueName="[_t受注ﾌｧｲﾙ_自社加工]" displayFolder="" count="0" memberValueDatatype="7" unbalanced="0"/>
    <cacheHierarchy uniqueName="[_t受注ﾌｧｲﾙ_自社加工].[受注金額(修正)]" caption="受注金額(修正)" attribute="1" defaultMemberUniqueName="[_t受注ﾌｧｲﾙ_自社加工].[受注金額(修正)].[All]" allUniqueName="[_t受注ﾌｧｲﾙ_自社加工].[受注金額(修正)].[All]" dimensionUniqueName="[_t受注ﾌｧｲﾙ_自社加工]" displayFolder="" count="0" memberValueDatatype="20" unbalanced="0"/>
    <cacheHierarchy uniqueName="[_t受注ﾌｧｲﾙ_自社加工].[加工完了日]" caption="加工完了日" attribute="1" defaultMemberUniqueName="[_t受注ﾌｧｲﾙ_自社加工].[加工完了日].[All]" allUniqueName="[_t受注ﾌｧｲﾙ_自社加工].[加工完了日].[All]" dimensionUniqueName="[_t受注ﾌｧｲﾙ_自社加工]" displayFolder="" count="0" memberValueDatatype="130" unbalanced="0"/>
    <cacheHierarchy uniqueName="[_t受注ﾌｧｲﾙ_自社加工].[加工計画(完了日)]" caption="加工計画(完了日)" attribute="1" defaultMemberUniqueName="[_t受注ﾌｧｲﾙ_自社加工].[加工計画(完了日)].[All]" allUniqueName="[_t受注ﾌｧｲﾙ_自社加工].[加工計画(完了日)].[All]" dimensionUniqueName="[_t受注ﾌｧｲﾙ_自社加工]" displayFolder="" count="0" memberValueDatatype="130" unbalanced="0"/>
    <cacheHierarchy uniqueName="[_t受注ﾌｧｲﾙ_自社加工].[集計日]" caption="集計日" attribute="1" time="1" defaultMemberUniqueName="[_t受注ﾌｧｲﾙ_自社加工].[集計日].[All]" allUniqueName="[_t受注ﾌｧｲﾙ_自社加工].[集計日].[All]" dimensionUniqueName="[_t受注ﾌｧｲﾙ_自社加工]" displayFolder="" count="0" memberValueDatatype="7" unbalanced="0"/>
    <cacheHierarchy uniqueName="[_t受注ﾌｧｲﾙ_自社加工].[加工金額合計(月次実績)]" caption="加工金額合計(月次実績)" attribute="1" defaultMemberUniqueName="[_t受注ﾌｧｲﾙ_自社加工].[加工金額合計(月次実績)].[All]" allUniqueName="[_t受注ﾌｧｲﾙ_自社加工].[加工金額合計(月次実績)].[All]" dimensionUniqueName="[_t受注ﾌｧｲﾙ_自社加工]" displayFolder="" count="0" memberValueDatatype="20" unbalanced="0"/>
    <cacheHierarchy uniqueName="[_t受注ﾌｧｲﾙ_自社加工].[加工金額]" caption="加工金額" attribute="1" defaultMemberUniqueName="[_t受注ﾌｧｲﾙ_自社加工].[加工金額].[All]" allUniqueName="[_t受注ﾌｧｲﾙ_自社加工].[加工金額].[All]" dimensionUniqueName="[_t受注ﾌｧｲﾙ_自社加工]" displayFolder="" count="0" memberValueDatatype="20" unbalanced="0"/>
    <cacheHierarchy uniqueName="[_t受注ﾌｧｲﾙ_総合計].[依頼Ｎｏ]" caption="依頼Ｎｏ" attribute="1" defaultMemberUniqueName="[_t受注ﾌｧｲﾙ_総合計].[依頼Ｎｏ].[All]" allUniqueName="[_t受注ﾌｧｲﾙ_総合計].[依頼Ｎｏ].[All]" dimensionUniqueName="[_t受注ﾌｧｲﾙ_総合計]" displayFolder="" count="0" memberValueDatatype="130" unbalanced="0"/>
    <cacheHierarchy uniqueName="[_t受注ﾌｧｲﾙ_総合計].[加工内容]" caption="加工内容" attribute="1" defaultMemberUniqueName="[_t受注ﾌｧｲﾙ_総合計].[加工内容].[All]" allUniqueName="[_t受注ﾌｧｲﾙ_総合計].[加工内容].[All]" dimensionUniqueName="[_t受注ﾌｧｲﾙ_総合計]" displayFolder="" count="0" memberValueDatatype="130" unbalanced="0"/>
    <cacheHierarchy uniqueName="[_t受注ﾌｧｲﾙ_総合計].[調整納期]" caption="調整納期" attribute="1" time="1" defaultMemberUniqueName="[_t受注ﾌｧｲﾙ_総合計].[調整納期].[All]" allUniqueName="[_t受注ﾌｧｲﾙ_総合計].[調整納期].[All]" dimensionUniqueName="[_t受注ﾌｧｲﾙ_総合計]" displayFolder="" count="0" memberValueDatatype="7" unbalanced="0"/>
    <cacheHierarchy uniqueName="[_t受注ﾌｧｲﾙ_総合計].[受注数]" caption="受注数" attribute="1" defaultMemberUniqueName="[_t受注ﾌｧｲﾙ_総合計].[受注数].[All]" allUniqueName="[_t受注ﾌｧｲﾙ_総合計].[受注数].[All]" dimensionUniqueName="[_t受注ﾌｧｲﾙ_総合計]" displayFolder="" count="0" memberValueDatatype="130" unbalanced="0"/>
    <cacheHierarchy uniqueName="[_t受注ﾌｧｲﾙ_総合計].[受注金額(修正)]" caption="受注金額(修正)" attribute="1" defaultMemberUniqueName="[_t受注ﾌｧｲﾙ_総合計].[受注金額(修正)].[All]" allUniqueName="[_t受注ﾌｧｲﾙ_総合計].[受注金額(修正)].[All]" dimensionUniqueName="[_t受注ﾌｧｲﾙ_総合計]" displayFolder="" count="0" memberValueDatatype="20" unbalanced="0"/>
    <cacheHierarchy uniqueName="[_t受注ﾌｧｲﾙ_総合計].[加工完了日]" caption="加工完了日" attribute="1" defaultMemberUniqueName="[_t受注ﾌｧｲﾙ_総合計].[加工完了日].[All]" allUniqueName="[_t受注ﾌｧｲﾙ_総合計].[加工完了日].[All]" dimensionUniqueName="[_t受注ﾌｧｲﾙ_総合計]" displayFolder="" count="0" memberValueDatatype="130" unbalanced="0"/>
    <cacheHierarchy uniqueName="[_t受注ﾌｧｲﾙ_総合計].[加工計画(完了日)]" caption="加工計画(完了日)" attribute="1" defaultMemberUniqueName="[_t受注ﾌｧｲﾙ_総合計].[加工計画(完了日)].[All]" allUniqueName="[_t受注ﾌｧｲﾙ_総合計].[加工計画(完了日)].[All]" dimensionUniqueName="[_t受注ﾌｧｲﾙ_総合計]" displayFolder="" count="0" memberValueDatatype="130" unbalanced="0"/>
    <cacheHierarchy uniqueName="[_t受注ﾌｧｲﾙ_総合計].[集計日]" caption="集計日" attribute="1" time="1" defaultMemberUniqueName="[_t受注ﾌｧｲﾙ_総合計].[集計日].[All]" allUniqueName="[_t受注ﾌｧｲﾙ_総合計].[集計日].[All]" dimensionUniqueName="[_t受注ﾌｧｲﾙ_総合計]" displayFolder="" count="0" memberValueDatatype="7" unbalanced="0"/>
    <cacheHierarchy uniqueName="[_t受注ﾌｧｲﾙ_総合計].[加工金額合計(月次実績)]" caption="加工金額合計(月次実績)" attribute="1" defaultMemberUniqueName="[_t受注ﾌｧｲﾙ_総合計].[加工金額合計(月次実績)].[All]" allUniqueName="[_t受注ﾌｧｲﾙ_総合計].[加工金額合計(月次実績)].[All]" dimensionUniqueName="[_t受注ﾌｧｲﾙ_総合計]" displayFolder="" count="0" memberValueDatatype="20" unbalanced="0"/>
    <cacheHierarchy uniqueName="[_t受注ﾌｧｲﾙ_総合計].[加工金額]" caption="加工金額" attribute="1" defaultMemberUniqueName="[_t受注ﾌｧｲﾙ_総合計].[加工金額].[All]" allUniqueName="[_t受注ﾌｧｲﾙ_総合計].[加工金額].[All]" dimensionUniqueName="[_t受注ﾌｧｲﾙ_総合計]" displayFolder="" count="0" memberValueDatatype="20" unbalanced="0"/>
    <cacheHierarchy uniqueName="[_t受注ﾌｧｲﾙ_総合計].[加工完了金額]" caption="加工完了金額" attribute="1" defaultMemberUniqueName="[_t受注ﾌｧｲﾙ_総合計].[加工完了金額].[All]" allUniqueName="[_t受注ﾌｧｲﾙ_総合計].[加工完了金額].[All]" dimensionUniqueName="[_t受注ﾌｧｲﾙ_総合計]" displayFolder="" count="0" memberValueDatatype="20" unbalanced="0"/>
    <cacheHierarchy uniqueName="[_t受注ﾌｧｲﾙ_総合計].[TPI2]" caption="TPI2" attribute="1" defaultMemberUniqueName="[_t受注ﾌｧｲﾙ_総合計].[TPI2].[All]" allUniqueName="[_t受注ﾌｧｲﾙ_総合計].[TPI2].[All]" dimensionUniqueName="[_t受注ﾌｧｲﾙ_総合計]" displayFolder="" count="0" memberValueDatatype="20" unbalanced="0"/>
    <cacheHierarchy uniqueName="[_t受注ﾌｧｲﾙ_総合計].[東レ]" caption="東レ" attribute="1" defaultMemberUniqueName="[_t受注ﾌｧｲﾙ_総合計].[東レ].[All]" allUniqueName="[_t受注ﾌｧｲﾙ_総合計].[東レ].[All]" dimensionUniqueName="[_t受注ﾌｧｲﾙ_総合計]" displayFolder="" count="0" memberValueDatatype="20" unbalanced="0"/>
    <cacheHierarchy uniqueName="[_t受注ﾌｧｲﾙ_総合計].[工程1]" caption="工程1" attribute="1" defaultMemberUniqueName="[_t受注ﾌｧｲﾙ_総合計].[工程1].[All]" allUniqueName="[_t受注ﾌｧｲﾙ_総合計].[工程1].[All]" dimensionUniqueName="[_t受注ﾌｧｲﾙ_総合計]" displayFolder="" count="0" memberValueDatatype="130" unbalanced="0"/>
    <cacheHierarchy uniqueName="[_t受注ﾌｧｲﾙ_総合計].[工程2]" caption="工程2" attribute="1" defaultMemberUniqueName="[_t受注ﾌｧｲﾙ_総合計].[工程2].[All]" allUniqueName="[_t受注ﾌｧｲﾙ_総合計].[工程2].[All]" dimensionUniqueName="[_t受注ﾌｧｲﾙ_総合計]" displayFolder="" count="0" memberValueDatatype="130" unbalanced="0"/>
    <cacheHierarchy uniqueName="[_t受注ﾌｧｲﾙ_総合計].[工程3]" caption="工程3" attribute="1" defaultMemberUniqueName="[_t受注ﾌｧｲﾙ_総合計].[工程3].[All]" allUniqueName="[_t受注ﾌｧｲﾙ_総合計].[工程3].[All]" dimensionUniqueName="[_t受注ﾌｧｲﾙ_総合計]" displayFolder="" count="0" memberValueDatatype="130" unbalanced="0"/>
    <cacheHierarchy uniqueName="[_t受注ﾌｧｲﾙ_総合計].[工程4]" caption="工程4" attribute="1" defaultMemberUniqueName="[_t受注ﾌｧｲﾙ_総合計].[工程4].[All]" allUniqueName="[_t受注ﾌｧｲﾙ_総合計].[工程4].[All]" dimensionUniqueName="[_t受注ﾌｧｲﾙ_総合計]" displayFolder="" count="0" memberValueDatatype="130" unbalanced="0"/>
    <cacheHierarchy uniqueName="[_t受注ﾌｧｲﾙ_総合計].[工程5]" caption="工程5" attribute="1" defaultMemberUniqueName="[_t受注ﾌｧｲﾙ_総合計].[工程5].[All]" allUniqueName="[_t受注ﾌｧｲﾙ_総合計].[工程5].[All]" dimensionUniqueName="[_t受注ﾌｧｲﾙ_総合計]" displayFolder="" count="0" memberValueDatatype="130" unbalanced="0"/>
    <cacheHierarchy uniqueName="[_t受注ﾌｧｲﾙ_東レ].[依頼Ｎｏ]" caption="依頼Ｎｏ" attribute="1" defaultMemberUniqueName="[_t受注ﾌｧｲﾙ_東レ].[依頼Ｎｏ].[All]" allUniqueName="[_t受注ﾌｧｲﾙ_東レ].[依頼Ｎｏ].[All]" dimensionUniqueName="[_t受注ﾌｧｲﾙ_東レ]" displayFolder="" count="0" memberValueDatatype="130" unbalanced="0"/>
    <cacheHierarchy uniqueName="[_t受注ﾌｧｲﾙ_東レ].[調整納期]" caption="調整納期" attribute="1" time="1" defaultMemberUniqueName="[_t受注ﾌｧｲﾙ_東レ].[調整納期].[All]" allUniqueName="[_t受注ﾌｧｲﾙ_東レ].[調整納期].[All]" dimensionUniqueName="[_t受注ﾌｧｲﾙ_東レ]" displayFolder="" count="0" memberValueDatatype="7" unbalanced="0"/>
    <cacheHierarchy uniqueName="[_t受注ﾌｧｲﾙ_東レ].[受注金額(修正)]" caption="受注金額(修正)" attribute="1" defaultMemberUniqueName="[_t受注ﾌｧｲﾙ_東レ].[受注金額(修正)].[All]" allUniqueName="[_t受注ﾌｧｲﾙ_東レ].[受注金額(修正)].[All]" dimensionUniqueName="[_t受注ﾌｧｲﾙ_東レ]" displayFolder="" count="0" memberValueDatatype="20" unbalanced="0"/>
    <cacheHierarchy uniqueName="[_t受注ﾌｧｲﾙ_東レ].[加工完了日]" caption="加工完了日" attribute="1" defaultMemberUniqueName="[_t受注ﾌｧｲﾙ_東レ].[加工完了日].[All]" allUniqueName="[_t受注ﾌｧｲﾙ_東レ].[加工完了日].[All]" dimensionUniqueName="[_t受注ﾌｧｲﾙ_東レ]" displayFolder="" count="0" memberValueDatatype="130" unbalanced="0"/>
    <cacheHierarchy uniqueName="[_t受注ﾌｧｲﾙ_東レ].[加工計画(完了日)]" caption="加工計画(完了日)" attribute="1" defaultMemberUniqueName="[_t受注ﾌｧｲﾙ_東レ].[加工計画(完了日)].[All]" allUniqueName="[_t受注ﾌｧｲﾙ_東レ].[加工計画(完了日)].[All]" dimensionUniqueName="[_t受注ﾌｧｲﾙ_東レ]" displayFolder="" count="0" memberValueDatatype="130" unbalanced="0"/>
    <cacheHierarchy uniqueName="[_t受注ﾌｧｲﾙ_東レ].[集計日]" caption="集計日" attribute="1" time="1" defaultMemberUniqueName="[_t受注ﾌｧｲﾙ_東レ].[集計日].[All]" allUniqueName="[_t受注ﾌｧｲﾙ_東レ].[集計日].[All]" dimensionUniqueName="[_t受注ﾌｧｲﾙ_東レ]" displayFolder="" count="0" memberValueDatatype="7" unbalanced="0"/>
    <cacheHierarchy uniqueName="[_t受注ﾌｧｲﾙ_東レ].[加工金額合計(月次実績)]" caption="加工金額合計(月次実績)" attribute="1" defaultMemberUniqueName="[_t受注ﾌｧｲﾙ_東レ].[加工金額合計(月次実績)].[All]" allUniqueName="[_t受注ﾌｧｲﾙ_東レ].[加工金額合計(月次実績)].[All]" dimensionUniqueName="[_t受注ﾌｧｲﾙ_東レ]" displayFolder="" count="0" memberValueDatatype="20" unbalanced="0"/>
    <cacheHierarchy uniqueName="[_t受注ﾌｧｲﾙ_東レ].[加工金額]" caption="加工金額" attribute="1" defaultMemberUniqueName="[_t受注ﾌｧｲﾙ_東レ].[加工金額].[All]" allUniqueName="[_t受注ﾌｧｲﾙ_東レ].[加工金額].[All]" dimensionUniqueName="[_t受注ﾌｧｲﾙ_東レ]" displayFolder="" count="0" memberValueDatatype="20" unbalanced="0"/>
    <cacheHierarchy uniqueName="[_年月_helper].[年月]" caption="年月" attribute="1" time="1" defaultMemberUniqueName="[_年月_helper].[年月].[All]" allUniqueName="[_年月_helper].[年月].[All]" dimensionUniqueName="[_年月_helper]" displayFolder="" count="0" memberValueDatatype="7" unbalanced="0"/>
    <cacheHierarchy uniqueName="[_年月_helper].[年月 (年)]" caption="年月 (年)" attribute="1" defaultMemberUniqueName="[_年月_helper].[年月 (年)].[All]" allUniqueName="[_年月_helper].[年月 (年)].[All]" dimensionUniqueName="[_年月_helper]" displayFolder="" count="2" memberValueDatatype="130" unbalanced="0"/>
    <cacheHierarchy uniqueName="[_年月_helper].[年月 (四半期)]" caption="年月 (四半期)" attribute="1" defaultMemberUniqueName="[_年月_helper].[年月 (四半期)].[All]" allUniqueName="[_年月_helper].[年月 (四半期)].[All]" dimensionUniqueName="[_年月_helper]" displayFolder="" count="0" memberValueDatatype="130" unbalanced="0"/>
    <cacheHierarchy uniqueName="[_年月_helper].[年月 (月)]" caption="年月 (月)" attribute="1" defaultMemberUniqueName="[_年月_helper].[年月 (月)].[All]" allUniqueName="[_年月_helper].[年月 (月)].[All]" dimensionUniqueName="[_年月_helper]" displayFolder="" count="2" memberValueDatatype="130" unbalanced="0"/>
    <cacheHierarchy uniqueName="[_年月_helper].[年月 (月のインデックス)]" caption="年月 (月のインデックス)" attribute="1" defaultMemberUniqueName="[_年月_helper].[年月 (月のインデックス)].[All]" allUniqueName="[_年月_helper].[年月 (月のインデックス)].[All]" dimensionUniqueName="[_年月_helper]" displayFolder="" count="0" memberValueDatatype="20" unbalanced="0" hidden="1"/>
    <cacheHierarchy uniqueName="[Measures].[合計 / 加工金額]" caption="合計 / 加工金額" measure="1" displayFolder="" measureGroup="_t受注ﾌｧｲﾙ_総合計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合計 / 受注金額(修正)]" caption="合計 / 受注金額(修正)" measure="1" displayFolder="" measureGroup="_t受注ﾌｧｲﾙ_東レ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合計 / 加工金額 2]" caption="合計 / 加工金額 2" measure="1" displayFolder="" measureGroup="_t受注ﾌｧｲﾙ_TPI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合計 / 加工金額 3]" caption="合計 / 加工金額 3" measure="1" displayFolder="" measureGroup="_t受注ﾌｧｲﾙ_東レ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合計 / 加工金額合計(月次実績)]" caption="合計 / 加工金額合計(月次実績)" measure="1" displayFolder="" measureGroup="_t受注ﾌｧｲﾙ_総合計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カウント / 加工完了金額]" caption="カウント / 加工完了金額" measure="1" displayFolder="" measureGroup="_t受注ﾌｧｲﾙ_総合計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合計 / 加工完了金額]" caption="合計 / 加工完了金額" measure="1" displayFolder="" measureGroup="_t受注ﾌｧｲﾙ_総合計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カウント / 受注数]" caption="カウント / 受注数" measure="1" displayFolder="" measureGroup="_t受注ﾌｧｲﾙ_総合計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合計 / 受注金額(修正) 2]" caption="合計 / 受注金額(修正) 2" measure="1" displayFolder="" measureGroup="_t受注ﾌｧｲﾙ_自社加工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粘着ゴミ除去加工金額]" caption="粘着ゴミ除去加工金額" measure="1" displayFolder="" measureGroup="_t受注ﾌｧｲﾙ_総合計" count="0"/>
    <cacheHierarchy uniqueName="[Measures].[__XL_Count _年月_helper]" caption="__XL_Count _年月_helper" measure="1" displayFolder="" measureGroup="_年月_helper" count="0" hidden="1"/>
    <cacheHierarchy uniqueName="[Measures].[__XL_Count _t受注ﾌｧｲﾙ_総合計]" caption="__XL_Count _t受注ﾌｧｲﾙ_総合計" measure="1" displayFolder="" measureGroup="_t受注ﾌｧｲﾙ_総合計" count="0" hidden="1"/>
    <cacheHierarchy uniqueName="[Measures].[__XL_Count _t受注ﾌｧｲﾙ_TPI]" caption="__XL_Count _t受注ﾌｧｲﾙ_TPI" measure="1" displayFolder="" measureGroup="_t受注ﾌｧｲﾙ_TPI" count="0" hidden="1"/>
    <cacheHierarchy uniqueName="[Measures].[__XL_Count _t受注ﾌｧｲﾙ_東レ]" caption="__XL_Count _t受注ﾌｧｲﾙ_東レ" measure="1" displayFolder="" measureGroup="_t受注ﾌｧｲﾙ_東レ" count="0" hidden="1"/>
    <cacheHierarchy uniqueName="[Measures].[__XL_Count _t受注ﾌｧｲﾙ_自社加工]" caption="__XL_Count _t受注ﾌｧｲﾙ_自社加工" measure="1" displayFolder="" measureGroup="_t受注ﾌｧｲﾙ_自社加工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2117396654"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細川 守" refreshedDate="46268.415042592591" backgroundQuery="1" createdVersion="3" refreshedVersion="8" minRefreshableVersion="3" recordCount="0" supportSubquery="1" supportAdvancedDrill="1" xr:uid="{5F2B581A-85DE-41C5-9B9C-E3D82F05529C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63">
    <cacheHierarchy uniqueName="[_t受注ﾌｧｲﾙ_TPI].[依頼Ｎｏ]" caption="依頼Ｎｏ" attribute="1" defaultMemberUniqueName="[_t受注ﾌｧｲﾙ_TPI].[依頼Ｎｏ].[All]" allUniqueName="[_t受注ﾌｧｲﾙ_TPI].[依頼Ｎｏ].[All]" dimensionUniqueName="[_t受注ﾌｧｲﾙ_TPI]" displayFolder="" count="0" memberValueDatatype="130" unbalanced="0"/>
    <cacheHierarchy uniqueName="[_t受注ﾌｧｲﾙ_TPI].[調整納期]" caption="調整納期" attribute="1" time="1" defaultMemberUniqueName="[_t受注ﾌｧｲﾙ_TPI].[調整納期].[All]" allUniqueName="[_t受注ﾌｧｲﾙ_TPI].[調整納期].[All]" dimensionUniqueName="[_t受注ﾌｧｲﾙ_TPI]" displayFolder="" count="0" memberValueDatatype="7" unbalanced="0"/>
    <cacheHierarchy uniqueName="[_t受注ﾌｧｲﾙ_TPI].[受注金額(修正)]" caption="受注金額(修正)" attribute="1" defaultMemberUniqueName="[_t受注ﾌｧｲﾙ_TPI].[受注金額(修正)].[All]" allUniqueName="[_t受注ﾌｧｲﾙ_TPI].[受注金額(修正)].[All]" dimensionUniqueName="[_t受注ﾌｧｲﾙ_TPI]" displayFolder="" count="0" memberValueDatatype="20" unbalanced="0"/>
    <cacheHierarchy uniqueName="[_t受注ﾌｧｲﾙ_TPI].[加工完了日]" caption="加工完了日" attribute="1" defaultMemberUniqueName="[_t受注ﾌｧｲﾙ_TPI].[加工完了日].[All]" allUniqueName="[_t受注ﾌｧｲﾙ_TPI].[加工完了日].[All]" dimensionUniqueName="[_t受注ﾌｧｲﾙ_TPI]" displayFolder="" count="0" memberValueDatatype="130" unbalanced="0"/>
    <cacheHierarchy uniqueName="[_t受注ﾌｧｲﾙ_TPI].[加工計画(完了日)]" caption="加工計画(完了日)" attribute="1" defaultMemberUniqueName="[_t受注ﾌｧｲﾙ_TPI].[加工計画(完了日)].[All]" allUniqueName="[_t受注ﾌｧｲﾙ_TPI].[加工計画(完了日)].[All]" dimensionUniqueName="[_t受注ﾌｧｲﾙ_TPI]" displayFolder="" count="0" memberValueDatatype="130" unbalanced="0"/>
    <cacheHierarchy uniqueName="[_t受注ﾌｧｲﾙ_TPI].[集計日]" caption="集計日" attribute="1" time="1" defaultMemberUniqueName="[_t受注ﾌｧｲﾙ_TPI].[集計日].[All]" allUniqueName="[_t受注ﾌｧｲﾙ_TPI].[集計日].[All]" dimensionUniqueName="[_t受注ﾌｧｲﾙ_TPI]" displayFolder="" count="0" memberValueDatatype="7" unbalanced="0"/>
    <cacheHierarchy uniqueName="[_t受注ﾌｧｲﾙ_TPI].[加工金額合計(月次実績)]" caption="加工金額合計(月次実績)" attribute="1" defaultMemberUniqueName="[_t受注ﾌｧｲﾙ_TPI].[加工金額合計(月次実績)].[All]" allUniqueName="[_t受注ﾌｧｲﾙ_TPI].[加工金額合計(月次実績)].[All]" dimensionUniqueName="[_t受注ﾌｧｲﾙ_TPI]" displayFolder="" count="0" memberValueDatatype="20" unbalanced="0"/>
    <cacheHierarchy uniqueName="[_t受注ﾌｧｲﾙ_TPI].[加工金額]" caption="加工金額" attribute="1" defaultMemberUniqueName="[_t受注ﾌｧｲﾙ_TPI].[加工金額].[All]" allUniqueName="[_t受注ﾌｧｲﾙ_TPI].[加工金額].[All]" dimensionUniqueName="[_t受注ﾌｧｲﾙ_TPI]" displayFolder="" count="0" memberValueDatatype="20" unbalanced="0"/>
    <cacheHierarchy uniqueName="[_t受注ﾌｧｲﾙ_自社加工].[依頼Ｎｏ]" caption="依頼Ｎｏ" attribute="1" defaultMemberUniqueName="[_t受注ﾌｧｲﾙ_自社加工].[依頼Ｎｏ].[All]" allUniqueName="[_t受注ﾌｧｲﾙ_自社加工].[依頼Ｎｏ].[All]" dimensionUniqueName="[_t受注ﾌｧｲﾙ_自社加工]" displayFolder="" count="0" memberValueDatatype="130" unbalanced="0"/>
    <cacheHierarchy uniqueName="[_t受注ﾌｧｲﾙ_自社加工].[調整納期]" caption="調整納期" attribute="1" time="1" defaultMemberUniqueName="[_t受注ﾌｧｲﾙ_自社加工].[調整納期].[All]" allUniqueName="[_t受注ﾌｧｲﾙ_自社加工].[調整納期].[All]" dimensionUniqueName="[_t受注ﾌｧｲﾙ_自社加工]" displayFolder="" count="0" memberValueDatatype="7" unbalanced="0"/>
    <cacheHierarchy uniqueName="[_t受注ﾌｧｲﾙ_自社加工].[受注金額(修正)]" caption="受注金額(修正)" attribute="1" defaultMemberUniqueName="[_t受注ﾌｧｲﾙ_自社加工].[受注金額(修正)].[All]" allUniqueName="[_t受注ﾌｧｲﾙ_自社加工].[受注金額(修正)].[All]" dimensionUniqueName="[_t受注ﾌｧｲﾙ_自社加工]" displayFolder="" count="0" memberValueDatatype="20" unbalanced="0"/>
    <cacheHierarchy uniqueName="[_t受注ﾌｧｲﾙ_自社加工].[加工完了日]" caption="加工完了日" attribute="1" defaultMemberUniqueName="[_t受注ﾌｧｲﾙ_自社加工].[加工完了日].[All]" allUniqueName="[_t受注ﾌｧｲﾙ_自社加工].[加工完了日].[All]" dimensionUniqueName="[_t受注ﾌｧｲﾙ_自社加工]" displayFolder="" count="0" memberValueDatatype="130" unbalanced="0"/>
    <cacheHierarchy uniqueName="[_t受注ﾌｧｲﾙ_自社加工].[加工計画(完了日)]" caption="加工計画(完了日)" attribute="1" defaultMemberUniqueName="[_t受注ﾌｧｲﾙ_自社加工].[加工計画(完了日)].[All]" allUniqueName="[_t受注ﾌｧｲﾙ_自社加工].[加工計画(完了日)].[All]" dimensionUniqueName="[_t受注ﾌｧｲﾙ_自社加工]" displayFolder="" count="0" memberValueDatatype="130" unbalanced="0"/>
    <cacheHierarchy uniqueName="[_t受注ﾌｧｲﾙ_自社加工].[集計日]" caption="集計日" attribute="1" time="1" defaultMemberUniqueName="[_t受注ﾌｧｲﾙ_自社加工].[集計日].[All]" allUniqueName="[_t受注ﾌｧｲﾙ_自社加工].[集計日].[All]" dimensionUniqueName="[_t受注ﾌｧｲﾙ_自社加工]" displayFolder="" count="0" memberValueDatatype="7" unbalanced="0"/>
    <cacheHierarchy uniqueName="[_t受注ﾌｧｲﾙ_自社加工].[加工金額合計(月次実績)]" caption="加工金額合計(月次実績)" attribute="1" defaultMemberUniqueName="[_t受注ﾌｧｲﾙ_自社加工].[加工金額合計(月次実績)].[All]" allUniqueName="[_t受注ﾌｧｲﾙ_自社加工].[加工金額合計(月次実績)].[All]" dimensionUniqueName="[_t受注ﾌｧｲﾙ_自社加工]" displayFolder="" count="0" memberValueDatatype="20" unbalanced="0"/>
    <cacheHierarchy uniqueName="[_t受注ﾌｧｲﾙ_自社加工].[加工金額]" caption="加工金額" attribute="1" defaultMemberUniqueName="[_t受注ﾌｧｲﾙ_自社加工].[加工金額].[All]" allUniqueName="[_t受注ﾌｧｲﾙ_自社加工].[加工金額].[All]" dimensionUniqueName="[_t受注ﾌｧｲﾙ_自社加工]" displayFolder="" count="0" memberValueDatatype="20" unbalanced="0"/>
    <cacheHierarchy uniqueName="[_t受注ﾌｧｲﾙ_総合計].[依頼Ｎｏ]" caption="依頼Ｎｏ" attribute="1" defaultMemberUniqueName="[_t受注ﾌｧｲﾙ_総合計].[依頼Ｎｏ].[All]" allUniqueName="[_t受注ﾌｧｲﾙ_総合計].[依頼Ｎｏ].[All]" dimensionUniqueName="[_t受注ﾌｧｲﾙ_総合計]" displayFolder="" count="0" memberValueDatatype="130" unbalanced="0"/>
    <cacheHierarchy uniqueName="[_t受注ﾌｧｲﾙ_総合計].[加工内容]" caption="加工内容" attribute="1" defaultMemberUniqueName="[_t受注ﾌｧｲﾙ_総合計].[加工内容].[All]" allUniqueName="[_t受注ﾌｧｲﾙ_総合計].[加工内容].[All]" dimensionUniqueName="[_t受注ﾌｧｲﾙ_総合計]" displayFolder="" count="0" memberValueDatatype="130" unbalanced="0"/>
    <cacheHierarchy uniqueName="[_t受注ﾌｧｲﾙ_総合計].[調整納期]" caption="調整納期" attribute="1" time="1" defaultMemberUniqueName="[_t受注ﾌｧｲﾙ_総合計].[調整納期].[All]" allUniqueName="[_t受注ﾌｧｲﾙ_総合計].[調整納期].[All]" dimensionUniqueName="[_t受注ﾌｧｲﾙ_総合計]" displayFolder="" count="0" memberValueDatatype="7" unbalanced="0"/>
    <cacheHierarchy uniqueName="[_t受注ﾌｧｲﾙ_総合計].[受注数]" caption="受注数" attribute="1" defaultMemberUniqueName="[_t受注ﾌｧｲﾙ_総合計].[受注数].[All]" allUniqueName="[_t受注ﾌｧｲﾙ_総合計].[受注数].[All]" dimensionUniqueName="[_t受注ﾌｧｲﾙ_総合計]" displayFolder="" count="0" memberValueDatatype="130" unbalanced="0"/>
    <cacheHierarchy uniqueName="[_t受注ﾌｧｲﾙ_総合計].[受注金額(修正)]" caption="受注金額(修正)" attribute="1" defaultMemberUniqueName="[_t受注ﾌｧｲﾙ_総合計].[受注金額(修正)].[All]" allUniqueName="[_t受注ﾌｧｲﾙ_総合計].[受注金額(修正)].[All]" dimensionUniqueName="[_t受注ﾌｧｲﾙ_総合計]" displayFolder="" count="0" memberValueDatatype="20" unbalanced="0"/>
    <cacheHierarchy uniqueName="[_t受注ﾌｧｲﾙ_総合計].[加工完了日]" caption="加工完了日" attribute="1" defaultMemberUniqueName="[_t受注ﾌｧｲﾙ_総合計].[加工完了日].[All]" allUniqueName="[_t受注ﾌｧｲﾙ_総合計].[加工完了日].[All]" dimensionUniqueName="[_t受注ﾌｧｲﾙ_総合計]" displayFolder="" count="0" memberValueDatatype="130" unbalanced="0"/>
    <cacheHierarchy uniqueName="[_t受注ﾌｧｲﾙ_総合計].[加工計画(完了日)]" caption="加工計画(完了日)" attribute="1" defaultMemberUniqueName="[_t受注ﾌｧｲﾙ_総合計].[加工計画(完了日)].[All]" allUniqueName="[_t受注ﾌｧｲﾙ_総合計].[加工計画(完了日)].[All]" dimensionUniqueName="[_t受注ﾌｧｲﾙ_総合計]" displayFolder="" count="0" memberValueDatatype="130" unbalanced="0"/>
    <cacheHierarchy uniqueName="[_t受注ﾌｧｲﾙ_総合計].[集計日]" caption="集計日" attribute="1" time="1" defaultMemberUniqueName="[_t受注ﾌｧｲﾙ_総合計].[集計日].[All]" allUniqueName="[_t受注ﾌｧｲﾙ_総合計].[集計日].[All]" dimensionUniqueName="[_t受注ﾌｧｲﾙ_総合計]" displayFolder="" count="0" memberValueDatatype="7" unbalanced="0"/>
    <cacheHierarchy uniqueName="[_t受注ﾌｧｲﾙ_総合計].[加工金額合計(月次実績)]" caption="加工金額合計(月次実績)" attribute="1" defaultMemberUniqueName="[_t受注ﾌｧｲﾙ_総合計].[加工金額合計(月次実績)].[All]" allUniqueName="[_t受注ﾌｧｲﾙ_総合計].[加工金額合計(月次実績)].[All]" dimensionUniqueName="[_t受注ﾌｧｲﾙ_総合計]" displayFolder="" count="0" memberValueDatatype="20" unbalanced="0"/>
    <cacheHierarchy uniqueName="[_t受注ﾌｧｲﾙ_総合計].[加工金額]" caption="加工金額" attribute="1" defaultMemberUniqueName="[_t受注ﾌｧｲﾙ_総合計].[加工金額].[All]" allUniqueName="[_t受注ﾌｧｲﾙ_総合計].[加工金額].[All]" dimensionUniqueName="[_t受注ﾌｧｲﾙ_総合計]" displayFolder="" count="0" memberValueDatatype="20" unbalanced="0"/>
    <cacheHierarchy uniqueName="[_t受注ﾌｧｲﾙ_総合計].[加工完了金額]" caption="加工完了金額" attribute="1" defaultMemberUniqueName="[_t受注ﾌｧｲﾙ_総合計].[加工完了金額].[All]" allUniqueName="[_t受注ﾌｧｲﾙ_総合計].[加工完了金額].[All]" dimensionUniqueName="[_t受注ﾌｧｲﾙ_総合計]" displayFolder="" count="0" memberValueDatatype="20" unbalanced="0"/>
    <cacheHierarchy uniqueName="[_t受注ﾌｧｲﾙ_総合計].[TPI2]" caption="TPI2" attribute="1" defaultMemberUniqueName="[_t受注ﾌｧｲﾙ_総合計].[TPI2].[All]" allUniqueName="[_t受注ﾌｧｲﾙ_総合計].[TPI2].[All]" dimensionUniqueName="[_t受注ﾌｧｲﾙ_総合計]" displayFolder="" count="0" memberValueDatatype="20" unbalanced="0"/>
    <cacheHierarchy uniqueName="[_t受注ﾌｧｲﾙ_総合計].[東レ]" caption="東レ" attribute="1" defaultMemberUniqueName="[_t受注ﾌｧｲﾙ_総合計].[東レ].[All]" allUniqueName="[_t受注ﾌｧｲﾙ_総合計].[東レ].[All]" dimensionUniqueName="[_t受注ﾌｧｲﾙ_総合計]" displayFolder="" count="0" memberValueDatatype="20" unbalanced="0"/>
    <cacheHierarchy uniqueName="[_t受注ﾌｧｲﾙ_総合計].[工程1]" caption="工程1" attribute="1" defaultMemberUniqueName="[_t受注ﾌｧｲﾙ_総合計].[工程1].[All]" allUniqueName="[_t受注ﾌｧｲﾙ_総合計].[工程1].[All]" dimensionUniqueName="[_t受注ﾌｧｲﾙ_総合計]" displayFolder="" count="0" memberValueDatatype="130" unbalanced="0"/>
    <cacheHierarchy uniqueName="[_t受注ﾌｧｲﾙ_総合計].[工程2]" caption="工程2" attribute="1" defaultMemberUniqueName="[_t受注ﾌｧｲﾙ_総合計].[工程2].[All]" allUniqueName="[_t受注ﾌｧｲﾙ_総合計].[工程2].[All]" dimensionUniqueName="[_t受注ﾌｧｲﾙ_総合計]" displayFolder="" count="0" memberValueDatatype="130" unbalanced="0"/>
    <cacheHierarchy uniqueName="[_t受注ﾌｧｲﾙ_総合計].[工程3]" caption="工程3" attribute="1" defaultMemberUniqueName="[_t受注ﾌｧｲﾙ_総合計].[工程3].[All]" allUniqueName="[_t受注ﾌｧｲﾙ_総合計].[工程3].[All]" dimensionUniqueName="[_t受注ﾌｧｲﾙ_総合計]" displayFolder="" count="0" memberValueDatatype="130" unbalanced="0"/>
    <cacheHierarchy uniqueName="[_t受注ﾌｧｲﾙ_総合計].[工程4]" caption="工程4" attribute="1" defaultMemberUniqueName="[_t受注ﾌｧｲﾙ_総合計].[工程4].[All]" allUniqueName="[_t受注ﾌｧｲﾙ_総合計].[工程4].[All]" dimensionUniqueName="[_t受注ﾌｧｲﾙ_総合計]" displayFolder="" count="0" memberValueDatatype="130" unbalanced="0"/>
    <cacheHierarchy uniqueName="[_t受注ﾌｧｲﾙ_総合計].[工程5]" caption="工程5" attribute="1" defaultMemberUniqueName="[_t受注ﾌｧｲﾙ_総合計].[工程5].[All]" allUniqueName="[_t受注ﾌｧｲﾙ_総合計].[工程5].[All]" dimensionUniqueName="[_t受注ﾌｧｲﾙ_総合計]" displayFolder="" count="0" memberValueDatatype="130" unbalanced="0"/>
    <cacheHierarchy uniqueName="[_t受注ﾌｧｲﾙ_東レ].[依頼Ｎｏ]" caption="依頼Ｎｏ" attribute="1" defaultMemberUniqueName="[_t受注ﾌｧｲﾙ_東レ].[依頼Ｎｏ].[All]" allUniqueName="[_t受注ﾌｧｲﾙ_東レ].[依頼Ｎｏ].[All]" dimensionUniqueName="[_t受注ﾌｧｲﾙ_東レ]" displayFolder="" count="0" memberValueDatatype="130" unbalanced="0"/>
    <cacheHierarchy uniqueName="[_t受注ﾌｧｲﾙ_東レ].[調整納期]" caption="調整納期" attribute="1" time="1" defaultMemberUniqueName="[_t受注ﾌｧｲﾙ_東レ].[調整納期].[All]" allUniqueName="[_t受注ﾌｧｲﾙ_東レ].[調整納期].[All]" dimensionUniqueName="[_t受注ﾌｧｲﾙ_東レ]" displayFolder="" count="0" memberValueDatatype="7" unbalanced="0"/>
    <cacheHierarchy uniqueName="[_t受注ﾌｧｲﾙ_東レ].[受注金額(修正)]" caption="受注金額(修正)" attribute="1" defaultMemberUniqueName="[_t受注ﾌｧｲﾙ_東レ].[受注金額(修正)].[All]" allUniqueName="[_t受注ﾌｧｲﾙ_東レ].[受注金額(修正)].[All]" dimensionUniqueName="[_t受注ﾌｧｲﾙ_東レ]" displayFolder="" count="0" memberValueDatatype="20" unbalanced="0"/>
    <cacheHierarchy uniqueName="[_t受注ﾌｧｲﾙ_東レ].[加工完了日]" caption="加工完了日" attribute="1" defaultMemberUniqueName="[_t受注ﾌｧｲﾙ_東レ].[加工完了日].[All]" allUniqueName="[_t受注ﾌｧｲﾙ_東レ].[加工完了日].[All]" dimensionUniqueName="[_t受注ﾌｧｲﾙ_東レ]" displayFolder="" count="0" memberValueDatatype="130" unbalanced="0"/>
    <cacheHierarchy uniqueName="[_t受注ﾌｧｲﾙ_東レ].[加工計画(完了日)]" caption="加工計画(完了日)" attribute="1" defaultMemberUniqueName="[_t受注ﾌｧｲﾙ_東レ].[加工計画(完了日)].[All]" allUniqueName="[_t受注ﾌｧｲﾙ_東レ].[加工計画(完了日)].[All]" dimensionUniqueName="[_t受注ﾌｧｲﾙ_東レ]" displayFolder="" count="0" memberValueDatatype="130" unbalanced="0"/>
    <cacheHierarchy uniqueName="[_t受注ﾌｧｲﾙ_東レ].[集計日]" caption="集計日" attribute="1" time="1" defaultMemberUniqueName="[_t受注ﾌｧｲﾙ_東レ].[集計日].[All]" allUniqueName="[_t受注ﾌｧｲﾙ_東レ].[集計日].[All]" dimensionUniqueName="[_t受注ﾌｧｲﾙ_東レ]" displayFolder="" count="0" memberValueDatatype="7" unbalanced="0"/>
    <cacheHierarchy uniqueName="[_t受注ﾌｧｲﾙ_東レ].[加工金額合計(月次実績)]" caption="加工金額合計(月次実績)" attribute="1" defaultMemberUniqueName="[_t受注ﾌｧｲﾙ_東レ].[加工金額合計(月次実績)].[All]" allUniqueName="[_t受注ﾌｧｲﾙ_東レ].[加工金額合計(月次実績)].[All]" dimensionUniqueName="[_t受注ﾌｧｲﾙ_東レ]" displayFolder="" count="0" memberValueDatatype="20" unbalanced="0"/>
    <cacheHierarchy uniqueName="[_t受注ﾌｧｲﾙ_東レ].[加工金額]" caption="加工金額" attribute="1" defaultMemberUniqueName="[_t受注ﾌｧｲﾙ_東レ].[加工金額].[All]" allUniqueName="[_t受注ﾌｧｲﾙ_東レ].[加工金額].[All]" dimensionUniqueName="[_t受注ﾌｧｲﾙ_東レ]" displayFolder="" count="0" memberValueDatatype="20" unbalanced="0"/>
    <cacheHierarchy uniqueName="[_年月_helper].[年月]" caption="年月" attribute="1" time="1" defaultMemberUniqueName="[_年月_helper].[年月].[All]" allUniqueName="[_年月_helper].[年月].[All]" dimensionUniqueName="[_年月_helper]" displayFolder="" count="0" memberValueDatatype="7" unbalanced="0"/>
    <cacheHierarchy uniqueName="[_年月_helper].[年月 (年)]" caption="年月 (年)" attribute="1" defaultMemberUniqueName="[_年月_helper].[年月 (年)].[All]" allUniqueName="[_年月_helper].[年月 (年)].[All]" dimensionUniqueName="[_年月_helper]" displayFolder="" count="2" memberValueDatatype="130" unbalanced="0"/>
    <cacheHierarchy uniqueName="[_年月_helper].[年月 (四半期)]" caption="年月 (四半期)" attribute="1" defaultMemberUniqueName="[_年月_helper].[年月 (四半期)].[All]" allUniqueName="[_年月_helper].[年月 (四半期)].[All]" dimensionUniqueName="[_年月_helper]" displayFolder="" count="0" memberValueDatatype="130" unbalanced="0"/>
    <cacheHierarchy uniqueName="[_年月_helper].[年月 (月)]" caption="年月 (月)" attribute="1" defaultMemberUniqueName="[_年月_helper].[年月 (月)].[All]" allUniqueName="[_年月_helper].[年月 (月)].[All]" dimensionUniqueName="[_年月_helper]" displayFolder="" count="2" memberValueDatatype="130" unbalanced="0"/>
    <cacheHierarchy uniqueName="[_年月_helper].[年月 (月のインデックス)]" caption="年月 (月のインデックス)" attribute="1" defaultMemberUniqueName="[_年月_helper].[年月 (月のインデックス)].[All]" allUniqueName="[_年月_helper].[年月 (月のインデックス)].[All]" dimensionUniqueName="[_年月_helper]" displayFolder="" count="0" memberValueDatatype="20" unbalanced="0" hidden="1"/>
    <cacheHierarchy uniqueName="[Measures].[合計 / 加工金額]" caption="合計 / 加工金額" measure="1" displayFolder="" measureGroup="_t受注ﾌｧｲﾙ_総合計" count="0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合計 / 受注金額(修正)]" caption="合計 / 受注金額(修正)" measure="1" displayFolder="" measureGroup="_t受注ﾌｧｲﾙ_東レ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合計 / 加工金額 2]" caption="合計 / 加工金額 2" measure="1" displayFolder="" measureGroup="_t受注ﾌｧｲﾙ_TPI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合計 / 加工金額 3]" caption="合計 / 加工金額 3" measure="1" displayFolder="" measureGroup="_t受注ﾌｧｲﾙ_東レ" count="0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合計 / 加工金額合計(月次実績)]" caption="合計 / 加工金額合計(月次実績)" measure="1" displayFolder="" measureGroup="_t受注ﾌｧｲﾙ_総合計" count="0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カウント / 加工完了金額]" caption="カウント / 加工完了金額" measure="1" displayFolder="" measureGroup="_t受注ﾌｧｲﾙ_総合計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合計 / 加工完了金額]" caption="合計 / 加工完了金額" measure="1" displayFolder="" measureGroup="_t受注ﾌｧｲﾙ_総合計" count="0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カウント / 受注数]" caption="カウント / 受注数" measure="1" displayFolder="" measureGroup="_t受注ﾌｧｲﾙ_総合計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合計 / 受注金額(修正) 2]" caption="合計 / 受注金額(修正) 2" measure="1" displayFolder="" measureGroup="_t受注ﾌｧｲﾙ_自社加工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粘着ゴミ除去加工金額]" caption="粘着ゴミ除去加工金額" measure="1" displayFolder="" measureGroup="_t受注ﾌｧｲﾙ_総合計" count="0"/>
    <cacheHierarchy uniqueName="[Measures].[__XL_Count _年月_helper]" caption="__XL_Count _年月_helper" measure="1" displayFolder="" measureGroup="_年月_helper" count="0" hidden="1"/>
    <cacheHierarchy uniqueName="[Measures].[__XL_Count _t受注ﾌｧｲﾙ_総合計]" caption="__XL_Count _t受注ﾌｧｲﾙ_総合計" measure="1" displayFolder="" measureGroup="_t受注ﾌｧｲﾙ_総合計" count="0" hidden="1"/>
    <cacheHierarchy uniqueName="[Measures].[__XL_Count _t受注ﾌｧｲﾙ_TPI]" caption="__XL_Count _t受注ﾌｧｲﾙ_TPI" measure="1" displayFolder="" measureGroup="_t受注ﾌｧｲﾙ_TPI" count="0" hidden="1"/>
    <cacheHierarchy uniqueName="[Measures].[__XL_Count _t受注ﾌｧｲﾙ_東レ]" caption="__XL_Count _t受注ﾌｧｲﾙ_東レ" measure="1" displayFolder="" measureGroup="_t受注ﾌｧｲﾙ_東レ" count="0" hidden="1"/>
    <cacheHierarchy uniqueName="[Measures].[__XL_Count _t受注ﾌｧｲﾙ_自社加工]" caption="__XL_Count _t受注ﾌｧｲﾙ_自社加工" measure="1" displayFolder="" measureGroup="_t受注ﾌｧｲﾙ_自社加工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68670534"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d v="2026-08-26T15:57:33"/>
    <s v="C8-1"/>
    <s v="C8-1"/>
    <s v="加工金額"/>
    <n v="0"/>
    <n v="0"/>
    <n v="0"/>
    <n v="207922"/>
    <n v="0"/>
    <n v="0"/>
    <n v="0"/>
    <n v="0"/>
    <n v="0"/>
    <m/>
    <n v="0"/>
    <n v="0"/>
    <n v="207922"/>
    <x v="0"/>
    <s v="C8-1-202608"/>
  </r>
  <r>
    <d v="2026-08-26T15:57:33"/>
    <s v="C8-13"/>
    <s v="C8-13"/>
    <s v="加工金額"/>
    <n v="0"/>
    <n v="0"/>
    <n v="33507"/>
    <n v="51246"/>
    <n v="0"/>
    <n v="0"/>
    <n v="0"/>
    <n v="0"/>
    <n v="0"/>
    <m/>
    <n v="0"/>
    <n v="0"/>
    <n v="84753"/>
    <x v="0"/>
    <s v="C8-13-202608"/>
  </r>
  <r>
    <d v="2026-08-26T15:57:33"/>
    <s v="C8-14"/>
    <s v="C8-14"/>
    <s v="加工金額"/>
    <n v="0"/>
    <n v="0"/>
    <n v="6800"/>
    <n v="5200"/>
    <n v="0"/>
    <n v="0"/>
    <n v="0"/>
    <n v="0"/>
    <n v="0"/>
    <m/>
    <n v="0"/>
    <n v="0"/>
    <n v="12000"/>
    <x v="0"/>
    <s v="C8-14-202608"/>
  </r>
  <r>
    <d v="2026-08-26T15:57:33"/>
    <s v="C8-15"/>
    <s v="C8-15"/>
    <s v="加工金額"/>
    <n v="0"/>
    <n v="0"/>
    <n v="0"/>
    <n v="104000"/>
    <n v="0"/>
    <n v="120000"/>
    <n v="0"/>
    <n v="0"/>
    <n v="0"/>
    <m/>
    <n v="0"/>
    <n v="0"/>
    <n v="224000"/>
    <x v="0"/>
    <s v="C8-15-202608"/>
  </r>
  <r>
    <d v="2026-08-26T15:57:33"/>
    <s v="C8-16"/>
    <s v="C8-16"/>
    <s v="加工金額"/>
    <n v="0"/>
    <n v="0"/>
    <n v="0"/>
    <n v="104000"/>
    <n v="0"/>
    <n v="0"/>
    <n v="0"/>
    <n v="0"/>
    <n v="0"/>
    <m/>
    <n v="0"/>
    <n v="0"/>
    <n v="104000"/>
    <x v="0"/>
    <s v="C8-16-202608"/>
  </r>
  <r>
    <d v="2026-08-26T15:57:33"/>
    <s v="C8-17"/>
    <s v="C8-17"/>
    <s v="加工金額"/>
    <n v="0"/>
    <n v="0"/>
    <n v="0"/>
    <n v="20800"/>
    <n v="0"/>
    <n v="24000"/>
    <n v="0"/>
    <n v="0"/>
    <n v="0"/>
    <m/>
    <n v="0"/>
    <n v="0"/>
    <n v="44800"/>
    <x v="0"/>
    <s v="C8-17-202608"/>
  </r>
  <r>
    <d v="2026-08-26T15:57:33"/>
    <s v="C8-2"/>
    <s v="C8-2"/>
    <s v="加工金額"/>
    <n v="0"/>
    <n v="0"/>
    <n v="0"/>
    <n v="130000"/>
    <n v="0"/>
    <n v="0"/>
    <n v="0"/>
    <n v="0"/>
    <n v="0"/>
    <m/>
    <n v="0"/>
    <n v="0"/>
    <n v="130000"/>
    <x v="0"/>
    <s v="C8-2-202608"/>
  </r>
  <r>
    <d v="2026-08-26T15:57:33"/>
    <s v="C8-3"/>
    <s v="C8-3"/>
    <s v="加工金額"/>
    <n v="0"/>
    <n v="0"/>
    <n v="0"/>
    <n v="254800"/>
    <n v="0"/>
    <n v="0"/>
    <n v="0"/>
    <n v="0"/>
    <n v="0"/>
    <m/>
    <n v="0"/>
    <n v="0"/>
    <n v="254800"/>
    <x v="0"/>
    <s v="C8-3-202608"/>
  </r>
  <r>
    <d v="2026-08-26T15:57:33"/>
    <s v="C8-3-1"/>
    <s v="C8-3"/>
    <s v="加工金額"/>
    <n v="0"/>
    <n v="0"/>
    <n v="6800"/>
    <n v="5200"/>
    <n v="0"/>
    <n v="0"/>
    <n v="0"/>
    <n v="0"/>
    <n v="0"/>
    <m/>
    <n v="0"/>
    <n v="0"/>
    <n v="12000"/>
    <x v="0"/>
    <s v="C8-3-1-202608"/>
  </r>
  <r>
    <d v="2026-08-26T15:57:33"/>
    <s v="C8-4"/>
    <s v="C8-4"/>
    <s v="加工金額"/>
    <n v="0"/>
    <n v="0"/>
    <n v="0"/>
    <n v="260000"/>
    <n v="0"/>
    <n v="0"/>
    <n v="0"/>
    <n v="0"/>
    <n v="0"/>
    <m/>
    <n v="0"/>
    <n v="0"/>
    <n v="260000"/>
    <x v="0"/>
    <s v="C8-4-202608"/>
  </r>
  <r>
    <d v="2026-08-26T15:57:33"/>
    <s v="C8-5"/>
    <s v="C8-5"/>
    <s v="加工金額"/>
    <n v="0"/>
    <n v="0"/>
    <n v="0"/>
    <n v="82862"/>
    <n v="0"/>
    <n v="0"/>
    <n v="0"/>
    <n v="0"/>
    <n v="0"/>
    <m/>
    <n v="0"/>
    <n v="0"/>
    <n v="82862"/>
    <x v="0"/>
    <s v="C8-5-202608"/>
  </r>
  <r>
    <d v="2026-08-26T15:57:33"/>
    <s v="C8-6"/>
    <s v="C8-6"/>
    <s v="加工金額"/>
    <n v="4246"/>
    <n v="0"/>
    <n v="0"/>
    <n v="0"/>
    <n v="0"/>
    <n v="0"/>
    <n v="0"/>
    <n v="0"/>
    <n v="0"/>
    <m/>
    <n v="0"/>
    <n v="0"/>
    <n v="4246"/>
    <x v="0"/>
    <s v="C8-6-202608"/>
  </r>
  <r>
    <d v="2026-08-26T15:57:33"/>
    <s v="C8-7"/>
    <s v="C8-7"/>
    <s v="加工金額"/>
    <n v="0"/>
    <n v="0"/>
    <n v="3400"/>
    <n v="0"/>
    <n v="0"/>
    <n v="0"/>
    <n v="0"/>
    <n v="0"/>
    <n v="0"/>
    <m/>
    <n v="0"/>
    <n v="0"/>
    <n v="3400"/>
    <x v="0"/>
    <s v="C8-7-202608"/>
  </r>
  <r>
    <d v="2026-08-26T15:57:33"/>
    <s v="C8-8"/>
    <s v="C8-8"/>
    <s v="加工金額"/>
    <n v="0"/>
    <n v="0"/>
    <n v="20326.95"/>
    <n v="46605"/>
    <n v="0"/>
    <n v="0"/>
    <n v="0"/>
    <n v="0"/>
    <n v="0"/>
    <m/>
    <n v="0"/>
    <n v="0"/>
    <n v="66932"/>
    <x v="0"/>
    <s v="C8-8-202608"/>
  </r>
  <r>
    <d v="2026-08-26T15:57:33"/>
    <s v="T8-1"/>
    <s v="T8-1"/>
    <s v="加工金額"/>
    <n v="0"/>
    <n v="0"/>
    <n v="0"/>
    <n v="0"/>
    <n v="53925"/>
    <n v="0"/>
    <n v="0"/>
    <n v="61115"/>
    <n v="0"/>
    <m/>
    <n v="0"/>
    <n v="0"/>
    <n v="115040"/>
    <x v="0"/>
    <s v="T8-1-202608"/>
  </r>
  <r>
    <d v="2026-08-26T15:57:33"/>
    <s v="T8-3"/>
    <s v="T8-3"/>
    <s v="加工金額"/>
    <n v="0"/>
    <n v="0"/>
    <n v="0"/>
    <n v="0"/>
    <n v="0"/>
    <n v="0"/>
    <n v="0"/>
    <n v="10166"/>
    <n v="0"/>
    <m/>
    <n v="0"/>
    <n v="0"/>
    <n v="10166"/>
    <x v="0"/>
    <s v="T8-3-202608"/>
  </r>
  <r>
    <d v="2026-08-26T15:57:33"/>
    <s v="T8-5"/>
    <s v="T8-5"/>
    <s v="加工金額"/>
    <n v="0"/>
    <n v="0"/>
    <n v="0"/>
    <n v="0"/>
    <n v="0"/>
    <n v="0"/>
    <n v="0"/>
    <n v="13600"/>
    <n v="0"/>
    <m/>
    <n v="0"/>
    <n v="0"/>
    <n v="13600"/>
    <x v="0"/>
    <s v="T8-5-202608"/>
  </r>
  <r>
    <d v="2026-08-26T15:57:33"/>
    <s v="T8-6"/>
    <s v="T8-6"/>
    <s v="加工金額"/>
    <n v="0"/>
    <n v="0"/>
    <n v="0"/>
    <n v="0"/>
    <n v="12000"/>
    <n v="0"/>
    <n v="0"/>
    <n v="10200"/>
    <n v="0"/>
    <m/>
    <n v="0"/>
    <n v="0"/>
    <n v="22200"/>
    <x v="0"/>
    <s v="T8-6-202608"/>
  </r>
  <r>
    <d v="2026-08-26T15:57:33"/>
    <s v="W7-22"/>
    <s v="W7-22"/>
    <s v="加工金額"/>
    <n v="0"/>
    <n v="0"/>
    <n v="0"/>
    <n v="0"/>
    <n v="0"/>
    <n v="0"/>
    <n v="0"/>
    <n v="0"/>
    <n v="0"/>
    <m/>
    <n v="0"/>
    <n v="0"/>
    <n v="0"/>
    <x v="0"/>
    <s v="W7-22-202608"/>
  </r>
  <r>
    <d v="2026-08-26T15:57:33"/>
    <s v="W7-22-1"/>
    <s v="W7-22"/>
    <s v="加工金額"/>
    <n v="0"/>
    <n v="59400"/>
    <n v="0"/>
    <n v="0"/>
    <n v="0"/>
    <n v="0"/>
    <n v="0"/>
    <n v="0"/>
    <n v="0"/>
    <m/>
    <n v="0"/>
    <n v="0"/>
    <n v="211200"/>
    <x v="0"/>
    <s v="W7-22-1-202608"/>
  </r>
  <r>
    <d v="2026-08-26T15:57:33"/>
    <s v="W7-23"/>
    <s v="W7-23"/>
    <s v="加工金額"/>
    <n v="0"/>
    <n v="0"/>
    <n v="0"/>
    <n v="0"/>
    <n v="0"/>
    <n v="0"/>
    <n v="0"/>
    <n v="0"/>
    <n v="0"/>
    <m/>
    <n v="0"/>
    <n v="0"/>
    <n v="0"/>
    <x v="0"/>
    <s v="W7-23-202608"/>
  </r>
  <r>
    <d v="2026-08-26T15:57:33"/>
    <s v="W7-23-1"/>
    <s v="W7-23"/>
    <s v="加工金額"/>
    <n v="0"/>
    <n v="5400"/>
    <n v="0"/>
    <n v="0"/>
    <n v="0"/>
    <n v="0"/>
    <n v="0"/>
    <n v="0"/>
    <n v="0"/>
    <m/>
    <n v="0"/>
    <n v="0"/>
    <n v="19200"/>
    <x v="0"/>
    <s v="W7-23-1-202608"/>
  </r>
  <r>
    <d v="2026-08-26T15:57:33"/>
    <s v="W7-24"/>
    <s v="W7-24"/>
    <s v="加工金額"/>
    <n v="0"/>
    <n v="0"/>
    <n v="0"/>
    <n v="0"/>
    <n v="0"/>
    <n v="0"/>
    <n v="0"/>
    <n v="0"/>
    <n v="0"/>
    <m/>
    <n v="0"/>
    <n v="0"/>
    <n v="55200"/>
    <x v="0"/>
    <s v="W7-24-202608"/>
  </r>
  <r>
    <d v="2026-08-26T15:57:33"/>
    <s v="W8-1"/>
    <s v="W8-1"/>
    <s v="加工金額"/>
    <n v="0"/>
    <n v="81000"/>
    <n v="0"/>
    <n v="0"/>
    <n v="0"/>
    <n v="0"/>
    <n v="0"/>
    <n v="0"/>
    <n v="0"/>
    <m/>
    <n v="90000"/>
    <n v="0"/>
    <n v="171000"/>
    <x v="0"/>
    <s v="W8-1-202608"/>
  </r>
  <r>
    <d v="2026-08-26T15:57:33"/>
    <s v="W8-10"/>
    <s v="W8-10"/>
    <s v="加工金額"/>
    <n v="0"/>
    <n v="81000"/>
    <n v="0"/>
    <n v="0"/>
    <n v="0"/>
    <n v="0"/>
    <n v="0"/>
    <n v="0"/>
    <n v="0"/>
    <m/>
    <n v="90000"/>
    <n v="0"/>
    <n v="171000"/>
    <x v="0"/>
    <s v="W8-10-202608"/>
  </r>
  <r>
    <d v="2026-08-26T15:57:33"/>
    <s v="W8-11"/>
    <s v="W8-11"/>
    <s v="加工金額"/>
    <n v="0"/>
    <n v="0"/>
    <n v="3706"/>
    <n v="0"/>
    <n v="7770"/>
    <n v="4500"/>
    <n v="0"/>
    <n v="0"/>
    <n v="0"/>
    <m/>
    <n v="0"/>
    <n v="0"/>
    <n v="15976"/>
    <x v="0"/>
    <s v="W8-11-202608"/>
  </r>
  <r>
    <d v="2026-08-26T15:57:33"/>
    <s v="W8-12"/>
    <s v="W8-12"/>
    <s v="加工金額"/>
    <n v="0"/>
    <n v="81000"/>
    <n v="0"/>
    <n v="0"/>
    <n v="0"/>
    <n v="0"/>
    <n v="0"/>
    <n v="0"/>
    <n v="0"/>
    <m/>
    <n v="90000"/>
    <n v="0"/>
    <n v="171000"/>
    <x v="0"/>
    <s v="W8-12-202608"/>
  </r>
  <r>
    <d v="2026-08-26T15:57:33"/>
    <s v="W8-13"/>
    <s v="W8-13"/>
    <s v="加工金額"/>
    <n v="0"/>
    <n v="59400"/>
    <n v="0"/>
    <n v="0"/>
    <n v="0"/>
    <n v="0"/>
    <n v="0"/>
    <n v="0"/>
    <n v="0"/>
    <m/>
    <n v="66000"/>
    <n v="0"/>
    <n v="125400"/>
    <x v="0"/>
    <s v="W8-13-202608"/>
  </r>
  <r>
    <d v="2026-08-26T15:57:33"/>
    <s v="W8-14"/>
    <s v="W8-14"/>
    <s v="加工金額"/>
    <n v="0"/>
    <n v="8928"/>
    <n v="4216"/>
    <n v="0"/>
    <n v="0"/>
    <n v="0"/>
    <n v="0"/>
    <n v="0"/>
    <n v="0"/>
    <m/>
    <n v="0"/>
    <n v="0"/>
    <n v="13144"/>
    <x v="0"/>
    <s v="W8-14-202608"/>
  </r>
  <r>
    <d v="2026-08-26T15:57:33"/>
    <s v="W8-15"/>
    <s v="W8-15"/>
    <s v="加工金額"/>
    <n v="0"/>
    <n v="3060"/>
    <n v="1445"/>
    <n v="0"/>
    <n v="0"/>
    <n v="0"/>
    <n v="0"/>
    <n v="0"/>
    <n v="0"/>
    <m/>
    <n v="0"/>
    <n v="0"/>
    <n v="4505"/>
    <x v="0"/>
    <s v="W8-15-202608"/>
  </r>
  <r>
    <d v="2026-08-26T15:57:33"/>
    <s v="W8-16"/>
    <s v="W8-16"/>
    <s v="加工金額"/>
    <n v="0"/>
    <n v="5184"/>
    <n v="0"/>
    <n v="0"/>
    <n v="0"/>
    <n v="0"/>
    <n v="0"/>
    <n v="0"/>
    <n v="0"/>
    <m/>
    <n v="0"/>
    <n v="0"/>
    <n v="5184"/>
    <x v="0"/>
    <s v="W8-16-202608"/>
  </r>
  <r>
    <d v="2026-08-26T15:57:33"/>
    <s v="W8-17"/>
    <s v="W8-17"/>
    <s v="加工金額"/>
    <n v="0"/>
    <n v="3708"/>
    <n v="0"/>
    <n v="0"/>
    <n v="0"/>
    <n v="0"/>
    <n v="0"/>
    <n v="0"/>
    <n v="0"/>
    <m/>
    <n v="0"/>
    <n v="0"/>
    <n v="3708"/>
    <x v="0"/>
    <s v="W8-17-202608"/>
  </r>
  <r>
    <d v="2026-08-26T15:57:33"/>
    <s v="W8-18"/>
    <s v="W8-18"/>
    <s v="加工金額"/>
    <n v="0"/>
    <n v="9000"/>
    <n v="0"/>
    <n v="0"/>
    <n v="0"/>
    <n v="0"/>
    <n v="0"/>
    <n v="0"/>
    <n v="0"/>
    <m/>
    <n v="0"/>
    <n v="0"/>
    <n v="9000"/>
    <x v="0"/>
    <s v="W8-18-202608"/>
  </r>
  <r>
    <d v="2026-08-26T15:57:33"/>
    <s v="W8-19"/>
    <s v="W8-19"/>
    <s v="加工金額"/>
    <n v="0"/>
    <n v="1800"/>
    <n v="850"/>
    <n v="0"/>
    <n v="3750"/>
    <n v="0"/>
    <n v="0"/>
    <n v="0"/>
    <n v="0"/>
    <m/>
    <n v="0"/>
    <n v="0"/>
    <n v="6400"/>
    <x v="0"/>
    <s v="W8-19-202608"/>
  </r>
  <r>
    <d v="2026-08-26T15:57:33"/>
    <s v="W8-2"/>
    <s v="W8-2"/>
    <s v="加工金額"/>
    <n v="0"/>
    <n v="27000"/>
    <n v="0"/>
    <n v="0"/>
    <n v="0"/>
    <n v="0"/>
    <n v="0"/>
    <n v="0"/>
    <n v="0"/>
    <m/>
    <n v="30000"/>
    <n v="0"/>
    <n v="57000"/>
    <x v="0"/>
    <s v="W8-2-202608"/>
  </r>
  <r>
    <d v="2026-08-26T15:57:33"/>
    <s v="W8-20"/>
    <s v="W8-20"/>
    <s v="加工金額"/>
    <n v="0"/>
    <n v="2520"/>
    <n v="0"/>
    <n v="0"/>
    <n v="0"/>
    <n v="0"/>
    <n v="0"/>
    <n v="0"/>
    <n v="0"/>
    <m/>
    <n v="0"/>
    <n v="0"/>
    <n v="2520"/>
    <x v="0"/>
    <s v="W8-20-202608"/>
  </r>
  <r>
    <d v="2026-08-26T15:57:33"/>
    <s v="W8-21"/>
    <s v="W8-21"/>
    <s v="加工金額"/>
    <n v="0"/>
    <n v="2520"/>
    <n v="0"/>
    <n v="0"/>
    <n v="0"/>
    <n v="0"/>
    <n v="0"/>
    <n v="0"/>
    <n v="0"/>
    <m/>
    <n v="0"/>
    <n v="0"/>
    <n v="2520"/>
    <x v="0"/>
    <s v="W8-21-202608"/>
  </r>
  <r>
    <d v="2026-08-26T15:57:33"/>
    <s v="W8-22"/>
    <s v="W8-22"/>
    <s v="加工金額"/>
    <n v="0"/>
    <n v="0"/>
    <n v="0"/>
    <n v="0"/>
    <n v="0"/>
    <n v="0"/>
    <n v="0"/>
    <n v="0"/>
    <n v="6000"/>
    <m/>
    <n v="0"/>
    <n v="0"/>
    <n v="6000"/>
    <x v="0"/>
    <s v="W8-22-202608"/>
  </r>
  <r>
    <d v="2026-08-26T15:57:33"/>
    <s v="W8-23"/>
    <s v="W8-23"/>
    <s v="加工金額"/>
    <n v="0"/>
    <n v="18000"/>
    <n v="17000"/>
    <n v="0"/>
    <n v="0"/>
    <n v="0"/>
    <n v="0"/>
    <n v="0"/>
    <n v="0"/>
    <m/>
    <n v="0"/>
    <n v="0"/>
    <n v="35000"/>
    <x v="0"/>
    <s v="W8-23-202608"/>
  </r>
  <r>
    <d v="2026-08-26T15:57:33"/>
    <s v="W8-24"/>
    <s v="W8-24"/>
    <s v="加工金額"/>
    <n v="0"/>
    <n v="27000"/>
    <n v="25500"/>
    <n v="0"/>
    <n v="0"/>
    <n v="0"/>
    <n v="0"/>
    <n v="0"/>
    <n v="0"/>
    <m/>
    <n v="30000"/>
    <n v="0"/>
    <n v="82500"/>
    <x v="0"/>
    <s v="W8-24-202608"/>
  </r>
  <r>
    <d v="2026-08-26T15:57:33"/>
    <s v="W8-25"/>
    <s v="W8-25"/>
    <s v="加工金額"/>
    <n v="0"/>
    <n v="54000"/>
    <n v="0"/>
    <n v="0"/>
    <n v="0"/>
    <n v="0"/>
    <n v="0"/>
    <n v="0"/>
    <n v="0"/>
    <m/>
    <n v="60000"/>
    <n v="0"/>
    <n v="114000"/>
    <x v="0"/>
    <s v="W8-25-202608"/>
  </r>
  <r>
    <d v="2026-08-26T15:57:33"/>
    <s v="W8-27"/>
    <s v="W8-27"/>
    <s v="加工金額"/>
    <n v="0"/>
    <n v="10728"/>
    <n v="0"/>
    <n v="0"/>
    <n v="0"/>
    <n v="0"/>
    <n v="0"/>
    <n v="0"/>
    <n v="0"/>
    <m/>
    <n v="0"/>
    <n v="0"/>
    <n v="10728"/>
    <x v="0"/>
    <s v="W8-27-202608"/>
  </r>
  <r>
    <d v="2026-08-26T15:57:33"/>
    <s v="W8-3"/>
    <s v="W8-3"/>
    <s v="加工金額"/>
    <n v="0"/>
    <n v="81000"/>
    <n v="0"/>
    <n v="0"/>
    <n v="0"/>
    <n v="0"/>
    <n v="0"/>
    <n v="0"/>
    <n v="0"/>
    <m/>
    <n v="90000"/>
    <n v="0"/>
    <n v="171000"/>
    <x v="0"/>
    <s v="W8-3-202608"/>
  </r>
  <r>
    <d v="2026-08-26T15:57:33"/>
    <s v="W8-4"/>
    <s v="W8-4"/>
    <s v="加工金額"/>
    <n v="0"/>
    <n v="9000"/>
    <n v="8500"/>
    <n v="0"/>
    <n v="0"/>
    <n v="0"/>
    <n v="0"/>
    <n v="0"/>
    <n v="0"/>
    <m/>
    <n v="0"/>
    <n v="0"/>
    <n v="17500"/>
    <x v="0"/>
    <s v="W8-4-202608"/>
  </r>
  <r>
    <d v="2026-08-26T15:57:33"/>
    <s v="W8-5"/>
    <s v="W8-5"/>
    <s v="加工金額"/>
    <n v="0"/>
    <n v="81000"/>
    <n v="0"/>
    <n v="0"/>
    <n v="0"/>
    <n v="0"/>
    <n v="0"/>
    <n v="0"/>
    <n v="0"/>
    <m/>
    <n v="90000"/>
    <n v="0"/>
    <n v="171000"/>
    <x v="0"/>
    <s v="W8-5-202608"/>
  </r>
  <r>
    <d v="2026-08-26T15:57:33"/>
    <s v="W8-6"/>
    <s v="W8-6"/>
    <s v="加工金額"/>
    <n v="0"/>
    <n v="81000"/>
    <n v="0"/>
    <n v="0"/>
    <n v="0"/>
    <n v="0"/>
    <n v="0"/>
    <n v="0"/>
    <n v="0"/>
    <m/>
    <n v="90000"/>
    <n v="0"/>
    <n v="171000"/>
    <x v="0"/>
    <s v="W8-6-202608"/>
  </r>
  <r>
    <d v="2026-08-26T15:57:33"/>
    <s v="W8-7"/>
    <s v="W8-7"/>
    <s v="加工金額"/>
    <n v="0"/>
    <n v="81000"/>
    <n v="0"/>
    <n v="0"/>
    <n v="0"/>
    <n v="0"/>
    <n v="0"/>
    <n v="0"/>
    <n v="0"/>
    <m/>
    <n v="90000"/>
    <n v="0"/>
    <n v="171000"/>
    <x v="0"/>
    <s v="W8-7-202608"/>
  </r>
  <r>
    <d v="2026-08-26T15:57:33"/>
    <s v="W8-8"/>
    <s v="W8-8"/>
    <s v="加工金額"/>
    <n v="0"/>
    <n v="81000"/>
    <n v="0"/>
    <n v="0"/>
    <n v="0"/>
    <n v="0"/>
    <n v="0"/>
    <n v="0"/>
    <n v="0"/>
    <m/>
    <n v="90000"/>
    <n v="0"/>
    <n v="171000"/>
    <x v="0"/>
    <s v="W8-8-202608"/>
  </r>
  <r>
    <d v="2026-08-26T15:57:33"/>
    <s v="W8-9"/>
    <s v="W8-9"/>
    <s v="加工金額"/>
    <n v="0"/>
    <n v="81000"/>
    <n v="0"/>
    <n v="0"/>
    <n v="0"/>
    <n v="0"/>
    <n v="0"/>
    <n v="0"/>
    <n v="0"/>
    <m/>
    <n v="90000"/>
    <n v="0"/>
    <n v="171000"/>
    <x v="0"/>
    <s v="W8-9-202608"/>
  </r>
  <r>
    <d v="2026-08-26T15:57:33"/>
    <s v="A8-1"/>
    <s v="A8-1"/>
    <s v="加工金額"/>
    <n v="0"/>
    <n v="0"/>
    <n v="0"/>
    <n v="0"/>
    <n v="1470"/>
    <n v="0"/>
    <n v="0"/>
    <n v="0"/>
    <n v="0"/>
    <m/>
    <n v="0"/>
    <n v="0"/>
    <n v="1470"/>
    <x v="0"/>
    <s v="A8-1-202608"/>
  </r>
  <r>
    <d v="2026-08-26T15:57:33"/>
    <s v="A8-2"/>
    <s v="A8-2"/>
    <s v="加工金額"/>
    <n v="23100"/>
    <n v="0"/>
    <n v="0"/>
    <n v="0"/>
    <n v="0"/>
    <n v="31500"/>
    <n v="0"/>
    <n v="0"/>
    <n v="0"/>
    <m/>
    <n v="0"/>
    <n v="0"/>
    <n v="54600"/>
    <x v="0"/>
    <s v="A8-2-202608"/>
  </r>
  <r>
    <d v="2026-08-26T15:57:33"/>
    <s v="A8-3"/>
    <s v="A8-3"/>
    <s v="加工金額"/>
    <n v="0"/>
    <n v="0"/>
    <n v="0"/>
    <n v="0"/>
    <n v="0"/>
    <n v="0"/>
    <n v="3900"/>
    <n v="0"/>
    <n v="0"/>
    <m/>
    <n v="0"/>
    <n v="0"/>
    <n v="3900"/>
    <x v="0"/>
    <s v="A8-3-202608"/>
  </r>
  <r>
    <d v="2026-08-26T15:57:33"/>
    <s v="A8-4"/>
    <s v="A8-4"/>
    <s v="加工金額"/>
    <n v="36960"/>
    <n v="0"/>
    <n v="0"/>
    <n v="0"/>
    <n v="0"/>
    <n v="50400"/>
    <n v="0"/>
    <n v="0"/>
    <n v="0"/>
    <m/>
    <n v="0"/>
    <n v="0"/>
    <n v="87360"/>
    <x v="0"/>
    <s v="A8-4-202608"/>
  </r>
  <r>
    <d v="2026-08-26T15:57:33"/>
    <s v="GB60704"/>
    <s v="GB60704"/>
    <s v="加工金額"/>
    <n v="0"/>
    <n v="0"/>
    <n v="4150"/>
    <n v="0"/>
    <n v="0"/>
    <n v="0"/>
    <n v="0"/>
    <n v="0"/>
    <n v="0"/>
    <m/>
    <n v="0"/>
    <n v="0"/>
    <n v="4150"/>
    <x v="0"/>
    <s v="GB60704-202608"/>
  </r>
  <r>
    <d v="2026-08-26T15:57:33"/>
    <s v="GB60801"/>
    <s v="GB60801"/>
    <s v="加工金額"/>
    <n v="0"/>
    <n v="2700"/>
    <n v="0"/>
    <n v="0"/>
    <n v="0"/>
    <n v="0"/>
    <n v="0"/>
    <n v="0"/>
    <n v="0"/>
    <m/>
    <n v="0"/>
    <n v="0"/>
    <n v="2700"/>
    <x v="0"/>
    <s v="GB60801-202608"/>
  </r>
  <r>
    <d v="2026-08-26T15:57:33"/>
    <s v="GB60803"/>
    <s v="GB60803"/>
    <s v="加工金額"/>
    <n v="0"/>
    <n v="8100"/>
    <n v="0"/>
    <n v="0"/>
    <n v="0"/>
    <n v="0"/>
    <n v="0"/>
    <n v="0"/>
    <n v="0"/>
    <m/>
    <n v="0"/>
    <n v="0"/>
    <n v="8100"/>
    <x v="0"/>
    <s v="GB60803-202608"/>
  </r>
  <r>
    <d v="2026-08-26T15:57:33"/>
    <s v="JR260801"/>
    <s v="JR260801"/>
    <s v="加工金額"/>
    <n v="0"/>
    <n v="0"/>
    <n v="32300"/>
    <n v="24700"/>
    <n v="0"/>
    <n v="0"/>
    <n v="0"/>
    <n v="0"/>
    <n v="0"/>
    <m/>
    <n v="0"/>
    <n v="1600"/>
    <n v="58600"/>
    <x v="0"/>
    <s v="JR260801-202608"/>
  </r>
  <r>
    <d v="2026-08-26T15:57:33"/>
    <s v="JR260802"/>
    <s v="JR260802"/>
    <s v="加工金額"/>
    <n v="0"/>
    <n v="0"/>
    <n v="29053"/>
    <n v="44434"/>
    <n v="0"/>
    <n v="0"/>
    <n v="0"/>
    <n v="0"/>
    <n v="0"/>
    <m/>
    <n v="0"/>
    <n v="2880"/>
    <n v="76367"/>
    <x v="0"/>
    <s v="JR260802-202608"/>
  </r>
  <r>
    <d v="2026-08-26T15:57:33"/>
    <s v="JR260802-1"/>
    <s v="JR260802-1"/>
    <s v="加工金額"/>
    <n v="0"/>
    <n v="0"/>
    <n v="0"/>
    <n v="0"/>
    <n v="0"/>
    <n v="3000.27"/>
    <n v="0"/>
    <n v="0"/>
    <n v="0"/>
    <m/>
    <n v="0"/>
    <n v="0"/>
    <n v="3001"/>
    <x v="0"/>
    <s v="JR260802-1-202608"/>
  </r>
  <r>
    <d v="2026-08-26T15:57:33"/>
    <s v="JR260803"/>
    <s v="JR260803"/>
    <s v="加工金額"/>
    <n v="0"/>
    <n v="0"/>
    <n v="3009"/>
    <n v="4602"/>
    <n v="0"/>
    <n v="0"/>
    <n v="0"/>
    <n v="0"/>
    <n v="0"/>
    <m/>
    <n v="0"/>
    <n v="320"/>
    <n v="7931"/>
    <x v="0"/>
    <s v="JR260803-202608"/>
  </r>
  <r>
    <d v="2026-08-26T15:57:33"/>
    <s v="PN08-01"/>
    <s v="PN08-01"/>
    <s v="加工金額"/>
    <n v="0"/>
    <n v="7200"/>
    <n v="0"/>
    <n v="0"/>
    <n v="0"/>
    <n v="0"/>
    <n v="0"/>
    <n v="0"/>
    <n v="0"/>
    <m/>
    <n v="0"/>
    <n v="640"/>
    <n v="7840"/>
    <x v="0"/>
    <s v="PN08-01-202608"/>
  </r>
  <r>
    <d v="2026-08-26T15:57:33"/>
    <s v="PN08-02"/>
    <s v="PN08-02"/>
    <s v="加工金額"/>
    <n v="0"/>
    <n v="108000"/>
    <n v="0"/>
    <n v="0"/>
    <n v="0"/>
    <n v="0"/>
    <n v="0"/>
    <n v="0"/>
    <n v="0"/>
    <m/>
    <n v="0"/>
    <n v="9600"/>
    <n v="117600"/>
    <x v="0"/>
    <s v="PN08-02-202608"/>
  </r>
  <r>
    <d v="2026-08-26T15:57:33"/>
    <s v="PN08-05"/>
    <s v="PN08-05"/>
    <s v="加工金額"/>
    <n v="0"/>
    <n v="36000"/>
    <n v="0"/>
    <n v="0"/>
    <n v="0"/>
    <n v="0"/>
    <n v="0"/>
    <n v="0"/>
    <n v="0"/>
    <m/>
    <n v="0"/>
    <n v="3200"/>
    <n v="39200"/>
    <x v="0"/>
    <s v="PN08-05-202608"/>
  </r>
  <r>
    <d v="2026-09-03T09:31:37"/>
    <s v="C9-1"/>
    <s v="C9-1"/>
    <s v="加工金額"/>
    <n v="0"/>
    <n v="0"/>
    <n v="0"/>
    <n v="220000"/>
    <m/>
    <m/>
    <n v="0"/>
    <m/>
    <m/>
    <m/>
    <m/>
    <n v="0"/>
    <n v="220000"/>
    <x v="1"/>
    <m/>
  </r>
  <r>
    <d v="2026-09-03T09:31:37"/>
    <s v="E9-1"/>
    <s v="E9-1"/>
    <s v="加工金額"/>
    <n v="0"/>
    <n v="22500"/>
    <n v="0"/>
    <n v="0"/>
    <m/>
    <m/>
    <n v="16250"/>
    <m/>
    <m/>
    <m/>
    <m/>
    <n v="0"/>
    <n v="38750"/>
    <x v="1"/>
    <m/>
  </r>
  <r>
    <d v="2026-09-03T09:31:37"/>
    <s v="Y9-1"/>
    <s v="Y9-1"/>
    <s v="加工金額"/>
    <n v="54000"/>
    <n v="0"/>
    <n v="10500"/>
    <n v="0"/>
    <m/>
    <m/>
    <n v="0"/>
    <m/>
    <m/>
    <m/>
    <m/>
    <n v="0"/>
    <n v="64500"/>
    <x v="1"/>
    <m/>
  </r>
  <r>
    <d v="2026-09-03T09:31:37"/>
    <s v="GB60802"/>
    <s v="GB60802"/>
    <s v="加工金額"/>
    <n v="9102"/>
    <n v="0"/>
    <n v="0"/>
    <n v="0"/>
    <m/>
    <m/>
    <n v="0"/>
    <m/>
    <m/>
    <m/>
    <m/>
    <n v="0"/>
    <n v="9102"/>
    <x v="1"/>
    <m/>
  </r>
  <r>
    <d v="2026-09-03T09:31:37"/>
    <s v="GB60804"/>
    <s v="GB60804"/>
    <s v="加工金額"/>
    <n v="2275"/>
    <n v="0"/>
    <n v="0"/>
    <n v="0"/>
    <m/>
    <m/>
    <n v="0"/>
    <m/>
    <m/>
    <m/>
    <m/>
    <n v="0"/>
    <n v="2275"/>
    <x v="1"/>
    <m/>
  </r>
  <r>
    <d v="2026-09-03T09:31:37"/>
    <s v="JR260901"/>
    <s v="JR260901"/>
    <s v="加工金額"/>
    <n v="0"/>
    <n v="0"/>
    <n v="16150"/>
    <n v="24700"/>
    <m/>
    <m/>
    <n v="0"/>
    <m/>
    <m/>
    <m/>
    <m/>
    <n v="1600"/>
    <n v="42450"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5A4EC9-B8E2-4EDF-8AB3-56F0A8AAE735}" name="ピボットテーブル3" cacheId="112" applyNumberFormats="0" applyBorderFormats="0" applyFontFormats="0" applyPatternFormats="0" applyAlignmentFormats="0" applyWidthHeightFormats="1" dataCaption="値" updatedVersion="8" minRefreshableVersion="3" useAutoFormatting="1" rowGrandTotals="0" itemPrintTitles="1" createdVersion="8" indent="0" outline="1" outlineData="1" multipleFieldFilters="0" rowHeaderCaption="年月">
  <location ref="A3:M4" firstHeaderRow="0" firstDataRow="1" firstDataCol="1"/>
  <pivotFields count="19">
    <pivotField numFmtId="22"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axis="axisRow" numFmtId="14" showAll="0" sortType="ascending">
      <items count="3">
        <item x="0"/>
        <item h="1" x="1"/>
        <item t="default"/>
      </items>
    </pivotField>
    <pivotField showAll="0"/>
  </pivotFields>
  <rowFields count="1">
    <field x="17"/>
  </rowFields>
  <rowItems count="1">
    <i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_スライス" fld="4" baseField="0" baseItem="0"/>
    <dataField name="_EC" fld="5" baseField="0" baseItem="0"/>
    <dataField name="_スリット" fld="6" baseField="0" baseItem="0"/>
    <dataField name="_SEC" fld="7" baseField="0" baseItem="0"/>
    <dataField name="_分割" fld="8" baseField="0" baseItem="0"/>
    <dataField name="_接続" fld="9" baseField="0" baseItem="0"/>
    <dataField name="_巻返し" fld="10" baseField="0" baseItem="0"/>
    <dataField name="_エンボス" fld="11" baseField="0" baseItem="0"/>
    <dataField name="_改装" fld="12" baseField="0" baseItem="0"/>
    <dataField name="_欠点表示" fld="13" baseField="0" baseItem="0"/>
    <dataField name="_検査" fld="14" baseField="0" baseItem="0"/>
    <dataField name="_梱包" fld="15" baseField="0" baseItem="0"/>
  </dataFields>
  <formats count="13">
    <format dxfId="251">
      <pivotArea outline="0" collapsedLevelsAreSubtotals="1" fieldPosition="0"/>
    </format>
    <format dxfId="250">
      <pivotArea type="all" dataOnly="0" outline="0" fieldPosition="0"/>
    </format>
    <format dxfId="249">
      <pivotArea outline="0" collapsedLevelsAreSubtotals="1" fieldPosition="0"/>
    </format>
    <format dxfId="248">
      <pivotArea field="17" type="button" dataOnly="0" labelOnly="1" outline="0" axis="axisRow" fieldPosition="0"/>
    </format>
    <format dxfId="247">
      <pivotArea dataOnly="0" labelOnly="1" fieldPosition="0">
        <references count="1">
          <reference field="17" count="0"/>
        </references>
      </pivotArea>
    </format>
    <format dxfId="246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45">
      <pivotArea dataOnly="0" labelOnly="1" fieldPosition="0">
        <references count="1">
          <reference field="17" count="0"/>
        </references>
      </pivotArea>
    </format>
    <format dxfId="244">
      <pivotArea outline="0" collapsedLevelsAreSubtotals="1" fieldPosition="0">
        <references count="1">
          <reference field="4294967294" count="2" selected="0">
            <x v="10"/>
            <x v="11"/>
          </reference>
        </references>
      </pivotArea>
    </format>
    <format dxfId="243">
      <pivotArea dataOnly="0" labelOnly="1" outline="0" fieldPosition="0">
        <references count="1">
          <reference field="4294967294" count="2">
            <x v="10"/>
            <x v="11"/>
          </reference>
        </references>
      </pivotArea>
    </format>
    <format dxfId="242">
      <pivotArea outline="0" collapsedLevelsAreSubtotals="1" fieldPosition="0">
        <references count="1">
          <reference field="4294967294" count="1" selected="0">
            <x v="8"/>
          </reference>
        </references>
      </pivotArea>
    </format>
    <format dxfId="241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240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  <format dxfId="239">
      <pivotArea dataOnly="0" labelOnly="1" outline="0" fieldPosition="0">
        <references count="1">
          <reference field="4294967294" count="1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3A5F9D-56A5-426D-9F67-0714EA6ED072}" name="ピボットテーブル2" cacheId="108" applyNumberFormats="0" applyBorderFormats="0" applyFontFormats="0" applyPatternFormats="0" applyAlignmentFormats="0" applyWidthHeightFormats="1" dataCaption="値" tag="86642673-777a-4bf3-b314-b888e516dc02" updatedVersion="8" minRefreshableVersion="3" useAutoFormatting="1" subtotalHiddenItems="1" colGrandTotals="0" itemPrintTitles="1" createdVersion="8" indent="0" showEmptyRow="1" outline="1" outlineData="1" multipleFieldFilters="0" chartFormat="19" rowHeaderCaption="年月">
  <location ref="A9:C40" firstHeaderRow="0" firstDataRow="1" firstDataCol="1" rowPageCount="2" colPageCount="1"/>
  <pivotFields count="6">
    <pivotField dataField="1" subtotalTop="0" showAll="0" defaultSubtotal="0"/>
    <pivotField allDrilled="1" subtotalTop="0" showAll="0" dataSourceSort="1" defaultSubtotal="0" defaultAttributeDrillState="1">
      <items count="18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</items>
    </pivotField>
    <pivotField axis="axisRow" allDrilled="1" subtotalTop="0" showAll="0" dataSourceSort="1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2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-2"/>
  </colFields>
  <colItems count="2">
    <i>
      <x/>
    </i>
    <i i="1">
      <x v="1"/>
    </i>
  </colItems>
  <pageFields count="2">
    <pageField fld="4" hier="43" name="[_年月_helper].[年月 (年)].&amp;[2026]" cap="2026"/>
    <pageField fld="3" hier="45" name="[_年月_helper].[年月 (月)].&amp;[9 月]" cap="9 月"/>
  </pageFields>
  <dataFields count="2">
    <dataField name="売上高(千円)" fld="0" baseField="0" baseItem="0"/>
    <dataField name="累計(千円)" fld="5" showDataAs="runTotal" baseField="2" baseItem="0">
      <extLst>
        <ext xmlns:x14="http://schemas.microsoft.com/office/spreadsheetml/2009/9/main" uri="{E15A36E0-9728-4e99-A89B-3F7291B0FE68}">
          <x14:dataField sourceField="0" uniqueName="[__Xl2].[Measures].[合計 / 加工金額]"/>
        </ext>
      </extLst>
    </dataField>
  </dataFields>
  <formats count="5">
    <format dxfId="257">
      <pivotArea dataOnly="0" outline="0" fieldPosition="0">
        <references count="1">
          <reference field="4294967294" count="2">
            <x v="0"/>
            <x v="1"/>
          </reference>
        </references>
      </pivotArea>
    </format>
    <format dxfId="256">
      <pivotArea type="all" dataOnly="0" outline="0" fieldPosition="0"/>
    </format>
    <format dxfId="255">
      <pivotArea outline="0" collapsedLevelsAreSubtotals="1" fieldPosition="0"/>
    </format>
    <format dxfId="254">
      <pivotArea dataOnly="0" labelOnly="1" grandRow="1" outline="0" fieldPosition="0"/>
    </format>
    <format dxfId="25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_年月_helper].[年月 (年)].&amp;[2026]"/>
      </members>
    </pivotHierarchy>
    <pivotHierarchy dragToData="1"/>
    <pivotHierarchy multipleItemSelectionAllowed="1" dragToData="1">
      <members count="1" level="1">
        <member name="[_年月_helper].[年月 (月)].&amp;[9 月]"/>
      </members>
    </pivotHierarchy>
    <pivotHierarchy dragToData="1"/>
    <pivotHierarchy dragToData="1" caption="累計(千円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4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_t受注ﾌｧｲﾙ_総合計]"/>
        <x15:activeTabTopLevelEntity name="[_年月_help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46BC8F-348D-4081-ADDF-217DBBEF2805}" name="ピボットテーブル2" cacheId="104" applyNumberFormats="0" applyBorderFormats="0" applyFontFormats="0" applyPatternFormats="0" applyAlignmentFormats="0" applyWidthHeightFormats="1" dataCaption="値" tag="a354fd38-09cf-49f0-8b2d-4f7b7d307fab" updatedVersion="8" minRefreshableVersion="3" useAutoFormatting="1" subtotalHiddenItems="1" colGrandTotals="0" itemPrintTitles="1" createdVersion="8" indent="0" showEmptyRow="1" outline="1" outlineData="1" multipleFieldFilters="0" chartFormat="15" rowHeaderCaption="年月">
  <location ref="A9:C40" firstHeaderRow="0" firstDataRow="1" firstDataCol="1" rowPageCount="7" colPageCount="1"/>
  <pivotFields count="11">
    <pivotField axis="axisRow" allDrilled="1" subtotalTop="0" showAll="0" dataSourceSort="1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llDrilled="1" subtotalTop="0" showAll="0" dataSourceSort="1" defaultSubtotal="0" defaultAttributeDrillState="1"/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-2"/>
  </colFields>
  <colItems count="2">
    <i>
      <x/>
    </i>
    <i i="1">
      <x v="1"/>
    </i>
  </colItems>
  <pageFields count="7">
    <pageField fld="1" hier="43" name="[_年月_helper].[年月 (年)].&amp;[2026]" cap="2026"/>
    <pageField fld="2" hier="45" name="[_年月_helper].[年月 (月)].&amp;[9 月]" cap="9 月"/>
    <pageField fld="5" hier="29" name="[_t受注ﾌｧｲﾙ_総合計].[工程1].[All]" cap="All"/>
    <pageField fld="6" hier="30" name="[_t受注ﾌｧｲﾙ_総合計].[工程2].[All]" cap="All"/>
    <pageField fld="7" hier="31" name="[_t受注ﾌｧｲﾙ_総合計].[工程3].[All]" cap="All"/>
    <pageField fld="8" hier="32" name="[_t受注ﾌｧｲﾙ_総合計].[工程4].[All]" cap="All"/>
    <pageField fld="9" hier="33" name="[_t受注ﾌｧｲﾙ_総合計].[工程5].[All]" cap="All"/>
  </pageFields>
  <dataFields count="2">
    <dataField name="加工完了金額" fld="4" baseField="0" baseItem="7"/>
    <dataField name="累計" fld="10" showDataAs="runTotal" baseField="0" baseItem="7">
      <extLst>
        <ext xmlns:x14="http://schemas.microsoft.com/office/spreadsheetml/2009/9/main" uri="{E15A36E0-9728-4e99-A89B-3F7291B0FE68}">
          <x14:dataField sourceField="4" uniqueName="[__Xl2].[Measures].[合計 / 加工完了金額]"/>
        </ext>
      </extLst>
    </dataField>
  </dataFields>
  <formats count="6">
    <format dxfId="219">
      <pivotArea type="all" dataOnly="0" outline="0" fieldPosition="0"/>
    </format>
    <format dxfId="218">
      <pivotArea outline="0" collapsedLevelsAreSubtotals="1" fieldPosition="0"/>
    </format>
    <format dxfId="217">
      <pivotArea field="0" type="button" dataOnly="0" labelOnly="1" outline="0" axis="axisRow" fieldPosition="0"/>
    </format>
    <format dxfId="216">
      <pivotArea dataOnly="0" labelOnly="1" fieldPosition="0">
        <references count="1">
          <reference field="0" count="0"/>
        </references>
      </pivotArea>
    </format>
    <format dxfId="215">
      <pivotArea dataOnly="0" labelOnly="1" grandRow="1" outline="0" fieldPosition="0"/>
    </format>
    <format dxfId="214">
      <pivotArea outline="0" collapsedLevelsAreSubtotals="1" fieldPosition="0"/>
    </format>
  </formats>
  <chartFormats count="2"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4" level="1">
        <member name="[_t受注ﾌｧｲﾙ_総合計].[加工完了日].&amp;[2025/10/1]"/>
        <member name="[_t受注ﾌｧｲﾙ_総合計].[加工完了日].&amp;[2025/10/2]"/>
        <member name="[_t受注ﾌｧｲﾙ_総合計].[加工完了日].&amp;[2025/10/3]"/>
        <member name="[_t受注ﾌｧｲﾙ_総合計].[加工完了日].&amp;[2025/10/6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_年月_helper].[年月 (年)].&amp;[2026]"/>
      </members>
    </pivotHierarchy>
    <pivotHierarchy dragToData="1"/>
    <pivotHierarchy multipleItemSelectionAllowed="1" dragToData="1">
      <members count="1" level="1">
        <member name="[_年月_helper].[年月 (月)].&amp;[9 月]"/>
      </members>
    </pivotHierarchy>
    <pivotHierarchy dragToData="1"/>
    <pivotHierarchy dragToData="1" caption="累計(千円)"/>
    <pivotHierarchy dragToData="1"/>
    <pivotHierarchy dragToData="1"/>
    <pivotHierarchy dragToData="1"/>
    <pivotHierarchy dragToData="1"/>
    <pivotHierarchy dragToData="1"/>
    <pivotHierarchy dragToData="1" caption="累計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4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_t受注ﾌｧｲﾙ_総合計]"/>
        <x15:activeTabTopLevelEntity name="[_年月_help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A9F47C-2338-4555-A8D8-3BC71F1340F6}" name="ピボットテーブル1" cacheId="83" applyNumberFormats="0" applyBorderFormats="0" applyFontFormats="0" applyPatternFormats="0" applyAlignmentFormats="0" applyWidthHeightFormats="1" dataCaption="値" tag="84057ec7-9f3e-4993-8063-b46c427c73f0" updatedVersion="8" minRefreshableVersion="3" useAutoFormatting="1" subtotalHiddenItems="1" itemPrintTitles="1" createdVersion="8" indent="0" showEmptyRow="1" outline="1" outlineData="1" multipleFieldFilters="0" chartFormat="1">
  <location ref="A4:C35" firstHeaderRow="0" firstDataRow="1" firstDataCol="1" rowPageCount="2" colPageCount="1"/>
  <pivotFields count="5">
    <pivotField dataField="1" subtotalTop="0" showAll="0" defaultSubtotal="0"/>
    <pivotField axis="axisRow" allDrilled="1" subtotalTop="0" showAll="0" dataSourceSort="1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-2"/>
  </colFields>
  <colItems count="2">
    <i>
      <x/>
    </i>
    <i i="1">
      <x v="1"/>
    </i>
  </colItems>
  <pageFields count="2">
    <pageField fld="3" hier="43" name="[_年月_helper].[年月 (年)].&amp;[2026]" cap="2026"/>
    <pageField fld="2" hier="45" name="[_年月_helper].[年月 (月)].&amp;[9 月]" cap="9 月"/>
  </pageFields>
  <dataFields count="2">
    <dataField name="売上高" fld="0" baseField="0" baseItem="0"/>
    <dataField name="累計" fld="4" showDataAs="runTotal" baseField="1" baseItem="0">
      <extLst>
        <ext xmlns:x14="http://schemas.microsoft.com/office/spreadsheetml/2009/9/main" uri="{E15A36E0-9728-4e99-A89B-3F7291B0FE68}">
          <x14:dataField sourceField="0" uniqueName="[__Xl2].[Measures].[合計 / 加工金額 2]"/>
        </ext>
      </extLst>
    </dataField>
  </dataFields>
  <formats count="7">
    <format dxfId="213">
      <pivotArea type="all" dataOnly="0" outline="0" fieldPosition="0"/>
    </format>
    <format dxfId="212">
      <pivotArea outline="0" collapsedLevelsAreSubtotals="1" fieldPosition="0"/>
    </format>
    <format dxfId="211">
      <pivotArea field="1" type="button" dataOnly="0" labelOnly="1" outline="0" axis="axisRow" fieldPosition="0"/>
    </format>
    <format dxfId="210">
      <pivotArea dataOnly="0" labelOnly="1" fieldPosition="0">
        <references count="1">
          <reference field="1" count="0"/>
        </references>
      </pivotArea>
    </format>
    <format dxfId="209">
      <pivotArea dataOnly="0" labelOnly="1" grandRow="1" outline="0" fieldPosition="0"/>
    </format>
    <format dxfId="20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7">
      <pivotArea outline="0" collapsedLevelsAreSubtotals="1" fieldPosition="0"/>
    </format>
  </formats>
  <chartFormats count="2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_年月_helper].[年月 (年)].&amp;[2026]"/>
      </members>
    </pivotHierarchy>
    <pivotHierarchy dragToData="1"/>
    <pivotHierarchy multipleItemSelectionAllowed="1" dragToData="1">
      <members count="1" level="1">
        <member name="[_年月_helper].[年月 (月)].&amp;[9 月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4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_t受注ﾌｧｲﾙ_TPI]"/>
        <x15:activeTabTopLevelEntity name="[_年月_help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E42DE0-16E1-4742-BB3C-EE4F823C121E}" name="ピボットテーブル2" cacheId="100" applyNumberFormats="0" applyBorderFormats="0" applyFontFormats="0" applyPatternFormats="0" applyAlignmentFormats="0" applyWidthHeightFormats="1" dataCaption="値" tag="b20cee23-a2c3-4053-9c09-c07e7350fdf0" updatedVersion="8" minRefreshableVersion="3" useAutoFormatting="1" subtotalHiddenItems="1" colGrandTotals="0" itemPrintTitles="1" createdVersion="8" indent="0" showEmptyRow="1" outline="1" outlineData="1" multipleFieldFilters="0" chartFormat="20" rowHeaderCaption="年月">
  <location ref="A10:C41" firstHeaderRow="0" firstDataRow="1" firstDataCol="1" rowPageCount="8" colPageCount="1"/>
  <pivotFields count="12">
    <pivotField dataField="1" subtotalTop="0" showAll="0" defaultSubtotal="0"/>
    <pivotField allDrilled="1" subtotalTop="0" showAll="0" dataSourceSort="1" defaultSubtotal="0" defaultAttributeDrillState="1">
      <items count="18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</items>
    </pivotField>
    <pivotField axis="axisRow" allDrilled="1" subtotalTop="0" showAll="0" dataSourceSort="1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2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-2"/>
  </colFields>
  <colItems count="2">
    <i>
      <x/>
    </i>
    <i i="1">
      <x v="1"/>
    </i>
  </colItems>
  <pageFields count="8">
    <pageField fld="4" hier="43" name="[_年月_helper].[年月 (年)].&amp;[2026]" cap="2026"/>
    <pageField fld="3" hier="45" name="[_年月_helper].[年月 (月)].&amp;[9 月]" cap="9 月"/>
    <pageField fld="5" hier="17" name="[_t受注ﾌｧｲﾙ_総合計].[加工内容].[All]" cap="All"/>
    <pageField fld="6" hier="29" name="[_t受注ﾌｧｲﾙ_総合計].[工程1].[All]" cap="All"/>
    <pageField fld="7" hier="30" name="[_t受注ﾌｧｲﾙ_総合計].[工程2].[All]" cap="All"/>
    <pageField fld="8" hier="31" name="[_t受注ﾌｧｲﾙ_総合計].[工程3].[All]" cap="All"/>
    <pageField fld="9" hier="32" name="[_t受注ﾌｧｲﾙ_総合計].[工程4].[All]" cap="All"/>
    <pageField fld="10" hier="33" name="[_t受注ﾌｧｲﾙ_総合計].[工程5].[All]" cap="All"/>
  </pageFields>
  <dataFields count="2">
    <dataField name="売上高(千円)" fld="0" baseField="0" baseItem="0"/>
    <dataField name="累計(千円)" fld="11" showDataAs="runTotal" baseField="2" baseItem="0">
      <extLst>
        <ext xmlns:x14="http://schemas.microsoft.com/office/spreadsheetml/2009/9/main" uri="{E15A36E0-9728-4e99-A89B-3F7291B0FE68}">
          <x14:dataField sourceField="0" uniqueName="[__Xl2].[Measures].[合計 / 加工金額]"/>
        </ext>
      </extLst>
    </dataField>
  </dataFields>
  <formats count="5">
    <format dxfId="206">
      <pivotArea dataOnly="0" outline="0" fieldPosition="0">
        <references count="1">
          <reference field="4294967294" count="2">
            <x v="0"/>
            <x v="1"/>
          </reference>
        </references>
      </pivotArea>
    </format>
    <format dxfId="205">
      <pivotArea type="all" dataOnly="0" outline="0" fieldPosition="0"/>
    </format>
    <format dxfId="204">
      <pivotArea outline="0" collapsedLevelsAreSubtotals="1" fieldPosition="0"/>
    </format>
    <format dxfId="203">
      <pivotArea dataOnly="0" labelOnly="1" grandRow="1" outline="0" fieldPosition="0"/>
    </format>
    <format dxfId="20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66" level="1">
        <member name="[_t受注ﾌｧｲﾙ_総合計].[加工内容].&amp;[EC（片面）, ロール品 or カット品, カット品の長さ]"/>
        <member name="[_t受注ﾌｧｲﾙ_総合計].[加工内容].&amp;[EC,ゴミ除去]"/>
        <member name="[_t受注ﾌｧｲﾙ_総合計].[加工内容].&amp;[EC,ｽﾗｲｽ]"/>
        <member name="[_t受注ﾌｧｲﾙ_総合計].[加工内容].&amp;[EC,ｽﾘｯﾄ,巻き返し]"/>
        <member name="[_t受注ﾌｧｲﾙ_総合計].[加工内容].&amp;[EC,ｽﾘｯﾄ,分割,接続]"/>
        <member name="[_t受注ﾌｧｲﾙ_総合計].[加工内容].&amp;[EC,巻き返し,欠点表示]"/>
        <member name="[_t受注ﾌｧｲﾙ_総合計].[加工内容].&amp;[EC,巻き返し，欠点表示]"/>
        <member name="[_t受注ﾌｧｲﾙ_総合計].[加工内容].&amp;[EC,巻き返し]"/>
        <member name="[_t受注ﾌｧｲﾙ_総合計].[加工内容].&amp;[EC,欠点表示,ｽﾘｯﾄ]"/>
        <member name="[_t受注ﾌｧｲﾙ_総合計].[加工内容].&amp;[EC,欠点表示，巻き返し]"/>
        <member name="[_t受注ﾌｧｲﾙ_総合計].[加工内容].&amp;[EC,欠点表示]"/>
        <member name="[_t受注ﾌｧｲﾙ_総合計].[加工内容].&amp;[EC,検査、ｽﾘｯﾄ]"/>
        <member name="[_t受注ﾌｧｲﾙ_総合計].[加工内容].&amp;[EC，検査]"/>
        <member name="[_t受注ﾌｧｲﾙ_総合計].[加工内容].&amp;[EC,分割]"/>
        <member name="[_t受注ﾌｧｲﾙ_総合計].[加工内容].&amp;[ＥＣ、分割、スリット]"/>
        <member name="[_t受注ﾌｧｲﾙ_総合計].[加工内容].&amp;[ＥＣ、分割]"/>
        <member name="[_t受注ﾌｧｲﾙ_総合計].[加工内容].&amp;[ＥＣ]"/>
        <member name="[_t受注ﾌｧｲﾙ_総合計].[加工内容].&amp;[SEC,ｽﾘｯﾄ(JR)]"/>
        <member name="[_t受注ﾌｧｲﾙ_総合計].[加工内容].&amp;[SEC,ｽﾘｯﾄ,熱融着]"/>
        <member name="[_t受注ﾌｧｲﾙ_総合計].[加工内容].&amp;[SEC,スリット]"/>
        <member name="[_t受注ﾌｧｲﾙ_総合計].[加工内容].&amp;[SEC,巻き返し]"/>
        <member name="[_t受注ﾌｧｲﾙ_総合計].[加工内容].&amp;[SEC,熱融着,ｽﾘｯﾄ]"/>
        <member name="[_t受注ﾌｧｲﾙ_総合計].[加工内容].&amp;[SEC、熱融着]"/>
        <member name="[_t受注ﾌｧｲﾙ_総合計].[加工内容].&amp;[ＳＥＣ]"/>
        <member name="[_t受注ﾌｧｲﾙ_総合計].[加工内容].&amp;[ｴﾝﾎﾞｽ,巻き返し,分割]"/>
        <member name="[_t受注ﾌｧｲﾙ_総合計].[加工内容].&amp;[ｴﾝﾎﾞｽ，分割]"/>
        <member name="[_t受注ﾌｧｲﾙ_総合計].[加工内容].&amp;[ｴﾝﾎﾞｽ､分割]"/>
        <member name="[_t受注ﾌｧｲﾙ_総合計].[加工内容].&amp;[エンボス、分割]"/>
        <member name="[_t受注ﾌｧｲﾙ_総合計].[加工内容].&amp;[キャンセル]"/>
        <member name="[_t受注ﾌｧｲﾙ_総合計].[加工内容].&amp;[ｽﾗｲｽ,EC]"/>
        <member name="[_t受注ﾌｧｲﾙ_総合計].[加工内容].&amp;[ｽﾗｲｽ，EC]"/>
        <member name="[_t受注ﾌｧｲﾙ_総合計].[加工内容].&amp;[ｽﾗｲｽ，ｽﾘｯﾄ]"/>
        <member name="[_t受注ﾌｧｲﾙ_総合計].[加工内容].&amp;[ｽﾗｲｽ,巻き返し]"/>
        <member name="[_t受注ﾌｧｲﾙ_総合計].[加工内容].&amp;[ｽﾗｲｽ，巻き返し]"/>
        <member name="[_t受注ﾌｧｲﾙ_総合計].[加工内容].&amp;[ｽﾗｲｽ,接続]"/>
        <member name="[_t受注ﾌｧｲﾙ_総合計].[加工内容].&amp;[ｽﾗｲｽ,熱融着]"/>
        <member name="[_t受注ﾌｧｲﾙ_総合計].[加工内容].&amp;[ｽﾗｲｽ,分割]"/>
        <member name="[_t受注ﾌｧｲﾙ_総合計].[加工内容].&amp;[ｽﾗｲｽ，分割]"/>
        <member name="[_t受注ﾌｧｲﾙ_総合計].[加工内容].&amp;[ｽﾗｲｽ、巻き返し]"/>
        <member name="[_t受注ﾌｧｲﾙ_総合計].[加工内容].&amp;[スライス、接続]"/>
        <member name="[_t受注ﾌｧｲﾙ_総合計].[加工内容].&amp;[ｽﾗｲｽ/接続]"/>
        <member name="[_t受注ﾌｧｲﾙ_総合計].[加工内容].&amp;[ｽﾗｲｽ]"/>
        <member name="[_t受注ﾌｧｲﾙ_総合計].[加工内容].&amp;[スライス]"/>
        <member name="[_t受注ﾌｧｲﾙ_総合計].[加工内容].&amp;[ｽﾘｯﾄ,EC,検査]"/>
        <member name="[_t受注ﾌｧｲﾙ_総合計].[加工内容].&amp;[ｽﾘｯﾄ，EC，検査]"/>
        <member name="[_t受注ﾌｧｲﾙ_総合計].[加工内容].&amp;[ｽﾘｯﾄ,EC]"/>
        <member name="[_t受注ﾌｧｲﾙ_総合計].[加工内容].&amp;[ｽﾘｯﾄ，EC]"/>
        <member name="[_t受注ﾌｧｲﾙ_総合計].[加工内容].&amp;[ｽﾘｯﾄ,SEC]"/>
        <member name="[_t受注ﾌｧｲﾙ_総合計].[加工内容].&amp;[ｽﾘｯﾄ,ｽﾗｲｽ]"/>
        <member name="[_t受注ﾌｧｲﾙ_総合計].[加工内容].&amp;[ｽﾘｯﾄ,欠点表示]"/>
        <member name="[_t受注ﾌｧｲﾙ_総合計].[加工内容].&amp;[ｽﾘｯﾄ，欠点表示]"/>
        <member name="[_t受注ﾌｧｲﾙ_総合計].[加工内容].&amp;[ｽﾘｯﾄ，接続]"/>
        <member name="[_t受注ﾌｧｲﾙ_総合計].[加工内容].&amp;[ｽﾘｯﾄ，分割，EC]"/>
        <member name="[_t受注ﾌｧｲﾙ_総合計].[加工内容].&amp;[ｽﾘｯﾄ、分割]"/>
        <member name="[_t受注ﾌｧｲﾙ_総合計].[加工内容].&amp;[スリット、分割]"/>
        <member name="[_t受注ﾌｧｲﾙ_総合計].[加工内容].&amp;[スリット]"/>
        <member name="[_t受注ﾌｧｲﾙ_総合計].[加工内容].&amp;[巻き返し,分割,接続]"/>
        <member name="[_t受注ﾌｧｲﾙ_総合計].[加工内容].&amp;[巻返し,ｽﾘｯﾄ]"/>
        <member name="[_t受注ﾌｧｲﾙ_総合計].[加工内容].&amp;[検査]"/>
        <member name="[_t受注ﾌｧｲﾙ_総合計].[加工内容].&amp;[接続]"/>
        <member name="[_t受注ﾌｧｲﾙ_総合計].[加工内容].&amp;[熱融着，SEC]"/>
        <member name="[_t受注ﾌｧｲﾙ_総合計].[加工内容].&amp;[熱融着,ｽﾗｲｽ]"/>
        <member name="[_t受注ﾌｧｲﾙ_総合計].[加工内容].&amp;[熱融着]"/>
        <member name="[_t受注ﾌｧｲﾙ_総合計].[加工内容].&amp;[分割，EC，ｽﾘｯﾄ]"/>
        <member name="[_t受注ﾌｧｲﾙ_総合計].[加工内容].&amp;[分割，EC]"/>
        <member name="[_t受注ﾌｧｲﾙ_総合計].[加工内容].&amp;[分割,スリット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_年月_helper].[年月 (年)].&amp;[2026]"/>
      </members>
    </pivotHierarchy>
    <pivotHierarchy dragToData="1"/>
    <pivotHierarchy multipleItemSelectionAllowed="1" dragToData="1">
      <members count="1" level="1">
        <member name="[_年月_helper].[年月 (月)].&amp;[9 月]"/>
      </members>
    </pivotHierarchy>
    <pivotHierarchy dragToData="1"/>
    <pivotHierarchy dragToData="1" caption="累計(千円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4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_t受注ﾌｧｲﾙ_総合計]"/>
        <x15:activeTabTopLevelEntity name="[_年月_help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C948D8-BCE5-40C6-82B7-BF810AB4ADCE}" name="ピボットテーブル2" cacheId="96" applyNumberFormats="0" applyBorderFormats="0" applyFontFormats="0" applyPatternFormats="0" applyAlignmentFormats="0" applyWidthHeightFormats="1" dataCaption="値" tag="c9e38dfb-2442-4112-9258-000f5a11e5da" updatedVersion="8" minRefreshableVersion="3" useAutoFormatting="1" subtotalHiddenItems="1" colGrandTotals="0" itemPrintTitles="1" createdVersion="8" indent="0" showEmptyRow="1" outline="1" outlineData="1" multipleFieldFilters="0" chartFormat="25" rowHeaderCaption="年月">
  <location ref="A10:C15" firstHeaderRow="0" firstDataRow="1" firstDataCol="1" rowPageCount="1" colPageCount="1"/>
  <pivotFields count="6">
    <pivotField allDrilled="1" subtotalTop="0" showAll="0" dataSourceSort="1" defaultSubtotal="0" defaultAttributeDrillState="1">
      <items count="18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</items>
    </pivotField>
    <pivotField axis="axisRow" allDrilled="1" subtotalTop="0" showAll="0" dataSourceSort="1" defaultSubtotal="0" defaultAttributeDrillState="1">
      <items count="1">
        <item s="1" x="0"/>
      </items>
    </pivotField>
    <pivotField axis="axisRow" allDrilled="1" subtotalTop="0" showAll="0" dataSourceSort="1" defaultSubtotal="0" defaultAttributeDrillState="1">
      <items count="2">
        <item s="1" x="0"/>
        <item s="1" x="1"/>
      </items>
    </pivotField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</pivotFields>
  <rowFields count="2">
    <field x="2"/>
    <field x="1"/>
  </rowFields>
  <rowItems count="5">
    <i>
      <x/>
    </i>
    <i r="1">
      <x/>
    </i>
    <i>
      <x v="1"/>
    </i>
    <i r="1">
      <x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17" name="[_t受注ﾌｧｲﾙ_総合計].[加工内容].&amp;[EC,検査、ｽﾘｯﾄ]" cap="EC,検査、ｽﾘｯﾄ"/>
  </pageFields>
  <dataFields count="2">
    <dataField fld="4" subtotal="count" baseField="0" baseItem="0"/>
    <dataField name="受注件数" fld="5" subtotal="count" baseField="1" baseItem="6"/>
  </dataFields>
  <formats count="3">
    <format dxfId="198">
      <pivotArea type="all" dataOnly="0" outline="0" fieldPosition="0"/>
    </format>
    <format dxfId="197">
      <pivotArea outline="0" collapsedLevelsAreSubtotals="1" fieldPosition="0"/>
    </format>
    <format dxfId="196">
      <pivotArea dataOnly="0" labelOnly="1" grandRow="1" outline="0" fieldPosition="0"/>
    </format>
  </formats>
  <chartFormats count="2">
    <chartFormat chart="2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5" level="1">
        <member name="[_t受注ﾌｧｲﾙ_総合計].[加工内容].&amp;[EC,検査、ｽﾘｯﾄ]"/>
        <member name="[_t受注ﾌｧｲﾙ_総合計].[加工内容].&amp;[EC,検査]"/>
        <member name="[_t受注ﾌｧｲﾙ_総合計].[加工内容].&amp;[EC，検査]"/>
        <member name="[_t受注ﾌｧｲﾙ_総合計].[加工内容].&amp;[ｽﾘｯﾄ,EC,検査]"/>
        <member name="[_t受注ﾌｧｲﾙ_総合計].[加工内容].&amp;[ｽﾘｯﾄ，EC，検査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 caption="累計(千円)"/>
    <pivotHierarchy dragToData="1"/>
    <pivotHierarchy dragToData="1"/>
    <pivotHierarchy dragToData="1"/>
    <pivotHierarchy dragToData="1"/>
    <pivotHierarchy dragToData="1"/>
    <pivotHierarchy dragToData="1"/>
    <pivotHierarchy dragToData="1" caption="受注件数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43"/>
    <rowHierarchyUsage hierarchyUsage="4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_t受注ﾌｧｲﾙ_総合計]"/>
        <x15:activeTabTopLevelEntity name="[_年月_help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CEFCEF-3BB7-49D1-8B74-397516C00444}" name="ピボットテーブル1" cacheId="93" applyNumberFormats="0" applyBorderFormats="0" applyFontFormats="0" applyPatternFormats="0" applyAlignmentFormats="0" applyWidthHeightFormats="1" dataCaption="値" tag="038da2b5-86fb-426f-89b9-2b2f4314c868" updatedVersion="8" minRefreshableVersion="3" useAutoFormatting="1" subtotalHiddenItems="1" colGrandTotals="0" itemPrintTitles="1" createdVersion="8" indent="0" showEmptyRow="1" outline="1" outlineData="1" multipleFieldFilters="0" chartFormat="22" rowHeaderCaption="年月">
  <location ref="AB10:AC12" firstHeaderRow="1" firstDataRow="1" firstDataCol="1"/>
  <pivotFields count="6">
    <pivotField allDrilled="1" subtotalTop="0" showAll="0" dataSourceSort="1" defaultSubtotal="0" defaultAttributeDrillState="1">
      <items count="18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</items>
    </pivotField>
    <pivotField allDrilled="1" subtotalTop="0" showAll="0" dataSourceSort="1" defaultSubtotal="0" defaultAttributeDrillState="1">
      <items count="2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</items>
    </pivotField>
    <pivotField axis="axisRow" allDrilled="1" subtotalTop="0" showAll="0" dataSourceSort="1" defaultSubtotal="0" defaultAttributeDrillState="1">
      <items count="1">
        <item s="1" x="0"/>
      </items>
    </pivotField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dataField="1" subtotalTop="0" showAll="0" defaultSubtotal="0"/>
  </pivotFields>
  <rowFields count="1">
    <field x="2"/>
  </rowFields>
  <rowItems count="2">
    <i>
      <x/>
    </i>
    <i t="grand">
      <x/>
    </i>
  </rowItems>
  <colItems count="1">
    <i/>
  </colItems>
  <dataFields count="1">
    <dataField fld="5" subtotal="count" baseField="0" baseItem="0"/>
  </dataFields>
  <formats count="3">
    <format dxfId="201">
      <pivotArea type="all" dataOnly="0" outline="0" fieldPosition="0"/>
    </format>
    <format dxfId="200">
      <pivotArea outline="0" collapsedLevelsAreSubtotals="1" fieldPosition="0"/>
    </format>
    <format dxfId="199">
      <pivotArea dataOnly="0" labelOnly="1" grandRow="1" outline="0" fieldPosition="0"/>
    </format>
  </formats>
  <chartFormats count="2">
    <chartFormat chart="2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5" level="1">
        <member name="[_t受注ﾌｧｲﾙ_総合計].[加工内容].&amp;[EC,検査、ｽﾘｯﾄ]"/>
        <member name="[_t受注ﾌｧｲﾙ_総合計].[加工内容].&amp;[EC,検査]"/>
        <member name="[_t受注ﾌｧｲﾙ_総合計].[加工内容].&amp;[EC，検査]"/>
        <member name="[_t受注ﾌｧｲﾙ_総合計].[加工内容].&amp;[ｽﾘｯﾄ,EC,検査]"/>
        <member name="[_t受注ﾌｧｲﾙ_総合計].[加工内容].&amp;[ｽﾘｯﾄ，EC，検査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_年月_helper].[年月 (年)].&amp;[2025]"/>
        <member name="[_年月_helper].[年月 (年)].&amp;[2026]"/>
      </members>
    </pivotHierarchy>
    <pivotHierarchy dragToData="1"/>
    <pivotHierarchy multipleItemSelectionAllowed="1" dragToData="1"/>
    <pivotHierarchy dragToData="1"/>
    <pivotHierarchy dragToData="1" caption="累計(千円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" type="dateNewerThan" evalOrder="-1" id="3">
      <autoFilter ref="A1">
        <filterColumn colId="0">
          <customFilters>
            <customFilter operator="greaterThan" val="46113"/>
          </customFilters>
        </filterColumn>
      </autoFilter>
    </filter>
  </filters>
  <rowHierarchiesUsage count="1">
    <rowHierarchyUsage hierarchyUsage="4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_t受注ﾌｧｲﾙ_総合計]"/>
        <x15:activeTabTopLevelEntity name="[_年月_help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DF8E12-1871-498D-88A6-60D1DB1A8C36}" name="ピボットテーブル2" cacheId="89" applyNumberFormats="0" applyBorderFormats="0" applyFontFormats="0" applyPatternFormats="0" applyAlignmentFormats="0" applyWidthHeightFormats="1" dataCaption="値" tag="9ac41b98-2ab6-4e2e-826d-a5d37dddbb61" updatedVersion="8" minRefreshableVersion="3" useAutoFormatting="1" subtotalHiddenItems="1" itemPrintTitles="1" createdVersion="8" indent="0" showEmptyRow="1" outline="1" outlineData="1" multipleFieldFilters="0" chartFormat="4" rowHeaderCaption="年月日">
  <location ref="A4:C35" firstHeaderRow="0" firstDataRow="1" firstDataCol="1" rowPageCount="2" colPageCount="1"/>
  <pivotFields count="5">
    <pivotField axis="axisRow" allDrilled="1" subtotalTop="0" showAll="0" dataSourceSort="1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-2"/>
  </colFields>
  <colItems count="2">
    <i>
      <x/>
    </i>
    <i i="1">
      <x v="1"/>
    </i>
  </colItems>
  <pageFields count="2">
    <pageField fld="2" hier="43" name="[_年月_helper].[年月 (年)].&amp;[2026]" cap="2026"/>
    <pageField fld="1" hier="45" name="[_年月_helper].[年月 (月)].&amp;[9 月]" cap="9 月"/>
  </pageFields>
  <dataFields count="2">
    <dataField name="加工金額" fld="3" baseField="0" baseItem="2"/>
    <dataField name="累計" fld="4" showDataAs="runTotal" baseField="0" baseItem="2">
      <extLst>
        <ext xmlns:x14="http://schemas.microsoft.com/office/spreadsheetml/2009/9/main" uri="{E15A36E0-9728-4e99-A89B-3F7291B0FE68}">
          <x14:dataField sourceField="3" uniqueName="[__Xl2].[Measures].[合計 / 加工金額 3]"/>
        </ext>
      </extLst>
    </dataField>
  </dataFields>
  <formats count="6">
    <format dxfId="195">
      <pivotArea type="all" dataOnly="0" outline="0" fieldPosition="0"/>
    </format>
    <format dxfId="194">
      <pivotArea outline="0" collapsedLevelsAreSubtotals="1" fieldPosition="0"/>
    </format>
    <format dxfId="193">
      <pivotArea field="0" type="button" dataOnly="0" labelOnly="1" outline="0" axis="axisRow" fieldPosition="0"/>
    </format>
    <format dxfId="192">
      <pivotArea dataOnly="0" labelOnly="1" fieldPosition="0">
        <references count="1">
          <reference field="0" count="0"/>
        </references>
      </pivotArea>
    </format>
    <format dxfId="191">
      <pivotArea dataOnly="0" labelOnly="1" grandRow="1" outline="0" fieldPosition="0"/>
    </format>
    <format dxfId="190">
      <pivotArea outline="0" collapsedLevelsAreSubtotals="1" fieldPosition="0"/>
    </format>
  </formats>
  <chartFormats count="2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累計"/>
    <pivotHierarchy dragToData="1"/>
    <pivotHierarchy dragToData="1" caption="加工金額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4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_t受注ﾌｧｲﾙ_東レ]"/>
        <x15:activeTabTopLevelEntity name="[_年月_help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380C9C-DE85-46AF-B801-4DFA28DBEC5B}" name="ピボットテーブル2" cacheId="86" applyNumberFormats="0" applyBorderFormats="0" applyFontFormats="0" applyPatternFormats="0" applyAlignmentFormats="0" applyWidthHeightFormats="1" dataCaption="値" tag="9c666161-50fd-4862-b251-f8e15f8125fe" updatedVersion="8" minRefreshableVersion="3" useAutoFormatting="1" subtotalHiddenItems="1" itemPrintTitles="1" createdVersion="8" indent="0" outline="1" outlineData="1" multipleFieldFilters="0" rowHeaderCaption="年月">
  <location ref="A4:C4" firstHeaderRow="0" firstDataRow="1" firstDataCol="1" rowPageCount="2" colPageCount="1"/>
  <pivotFields count="5"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1">
        <item x="0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3"/>
  </rowFields>
  <colFields count="1">
    <field x="-2"/>
  </colFields>
  <colItems count="2">
    <i>
      <x/>
    </i>
    <i i="1">
      <x v="1"/>
    </i>
  </colItems>
  <pageFields count="2">
    <pageField fld="2" hier="43" name="[_年月_helper].[年月 (年)].&amp;[2026]" cap="2026"/>
    <pageField fld="1" hier="45" name="[_年月_helper].[年月 (月)].&amp;[9 月]" cap="9 月"/>
  </pageFields>
  <dataFields count="2">
    <dataField name="受注金額(修正)" fld="0" baseField="0" baseItem="0"/>
    <dataField name="累計" fld="4" baseField="0" baseItem="0">
      <extLst>
        <ext xmlns:x14="http://schemas.microsoft.com/office/spreadsheetml/2009/9/main" uri="{E15A36E0-9728-4e99-A89B-3F7291B0FE68}">
          <x14:dataField sourceField="0" uniqueName="[__Xl2].[Measures].[合計 / 受注金額(修正) 2]"/>
        </ext>
      </extLst>
    </dataField>
  </dataField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4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_t受注ﾌｧｲﾙ_自社加工]"/>
        <x15:activeTabTopLevelEntity name="[_年月_help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7" xr16:uid="{982FD4D2-46AC-433A-A954-DA65871A3815}" autoFormatId="20" applyNumberFormats="0" applyBorderFormats="0" applyFontFormats="0" applyPatternFormats="0" applyAlignmentFormats="0" applyWidthHeightFormats="0">
  <queryTableRefresh nextId="106">
    <queryTableFields count="86">
      <queryTableField id="91" name="受注ﾌｧｲﾙ" tableColumnId="61"/>
      <queryTableField id="79" name="依頼Ｎｏ" tableColumnId="74"/>
      <queryTableField id="2" name="入力区分" tableColumnId="2"/>
      <queryTableField id="3" name="加工区分" tableColumnId="3"/>
      <queryTableField id="4" name="入力担当" tableColumnId="4"/>
      <queryTableField id="5" name="入力日" tableColumnId="5"/>
      <queryTableField id="6" name="受付Ｎｏ" tableColumnId="6"/>
      <queryTableField id="7" name="品名" tableColumnId="7"/>
      <queryTableField id="8" name="製品" tableColumnId="8"/>
      <queryTableField id="9" name="梱-等1" tableColumnId="9"/>
      <queryTableField id="10" name="色1" tableColumnId="10"/>
      <queryTableField id="11" name="区分1" tableColumnId="11"/>
      <queryTableField id="12" name="枝番" tableColumnId="12"/>
      <queryTableField id="13" name="数量1" tableColumnId="13"/>
      <queryTableField id="14" name="ＥＣ面" tableColumnId="14"/>
      <queryTableField id="15" name="ﾄﾘﾐﾝｸﾞ" tableColumnId="15"/>
      <queryTableField id="16" name="割数" tableColumnId="16"/>
      <queryTableField id="17" name="品名1" tableColumnId="17"/>
      <queryTableField id="18" name="原反" tableColumnId="18"/>
      <queryTableField id="19" name="梱-等" tableColumnId="19"/>
      <queryTableField id="20" name="色" tableColumnId="20"/>
      <queryTableField id="21" name="区分" tableColumnId="21"/>
      <queryTableField id="22" name="数量" tableColumnId="22"/>
      <queryTableField id="23" name="在庫場所" tableColumnId="23"/>
      <queryTableField id="24" name="投入場所" tableColumnId="24"/>
      <queryTableField id="25" name="投入日" tableColumnId="25"/>
      <queryTableField id="26" name="加工内容" tableColumnId="26"/>
      <queryTableField id="27" name="特記事項1" tableColumnId="27"/>
      <queryTableField id="28" name="特記事項2" tableColumnId="28"/>
      <queryTableField id="29" name="特記事項3" tableColumnId="29"/>
      <queryTableField id="30" name="用途" tableColumnId="30"/>
      <queryTableField id="31" name="ユーザー" tableColumnId="31"/>
      <queryTableField id="32" name="希望納期" tableColumnId="32"/>
      <queryTableField id="33" name="調整納期" tableColumnId="33"/>
      <queryTableField id="34" name="加工賃" tableColumnId="34"/>
      <queryTableField id="35" name="契約Ｎｏ" tableColumnId="35"/>
      <queryTableField id="85" name="原反ロール数" tableColumnId="36"/>
      <queryTableField id="37" name="月数" tableColumnId="37"/>
      <queryTableField id="86" name="受注金額" tableColumnId="38"/>
      <queryTableField id="39" name="受注数" tableColumnId="39"/>
      <queryTableField id="40" name="単価" tableColumnId="40"/>
      <queryTableField id="41" name="受注金額(修正)" tableColumnId="41"/>
      <queryTableField id="81" name="masterBase商品(製品)" tableColumnId="1"/>
      <queryTableField id="82" name="masterBase商品(原反)" tableColumnId="42"/>
      <queryTableField id="44" name="加工完了日" tableColumnId="44"/>
      <queryTableField id="45" name="出来高１" tableColumnId="45"/>
      <queryTableField id="46" name="出来高" tableColumnId="46"/>
      <queryTableField id="47" name="加工金額" tableColumnId="47"/>
      <queryTableField id="48" name="列4" tableColumnId="48"/>
      <queryTableField id="49" name="桁製品" tableColumnId="49"/>
      <queryTableField id="50" name="桁梱-等" tableColumnId="50"/>
      <queryTableField id="51" name="桁色" tableColumnId="51"/>
      <queryTableField id="52" name="桁区分" tableColumnId="52"/>
      <queryTableField id="53" name="桁枝番" tableColumnId="53"/>
      <queryTableField id="54" name="桁原反" tableColumnId="54"/>
      <queryTableField id="55" name="桁梱-等5" tableColumnId="55"/>
      <queryTableField id="56" name="桁色6" tableColumnId="56"/>
      <queryTableField id="57" name="桁区分7" tableColumnId="57"/>
      <queryTableField id="58" name="列8" tableColumnId="58"/>
      <queryTableField id="59" name="月" tableColumnId="59"/>
      <queryTableField id="60" name="単価9" tableColumnId="60"/>
      <queryTableField id="87" name="金額" tableColumnId="43"/>
      <queryTableField id="62" name="ｴﾗｰ：単価1" tableColumnId="62"/>
      <queryTableField id="63" name="ｴﾗｰ数量1" tableColumnId="63"/>
      <queryTableField id="64" name="ｴﾗｰ：単価2" tableColumnId="64"/>
      <queryTableField id="65" name="ｴﾗｰ数量2" tableColumnId="65"/>
      <queryTableField id="66" name="ｴﾗｰ：単価3" tableColumnId="66"/>
      <queryTableField id="67" name="ｴﾗｰ数量3" tableColumnId="67"/>
      <queryTableField id="68" name="ｴﾗｰ：単価4" tableColumnId="68"/>
      <queryTableField id="69" name="ｴﾗｰ数量4" tableColumnId="69"/>
      <queryTableField id="70" name="ｴﾗｰ：単価5" tableColumnId="70"/>
      <queryTableField id="71" name="ｴﾗｰ数量5" tableColumnId="71"/>
      <queryTableField id="72" name="合計金額" tableColumnId="72"/>
      <queryTableField id="92" name="Column74" tableColumnId="73"/>
      <queryTableField id="93" name="Column75" tableColumnId="75"/>
      <queryTableField id="94" name="Column76" tableColumnId="76"/>
      <queryTableField id="95" name="Column77" tableColumnId="77"/>
      <queryTableField id="96" name="Column78" tableColumnId="78"/>
      <queryTableField id="97" name="Column79" tableColumnId="79"/>
      <queryTableField id="98" name="Column80" tableColumnId="80"/>
      <queryTableField id="99" name="Column81" tableColumnId="81"/>
      <queryTableField id="100" name="Column82" tableColumnId="82"/>
      <queryTableField id="101" name="Column83" tableColumnId="83"/>
      <queryTableField id="102" name="受注ﾌｧｲﾙ_1" tableColumnId="84"/>
      <queryTableField id="103" name="Sheet" tableColumnId="85"/>
      <queryTableField id="104" name="false" tableColumnId="8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refreshOnLoad="1" connectionId="18" xr16:uid="{210FC8E5-83AC-48A4-98E1-C4BF15D86810}" autoFormatId="20" applyNumberFormats="0" applyBorderFormats="0" applyFontFormats="0" applyPatternFormats="0" applyAlignmentFormats="0" applyWidthHeightFormats="0">
  <queryTableRefresh nextId="22">
    <queryTableFields count="19">
      <queryTableField id="20" name="Date modified" tableColumnId="19"/>
      <queryTableField id="1" name="依頼NO" tableColumnId="1"/>
      <queryTableField id="17" name="依頼NO(-1除外)" tableColumnId="17"/>
      <queryTableField id="2" name="項目" tableColumnId="2"/>
      <queryTableField id="3" name="スライス" tableColumnId="3"/>
      <queryTableField id="4" name="EC" tableColumnId="4"/>
      <queryTableField id="5" name="スリット" tableColumnId="5"/>
      <queryTableField id="6" name="SEC" tableColumnId="6"/>
      <queryTableField id="7" name="分割" tableColumnId="7"/>
      <queryTableField id="8" name="接続" tableColumnId="8"/>
      <queryTableField id="9" name="巻返し" tableColumnId="9"/>
      <queryTableField id="10" name="エンボス" tableColumnId="10"/>
      <queryTableField id="11" name="改装" tableColumnId="11"/>
      <queryTableField id="12" name="欠点表示" tableColumnId="12"/>
      <queryTableField id="13" name="検査" tableColumnId="13"/>
      <queryTableField id="14" name="梱包" tableColumnId="14"/>
      <queryTableField id="15" name="--合計--" tableColumnId="15"/>
      <queryTableField id="16" name="年月" tableColumnId="16"/>
      <queryTableField id="19" name="依頼NO_年月" tableColumnId="1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refreshOnLoad="1" connectionId="10" xr16:uid="{D4BAA3F6-0987-498E-BE6B-DB99B4C42BF8}" autoFormatId="20" applyNumberFormats="0" applyBorderFormats="0" applyFontFormats="0" applyPatternFormats="0" applyAlignmentFormats="0" applyWidthHeightFormats="0">
  <queryTableRefresh nextId="21" unboundColumnsRight="13">
    <queryTableFields count="18">
      <queryTableField id="1" name="依頼Ｎｏ" tableColumnId="1"/>
      <queryTableField id="12" name="加工内容" tableColumnId="12"/>
      <queryTableField id="2" name="調整納期" tableColumnId="2"/>
      <queryTableField id="19" name="受注数" tableColumnId="18"/>
      <queryTableField id="3" name="受注金額(修正)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  <queryTableField id="11" dataBound="0" tableColumnId="11"/>
      <queryTableField id="9" dataBound="0" tableColumnId="9"/>
      <queryTableField id="10" dataBound="0" tableColumnId="10"/>
      <queryTableField id="14" dataBound="0" tableColumnId="13"/>
      <queryTableField id="15" dataBound="0" tableColumnId="14"/>
      <queryTableField id="16" dataBound="0" tableColumnId="15"/>
      <queryTableField id="17" dataBound="0" tableColumnId="16"/>
      <queryTableField id="18" dataBound="0" tableColumnId="1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refreshOnLoad="1" connectionId="8" xr16:uid="{503CBB6F-2707-4FD4-A30F-BBFA5F4F70A0}" autoFormatId="20" applyNumberFormats="0" applyBorderFormats="0" applyFontFormats="0" applyPatternFormats="0" applyAlignmentFormats="0" applyWidthHeightFormats="0">
  <queryTableRefresh nextId="9" unboundColumnsRight="5">
    <queryTableFields count="8">
      <queryTableField id="1" name="依頼Ｎｏ" tableColumnId="1"/>
      <queryTableField id="2" name="調整納期" tableColumnId="2"/>
      <queryTableField id="3" name="受注金額(修正)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refreshOnLoad="1" connectionId="12" xr16:uid="{10ECF589-4CB2-400C-93C1-03AFCABB75FC}" autoFormatId="20" applyNumberFormats="0" applyBorderFormats="0" applyFontFormats="0" applyPatternFormats="0" applyAlignmentFormats="0" applyWidthHeightFormats="0">
  <queryTableRefresh nextId="14" unboundColumnsRight="5">
    <queryTableFields count="8">
      <queryTableField id="12" name="依頼Ｎｏ" tableColumnId="9"/>
      <queryTableField id="3" name="調整納期" tableColumnId="3"/>
      <queryTableField id="2" name="受注金額(修正)" tableColumnId="2"/>
      <queryTableField id="5" dataBound="0" tableColumnId="4"/>
      <queryTableField id="6" dataBound="0" tableColumnId="5"/>
      <queryTableField id="7" dataBound="0" tableColumnId="6"/>
      <queryTableField id="8" dataBound="0" tableColumnId="7"/>
      <queryTableField id="9" dataBound="0" tableColumnId="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9" xr16:uid="{B6DEA50A-2A77-4FFB-8BF0-AD7AE9F90116}" autoFormatId="20" applyNumberFormats="0" applyBorderFormats="0" applyFontFormats="0" applyPatternFormats="0" applyAlignmentFormats="0" applyWidthHeightFormats="0">
  <queryTableRefresh nextId="9" unboundColumnsRight="5">
    <queryTableFields count="8">
      <queryTableField id="1" name="依頼Ｎｏ" tableColumnId="1"/>
      <queryTableField id="2" name="調整納期" tableColumnId="2"/>
      <queryTableField id="3" name="受注金額(修正)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refreshOnLoad="1" connectionId="16" xr16:uid="{C328DC7C-DF64-4CF1-9CED-93DEDEA4B40C}" autoFormatId="20" applyNumberFormats="0" applyBorderFormats="0" applyFontFormats="0" applyPatternFormats="0" applyAlignmentFormats="0" applyWidthHeightFormats="0">
  <queryTableRefresh nextId="512">
    <queryTableFields count="111">
      <queryTableField id="510" name="加工日報発行問合せ_20260903_094725.csv" tableColumnId="1"/>
      <queryTableField id="2" name="倉庫コード" tableColumnId="2"/>
      <queryTableField id="3" name="倉庫" tableColumnId="3"/>
      <queryTableField id="4" name="機械コード" tableColumnId="4"/>
      <queryTableField id="5" name="機械名" tableColumnId="5"/>
      <queryTableField id="6" name="工程コード" tableColumnId="6"/>
      <queryTableField id="7" name="工程名" tableColumnId="7"/>
      <queryTableField id="8" name="加工日付" tableColumnId="8"/>
      <queryTableField id="9" name="依頼NO" tableColumnId="9"/>
      <queryTableField id="10" name="受注NO" tableColumnId="10"/>
      <queryTableField id="11" name="加工実績NO" tableColumnId="11"/>
      <queryTableField id="12" name="加工担当者1コード" tableColumnId="12"/>
      <queryTableField id="13" name="加工担当者1名" tableColumnId="13"/>
      <queryTableField id="14" name="加工担当者2コード" tableColumnId="14"/>
      <queryTableField id="15" name="加工担当者2名" tableColumnId="15"/>
      <queryTableField id="16" name="加工担当者3コード" tableColumnId="16"/>
      <queryTableField id="17" name="加工担当者3名" tableColumnId="17"/>
      <queryTableField id="18" name="開始時間" tableColumnId="18"/>
      <queryTableField id="19" name="終了時間" tableColumnId="19"/>
      <queryTableField id="20" name="残業時間_分" tableColumnId="20"/>
      <queryTableField id="21" name="残業当者1コード" tableColumnId="21"/>
      <queryTableField id="22" name="残業当者1名" tableColumnId="22"/>
      <queryTableField id="23" name="残業当者2コード" tableColumnId="23"/>
      <queryTableField id="24" name="残業当者2名" tableColumnId="24"/>
      <queryTableField id="25" name="残業当者3コード" tableColumnId="25"/>
      <queryTableField id="26" name="残業当者3名" tableColumnId="26"/>
      <queryTableField id="27" name="停機時間_分" tableColumnId="27"/>
      <queryTableField id="28" name="休憩時間_分" tableColumnId="28"/>
      <queryTableField id="29" name="稼働時間_分" tableColumnId="29"/>
      <queryTableField id="30" name="所要時間" tableColumnId="30"/>
      <queryTableField id="31" name="製品" tableColumnId="31"/>
      <queryTableField id="32" name="製品梱包" tableColumnId="32"/>
      <queryTableField id="33" name="製品色" tableColumnId="33"/>
      <queryTableField id="34" name="製品区分" tableColumnId="34"/>
      <queryTableField id="35" name="投入原反" tableColumnId="35"/>
      <queryTableField id="36" name="原反梱包" tableColumnId="36"/>
      <queryTableField id="37" name="原反色" tableColumnId="37"/>
      <queryTableField id="38" name="原反区分" tableColumnId="38"/>
      <queryTableField id="39" name="受注数量" tableColumnId="39"/>
      <queryTableField id="40" name="換算数量" tableColumnId="40"/>
      <queryTableField id="41" name="加工日加工予定数" tableColumnId="41"/>
      <queryTableField id="42" name="実加工量" tableColumnId="42"/>
      <queryTableField id="43" name="実製品出来高" tableColumnId="43"/>
      <queryTableField id="44" name="原反着予定" tableColumnId="44"/>
      <queryTableField id="45" name="指定納期" tableColumnId="45"/>
      <queryTableField id="46" name="加工開始予定日" tableColumnId="46"/>
      <queryTableField id="47" name="加工完了予定日" tableColumnId="47"/>
      <queryTableField id="48" name="加工内容" tableColumnId="48"/>
      <queryTableField id="49" name="商品特記事項" tableColumnId="49"/>
      <queryTableField id="50" name="製造条件特記事項" tableColumnId="50"/>
      <queryTableField id="51" name="納入先1" tableColumnId="51"/>
      <queryTableField id="52" name="納入先2" tableColumnId="52"/>
      <queryTableField id="53" name="コア着日" tableColumnId="53"/>
      <queryTableField id="54" name="回答納期" tableColumnId="54"/>
      <queryTableField id="55" name="出荷予定日" tableColumnId="55"/>
      <queryTableField id="56" name="完了区分" tableColumnId="56"/>
      <queryTableField id="57" name="加工完了日" tableColumnId="57"/>
      <queryTableField id="58" name="注文単位加工完了区分" tableColumnId="58"/>
      <queryTableField id="59" name="注文単位加工完了日" tableColumnId="59"/>
      <queryTableField id="60" name="加工実績累計" tableColumnId="60"/>
      <queryTableField id="61" name="実製品出来高累計" tableColumnId="61"/>
      <queryTableField id="62" name="製品商品コード1" tableColumnId="62"/>
      <queryTableField id="63" name="製品商品コード2" tableColumnId="63"/>
      <queryTableField id="64" name="製品商品コード3" tableColumnId="64"/>
      <queryTableField id="65" name="製品商品コード4" tableColumnId="65"/>
      <queryTableField id="66" name="製品商品コード5" tableColumnId="66"/>
      <queryTableField id="67" name="製品商品コード6" tableColumnId="67"/>
      <queryTableField id="68" name="製品商品コード7" tableColumnId="68"/>
      <queryTableField id="69" name="製品商品コード8" tableColumnId="69"/>
      <queryTableField id="70" name="製品商品コード9" tableColumnId="70"/>
      <queryTableField id="71" name="製品商品コード10" tableColumnId="71"/>
      <queryTableField id="72" name="製品商品名1" tableColumnId="72"/>
      <queryTableField id="73" name="製品商品名2" tableColumnId="73"/>
      <queryTableField id="74" name="製品商品名3" tableColumnId="74"/>
      <queryTableField id="75" name="製品商品名4" tableColumnId="75"/>
      <queryTableField id="76" name="製品商品名5" tableColumnId="76"/>
      <queryTableField id="77" name="製品商品名6" tableColumnId="77"/>
      <queryTableField id="78" name="製品商品名7" tableColumnId="78"/>
      <queryTableField id="79" name="製品商品名8" tableColumnId="79"/>
      <queryTableField id="80" name="製品商品名9" tableColumnId="80"/>
      <queryTableField id="81" name="製品商品名10" tableColumnId="81"/>
      <queryTableField id="82" name="原反商品コード1" tableColumnId="82"/>
      <queryTableField id="83" name="原反商品コード2" tableColumnId="83"/>
      <queryTableField id="84" name="原反商品コード3" tableColumnId="84"/>
      <queryTableField id="85" name="原反商品コード4" tableColumnId="85"/>
      <queryTableField id="86" name="原反商品コード5" tableColumnId="86"/>
      <queryTableField id="87" name="原反商品コード6" tableColumnId="87"/>
      <queryTableField id="88" name="原反商品コード7" tableColumnId="88"/>
      <queryTableField id="89" name="原反商品コード8" tableColumnId="89"/>
      <queryTableField id="90" name="原反商品コード9" tableColumnId="90"/>
      <queryTableField id="91" name="原反商品コード10" tableColumnId="91"/>
      <queryTableField id="92" name="原反商品名1" tableColumnId="92"/>
      <queryTableField id="93" name="原反商品名2" tableColumnId="93"/>
      <queryTableField id="94" name="原反商品名3" tableColumnId="94"/>
      <queryTableField id="95" name="原反商品名4" tableColumnId="95"/>
      <queryTableField id="96" name="原反商品名5" tableColumnId="96"/>
      <queryTableField id="97" name="原反商品名6" tableColumnId="97"/>
      <queryTableField id="98" name="原反商品名7" tableColumnId="98"/>
      <queryTableField id="99" name="原反商品名8" tableColumnId="99"/>
      <queryTableField id="100" name="原反商品名9" tableColumnId="100"/>
      <queryTableField id="101" name="原反商品名10" tableColumnId="101"/>
      <queryTableField id="491" name="データ未反映" tableColumnId="114"/>
      <queryTableField id="492" name="原反加工開始時間分" tableColumnId="115"/>
      <queryTableField id="493" name="原反加工終了時間分" tableColumnId="116"/>
      <queryTableField id="494" name="製品加工開始時間分" tableColumnId="117"/>
      <queryTableField id="495" name="製品加工終了時間分" tableColumnId="118"/>
      <queryTableField id="496" name="製品休憩時間_分" tableColumnId="119"/>
      <queryTableField id="497" name="製品停機時間_分" tableColumnId="120"/>
      <queryTableField id="498" name="製品残業時間_分" tableColumnId="121"/>
      <queryTableField id="499" name="加工責任者コード" tableColumnId="122"/>
      <queryTableField id="500" name="加工責任者名" tableColumnId="123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スライサー_年月__年" xr10:uid="{9EBE3859-3498-4A30-9098-2971C4B7601D}" sourceName="[_年月_helper].[年月 (年)]">
  <pivotTables>
    <pivotTable tabId="41" name="ピボットテーブル2"/>
  </pivotTables>
  <data>
    <olap pivotCacheId="168670534">
      <levels count="2">
        <level uniqueName="[_年月_helper].[年月 (年)].[(All)]" sourceCaption="(All)" count="0"/>
        <level uniqueName="[_年月_helper].[年月 (年)].[年月 (年)]" sourceCaption="年月 (年)" count="41">
          <ranges>
            <range startItem="0">
              <i n="[_年月_helper].[年月 (年)].&amp;[2026]" c="2026"/>
              <i n="[_年月_helper].[年月 (年)].&amp;[2000]" c="2000" nd="1"/>
              <i n="[_年月_helper].[年月 (年)].&amp;[2001]" c="2001" nd="1"/>
              <i n="[_年月_helper].[年月 (年)].&amp;[2002]" c="2002" nd="1"/>
              <i n="[_年月_helper].[年月 (年)].&amp;[2003]" c="2003" nd="1"/>
              <i n="[_年月_helper].[年月 (年)].&amp;[2004]" c="2004" nd="1"/>
              <i n="[_年月_helper].[年月 (年)].&amp;[2005]" c="2005" nd="1"/>
              <i n="[_年月_helper].[年月 (年)].&amp;[2006]" c="2006" nd="1"/>
              <i n="[_年月_helper].[年月 (年)].&amp;[2007]" c="2007" nd="1"/>
              <i n="[_年月_helper].[年月 (年)].&amp;[2008]" c="2008" nd="1"/>
              <i n="[_年月_helper].[年月 (年)].&amp;[2009]" c="2009" nd="1"/>
              <i n="[_年月_helper].[年月 (年)].&amp;[2010]" c="2010" nd="1"/>
              <i n="[_年月_helper].[年月 (年)].&amp;[2011]" c="2011" nd="1"/>
              <i n="[_年月_helper].[年月 (年)].&amp;[2012]" c="2012" nd="1"/>
              <i n="[_年月_helper].[年月 (年)].&amp;[2013]" c="2013" nd="1"/>
              <i n="[_年月_helper].[年月 (年)].&amp;[2014]" c="2014" nd="1"/>
              <i n="[_年月_helper].[年月 (年)].&amp;[2015]" c="2015" nd="1"/>
              <i n="[_年月_helper].[年月 (年)].&amp;[2016]" c="2016" nd="1"/>
              <i n="[_年月_helper].[年月 (年)].&amp;[2017]" c="2017" nd="1"/>
              <i n="[_年月_helper].[年月 (年)].&amp;[2018]" c="2018" nd="1"/>
              <i n="[_年月_helper].[年月 (年)].&amp;[2019]" c="2019" nd="1"/>
              <i n="[_年月_helper].[年月 (年)].&amp;[2020]" c="2020" nd="1"/>
              <i n="[_年月_helper].[年月 (年)].&amp;[2021]" c="2021" nd="1"/>
              <i n="[_年月_helper].[年月 (年)].&amp;[2022]" c="2022" nd="1"/>
              <i n="[_年月_helper].[年月 (年)].&amp;[2023]" c="2023" nd="1"/>
              <i n="[_年月_helper].[年月 (年)].&amp;[2024]" c="2024" nd="1"/>
              <i n="[_年月_helper].[年月 (年)].&amp;[2025]" c="2025" nd="1"/>
              <i n="[_年月_helper].[年月 (年)].&amp;[2027]" c="2027" nd="1"/>
              <i n="[_年月_helper].[年月 (年)].&amp;[2028]" c="2028" nd="1"/>
              <i n="[_年月_helper].[年月 (年)].&amp;[2029]" c="2029" nd="1"/>
              <i n="[_年月_helper].[年月 (年)].&amp;[2030]" c="2030" nd="1"/>
              <i n="[_年月_helper].[年月 (年)].&amp;[2031]" c="2031" nd="1"/>
              <i n="[_年月_helper].[年月 (年)].&amp;[2032]" c="2032" nd="1"/>
              <i n="[_年月_helper].[年月 (年)].&amp;[2033]" c="2033" nd="1"/>
              <i n="[_年月_helper].[年月 (年)].&amp;[2034]" c="2034" nd="1"/>
              <i n="[_年月_helper].[年月 (年)].&amp;[2035]" c="2035" nd="1"/>
              <i n="[_年月_helper].[年月 (年)].&amp;[2036]" c="2036" nd="1"/>
              <i n="[_年月_helper].[年月 (年)].&amp;[2037]" c="2037" nd="1"/>
              <i n="[_年月_helper].[年月 (年)].&amp;[2038]" c="2038" nd="1"/>
              <i n="[_年月_helper].[年月 (年)].&amp;[2039]" c="2039" nd="1"/>
              <i n="[_年月_helper].[年月 (年)].&amp;[2040]" c="2040" nd="1"/>
            </range>
          </ranges>
        </level>
      </levels>
      <selections count="1">
        <selection n="[_年月_helper].[年月 (年)].&amp;[2026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スライサー_年月__月" xr10:uid="{F6870EBE-9821-4C2E-8599-C8566B7350F1}" sourceName="[_年月_helper].[年月 (月)]">
  <pivotTables>
    <pivotTable tabId="41" name="ピボットテーブル2"/>
  </pivotTables>
  <data>
    <olap pivotCacheId="168670534">
      <levels count="2">
        <level uniqueName="[_年月_helper].[年月 (月)].[(All)]" sourceCaption="(All)" count="0"/>
        <level uniqueName="[_年月_helper].[年月 (月)].[年月 (月)]" sourceCaption="年月 (月)" count="12">
          <ranges>
            <range startItem="0">
              <i n="[_年月_helper].[年月 (月)].&amp;[4 月]" c="4 月"/>
              <i n="[_年月_helper].[年月 (月)].&amp;[5 月]" c="5 月"/>
              <i n="[_年月_helper].[年月 (月)].&amp;[6 月]" c="6 月"/>
              <i n="[_年月_helper].[年月 (月)].&amp;[7 月]" c="7 月"/>
              <i n="[_年月_helper].[年月 (月)].&amp;[8 月]" c="8 月"/>
              <i n="[_年月_helper].[年月 (月)].&amp;[9 月]" c="9 月"/>
              <i n="[_年月_helper].[年月 (月)].&amp;[1 月]" c="1 月" nd="1"/>
              <i n="[_年月_helper].[年月 (月)].&amp;[2 月]" c="2 月" nd="1"/>
              <i n="[_年月_helper].[年月 (月)].&amp;[3 月]" c="3 月" nd="1"/>
              <i n="[_年月_helper].[年月 (月)].&amp;[10 月]" c="10 月" nd="1"/>
              <i n="[_年月_helper].[年月 (月)].&amp;[11 月]" c="11 月" nd="1"/>
              <i n="[_年月_helper].[年月 (月)].&amp;[12 月]" c="12 月" nd="1"/>
            </range>
          </ranges>
        </level>
      </levels>
      <selections count="1">
        <selection n="[_年月_helper].[年月 (月)].&amp;[9 月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スライサー_年月__年1" xr10:uid="{0DE323BB-6E3A-4991-9B57-28A8000D827E}" sourceName="[_年月_helper].[年月 (年)]">
  <pivotTables>
    <pivotTable tabId="42" name="ピボットテーブル1"/>
  </pivotTables>
  <data>
    <olap pivotCacheId="1494234421">
      <levels count="2">
        <level uniqueName="[_年月_helper].[年月 (年)].[(All)]" sourceCaption="(All)" count="0"/>
        <level uniqueName="[_年月_helper].[年月 (年)].[年月 (年)]" sourceCaption="年月 (年)" count="41">
          <ranges>
            <range startItem="0">
              <i n="[_年月_helper].[年月 (年)].&amp;[2026]" c="2026"/>
              <i n="[_年月_helper].[年月 (年)].&amp;[2000]" c="2000" nd="1"/>
              <i n="[_年月_helper].[年月 (年)].&amp;[2001]" c="2001" nd="1"/>
              <i n="[_年月_helper].[年月 (年)].&amp;[2002]" c="2002" nd="1"/>
              <i n="[_年月_helper].[年月 (年)].&amp;[2003]" c="2003" nd="1"/>
              <i n="[_年月_helper].[年月 (年)].&amp;[2004]" c="2004" nd="1"/>
              <i n="[_年月_helper].[年月 (年)].&amp;[2005]" c="2005" nd="1"/>
              <i n="[_年月_helper].[年月 (年)].&amp;[2006]" c="2006" nd="1"/>
              <i n="[_年月_helper].[年月 (年)].&amp;[2007]" c="2007" nd="1"/>
              <i n="[_年月_helper].[年月 (年)].&amp;[2008]" c="2008" nd="1"/>
              <i n="[_年月_helper].[年月 (年)].&amp;[2009]" c="2009" nd="1"/>
              <i n="[_年月_helper].[年月 (年)].&amp;[2010]" c="2010" nd="1"/>
              <i n="[_年月_helper].[年月 (年)].&amp;[2011]" c="2011" nd="1"/>
              <i n="[_年月_helper].[年月 (年)].&amp;[2012]" c="2012" nd="1"/>
              <i n="[_年月_helper].[年月 (年)].&amp;[2013]" c="2013" nd="1"/>
              <i n="[_年月_helper].[年月 (年)].&amp;[2014]" c="2014" nd="1"/>
              <i n="[_年月_helper].[年月 (年)].&amp;[2015]" c="2015" nd="1"/>
              <i n="[_年月_helper].[年月 (年)].&amp;[2016]" c="2016" nd="1"/>
              <i n="[_年月_helper].[年月 (年)].&amp;[2017]" c="2017" nd="1"/>
              <i n="[_年月_helper].[年月 (年)].&amp;[2018]" c="2018" nd="1"/>
              <i n="[_年月_helper].[年月 (年)].&amp;[2019]" c="2019" nd="1"/>
              <i n="[_年月_helper].[年月 (年)].&amp;[2020]" c="2020" nd="1"/>
              <i n="[_年月_helper].[年月 (年)].&amp;[2021]" c="2021" nd="1"/>
              <i n="[_年月_helper].[年月 (年)].&amp;[2022]" c="2022" nd="1"/>
              <i n="[_年月_helper].[年月 (年)].&amp;[2023]" c="2023" nd="1"/>
              <i n="[_年月_helper].[年月 (年)].&amp;[2024]" c="2024" nd="1"/>
              <i n="[_年月_helper].[年月 (年)].&amp;[2025]" c="2025" nd="1"/>
              <i n="[_年月_helper].[年月 (年)].&amp;[2027]" c="2027" nd="1"/>
              <i n="[_年月_helper].[年月 (年)].&amp;[2028]" c="2028" nd="1"/>
              <i n="[_年月_helper].[年月 (年)].&amp;[2029]" c="2029" nd="1"/>
              <i n="[_年月_helper].[年月 (年)].&amp;[2030]" c="2030" nd="1"/>
              <i n="[_年月_helper].[年月 (年)].&amp;[2031]" c="2031" nd="1"/>
              <i n="[_年月_helper].[年月 (年)].&amp;[2032]" c="2032" nd="1"/>
              <i n="[_年月_helper].[年月 (年)].&amp;[2033]" c="2033" nd="1"/>
              <i n="[_年月_helper].[年月 (年)].&amp;[2034]" c="2034" nd="1"/>
              <i n="[_年月_helper].[年月 (年)].&amp;[2035]" c="2035" nd="1"/>
              <i n="[_年月_helper].[年月 (年)].&amp;[2036]" c="2036" nd="1"/>
              <i n="[_年月_helper].[年月 (年)].&amp;[2037]" c="2037" nd="1"/>
              <i n="[_年月_helper].[年月 (年)].&amp;[2038]" c="2038" nd="1"/>
              <i n="[_年月_helper].[年月 (年)].&amp;[2039]" c="2039" nd="1"/>
              <i n="[_年月_helper].[年月 (年)].&amp;[2040]" c="2040" nd="1"/>
            </range>
          </ranges>
        </level>
      </levels>
      <selections count="1">
        <selection n="[_年月_helper].[年月 (年)].&amp;[2026]"/>
      </selections>
    </olap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スライサー_年月__月1" xr10:uid="{93478A8A-9920-407C-8149-DAF4F0570D94}" sourceName="[_年月_helper].[年月 (月)]">
  <pivotTables>
    <pivotTable tabId="42" name="ピボットテーブル1"/>
  </pivotTables>
  <data>
    <olap pivotCacheId="1494234421">
      <levels count="2">
        <level uniqueName="[_年月_helper].[年月 (月)].[(All)]" sourceCaption="(All)" count="0"/>
        <level uniqueName="[_年月_helper].[年月 (月)].[年月 (月)]" sourceCaption="年月 (月)" count="12">
          <ranges>
            <range startItem="0">
              <i n="[_年月_helper].[年月 (月)].&amp;[4 月]" c="4 月"/>
              <i n="[_年月_helper].[年月 (月)].&amp;[5 月]" c="5 月"/>
              <i n="[_年月_helper].[年月 (月)].&amp;[6 月]" c="6 月"/>
              <i n="[_年月_helper].[年月 (月)].&amp;[7 月]" c="7 月"/>
              <i n="[_年月_helper].[年月 (月)].&amp;[8 月]" c="8 月"/>
              <i n="[_年月_helper].[年月 (月)].&amp;[9 月]" c="9 月"/>
              <i n="[_年月_helper].[年月 (月)].&amp;[1 月]" c="1 月" nd="1"/>
              <i n="[_年月_helper].[年月 (月)].&amp;[2 月]" c="2 月" nd="1"/>
              <i n="[_年月_helper].[年月 (月)].&amp;[3 月]" c="3 月" nd="1"/>
              <i n="[_年月_helper].[年月 (月)].&amp;[10 月]" c="10 月" nd="1"/>
              <i n="[_年月_helper].[年月 (月)].&amp;[11 月]" c="11 月" nd="1"/>
              <i n="[_年月_helper].[年月 (月)].&amp;[12 月]" c="12 月" nd="1"/>
            </range>
          </ranges>
        </level>
      </levels>
      <selections count="1">
        <selection n="[_年月_helper].[年月 (月)].&amp;[9 月]"/>
      </selections>
    </olap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スライサー_年月__年2" xr10:uid="{45F6986C-F782-4BD9-BE03-CEF614F9737C}" sourceName="[_年月_helper].[年月 (年)]">
  <pivotTables>
    <pivotTable tabId="47" name="ピボットテーブル2"/>
  </pivotTables>
  <data>
    <olap pivotCacheId="2117396654">
      <levels count="2">
        <level uniqueName="[_年月_helper].[年月 (年)].[(All)]" sourceCaption="(All)" count="0"/>
        <level uniqueName="[_年月_helper].[年月 (年)].[年月 (年)]" sourceCaption="年月 (年)" count="41">
          <ranges>
            <range startItem="0">
              <i n="[_年月_helper].[年月 (年)].&amp;[2026]" c="2026"/>
              <i n="[_年月_helper].[年月 (年)].&amp;[2000]" c="2000" nd="1"/>
              <i n="[_年月_helper].[年月 (年)].&amp;[2001]" c="2001" nd="1"/>
              <i n="[_年月_helper].[年月 (年)].&amp;[2002]" c="2002" nd="1"/>
              <i n="[_年月_helper].[年月 (年)].&amp;[2003]" c="2003" nd="1"/>
              <i n="[_年月_helper].[年月 (年)].&amp;[2004]" c="2004" nd="1"/>
              <i n="[_年月_helper].[年月 (年)].&amp;[2005]" c="2005" nd="1"/>
              <i n="[_年月_helper].[年月 (年)].&amp;[2006]" c="2006" nd="1"/>
              <i n="[_年月_helper].[年月 (年)].&amp;[2007]" c="2007" nd="1"/>
              <i n="[_年月_helper].[年月 (年)].&amp;[2008]" c="2008" nd="1"/>
              <i n="[_年月_helper].[年月 (年)].&amp;[2009]" c="2009" nd="1"/>
              <i n="[_年月_helper].[年月 (年)].&amp;[2010]" c="2010" nd="1"/>
              <i n="[_年月_helper].[年月 (年)].&amp;[2011]" c="2011" nd="1"/>
              <i n="[_年月_helper].[年月 (年)].&amp;[2012]" c="2012" nd="1"/>
              <i n="[_年月_helper].[年月 (年)].&amp;[2013]" c="2013" nd="1"/>
              <i n="[_年月_helper].[年月 (年)].&amp;[2014]" c="2014" nd="1"/>
              <i n="[_年月_helper].[年月 (年)].&amp;[2015]" c="2015" nd="1"/>
              <i n="[_年月_helper].[年月 (年)].&amp;[2016]" c="2016" nd="1"/>
              <i n="[_年月_helper].[年月 (年)].&amp;[2017]" c="2017" nd="1"/>
              <i n="[_年月_helper].[年月 (年)].&amp;[2018]" c="2018" nd="1"/>
              <i n="[_年月_helper].[年月 (年)].&amp;[2019]" c="2019" nd="1"/>
              <i n="[_年月_helper].[年月 (年)].&amp;[2020]" c="2020" nd="1"/>
              <i n="[_年月_helper].[年月 (年)].&amp;[2021]" c="2021" nd="1"/>
              <i n="[_年月_helper].[年月 (年)].&amp;[2022]" c="2022" nd="1"/>
              <i n="[_年月_helper].[年月 (年)].&amp;[2023]" c="2023" nd="1"/>
              <i n="[_年月_helper].[年月 (年)].&amp;[2024]" c="2024" nd="1"/>
              <i n="[_年月_helper].[年月 (年)].&amp;[2025]" c="2025" nd="1"/>
              <i n="[_年月_helper].[年月 (年)].&amp;[2027]" c="2027" nd="1"/>
              <i n="[_年月_helper].[年月 (年)].&amp;[2028]" c="2028" nd="1"/>
              <i n="[_年月_helper].[年月 (年)].&amp;[2029]" c="2029" nd="1"/>
              <i n="[_年月_helper].[年月 (年)].&amp;[2030]" c="2030" nd="1"/>
              <i n="[_年月_helper].[年月 (年)].&amp;[2031]" c="2031" nd="1"/>
              <i n="[_年月_helper].[年月 (年)].&amp;[2032]" c="2032" nd="1"/>
              <i n="[_年月_helper].[年月 (年)].&amp;[2033]" c="2033" nd="1"/>
              <i n="[_年月_helper].[年月 (年)].&amp;[2034]" c="2034" nd="1"/>
              <i n="[_年月_helper].[年月 (年)].&amp;[2035]" c="2035" nd="1"/>
              <i n="[_年月_helper].[年月 (年)].&amp;[2036]" c="2036" nd="1"/>
              <i n="[_年月_helper].[年月 (年)].&amp;[2037]" c="2037" nd="1"/>
              <i n="[_年月_helper].[年月 (年)].&amp;[2038]" c="2038" nd="1"/>
              <i n="[_年月_helper].[年月 (年)].&amp;[2039]" c="2039" nd="1"/>
              <i n="[_年月_helper].[年月 (年)].&amp;[2040]" c="2040" nd="1"/>
            </range>
          </ranges>
        </level>
      </levels>
      <selections count="1">
        <selection n="[_年月_helper].[年月 (年)].&amp;[2026]"/>
      </selections>
    </olap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スライサー_年月__月2" xr10:uid="{12010FCA-62B5-42BC-A38A-F2F00B6D8391}" sourceName="[_年月_helper].[年月 (月)]">
  <pivotTables>
    <pivotTable tabId="47" name="ピボットテーブル2"/>
  </pivotTables>
  <data>
    <olap pivotCacheId="2117396654">
      <levels count="2">
        <level uniqueName="[_年月_helper].[年月 (月)].[(All)]" sourceCaption="(All)" count="0"/>
        <level uniqueName="[_年月_helper].[年月 (月)].[年月 (月)]" sourceCaption="年月 (月)" count="12">
          <ranges>
            <range startItem="0">
              <i n="[_年月_helper].[年月 (月)].&amp;[4 月]" c="4 月"/>
              <i n="[_年月_helper].[年月 (月)].&amp;[5 月]" c="5 月"/>
              <i n="[_年月_helper].[年月 (月)].&amp;[6 月]" c="6 月"/>
              <i n="[_年月_helper].[年月 (月)].&amp;[7 月]" c="7 月"/>
              <i n="[_年月_helper].[年月 (月)].&amp;[8 月]" c="8 月"/>
              <i n="[_年月_helper].[年月 (月)].&amp;[9 月]" c="9 月"/>
              <i n="[_年月_helper].[年月 (月)].&amp;[1 月]" c="1 月" nd="1"/>
              <i n="[_年月_helper].[年月 (月)].&amp;[2 月]" c="2 月" nd="1"/>
              <i n="[_年月_helper].[年月 (月)].&amp;[3 月]" c="3 月" nd="1"/>
              <i n="[_年月_helper].[年月 (月)].&amp;[10 月]" c="10 月" nd="1"/>
              <i n="[_年月_helper].[年月 (月)].&amp;[11 月]" c="11 月" nd="1"/>
              <i n="[_年月_helper].[年月 (月)].&amp;[12 月]" c="12 月" nd="1"/>
            </range>
          </ranges>
        </level>
      </levels>
      <selections count="1">
        <selection n="[_年月_helper].[年月 (月)].&amp;[9 月]"/>
      </selections>
    </olap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スライサー_年月__年3" xr10:uid="{C4B79D64-2C39-4BA0-A936-30CB5B06B1F8}" sourceName="[_年月_helper].[年月 (年)]">
  <pivotTables>
    <pivotTable tabId="49" name="ピボットテーブル2"/>
  </pivotTables>
  <data>
    <olap pivotCacheId="491405310">
      <levels count="2">
        <level uniqueName="[_年月_helper].[年月 (年)].[(All)]" sourceCaption="(All)" count="0"/>
        <level uniqueName="[_年月_helper].[年月 (年)].[年月 (年)]" sourceCaption="年月 (年)" count="41">
          <ranges>
            <range startItem="0">
              <i n="[_年月_helper].[年月 (年)].&amp;[2026]" c="2026"/>
              <i n="[_年月_helper].[年月 (年)].&amp;[2000]" c="2000" nd="1"/>
              <i n="[_年月_helper].[年月 (年)].&amp;[2001]" c="2001" nd="1"/>
              <i n="[_年月_helper].[年月 (年)].&amp;[2002]" c="2002" nd="1"/>
              <i n="[_年月_helper].[年月 (年)].&amp;[2003]" c="2003" nd="1"/>
              <i n="[_年月_helper].[年月 (年)].&amp;[2004]" c="2004" nd="1"/>
              <i n="[_年月_helper].[年月 (年)].&amp;[2005]" c="2005" nd="1"/>
              <i n="[_年月_helper].[年月 (年)].&amp;[2006]" c="2006" nd="1"/>
              <i n="[_年月_helper].[年月 (年)].&amp;[2007]" c="2007" nd="1"/>
              <i n="[_年月_helper].[年月 (年)].&amp;[2008]" c="2008" nd="1"/>
              <i n="[_年月_helper].[年月 (年)].&amp;[2009]" c="2009" nd="1"/>
              <i n="[_年月_helper].[年月 (年)].&amp;[2010]" c="2010" nd="1"/>
              <i n="[_年月_helper].[年月 (年)].&amp;[2011]" c="2011" nd="1"/>
              <i n="[_年月_helper].[年月 (年)].&amp;[2012]" c="2012" nd="1"/>
              <i n="[_年月_helper].[年月 (年)].&amp;[2013]" c="2013" nd="1"/>
              <i n="[_年月_helper].[年月 (年)].&amp;[2014]" c="2014" nd="1"/>
              <i n="[_年月_helper].[年月 (年)].&amp;[2015]" c="2015" nd="1"/>
              <i n="[_年月_helper].[年月 (年)].&amp;[2016]" c="2016" nd="1"/>
              <i n="[_年月_helper].[年月 (年)].&amp;[2017]" c="2017" nd="1"/>
              <i n="[_年月_helper].[年月 (年)].&amp;[2018]" c="2018" nd="1"/>
              <i n="[_年月_helper].[年月 (年)].&amp;[2019]" c="2019" nd="1"/>
              <i n="[_年月_helper].[年月 (年)].&amp;[2020]" c="2020" nd="1"/>
              <i n="[_年月_helper].[年月 (年)].&amp;[2021]" c="2021" nd="1"/>
              <i n="[_年月_helper].[年月 (年)].&amp;[2022]" c="2022" nd="1"/>
              <i n="[_年月_helper].[年月 (年)].&amp;[2023]" c="2023" nd="1"/>
              <i n="[_年月_helper].[年月 (年)].&amp;[2024]" c="2024" nd="1"/>
              <i n="[_年月_helper].[年月 (年)].&amp;[2025]" c="2025" nd="1"/>
              <i n="[_年月_helper].[年月 (年)].&amp;[2027]" c="2027" nd="1"/>
              <i n="[_年月_helper].[年月 (年)].&amp;[2028]" c="2028" nd="1"/>
              <i n="[_年月_helper].[年月 (年)].&amp;[2029]" c="2029" nd="1"/>
              <i n="[_年月_helper].[年月 (年)].&amp;[2030]" c="2030" nd="1"/>
              <i n="[_年月_helper].[年月 (年)].&amp;[2031]" c="2031" nd="1"/>
              <i n="[_年月_helper].[年月 (年)].&amp;[2032]" c="2032" nd="1"/>
              <i n="[_年月_helper].[年月 (年)].&amp;[2033]" c="2033" nd="1"/>
              <i n="[_年月_helper].[年月 (年)].&amp;[2034]" c="2034" nd="1"/>
              <i n="[_年月_helper].[年月 (年)].&amp;[2035]" c="2035" nd="1"/>
              <i n="[_年月_helper].[年月 (年)].&amp;[2036]" c="2036" nd="1"/>
              <i n="[_年月_helper].[年月 (年)].&amp;[2037]" c="2037" nd="1"/>
              <i n="[_年月_helper].[年月 (年)].&amp;[2038]" c="2038" nd="1"/>
              <i n="[_年月_helper].[年月 (年)].&amp;[2039]" c="2039" nd="1"/>
              <i n="[_年月_helper].[年月 (年)].&amp;[2040]" c="2040" nd="1"/>
            </range>
          </ranges>
        </level>
      </levels>
      <selections count="1">
        <selection n="[_年月_helper].[年月 (年)].&amp;[2026]"/>
      </selections>
    </olap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スライサー_年月__月3" xr10:uid="{FC3BEFC5-38B6-4EA2-BE3E-C279ADA94EC0}" sourceName="[_年月_helper].[年月 (月)]">
  <pivotTables>
    <pivotTable tabId="49" name="ピボットテーブル2"/>
  </pivotTables>
  <data>
    <olap pivotCacheId="491405310">
      <levels count="2">
        <level uniqueName="[_年月_helper].[年月 (月)].[(All)]" sourceCaption="(All)" count="0"/>
        <level uniqueName="[_年月_helper].[年月 (月)].[年月 (月)]" sourceCaption="年月 (月)" count="12">
          <ranges>
            <range startItem="0">
              <i n="[_年月_helper].[年月 (月)].&amp;[4 月]" c="4 月"/>
              <i n="[_年月_helper].[年月 (月)].&amp;[5 月]" c="5 月"/>
              <i n="[_年月_helper].[年月 (月)].&amp;[6 月]" c="6 月"/>
              <i n="[_年月_helper].[年月 (月)].&amp;[7 月]" c="7 月"/>
              <i n="[_年月_helper].[年月 (月)].&amp;[8 月]" c="8 月"/>
              <i n="[_年月_helper].[年月 (月)].&amp;[9 月]" c="9 月"/>
              <i n="[_年月_helper].[年月 (月)].&amp;[1 月]" c="1 月" nd="1"/>
              <i n="[_年月_helper].[年月 (月)].&amp;[2 月]" c="2 月" nd="1"/>
              <i n="[_年月_helper].[年月 (月)].&amp;[3 月]" c="3 月" nd="1"/>
              <i n="[_年月_helper].[年月 (月)].&amp;[10 月]" c="10 月" nd="1"/>
              <i n="[_年月_helper].[年月 (月)].&amp;[11 月]" c="11 月" nd="1"/>
              <i n="[_年月_helper].[年月 (月)].&amp;[12 月]" c="12 月" nd="1"/>
            </range>
          </ranges>
        </level>
      </levels>
      <selections count="1">
        <selection n="[_年月_helper].[年月 (月)].&amp;[9 月]"/>
      </selections>
    </olap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スライサー_加工内容" xr10:uid="{1F75E5CF-5187-4BB3-9F25-D8BE5C820D7C}" sourceName="[_t受注ﾌｧｲﾙ_総合計].[加工内容]">
  <pivotTables>
    <pivotTable tabId="49" name="ピボットテーブル2"/>
  </pivotTables>
  <data>
    <olap pivotCacheId="491405310">
      <levels count="2">
        <level uniqueName="[_t受注ﾌｧｲﾙ_総合計].[加工内容].[(All)]" sourceCaption="(All)" count="0"/>
        <level uniqueName="[_t受注ﾌｧｲﾙ_総合計].[加工内容].[加工内容]" sourceCaption="加工内容" count="95">
          <ranges>
            <range startItem="0">
              <i n="[_t受注ﾌｧｲﾙ_総合計].[加工内容].&amp;[EC,巻き返し]" c="EC,巻き返し"/>
              <i n="[_t受注ﾌｧｲﾙ_総合計].[加工内容].&amp;[EC,検査]" c="EC,検査"/>
              <i n="[_t受注ﾌｧｲﾙ_総合計].[加工内容].&amp;[SEC]" c="SEC"/>
              <i n="[_t受注ﾌｧｲﾙ_総合計].[加工内容].&amp;[SEC,ｽﾘｯﾄ]" c="SEC,ｽﾘｯﾄ"/>
              <i n="[_t受注ﾌｧｲﾙ_総合計].[加工内容].&amp;[SEC,熱融着]" c="SEC,熱融着"/>
              <i n="[_t受注ﾌｧｲﾙ_総合計].[加工内容].&amp;[SEC/ｽﾘｯﾄ]" c="SEC/ｽﾘｯﾄ"/>
              <i n="[_t受注ﾌｧｲﾙ_総合計].[加工内容].&amp;[SEC/接続]" c="SEC/接続"/>
              <i n="[_t受注ﾌｧｲﾙ_総合計].[加工内容].&amp;[ｽﾗｲｽ]" c="ｽﾗｲｽ"/>
              <i n="[_t受注ﾌｧｲﾙ_総合計].[加工内容].&amp;[ｽﾗｲｽ/ｽﾘｯﾄ]" c="ｽﾗｲｽ/ｽﾘｯﾄ"/>
              <i n="[_t受注ﾌｧｲﾙ_総合計].[加工内容].&amp;[穴あけ]" c="穴あけ"/>
              <i n="[_t受注ﾌｧｲﾙ_総合計].[加工内容].&amp;[熱融着]" c="熱融着"/>
              <i n="[_t受注ﾌｧｲﾙ_総合計].[加工内容].&amp;[分割,エンボス]" c="分割,エンボス"/>
              <i n="[_t受注ﾌｧｲﾙ_総合計].[加工内容].&amp;[EC]" c="EC" nd="1"/>
              <i n="[_t受注ﾌｧｲﾙ_総合計].[加工内容].&amp;[ＥＣ]" c="ＥＣ" nd="1"/>
              <i n="[_t受注ﾌｧｲﾙ_総合計].[加工内容].&amp;[EC（片面）, ロール品 or カット品, カット品の長さ]" c="EC（片面）, ロール品 or カット品, カット品の長さ" nd="1"/>
              <i n="[_t受注ﾌｧｲﾙ_総合計].[加工内容].&amp;[EC,ゴミ除去]" c="EC,ゴミ除去" nd="1"/>
              <i n="[_t受注ﾌｧｲﾙ_総合計].[加工内容].&amp;[EC,ｽﾗｲｽ]" c="EC,ｽﾗｲｽ" nd="1"/>
              <i n="[_t受注ﾌｧｲﾙ_総合計].[加工内容].&amp;[EC,ｽﾘｯﾄ]" c="EC,ｽﾘｯﾄ" nd="1"/>
              <i n="[_t受注ﾌｧｲﾙ_総合計].[加工内容].&amp;[EC,スリット]" c="EC,スリット" nd="1"/>
              <i n="[_t受注ﾌｧｲﾙ_総合計].[加工内容].&amp;[EC,ｽﾘｯﾄ,巻き返し]" c="EC,ｽﾘｯﾄ,巻き返し" nd="1"/>
              <i n="[_t受注ﾌｧｲﾙ_総合計].[加工内容].&amp;[EC,ｽﾘｯﾄ,分割]" c="EC,ｽﾘｯﾄ,分割" nd="1"/>
              <i n="[_t受注ﾌｧｲﾙ_総合計].[加工内容].&amp;[EC,ｽﾘｯﾄ,分割,接続]" c="EC,ｽﾘｯﾄ,分割,接続" nd="1"/>
              <i n="[_t受注ﾌｧｲﾙ_総合計].[加工内容].&amp;[EC,巻き返し,欠点表示]" c="EC,巻き返し,欠点表示" nd="1"/>
              <i n="[_t受注ﾌｧｲﾙ_総合計].[加工内容].&amp;[EC,巻き返し，欠点表示]" c="EC,巻き返し，欠点表示" nd="1"/>
              <i n="[_t受注ﾌｧｲﾙ_総合計].[加工内容].&amp;[EC,欠点表示]" c="EC,欠点表示" nd="1"/>
              <i n="[_t受注ﾌｧｲﾙ_総合計].[加工内容].&amp;[EC,欠点表示,ｽﾘｯﾄ]" c="EC,欠点表示,ｽﾘｯﾄ" nd="1"/>
              <i n="[_t受注ﾌｧｲﾙ_総合計].[加工内容].&amp;[EC,欠点表示，巻き返し]" c="EC,欠点表示，巻き返し" nd="1"/>
              <i n="[_t受注ﾌｧｲﾙ_総合計].[加工内容].&amp;[EC，検査]" c="EC，検査" nd="1"/>
              <i n="[_t受注ﾌｧｲﾙ_総合計].[加工内容].&amp;[EC,検査、ｽﾘｯﾄ]" c="EC,検査、ｽﾘｯﾄ" nd="1"/>
              <i n="[_t受注ﾌｧｲﾙ_総合計].[加工内容].&amp;[EC,分割]" c="EC,分割" nd="1"/>
              <i n="[_t受注ﾌｧｲﾙ_総合計].[加工内容].&amp;[ＥＣ、分割]" c="ＥＣ、分割" nd="1"/>
              <i n="[_t受注ﾌｧｲﾙ_総合計].[加工内容].&amp;[ＥＣ、分割、スリット]" c="ＥＣ、分割、スリット" nd="1"/>
              <i n="[_t受注ﾌｧｲﾙ_総合計].[加工内容].&amp;[EC/ゴミ除去]" c="EC/ゴミ除去" nd="1"/>
              <i n="[_t受注ﾌｧｲﾙ_総合計].[加工内容].&amp;[JR屋根：EC（片面）穴あけ, カット品の長さ, ロール品 or カット品]" c="JR屋根：EC（片面）穴あけ, カット品の長さ, ロール品 or カット品" nd="1"/>
              <i n="[_t受注ﾌｧｲﾙ_総合計].[加工内容].&amp;[ＳＥＣ]" c="ＳＥＣ" nd="1"/>
              <i n="[_t受注ﾌｧｲﾙ_総合計].[加工内容].&amp;[SEC,スリット]" c="SEC,スリット" nd="1"/>
              <i n="[_t受注ﾌｧｲﾙ_総合計].[加工内容].&amp;[SEC,ｽﾘｯﾄ(JR)]" c="SEC,ｽﾘｯﾄ(JR)" nd="1"/>
              <i n="[_t受注ﾌｧｲﾙ_総合計].[加工内容].&amp;[SEC,ｽﾘｯﾄ,熱融着]" c="SEC,ｽﾘｯﾄ,熱融着" nd="1"/>
              <i n="[_t受注ﾌｧｲﾙ_総合計].[加工内容].&amp;[SEC,巻き返し]" c="SEC,巻き返し" nd="1"/>
              <i n="[_t受注ﾌｧｲﾙ_総合計].[加工内容].&amp;[SEC,接続]" c="SEC,接続" nd="1"/>
              <i n="[_t受注ﾌｧｲﾙ_総合計].[加工内容].&amp;[SEC,熱融着,ｽﾘｯﾄ]" c="SEC,熱融着,ｽﾘｯﾄ" nd="1"/>
              <i n="[_t受注ﾌｧｲﾙ_総合計].[加工内容].&amp;[SEC、熱融着]" c="SEC、熱融着" nd="1"/>
              <i n="[_t受注ﾌｧｲﾙ_総合計].[加工内容].&amp;[ｴﾝﾎﾞｽ]" c="ｴﾝﾎﾞｽ" nd="1"/>
              <i n="[_t受注ﾌｧｲﾙ_総合計].[加工内容].&amp;[エンボス]" c="エンボス" nd="1"/>
              <i n="[_t受注ﾌｧｲﾙ_総合計].[加工内容].&amp;[ｴﾝﾎﾞｽ,巻き返し,分割]" c="ｴﾝﾎﾞｽ,巻き返し,分割" nd="1"/>
              <i n="[_t受注ﾌｧｲﾙ_総合計].[加工内容].&amp;[ｴﾝﾎﾞｽ，分割]" c="ｴﾝﾎﾞｽ，分割" nd="1"/>
              <i n="[_t受注ﾌｧｲﾙ_総合計].[加工内容].&amp;[ｴﾝﾎﾞｽ､分割]" c="ｴﾝﾎﾞｽ､分割" nd="1"/>
              <i n="[_t受注ﾌｧｲﾙ_総合計].[加工内容].&amp;[エンボス、分割]" c="エンボス、分割" nd="1"/>
              <i n="[_t受注ﾌｧｲﾙ_総合計].[加工内容].&amp;[キャンセル]" c="キャンセル" nd="1"/>
              <i n="[_t受注ﾌｧｲﾙ_総合計].[加工内容].&amp;[スライス]" c="スライス" nd="1"/>
              <i n="[_t受注ﾌｧｲﾙ_総合計].[加工内容].&amp;[ｽﾗｲｽ,EC]" c="ｽﾗｲｽ,EC" nd="1"/>
              <i n="[_t受注ﾌｧｲﾙ_総合計].[加工内容].&amp;[ｽﾗｲｽ，EC]" c="ｽﾗｲｽ，EC" nd="1"/>
              <i n="[_t受注ﾌｧｲﾙ_総合計].[加工内容].&amp;[ｽﾗｲｽ，ｽﾘｯﾄ]" c="ｽﾗｲｽ，ｽﾘｯﾄ" nd="1"/>
              <i n="[_t受注ﾌｧｲﾙ_総合計].[加工内容].&amp;[ｽﾗｲｽ,巻き返し]" c="ｽﾗｲｽ,巻き返し" nd="1"/>
              <i n="[_t受注ﾌｧｲﾙ_総合計].[加工内容].&amp;[ｽﾗｲｽ，巻き返し]" c="ｽﾗｲｽ，巻き返し" nd="1"/>
              <i n="[_t受注ﾌｧｲﾙ_総合計].[加工内容].&amp;[ｽﾗｲｽ,接続]" c="ｽﾗｲｽ,接続" nd="1"/>
              <i n="[_t受注ﾌｧｲﾙ_総合計].[加工内容].&amp;[ｽﾗｲｽ,熱融着]" c="ｽﾗｲｽ,熱融着" nd="1"/>
              <i n="[_t受注ﾌｧｲﾙ_総合計].[加工内容].&amp;[ｽﾗｲｽ,分割]" c="ｽﾗｲｽ,分割" nd="1"/>
              <i n="[_t受注ﾌｧｲﾙ_総合計].[加工内容].&amp;[ｽﾗｲｽ，分割]" c="ｽﾗｲｽ，分割" nd="1"/>
              <i n="[_t受注ﾌｧｲﾙ_総合計].[加工内容].&amp;[ｽﾗｲｽ、巻き返し]" c="ｽﾗｲｽ、巻き返し" nd="1"/>
              <i n="[_t受注ﾌｧｲﾙ_総合計].[加工内容].&amp;[スライス、接続]" c="スライス、接続" nd="1"/>
              <i n="[_t受注ﾌｧｲﾙ_総合計].[加工内容].&amp;[ｽﾗｲｽ/接続]" c="ｽﾗｲｽ/接続" nd="1"/>
              <i n="[_t受注ﾌｧｲﾙ_総合計].[加工内容].&amp;[ｽﾘｯﾄ]" c="ｽﾘｯﾄ" nd="1"/>
              <i n="[_t受注ﾌｧｲﾙ_総合計].[加工内容].&amp;[スリット]" c="スリット" nd="1"/>
              <i n="[_t受注ﾌｧｲﾙ_総合計].[加工内容].&amp;[ｽﾘｯﾄ,EC]" c="ｽﾘｯﾄ,EC" nd="1"/>
              <i n="[_t受注ﾌｧｲﾙ_総合計].[加工内容].&amp;[ｽﾘｯﾄ，EC]" c="ｽﾘｯﾄ，EC" nd="1"/>
              <i n="[_t受注ﾌｧｲﾙ_総合計].[加工内容].&amp;[ｽﾘｯﾄ,EC,検査]" c="ｽﾘｯﾄ,EC,検査" nd="1"/>
              <i n="[_t受注ﾌｧｲﾙ_総合計].[加工内容].&amp;[ｽﾘｯﾄ，EC，検査]" c="ｽﾘｯﾄ，EC，検査" nd="1"/>
              <i n="[_t受注ﾌｧｲﾙ_総合計].[加工内容].&amp;[ｽﾘｯﾄ,SEC]" c="ｽﾘｯﾄ,SEC" nd="1"/>
              <i n="[_t受注ﾌｧｲﾙ_総合計].[加工内容].&amp;[ｽﾘｯﾄ,ｽﾗｲｽ]" c="ｽﾘｯﾄ,ｽﾗｲｽ" nd="1"/>
              <i n="[_t受注ﾌｧｲﾙ_総合計].[加工内容].&amp;[ｽﾘｯﾄ,巻き返し]" c="ｽﾘｯﾄ,巻き返し" nd="1"/>
              <i n="[_t受注ﾌｧｲﾙ_総合計].[加工内容].&amp;[ｽﾘｯﾄ,欠点表示]" c="ｽﾘｯﾄ,欠点表示" nd="1"/>
              <i n="[_t受注ﾌｧｲﾙ_総合計].[加工内容].&amp;[ｽﾘｯﾄ，欠点表示]" c="ｽﾘｯﾄ，欠点表示" nd="1"/>
              <i n="[_t受注ﾌｧｲﾙ_総合計].[加工内容].&amp;[ｽﾘｯﾄ，接続]" c="ｽﾘｯﾄ，接続" nd="1"/>
              <i n="[_t受注ﾌｧｲﾙ_総合計].[加工内容].&amp;[ｽﾘｯﾄ，分割，EC]" c="ｽﾘｯﾄ，分割，EC" nd="1"/>
              <i n="[_t受注ﾌｧｲﾙ_総合計].[加工内容].&amp;[ｽﾘｯﾄ,分割,接続]" c="ｽﾘｯﾄ,分割,接続" nd="1"/>
              <i n="[_t受注ﾌｧｲﾙ_総合計].[加工内容].&amp;[ｽﾘｯﾄ、分割]" c="ｽﾘｯﾄ、分割" nd="1"/>
              <i n="[_t受注ﾌｧｲﾙ_総合計].[加工内容].&amp;[スリット、分割]" c="スリット、分割" nd="1"/>
              <i n="[_t受注ﾌｧｲﾙ_総合計].[加工内容].&amp;[ｽﾘｯﾄ/EC]" c="ｽﾘｯﾄ/EC" nd="1"/>
              <i n="[_t受注ﾌｧｲﾙ_総合計].[加工内容].&amp;[ｽﾘｯﾄ/EC/ゴミ除去]" c="ｽﾘｯﾄ/EC/ゴミ除去" nd="1"/>
              <i n="[_t受注ﾌｧｲﾙ_総合計].[加工内容].&amp;[改装]" c="改装" nd="1"/>
              <i n="[_t受注ﾌｧｲﾙ_総合計].[加工内容].&amp;[巻き返し]" c="巻き返し" nd="1"/>
              <i n="[_t受注ﾌｧｲﾙ_総合計].[加工内容].&amp;[巻き返し,分割,接続]" c="巻き返し,分割,接続" nd="1"/>
              <i n="[_t受注ﾌｧｲﾙ_総合計].[加工内容].&amp;[巻返し,ｽﾘｯﾄ]" c="巻返し,ｽﾘｯﾄ" nd="1"/>
              <i n="[_t受注ﾌｧｲﾙ_総合計].[加工内容].&amp;[検査]" c="検査" nd="1"/>
              <i n="[_t受注ﾌｧｲﾙ_総合計].[加工内容].&amp;[検反]" c="検反" nd="1"/>
              <i n="[_t受注ﾌｧｲﾙ_総合計].[加工内容].&amp;[検反,EC]" c="検反,EC" nd="1"/>
              <i n="[_t受注ﾌｧｲﾙ_総合計].[加工内容].&amp;[接続]" c="接続" nd="1"/>
              <i n="[_t受注ﾌｧｲﾙ_総合計].[加工内容].&amp;[熱融着，SEC]" c="熱融着，SEC" nd="1"/>
              <i n="[_t受注ﾌｧｲﾙ_総合計].[加工内容].&amp;[熱融着,ｽﾗｲｽ]" c="熱融着,ｽﾗｲｽ" nd="1"/>
              <i n="[_t受注ﾌｧｲﾙ_総合計].[加工内容].&amp;[分割]" c="分割" nd="1"/>
              <i n="[_t受注ﾌｧｲﾙ_総合計].[加工内容].&amp;[分割，EC]" c="分割，EC" nd="1"/>
              <i n="[_t受注ﾌｧｲﾙ_総合計].[加工内容].&amp;[分割，EC，ｽﾘｯﾄ]" c="分割，EC，ｽﾘｯﾄ" nd="1"/>
              <i n="[_t受注ﾌｧｲﾙ_総合計].[加工内容].&amp;[分割,スリット]" c="分割,スリット" nd="1"/>
              <i n="[_t受注ﾌｧｲﾙ_総合計].[加工内容].&amp;[融着]" c="融着" nd="1"/>
            </range>
          </ranges>
        </level>
      </levels>
      <selections count="66">
        <selection n="[_t受注ﾌｧｲﾙ_総合計].[加工内容].&amp;[EC（片面）, ロール品 or カット品, カット品の長さ]"/>
        <selection n="[_t受注ﾌｧｲﾙ_総合計].[加工内容].&amp;[EC,ゴミ除去]"/>
        <selection n="[_t受注ﾌｧｲﾙ_総合計].[加工内容].&amp;[EC,ｽﾗｲｽ]"/>
        <selection n="[_t受注ﾌｧｲﾙ_総合計].[加工内容].&amp;[EC,ｽﾘｯﾄ,巻き返し]"/>
        <selection n="[_t受注ﾌｧｲﾙ_総合計].[加工内容].&amp;[EC,ｽﾘｯﾄ,分割,接続]"/>
        <selection n="[_t受注ﾌｧｲﾙ_総合計].[加工内容].&amp;[EC,巻き返し,欠点表示]"/>
        <selection n="[_t受注ﾌｧｲﾙ_総合計].[加工内容].&amp;[EC,巻き返し，欠点表示]"/>
        <selection n="[_t受注ﾌｧｲﾙ_総合計].[加工内容].&amp;[EC,巻き返し]"/>
        <selection n="[_t受注ﾌｧｲﾙ_総合計].[加工内容].&amp;[EC,欠点表示,ｽﾘｯﾄ]"/>
        <selection n="[_t受注ﾌｧｲﾙ_総合計].[加工内容].&amp;[EC,欠点表示，巻き返し]"/>
        <selection n="[_t受注ﾌｧｲﾙ_総合計].[加工内容].&amp;[EC,欠点表示]"/>
        <selection n="[_t受注ﾌｧｲﾙ_総合計].[加工内容].&amp;[EC,検査、ｽﾘｯﾄ]"/>
        <selection n="[_t受注ﾌｧｲﾙ_総合計].[加工内容].&amp;[EC，検査]"/>
        <selection n="[_t受注ﾌｧｲﾙ_総合計].[加工内容].&amp;[EC,分割]"/>
        <selection n="[_t受注ﾌｧｲﾙ_総合計].[加工内容].&amp;[ＥＣ、分割、スリット]"/>
        <selection n="[_t受注ﾌｧｲﾙ_総合計].[加工内容].&amp;[ＥＣ、分割]"/>
        <selection n="[_t受注ﾌｧｲﾙ_総合計].[加工内容].&amp;[ＥＣ]"/>
        <selection n="[_t受注ﾌｧｲﾙ_総合計].[加工内容].&amp;[SEC,ｽﾘｯﾄ(JR)]"/>
        <selection n="[_t受注ﾌｧｲﾙ_総合計].[加工内容].&amp;[SEC,ｽﾘｯﾄ,熱融着]"/>
        <selection n="[_t受注ﾌｧｲﾙ_総合計].[加工内容].&amp;[SEC,スリット]"/>
        <selection n="[_t受注ﾌｧｲﾙ_総合計].[加工内容].&amp;[SEC,巻き返し]"/>
        <selection n="[_t受注ﾌｧｲﾙ_総合計].[加工内容].&amp;[SEC,熱融着,ｽﾘｯﾄ]"/>
        <selection n="[_t受注ﾌｧｲﾙ_総合計].[加工内容].&amp;[SEC、熱融着]"/>
        <selection n="[_t受注ﾌｧｲﾙ_総合計].[加工内容].&amp;[ＳＥＣ]"/>
        <selection n="[_t受注ﾌｧｲﾙ_総合計].[加工内容].&amp;[ｴﾝﾎﾞｽ,巻き返し,分割]"/>
        <selection n="[_t受注ﾌｧｲﾙ_総合計].[加工内容].&amp;[ｴﾝﾎﾞｽ，分割]"/>
        <selection n="[_t受注ﾌｧｲﾙ_総合計].[加工内容].&amp;[ｴﾝﾎﾞｽ､分割]"/>
        <selection n="[_t受注ﾌｧｲﾙ_総合計].[加工内容].&amp;[エンボス、分割]"/>
        <selection n="[_t受注ﾌｧｲﾙ_総合計].[加工内容].&amp;[キャンセル]"/>
        <selection n="[_t受注ﾌｧｲﾙ_総合計].[加工内容].&amp;[ｽﾗｲｽ,EC]"/>
        <selection n="[_t受注ﾌｧｲﾙ_総合計].[加工内容].&amp;[ｽﾗｲｽ，EC]"/>
        <selection n="[_t受注ﾌｧｲﾙ_総合計].[加工内容].&amp;[ｽﾗｲｽ，ｽﾘｯﾄ]"/>
        <selection n="[_t受注ﾌｧｲﾙ_総合計].[加工内容].&amp;[ｽﾗｲｽ,巻き返し]"/>
        <selection n="[_t受注ﾌｧｲﾙ_総合計].[加工内容].&amp;[ｽﾗｲｽ，巻き返し]"/>
        <selection n="[_t受注ﾌｧｲﾙ_総合計].[加工内容].&amp;[ｽﾗｲｽ,接続]"/>
        <selection n="[_t受注ﾌｧｲﾙ_総合計].[加工内容].&amp;[ｽﾗｲｽ,熱融着]"/>
        <selection n="[_t受注ﾌｧｲﾙ_総合計].[加工内容].&amp;[ｽﾗｲｽ,分割]"/>
        <selection n="[_t受注ﾌｧｲﾙ_総合計].[加工内容].&amp;[ｽﾗｲｽ，分割]"/>
        <selection n="[_t受注ﾌｧｲﾙ_総合計].[加工内容].&amp;[ｽﾗｲｽ、巻き返し]"/>
        <selection n="[_t受注ﾌｧｲﾙ_総合計].[加工内容].&amp;[スライス、接続]"/>
        <selection n="[_t受注ﾌｧｲﾙ_総合計].[加工内容].&amp;[ｽﾗｲｽ/接続]"/>
        <selection n="[_t受注ﾌｧｲﾙ_総合計].[加工内容].&amp;[ｽﾗｲｽ]"/>
        <selection n="[_t受注ﾌｧｲﾙ_総合計].[加工内容].&amp;[スライス]"/>
        <selection n="[_t受注ﾌｧｲﾙ_総合計].[加工内容].&amp;[ｽﾘｯﾄ,EC,検査]"/>
        <selection n="[_t受注ﾌｧｲﾙ_総合計].[加工内容].&amp;[ｽﾘｯﾄ，EC，検査]"/>
        <selection n="[_t受注ﾌｧｲﾙ_総合計].[加工内容].&amp;[ｽﾘｯﾄ,EC]"/>
        <selection n="[_t受注ﾌｧｲﾙ_総合計].[加工内容].&amp;[ｽﾘｯﾄ，EC]"/>
        <selection n="[_t受注ﾌｧｲﾙ_総合計].[加工内容].&amp;[ｽﾘｯﾄ,SEC]"/>
        <selection n="[_t受注ﾌｧｲﾙ_総合計].[加工内容].&amp;[ｽﾘｯﾄ,ｽﾗｲｽ]"/>
        <selection n="[_t受注ﾌｧｲﾙ_総合計].[加工内容].&amp;[ｽﾘｯﾄ,欠点表示]"/>
        <selection n="[_t受注ﾌｧｲﾙ_総合計].[加工内容].&amp;[ｽﾘｯﾄ，欠点表示]"/>
        <selection n="[_t受注ﾌｧｲﾙ_総合計].[加工内容].&amp;[ｽﾘｯﾄ，接続]"/>
        <selection n="[_t受注ﾌｧｲﾙ_総合計].[加工内容].&amp;[ｽﾘｯﾄ，分割，EC]"/>
        <selection n="[_t受注ﾌｧｲﾙ_総合計].[加工内容].&amp;[ｽﾘｯﾄ、分割]"/>
        <selection n="[_t受注ﾌｧｲﾙ_総合計].[加工内容].&amp;[スリット、分割]"/>
        <selection n="[_t受注ﾌｧｲﾙ_総合計].[加工内容].&amp;[スリット]"/>
        <selection n="[_t受注ﾌｧｲﾙ_総合計].[加工内容].&amp;[巻き返し,分割,接続]"/>
        <selection n="[_t受注ﾌｧｲﾙ_総合計].[加工内容].&amp;[巻返し,ｽﾘｯﾄ]"/>
        <selection n="[_t受注ﾌｧｲﾙ_総合計].[加工内容].&amp;[検査]"/>
        <selection n="[_t受注ﾌｧｲﾙ_総合計].[加工内容].&amp;[接続]"/>
        <selection n="[_t受注ﾌｧｲﾙ_総合計].[加工内容].&amp;[熱融着，SEC]"/>
        <selection n="[_t受注ﾌｧｲﾙ_総合計].[加工内容].&amp;[熱融着,ｽﾗｲｽ]"/>
        <selection n="[_t受注ﾌｧｲﾙ_総合計].[加工内容].&amp;[熱融着]"/>
        <selection n="[_t受注ﾌｧｲﾙ_総合計].[加工内容].&amp;[分割，EC，ｽﾘｯﾄ]"/>
        <selection n="[_t受注ﾌｧｲﾙ_総合計].[加工内容].&amp;[分割，EC]"/>
        <selection n="[_t受注ﾌｧｲﾙ_総合計].[加工内容].&amp;[分割,スリット]"/>
      </selections>
    </olap>
  </data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スライサー_年月__年31" xr10:uid="{BDA60DF4-1D8C-41AA-A547-347423B0E25F}" sourceName="[_年月_helper].[年月 (年)]">
  <pivotTables>
    <pivotTable tabId="59" name="ピボットテーブル2"/>
    <pivotTable tabId="59" name="ピボットテーブル1"/>
  </pivotTables>
  <data>
    <olap pivotCacheId="1985270818">
      <levels count="2">
        <level uniqueName="[_年月_helper].[年月 (年)].[(All)]" sourceCaption="(All)" count="0"/>
        <level uniqueName="[_年月_helper].[年月 (年)].[年月 (年)]" sourceCaption="年月 (年)" count="41">
          <ranges>
            <range startItem="0">
              <i n="[_年月_helper].[年月 (年)].&amp;[2026]" c="2026"/>
              <i n="[_年月_helper].[年月 (年)].&amp;[2000]" c="2000" nd="1"/>
              <i n="[_年月_helper].[年月 (年)].&amp;[2001]" c="2001" nd="1"/>
              <i n="[_年月_helper].[年月 (年)].&amp;[2002]" c="2002" nd="1"/>
              <i n="[_年月_helper].[年月 (年)].&amp;[2003]" c="2003" nd="1"/>
              <i n="[_年月_helper].[年月 (年)].&amp;[2004]" c="2004" nd="1"/>
              <i n="[_年月_helper].[年月 (年)].&amp;[2005]" c="2005" nd="1"/>
              <i n="[_年月_helper].[年月 (年)].&amp;[2006]" c="2006" nd="1"/>
              <i n="[_年月_helper].[年月 (年)].&amp;[2007]" c="2007" nd="1"/>
              <i n="[_年月_helper].[年月 (年)].&amp;[2008]" c="2008" nd="1"/>
              <i n="[_年月_helper].[年月 (年)].&amp;[2009]" c="2009" nd="1"/>
              <i n="[_年月_helper].[年月 (年)].&amp;[2010]" c="2010" nd="1"/>
              <i n="[_年月_helper].[年月 (年)].&amp;[2011]" c="2011" nd="1"/>
              <i n="[_年月_helper].[年月 (年)].&amp;[2012]" c="2012" nd="1"/>
              <i n="[_年月_helper].[年月 (年)].&amp;[2013]" c="2013" nd="1"/>
              <i n="[_年月_helper].[年月 (年)].&amp;[2014]" c="2014" nd="1"/>
              <i n="[_年月_helper].[年月 (年)].&amp;[2015]" c="2015" nd="1"/>
              <i n="[_年月_helper].[年月 (年)].&amp;[2016]" c="2016" nd="1"/>
              <i n="[_年月_helper].[年月 (年)].&amp;[2017]" c="2017" nd="1"/>
              <i n="[_年月_helper].[年月 (年)].&amp;[2018]" c="2018" nd="1"/>
              <i n="[_年月_helper].[年月 (年)].&amp;[2019]" c="2019" nd="1"/>
              <i n="[_年月_helper].[年月 (年)].&amp;[2020]" c="2020" nd="1"/>
              <i n="[_年月_helper].[年月 (年)].&amp;[2021]" c="2021" nd="1"/>
              <i n="[_年月_helper].[年月 (年)].&amp;[2022]" c="2022" nd="1"/>
              <i n="[_年月_helper].[年月 (年)].&amp;[2023]" c="2023" nd="1"/>
              <i n="[_年月_helper].[年月 (年)].&amp;[2024]" c="2024" nd="1"/>
              <i n="[_年月_helper].[年月 (年)].&amp;[2025]" c="2025" nd="1"/>
              <i n="[_年月_helper].[年月 (年)].&amp;[2027]" c="2027" nd="1"/>
              <i n="[_年月_helper].[年月 (年)].&amp;[2028]" c="2028" nd="1"/>
              <i n="[_年月_helper].[年月 (年)].&amp;[2029]" c="2029" nd="1"/>
              <i n="[_年月_helper].[年月 (年)].&amp;[2030]" c="2030" nd="1"/>
              <i n="[_年月_helper].[年月 (年)].&amp;[2031]" c="2031" nd="1"/>
              <i n="[_年月_helper].[年月 (年)].&amp;[2032]" c="2032" nd="1"/>
              <i n="[_年月_helper].[年月 (年)].&amp;[2033]" c="2033" nd="1"/>
              <i n="[_年月_helper].[年月 (年)].&amp;[2034]" c="2034" nd="1"/>
              <i n="[_年月_helper].[年月 (年)].&amp;[2035]" c="2035" nd="1"/>
              <i n="[_年月_helper].[年月 (年)].&amp;[2036]" c="2036" nd="1"/>
              <i n="[_年月_helper].[年月 (年)].&amp;[2037]" c="2037" nd="1"/>
              <i n="[_年月_helper].[年月 (年)].&amp;[2038]" c="2038" nd="1"/>
              <i n="[_年月_helper].[年月 (年)].&amp;[2039]" c="2039" nd="1"/>
              <i n="[_年月_helper].[年月 (年)].&amp;[2040]" c="2040" nd="1"/>
            </range>
          </ranges>
        </level>
      </levels>
      <selections count="2">
        <selection n="[_年月_helper].[年月 (年)].&amp;[2025]"/>
        <selection n="[_年月_helper].[年月 (年)].&amp;[2026]"/>
      </selections>
    </olap>
  </data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スライサー_年月__月31" xr10:uid="{9E1B4A63-7B73-4943-A83B-A8F13DFAD115}" sourceName="[_年月_helper].[年月 (月)]">
  <pivotTables>
    <pivotTable tabId="59" name="ピボットテーブル2"/>
    <pivotTable tabId="59" name="ピボットテーブル1"/>
  </pivotTables>
  <data>
    <olap pivotCacheId="1985270818">
      <levels count="2">
        <level uniqueName="[_年月_helper].[年月 (月)].[(All)]" sourceCaption="(All)" count="0"/>
        <level uniqueName="[_年月_helper].[年月 (月)].[年月 (月)]" sourceCaption="年月 (月)" count="12">
          <ranges>
            <range startItem="0">
              <i n="[_年月_helper].[年月 (月)].&amp;[4 月]" c="4 月"/>
              <i n="[_年月_helper].[年月 (月)].&amp;[5 月]" c="5 月"/>
              <i n="[_年月_helper].[年月 (月)].&amp;[6 月]" c="6 月"/>
              <i n="[_年月_helper].[年月 (月)].&amp;[7 月]" c="7 月"/>
              <i n="[_年月_helper].[年月 (月)].&amp;[8 月]" c="8 月"/>
              <i n="[_年月_helper].[年月 (月)].&amp;[9 月]" c="9 月"/>
              <i n="[_年月_helper].[年月 (月)].&amp;[1 月]" c="1 月" nd="1"/>
              <i n="[_年月_helper].[年月 (月)].&amp;[2 月]" c="2 月" nd="1"/>
              <i n="[_年月_helper].[年月 (月)].&amp;[3 月]" c="3 月" nd="1"/>
              <i n="[_年月_helper].[年月 (月)].&amp;[10 月]" c="10 月" nd="1"/>
              <i n="[_年月_helper].[年月 (月)].&amp;[11 月]" c="11 月" nd="1"/>
              <i n="[_年月_helper].[年月 (月)].&amp;[12 月]" c="12 月" nd="1"/>
            </range>
          </ranges>
        </level>
      </levels>
      <selections count="1">
        <selection n="[_年月_helper].[年月 (月)].&amp;[9 月]"/>
      </selections>
    </olap>
  </data>
</slicerCacheDefinition>
</file>

<file path=xl/slicerCaches/slicerCache1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スライサー_加工内容1" xr10:uid="{522BFB58-201C-40D6-B8A7-A353C3CD03D0}" sourceName="[_t受注ﾌｧｲﾙ_総合計].[加工内容]">
  <pivotTables>
    <pivotTable tabId="59" name="ピボットテーブル2"/>
    <pivotTable tabId="59" name="ピボットテーブル1"/>
  </pivotTables>
  <data>
    <olap pivotCacheId="1985270818">
      <levels count="2">
        <level uniqueName="[_t受注ﾌｧｲﾙ_総合計].[加工内容].[(All)]" sourceCaption="(All)" count="0"/>
        <level uniqueName="[_t受注ﾌｧｲﾙ_総合計].[加工内容].[加工内容]" sourceCaption="加工内容" count="95">
          <ranges>
            <range startItem="0">
              <i n="[_t受注ﾌｧｲﾙ_総合計].[加工内容].&amp;[EC,巻き返し]" c="EC,巻き返し"/>
              <i n="[_t受注ﾌｧｲﾙ_総合計].[加工内容].&amp;[EC,検査]" c="EC,検査"/>
              <i n="[_t受注ﾌｧｲﾙ_総合計].[加工内容].&amp;[SEC]" c="SEC"/>
              <i n="[_t受注ﾌｧｲﾙ_総合計].[加工内容].&amp;[SEC,ｽﾘｯﾄ]" c="SEC,ｽﾘｯﾄ"/>
              <i n="[_t受注ﾌｧｲﾙ_総合計].[加工内容].&amp;[SEC,熱融着]" c="SEC,熱融着"/>
              <i n="[_t受注ﾌｧｲﾙ_総合計].[加工内容].&amp;[SEC/ｽﾘｯﾄ]" c="SEC/ｽﾘｯﾄ"/>
              <i n="[_t受注ﾌｧｲﾙ_総合計].[加工内容].&amp;[SEC/接続]" c="SEC/接続"/>
              <i n="[_t受注ﾌｧｲﾙ_総合計].[加工内容].&amp;[ｽﾗｲｽ]" c="ｽﾗｲｽ"/>
              <i n="[_t受注ﾌｧｲﾙ_総合計].[加工内容].&amp;[ｽﾗｲｽ/ｽﾘｯﾄ]" c="ｽﾗｲｽ/ｽﾘｯﾄ"/>
              <i n="[_t受注ﾌｧｲﾙ_総合計].[加工内容].&amp;[穴あけ]" c="穴あけ"/>
              <i n="[_t受注ﾌｧｲﾙ_総合計].[加工内容].&amp;[熱融着]" c="熱融着"/>
              <i n="[_t受注ﾌｧｲﾙ_総合計].[加工内容].&amp;[分割,エンボス]" c="分割,エンボス"/>
              <i n="[_t受注ﾌｧｲﾙ_総合計].[加工内容].&amp;[EC]" c="EC" nd="1"/>
              <i n="[_t受注ﾌｧｲﾙ_総合計].[加工内容].&amp;[ＥＣ]" c="ＥＣ" nd="1"/>
              <i n="[_t受注ﾌｧｲﾙ_総合計].[加工内容].&amp;[EC（片面）, ロール品 or カット品, カット品の長さ]" c="EC（片面）, ロール品 or カット品, カット品の長さ" nd="1"/>
              <i n="[_t受注ﾌｧｲﾙ_総合計].[加工内容].&amp;[EC,ゴミ除去]" c="EC,ゴミ除去" nd="1"/>
              <i n="[_t受注ﾌｧｲﾙ_総合計].[加工内容].&amp;[EC,ｽﾗｲｽ]" c="EC,ｽﾗｲｽ" nd="1"/>
              <i n="[_t受注ﾌｧｲﾙ_総合計].[加工内容].&amp;[EC,ｽﾘｯﾄ]" c="EC,ｽﾘｯﾄ" nd="1"/>
              <i n="[_t受注ﾌｧｲﾙ_総合計].[加工内容].&amp;[EC,スリット]" c="EC,スリット" nd="1"/>
              <i n="[_t受注ﾌｧｲﾙ_総合計].[加工内容].&amp;[EC,ｽﾘｯﾄ,巻き返し]" c="EC,ｽﾘｯﾄ,巻き返し" nd="1"/>
              <i n="[_t受注ﾌｧｲﾙ_総合計].[加工内容].&amp;[EC,ｽﾘｯﾄ,分割]" c="EC,ｽﾘｯﾄ,分割" nd="1"/>
              <i n="[_t受注ﾌｧｲﾙ_総合計].[加工内容].&amp;[EC,ｽﾘｯﾄ,分割,接続]" c="EC,ｽﾘｯﾄ,分割,接続" nd="1"/>
              <i n="[_t受注ﾌｧｲﾙ_総合計].[加工内容].&amp;[EC,巻き返し,欠点表示]" c="EC,巻き返し,欠点表示" nd="1"/>
              <i n="[_t受注ﾌｧｲﾙ_総合計].[加工内容].&amp;[EC,巻き返し，欠点表示]" c="EC,巻き返し，欠点表示" nd="1"/>
              <i n="[_t受注ﾌｧｲﾙ_総合計].[加工内容].&amp;[EC,欠点表示]" c="EC,欠点表示" nd="1"/>
              <i n="[_t受注ﾌｧｲﾙ_総合計].[加工内容].&amp;[EC,欠点表示,ｽﾘｯﾄ]" c="EC,欠点表示,ｽﾘｯﾄ" nd="1"/>
              <i n="[_t受注ﾌｧｲﾙ_総合計].[加工内容].&amp;[EC,欠点表示，巻き返し]" c="EC,欠点表示，巻き返し" nd="1"/>
              <i n="[_t受注ﾌｧｲﾙ_総合計].[加工内容].&amp;[EC，検査]" c="EC，検査" nd="1"/>
              <i n="[_t受注ﾌｧｲﾙ_総合計].[加工内容].&amp;[EC,検査、ｽﾘｯﾄ]" c="EC,検査、ｽﾘｯﾄ" nd="1"/>
              <i n="[_t受注ﾌｧｲﾙ_総合計].[加工内容].&amp;[EC,分割]" c="EC,分割" nd="1"/>
              <i n="[_t受注ﾌｧｲﾙ_総合計].[加工内容].&amp;[ＥＣ、分割]" c="ＥＣ、分割" nd="1"/>
              <i n="[_t受注ﾌｧｲﾙ_総合計].[加工内容].&amp;[ＥＣ、分割、スリット]" c="ＥＣ、分割、スリット" nd="1"/>
              <i n="[_t受注ﾌｧｲﾙ_総合計].[加工内容].&amp;[EC/ゴミ除去]" c="EC/ゴミ除去" nd="1"/>
              <i n="[_t受注ﾌｧｲﾙ_総合計].[加工内容].&amp;[JR屋根：EC（片面）穴あけ, カット品の長さ, ロール品 or カット品]" c="JR屋根：EC（片面）穴あけ, カット品の長さ, ロール品 or カット品" nd="1"/>
              <i n="[_t受注ﾌｧｲﾙ_総合計].[加工内容].&amp;[ＳＥＣ]" c="ＳＥＣ" nd="1"/>
              <i n="[_t受注ﾌｧｲﾙ_総合計].[加工内容].&amp;[SEC,スリット]" c="SEC,スリット" nd="1"/>
              <i n="[_t受注ﾌｧｲﾙ_総合計].[加工内容].&amp;[SEC,ｽﾘｯﾄ(JR)]" c="SEC,ｽﾘｯﾄ(JR)" nd="1"/>
              <i n="[_t受注ﾌｧｲﾙ_総合計].[加工内容].&amp;[SEC,ｽﾘｯﾄ,熱融着]" c="SEC,ｽﾘｯﾄ,熱融着" nd="1"/>
              <i n="[_t受注ﾌｧｲﾙ_総合計].[加工内容].&amp;[SEC,巻き返し]" c="SEC,巻き返し" nd="1"/>
              <i n="[_t受注ﾌｧｲﾙ_総合計].[加工内容].&amp;[SEC,接続]" c="SEC,接続" nd="1"/>
              <i n="[_t受注ﾌｧｲﾙ_総合計].[加工内容].&amp;[SEC,熱融着,ｽﾘｯﾄ]" c="SEC,熱融着,ｽﾘｯﾄ" nd="1"/>
              <i n="[_t受注ﾌｧｲﾙ_総合計].[加工内容].&amp;[SEC、熱融着]" c="SEC、熱融着" nd="1"/>
              <i n="[_t受注ﾌｧｲﾙ_総合計].[加工内容].&amp;[ｴﾝﾎﾞｽ]" c="ｴﾝﾎﾞｽ" nd="1"/>
              <i n="[_t受注ﾌｧｲﾙ_総合計].[加工内容].&amp;[エンボス]" c="エンボス" nd="1"/>
              <i n="[_t受注ﾌｧｲﾙ_総合計].[加工内容].&amp;[ｴﾝﾎﾞｽ,巻き返し,分割]" c="ｴﾝﾎﾞｽ,巻き返し,分割" nd="1"/>
              <i n="[_t受注ﾌｧｲﾙ_総合計].[加工内容].&amp;[ｴﾝﾎﾞｽ，分割]" c="ｴﾝﾎﾞｽ，分割" nd="1"/>
              <i n="[_t受注ﾌｧｲﾙ_総合計].[加工内容].&amp;[ｴﾝﾎﾞｽ､分割]" c="ｴﾝﾎﾞｽ､分割" nd="1"/>
              <i n="[_t受注ﾌｧｲﾙ_総合計].[加工内容].&amp;[エンボス、分割]" c="エンボス、分割" nd="1"/>
              <i n="[_t受注ﾌｧｲﾙ_総合計].[加工内容].&amp;[キャンセル]" c="キャンセル" nd="1"/>
              <i n="[_t受注ﾌｧｲﾙ_総合計].[加工内容].&amp;[スライス]" c="スライス" nd="1"/>
              <i n="[_t受注ﾌｧｲﾙ_総合計].[加工内容].&amp;[ｽﾗｲｽ,EC]" c="ｽﾗｲｽ,EC" nd="1"/>
              <i n="[_t受注ﾌｧｲﾙ_総合計].[加工内容].&amp;[ｽﾗｲｽ，EC]" c="ｽﾗｲｽ，EC" nd="1"/>
              <i n="[_t受注ﾌｧｲﾙ_総合計].[加工内容].&amp;[ｽﾗｲｽ，ｽﾘｯﾄ]" c="ｽﾗｲｽ，ｽﾘｯﾄ" nd="1"/>
              <i n="[_t受注ﾌｧｲﾙ_総合計].[加工内容].&amp;[ｽﾗｲｽ,巻き返し]" c="ｽﾗｲｽ,巻き返し" nd="1"/>
              <i n="[_t受注ﾌｧｲﾙ_総合計].[加工内容].&amp;[ｽﾗｲｽ，巻き返し]" c="ｽﾗｲｽ，巻き返し" nd="1"/>
              <i n="[_t受注ﾌｧｲﾙ_総合計].[加工内容].&amp;[ｽﾗｲｽ,接続]" c="ｽﾗｲｽ,接続" nd="1"/>
              <i n="[_t受注ﾌｧｲﾙ_総合計].[加工内容].&amp;[ｽﾗｲｽ,熱融着]" c="ｽﾗｲｽ,熱融着" nd="1"/>
              <i n="[_t受注ﾌｧｲﾙ_総合計].[加工内容].&amp;[ｽﾗｲｽ,分割]" c="ｽﾗｲｽ,分割" nd="1"/>
              <i n="[_t受注ﾌｧｲﾙ_総合計].[加工内容].&amp;[ｽﾗｲｽ，分割]" c="ｽﾗｲｽ，分割" nd="1"/>
              <i n="[_t受注ﾌｧｲﾙ_総合計].[加工内容].&amp;[ｽﾗｲｽ、巻き返し]" c="ｽﾗｲｽ、巻き返し" nd="1"/>
              <i n="[_t受注ﾌｧｲﾙ_総合計].[加工内容].&amp;[スライス、接続]" c="スライス、接続" nd="1"/>
              <i n="[_t受注ﾌｧｲﾙ_総合計].[加工内容].&amp;[ｽﾗｲｽ/接続]" c="ｽﾗｲｽ/接続" nd="1"/>
              <i n="[_t受注ﾌｧｲﾙ_総合計].[加工内容].&amp;[ｽﾘｯﾄ]" c="ｽﾘｯﾄ" nd="1"/>
              <i n="[_t受注ﾌｧｲﾙ_総合計].[加工内容].&amp;[スリット]" c="スリット" nd="1"/>
              <i n="[_t受注ﾌｧｲﾙ_総合計].[加工内容].&amp;[ｽﾘｯﾄ,EC]" c="ｽﾘｯﾄ,EC" nd="1"/>
              <i n="[_t受注ﾌｧｲﾙ_総合計].[加工内容].&amp;[ｽﾘｯﾄ，EC]" c="ｽﾘｯﾄ，EC" nd="1"/>
              <i n="[_t受注ﾌｧｲﾙ_総合計].[加工内容].&amp;[ｽﾘｯﾄ,EC,検査]" c="ｽﾘｯﾄ,EC,検査" nd="1"/>
              <i n="[_t受注ﾌｧｲﾙ_総合計].[加工内容].&amp;[ｽﾘｯﾄ，EC，検査]" c="ｽﾘｯﾄ，EC，検査" nd="1"/>
              <i n="[_t受注ﾌｧｲﾙ_総合計].[加工内容].&amp;[ｽﾘｯﾄ,SEC]" c="ｽﾘｯﾄ,SEC" nd="1"/>
              <i n="[_t受注ﾌｧｲﾙ_総合計].[加工内容].&amp;[ｽﾘｯﾄ,ｽﾗｲｽ]" c="ｽﾘｯﾄ,ｽﾗｲｽ" nd="1"/>
              <i n="[_t受注ﾌｧｲﾙ_総合計].[加工内容].&amp;[ｽﾘｯﾄ,巻き返し]" c="ｽﾘｯﾄ,巻き返し" nd="1"/>
              <i n="[_t受注ﾌｧｲﾙ_総合計].[加工内容].&amp;[ｽﾘｯﾄ,欠点表示]" c="ｽﾘｯﾄ,欠点表示" nd="1"/>
              <i n="[_t受注ﾌｧｲﾙ_総合計].[加工内容].&amp;[ｽﾘｯﾄ，欠点表示]" c="ｽﾘｯﾄ，欠点表示" nd="1"/>
              <i n="[_t受注ﾌｧｲﾙ_総合計].[加工内容].&amp;[ｽﾘｯﾄ，接続]" c="ｽﾘｯﾄ，接続" nd="1"/>
              <i n="[_t受注ﾌｧｲﾙ_総合計].[加工内容].&amp;[ｽﾘｯﾄ，分割，EC]" c="ｽﾘｯﾄ，分割，EC" nd="1"/>
              <i n="[_t受注ﾌｧｲﾙ_総合計].[加工内容].&amp;[ｽﾘｯﾄ,分割,接続]" c="ｽﾘｯﾄ,分割,接続" nd="1"/>
              <i n="[_t受注ﾌｧｲﾙ_総合計].[加工内容].&amp;[ｽﾘｯﾄ、分割]" c="ｽﾘｯﾄ、分割" nd="1"/>
              <i n="[_t受注ﾌｧｲﾙ_総合計].[加工内容].&amp;[スリット、分割]" c="スリット、分割" nd="1"/>
              <i n="[_t受注ﾌｧｲﾙ_総合計].[加工内容].&amp;[ｽﾘｯﾄ/EC]" c="ｽﾘｯﾄ/EC" nd="1"/>
              <i n="[_t受注ﾌｧｲﾙ_総合計].[加工内容].&amp;[ｽﾘｯﾄ/EC/ゴミ除去]" c="ｽﾘｯﾄ/EC/ゴミ除去" nd="1"/>
              <i n="[_t受注ﾌｧｲﾙ_総合計].[加工内容].&amp;[改装]" c="改装" nd="1"/>
              <i n="[_t受注ﾌｧｲﾙ_総合計].[加工内容].&amp;[巻き返し]" c="巻き返し" nd="1"/>
              <i n="[_t受注ﾌｧｲﾙ_総合計].[加工内容].&amp;[巻き返し,分割,接続]" c="巻き返し,分割,接続" nd="1"/>
              <i n="[_t受注ﾌｧｲﾙ_総合計].[加工内容].&amp;[巻返し,ｽﾘｯﾄ]" c="巻返し,ｽﾘｯﾄ" nd="1"/>
              <i n="[_t受注ﾌｧｲﾙ_総合計].[加工内容].&amp;[検査]" c="検査" nd="1"/>
              <i n="[_t受注ﾌｧｲﾙ_総合計].[加工内容].&amp;[検反]" c="検反" nd="1"/>
              <i n="[_t受注ﾌｧｲﾙ_総合計].[加工内容].&amp;[検反,EC]" c="検反,EC" nd="1"/>
              <i n="[_t受注ﾌｧｲﾙ_総合計].[加工内容].&amp;[接続]" c="接続" nd="1"/>
              <i n="[_t受注ﾌｧｲﾙ_総合計].[加工内容].&amp;[熱融着，SEC]" c="熱融着，SEC" nd="1"/>
              <i n="[_t受注ﾌｧｲﾙ_総合計].[加工内容].&amp;[熱融着,ｽﾗｲｽ]" c="熱融着,ｽﾗｲｽ" nd="1"/>
              <i n="[_t受注ﾌｧｲﾙ_総合計].[加工内容].&amp;[分割]" c="分割" nd="1"/>
              <i n="[_t受注ﾌｧｲﾙ_総合計].[加工内容].&amp;[分割，EC]" c="分割，EC" nd="1"/>
              <i n="[_t受注ﾌｧｲﾙ_総合計].[加工内容].&amp;[分割，EC，ｽﾘｯﾄ]" c="分割，EC，ｽﾘｯﾄ" nd="1"/>
              <i n="[_t受注ﾌｧｲﾙ_総合計].[加工内容].&amp;[分割,スリット]" c="分割,スリット" nd="1"/>
              <i n="[_t受注ﾌｧｲﾙ_総合計].[加工内容].&amp;[融着]" c="融着" nd="1"/>
            </range>
          </ranges>
        </level>
      </levels>
      <selections count="5">
        <selection n="[_t受注ﾌｧｲﾙ_総合計].[加工内容].&amp;[EC,検査、ｽﾘｯﾄ]"/>
        <selection n="[_t受注ﾌｧｲﾙ_総合計].[加工内容].&amp;[EC,検査]"/>
        <selection n="[_t受注ﾌｧｲﾙ_総合計].[加工内容].&amp;[EC，検査]"/>
        <selection n="[_t受注ﾌｧｲﾙ_総合計].[加工内容].&amp;[ｽﾘｯﾄ,EC,検査]"/>
        <selection n="[_t受注ﾌｧｲﾙ_総合計].[加工内容].&amp;[ｽﾘｯﾄ，EC，検査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年月 (年)" xr10:uid="{EA76B838-F688-4AE2-8335-DEE047D264DE}" cache="スライサー_年月__年" caption="年月 (年)" level="1" rowHeight="193675"/>
  <slicer name="年月 (月)" xr10:uid="{BA2E807B-566C-47E6-AA38-35C408468FE1}" cache="スライサー_年月__月" caption="年月 (月)" level="1" rowHeight="1936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年月 (年) 2" xr10:uid="{5EE8512C-D226-4962-A456-C8D6DD818123}" cache="スライサー_年月__年2" caption="年月 (年)" level="1" rowHeight="193675"/>
  <slicer name="年月 (月) 2" xr10:uid="{8B58D254-ABF6-4208-AEAE-6737DDDCEBB7}" cache="スライサー_年月__月2" caption="年月 (月)" level="1" rowHeight="193675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年月 (年) 1" xr10:uid="{61C67FFF-99BA-40CB-9572-44CE877BB8CC}" cache="スライサー_年月__年1" caption="年月 (年)" level="1" rowHeight="193675"/>
  <slicer name="年月 (月) 1" xr10:uid="{761F756E-AC94-4E94-A943-2BFF3ADA504A}" cache="スライサー_年月__月1" caption="年月 (月)" level="1" rowHeight="193675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年月 (年) 3" xr10:uid="{72E55F4A-E542-46FB-A7BA-12956395E99E}" cache="スライサー_年月__年3" caption="年月 (年)" level="1" rowHeight="193675"/>
  <slicer name="年月 (月) 3" xr10:uid="{C4931ACF-C3B1-49E0-868D-C61BB7BA2207}" cache="スライサー_年月__月3" caption="年月 (月)" level="1" rowHeight="193675"/>
  <slicer name="加工内容" xr10:uid="{904AC688-C8CE-4C42-8F37-655FD8F1ED9C}" cache="スライサー_加工内容" caption="加工内容" level="1" rowHeight="193675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年月 (年) 4" xr10:uid="{A4EB4535-BE2B-484F-9123-15AC6F742BD8}" cache="スライサー_年月__年31" caption="年月 (年)" level="1" rowHeight="193675"/>
  <slicer name="年月 (月) 4" xr10:uid="{3A5A1E5E-31D1-4F0B-8C1F-F5F32437267E}" cache="スライサー_年月__月31" caption="年月 (月)" level="1" rowHeight="193675"/>
  <slicer name="加工内容 1" xr10:uid="{CADCFB25-F079-4ED4-BB4E-888DA941F5F2}" cache="スライサー_加工内容1" caption="加工内容" level="1" rowHeight="193675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B2BFE9D-4BB7-4ADB-9CA6-7B82AD225B03}" name="_t受注ﾌｧｲﾙ_" displayName="_t受注ﾌｧｲﾙ_" ref="A1:CH450" tableType="queryTable" totalsRowShown="0">
  <autoFilter ref="A1:CH450" xr:uid="{FB2BFE9D-4BB7-4ADB-9CA6-7B82AD225B03}">
    <filterColumn colId="33">
      <filters>
        <dateGroupItem year="2026" month="6" dateTimeGrouping="month"/>
      </filters>
    </filterColumn>
  </autoFilter>
  <tableColumns count="86">
    <tableColumn id="61" xr3:uid="{E4EF9473-43E6-4137-A4A7-EDAD37C3A691}" uniqueName="61" name="受注ﾌｧｲﾙ" queryTableFieldId="91" dataDxfId="29"/>
    <tableColumn id="74" xr3:uid="{BA7FC68A-52D8-4D2D-8F3B-D8D13068C5F4}" uniqueName="74" name="依頼Ｎｏ" queryTableFieldId="79" dataDxfId="28"/>
    <tableColumn id="2" xr3:uid="{28128ABB-C94A-4FBD-A20F-1A63211A5356}" uniqueName="2" name="入力区分" queryTableFieldId="2" dataDxfId="27"/>
    <tableColumn id="3" xr3:uid="{7195B6A6-FB8D-4489-AECB-7EE729248A0D}" uniqueName="3" name="加工区分" queryTableFieldId="3" dataDxfId="26"/>
    <tableColumn id="4" xr3:uid="{0A5E66BC-CBBC-4C94-80E6-5D8C308D4016}" uniqueName="4" name="入力担当" queryTableFieldId="4" dataDxfId="25"/>
    <tableColumn id="5" xr3:uid="{07D4BA98-017C-4D51-895D-9F53DC5B010C}" uniqueName="5" name="入力日" queryTableFieldId="5" dataDxfId="24"/>
    <tableColumn id="6" xr3:uid="{EB0D29C5-1331-4BA0-A808-7115BCCF78AF}" uniqueName="6" name="受付Ｎｏ" queryTableFieldId="6"/>
    <tableColumn id="7" xr3:uid="{31874B85-3703-4AF7-8566-038C90109EC1}" uniqueName="7" name="品名" queryTableFieldId="7"/>
    <tableColumn id="8" xr3:uid="{75FC3042-2C0F-4172-B5DD-0B7B064A80A2}" uniqueName="8" name="製品" queryTableFieldId="8" dataDxfId="23"/>
    <tableColumn id="9" xr3:uid="{5B1A0ADB-7455-4A6F-83CA-4568B76F8EE8}" uniqueName="9" name="梱-等1" queryTableFieldId="9"/>
    <tableColumn id="10" xr3:uid="{9784A0A5-C528-4CE8-9B75-7AB11087782A}" uniqueName="10" name="色1" queryTableFieldId="10" dataDxfId="22"/>
    <tableColumn id="11" xr3:uid="{66D7D3D7-E352-4C78-9B06-82AD412810BE}" uniqueName="11" name="区分1" queryTableFieldId="11"/>
    <tableColumn id="12" xr3:uid="{6392F785-0F98-48F4-83D1-17C4B105C116}" uniqueName="12" name="枝番" queryTableFieldId="12" dataDxfId="21"/>
    <tableColumn id="13" xr3:uid="{C5A8F38D-16DA-4703-BC4C-485E482CED32}" uniqueName="13" name="数量1" queryTableFieldId="13"/>
    <tableColumn id="14" xr3:uid="{7EACF1E6-29CC-40DE-BDE5-DA862029A570}" uniqueName="14" name="ＥＣ面" queryTableFieldId="14"/>
    <tableColumn id="15" xr3:uid="{6B22C966-FB6A-408E-A420-D05F094D01A0}" uniqueName="15" name="ﾄﾘﾐﾝｸﾞ" queryTableFieldId="15" dataDxfId="20"/>
    <tableColumn id="16" xr3:uid="{2185A876-6090-413D-87D2-00D1543A21B9}" uniqueName="16" name="割数" queryTableFieldId="16" dataDxfId="19"/>
    <tableColumn id="17" xr3:uid="{DEBF0304-0DCD-4507-AD9B-184CB45523B2}" uniqueName="17" name="品名1" queryTableFieldId="17"/>
    <tableColumn id="18" xr3:uid="{2998D9C8-D85D-4383-95FA-EF02A63C90C5}" uniqueName="18" name="原反" queryTableFieldId="18" dataDxfId="18"/>
    <tableColumn id="19" xr3:uid="{B4C41967-11E6-4430-A5FF-7C6945E1BFCE}" uniqueName="19" name="梱-等" queryTableFieldId="19" dataDxfId="17"/>
    <tableColumn id="20" xr3:uid="{B6F831D8-4BC5-4C10-9197-B3BB1A8C75C1}" uniqueName="20" name="色" queryTableFieldId="20" dataDxfId="16"/>
    <tableColumn id="21" xr3:uid="{78C0B454-3017-4FC0-94AF-68839F8E6BF7}" uniqueName="21" name="区分" queryTableFieldId="21"/>
    <tableColumn id="22" xr3:uid="{02DE379E-EA9E-4F90-8923-9282EB0534F7}" uniqueName="22" name="数量" queryTableFieldId="22"/>
    <tableColumn id="23" xr3:uid="{7A9A5F38-ACCC-4867-9A2B-1282DBED3586}" uniqueName="23" name="在庫場所" queryTableFieldId="23" dataDxfId="15"/>
    <tableColumn id="24" xr3:uid="{6C5D397C-EC47-4E27-A459-33D9C3B184B5}" uniqueName="24" name="投入場所" queryTableFieldId="24" dataDxfId="14"/>
    <tableColumn id="25" xr3:uid="{FA463B76-3A02-478A-94C2-76EABAFF28A5}" uniqueName="25" name="投入日" queryTableFieldId="25" dataDxfId="13"/>
    <tableColumn id="26" xr3:uid="{98594035-B549-4835-B9F0-8EE8E46653F0}" uniqueName="26" name="加工内容" queryTableFieldId="26" dataDxfId="12"/>
    <tableColumn id="27" xr3:uid="{74F74B65-8A06-44D1-8329-D175E1C13253}" uniqueName="27" name="特記事項1" queryTableFieldId="27" dataDxfId="11"/>
    <tableColumn id="28" xr3:uid="{E51DBB19-56AF-4D64-921A-658D68866BF0}" uniqueName="28" name="特記事項2" queryTableFieldId="28" dataDxfId="10"/>
    <tableColumn id="29" xr3:uid="{A4476947-9319-40C3-8D11-268166DF3BFB}" uniqueName="29" name="特記事項3" queryTableFieldId="29"/>
    <tableColumn id="30" xr3:uid="{2F37FDC0-211E-4553-B096-0A966FA81DBA}" uniqueName="30" name="用途" queryTableFieldId="30" dataDxfId="9"/>
    <tableColumn id="31" xr3:uid="{0520649D-383A-47F5-AAD8-B6CE707AB48B}" uniqueName="31" name="ユーザー" queryTableFieldId="31"/>
    <tableColumn id="32" xr3:uid="{4EB867CC-AB91-42E3-8326-11E19F858E2A}" uniqueName="32" name="希望納期" queryTableFieldId="32" dataDxfId="8"/>
    <tableColumn id="33" xr3:uid="{B8E3E4F5-9B6B-4695-ACE9-3BB38C83F291}" uniqueName="33" name="調整納期" queryTableFieldId="33" dataDxfId="7"/>
    <tableColumn id="34" xr3:uid="{5B34AC23-E88C-4B93-84C2-E100A8D029E3}" uniqueName="34" name="加工賃" queryTableFieldId="34"/>
    <tableColumn id="35" xr3:uid="{8FD589D1-6CDE-46E4-8F67-F2C5F4B3B9D3}" uniqueName="35" name="契約Ｎｏ" queryTableFieldId="35" dataDxfId="6"/>
    <tableColumn id="36" xr3:uid="{3C09395A-0D30-440E-AD4D-E842F5DC73C5}" uniqueName="36" name="原反ロール数" queryTableFieldId="85"/>
    <tableColumn id="37" xr3:uid="{018F8839-7157-4EFE-8DF5-B2F5C746614D}" uniqueName="37" name="月数" queryTableFieldId="37" dataDxfId="5"/>
    <tableColumn id="38" xr3:uid="{E83C8838-6B16-4BE7-A1FC-154F6B23E3FA}" uniqueName="38" name="受注金額" queryTableFieldId="86"/>
    <tableColumn id="39" xr3:uid="{66C1BDF4-ED6F-45E7-B53E-A74DDB95BD36}" uniqueName="39" name="受注数" queryTableFieldId="39"/>
    <tableColumn id="40" xr3:uid="{A418F15A-1BA7-4694-9FEF-F5680E322775}" uniqueName="40" name="単価" queryTableFieldId="40"/>
    <tableColumn id="41" xr3:uid="{961396FF-F6C3-4D2F-A430-352F1E59727C}" uniqueName="41" name="受注金額(修正)" queryTableFieldId="41" dataDxfId="4"/>
    <tableColumn id="1" xr3:uid="{A0768AD7-FD09-45FF-80DA-E9704DC92084}" uniqueName="1" name="masterBase商品(製品)" queryTableFieldId="81" dataDxfId="3"/>
    <tableColumn id="42" xr3:uid="{C21099B7-A1D9-4E87-983F-738A8D7A2C06}" uniqueName="42" name="masterBase商品(原反)" queryTableFieldId="82" dataDxfId="2"/>
    <tableColumn id="44" xr3:uid="{54DB11D6-F1E1-4D8B-BFF6-E24ED4AA55DB}" uniqueName="44" name="加工完了日" queryTableFieldId="44"/>
    <tableColumn id="45" xr3:uid="{FBEA6EBA-B6B2-477C-80F7-FF1B375EF362}" uniqueName="45" name="出来高１" queryTableFieldId="45"/>
    <tableColumn id="46" xr3:uid="{A50EFF24-1C97-4CC9-A02D-A8D8F397C280}" uniqueName="46" name="出来高" queryTableFieldId="46"/>
    <tableColumn id="47" xr3:uid="{A6096C6B-597E-4E2A-AE62-71F66D50E81C}" uniqueName="47" name="加工金額" queryTableFieldId="47"/>
    <tableColumn id="48" xr3:uid="{F067AC5D-91AE-46CA-B940-65D2FFE0F82E}" uniqueName="48" name="列4" queryTableFieldId="48"/>
    <tableColumn id="49" xr3:uid="{62A9F514-64E0-4377-B769-7FC5A9BB5BA4}" uniqueName="49" name="桁製品" queryTableFieldId="49"/>
    <tableColumn id="50" xr3:uid="{1FB2F88F-2835-48C9-A06C-226678011177}" uniqueName="50" name="桁梱-等" queryTableFieldId="50"/>
    <tableColumn id="51" xr3:uid="{0CB52303-5B39-4315-BA03-38BA2B6F6A15}" uniqueName="51" name="桁色" queryTableFieldId="51"/>
    <tableColumn id="52" xr3:uid="{F89B2431-8F80-4EAC-9DD6-698D2DCDE0D5}" uniqueName="52" name="桁区分" queryTableFieldId="52"/>
    <tableColumn id="53" xr3:uid="{D06AD82A-8719-4BFE-AB2D-B204257ED0CA}" uniqueName="53" name="桁枝番" queryTableFieldId="53"/>
    <tableColumn id="54" xr3:uid="{65DB6910-F91A-44DC-AA98-F07282A0C5BA}" uniqueName="54" name="桁原反" queryTableFieldId="54"/>
    <tableColumn id="55" xr3:uid="{B2951B7C-6F72-4A50-911F-D843AE9440FB}" uniqueName="55" name="桁梱-等5" queryTableFieldId="55"/>
    <tableColumn id="56" xr3:uid="{5360B8E7-D892-4D7C-BF56-E6BF03433BF8}" uniqueName="56" name="桁色6" queryTableFieldId="56"/>
    <tableColumn id="57" xr3:uid="{1A8D1F68-2909-4D79-B7CD-BDC7AD76075A}" uniqueName="57" name="桁区分7" queryTableFieldId="57"/>
    <tableColumn id="58" xr3:uid="{E614C77F-F71E-4878-AFB6-4422CB7EB032}" uniqueName="58" name="列8" queryTableFieldId="58"/>
    <tableColumn id="59" xr3:uid="{8D4BBC05-DF1D-4781-A3CA-571034797530}" uniqueName="59" name="月" queryTableFieldId="59"/>
    <tableColumn id="60" xr3:uid="{3FBA34AE-2697-430D-BCE0-8508AD4A0D84}" uniqueName="60" name="単価9" queryTableFieldId="60"/>
    <tableColumn id="43" xr3:uid="{3079FCF8-E60E-40C2-9C8F-E08EB6E24DDD}" uniqueName="43" name="金額" queryTableFieldId="87"/>
    <tableColumn id="62" xr3:uid="{10C5E89A-7CAC-4C77-B0C1-056DB3B0C7D2}" uniqueName="62" name="ｴﾗｰ：単価1" queryTableFieldId="62"/>
    <tableColumn id="63" xr3:uid="{F9C0E2F1-DF40-434C-91E6-23723E1080C2}" uniqueName="63" name="ｴﾗｰ数量1" queryTableFieldId="63"/>
    <tableColumn id="64" xr3:uid="{5D893105-E2A3-423A-8F73-D233ACF507D1}" uniqueName="64" name="ｴﾗｰ：単価2" queryTableFieldId="64"/>
    <tableColumn id="65" xr3:uid="{A2CB3490-7D43-4D5B-9BDA-F72ED69970E0}" uniqueName="65" name="ｴﾗｰ数量2" queryTableFieldId="65"/>
    <tableColumn id="66" xr3:uid="{2AA50F88-4376-4AA0-A614-C226CDF4A66E}" uniqueName="66" name="ｴﾗｰ：単価3" queryTableFieldId="66"/>
    <tableColumn id="67" xr3:uid="{9DE1AB4E-4075-4B7E-AAFF-91560350AB92}" uniqueName="67" name="ｴﾗｰ数量3" queryTableFieldId="67"/>
    <tableColumn id="68" xr3:uid="{4DD7773A-3BE4-41DE-B9A2-21176FB63DF6}" uniqueName="68" name="ｴﾗｰ：単価4" queryTableFieldId="68"/>
    <tableColumn id="69" xr3:uid="{507A232F-44BA-4E3A-9630-1028E777125A}" uniqueName="69" name="ｴﾗｰ数量4" queryTableFieldId="69"/>
    <tableColumn id="70" xr3:uid="{4726EBFD-D725-4F79-930E-03F8135F3A69}" uniqueName="70" name="ｴﾗｰ：単価5" queryTableFieldId="70"/>
    <tableColumn id="71" xr3:uid="{ADF90F3F-51B9-4941-87AA-59F4A5D44217}" uniqueName="71" name="ｴﾗｰ数量5" queryTableFieldId="71"/>
    <tableColumn id="72" xr3:uid="{FF37A527-446C-4BD6-8B1E-B16171388A99}" uniqueName="72" name="合計金額" queryTableFieldId="72"/>
    <tableColumn id="73" xr3:uid="{60319C8E-D821-4A65-8E0E-1FDB57AFCF8E}" uniqueName="73" name="Column74" queryTableFieldId="92"/>
    <tableColumn id="75" xr3:uid="{114CD9E3-2B5D-4D8D-A13B-D26969DFF713}" uniqueName="75" name="Column75" queryTableFieldId="93"/>
    <tableColumn id="76" xr3:uid="{CD70DF75-3C3E-4BD7-BDA4-581909C56780}" uniqueName="76" name="Column76" queryTableFieldId="94"/>
    <tableColumn id="77" xr3:uid="{EA924B57-23C3-42BA-9A32-45D5BEBD813E}" uniqueName="77" name="Column77" queryTableFieldId="95"/>
    <tableColumn id="78" xr3:uid="{8F87A41C-351B-4D34-8961-21889F3A772D}" uniqueName="78" name="Column78" queryTableFieldId="96"/>
    <tableColumn id="79" xr3:uid="{FAC2D821-1036-471D-9B15-620783D9E96D}" uniqueName="79" name="Column79" queryTableFieldId="97"/>
    <tableColumn id="80" xr3:uid="{637AE6D4-6CF3-4445-B9D5-3FB9B3DAE316}" uniqueName="80" name="Column80" queryTableFieldId="98"/>
    <tableColumn id="81" xr3:uid="{4A876634-EA45-4E60-8A8A-32466C12C343}" uniqueName="81" name="Column81" queryTableFieldId="99"/>
    <tableColumn id="82" xr3:uid="{943B94B0-F223-4280-B68B-B1EEC3431857}" uniqueName="82" name="Column82" queryTableFieldId="100"/>
    <tableColumn id="83" xr3:uid="{8CFE8BB7-67E9-4954-8126-50F39CDD25D9}" uniqueName="83" name="Column83" queryTableFieldId="101"/>
    <tableColumn id="84" xr3:uid="{1AE1FF97-AB80-4F5C-9EC1-95102E3CD131}" uniqueName="84" name="受注ﾌｧｲﾙ_1" queryTableFieldId="102" dataDxfId="1"/>
    <tableColumn id="85" xr3:uid="{55CB97CC-5F73-4709-A554-1C33D5737195}" uniqueName="85" name="Sheet" queryTableFieldId="103" dataDxfId="0"/>
    <tableColumn id="86" xr3:uid="{88870D8F-9638-4A0A-B1D6-A3A6394F0E3D}" uniqueName="86" name="false" queryTableFieldId="10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1C98A2B-1A92-4D42-860F-9A01795EDD7D}" name="呼び出された関数" displayName="呼び出された関数" ref="A1:Q131" totalsRowShown="0">
  <autoFilter ref="A1:Q131" xr:uid="{B1C98A2B-1A92-4D42-860F-9A01795EDD7D}"/>
  <tableColumns count="17">
    <tableColumn id="1" xr3:uid="{426EF9F9-7E8D-4FC0-90A3-E760FE7E7B07}" name="依頼NO"/>
    <tableColumn id="2" xr3:uid="{07203900-4EBE-41BB-97A1-6A39854D3717}" name="項目"/>
    <tableColumn id="3" xr3:uid="{D566F827-B458-4625-888A-3B71E0C55CC0}" name="スライス"/>
    <tableColumn id="4" xr3:uid="{D824C4FC-123B-4601-985D-5D33FAD09CE9}" name="EC"/>
    <tableColumn id="5" xr3:uid="{88A5ED47-7FB1-4093-B2DA-3448E8B65476}" name="スリット"/>
    <tableColumn id="6" xr3:uid="{00BBC92D-59A9-4730-ADE4-19CD3FBB9629}" name="SEC"/>
    <tableColumn id="7" xr3:uid="{3ECC3B48-DE26-4521-BD75-9144B39322BB}" name="分割"/>
    <tableColumn id="8" xr3:uid="{7FF6C8C2-48DD-4361-8BCF-7BBF9E1BF9B8}" name="接続"/>
    <tableColumn id="9" xr3:uid="{E83D613E-291A-4AE4-94F7-1228BBB40017}" name="巻返し"/>
    <tableColumn id="10" xr3:uid="{F5FE1FB3-2F77-48F1-9386-EDB0C1883C37}" name="エンボス"/>
    <tableColumn id="11" xr3:uid="{83A2999A-AF3F-4F57-B49E-E5FBC0420054}" name="欠点表示"/>
    <tableColumn id="12" xr3:uid="{C7BA732B-5568-4F05-AB5B-C720647ACA6C}" name="検査"/>
    <tableColumn id="13" xr3:uid="{55B8BCE8-C475-4C56-8CFD-B8A6CAEC6197}" name="--合計--"/>
    <tableColumn id="14" xr3:uid="{955BB7C6-0787-454E-8618-B4E5CB94F28E}" name="--計--"/>
    <tableColumn id="15" xr3:uid="{06C65915-CB06-4F3A-9B16-2BB92EC8813A}" name="Column15"/>
    <tableColumn id="16" xr3:uid="{5A0C02A2-E915-4CC6-8A1B-049CA3801E9D}" name="年月"/>
    <tableColumn id="17" xr3:uid="{835B551A-BF1F-4ECB-B35F-DD5B93A29265}" name="依頼NO(-1除外)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9CEC268-A369-447E-95B8-B36F227EB811}" name="_t月次実績表" displayName="_t月次実績表" ref="A1:S70" tableType="queryTable" totalsRowShown="0">
  <autoFilter ref="A1:S70" xr:uid="{99CEC268-A369-447E-95B8-B36F227EB811}"/>
  <tableColumns count="19">
    <tableColumn id="19" xr3:uid="{88D69DF9-3428-46BC-8A71-CD91D8E3A6DA}" uniqueName="19" name="Date modified" queryTableFieldId="20" dataDxfId="80"/>
    <tableColumn id="1" xr3:uid="{AD19F986-10BE-410F-81B3-21CC1AFB5EFC}" uniqueName="1" name="依頼NO" queryTableFieldId="1"/>
    <tableColumn id="17" xr3:uid="{E776FC62-E04D-4CAC-8589-EDB1E9E60D28}" uniqueName="17" name="依頼NO(-1除外)" queryTableFieldId="17"/>
    <tableColumn id="2" xr3:uid="{0C82D9CA-86C5-4ECA-8EC6-1F692C11A62C}" uniqueName="2" name="項目" queryTableFieldId="2"/>
    <tableColumn id="3" xr3:uid="{F2B748AD-8674-4B2F-B156-5FA3BEA99223}" uniqueName="3" name="スライス" queryTableFieldId="3"/>
    <tableColumn id="4" xr3:uid="{35127B1B-6B89-4AC7-A991-A583A9870B30}" uniqueName="4" name="EC" queryTableFieldId="4"/>
    <tableColumn id="5" xr3:uid="{A742B139-6966-44FE-ABC0-8047F71DAD7E}" uniqueName="5" name="スリット" queryTableFieldId="5"/>
    <tableColumn id="6" xr3:uid="{C310C739-FCFD-4153-8CBD-6B667B8EEE69}" uniqueName="6" name="SEC" queryTableFieldId="6"/>
    <tableColumn id="7" xr3:uid="{20E7186A-D8E7-4E10-850C-367367EF29A2}" uniqueName="7" name="分割" queryTableFieldId="7"/>
    <tableColumn id="8" xr3:uid="{FF2ED04E-EECB-4209-89BA-67E7CCD7531C}" uniqueName="8" name="接続" queryTableFieldId="8"/>
    <tableColumn id="9" xr3:uid="{36D11053-60D5-49E8-976C-2BD022FDB243}" uniqueName="9" name="巻返し" queryTableFieldId="9"/>
    <tableColumn id="10" xr3:uid="{9774DF29-753E-4080-8BC8-B1BFBE094BDB}" uniqueName="10" name="エンボス" queryTableFieldId="10"/>
    <tableColumn id="11" xr3:uid="{9DBF5F9D-B0DE-4B88-AD89-38285B884B5D}" uniqueName="11" name="改装" queryTableFieldId="11"/>
    <tableColumn id="12" xr3:uid="{36BEFE7E-D5F1-4D47-9F1E-8E86A7FAFED0}" uniqueName="12" name="欠点表示" queryTableFieldId="12"/>
    <tableColumn id="13" xr3:uid="{556B138A-52A4-4B70-BFAB-995F91231820}" uniqueName="13" name="検査" queryTableFieldId="13"/>
    <tableColumn id="14" xr3:uid="{CB12A395-A0EE-43B4-B09B-5F3662E4C1FC}" uniqueName="14" name="梱包" queryTableFieldId="14"/>
    <tableColumn id="15" xr3:uid="{974DF913-6BCB-4C75-91B8-BCE9CD71DCB8}" uniqueName="15" name="--合計--" queryTableFieldId="15"/>
    <tableColumn id="16" xr3:uid="{71482012-E1B7-4A98-8DB0-CAD7AED81DC6}" uniqueName="16" name="年月" queryTableFieldId="16" dataDxfId="79"/>
    <tableColumn id="18" xr3:uid="{B900B35C-7E7D-464A-968C-282103CCC17F}" uniqueName="18" name="依頼NO_年月" queryTableFieldId="19" dataDxfId="25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6E4D8E9-8B3B-4F5A-9B2D-F5D80D04F880}" name="テーブル5" displayName="テーブル5" ref="R3:AE20" totalsRowShown="0" headerRowDxfId="238" dataDxfId="236" headerRowBorderDxfId="237" tableBorderDxfId="235" totalsRowBorderDxfId="234">
  <autoFilter ref="R3:AE20" xr:uid="{26E4D8E9-8B3B-4F5A-9B2D-F5D80D04F88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4" xr3:uid="{45265B6C-CC53-4B1C-B7F3-837C92396728}" name="年月" dataDxfId="233">
      <calculatedColumnFormula>A4</calculatedColumnFormula>
    </tableColumn>
    <tableColumn id="1" xr3:uid="{0D982897-0B95-4621-A5F7-DC9619763916}" name="_スライス" dataDxfId="232">
      <calculatedColumnFormula>B4/$O4</calculatedColumnFormula>
    </tableColumn>
    <tableColumn id="2" xr3:uid="{F17F50C4-68D2-404B-9A36-68583F145184}" name="_EC" dataDxfId="231">
      <calculatedColumnFormula>C4/$O4</calculatedColumnFormula>
    </tableColumn>
    <tableColumn id="3" xr3:uid="{7BBBA760-F4F5-494A-A635-68BB53FB97EF}" name="_スリット" dataDxfId="230">
      <calculatedColumnFormula>D4/$O4</calculatedColumnFormula>
    </tableColumn>
    <tableColumn id="4" xr3:uid="{E96A5F2F-E7E8-4EFF-B602-552220748467}" name="_SEC" dataDxfId="229">
      <calculatedColumnFormula>E4/$O4</calculatedColumnFormula>
    </tableColumn>
    <tableColumn id="5" xr3:uid="{80ABF55B-0E24-4F70-81EB-CF77890D90CB}" name="_分割" dataDxfId="228">
      <calculatedColumnFormula>F4/$O4</calculatedColumnFormula>
    </tableColumn>
    <tableColumn id="6" xr3:uid="{EEAB043D-0A0C-4541-B307-6D84C11BBBB9}" name="_接続" dataDxfId="227">
      <calculatedColumnFormula>G4/$O4</calculatedColumnFormula>
    </tableColumn>
    <tableColumn id="7" xr3:uid="{597B4B97-76FE-4067-8B79-7D58E21A0368}" name="_巻返し" dataDxfId="226">
      <calculatedColumnFormula>H4/$O4</calculatedColumnFormula>
    </tableColumn>
    <tableColumn id="8" xr3:uid="{F10DFFBA-AE64-475B-9CAE-8B4DA195CAC9}" name="_エンボス" dataDxfId="225">
      <calculatedColumnFormula>I4/$O4</calculatedColumnFormula>
    </tableColumn>
    <tableColumn id="9" xr3:uid="{588F2316-0804-464A-8B08-7C452EF216DA}" name="_改装" dataDxfId="224">
      <calculatedColumnFormula>J4/$O4</calculatedColumnFormula>
    </tableColumn>
    <tableColumn id="10" xr3:uid="{14FBADCE-C4EE-43A6-87F3-205FA98BEAC5}" name="_欠点表示" dataDxfId="223">
      <calculatedColumnFormula>K4/$O4</calculatedColumnFormula>
    </tableColumn>
    <tableColumn id="11" xr3:uid="{BB589F86-8CB1-44A7-9A65-EF90990511B2}" name="_検査" dataDxfId="222">
      <calculatedColumnFormula>L4/$O4</calculatedColumnFormula>
    </tableColumn>
    <tableColumn id="12" xr3:uid="{0F4CB8E5-0611-407A-99B3-D0288B2446CE}" name="_梱包" dataDxfId="221">
      <calculatedColumnFormula>M4/$O4</calculatedColumnFormula>
    </tableColumn>
    <tableColumn id="13" xr3:uid="{52F93396-5DCE-411A-A44C-EF7B37680251}" name="その他(*)" dataDxfId="220">
      <calculatedColumnFormula>N4/$O4</calculatedColumnFormula>
    </tableColumn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BFF567F-5882-42C5-A2D1-19CDBD6D9286}" name="_t受注ﾌｧｲﾙ_総合計" displayName="_t受注ﾌｧｲﾙ_総合計" ref="A1:R442" tableType="queryTable" totalsRowShown="0">
  <autoFilter ref="A1:R442" xr:uid="{5F335D6C-301D-40F9-8945-7DA9F208964A}"/>
  <tableColumns count="18">
    <tableColumn id="1" xr3:uid="{8C60336E-402B-4A64-8456-88EE826CBFC7}" uniqueName="1" name="依頼Ｎｏ" queryTableFieldId="1" dataDxfId="78"/>
    <tableColumn id="12" xr3:uid="{051EC11C-5E87-48B4-A731-6671665ACC05}" uniqueName="12" name="加工内容" queryTableFieldId="12"/>
    <tableColumn id="2" xr3:uid="{AF458C0F-AC2D-4A87-9CEE-4063A4EABA90}" uniqueName="2" name="調整納期" queryTableFieldId="2" dataDxfId="77"/>
    <tableColumn id="18" xr3:uid="{B120674C-5843-4B0A-95E5-5633EEBB0A39}" uniqueName="18" name="受注数" queryTableFieldId="19" dataDxfId="76"/>
    <tableColumn id="3" xr3:uid="{05EA7EF9-2E24-473E-A274-347D5EDDE929}" uniqueName="3" name="受注金額(修正)" queryTableFieldId="3" dataDxfId="75"/>
    <tableColumn id="4" xr3:uid="{25765079-AA7E-4F48-BF42-EF06FF540185}" uniqueName="4" name="加工完了日" queryTableFieldId="4" dataDxfId="74">
      <calculatedColumnFormula array="1">_xlfn.LET(
    _xlpm._完了日,_加工実績DATA[加工完了日],
    _xlpm._調整納期列,_t受注ﾌｧｲﾙ_総合計[調整納期],
    _xlpm._加工完了日,_xlfn.TAKE(
                _xlfn._xlws.FILTER(_xlpm._完了日,
                    (A2=_加工実績DATA[依頼NO])*
                    (YEAR(C2) = YEAR(_xlpm._完了日))
                ),1),
    IF(_xlpm._加工完了日 = 0,NA(),_xlpm._加工完了日)
)</calculatedColumnFormula>
    </tableColumn>
    <tableColumn id="5" xr3:uid="{987FE86C-97B7-4DB0-AD9D-8D695F20F0C4}" uniqueName="5" name="加工計画(完了日)" queryTableFieldId="5" dataDxfId="73">
      <calculatedColumnFormula array="1">_xlfn.LET(
    _xlpm._完了日列,#REF!,
    _xlpm._完了日,
    _xlfn.TAKE(
        _xlfn._xlws.FILTER(_xlpm._完了日列,
            (A2=#REF!)*
            (DATEVALUE("2025/1/1") &lt; C2)
        ),1
    ),
    IFERROR(_xlpm._完了日,"")
)</calculatedColumnFormula>
    </tableColumn>
    <tableColumn id="6" xr3:uid="{E62F4F56-0AB9-4851-9246-BE897CF9BA61}" uniqueName="6" name="集計日" queryTableFieldId="6" dataDxfId="72">
      <calculatedColumnFormula array="1">_xlfn.LET(
    _xlpm.f, IFERROR(F2, 0),
    _xlpm.g, IFERROR(G2, 0),
    _xlpm.c, IFERROR(C2, 0),
    _xlfn.IFS(
        ISNUMBER(_xlpm.f)*(_xlpm.f&gt;0), _xlpm.f,
        ISNUMBER(_xlpm.g)*(_xlpm.g&gt;0), _xlpm.g,
        ISNUMBER(_xlpm.c)*(_xlpm.c&gt;0), _xlpm.c,
        TRUE, ""
    )
)</calculatedColumnFormula>
    </tableColumn>
    <tableColumn id="7" xr3:uid="{08AE864F-06EE-4429-806B-FE1508761234}" uniqueName="7" name="加工金額合計(月次実績)" queryTableFieldId="7" dataDxfId="71">
      <calculatedColumnFormula array="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(A2=_xlpm._依頼NO列) *
                (YEAR(_xlpm._月次年月日列) = YEAR(H2))
            )
        ),
    0)
)</calculatedColumnFormula>
    </tableColumn>
    <tableColumn id="8" xr3:uid="{EDE3DEA3-B36A-4B51-B006-A701F4B565F2}" uniqueName="8" name="加工金額" queryTableFieldId="8" dataDxfId="70">
      <calculatedColumnFormula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calculatedColumnFormula>
    </tableColumn>
    <tableColumn id="11" xr3:uid="{D95D5D9B-B4B9-4F2D-91A1-56860F18CB5E}" uniqueName="11" name="加工完了金額" queryTableFieldId="11" dataDxfId="69">
      <calculatedColumnFormula>IF(ISERROR(F2),0,E2)</calculatedColumnFormula>
    </tableColumn>
    <tableColumn id="9" xr3:uid="{AEB43DD7-2094-45A6-B9DB-F4040D62505E}" uniqueName="9" name="TPI2" queryTableFieldId="9" dataDxfId="68">
      <calculatedColumnFormula>_xlfn.LET(
  _xlpm._依頼NO, A2,
  _xlpm._集計年, YEAR(H2),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calculatedColumnFormula>
    </tableColumn>
    <tableColumn id="10" xr3:uid="{33EE34BF-5A0E-4BC7-9E6D-D6EEE88748EB}" uniqueName="10" name="東レ" queryTableFieldId="10" dataDxfId="67">
      <calculatedColumnFormula>_xlfn.LET(
  _xlpm._依頼NO, A2,
  _xlpm._集計年, YEAR(H2),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calculatedColumnFormula>
    </tableColumn>
    <tableColumn id="13" xr3:uid="{985AEA87-859A-4FFE-937B-04FEDD09F25B}" uniqueName="13" name="工程1" queryTableFieldId="14" dataDxfId="66">
      <calculatedColumnFormula>IFERROR(
    INDEX(
        _xlfn.TEXTSPLIT(
            SUBSTITUTE(SUBSTITUTE(B2, "，", ","), "、", ","),
            ",",
        ),
        1,
        1
    ),
    ""
)</calculatedColumnFormula>
    </tableColumn>
    <tableColumn id="14" xr3:uid="{3D7341A2-D865-42EC-8477-3EC3EA7E2C1C}" uniqueName="14" name="工程2" queryTableFieldId="15" dataDxfId="65">
      <calculatedColumnFormula>IFERROR(
    INDEX(
        _xlfn.TEXTSPLIT(
            SUBSTITUTE(SUBSTITUTE(B2, "，", ","), "、", ","),
            ",",
        ),
        1,
        2
    ),
    ""
)</calculatedColumnFormula>
    </tableColumn>
    <tableColumn id="15" xr3:uid="{9FC6E90F-4401-448F-8EE9-6E494978583C}" uniqueName="15" name="工程3" queryTableFieldId="16" dataDxfId="64">
      <calculatedColumnFormula>IFERROR(
    INDEX(
        _xlfn.TEXTSPLIT(
            SUBSTITUTE(SUBSTITUTE(B2, "，", ","), "、", ","),
            ",",
        ),
        1,
        3
    ),
    ""
)</calculatedColumnFormula>
    </tableColumn>
    <tableColumn id="16" xr3:uid="{F016680E-C143-4CEC-BB69-DF2B8F9403DE}" uniqueName="16" name="工程4" queryTableFieldId="17" dataDxfId="63">
      <calculatedColumnFormula>IFERROR(
    INDEX(
        _xlfn.TEXTSPLIT(
            SUBSTITUTE(SUBSTITUTE(B2, "，", ","), "、", ","),
            ",",
        ),
        1,
        4
    ),
    ""
)</calculatedColumnFormula>
    </tableColumn>
    <tableColumn id="17" xr3:uid="{541BF8A1-A853-4008-B0B0-513F5BE2EEF0}" uniqueName="17" name="工程5" queryTableFieldId="18" dataDxfId="62">
      <calculatedColumnFormula>IFERROR(
    INDEX(
        _xlfn.TEXTSPLIT(
            SUBSTITUTE(SUBSTITUTE(B2, "，", ","), "、", ","),
            ",",
        ),
        1,
        5
    ),
    ""
)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F335D6C-301D-40F9-8945-7DA9F208964A}" name="_t受注ﾌｧｲﾙ_TPI" displayName="_t受注ﾌｧｲﾙ_TPI" ref="A1:H67" tableType="queryTable" totalsRowShown="0">
  <autoFilter ref="A1:H67" xr:uid="{5F335D6C-301D-40F9-8945-7DA9F208964A}"/>
  <tableColumns count="8">
    <tableColumn id="1" xr3:uid="{786587FA-B5DF-4D01-B4C3-2C6502B9870B}" uniqueName="1" name="依頼Ｎｏ" queryTableFieldId="1" dataDxfId="61"/>
    <tableColumn id="2" xr3:uid="{C89943AA-8637-4104-A89F-64035FDF014E}" uniqueName="2" name="調整納期" queryTableFieldId="2" dataDxfId="60"/>
    <tableColumn id="3" xr3:uid="{A3F6EA8D-C7A9-4B70-A5C9-89D1DE56EA75}" uniqueName="3" name="受注金額(修正)" queryTableFieldId="3"/>
    <tableColumn id="4" xr3:uid="{271D55D2-C370-4D7E-99A1-94FC47FCA1E8}" uniqueName="4" name="加工完了日" queryTableFieldId="4" dataDxfId="59">
      <calculatedColumnFormula array="1">_xlfn.LET(
    _xlpm._完了日,_加工実績DATA[加工完了日],
    _xlpm._調整納期列,_t受注ﾌｧｲﾙ_TPI[調整納期],
    _xlpm._加工完了日,_xlfn.TAKE(
                _xlfn._xlws.FILTER(_xlpm._完了日,
                    (A2=_加工実績DATA[依頼NO])*
                    (YEAR(B2) = YEAR(_xlpm._完了日))
                ),1),
    IF(_xlpm._加工完了日 = 0,NA(),_xlpm._加工完了日)
)</calculatedColumnFormula>
    </tableColumn>
    <tableColumn id="5" xr3:uid="{B96F2A97-7ECB-48FF-92BA-E5F5B8CF3AC2}" uniqueName="5" name="加工計画(完了日)" queryTableFieldId="5" dataDxfId="58">
      <calculatedColumnFormula array="1">_xlfn.LET(
    _xlpm._完了日列,#REF!,
    _xlpm._完了日,
    _xlfn.TAKE(
        _xlfn._xlws.FILTER(_xlpm._完了日列,
            (A2=#REF!)*
            (DATEVALUE("2025/1/1") &lt; B2)
        ),1
    ),
    IFERROR(_xlpm._完了日,"")
)</calculatedColumnFormula>
    </tableColumn>
    <tableColumn id="6" xr3:uid="{B9933974-FAD4-4782-8920-211D5A48F6B4}" uniqueName="6" name="集計日" queryTableFieldId="6" dataDxfId="57">
      <calculatedColumnFormula>IFERROR(
    D2,
    IF(E2&lt;&gt;"", E2, B2)
)</calculatedColumnFormula>
    </tableColumn>
    <tableColumn id="7" xr3:uid="{499566FC-46AF-4BD4-95BA-CC25C53EE467}" uniqueName="7" name="加工金額合計(月次実績)" queryTableFieldId="7" dataDxfId="56">
      <calculatedColumnFormula array="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(A2=_xlpm._依頼NO列) *
                (YEAR(_xlpm._月次年月日列) = YEAR(F2))
            )
        ),
    0)
)</calculatedColumnFormula>
    </tableColumn>
    <tableColumn id="8" xr3:uid="{BB0DFCC9-C157-4796-9B43-47A092EF698F}" uniqueName="8" name="加工金額" queryTableFieldId="8" dataDxfId="55">
      <calculatedColumnFormula>IFERROR(
    IF(
        _t受注ﾌｧｲﾙ_TPI[[#This Row],[受注金額(修正)]] &gt; _t受注ﾌｧｲﾙ_TPI[[#This Row],[加工金額合計(月次実績)]],
        _t受注ﾌｧｲﾙ_TPI[[#This Row],[受注金額(修正)]],
        _t受注ﾌｧｲﾙ_TPI[[#This Row],[加工金額合計(月次実績)]]
    ),
    0
)</calculatedColumnFormula>
    </tableColumn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E036AA9-27A3-45C7-A56F-31B076714FD5}" name="_t受注ﾌｧｲﾙ_東レ" displayName="_t受注ﾌｧｲﾙ_東レ" ref="A1:H372" tableType="queryTable" totalsRowShown="0">
  <autoFilter ref="A1:H372" xr:uid="{4E036AA9-27A3-45C7-A56F-31B076714FD5}"/>
  <tableColumns count="8">
    <tableColumn id="9" xr3:uid="{521252D4-DBC4-4A58-84DD-11F923BDBDAA}" uniqueName="9" name="依頼Ｎｏ" queryTableFieldId="12" dataDxfId="54"/>
    <tableColumn id="3" xr3:uid="{F4E39627-EEA1-41A5-9AF4-9C8936C9784E}" uniqueName="3" name="調整納期" queryTableFieldId="3" dataDxfId="53"/>
    <tableColumn id="2" xr3:uid="{63F9309E-89E3-4FDB-AC0A-0BDF4E3BDB0E}" uniqueName="2" name="受注金額(修正)" queryTableFieldId="2"/>
    <tableColumn id="4" xr3:uid="{F2FFFCA3-0F6F-443C-B0D7-2CBE8E8F3EB6}" uniqueName="4" name="加工完了日" queryTableFieldId="5" dataDxfId="52">
      <calculatedColumnFormula array="1">_xlfn.LET(
    _xlpm._完了日,_加工実績DATA[加工完了日],
    _xlpm._調整納期列,_t受注ﾌｧｲﾙ_東レ[調整納期],
    _xlpm._加工完了日,_xlfn.TAKE(
                _xlfn._xlws.FILTER(_xlpm._完了日,
                    (A2=_加工実績DATA[依頼NO])*
                    (YEAR(B2) = YEAR(_xlpm._完了日))
                ),1),
    IF(_xlpm._加工完了日 = 0,NA(),_xlpm._加工完了日)
)</calculatedColumnFormula>
    </tableColumn>
    <tableColumn id="5" xr3:uid="{D4846F48-745B-4D9E-B706-5269F29BDB9A}" uniqueName="5" name="加工計画(完了日)" queryTableFieldId="6" dataDxfId="51">
      <calculatedColumnFormula array="1">_xlfn.LET(
    _xlpm._完了日列,#REF!,
    _xlpm._完了日,
    _xlfn.TAKE(
        _xlfn._xlws.FILTER(_xlpm._完了日列,
            (#REF!=#REF!)*
            (DATEVALUE("2025/1/1") &lt; B2)
        ),1
    ),
    IFERROR(_xlpm._完了日,"")
)</calculatedColumnFormula>
    </tableColumn>
    <tableColumn id="6" xr3:uid="{5793CA83-912C-4A04-9BE4-FE9730383AF2}" uniqueName="6" name="集計日" queryTableFieldId="7" dataDxfId="50">
      <calculatedColumnFormula>IFERROR(
    D2,
    IF(E2&lt;&gt;"", E2, B2)
)</calculatedColumnFormula>
    </tableColumn>
    <tableColumn id="7" xr3:uid="{833EC42D-00D5-479F-861D-E669A048971E}" uniqueName="7" name="加工金額合計(月次実績)" queryTableFieldId="8" dataDxfId="49">
      <calculatedColumnFormula array="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(A2=_xlpm._依頼NO列) *
                (YEAR(_xlpm._月次年月日列) = YEAR(F2))
            )
        ),
    0)
)</calculatedColumnFormula>
    </tableColumn>
    <tableColumn id="8" xr3:uid="{0B3E6D9E-E59E-4D7C-8056-7D4759E3D9D5}" uniqueName="8" name="加工金額" queryTableFieldId="9" dataDxfId="48">
      <calculatedColumnFormula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calculatedColumnFormula>
    </tableColumn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81EFD58-CE6C-40BB-BDF3-C339E7E6176F}" name="_t受注ﾌｧｲﾙ_自社加工" displayName="_t受注ﾌｧｲﾙ_自社加工" ref="A1:H5" tableType="queryTable" totalsRowShown="0">
  <autoFilter ref="A1:H5" xr:uid="{481EFD58-CE6C-40BB-BDF3-C339E7E6176F}"/>
  <tableColumns count="8">
    <tableColumn id="1" xr3:uid="{FA447510-04E1-4130-A196-A6CDD750C55B}" uniqueName="1" name="依頼Ｎｏ" queryTableFieldId="1" dataDxfId="189"/>
    <tableColumn id="2" xr3:uid="{B79CA422-BB39-42FD-91DA-692A0B69248C}" uniqueName="2" name="調整納期" queryTableFieldId="2" dataDxfId="47"/>
    <tableColumn id="3" xr3:uid="{DF6C00DB-AD30-4563-B1F9-647E4DEB9ABD}" uniqueName="3" name="受注金額(修正)" queryTableFieldId="3"/>
    <tableColumn id="4" xr3:uid="{39434458-3E05-4839-BAAF-6E5E830B8327}" uniqueName="4" name="加工完了日" queryTableFieldId="4" dataDxfId="46">
      <calculatedColumnFormula array="1">_xlfn.LET(
    _xlpm._完了日,_加工実績DATA[加工完了日],
    _xlpm._調整納期列,_t受注ﾌｧｲﾙ_東レ[調整納期],
    _xlpm._加工完了日,_xlfn.TAKE(
                _xlfn._xlws.FILTER(_xlpm._完了日,
                    (A2=_加工実績DATA[依頼NO])*
                    (YEAR(B2) = YEAR(_xlpm._完了日))
                ),1),
    IF(_xlpm._加工完了日 = 0,NA(),_xlpm._加工完了日)
)</calculatedColumnFormula>
    </tableColumn>
    <tableColumn id="5" xr3:uid="{53B2820E-049D-4871-8BB2-A25A69A160EC}" uniqueName="5" name="加工計画(完了日)" queryTableFieldId="5" dataDxfId="45">
      <calculatedColumnFormula array="1">_xlfn.LET(
    _xlpm._完了日列,#REF!,
    _xlpm._完了日,
    _xlfn.TAKE(
        _xlfn._xlws.FILTER(_xlpm._完了日列,
            (#REF!=#REF!)*
            (DATEVALUE("2025/1/1") &lt; B2)
        ),1
    ),
    IFERROR(_xlpm._完了日,"")
)</calculatedColumnFormula>
    </tableColumn>
    <tableColumn id="6" xr3:uid="{DE79B38E-E4C0-4F3F-A8C3-F388F610B114}" uniqueName="6" name="集計日" queryTableFieldId="6" dataDxfId="44">
      <calculatedColumnFormula>IFERROR(
    D2,
    IF(E2&lt;&gt;"", E2, B2)
)</calculatedColumnFormula>
    </tableColumn>
    <tableColumn id="7" xr3:uid="{9991DD90-8B7A-48F8-A860-41DDAC5AFA89}" uniqueName="7" name="加工金額合計(月次実績)" queryTableFieldId="7" dataDxfId="43">
      <calculatedColumnFormula array="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(A2=_xlpm._依頼NO列) *
                (YEAR(_xlpm._月次年月日列) = YEAR(F2))
            )
        ),
    0)
)</calculatedColumnFormula>
    </tableColumn>
    <tableColumn id="8" xr3:uid="{4EA48C29-9EF8-4E43-847B-2FF6AFA13005}" uniqueName="8" name="加工金額" queryTableFieldId="8" dataDxfId="42">
      <calculatedColumnFormula>IFERROR(
    IF(
        _t受注ﾌｧｲﾙ_自社加工[[#This Row],[受注金額(修正)]] &gt; _t受注ﾌｧｲﾙ_自社加工[[#This Row],[加工金額合計(月次実績)]],
        _t受注ﾌｧｲﾙ_自社加工[[#This Row],[受注金額(修正)]],
        _t受注ﾌｧｲﾙ_自社加工[[#This Row],[加工金額合計(月次実績)]]
    ),
    0
)</calculatedColumnFormula>
    </tableColumn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F491E4D-F1CA-4BB5-B9B8-6458DF6AF3C0}" name="_加工実績DATA" displayName="_加工実績DATA" ref="A1:DG558" tableType="queryTable" totalsRowShown="0">
  <autoFilter ref="A1:DG558" xr:uid="{D0D2C97D-7701-426C-9B3E-82BB4EB228C1}"/>
  <sortState xmlns:xlrd2="http://schemas.microsoft.com/office/spreadsheetml/2017/richdata2" ref="A2:DG558">
    <sortCondition descending="1" ref="H1:H558"/>
  </sortState>
  <tableColumns count="111">
    <tableColumn id="1" xr3:uid="{F5132841-E531-454C-9B17-08CD682D28AA}" uniqueName="1" name="加工日報発行問合せ_20260903_094725.csv" queryTableFieldId="510" dataDxfId="41" dataCellStyle="標準 4"/>
    <tableColumn id="2" xr3:uid="{DEFC876C-C977-4403-A877-5C3882182B09}" uniqueName="2" name="倉庫コード" queryTableFieldId="2" dataDxfId="188" dataCellStyle="標準 4"/>
    <tableColumn id="3" xr3:uid="{8D23107A-9421-4B42-9A43-8B13150AD136}" uniqueName="3" name="倉庫" queryTableFieldId="3" dataDxfId="187" dataCellStyle="標準 4"/>
    <tableColumn id="4" xr3:uid="{6F13D946-8D46-4FB5-922A-B5833E674C2B}" uniqueName="4" name="機械コード" queryTableFieldId="4" dataDxfId="186" dataCellStyle="標準 4"/>
    <tableColumn id="5" xr3:uid="{4C6C6192-2469-4158-858E-3DEBA96A441B}" uniqueName="5" name="機械名" queryTableFieldId="5" dataDxfId="185" dataCellStyle="標準 4"/>
    <tableColumn id="6" xr3:uid="{3E519AD9-9460-4818-BF69-226B505C927B}" uniqueName="6" name="工程コード" queryTableFieldId="6" dataDxfId="184" dataCellStyle="標準 4"/>
    <tableColumn id="7" xr3:uid="{36B95794-8DE5-418C-B7EC-D69CFF57283D}" uniqueName="7" name="工程名" queryTableFieldId="7" dataDxfId="183" dataCellStyle="標準 4"/>
    <tableColumn id="8" xr3:uid="{E1E0648C-D9C0-4B7B-B6DD-138C0827FB7F}" uniqueName="8" name="加工日付" queryTableFieldId="8" dataDxfId="40" dataCellStyle="標準 4"/>
    <tableColumn id="9" xr3:uid="{8C3A7FF3-A530-485C-801B-1FAD1D3B1014}" uniqueName="9" name="依頼NO" queryTableFieldId="9" dataDxfId="182" dataCellStyle="標準 4"/>
    <tableColumn id="10" xr3:uid="{0ECCD8AF-9C7F-480F-AD3A-A2F1023768ED}" uniqueName="10" name="受注NO" queryTableFieldId="10" dataDxfId="181" dataCellStyle="標準 4"/>
    <tableColumn id="11" xr3:uid="{0FCC1E48-761C-4767-8C59-EEFF4C933D1D}" uniqueName="11" name="加工実績NO" queryTableFieldId="11" dataDxfId="180" dataCellStyle="標準 4"/>
    <tableColumn id="12" xr3:uid="{2FB47662-C423-4877-9C9F-C6301CE776BD}" uniqueName="12" name="加工担当者1コード" queryTableFieldId="12" dataDxfId="179" dataCellStyle="標準 4"/>
    <tableColumn id="13" xr3:uid="{0983D00E-48EE-4478-9F6B-2C6A1EE9B3A6}" uniqueName="13" name="加工担当者1名" queryTableFieldId="13" dataDxfId="178" dataCellStyle="標準 4"/>
    <tableColumn id="14" xr3:uid="{E4E37057-2863-4370-9904-06F3C5B1F17A}" uniqueName="14" name="加工担当者2コード" queryTableFieldId="14" dataDxfId="177" dataCellStyle="標準 4"/>
    <tableColumn id="15" xr3:uid="{6747D54E-4C2F-4658-AB76-A06B652071D1}" uniqueName="15" name="加工担当者2名" queryTableFieldId="15" dataDxfId="176" dataCellStyle="標準 4"/>
    <tableColumn id="16" xr3:uid="{AFC0CF80-59E9-4230-BD49-88833D0A7B8F}" uniqueName="16" name="加工担当者3コード" queryTableFieldId="16" dataDxfId="175" dataCellStyle="標準 4"/>
    <tableColumn id="17" xr3:uid="{1ABF0AA3-8945-43BE-B8AA-C39A1DDFF3F9}" uniqueName="17" name="加工担当者3名" queryTableFieldId="17" dataDxfId="174" dataCellStyle="標準 4"/>
    <tableColumn id="18" xr3:uid="{79E321A6-D6DB-4454-B47A-F081B74FB9CE}" uniqueName="18" name="開始時間" queryTableFieldId="18" dataDxfId="39" dataCellStyle="標準 4"/>
    <tableColumn id="19" xr3:uid="{B6110B03-051A-448C-B2CC-6581A94F37D8}" uniqueName="19" name="終了時間" queryTableFieldId="19" dataDxfId="38" dataCellStyle="標準 4"/>
    <tableColumn id="20" xr3:uid="{EF200D2D-3032-4D30-AF48-BCBEAF5DEB42}" uniqueName="20" name="残業時間_分" queryTableFieldId="20" dataDxfId="173" dataCellStyle="標準 4"/>
    <tableColumn id="21" xr3:uid="{FFAF8D5A-0D42-4B53-B4EA-E25A72C4BFF7}" uniqueName="21" name="残業当者1コード" queryTableFieldId="21" dataDxfId="172" dataCellStyle="標準 4"/>
    <tableColumn id="22" xr3:uid="{34DDE387-81C1-43D5-B4F5-947E6C2785D7}" uniqueName="22" name="残業当者1名" queryTableFieldId="22" dataDxfId="171" dataCellStyle="標準 4"/>
    <tableColumn id="23" xr3:uid="{12C99F38-25C6-456B-A243-0AEEF6632195}" uniqueName="23" name="残業当者2コード" queryTableFieldId="23" dataDxfId="170" dataCellStyle="標準 4"/>
    <tableColumn id="24" xr3:uid="{41DEB852-08C6-4D67-ADCF-48AD17E275A6}" uniqueName="24" name="残業当者2名" queryTableFieldId="24" dataDxfId="169" dataCellStyle="標準 4"/>
    <tableColumn id="25" xr3:uid="{AE7941AE-EC79-4504-BA76-635A3695B91B}" uniqueName="25" name="残業当者3コード" queryTableFieldId="25" dataDxfId="168" dataCellStyle="標準 4"/>
    <tableColumn id="26" xr3:uid="{EC466B5D-6841-40B5-B9BC-B8AA8B42A284}" uniqueName="26" name="残業当者3名" queryTableFieldId="26" dataDxfId="167" dataCellStyle="標準 4"/>
    <tableColumn id="27" xr3:uid="{358B4018-CC96-4AAE-9A2F-A9984C966C41}" uniqueName="27" name="停機時間_分" queryTableFieldId="27" dataDxfId="166" dataCellStyle="標準 4"/>
    <tableColumn id="28" xr3:uid="{80F57EEA-2F92-4F05-AF78-00BDC638E61E}" uniqueName="28" name="休憩時間_分" queryTableFieldId="28" dataDxfId="165" dataCellStyle="標準 4"/>
    <tableColumn id="29" xr3:uid="{3ED6E116-52B1-4F8B-94F3-E1AE0DCFDAFD}" uniqueName="29" name="稼働時間_分" queryTableFieldId="29" dataDxfId="164" dataCellStyle="標準 4"/>
    <tableColumn id="30" xr3:uid="{903C6C96-C292-4922-AEAC-B046A2A9EE3B}" uniqueName="30" name="所要時間" queryTableFieldId="30" dataDxfId="163" dataCellStyle="標準 4"/>
    <tableColumn id="31" xr3:uid="{67076B0D-21B5-493B-8AF4-3EA7358505A1}" uniqueName="31" name="製品" queryTableFieldId="31" dataDxfId="162" dataCellStyle="標準 4"/>
    <tableColumn id="32" xr3:uid="{8FBB3F04-0AE8-4686-B345-AFF24B9BE01F}" uniqueName="32" name="製品梱包" queryTableFieldId="32" dataDxfId="161" dataCellStyle="標準 4"/>
    <tableColumn id="33" xr3:uid="{2045813C-8156-4A91-8C8E-238EF7E336D0}" uniqueName="33" name="製品色" queryTableFieldId="33" dataDxfId="160" dataCellStyle="標準 4"/>
    <tableColumn id="34" xr3:uid="{EC0CC8B2-75AC-4D5A-A404-852806E9FFC4}" uniqueName="34" name="製品区分" queryTableFieldId="34" dataDxfId="159" dataCellStyle="標準 4"/>
    <tableColumn id="35" xr3:uid="{A836FE3A-6A22-4D31-B223-AD81D1D5E7B1}" uniqueName="35" name="投入原反" queryTableFieldId="35" dataDxfId="158" dataCellStyle="標準 4"/>
    <tableColumn id="36" xr3:uid="{005DE8FF-D126-4D65-90AD-583B87ED885E}" uniqueName="36" name="原反梱包" queryTableFieldId="36" dataDxfId="157" dataCellStyle="標準 4"/>
    <tableColumn id="37" xr3:uid="{A6D238E1-A001-419D-9F66-4348F43DEFED}" uniqueName="37" name="原反色" queryTableFieldId="37" dataDxfId="156" dataCellStyle="標準 4"/>
    <tableColumn id="38" xr3:uid="{B918422D-EA88-41B6-AF36-4A2E2B526C2C}" uniqueName="38" name="原反区分" queryTableFieldId="38" dataDxfId="155" dataCellStyle="標準 4"/>
    <tableColumn id="39" xr3:uid="{AC29E2C5-CBFA-4A6C-BD8B-7E182115F315}" uniqueName="39" name="受注数量" queryTableFieldId="39" dataDxfId="154" dataCellStyle="標準 4"/>
    <tableColumn id="40" xr3:uid="{ABA86E7C-EDFB-4469-9CC8-6D2963F8A7BB}" uniqueName="40" name="換算数量" queryTableFieldId="40" dataDxfId="153" dataCellStyle="標準 4"/>
    <tableColumn id="41" xr3:uid="{F52EB11C-624D-41EB-BF63-8D76D3D21855}" uniqueName="41" name="加工日加工予定数" queryTableFieldId="41" dataDxfId="152" dataCellStyle="標準 4"/>
    <tableColumn id="42" xr3:uid="{621670D8-9C12-473D-A379-604B67A19762}" uniqueName="42" name="実加工量" queryTableFieldId="42" dataDxfId="151" dataCellStyle="標準 4"/>
    <tableColumn id="43" xr3:uid="{1B97A42E-9D0B-4680-8414-FEA4496C6D79}" uniqueName="43" name="実製品出来高" queryTableFieldId="43" dataDxfId="150" dataCellStyle="標準 4"/>
    <tableColumn id="44" xr3:uid="{66C13434-3839-48DA-919A-B609F21DD278}" uniqueName="44" name="原反着予定" queryTableFieldId="44" dataDxfId="37" dataCellStyle="標準 4"/>
    <tableColumn id="45" xr3:uid="{44E35B82-6769-475A-9C5E-DBE30A09CC42}" uniqueName="45" name="指定納期" queryTableFieldId="45" dataDxfId="36" dataCellStyle="標準 4"/>
    <tableColumn id="46" xr3:uid="{41D5CA79-A7C0-4A89-9977-A646DE950F0F}" uniqueName="46" name="加工開始予定日" queryTableFieldId="46" dataDxfId="35" dataCellStyle="標準 4"/>
    <tableColumn id="47" xr3:uid="{E43EBC61-46FB-452E-8B52-C2E572B33515}" uniqueName="47" name="加工完了予定日" queryTableFieldId="47" dataDxfId="34" dataCellStyle="標準 4"/>
    <tableColumn id="48" xr3:uid="{E88413AF-6E63-4266-BBE7-2C17FD6D8C9E}" uniqueName="48" name="加工内容" queryTableFieldId="48" dataDxfId="149" dataCellStyle="標準 4"/>
    <tableColumn id="49" xr3:uid="{9A1D1551-9059-4F3F-9CDD-A71183B31FD8}" uniqueName="49" name="商品特記事項" queryTableFieldId="49" dataDxfId="148" dataCellStyle="標準 4"/>
    <tableColumn id="50" xr3:uid="{ADF159D8-3B05-4D97-B65D-E3E2BA2E9070}" uniqueName="50" name="製造条件特記事項" queryTableFieldId="50" dataDxfId="147" dataCellStyle="標準 4"/>
    <tableColumn id="51" xr3:uid="{17A4FD5F-E8D8-498F-80F8-2F8C9D9334BA}" uniqueName="51" name="納入先1" queryTableFieldId="51" dataDxfId="146" dataCellStyle="標準 4"/>
    <tableColumn id="52" xr3:uid="{1C0392CC-FA00-4B89-93DA-011B8D947260}" uniqueName="52" name="納入先2" queryTableFieldId="52" dataDxfId="145" dataCellStyle="標準 4"/>
    <tableColumn id="53" xr3:uid="{29F8901F-DF93-4E34-8520-5491B0C9F1FE}" uniqueName="53" name="コア着日" queryTableFieldId="53" dataDxfId="144" dataCellStyle="標準 4"/>
    <tableColumn id="54" xr3:uid="{0F006BC9-DF8A-4124-9777-2C8F387B3E01}" uniqueName="54" name="回答納期" queryTableFieldId="54" dataDxfId="33" dataCellStyle="標準 4"/>
    <tableColumn id="55" xr3:uid="{04A7F484-1FBF-4A35-877E-2FE66A01D40B}" uniqueName="55" name="出荷予定日" queryTableFieldId="55" dataDxfId="32" dataCellStyle="標準 4"/>
    <tableColumn id="56" xr3:uid="{D5101248-B902-4FB2-B17E-32323FA61230}" uniqueName="56" name="完了区分" queryTableFieldId="56" dataDxfId="143" dataCellStyle="標準 4"/>
    <tableColumn id="57" xr3:uid="{255BC4A8-6B4C-49C4-AF40-B07BA8F56996}" uniqueName="57" name="加工完了日" queryTableFieldId="57" dataDxfId="31" dataCellStyle="標準 4"/>
    <tableColumn id="58" xr3:uid="{F55AA148-B5B0-4085-969E-839E03977800}" uniqueName="58" name="注文単位加工完了区分" queryTableFieldId="58" dataDxfId="142" dataCellStyle="標準 4"/>
    <tableColumn id="59" xr3:uid="{C467AE73-D594-4005-83F7-598D3D068410}" uniqueName="59" name="注文単位加工完了日" queryTableFieldId="59" dataDxfId="30" dataCellStyle="標準 4"/>
    <tableColumn id="60" xr3:uid="{5FFFF8A3-1794-437B-8A57-5DAD94CD5656}" uniqueName="60" name="加工実績累計" queryTableFieldId="60" dataDxfId="141" dataCellStyle="標準 4"/>
    <tableColumn id="61" xr3:uid="{9297E10B-4008-44DB-935F-4FBE9050EACF}" uniqueName="61" name="実製品出来高累計" queryTableFieldId="61" dataDxfId="140" dataCellStyle="標準 4"/>
    <tableColumn id="62" xr3:uid="{3269F584-7131-4DC9-81E2-A7BA484C605A}" uniqueName="62" name="製品商品コード1" queryTableFieldId="62" dataDxfId="139" dataCellStyle="標準 4"/>
    <tableColumn id="63" xr3:uid="{BC796122-1339-4110-A5F7-A133CF6A850E}" uniqueName="63" name="製品商品コード2" queryTableFieldId="63" dataDxfId="138" dataCellStyle="標準 4"/>
    <tableColumn id="64" xr3:uid="{EAE6C41B-4E02-4655-90BF-C1D958D6285C}" uniqueName="64" name="製品商品コード3" queryTableFieldId="64" dataDxfId="137" dataCellStyle="標準 4"/>
    <tableColumn id="65" xr3:uid="{E048F525-28FF-4706-BD26-43BF8E018264}" uniqueName="65" name="製品商品コード4" queryTableFieldId="65" dataDxfId="136" dataCellStyle="標準 4"/>
    <tableColumn id="66" xr3:uid="{676EEAF1-6B10-478E-A86B-56E65FB7A19D}" uniqueName="66" name="製品商品コード5" queryTableFieldId="66" dataDxfId="135" dataCellStyle="標準 4"/>
    <tableColumn id="67" xr3:uid="{D421150B-0C25-4B8E-8504-D505D110768A}" uniqueName="67" name="製品商品コード6" queryTableFieldId="67" dataDxfId="134" dataCellStyle="標準 4"/>
    <tableColumn id="68" xr3:uid="{D17202F4-3D88-4948-9AAB-496354EF5375}" uniqueName="68" name="製品商品コード7" queryTableFieldId="68" dataDxfId="133" dataCellStyle="標準 4"/>
    <tableColumn id="69" xr3:uid="{3DD9A1B0-0ECB-4A53-ADF1-F7DB0BB8D0F5}" uniqueName="69" name="製品商品コード8" queryTableFieldId="69" dataDxfId="132" dataCellStyle="標準 4"/>
    <tableColumn id="70" xr3:uid="{C71C0DC6-45E0-4E43-B01B-EE751AF0DD4B}" uniqueName="70" name="製品商品コード9" queryTableFieldId="70" dataDxfId="131" dataCellStyle="標準 4"/>
    <tableColumn id="71" xr3:uid="{7ED9620F-EE14-4156-B484-2272520AAE33}" uniqueName="71" name="製品商品コード10" queryTableFieldId="71" dataDxfId="130" dataCellStyle="標準 4"/>
    <tableColumn id="72" xr3:uid="{5C8F063E-8904-4306-B262-E8D63A21DF0C}" uniqueName="72" name="製品商品名1" queryTableFieldId="72" dataDxfId="129" dataCellStyle="標準 4"/>
    <tableColumn id="73" xr3:uid="{93A4A9CC-CE95-4044-9724-D23C22133391}" uniqueName="73" name="製品商品名2" queryTableFieldId="73" dataDxfId="128" dataCellStyle="標準 4"/>
    <tableColumn id="74" xr3:uid="{F9126B11-DE4C-4688-B9EE-9286A00C6573}" uniqueName="74" name="製品商品名3" queryTableFieldId="74" dataDxfId="127" dataCellStyle="標準 4"/>
    <tableColumn id="75" xr3:uid="{8CF805A2-632D-4070-B240-55758A596A05}" uniqueName="75" name="製品商品名4" queryTableFieldId="75" dataDxfId="126" dataCellStyle="標準 4"/>
    <tableColumn id="76" xr3:uid="{B019803F-EB71-4CE5-82BA-D9F0F3AFC8CC}" uniqueName="76" name="製品商品名5" queryTableFieldId="76" dataDxfId="125" dataCellStyle="標準 4"/>
    <tableColumn id="77" xr3:uid="{93F16443-8835-4145-8F43-D87A260E59CD}" uniqueName="77" name="製品商品名6" queryTableFieldId="77" dataDxfId="124" dataCellStyle="標準 4"/>
    <tableColumn id="78" xr3:uid="{EA8211AF-2509-478E-8330-D5538BAB5402}" uniqueName="78" name="製品商品名7" queryTableFieldId="78" dataDxfId="123" dataCellStyle="標準 4"/>
    <tableColumn id="79" xr3:uid="{66840950-FE41-4E93-BBC3-F2878DD33F56}" uniqueName="79" name="製品商品名8" queryTableFieldId="79" dataDxfId="122" dataCellStyle="標準 4"/>
    <tableColumn id="80" xr3:uid="{F8AEFF92-AA1E-4072-9EE6-9108A4D13F7B}" uniqueName="80" name="製品商品名9" queryTableFieldId="80" dataDxfId="121" dataCellStyle="標準 4"/>
    <tableColumn id="81" xr3:uid="{63A28597-578C-4D56-A0A7-05C0D7D735A5}" uniqueName="81" name="製品商品名10" queryTableFieldId="81" dataDxfId="120" dataCellStyle="標準 4"/>
    <tableColumn id="82" xr3:uid="{F6D99507-678A-4ECC-B88A-3764A415941D}" uniqueName="82" name="原反商品コード1" queryTableFieldId="82" dataDxfId="119" dataCellStyle="標準 4"/>
    <tableColumn id="83" xr3:uid="{2FC6919A-1171-4D63-AFDB-927C10A9E041}" uniqueName="83" name="原反商品コード2" queryTableFieldId="83" dataDxfId="118" dataCellStyle="標準 4"/>
    <tableColumn id="84" xr3:uid="{A309A3DD-6381-49C4-8074-F0B7ABA2AC9D}" uniqueName="84" name="原反商品コード3" queryTableFieldId="84" dataDxfId="117" dataCellStyle="標準 4"/>
    <tableColumn id="85" xr3:uid="{8C6357A5-50E7-4501-84D2-30F69F5E045A}" uniqueName="85" name="原反商品コード4" queryTableFieldId="85" dataDxfId="116" dataCellStyle="標準 4"/>
    <tableColumn id="86" xr3:uid="{E9194A4F-1FEE-4B1C-A0DE-935652FA0E63}" uniqueName="86" name="原反商品コード5" queryTableFieldId="86" dataDxfId="115" dataCellStyle="標準 4"/>
    <tableColumn id="87" xr3:uid="{11D4F207-CC60-4B6F-84E8-DAFD0AA7A9F0}" uniqueName="87" name="原反商品コード6" queryTableFieldId="87" dataDxfId="114" dataCellStyle="標準 4"/>
    <tableColumn id="88" xr3:uid="{A999AB6B-5E95-410C-81F9-8C48776C3476}" uniqueName="88" name="原反商品コード7" queryTableFieldId="88" dataDxfId="113" dataCellStyle="標準 4"/>
    <tableColumn id="89" xr3:uid="{F7FB419B-C632-4AE3-BBBD-CDF64CD50DB6}" uniqueName="89" name="原反商品コード8" queryTableFieldId="89" dataDxfId="112" dataCellStyle="標準 4"/>
    <tableColumn id="90" xr3:uid="{386795C3-2651-4BDF-992F-05926560E3FB}" uniqueName="90" name="原反商品コード9" queryTableFieldId="90" dataDxfId="111" dataCellStyle="標準 4"/>
    <tableColumn id="91" xr3:uid="{BD926959-E73E-4641-9E89-11C2D150D704}" uniqueName="91" name="原反商品コード10" queryTableFieldId="91" dataDxfId="110" dataCellStyle="標準 4"/>
    <tableColumn id="92" xr3:uid="{3FCC8112-D7E5-4DA8-BAA8-6D1C7D1E2426}" uniqueName="92" name="原反商品名1" queryTableFieldId="92" dataDxfId="109" dataCellStyle="標準 4"/>
    <tableColumn id="93" xr3:uid="{A85E2BBB-4239-42BC-8E55-5B3F257FA483}" uniqueName="93" name="原反商品名2" queryTableFieldId="93" dataDxfId="108" dataCellStyle="標準 4"/>
    <tableColumn id="94" xr3:uid="{8D289446-07D5-4BBC-BE27-2807C51D4743}" uniqueName="94" name="原反商品名3" queryTableFieldId="94" dataDxfId="107" dataCellStyle="標準 4"/>
    <tableColumn id="95" xr3:uid="{DD4D63DB-B56B-43CC-952B-5E96E148E72C}" uniqueName="95" name="原反商品名4" queryTableFieldId="95" dataDxfId="106" dataCellStyle="標準 4"/>
    <tableColumn id="96" xr3:uid="{4CB19F9A-8959-44FE-A8FC-432FD7C854F3}" uniqueName="96" name="原反商品名5" queryTableFieldId="96" dataDxfId="105" dataCellStyle="標準 4"/>
    <tableColumn id="97" xr3:uid="{DFE8EA10-88DF-4871-9F4A-32E38650E4B3}" uniqueName="97" name="原反商品名6" queryTableFieldId="97" dataDxfId="104" dataCellStyle="標準 4"/>
    <tableColumn id="98" xr3:uid="{35A556D4-6902-4753-B737-CA71958E6B08}" uniqueName="98" name="原反商品名7" queryTableFieldId="98" dataDxfId="103" dataCellStyle="標準 4"/>
    <tableColumn id="99" xr3:uid="{3D43BF3E-A3E1-4E3F-BCFB-1F8266EB437F}" uniqueName="99" name="原反商品名8" queryTableFieldId="99" dataDxfId="102" dataCellStyle="標準 4"/>
    <tableColumn id="100" xr3:uid="{32C0844A-1205-4970-9933-BE1C27E51B69}" uniqueName="100" name="原反商品名9" queryTableFieldId="100" dataDxfId="101" dataCellStyle="標準 4"/>
    <tableColumn id="101" xr3:uid="{E839FB66-DDC9-4BCA-B08F-2B3234126E1C}" uniqueName="101" name="原反商品名10" queryTableFieldId="101" dataDxfId="100" dataCellStyle="標準 4"/>
    <tableColumn id="114" xr3:uid="{763BE749-7046-4803-A3C6-7005510DD381}" uniqueName="114" name="データ未反映" queryTableFieldId="491" dataDxfId="99" dataCellStyle="標準 4"/>
    <tableColumn id="115" xr3:uid="{9D9089E2-C969-4EEF-BF73-2AAEBFCF8A04}" uniqueName="115" name="原反加工開始時間分" queryTableFieldId="492" dataDxfId="98" dataCellStyle="標準 4"/>
    <tableColumn id="116" xr3:uid="{3610CCDE-8B55-4C93-B111-359206BC179F}" uniqueName="116" name="原反加工終了時間分" queryTableFieldId="493" dataDxfId="97" dataCellStyle="標準 4"/>
    <tableColumn id="117" xr3:uid="{A587D634-D1CA-49F9-BA61-5CB7DE8F98D4}" uniqueName="117" name="製品加工開始時間分" queryTableFieldId="494" dataDxfId="96" dataCellStyle="標準 4"/>
    <tableColumn id="118" xr3:uid="{94EE0E21-ABE8-41F8-B4C1-BAE006E039D5}" uniqueName="118" name="製品加工終了時間分" queryTableFieldId="495" dataDxfId="95" dataCellStyle="標準 4"/>
    <tableColumn id="119" xr3:uid="{C3191451-523C-4B9C-8E56-994F613D38A3}" uniqueName="119" name="製品休憩時間_分" queryTableFieldId="496" dataDxfId="94" dataCellStyle="標準 4"/>
    <tableColumn id="120" xr3:uid="{E6AAD8C0-B86B-489A-BD90-55E97473BF38}" uniqueName="120" name="製品停機時間_分" queryTableFieldId="497" dataDxfId="93" dataCellStyle="標準 4"/>
    <tableColumn id="121" xr3:uid="{6A5CD3DE-9494-40C2-99C2-DC5B5062383A}" uniqueName="121" name="製品残業時間_分" queryTableFieldId="498" dataDxfId="92" dataCellStyle="標準 4"/>
    <tableColumn id="122" xr3:uid="{19B900D4-CE7F-4D6C-AE47-C61AAF8164A7}" uniqueName="122" name="加工責任者コード" queryTableFieldId="499" dataDxfId="91" dataCellStyle="標準 4"/>
    <tableColumn id="123" xr3:uid="{EC58D0B4-2800-4095-9155-0533ACF55919}" uniqueName="123" name="加工責任者名" queryTableFieldId="500" dataDxfId="90" dataCellStyle="標準 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55AEC4-920A-443D-99A9-30B7844E5F8F}" name="_年月_helper" displayName="_年月_helper" ref="A1:A14612" totalsRowShown="0" headerRowDxfId="89" dataDxfId="88">
  <autoFilter ref="A1:A14612" xr:uid="{42DE2408-63EF-4D91-8031-B56F7288F21E}"/>
  <tableColumns count="1">
    <tableColumn id="1" xr3:uid="{6A435A42-72C7-452B-A001-0FB3672884D5}" name="年月" dataDxfId="87">
      <calculatedColumnFormula>D2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5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704039D-3CB4-48B7-B8F1-70C684D045B3}">
  <we:reference id="wa200003696" version="1.3.0.0" store="ja-JP" storeType="OMEX"/>
  <we:alternateReferences>
    <we:reference id="WA200003696" version="1.3.0.0" store="" storeType="OMEX"/>
  </we:alternateReferences>
  <we:properties>
    <we:property name="projectV0_1-56c6e055-265e-4713-816e-a646dbb708de" value="{&quot;kind&quot;:&quot;AFEJSONBlobNode&quot;,&quot;id&quot;:&quot;{A9FEA7C3-312D-4DA9-A535-6E68B7DCC388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4" Type="http://schemas.microsoft.com/office/2007/relationships/slicer" Target="../slicers/slicer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hyperlink" Target="file:///\\192.168.0.101\&#20849;&#26377;&#12501;&#12457;&#12523;&#12480;\&#28246;&#21335;&#24037;&#22580;\&#28246;&#21335;&#20849;&#26377;\&#29983;&#29987;&#31649;&#29702;&#12471;&#12473;&#12486;&#12512;\&#31649;&#29702;&#12471;&#12473;&#12486;&#12512;\&#9679;DATA\&#29983;&#29987;&#35336;&#30011;&#21839;&#21512;&#12379;" TargetMode="External"/><Relationship Id="rId2" Type="http://schemas.openxmlformats.org/officeDocument/2006/relationships/hyperlink" Target="file:///\\192.168.0.101\&#20849;&#26377;&#12501;&#12457;&#12523;&#12480;\&#28246;&#21335;&#24037;&#22580;\&#28246;&#21335;&#20849;&#26377;\&#29983;&#29987;&#31649;&#29702;&#12471;&#12473;&#12486;&#12512;\&#31649;&#29702;&#12471;&#12473;&#12486;&#12512;\&#9679;DATA\&#26376;&#27425;&#23455;&#32318;" TargetMode="External"/><Relationship Id="rId1" Type="http://schemas.openxmlformats.org/officeDocument/2006/relationships/hyperlink" Target="file:///\\192.168.0.101\&#20849;&#26377;&#12501;&#12457;&#12523;&#12480;\&#28246;&#21335;&#24037;&#22580;\&#28246;&#21335;&#20849;&#26377;\&#29983;&#29987;&#31649;&#29702;&#12471;&#12473;&#12486;&#12512;\&#31649;&#29702;&#12471;&#12473;&#12486;&#12512;\&#9679;DATA\&#21152;&#24037;&#26085;&#22577;" TargetMode="External"/><Relationship Id="rId5" Type="http://schemas.openxmlformats.org/officeDocument/2006/relationships/drawing" Target="../drawings/drawing7.xml"/><Relationship Id="rId4" Type="http://schemas.openxmlformats.org/officeDocument/2006/relationships/hyperlink" Target="file:///\\192.168.0.101\&#20849;&#26377;&#12501;&#12457;&#12523;&#12480;\&#28246;&#21335;&#24037;&#22580;\&#28246;&#21335;&#20849;&#26377;\&#29983;&#29987;&#31649;&#29702;&#12471;&#12473;&#12486;&#12512;\&#31649;&#29702;&#12471;&#12473;&#12486;&#12512;\&#21152;&#24037;&#20381;&#38972;&#26360;&#20837;&#21147;.xlsm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B289E-6E1B-48BB-B1B3-9CEE3C611C62}">
  <sheetPr codeName="Sheet1">
    <tabColor theme="1"/>
  </sheetPr>
  <dimension ref="A1:CH450"/>
  <sheetViews>
    <sheetView zoomScale="115" zoomScaleNormal="115" workbookViewId="0">
      <selection sqref="A1:CH450"/>
    </sheetView>
  </sheetViews>
  <sheetFormatPr defaultRowHeight="12"/>
  <cols>
    <col min="1" max="1" width="13" bestFit="1" customWidth="1"/>
    <col min="2" max="2" width="12" bestFit="1" customWidth="1"/>
    <col min="3" max="4" width="12.296875" bestFit="1" customWidth="1"/>
    <col min="5" max="5" width="12.296875" style="2" bestFit="1" customWidth="1"/>
    <col min="6" max="6" width="10.59765625" bestFit="1" customWidth="1"/>
    <col min="7" max="7" width="11" bestFit="1" customWidth="1"/>
    <col min="8" max="8" width="18.5" bestFit="1" customWidth="1"/>
    <col min="9" max="9" width="80.796875" bestFit="1" customWidth="1"/>
    <col min="10" max="10" width="15.5" bestFit="1" customWidth="1"/>
    <col min="11" max="11" width="29.69921875" bestFit="1" customWidth="1"/>
    <col min="12" max="12" width="9.19921875" bestFit="1" customWidth="1"/>
    <col min="13" max="13" width="8.09765625" bestFit="1" customWidth="1"/>
    <col min="14" max="14" width="19.59765625" bestFit="1" customWidth="1"/>
    <col min="15" max="15" width="18.8984375" bestFit="1" customWidth="1"/>
    <col min="16" max="16" width="10" bestFit="1" customWidth="1"/>
    <col min="17" max="17" width="8.09765625" bestFit="1" customWidth="1"/>
    <col min="18" max="18" width="9.59765625" bestFit="1" customWidth="1"/>
    <col min="19" max="19" width="80.796875" bestFit="1" customWidth="1"/>
    <col min="20" max="20" width="9.19921875" bestFit="1" customWidth="1"/>
    <col min="21" max="21" width="20" bestFit="1" customWidth="1"/>
    <col min="22" max="22" width="8.09765625" bestFit="1" customWidth="1"/>
    <col min="23" max="23" width="11.796875" bestFit="1" customWidth="1"/>
    <col min="24" max="25" width="12.296875" bestFit="1" customWidth="1"/>
    <col min="26" max="26" width="10.59765625" bestFit="1" customWidth="1"/>
    <col min="27" max="27" width="57.59765625" bestFit="1" customWidth="1"/>
    <col min="28" max="29" width="80.796875" bestFit="1" customWidth="1"/>
    <col min="30" max="30" width="54.69921875" bestFit="1" customWidth="1"/>
    <col min="31" max="31" width="11" bestFit="1" customWidth="1"/>
    <col min="32" max="32" width="22.3984375" bestFit="1" customWidth="1"/>
    <col min="33" max="34" width="12.296875" bestFit="1" customWidth="1"/>
    <col min="35" max="35" width="10.19921875" bestFit="1" customWidth="1"/>
    <col min="36" max="36" width="40.8984375" bestFit="1" customWidth="1"/>
    <col min="37" max="37" width="16.3984375" bestFit="1" customWidth="1"/>
    <col min="38" max="38" width="8.09765625" bestFit="1" customWidth="1"/>
    <col min="39" max="39" width="12.296875" bestFit="1" customWidth="1"/>
    <col min="40" max="40" width="19.59765625" bestFit="1" customWidth="1"/>
    <col min="41" max="41" width="8.09765625" bestFit="1" customWidth="1"/>
    <col min="42" max="42" width="18.3984375" bestFit="1" customWidth="1"/>
    <col min="43" max="43" width="55" bestFit="1" customWidth="1"/>
    <col min="44" max="44" width="37.5" bestFit="1" customWidth="1"/>
    <col min="45" max="45" width="14.59765625" bestFit="1" customWidth="1"/>
    <col min="46" max="46" width="11.69921875" bestFit="1" customWidth="1"/>
    <col min="47" max="47" width="10.19921875" bestFit="1" customWidth="1"/>
    <col min="48" max="48" width="12.296875" bestFit="1" customWidth="1"/>
    <col min="49" max="49" width="7.09765625" bestFit="1" customWidth="1"/>
    <col min="50" max="50" width="10.19921875" bestFit="1" customWidth="1"/>
    <col min="51" max="51" width="11.296875" bestFit="1" customWidth="1"/>
    <col min="52" max="52" width="8.09765625" bestFit="1" customWidth="1"/>
    <col min="53" max="55" width="10.19921875" bestFit="1" customWidth="1"/>
    <col min="56" max="56" width="12.3984375" bestFit="1" customWidth="1"/>
    <col min="57" max="57" width="9.19921875" bestFit="1" customWidth="1"/>
    <col min="58" max="58" width="11.296875" bestFit="1" customWidth="1"/>
    <col min="59" max="59" width="7.09765625" bestFit="1" customWidth="1"/>
    <col min="60" max="60" width="6" bestFit="1" customWidth="1"/>
    <col min="61" max="61" width="9.19921875" bestFit="1" customWidth="1"/>
    <col min="62" max="62" width="8.5" bestFit="1" customWidth="1"/>
    <col min="63" max="63" width="14.3984375" bestFit="1" customWidth="1"/>
    <col min="64" max="64" width="13.19921875" bestFit="1" customWidth="1"/>
    <col min="65" max="65" width="14.3984375" bestFit="1" customWidth="1"/>
    <col min="66" max="66" width="13.19921875" bestFit="1" customWidth="1"/>
    <col min="67" max="67" width="14.3984375" bestFit="1" customWidth="1"/>
    <col min="68" max="68" width="13.19921875" bestFit="1" customWidth="1"/>
    <col min="69" max="69" width="14.3984375" bestFit="1" customWidth="1"/>
    <col min="70" max="70" width="13.19921875" bestFit="1" customWidth="1"/>
    <col min="71" max="71" width="14.3984375" bestFit="1" customWidth="1"/>
    <col min="72" max="72" width="13.19921875" bestFit="1" customWidth="1"/>
    <col min="73" max="73" width="12.296875" bestFit="1" customWidth="1"/>
    <col min="74" max="83" width="12.8984375" bestFit="1" customWidth="1"/>
    <col min="84" max="84" width="15" bestFit="1" customWidth="1"/>
    <col min="85" max="85" width="9.296875" bestFit="1" customWidth="1"/>
    <col min="86" max="86" width="8.296875" bestFit="1" customWidth="1"/>
    <col min="87" max="89" width="12.296875" bestFit="1" customWidth="1"/>
    <col min="90" max="90" width="12.69921875" bestFit="1" customWidth="1"/>
    <col min="91" max="91" width="12" bestFit="1" customWidth="1"/>
    <col min="92" max="95" width="11.69921875" bestFit="1" customWidth="1"/>
  </cols>
  <sheetData>
    <row r="1" spans="1:86">
      <c r="A1" t="s">
        <v>1868</v>
      </c>
      <c r="B1" t="s">
        <v>25</v>
      </c>
      <c r="C1" t="s">
        <v>26</v>
      </c>
      <c r="D1" t="s">
        <v>48</v>
      </c>
      <c r="E1" t="s">
        <v>49</v>
      </c>
      <c r="F1" s="2" t="s">
        <v>50</v>
      </c>
      <c r="G1" t="s">
        <v>27</v>
      </c>
      <c r="H1" t="s">
        <v>19</v>
      </c>
      <c r="I1" t="s">
        <v>20</v>
      </c>
      <c r="J1" t="s">
        <v>51</v>
      </c>
      <c r="K1" t="s">
        <v>52</v>
      </c>
      <c r="L1" t="s">
        <v>53</v>
      </c>
      <c r="M1" t="s">
        <v>54</v>
      </c>
      <c r="N1" t="s">
        <v>1130</v>
      </c>
      <c r="O1" t="s">
        <v>28</v>
      </c>
      <c r="P1" t="s">
        <v>35</v>
      </c>
      <c r="Q1" t="s">
        <v>45</v>
      </c>
      <c r="R1" t="s">
        <v>55</v>
      </c>
      <c r="S1" t="s">
        <v>21</v>
      </c>
      <c r="T1" t="s">
        <v>56</v>
      </c>
      <c r="U1" t="s">
        <v>57</v>
      </c>
      <c r="V1" t="s">
        <v>58</v>
      </c>
      <c r="W1" t="s">
        <v>1131</v>
      </c>
      <c r="X1" t="s">
        <v>22</v>
      </c>
      <c r="Y1" t="s">
        <v>1132</v>
      </c>
      <c r="Z1" t="s">
        <v>29</v>
      </c>
      <c r="AA1" t="s">
        <v>2</v>
      </c>
      <c r="AB1" t="s">
        <v>30</v>
      </c>
      <c r="AC1" t="s">
        <v>31</v>
      </c>
      <c r="AD1" t="s">
        <v>32</v>
      </c>
      <c r="AE1" t="s">
        <v>33</v>
      </c>
      <c r="AF1" t="s">
        <v>3</v>
      </c>
      <c r="AG1" t="s">
        <v>23</v>
      </c>
      <c r="AH1" t="s">
        <v>24</v>
      </c>
      <c r="AI1" t="s">
        <v>34</v>
      </c>
      <c r="AJ1" t="s">
        <v>1133</v>
      </c>
      <c r="AK1" t="s">
        <v>1134</v>
      </c>
      <c r="AL1" t="s">
        <v>59</v>
      </c>
      <c r="AM1" t="s">
        <v>1135</v>
      </c>
      <c r="AN1" t="s">
        <v>1136</v>
      </c>
      <c r="AO1" t="s">
        <v>1137</v>
      </c>
      <c r="AP1" t="s">
        <v>951</v>
      </c>
      <c r="AQ1" t="s">
        <v>1707</v>
      </c>
      <c r="AR1" t="s">
        <v>1708</v>
      </c>
      <c r="AS1" t="s">
        <v>60</v>
      </c>
      <c r="AT1" t="s">
        <v>1138</v>
      </c>
      <c r="AU1" t="s">
        <v>61</v>
      </c>
      <c r="AV1" t="s">
        <v>62</v>
      </c>
      <c r="AW1" t="s">
        <v>597</v>
      </c>
      <c r="AX1" t="s">
        <v>63</v>
      </c>
      <c r="AY1" t="s">
        <v>64</v>
      </c>
      <c r="AZ1" t="s">
        <v>65</v>
      </c>
      <c r="BA1" t="s">
        <v>66</v>
      </c>
      <c r="BB1" t="s">
        <v>67</v>
      </c>
      <c r="BC1" t="s">
        <v>68</v>
      </c>
      <c r="BD1" t="s">
        <v>598</v>
      </c>
      <c r="BE1" t="s">
        <v>599</v>
      </c>
      <c r="BF1" t="s">
        <v>600</v>
      </c>
      <c r="BG1" t="s">
        <v>601</v>
      </c>
      <c r="BH1" t="s">
        <v>1139</v>
      </c>
      <c r="BI1" t="s">
        <v>1140</v>
      </c>
      <c r="BJ1" t="s">
        <v>1141</v>
      </c>
      <c r="BK1" t="s">
        <v>1142</v>
      </c>
      <c r="BL1" t="s">
        <v>1143</v>
      </c>
      <c r="BM1" t="s">
        <v>1144</v>
      </c>
      <c r="BN1" t="s">
        <v>1145</v>
      </c>
      <c r="BO1" t="s">
        <v>1146</v>
      </c>
      <c r="BP1" t="s">
        <v>1147</v>
      </c>
      <c r="BQ1" t="s">
        <v>1148</v>
      </c>
      <c r="BR1" t="s">
        <v>1149</v>
      </c>
      <c r="BS1" t="s">
        <v>1150</v>
      </c>
      <c r="BT1" t="s">
        <v>1151</v>
      </c>
      <c r="BU1" t="s">
        <v>1152</v>
      </c>
      <c r="BV1" t="s">
        <v>1869</v>
      </c>
      <c r="BW1" t="s">
        <v>1870</v>
      </c>
      <c r="BX1" t="s">
        <v>1871</v>
      </c>
      <c r="BY1" t="s">
        <v>1872</v>
      </c>
      <c r="BZ1" t="s">
        <v>1873</v>
      </c>
      <c r="CA1" t="s">
        <v>1874</v>
      </c>
      <c r="CB1" t="s">
        <v>1875</v>
      </c>
      <c r="CC1" t="s">
        <v>1876</v>
      </c>
      <c r="CD1" t="s">
        <v>1877</v>
      </c>
      <c r="CE1" t="s">
        <v>1878</v>
      </c>
      <c r="CF1" t="s">
        <v>1879</v>
      </c>
      <c r="CG1" t="s">
        <v>1880</v>
      </c>
      <c r="CH1" t="s">
        <v>1881</v>
      </c>
    </row>
    <row r="2" spans="1:86" hidden="1">
      <c r="A2" s="232" t="s">
        <v>1868</v>
      </c>
      <c r="B2" s="232" t="s">
        <v>555</v>
      </c>
      <c r="C2" s="232" t="s">
        <v>6</v>
      </c>
      <c r="D2" s="232" t="s">
        <v>4</v>
      </c>
      <c r="E2" s="232" t="s">
        <v>82</v>
      </c>
      <c r="F2" s="2">
        <v>46219</v>
      </c>
      <c r="G2" t="s">
        <v>196</v>
      </c>
      <c r="H2" t="s">
        <v>1710</v>
      </c>
      <c r="I2" s="232" t="s">
        <v>200</v>
      </c>
      <c r="J2" t="s">
        <v>276</v>
      </c>
      <c r="K2" s="232" t="s">
        <v>2083</v>
      </c>
      <c r="L2" t="s">
        <v>105</v>
      </c>
      <c r="M2" s="232"/>
      <c r="N2">
        <v>1200</v>
      </c>
      <c r="O2" t="s">
        <v>5</v>
      </c>
      <c r="P2" s="232" t="s">
        <v>196</v>
      </c>
      <c r="Q2" s="232">
        <v>1</v>
      </c>
      <c r="R2" t="s">
        <v>1711</v>
      </c>
      <c r="S2" s="232" t="s">
        <v>218</v>
      </c>
      <c r="T2" s="232" t="s">
        <v>276</v>
      </c>
      <c r="U2" s="232" t="s">
        <v>2083</v>
      </c>
      <c r="V2" t="s">
        <v>122</v>
      </c>
      <c r="W2" t="s">
        <v>2084</v>
      </c>
      <c r="X2" s="232" t="s">
        <v>72</v>
      </c>
      <c r="Y2" s="232" t="s">
        <v>36</v>
      </c>
      <c r="Z2" s="2">
        <v>46213</v>
      </c>
      <c r="AA2" s="232" t="s">
        <v>491</v>
      </c>
      <c r="AB2" s="232" t="s">
        <v>1776</v>
      </c>
      <c r="AC2" s="232" t="s">
        <v>196</v>
      </c>
      <c r="AD2" t="s">
        <v>196</v>
      </c>
      <c r="AE2" s="232" t="s">
        <v>182</v>
      </c>
      <c r="AF2" t="s">
        <v>1778</v>
      </c>
      <c r="AG2" s="2">
        <v>46218</v>
      </c>
      <c r="AH2" s="2">
        <v>46225</v>
      </c>
      <c r="AI2">
        <v>38</v>
      </c>
      <c r="AJ2" s="232" t="s">
        <v>2198</v>
      </c>
      <c r="AK2">
        <v>9</v>
      </c>
      <c r="AL2" s="232">
        <v>7</v>
      </c>
      <c r="AN2">
        <v>1200</v>
      </c>
      <c r="AO2">
        <v>38</v>
      </c>
      <c r="AP2" s="232">
        <v>45600</v>
      </c>
      <c r="AQ2" s="232" t="s">
        <v>879</v>
      </c>
      <c r="AR2" s="232" t="s">
        <v>907</v>
      </c>
      <c r="CF2" s="232" t="s">
        <v>1868</v>
      </c>
      <c r="CG2" s="232" t="s">
        <v>1880</v>
      </c>
      <c r="CH2" t="b">
        <v>0</v>
      </c>
    </row>
    <row r="3" spans="1:86" hidden="1">
      <c r="A3" s="232" t="s">
        <v>1868</v>
      </c>
      <c r="B3" s="232" t="s">
        <v>556</v>
      </c>
      <c r="C3" s="232" t="s">
        <v>6</v>
      </c>
      <c r="D3" s="232" t="s">
        <v>4</v>
      </c>
      <c r="E3" s="232" t="s">
        <v>195</v>
      </c>
      <c r="F3" s="2">
        <v>46218</v>
      </c>
      <c r="G3" t="s">
        <v>196</v>
      </c>
      <c r="H3" t="s">
        <v>1710</v>
      </c>
      <c r="I3" s="232" t="s">
        <v>247</v>
      </c>
      <c r="J3" t="s">
        <v>276</v>
      </c>
      <c r="K3" s="232" t="s">
        <v>2083</v>
      </c>
      <c r="L3" t="s">
        <v>105</v>
      </c>
      <c r="M3" s="232"/>
      <c r="N3">
        <v>3300</v>
      </c>
      <c r="O3" t="s">
        <v>5</v>
      </c>
      <c r="P3" s="232" t="s">
        <v>196</v>
      </c>
      <c r="Q3" s="232">
        <v>1</v>
      </c>
      <c r="R3" t="s">
        <v>1711</v>
      </c>
      <c r="S3" s="232" t="s">
        <v>250</v>
      </c>
      <c r="T3" s="232" t="s">
        <v>276</v>
      </c>
      <c r="U3" s="232" t="s">
        <v>2083</v>
      </c>
      <c r="V3" t="s">
        <v>122</v>
      </c>
      <c r="W3">
        <v>3900</v>
      </c>
      <c r="X3" s="232" t="s">
        <v>72</v>
      </c>
      <c r="Y3" s="232" t="s">
        <v>36</v>
      </c>
      <c r="Z3" s="2">
        <v>46213</v>
      </c>
      <c r="AA3" s="232" t="s">
        <v>491</v>
      </c>
      <c r="AB3" s="232" t="s">
        <v>1776</v>
      </c>
      <c r="AC3" s="232" t="s">
        <v>196</v>
      </c>
      <c r="AD3" t="s">
        <v>196</v>
      </c>
      <c r="AE3" s="232" t="s">
        <v>182</v>
      </c>
      <c r="AF3" t="s">
        <v>1778</v>
      </c>
      <c r="AG3" s="2">
        <v>46220</v>
      </c>
      <c r="AH3" s="2">
        <v>46221</v>
      </c>
      <c r="AI3">
        <v>38</v>
      </c>
      <c r="AJ3" s="232" t="s">
        <v>2219</v>
      </c>
      <c r="AK3">
        <v>13</v>
      </c>
      <c r="AL3" s="232">
        <v>7</v>
      </c>
      <c r="AN3">
        <v>3300</v>
      </c>
      <c r="AO3">
        <v>38</v>
      </c>
      <c r="AP3" s="232">
        <v>125400</v>
      </c>
      <c r="AQ3" s="232" t="s">
        <v>808</v>
      </c>
      <c r="AR3" s="232" t="s">
        <v>809</v>
      </c>
      <c r="CF3" s="232" t="s">
        <v>1868</v>
      </c>
      <c r="CG3" s="232" t="s">
        <v>1880</v>
      </c>
      <c r="CH3" t="b">
        <v>0</v>
      </c>
    </row>
    <row r="4" spans="1:86" hidden="1">
      <c r="A4" s="232" t="s">
        <v>1868</v>
      </c>
      <c r="B4" s="232" t="s">
        <v>2085</v>
      </c>
      <c r="C4" s="232" t="s">
        <v>6</v>
      </c>
      <c r="D4" s="232" t="s">
        <v>189</v>
      </c>
      <c r="E4" s="232" t="s">
        <v>195</v>
      </c>
      <c r="F4" s="2">
        <v>46195</v>
      </c>
      <c r="G4" t="s">
        <v>196</v>
      </c>
      <c r="H4" t="s">
        <v>2086</v>
      </c>
      <c r="I4" s="232" t="s">
        <v>2087</v>
      </c>
      <c r="J4" t="s">
        <v>276</v>
      </c>
      <c r="K4" s="232" t="s">
        <v>138</v>
      </c>
      <c r="L4" t="s">
        <v>196</v>
      </c>
      <c r="M4" s="232"/>
      <c r="N4">
        <v>1940</v>
      </c>
      <c r="O4" t="s">
        <v>196</v>
      </c>
      <c r="P4" s="232" t="s">
        <v>1779</v>
      </c>
      <c r="Q4" s="232">
        <v>1</v>
      </c>
      <c r="R4" t="s">
        <v>119</v>
      </c>
      <c r="S4" s="232" t="s">
        <v>2088</v>
      </c>
      <c r="T4" s="232" t="s">
        <v>196</v>
      </c>
      <c r="U4" s="232" t="s">
        <v>138</v>
      </c>
      <c r="V4" t="s">
        <v>196</v>
      </c>
      <c r="W4" t="s">
        <v>2089</v>
      </c>
      <c r="X4" s="232" t="s">
        <v>74</v>
      </c>
      <c r="Y4" s="232" t="s">
        <v>39</v>
      </c>
      <c r="Z4" s="2"/>
      <c r="AA4" s="232" t="s">
        <v>46</v>
      </c>
      <c r="AB4" s="232" t="s">
        <v>2090</v>
      </c>
      <c r="AC4" s="232" t="s">
        <v>196</v>
      </c>
      <c r="AD4" t="s">
        <v>196</v>
      </c>
      <c r="AE4" s="232" t="s">
        <v>185</v>
      </c>
      <c r="AF4" t="s">
        <v>2091</v>
      </c>
      <c r="AG4" s="2">
        <v>46211</v>
      </c>
      <c r="AH4" s="2">
        <v>46211</v>
      </c>
      <c r="AI4">
        <v>43</v>
      </c>
      <c r="AJ4" s="232" t="s">
        <v>2092</v>
      </c>
      <c r="AK4">
        <v>20</v>
      </c>
      <c r="AL4" s="232">
        <v>7</v>
      </c>
      <c r="AN4">
        <v>1940</v>
      </c>
      <c r="AO4">
        <v>43</v>
      </c>
      <c r="AP4" s="232">
        <v>83420</v>
      </c>
      <c r="AQ4" s="232" t="s">
        <v>949</v>
      </c>
      <c r="AR4" s="232" t="s">
        <v>2093</v>
      </c>
      <c r="CF4" s="232" t="s">
        <v>1868</v>
      </c>
      <c r="CG4" s="232" t="s">
        <v>1880</v>
      </c>
      <c r="CH4" t="b">
        <v>0</v>
      </c>
    </row>
    <row r="5" spans="1:86" hidden="1">
      <c r="A5" s="232" t="s">
        <v>1868</v>
      </c>
      <c r="B5" s="232" t="s">
        <v>2094</v>
      </c>
      <c r="C5" s="232" t="s">
        <v>6</v>
      </c>
      <c r="D5" s="232" t="s">
        <v>4</v>
      </c>
      <c r="E5" s="232" t="s">
        <v>82</v>
      </c>
      <c r="F5" s="2">
        <v>46217</v>
      </c>
      <c r="G5" t="s">
        <v>196</v>
      </c>
      <c r="H5" t="s">
        <v>1715</v>
      </c>
      <c r="I5" s="232" t="s">
        <v>1825</v>
      </c>
      <c r="J5" t="s">
        <v>276</v>
      </c>
      <c r="K5" s="232" t="s">
        <v>196</v>
      </c>
      <c r="L5" t="s">
        <v>14</v>
      </c>
      <c r="M5" s="232"/>
      <c r="N5">
        <v>6000</v>
      </c>
      <c r="O5" t="s">
        <v>196</v>
      </c>
      <c r="P5" s="232" t="s">
        <v>196</v>
      </c>
      <c r="Q5" s="232">
        <v>1</v>
      </c>
      <c r="R5" t="s">
        <v>1766</v>
      </c>
      <c r="S5" s="232" t="s">
        <v>1827</v>
      </c>
      <c r="T5" s="232" t="s">
        <v>276</v>
      </c>
      <c r="U5" s="232" t="s">
        <v>196</v>
      </c>
      <c r="V5" t="s">
        <v>14</v>
      </c>
      <c r="W5" t="s">
        <v>2014</v>
      </c>
      <c r="X5" s="232" t="s">
        <v>196</v>
      </c>
      <c r="Y5" s="232" t="s">
        <v>196</v>
      </c>
      <c r="Z5" s="2">
        <v>46204</v>
      </c>
      <c r="AA5" s="232" t="s">
        <v>17</v>
      </c>
      <c r="AB5" s="232" t="s">
        <v>196</v>
      </c>
      <c r="AC5" s="232" t="s">
        <v>196</v>
      </c>
      <c r="AD5" t="s">
        <v>196</v>
      </c>
      <c r="AE5" s="232" t="s">
        <v>183</v>
      </c>
      <c r="AF5" t="s">
        <v>1828</v>
      </c>
      <c r="AG5" s="2">
        <v>46209</v>
      </c>
      <c r="AH5" s="2">
        <v>46212</v>
      </c>
      <c r="AI5">
        <v>11</v>
      </c>
      <c r="AJ5" s="232" t="s">
        <v>2220</v>
      </c>
      <c r="AK5">
        <v>12</v>
      </c>
      <c r="AL5" s="232">
        <v>7</v>
      </c>
      <c r="AN5">
        <v>6000</v>
      </c>
      <c r="AO5">
        <v>11</v>
      </c>
      <c r="AP5" s="232">
        <v>66000</v>
      </c>
      <c r="AQ5" s="232" t="s">
        <v>892</v>
      </c>
      <c r="AR5" s="232" t="s">
        <v>893</v>
      </c>
      <c r="CF5" s="232" t="s">
        <v>1868</v>
      </c>
      <c r="CG5" s="232" t="s">
        <v>1880</v>
      </c>
      <c r="CH5" t="b">
        <v>0</v>
      </c>
    </row>
    <row r="6" spans="1:86" hidden="1">
      <c r="A6" s="232" t="s">
        <v>1868</v>
      </c>
      <c r="B6" s="232" t="s">
        <v>2095</v>
      </c>
      <c r="C6" s="232" t="s">
        <v>6</v>
      </c>
      <c r="D6" s="232" t="s">
        <v>4</v>
      </c>
      <c r="E6" s="232" t="s">
        <v>82</v>
      </c>
      <c r="F6" s="2">
        <v>46217</v>
      </c>
      <c r="G6" t="s">
        <v>196</v>
      </c>
      <c r="H6" t="s">
        <v>1715</v>
      </c>
      <c r="I6" s="232" t="s">
        <v>2096</v>
      </c>
      <c r="J6" t="s">
        <v>2097</v>
      </c>
      <c r="K6" s="232" t="s">
        <v>196</v>
      </c>
      <c r="L6" t="s">
        <v>14</v>
      </c>
      <c r="M6" s="232"/>
      <c r="N6">
        <v>1600</v>
      </c>
      <c r="O6" t="s">
        <v>196</v>
      </c>
      <c r="P6" s="232" t="s">
        <v>1779</v>
      </c>
      <c r="Q6" s="232">
        <v>1</v>
      </c>
      <c r="R6" t="s">
        <v>1766</v>
      </c>
      <c r="S6" s="232" t="s">
        <v>96</v>
      </c>
      <c r="T6" s="232" t="s">
        <v>276</v>
      </c>
      <c r="U6" s="232" t="s">
        <v>196</v>
      </c>
      <c r="V6" t="s">
        <v>14</v>
      </c>
      <c r="W6">
        <v>200</v>
      </c>
      <c r="X6" s="232" t="s">
        <v>72</v>
      </c>
      <c r="Y6" s="232" t="s">
        <v>39</v>
      </c>
      <c r="Z6" s="2">
        <v>46205</v>
      </c>
      <c r="AA6" s="232" t="s">
        <v>46</v>
      </c>
      <c r="AB6" s="232" t="s">
        <v>196</v>
      </c>
      <c r="AC6" s="232" t="s">
        <v>196</v>
      </c>
      <c r="AD6" t="s">
        <v>196</v>
      </c>
      <c r="AE6" s="232" t="s">
        <v>183</v>
      </c>
      <c r="AF6" t="s">
        <v>2098</v>
      </c>
      <c r="AG6" s="2">
        <v>46210</v>
      </c>
      <c r="AH6" s="2">
        <v>46211</v>
      </c>
      <c r="AI6">
        <v>10</v>
      </c>
      <c r="AJ6" s="232" t="s">
        <v>2221</v>
      </c>
      <c r="AK6">
        <v>1</v>
      </c>
      <c r="AL6" s="232">
        <v>7</v>
      </c>
      <c r="AN6">
        <v>1600</v>
      </c>
      <c r="AO6">
        <v>10</v>
      </c>
      <c r="AP6" s="232">
        <v>16000</v>
      </c>
      <c r="AQ6" s="232" t="s">
        <v>2099</v>
      </c>
      <c r="AR6" s="232" t="s">
        <v>725</v>
      </c>
      <c r="CF6" s="232" t="s">
        <v>1868</v>
      </c>
      <c r="CG6" s="232" t="s">
        <v>1880</v>
      </c>
      <c r="CH6" t="b">
        <v>0</v>
      </c>
    </row>
    <row r="7" spans="1:86" hidden="1">
      <c r="A7" s="232" t="s">
        <v>1868</v>
      </c>
      <c r="B7" s="232" t="s">
        <v>2100</v>
      </c>
      <c r="C7" s="232" t="s">
        <v>6</v>
      </c>
      <c r="D7" s="232" t="s">
        <v>4</v>
      </c>
      <c r="E7" s="232" t="s">
        <v>82</v>
      </c>
      <c r="F7" s="2">
        <v>46217</v>
      </c>
      <c r="G7" t="s">
        <v>196</v>
      </c>
      <c r="H7" t="s">
        <v>1715</v>
      </c>
      <c r="I7" s="232" t="s">
        <v>2101</v>
      </c>
      <c r="J7" t="s">
        <v>927</v>
      </c>
      <c r="K7" s="232" t="s">
        <v>196</v>
      </c>
      <c r="L7" t="s">
        <v>14</v>
      </c>
      <c r="M7" s="232"/>
      <c r="N7">
        <v>1200</v>
      </c>
      <c r="O7" t="s">
        <v>196</v>
      </c>
      <c r="P7" s="232" t="s">
        <v>1779</v>
      </c>
      <c r="Q7" s="232">
        <v>1</v>
      </c>
      <c r="R7" t="s">
        <v>1766</v>
      </c>
      <c r="S7" s="232" t="s">
        <v>96</v>
      </c>
      <c r="T7" s="232" t="s">
        <v>276</v>
      </c>
      <c r="U7" s="232" t="s">
        <v>196</v>
      </c>
      <c r="V7" t="s">
        <v>14</v>
      </c>
      <c r="W7">
        <v>200</v>
      </c>
      <c r="X7" s="232" t="s">
        <v>72</v>
      </c>
      <c r="Y7" s="232" t="s">
        <v>39</v>
      </c>
      <c r="Z7" s="2">
        <v>46205</v>
      </c>
      <c r="AA7" s="232" t="s">
        <v>46</v>
      </c>
      <c r="AB7" s="232" t="s">
        <v>196</v>
      </c>
      <c r="AC7" s="232" t="s">
        <v>196</v>
      </c>
      <c r="AD7" t="s">
        <v>196</v>
      </c>
      <c r="AE7" s="232" t="s">
        <v>183</v>
      </c>
      <c r="AF7" t="s">
        <v>2098</v>
      </c>
      <c r="AG7" s="2">
        <v>46210</v>
      </c>
      <c r="AH7" s="2">
        <v>46211</v>
      </c>
      <c r="AI7">
        <v>10</v>
      </c>
      <c r="AJ7" s="232" t="s">
        <v>2222</v>
      </c>
      <c r="AK7">
        <v>1</v>
      </c>
      <c r="AL7" s="232">
        <v>7</v>
      </c>
      <c r="AN7">
        <v>1200</v>
      </c>
      <c r="AO7">
        <v>10</v>
      </c>
      <c r="AP7" s="232">
        <v>12000</v>
      </c>
      <c r="AQ7" s="232" t="s">
        <v>2102</v>
      </c>
      <c r="AR7" s="232" t="s">
        <v>725</v>
      </c>
      <c r="CF7" s="232" t="s">
        <v>1868</v>
      </c>
      <c r="CG7" s="232" t="s">
        <v>1880</v>
      </c>
      <c r="CH7" t="b">
        <v>0</v>
      </c>
    </row>
    <row r="8" spans="1:86">
      <c r="A8" s="232" t="s">
        <v>1868</v>
      </c>
      <c r="B8" s="232" t="s">
        <v>537</v>
      </c>
      <c r="C8" s="232" t="s">
        <v>6</v>
      </c>
      <c r="D8" s="232" t="s">
        <v>4</v>
      </c>
      <c r="E8" s="232" t="s">
        <v>195</v>
      </c>
      <c r="F8" s="2">
        <v>46192</v>
      </c>
      <c r="G8" t="s">
        <v>196</v>
      </c>
      <c r="H8" t="s">
        <v>1715</v>
      </c>
      <c r="I8" s="232" t="s">
        <v>1767</v>
      </c>
      <c r="J8" t="s">
        <v>276</v>
      </c>
      <c r="K8" s="232" t="s">
        <v>13</v>
      </c>
      <c r="L8" t="s">
        <v>14</v>
      </c>
      <c r="M8" s="232"/>
      <c r="N8">
        <v>100</v>
      </c>
      <c r="O8" t="s">
        <v>196</v>
      </c>
      <c r="P8" s="232" t="s">
        <v>196</v>
      </c>
      <c r="Q8" s="232">
        <v>1</v>
      </c>
      <c r="R8" t="s">
        <v>1715</v>
      </c>
      <c r="S8" s="232" t="s">
        <v>1767</v>
      </c>
      <c r="T8" s="232" t="s">
        <v>276</v>
      </c>
      <c r="U8" s="232" t="s">
        <v>13</v>
      </c>
      <c r="V8" t="s">
        <v>14</v>
      </c>
      <c r="W8">
        <v>100</v>
      </c>
      <c r="X8" s="232" t="s">
        <v>74</v>
      </c>
      <c r="Y8" s="232" t="s">
        <v>17</v>
      </c>
      <c r="Z8" s="2"/>
      <c r="AA8" s="232" t="s">
        <v>2103</v>
      </c>
      <c r="AB8" s="232" t="s">
        <v>1769</v>
      </c>
      <c r="AC8" s="232" t="s">
        <v>2104</v>
      </c>
      <c r="AD8" t="s">
        <v>196</v>
      </c>
      <c r="AE8" s="232" t="s">
        <v>181</v>
      </c>
      <c r="AF8" t="s">
        <v>1770</v>
      </c>
      <c r="AG8" s="2">
        <v>46192</v>
      </c>
      <c r="AH8" s="2">
        <v>46192</v>
      </c>
      <c r="AI8">
        <v>35</v>
      </c>
      <c r="AJ8" s="232" t="s">
        <v>2105</v>
      </c>
      <c r="AK8">
        <v>1</v>
      </c>
      <c r="AL8" s="232">
        <v>6</v>
      </c>
      <c r="AN8">
        <v>100</v>
      </c>
      <c r="AO8">
        <v>35</v>
      </c>
      <c r="AP8" s="232">
        <v>3500</v>
      </c>
      <c r="AQ8" s="232" t="s">
        <v>2047</v>
      </c>
      <c r="AR8" s="232" t="s">
        <v>2051</v>
      </c>
      <c r="CF8" s="232" t="s">
        <v>1868</v>
      </c>
      <c r="CG8" s="232" t="s">
        <v>1880</v>
      </c>
      <c r="CH8" t="b">
        <v>0</v>
      </c>
    </row>
    <row r="9" spans="1:86" hidden="1">
      <c r="A9" s="232" t="s">
        <v>1868</v>
      </c>
      <c r="B9" s="232" t="s">
        <v>546</v>
      </c>
      <c r="C9" s="232" t="s">
        <v>6</v>
      </c>
      <c r="D9" s="232" t="s">
        <v>4</v>
      </c>
      <c r="E9" s="232" t="s">
        <v>195</v>
      </c>
      <c r="F9" s="2">
        <v>46192</v>
      </c>
      <c r="G9" t="s">
        <v>196</v>
      </c>
      <c r="H9" t="s">
        <v>1710</v>
      </c>
      <c r="I9" s="232" t="s">
        <v>247</v>
      </c>
      <c r="J9" t="s">
        <v>276</v>
      </c>
      <c r="K9" s="232" t="s">
        <v>196</v>
      </c>
      <c r="L9" t="s">
        <v>105</v>
      </c>
      <c r="M9" s="232"/>
      <c r="N9">
        <v>6000</v>
      </c>
      <c r="O9" t="s">
        <v>5</v>
      </c>
      <c r="P9" s="232" t="s">
        <v>196</v>
      </c>
      <c r="Q9" s="232">
        <v>1</v>
      </c>
      <c r="R9" t="s">
        <v>1711</v>
      </c>
      <c r="S9" s="232" t="s">
        <v>250</v>
      </c>
      <c r="T9" s="232" t="s">
        <v>276</v>
      </c>
      <c r="U9" s="232" t="s">
        <v>196</v>
      </c>
      <c r="V9" t="s">
        <v>122</v>
      </c>
      <c r="W9" t="s">
        <v>1775</v>
      </c>
      <c r="X9" s="232" t="s">
        <v>72</v>
      </c>
      <c r="Y9" s="232" t="s">
        <v>36</v>
      </c>
      <c r="Z9" s="2">
        <v>46206</v>
      </c>
      <c r="AA9" s="232" t="s">
        <v>880</v>
      </c>
      <c r="AB9" s="232" t="s">
        <v>1776</v>
      </c>
      <c r="AC9" s="232" t="s">
        <v>196</v>
      </c>
      <c r="AD9" t="s">
        <v>196</v>
      </c>
      <c r="AE9" s="232" t="s">
        <v>182</v>
      </c>
      <c r="AF9" t="s">
        <v>1778</v>
      </c>
      <c r="AG9" s="2">
        <v>46212</v>
      </c>
      <c r="AH9" s="2">
        <v>46212</v>
      </c>
      <c r="AI9">
        <v>38</v>
      </c>
      <c r="AJ9" s="232" t="s">
        <v>2223</v>
      </c>
      <c r="AK9">
        <v>20</v>
      </c>
      <c r="AL9" s="232">
        <v>7</v>
      </c>
      <c r="AN9">
        <v>6000</v>
      </c>
      <c r="AO9">
        <v>38</v>
      </c>
      <c r="AP9" s="232">
        <v>228000</v>
      </c>
      <c r="AQ9" s="232" t="s">
        <v>808</v>
      </c>
      <c r="AR9" s="232" t="s">
        <v>809</v>
      </c>
      <c r="CF9" s="232" t="s">
        <v>1868</v>
      </c>
      <c r="CG9" s="232" t="s">
        <v>1880</v>
      </c>
      <c r="CH9" t="b">
        <v>0</v>
      </c>
    </row>
    <row r="10" spans="1:86" hidden="1">
      <c r="A10" s="232" t="s">
        <v>1868</v>
      </c>
      <c r="B10" s="232" t="s">
        <v>259</v>
      </c>
      <c r="C10" s="232" t="s">
        <v>6</v>
      </c>
      <c r="D10" s="232" t="s">
        <v>4</v>
      </c>
      <c r="E10" s="232" t="s">
        <v>1939</v>
      </c>
      <c r="F10" s="2">
        <v>46212</v>
      </c>
      <c r="G10" t="s">
        <v>196</v>
      </c>
      <c r="H10" t="s">
        <v>1710</v>
      </c>
      <c r="I10" s="232" t="s">
        <v>200</v>
      </c>
      <c r="J10" t="s">
        <v>276</v>
      </c>
      <c r="K10" s="232" t="s">
        <v>196</v>
      </c>
      <c r="L10" t="s">
        <v>105</v>
      </c>
      <c r="M10" s="232"/>
      <c r="N10">
        <v>6000</v>
      </c>
      <c r="O10" t="s">
        <v>5</v>
      </c>
      <c r="P10" s="232" t="s">
        <v>196</v>
      </c>
      <c r="Q10" s="232">
        <v>1</v>
      </c>
      <c r="R10" t="s">
        <v>1711</v>
      </c>
      <c r="S10" s="232" t="s">
        <v>218</v>
      </c>
      <c r="T10" s="232" t="s">
        <v>276</v>
      </c>
      <c r="U10" s="232" t="s">
        <v>196</v>
      </c>
      <c r="V10" t="s">
        <v>122</v>
      </c>
      <c r="W10" t="s">
        <v>1775</v>
      </c>
      <c r="X10" s="232" t="s">
        <v>72</v>
      </c>
      <c r="Y10" s="232" t="s">
        <v>36</v>
      </c>
      <c r="Z10" s="2">
        <v>46206</v>
      </c>
      <c r="AA10" s="232" t="s">
        <v>880</v>
      </c>
      <c r="AB10" s="232" t="s">
        <v>1776</v>
      </c>
      <c r="AC10" s="232" t="s">
        <v>196</v>
      </c>
      <c r="AD10" t="s">
        <v>196</v>
      </c>
      <c r="AE10" s="232" t="s">
        <v>182</v>
      </c>
      <c r="AF10" t="s">
        <v>1778</v>
      </c>
      <c r="AG10" s="2">
        <v>46216</v>
      </c>
      <c r="AH10" s="2">
        <v>46216</v>
      </c>
      <c r="AI10">
        <v>38</v>
      </c>
      <c r="AJ10" s="232" t="s">
        <v>2106</v>
      </c>
      <c r="AK10">
        <v>20</v>
      </c>
      <c r="AL10" s="232">
        <v>7</v>
      </c>
      <c r="AN10">
        <v>6000</v>
      </c>
      <c r="AO10">
        <v>38</v>
      </c>
      <c r="AP10" s="232">
        <v>228000</v>
      </c>
      <c r="AQ10" s="232" t="s">
        <v>879</v>
      </c>
      <c r="AR10" s="232" t="s">
        <v>907</v>
      </c>
      <c r="CF10" s="232" t="s">
        <v>1868</v>
      </c>
      <c r="CG10" s="232" t="s">
        <v>1880</v>
      </c>
      <c r="CH10" t="b">
        <v>0</v>
      </c>
    </row>
    <row r="11" spans="1:86" hidden="1">
      <c r="A11" s="232" t="s">
        <v>1868</v>
      </c>
      <c r="B11" s="232" t="s">
        <v>128</v>
      </c>
      <c r="C11" s="232" t="s">
        <v>6</v>
      </c>
      <c r="D11" s="232" t="s">
        <v>4</v>
      </c>
      <c r="E11" s="232" t="s">
        <v>195</v>
      </c>
      <c r="F11" s="2">
        <v>46192</v>
      </c>
      <c r="G11" t="s">
        <v>196</v>
      </c>
      <c r="H11" t="s">
        <v>1710</v>
      </c>
      <c r="I11" s="232" t="s">
        <v>247</v>
      </c>
      <c r="J11" t="s">
        <v>276</v>
      </c>
      <c r="K11" s="232" t="s">
        <v>196</v>
      </c>
      <c r="L11" t="s">
        <v>105</v>
      </c>
      <c r="M11" s="232"/>
      <c r="N11">
        <v>5400</v>
      </c>
      <c r="O11" t="s">
        <v>5</v>
      </c>
      <c r="P11" s="232" t="s">
        <v>196</v>
      </c>
      <c r="Q11" s="232">
        <v>1</v>
      </c>
      <c r="R11" t="s">
        <v>1711</v>
      </c>
      <c r="S11" s="232" t="s">
        <v>250</v>
      </c>
      <c r="T11" s="232" t="s">
        <v>276</v>
      </c>
      <c r="U11" s="232" t="s">
        <v>196</v>
      </c>
      <c r="V11" t="s">
        <v>122</v>
      </c>
      <c r="W11" t="s">
        <v>1775</v>
      </c>
      <c r="X11" s="232" t="s">
        <v>72</v>
      </c>
      <c r="Y11" s="232" t="s">
        <v>36</v>
      </c>
      <c r="Z11" s="2">
        <v>46209</v>
      </c>
      <c r="AA11" s="232" t="s">
        <v>880</v>
      </c>
      <c r="AB11" s="232" t="s">
        <v>1776</v>
      </c>
      <c r="AC11" s="232" t="s">
        <v>196</v>
      </c>
      <c r="AD11" t="s">
        <v>196</v>
      </c>
      <c r="AE11" s="232" t="s">
        <v>182</v>
      </c>
      <c r="AF11" t="s">
        <v>1778</v>
      </c>
      <c r="AG11" s="2">
        <v>46217</v>
      </c>
      <c r="AH11" s="2">
        <v>46217</v>
      </c>
      <c r="AI11">
        <v>38</v>
      </c>
      <c r="AJ11" s="232" t="s">
        <v>2107</v>
      </c>
      <c r="AK11">
        <v>20</v>
      </c>
      <c r="AL11" s="232">
        <v>7</v>
      </c>
      <c r="AN11">
        <v>5400</v>
      </c>
      <c r="AO11">
        <v>38</v>
      </c>
      <c r="AP11" s="232">
        <v>205200</v>
      </c>
      <c r="AQ11" s="232" t="s">
        <v>808</v>
      </c>
      <c r="AR11" s="232" t="s">
        <v>2108</v>
      </c>
      <c r="CF11" s="232" t="s">
        <v>1868</v>
      </c>
      <c r="CG11" s="232" t="s">
        <v>1880</v>
      </c>
      <c r="CH11" t="b">
        <v>0</v>
      </c>
    </row>
    <row r="12" spans="1:86">
      <c r="A12" s="232" t="s">
        <v>1868</v>
      </c>
      <c r="B12" s="232" t="s">
        <v>1920</v>
      </c>
      <c r="C12" s="232" t="s">
        <v>6</v>
      </c>
      <c r="D12" s="232" t="s">
        <v>4</v>
      </c>
      <c r="E12" s="232" t="s">
        <v>82</v>
      </c>
      <c r="F12" s="2">
        <v>46191</v>
      </c>
      <c r="G12" t="s">
        <v>1920</v>
      </c>
      <c r="H12" t="s">
        <v>1715</v>
      </c>
      <c r="I12" s="232" t="s">
        <v>266</v>
      </c>
      <c r="J12" t="s">
        <v>276</v>
      </c>
      <c r="K12" s="232" t="s">
        <v>93</v>
      </c>
      <c r="L12" t="s">
        <v>14</v>
      </c>
      <c r="M12" s="232"/>
      <c r="N12">
        <v>12000</v>
      </c>
      <c r="O12" t="s">
        <v>196</v>
      </c>
      <c r="P12" s="232" t="s">
        <v>196</v>
      </c>
      <c r="Q12" s="232">
        <v>1</v>
      </c>
      <c r="R12" t="s">
        <v>1766</v>
      </c>
      <c r="S12" s="232" t="s">
        <v>267</v>
      </c>
      <c r="T12" s="232" t="s">
        <v>276</v>
      </c>
      <c r="U12" s="232" t="s">
        <v>93</v>
      </c>
      <c r="V12" t="s">
        <v>14</v>
      </c>
      <c r="W12" t="s">
        <v>1775</v>
      </c>
      <c r="X12" s="232" t="s">
        <v>72</v>
      </c>
      <c r="Y12" s="232" t="s">
        <v>17</v>
      </c>
      <c r="Z12" s="2">
        <v>46196</v>
      </c>
      <c r="AA12" s="232" t="s">
        <v>17</v>
      </c>
      <c r="AB12" s="232" t="s">
        <v>196</v>
      </c>
      <c r="AC12" s="232" t="s">
        <v>1268</v>
      </c>
      <c r="AD12" t="s">
        <v>196</v>
      </c>
      <c r="AE12" s="232" t="s">
        <v>183</v>
      </c>
      <c r="AF12" t="s">
        <v>324</v>
      </c>
      <c r="AG12" s="2">
        <v>46198</v>
      </c>
      <c r="AH12" s="2">
        <v>46198</v>
      </c>
      <c r="AI12">
        <v>1</v>
      </c>
      <c r="AJ12" s="232" t="s">
        <v>1971</v>
      </c>
      <c r="AK12">
        <v>30</v>
      </c>
      <c r="AL12" s="232">
        <v>6</v>
      </c>
      <c r="AN12">
        <v>12000</v>
      </c>
      <c r="AO12">
        <v>1</v>
      </c>
      <c r="AP12" s="232">
        <v>12000</v>
      </c>
      <c r="AQ12" s="232" t="s">
        <v>986</v>
      </c>
      <c r="AR12" s="232" t="s">
        <v>968</v>
      </c>
      <c r="CF12" s="232" t="s">
        <v>1868</v>
      </c>
      <c r="CG12" s="232" t="s">
        <v>1880</v>
      </c>
      <c r="CH12" t="b">
        <v>0</v>
      </c>
    </row>
    <row r="13" spans="1:86">
      <c r="A13" s="232" t="s">
        <v>1868</v>
      </c>
      <c r="B13" s="232" t="s">
        <v>1921</v>
      </c>
      <c r="C13" s="232" t="s">
        <v>6</v>
      </c>
      <c r="D13" s="232" t="s">
        <v>4</v>
      </c>
      <c r="E13" s="232" t="s">
        <v>82</v>
      </c>
      <c r="F13" s="2">
        <v>46191</v>
      </c>
      <c r="G13" t="s">
        <v>1921</v>
      </c>
      <c r="H13" t="s">
        <v>1715</v>
      </c>
      <c r="I13" s="232" t="s">
        <v>1922</v>
      </c>
      <c r="J13" t="s">
        <v>276</v>
      </c>
      <c r="K13" s="232" t="s">
        <v>80</v>
      </c>
      <c r="L13" t="s">
        <v>14</v>
      </c>
      <c r="M13" s="232"/>
      <c r="N13">
        <v>20000</v>
      </c>
      <c r="O13" t="s">
        <v>196</v>
      </c>
      <c r="P13" s="232" t="s">
        <v>196</v>
      </c>
      <c r="Q13" s="232">
        <v>1</v>
      </c>
      <c r="R13" t="s">
        <v>1766</v>
      </c>
      <c r="S13" s="232" t="s">
        <v>1924</v>
      </c>
      <c r="T13" s="232" t="s">
        <v>276</v>
      </c>
      <c r="U13" s="232" t="s">
        <v>80</v>
      </c>
      <c r="V13" t="s">
        <v>14</v>
      </c>
      <c r="W13" t="s">
        <v>1925</v>
      </c>
      <c r="X13" s="232" t="s">
        <v>72</v>
      </c>
      <c r="Y13" s="232" t="s">
        <v>17</v>
      </c>
      <c r="Z13" s="2">
        <v>46195</v>
      </c>
      <c r="AA13" s="232" t="s">
        <v>17</v>
      </c>
      <c r="AB13" s="232" t="s">
        <v>196</v>
      </c>
      <c r="AC13" s="232" t="s">
        <v>1268</v>
      </c>
      <c r="AD13" t="s">
        <v>196</v>
      </c>
      <c r="AE13" s="232" t="s">
        <v>183</v>
      </c>
      <c r="AF13" t="s">
        <v>312</v>
      </c>
      <c r="AG13" s="2">
        <v>46202</v>
      </c>
      <c r="AH13" s="2">
        <v>46202</v>
      </c>
      <c r="AI13">
        <v>11</v>
      </c>
      <c r="AJ13" s="232" t="s">
        <v>1972</v>
      </c>
      <c r="AK13">
        <v>50</v>
      </c>
      <c r="AL13" s="232">
        <v>6</v>
      </c>
      <c r="AN13">
        <v>20000</v>
      </c>
      <c r="AO13">
        <v>11</v>
      </c>
      <c r="AP13" s="232">
        <v>220000</v>
      </c>
      <c r="AQ13" s="232" t="s">
        <v>757</v>
      </c>
      <c r="AR13" s="232" t="s">
        <v>758</v>
      </c>
      <c r="CF13" s="232" t="s">
        <v>1868</v>
      </c>
      <c r="CG13" s="232" t="s">
        <v>1880</v>
      </c>
      <c r="CH13" t="b">
        <v>0</v>
      </c>
    </row>
    <row r="14" spans="1:86">
      <c r="A14" s="232" t="s">
        <v>1868</v>
      </c>
      <c r="B14" s="232" t="s">
        <v>2058</v>
      </c>
      <c r="C14" s="232" t="s">
        <v>6</v>
      </c>
      <c r="D14" s="232" t="s">
        <v>4</v>
      </c>
      <c r="E14" s="232" t="s">
        <v>82</v>
      </c>
      <c r="F14" s="2">
        <v>46191</v>
      </c>
      <c r="G14" t="s">
        <v>196</v>
      </c>
      <c r="H14" t="s">
        <v>1710</v>
      </c>
      <c r="I14" s="232" t="s">
        <v>247</v>
      </c>
      <c r="J14" t="s">
        <v>276</v>
      </c>
      <c r="K14" s="232" t="s">
        <v>196</v>
      </c>
      <c r="L14" t="s">
        <v>105</v>
      </c>
      <c r="M14" s="232"/>
      <c r="N14">
        <v>6000</v>
      </c>
      <c r="O14" t="s">
        <v>5</v>
      </c>
      <c r="P14" s="232" t="s">
        <v>196</v>
      </c>
      <c r="Q14" s="232">
        <v>1</v>
      </c>
      <c r="R14" t="s">
        <v>1711</v>
      </c>
      <c r="S14" s="232" t="s">
        <v>250</v>
      </c>
      <c r="T14" s="232" t="s">
        <v>276</v>
      </c>
      <c r="U14" s="232" t="s">
        <v>196</v>
      </c>
      <c r="V14" t="s">
        <v>122</v>
      </c>
      <c r="W14" t="s">
        <v>1775</v>
      </c>
      <c r="X14" s="232" t="s">
        <v>72</v>
      </c>
      <c r="Y14" s="232" t="s">
        <v>36</v>
      </c>
      <c r="Z14" s="2">
        <v>46192</v>
      </c>
      <c r="AA14" s="232" t="s">
        <v>491</v>
      </c>
      <c r="AB14" s="232" t="s">
        <v>1776</v>
      </c>
      <c r="AC14" s="232" t="s">
        <v>196</v>
      </c>
      <c r="AD14" t="s">
        <v>196</v>
      </c>
      <c r="AE14" s="232" t="s">
        <v>182</v>
      </c>
      <c r="AF14" t="s">
        <v>1778</v>
      </c>
      <c r="AG14" s="2">
        <v>46202</v>
      </c>
      <c r="AH14" s="2">
        <v>46202</v>
      </c>
      <c r="AI14">
        <v>38</v>
      </c>
      <c r="AJ14" s="232" t="s">
        <v>2109</v>
      </c>
      <c r="AK14">
        <v>20</v>
      </c>
      <c r="AL14" s="232">
        <v>6</v>
      </c>
      <c r="AN14">
        <v>6000</v>
      </c>
      <c r="AO14">
        <v>38</v>
      </c>
      <c r="AP14" s="232">
        <v>228000</v>
      </c>
      <c r="AQ14" s="232" t="s">
        <v>808</v>
      </c>
      <c r="AR14" s="232" t="s">
        <v>809</v>
      </c>
      <c r="CF14" s="232" t="s">
        <v>1868</v>
      </c>
      <c r="CG14" s="232" t="s">
        <v>1880</v>
      </c>
      <c r="CH14" t="b">
        <v>0</v>
      </c>
    </row>
    <row r="15" spans="1:86">
      <c r="A15" s="232" t="s">
        <v>1868</v>
      </c>
      <c r="B15" s="232" t="s">
        <v>2059</v>
      </c>
      <c r="C15" s="232" t="s">
        <v>6</v>
      </c>
      <c r="D15" s="232" t="s">
        <v>4</v>
      </c>
      <c r="E15" s="232" t="s">
        <v>82</v>
      </c>
      <c r="F15" s="2">
        <v>46191</v>
      </c>
      <c r="G15" t="s">
        <v>196</v>
      </c>
      <c r="H15" t="s">
        <v>1710</v>
      </c>
      <c r="I15" s="232" t="s">
        <v>200</v>
      </c>
      <c r="J15" t="s">
        <v>276</v>
      </c>
      <c r="K15" s="232" t="s">
        <v>196</v>
      </c>
      <c r="L15" t="s">
        <v>105</v>
      </c>
      <c r="M15" s="232"/>
      <c r="N15">
        <v>6000</v>
      </c>
      <c r="O15" t="s">
        <v>196</v>
      </c>
      <c r="P15" s="232" t="s">
        <v>196</v>
      </c>
      <c r="Q15" s="232">
        <v>1</v>
      </c>
      <c r="R15" t="s">
        <v>1711</v>
      </c>
      <c r="S15" s="232" t="s">
        <v>218</v>
      </c>
      <c r="T15" s="232" t="s">
        <v>276</v>
      </c>
      <c r="U15" s="232" t="s">
        <v>196</v>
      </c>
      <c r="V15" t="s">
        <v>122</v>
      </c>
      <c r="W15" t="s">
        <v>1775</v>
      </c>
      <c r="X15" s="232" t="s">
        <v>72</v>
      </c>
      <c r="Y15" s="232" t="s">
        <v>36</v>
      </c>
      <c r="Z15" s="2">
        <v>46195</v>
      </c>
      <c r="AA15" s="232" t="s">
        <v>491</v>
      </c>
      <c r="AB15" s="232" t="s">
        <v>1776</v>
      </c>
      <c r="AC15" s="232" t="s">
        <v>196</v>
      </c>
      <c r="AD15" t="s">
        <v>196</v>
      </c>
      <c r="AE15" s="232" t="s">
        <v>182</v>
      </c>
      <c r="AF15" t="s">
        <v>1778</v>
      </c>
      <c r="AG15" s="2">
        <v>46203</v>
      </c>
      <c r="AH15" s="2">
        <v>46203</v>
      </c>
      <c r="AI15">
        <v>38</v>
      </c>
      <c r="AJ15" s="232" t="s">
        <v>2110</v>
      </c>
      <c r="AK15">
        <v>20</v>
      </c>
      <c r="AL15" s="232">
        <v>6</v>
      </c>
      <c r="AN15">
        <v>6000</v>
      </c>
      <c r="AO15">
        <v>38</v>
      </c>
      <c r="AP15" s="232">
        <v>228000</v>
      </c>
      <c r="AQ15" s="232" t="s">
        <v>879</v>
      </c>
      <c r="AR15" s="232" t="s">
        <v>907</v>
      </c>
      <c r="CF15" s="232" t="s">
        <v>1868</v>
      </c>
      <c r="CG15" s="232" t="s">
        <v>1880</v>
      </c>
      <c r="CH15" t="b">
        <v>0</v>
      </c>
    </row>
    <row r="16" spans="1:86">
      <c r="A16" s="232" t="s">
        <v>1868</v>
      </c>
      <c r="B16" s="232" t="s">
        <v>2042</v>
      </c>
      <c r="C16" s="232" t="s">
        <v>6</v>
      </c>
      <c r="D16" s="232" t="s">
        <v>4</v>
      </c>
      <c r="E16" s="232" t="s">
        <v>82</v>
      </c>
      <c r="F16" s="2">
        <v>46191</v>
      </c>
      <c r="G16" t="s">
        <v>196</v>
      </c>
      <c r="H16" t="s">
        <v>1710</v>
      </c>
      <c r="I16" s="232" t="s">
        <v>2111</v>
      </c>
      <c r="J16" t="s">
        <v>276</v>
      </c>
      <c r="K16" s="232" t="s">
        <v>196</v>
      </c>
      <c r="L16" t="s">
        <v>122</v>
      </c>
      <c r="M16" s="232"/>
      <c r="N16" t="s">
        <v>2112</v>
      </c>
      <c r="O16" t="s">
        <v>196</v>
      </c>
      <c r="P16" s="232" t="s">
        <v>196</v>
      </c>
      <c r="Q16" s="232">
        <v>1</v>
      </c>
      <c r="R16" t="s">
        <v>1711</v>
      </c>
      <c r="S16" s="232" t="s">
        <v>2113</v>
      </c>
      <c r="T16" s="232" t="s">
        <v>276</v>
      </c>
      <c r="U16" s="232" t="s">
        <v>196</v>
      </c>
      <c r="V16" t="s">
        <v>122</v>
      </c>
      <c r="W16" t="s">
        <v>2014</v>
      </c>
      <c r="X16" s="232" t="s">
        <v>196</v>
      </c>
      <c r="Y16" s="232" t="s">
        <v>196</v>
      </c>
      <c r="Z16" s="2">
        <v>46192</v>
      </c>
      <c r="AA16" s="232" t="s">
        <v>16</v>
      </c>
      <c r="AB16" s="232" t="s">
        <v>1813</v>
      </c>
      <c r="AC16" s="232" t="s">
        <v>196</v>
      </c>
      <c r="AD16" t="s">
        <v>196</v>
      </c>
      <c r="AE16" s="232" t="s">
        <v>182</v>
      </c>
      <c r="AF16" t="s">
        <v>319</v>
      </c>
      <c r="AG16" s="2">
        <v>46197</v>
      </c>
      <c r="AH16" s="2">
        <v>46197</v>
      </c>
      <c r="AI16">
        <v>17</v>
      </c>
      <c r="AJ16" s="232" t="s">
        <v>2114</v>
      </c>
      <c r="AK16">
        <v>10</v>
      </c>
      <c r="AL16" s="232">
        <v>6</v>
      </c>
      <c r="AN16" t="s">
        <v>2112</v>
      </c>
      <c r="AO16">
        <v>17</v>
      </c>
      <c r="AP16" s="232">
        <v>50762</v>
      </c>
      <c r="AQ16" s="232" t="s">
        <v>1815</v>
      </c>
      <c r="AR16" s="232" t="s">
        <v>2071</v>
      </c>
      <c r="CF16" s="232" t="s">
        <v>1868</v>
      </c>
      <c r="CG16" s="232" t="s">
        <v>1880</v>
      </c>
      <c r="CH16" t="b">
        <v>0</v>
      </c>
    </row>
    <row r="17" spans="1:86">
      <c r="A17" s="232" t="s">
        <v>1868</v>
      </c>
      <c r="B17" s="232" t="s">
        <v>106</v>
      </c>
      <c r="C17" s="232" t="s">
        <v>6</v>
      </c>
      <c r="D17" s="232" t="s">
        <v>4</v>
      </c>
      <c r="E17" s="232" t="s">
        <v>82</v>
      </c>
      <c r="F17" s="2">
        <v>46191</v>
      </c>
      <c r="G17" t="s">
        <v>196</v>
      </c>
      <c r="H17" t="s">
        <v>1715</v>
      </c>
      <c r="I17" s="232" t="s">
        <v>1900</v>
      </c>
      <c r="J17" t="s">
        <v>276</v>
      </c>
      <c r="K17" s="232" t="s">
        <v>88</v>
      </c>
      <c r="L17" t="s">
        <v>78</v>
      </c>
      <c r="M17" s="232"/>
      <c r="N17">
        <v>400</v>
      </c>
      <c r="O17" t="s">
        <v>196</v>
      </c>
      <c r="P17" s="232" t="s">
        <v>196</v>
      </c>
      <c r="Q17" s="232">
        <v>1</v>
      </c>
      <c r="R17" t="s">
        <v>1766</v>
      </c>
      <c r="S17" s="232" t="s">
        <v>1901</v>
      </c>
      <c r="T17" s="232" t="s">
        <v>276</v>
      </c>
      <c r="U17" s="232" t="s">
        <v>88</v>
      </c>
      <c r="V17" t="s">
        <v>14</v>
      </c>
      <c r="W17">
        <v>200</v>
      </c>
      <c r="X17" s="232" t="s">
        <v>72</v>
      </c>
      <c r="Y17" s="232" t="s">
        <v>39</v>
      </c>
      <c r="Z17" s="2">
        <v>46195</v>
      </c>
      <c r="AA17" s="232" t="s">
        <v>2115</v>
      </c>
      <c r="AB17" s="232" t="s">
        <v>2116</v>
      </c>
      <c r="AC17" s="232" t="s">
        <v>196</v>
      </c>
      <c r="AD17" t="s">
        <v>196</v>
      </c>
      <c r="AE17" s="232" t="s">
        <v>183</v>
      </c>
      <c r="AF17" t="s">
        <v>2117</v>
      </c>
      <c r="AG17" s="2">
        <v>46198</v>
      </c>
      <c r="AH17" s="2">
        <v>46198</v>
      </c>
      <c r="AI17">
        <v>26</v>
      </c>
      <c r="AJ17" s="232" t="s">
        <v>2118</v>
      </c>
      <c r="AK17">
        <v>1</v>
      </c>
      <c r="AL17" s="232">
        <v>6</v>
      </c>
      <c r="AN17">
        <v>400</v>
      </c>
      <c r="AO17">
        <v>26</v>
      </c>
      <c r="AP17" s="232">
        <v>10400</v>
      </c>
      <c r="AQ17" s="232" t="s">
        <v>1067</v>
      </c>
      <c r="AR17" s="232" t="s">
        <v>1068</v>
      </c>
      <c r="CF17" s="232" t="s">
        <v>1868</v>
      </c>
      <c r="CG17" s="232" t="s">
        <v>1880</v>
      </c>
      <c r="CH17" t="b">
        <v>0</v>
      </c>
    </row>
    <row r="18" spans="1:86" hidden="1">
      <c r="A18" s="232" t="s">
        <v>1868</v>
      </c>
      <c r="B18" s="232" t="s">
        <v>529</v>
      </c>
      <c r="C18" s="232" t="s">
        <v>6</v>
      </c>
      <c r="D18" s="232" t="s">
        <v>4</v>
      </c>
      <c r="E18" s="232" t="s">
        <v>195</v>
      </c>
      <c r="F18" s="2">
        <v>46197</v>
      </c>
      <c r="G18" t="s">
        <v>196</v>
      </c>
      <c r="H18" t="s">
        <v>2004</v>
      </c>
      <c r="I18" s="232" t="s">
        <v>2005</v>
      </c>
      <c r="J18" t="s">
        <v>1942</v>
      </c>
      <c r="K18" s="232" t="s">
        <v>135</v>
      </c>
      <c r="L18" t="s">
        <v>71</v>
      </c>
      <c r="M18" s="232"/>
      <c r="N18" t="s">
        <v>1693</v>
      </c>
      <c r="O18" t="s">
        <v>1943</v>
      </c>
      <c r="P18" s="232" t="s">
        <v>1943</v>
      </c>
      <c r="Q18" s="232">
        <v>1</v>
      </c>
      <c r="R18" t="s">
        <v>1766</v>
      </c>
      <c r="S18" s="232" t="s">
        <v>2007</v>
      </c>
      <c r="T18" s="232" t="s">
        <v>276</v>
      </c>
      <c r="U18" s="232" t="s">
        <v>88</v>
      </c>
      <c r="V18" t="s">
        <v>14</v>
      </c>
      <c r="W18">
        <v>1600</v>
      </c>
      <c r="X18" s="232" t="s">
        <v>74</v>
      </c>
      <c r="Y18" s="232" t="s">
        <v>39</v>
      </c>
      <c r="Z18" s="2">
        <v>46204</v>
      </c>
      <c r="AA18" s="232" t="s">
        <v>2119</v>
      </c>
      <c r="AB18" s="232" t="s">
        <v>196</v>
      </c>
      <c r="AC18" s="232" t="s">
        <v>196</v>
      </c>
      <c r="AD18" t="s">
        <v>196</v>
      </c>
      <c r="AE18" s="232" t="s">
        <v>183</v>
      </c>
      <c r="AF18" t="s">
        <v>317</v>
      </c>
      <c r="AG18" s="2">
        <v>46206</v>
      </c>
      <c r="AH18" s="2">
        <v>46206</v>
      </c>
      <c r="AI18">
        <v>13</v>
      </c>
      <c r="AJ18" s="232" t="s">
        <v>1943</v>
      </c>
      <c r="AK18">
        <v>9</v>
      </c>
      <c r="AL18" s="232">
        <v>7</v>
      </c>
      <c r="AN18" t="s">
        <v>1693</v>
      </c>
      <c r="AO18">
        <v>13</v>
      </c>
      <c r="AP18" s="232">
        <v>41600</v>
      </c>
      <c r="AQ18" s="232" t="s">
        <v>2009</v>
      </c>
      <c r="AR18" s="232" t="s">
        <v>827</v>
      </c>
      <c r="CF18" s="232" t="s">
        <v>1868</v>
      </c>
      <c r="CG18" s="232" t="s">
        <v>1880</v>
      </c>
      <c r="CH18" t="b">
        <v>0</v>
      </c>
    </row>
    <row r="19" spans="1:86" hidden="1">
      <c r="A19" s="232" t="s">
        <v>1868</v>
      </c>
      <c r="B19" s="232" t="s">
        <v>109</v>
      </c>
      <c r="C19" s="232" t="s">
        <v>6</v>
      </c>
      <c r="D19" s="232" t="s">
        <v>4</v>
      </c>
      <c r="E19" s="232" t="s">
        <v>195</v>
      </c>
      <c r="F19" s="2">
        <v>46202</v>
      </c>
      <c r="G19" t="s">
        <v>196</v>
      </c>
      <c r="H19" t="s">
        <v>1715</v>
      </c>
      <c r="I19" s="232" t="s">
        <v>2011</v>
      </c>
      <c r="J19" t="s">
        <v>276</v>
      </c>
      <c r="K19" s="232" t="s">
        <v>91</v>
      </c>
      <c r="L19" t="s">
        <v>14</v>
      </c>
      <c r="M19" s="232"/>
      <c r="N19">
        <v>18800</v>
      </c>
      <c r="O19" t="s">
        <v>196</v>
      </c>
      <c r="P19" s="232" t="s">
        <v>196</v>
      </c>
      <c r="Q19" s="232">
        <v>1</v>
      </c>
      <c r="R19" t="s">
        <v>1766</v>
      </c>
      <c r="S19" s="232" t="s">
        <v>2012</v>
      </c>
      <c r="T19" s="232" t="s">
        <v>276</v>
      </c>
      <c r="U19" s="232" t="s">
        <v>91</v>
      </c>
      <c r="V19" t="s">
        <v>14</v>
      </c>
      <c r="W19">
        <v>9400</v>
      </c>
      <c r="X19" s="232" t="s">
        <v>72</v>
      </c>
      <c r="Y19" s="232" t="s">
        <v>39</v>
      </c>
      <c r="Z19" s="2">
        <v>46204</v>
      </c>
      <c r="AA19" s="232" t="s">
        <v>39</v>
      </c>
      <c r="AB19" s="232" t="s">
        <v>196</v>
      </c>
      <c r="AC19" s="232" t="s">
        <v>196</v>
      </c>
      <c r="AD19" t="s">
        <v>196</v>
      </c>
      <c r="AE19" s="232" t="s">
        <v>183</v>
      </c>
      <c r="AF19" t="s">
        <v>317</v>
      </c>
      <c r="AG19" s="2">
        <v>46209</v>
      </c>
      <c r="AH19" s="2">
        <v>46209</v>
      </c>
      <c r="AI19">
        <v>13</v>
      </c>
      <c r="AJ19" s="232" t="s">
        <v>2224</v>
      </c>
      <c r="AK19">
        <v>48</v>
      </c>
      <c r="AL19" s="232">
        <v>7</v>
      </c>
      <c r="AN19">
        <v>18800</v>
      </c>
      <c r="AO19">
        <v>13</v>
      </c>
      <c r="AP19" s="232">
        <v>244400</v>
      </c>
      <c r="AQ19" s="232" t="s">
        <v>1082</v>
      </c>
      <c r="AR19" s="232" t="s">
        <v>1083</v>
      </c>
      <c r="CF19" s="232" t="s">
        <v>1868</v>
      </c>
      <c r="CG19" s="232" t="s">
        <v>1880</v>
      </c>
      <c r="CH19" t="b">
        <v>0</v>
      </c>
    </row>
    <row r="20" spans="1:86">
      <c r="A20" s="232" t="s">
        <v>1868</v>
      </c>
      <c r="B20" s="232" t="s">
        <v>882</v>
      </c>
      <c r="C20" s="232" t="s">
        <v>6</v>
      </c>
      <c r="D20" s="232" t="s">
        <v>4</v>
      </c>
      <c r="E20" s="232" t="s">
        <v>195</v>
      </c>
      <c r="F20" s="2">
        <v>46198</v>
      </c>
      <c r="G20" t="s">
        <v>196</v>
      </c>
      <c r="H20" t="s">
        <v>1715</v>
      </c>
      <c r="I20" s="232" t="s">
        <v>2010</v>
      </c>
      <c r="J20" t="s">
        <v>276</v>
      </c>
      <c r="K20" s="232" t="s">
        <v>196</v>
      </c>
      <c r="L20" t="s">
        <v>14</v>
      </c>
      <c r="M20" s="232"/>
      <c r="N20">
        <v>24000</v>
      </c>
      <c r="O20" t="s">
        <v>196</v>
      </c>
      <c r="P20" s="232" t="s">
        <v>196</v>
      </c>
      <c r="Q20" s="232">
        <v>1</v>
      </c>
      <c r="R20" t="s">
        <v>1766</v>
      </c>
      <c r="S20" s="232" t="s">
        <v>2007</v>
      </c>
      <c r="T20" s="232" t="s">
        <v>276</v>
      </c>
      <c r="U20" s="232" t="s">
        <v>196</v>
      </c>
      <c r="V20" t="s">
        <v>14</v>
      </c>
      <c r="W20" t="s">
        <v>1826</v>
      </c>
      <c r="X20" s="232" t="s">
        <v>72</v>
      </c>
      <c r="Y20" s="232" t="s">
        <v>39</v>
      </c>
      <c r="Z20" s="2">
        <v>46205</v>
      </c>
      <c r="AA20" s="232" t="s">
        <v>39</v>
      </c>
      <c r="AB20" s="232" t="s">
        <v>196</v>
      </c>
      <c r="AC20" s="232" t="s">
        <v>196</v>
      </c>
      <c r="AD20" t="s">
        <v>196</v>
      </c>
      <c r="AE20" s="232" t="s">
        <v>183</v>
      </c>
      <c r="AF20" t="s">
        <v>317</v>
      </c>
      <c r="AG20" s="2">
        <v>46180</v>
      </c>
      <c r="AH20" s="2">
        <v>46180</v>
      </c>
      <c r="AI20">
        <v>13</v>
      </c>
      <c r="AJ20" s="232" t="s">
        <v>2225</v>
      </c>
      <c r="AK20">
        <v>60</v>
      </c>
      <c r="AL20" s="232">
        <v>6</v>
      </c>
      <c r="AN20">
        <v>24000</v>
      </c>
      <c r="AO20">
        <v>13</v>
      </c>
      <c r="AP20" s="232">
        <v>312000</v>
      </c>
      <c r="AQ20" s="232" t="s">
        <v>1079</v>
      </c>
      <c r="AR20" s="232" t="s">
        <v>824</v>
      </c>
      <c r="CF20" s="232" t="s">
        <v>1868</v>
      </c>
      <c r="CG20" s="232" t="s">
        <v>1880</v>
      </c>
      <c r="CH20" t="b">
        <v>0</v>
      </c>
    </row>
    <row r="21" spans="1:86">
      <c r="A21" s="232" t="s">
        <v>1868</v>
      </c>
      <c r="B21" s="232" t="s">
        <v>2078</v>
      </c>
      <c r="C21" s="232" t="s">
        <v>6</v>
      </c>
      <c r="D21" s="232" t="s">
        <v>189</v>
      </c>
      <c r="E21" s="232" t="s">
        <v>82</v>
      </c>
      <c r="F21" s="2">
        <v>46191</v>
      </c>
      <c r="G21" t="s">
        <v>196</v>
      </c>
      <c r="H21" t="s">
        <v>1986</v>
      </c>
      <c r="I21" s="232" t="s">
        <v>2120</v>
      </c>
      <c r="J21" t="s">
        <v>196</v>
      </c>
      <c r="K21" s="232" t="s">
        <v>196</v>
      </c>
      <c r="L21" t="s">
        <v>196</v>
      </c>
      <c r="M21" s="232"/>
      <c r="N21">
        <v>190</v>
      </c>
      <c r="O21" t="s">
        <v>196</v>
      </c>
      <c r="P21" s="232" t="s">
        <v>196</v>
      </c>
      <c r="Q21" s="232">
        <v>1</v>
      </c>
      <c r="R21" t="s">
        <v>119</v>
      </c>
      <c r="S21" s="232" t="s">
        <v>120</v>
      </c>
      <c r="T21" s="232" t="s">
        <v>196</v>
      </c>
      <c r="U21" s="232" t="s">
        <v>196</v>
      </c>
      <c r="V21" t="s">
        <v>196</v>
      </c>
      <c r="W21">
        <v>200</v>
      </c>
      <c r="X21" s="232" t="s">
        <v>74</v>
      </c>
      <c r="Y21" s="232" t="s">
        <v>39</v>
      </c>
      <c r="Z21" s="2">
        <v>46195</v>
      </c>
      <c r="AA21" s="232" t="s">
        <v>46</v>
      </c>
      <c r="AB21" s="232" t="s">
        <v>2121</v>
      </c>
      <c r="AC21" s="232" t="s">
        <v>196</v>
      </c>
      <c r="AD21" t="s">
        <v>196</v>
      </c>
      <c r="AE21" s="232" t="s">
        <v>185</v>
      </c>
      <c r="AG21" s="2">
        <v>46199</v>
      </c>
      <c r="AH21" s="2">
        <v>46199</v>
      </c>
      <c r="AI21">
        <v>43</v>
      </c>
      <c r="AJ21" s="232" t="s">
        <v>2122</v>
      </c>
      <c r="AK21">
        <v>2</v>
      </c>
      <c r="AL21" s="232">
        <v>6</v>
      </c>
      <c r="AN21">
        <v>190</v>
      </c>
      <c r="AO21">
        <v>43</v>
      </c>
      <c r="AP21" s="232">
        <v>8170</v>
      </c>
      <c r="AQ21" s="232" t="s">
        <v>1230</v>
      </c>
      <c r="AR21" s="232" t="s">
        <v>830</v>
      </c>
      <c r="CF21" s="232" t="s">
        <v>1868</v>
      </c>
      <c r="CG21" s="232" t="s">
        <v>1880</v>
      </c>
      <c r="CH21" t="b">
        <v>0</v>
      </c>
    </row>
    <row r="22" spans="1:86">
      <c r="A22" s="232" t="s">
        <v>1868</v>
      </c>
      <c r="B22" s="232" t="s">
        <v>2045</v>
      </c>
      <c r="C22" s="232" t="s">
        <v>6</v>
      </c>
      <c r="D22" s="232" t="s">
        <v>189</v>
      </c>
      <c r="E22" s="232" t="s">
        <v>82</v>
      </c>
      <c r="F22" s="2">
        <v>46191</v>
      </c>
      <c r="G22" t="s">
        <v>196</v>
      </c>
      <c r="H22" t="s">
        <v>196</v>
      </c>
      <c r="I22" s="232" t="s">
        <v>2123</v>
      </c>
      <c r="J22" t="s">
        <v>196</v>
      </c>
      <c r="K22" s="232" t="s">
        <v>196</v>
      </c>
      <c r="L22" t="s">
        <v>196</v>
      </c>
      <c r="M22" s="232"/>
      <c r="N22">
        <v>3</v>
      </c>
      <c r="O22" t="s">
        <v>196</v>
      </c>
      <c r="P22" s="232" t="s">
        <v>196</v>
      </c>
      <c r="Q22" s="232">
        <v>1</v>
      </c>
      <c r="R22" t="s">
        <v>196</v>
      </c>
      <c r="S22" s="232" t="s">
        <v>2124</v>
      </c>
      <c r="T22" s="232" t="s">
        <v>196</v>
      </c>
      <c r="U22" s="232" t="s">
        <v>196</v>
      </c>
      <c r="V22" t="s">
        <v>196</v>
      </c>
      <c r="W22">
        <v>3</v>
      </c>
      <c r="X22" s="232" t="s">
        <v>74</v>
      </c>
      <c r="Y22" s="232" t="s">
        <v>1892</v>
      </c>
      <c r="Z22" s="2">
        <v>46196</v>
      </c>
      <c r="AA22" s="232" t="s">
        <v>36</v>
      </c>
      <c r="AB22" s="232" t="s">
        <v>196</v>
      </c>
      <c r="AC22" s="232" t="s">
        <v>196</v>
      </c>
      <c r="AD22" t="s">
        <v>196</v>
      </c>
      <c r="AE22" s="232" t="s">
        <v>173</v>
      </c>
      <c r="AG22" s="2">
        <v>46196</v>
      </c>
      <c r="AH22" s="2">
        <v>46196</v>
      </c>
      <c r="AI22">
        <v>9</v>
      </c>
      <c r="AJ22" s="232" t="s">
        <v>196</v>
      </c>
      <c r="AK22">
        <v>1</v>
      </c>
      <c r="AL22" s="232">
        <v>6</v>
      </c>
      <c r="AN22">
        <v>3</v>
      </c>
      <c r="AO22">
        <v>9</v>
      </c>
      <c r="AP22" s="232">
        <v>27</v>
      </c>
      <c r="AQ22" s="232" t="s">
        <v>2060</v>
      </c>
      <c r="AR22" s="232" t="s">
        <v>2061</v>
      </c>
      <c r="CF22" s="232" t="s">
        <v>1868</v>
      </c>
      <c r="CG22" s="232" t="s">
        <v>1880</v>
      </c>
      <c r="CH22" t="b">
        <v>0</v>
      </c>
    </row>
    <row r="23" spans="1:86">
      <c r="A23" s="232" t="s">
        <v>1868</v>
      </c>
      <c r="B23" s="232" t="s">
        <v>974</v>
      </c>
      <c r="C23" s="232" t="s">
        <v>6</v>
      </c>
      <c r="D23" s="232" t="s">
        <v>4</v>
      </c>
      <c r="E23" s="232" t="s">
        <v>195</v>
      </c>
      <c r="F23" s="2">
        <v>46199</v>
      </c>
      <c r="G23" t="s">
        <v>196</v>
      </c>
      <c r="H23" t="s">
        <v>2004</v>
      </c>
      <c r="I23" s="232" t="s">
        <v>2226</v>
      </c>
      <c r="J23" t="s">
        <v>1942</v>
      </c>
      <c r="K23" s="232" t="s">
        <v>135</v>
      </c>
      <c r="L23" t="s">
        <v>1944</v>
      </c>
      <c r="M23" s="232"/>
      <c r="N23" t="s">
        <v>2227</v>
      </c>
      <c r="O23" t="s">
        <v>1943</v>
      </c>
      <c r="P23" s="232" t="s">
        <v>1943</v>
      </c>
      <c r="Q23" s="232">
        <v>1</v>
      </c>
      <c r="R23" t="s">
        <v>1766</v>
      </c>
      <c r="S23" s="232" t="s">
        <v>2012</v>
      </c>
      <c r="T23" s="232" t="s">
        <v>276</v>
      </c>
      <c r="U23" s="232" t="s">
        <v>88</v>
      </c>
      <c r="V23" t="s">
        <v>14</v>
      </c>
      <c r="W23" t="s">
        <v>1925</v>
      </c>
      <c r="X23" s="232" t="s">
        <v>72</v>
      </c>
      <c r="Y23" s="232" t="s">
        <v>39</v>
      </c>
      <c r="Z23" s="2">
        <v>46197</v>
      </c>
      <c r="AA23" s="232" t="s">
        <v>39</v>
      </c>
      <c r="AB23" s="232" t="s">
        <v>196</v>
      </c>
      <c r="AC23" s="232" t="s">
        <v>196</v>
      </c>
      <c r="AD23" t="s">
        <v>196</v>
      </c>
      <c r="AE23" s="232" t="s">
        <v>183</v>
      </c>
      <c r="AF23" t="s">
        <v>317</v>
      </c>
      <c r="AG23" s="2">
        <v>46202</v>
      </c>
      <c r="AH23" s="2">
        <v>46202</v>
      </c>
      <c r="AI23">
        <v>13</v>
      </c>
      <c r="AJ23" s="232" t="s">
        <v>2228</v>
      </c>
      <c r="AK23">
        <v>50</v>
      </c>
      <c r="AL23" s="232">
        <v>6</v>
      </c>
      <c r="AN23" t="s">
        <v>2227</v>
      </c>
      <c r="AO23">
        <v>13</v>
      </c>
      <c r="AP23" s="232">
        <v>259922</v>
      </c>
      <c r="AQ23" s="232" t="s">
        <v>2229</v>
      </c>
      <c r="AR23" s="232" t="s">
        <v>926</v>
      </c>
      <c r="CF23" s="232" t="s">
        <v>1868</v>
      </c>
      <c r="CG23" s="232" t="s">
        <v>1880</v>
      </c>
      <c r="CH23" t="b">
        <v>0</v>
      </c>
    </row>
    <row r="24" spans="1:86">
      <c r="A24" s="232" t="s">
        <v>1868</v>
      </c>
      <c r="B24" s="232" t="s">
        <v>97</v>
      </c>
      <c r="C24" s="232" t="s">
        <v>6</v>
      </c>
      <c r="D24" s="232" t="s">
        <v>4</v>
      </c>
      <c r="E24" s="232" t="s">
        <v>195</v>
      </c>
      <c r="F24" s="2">
        <v>46190</v>
      </c>
      <c r="G24" t="s">
        <v>196</v>
      </c>
      <c r="H24" t="s">
        <v>2004</v>
      </c>
      <c r="I24" s="232" t="s">
        <v>2230</v>
      </c>
      <c r="J24" t="s">
        <v>1942</v>
      </c>
      <c r="K24" s="232" t="s">
        <v>135</v>
      </c>
      <c r="L24" t="s">
        <v>71</v>
      </c>
      <c r="M24" s="232"/>
      <c r="N24" t="s">
        <v>2231</v>
      </c>
      <c r="O24" t="s">
        <v>1943</v>
      </c>
      <c r="P24" s="232" t="s">
        <v>1943</v>
      </c>
      <c r="Q24" s="232">
        <v>1</v>
      </c>
      <c r="R24" t="s">
        <v>1766</v>
      </c>
      <c r="S24" s="232" t="s">
        <v>2007</v>
      </c>
      <c r="T24" s="232" t="s">
        <v>276</v>
      </c>
      <c r="U24" s="232" t="s">
        <v>88</v>
      </c>
      <c r="V24" t="s">
        <v>14</v>
      </c>
      <c r="W24" t="s">
        <v>1925</v>
      </c>
      <c r="X24" s="232" t="s">
        <v>72</v>
      </c>
      <c r="Y24" s="232" t="s">
        <v>39</v>
      </c>
      <c r="Z24" s="2">
        <v>46198</v>
      </c>
      <c r="AA24" s="232" t="s">
        <v>39</v>
      </c>
      <c r="AB24" s="232" t="s">
        <v>196</v>
      </c>
      <c r="AC24" s="232" t="s">
        <v>196</v>
      </c>
      <c r="AD24" t="s">
        <v>196</v>
      </c>
      <c r="AE24" s="232" t="s">
        <v>183</v>
      </c>
      <c r="AF24" t="s">
        <v>317</v>
      </c>
      <c r="AG24" s="2">
        <v>46203</v>
      </c>
      <c r="AH24" s="2">
        <v>46203</v>
      </c>
      <c r="AI24">
        <v>13</v>
      </c>
      <c r="AJ24" s="232" t="s">
        <v>2232</v>
      </c>
      <c r="AK24">
        <v>50</v>
      </c>
      <c r="AL24" s="232">
        <v>6</v>
      </c>
      <c r="AN24" t="s">
        <v>2231</v>
      </c>
      <c r="AO24">
        <v>13</v>
      </c>
      <c r="AP24" s="232">
        <v>259896</v>
      </c>
      <c r="AQ24" s="232" t="s">
        <v>2018</v>
      </c>
      <c r="AR24" s="232" t="s">
        <v>827</v>
      </c>
      <c r="CF24" s="232" t="s">
        <v>1868</v>
      </c>
      <c r="CG24" s="232" t="s">
        <v>1880</v>
      </c>
      <c r="CH24" t="b">
        <v>0</v>
      </c>
    </row>
    <row r="25" spans="1:86">
      <c r="A25" s="232" t="s">
        <v>1868</v>
      </c>
      <c r="B25" s="232" t="s">
        <v>520</v>
      </c>
      <c r="C25" s="232" t="s">
        <v>6</v>
      </c>
      <c r="D25" s="232" t="s">
        <v>4</v>
      </c>
      <c r="E25" s="232" t="s">
        <v>195</v>
      </c>
      <c r="F25" s="2">
        <v>46190</v>
      </c>
      <c r="G25" t="s">
        <v>196</v>
      </c>
      <c r="H25" t="s">
        <v>2125</v>
      </c>
      <c r="I25" s="232" t="s">
        <v>2126</v>
      </c>
      <c r="J25" t="s">
        <v>2127</v>
      </c>
      <c r="K25" s="232" t="s">
        <v>2128</v>
      </c>
      <c r="L25" t="s">
        <v>2129</v>
      </c>
      <c r="M25" s="232"/>
      <c r="N25" t="s">
        <v>2130</v>
      </c>
      <c r="O25" t="s">
        <v>2131</v>
      </c>
      <c r="P25" s="232" t="s">
        <v>2131</v>
      </c>
      <c r="Q25" s="232">
        <v>1</v>
      </c>
      <c r="R25" t="s">
        <v>1715</v>
      </c>
      <c r="S25" s="232" t="s">
        <v>2132</v>
      </c>
      <c r="T25" s="232" t="s">
        <v>276</v>
      </c>
      <c r="U25" s="232" t="s">
        <v>88</v>
      </c>
      <c r="V25" t="s">
        <v>14</v>
      </c>
      <c r="W25" t="s">
        <v>1782</v>
      </c>
      <c r="X25" s="232" t="s">
        <v>74</v>
      </c>
      <c r="Y25" s="232" t="s">
        <v>16</v>
      </c>
      <c r="Z25" s="2">
        <v>46184</v>
      </c>
      <c r="AA25" s="232" t="s">
        <v>16</v>
      </c>
      <c r="AB25" s="232" t="s">
        <v>196</v>
      </c>
      <c r="AC25" s="232" t="s">
        <v>196</v>
      </c>
      <c r="AD25" t="s">
        <v>196</v>
      </c>
      <c r="AE25" s="232" t="s">
        <v>183</v>
      </c>
      <c r="AF25" t="s">
        <v>317</v>
      </c>
      <c r="AG25" s="2">
        <v>46188</v>
      </c>
      <c r="AH25" s="2">
        <v>46188</v>
      </c>
      <c r="AI25">
        <v>17</v>
      </c>
      <c r="AJ25" s="232" t="s">
        <v>2133</v>
      </c>
      <c r="AK25">
        <v>10</v>
      </c>
      <c r="AL25" s="232">
        <v>6</v>
      </c>
      <c r="AN25" t="s">
        <v>2130</v>
      </c>
      <c r="AO25">
        <v>17</v>
      </c>
      <c r="AP25" s="232">
        <v>33898</v>
      </c>
      <c r="AQ25" s="232" t="s">
        <v>2134</v>
      </c>
      <c r="AR25" s="232" t="s">
        <v>834</v>
      </c>
      <c r="CF25" s="232" t="s">
        <v>1868</v>
      </c>
      <c r="CG25" s="232" t="s">
        <v>1880</v>
      </c>
      <c r="CH25" t="b">
        <v>0</v>
      </c>
    </row>
    <row r="26" spans="1:86">
      <c r="A26" s="232" t="s">
        <v>1868</v>
      </c>
      <c r="B26" s="232" t="s">
        <v>2041</v>
      </c>
      <c r="C26" s="232" t="s">
        <v>6</v>
      </c>
      <c r="D26" s="232" t="s">
        <v>4</v>
      </c>
      <c r="E26" s="232" t="s">
        <v>195</v>
      </c>
      <c r="F26" s="2">
        <v>46190</v>
      </c>
      <c r="G26" t="s">
        <v>196</v>
      </c>
      <c r="H26" t="s">
        <v>2135</v>
      </c>
      <c r="I26" s="232" t="s">
        <v>2136</v>
      </c>
      <c r="J26" t="s">
        <v>1942</v>
      </c>
      <c r="K26" s="232" t="s">
        <v>1943</v>
      </c>
      <c r="L26" t="s">
        <v>2137</v>
      </c>
      <c r="M26" s="232"/>
      <c r="N26" t="s">
        <v>2138</v>
      </c>
      <c r="O26" t="s">
        <v>1943</v>
      </c>
      <c r="P26" s="232" t="s">
        <v>2139</v>
      </c>
      <c r="Q26" s="232">
        <v>1</v>
      </c>
      <c r="R26" t="s">
        <v>1711</v>
      </c>
      <c r="S26" s="232" t="s">
        <v>2140</v>
      </c>
      <c r="T26" s="232" t="s">
        <v>276</v>
      </c>
      <c r="U26" s="232" t="s">
        <v>196</v>
      </c>
      <c r="V26" t="s">
        <v>122</v>
      </c>
      <c r="W26">
        <v>500</v>
      </c>
      <c r="X26" s="232" t="s">
        <v>74</v>
      </c>
      <c r="Y26" s="232" t="s">
        <v>16</v>
      </c>
      <c r="Z26" s="2">
        <v>46188</v>
      </c>
      <c r="AA26" s="232" t="s">
        <v>2141</v>
      </c>
      <c r="AB26" s="232" t="s">
        <v>196</v>
      </c>
      <c r="AC26" s="232" t="s">
        <v>196</v>
      </c>
      <c r="AD26" t="s">
        <v>196</v>
      </c>
      <c r="AE26" s="232" t="s">
        <v>182</v>
      </c>
      <c r="AF26" t="s">
        <v>319</v>
      </c>
      <c r="AG26" s="2">
        <v>46190</v>
      </c>
      <c r="AH26" s="2">
        <v>46190</v>
      </c>
      <c r="AI26">
        <v>32</v>
      </c>
      <c r="AJ26" s="232" t="s">
        <v>2142</v>
      </c>
      <c r="AK26">
        <v>1</v>
      </c>
      <c r="AL26" s="232">
        <v>6</v>
      </c>
      <c r="AN26" t="s">
        <v>2138</v>
      </c>
      <c r="AO26">
        <v>32</v>
      </c>
      <c r="AP26" s="232">
        <v>9600</v>
      </c>
      <c r="AQ26" s="232" t="s">
        <v>1943</v>
      </c>
      <c r="AR26" s="232" t="s">
        <v>196</v>
      </c>
      <c r="CF26" s="232" t="s">
        <v>1868</v>
      </c>
      <c r="CG26" s="232" t="s">
        <v>1880</v>
      </c>
      <c r="CH26" t="b">
        <v>0</v>
      </c>
    </row>
    <row r="27" spans="1:86">
      <c r="A27" s="232" t="s">
        <v>1868</v>
      </c>
      <c r="B27" s="232" t="s">
        <v>553</v>
      </c>
      <c r="C27" s="232" t="s">
        <v>6</v>
      </c>
      <c r="D27" s="232" t="s">
        <v>4</v>
      </c>
      <c r="E27" s="232" t="s">
        <v>195</v>
      </c>
      <c r="F27" s="2">
        <v>46190</v>
      </c>
      <c r="G27" t="s">
        <v>196</v>
      </c>
      <c r="H27" t="s">
        <v>1710</v>
      </c>
      <c r="I27" s="232" t="s">
        <v>2143</v>
      </c>
      <c r="J27" t="s">
        <v>276</v>
      </c>
      <c r="K27" s="232" t="s">
        <v>196</v>
      </c>
      <c r="L27" t="s">
        <v>191</v>
      </c>
      <c r="M27" s="232"/>
      <c r="N27">
        <v>3250</v>
      </c>
      <c r="O27" t="s">
        <v>5</v>
      </c>
      <c r="P27" s="232" t="s">
        <v>196</v>
      </c>
      <c r="Q27" s="232">
        <v>1</v>
      </c>
      <c r="R27" t="s">
        <v>1711</v>
      </c>
      <c r="S27" s="232" t="s">
        <v>1618</v>
      </c>
      <c r="T27" s="232" t="s">
        <v>276</v>
      </c>
      <c r="U27" s="232" t="s">
        <v>196</v>
      </c>
      <c r="V27" t="s">
        <v>191</v>
      </c>
      <c r="W27">
        <v>3250</v>
      </c>
      <c r="X27" s="232" t="s">
        <v>72</v>
      </c>
      <c r="Y27" s="232" t="s">
        <v>36</v>
      </c>
      <c r="Z27" s="2">
        <v>46191</v>
      </c>
      <c r="AA27" s="232" t="s">
        <v>294</v>
      </c>
      <c r="AB27" s="232" t="s">
        <v>2144</v>
      </c>
      <c r="AC27" s="232" t="s">
        <v>196</v>
      </c>
      <c r="AD27" t="s">
        <v>196</v>
      </c>
      <c r="AE27" s="232" t="s">
        <v>184</v>
      </c>
      <c r="AF27" t="s">
        <v>1613</v>
      </c>
      <c r="AG27" s="2">
        <v>46202</v>
      </c>
      <c r="AH27" s="2">
        <v>46202</v>
      </c>
      <c r="AI27">
        <v>31</v>
      </c>
      <c r="AJ27" s="232" t="s">
        <v>2145</v>
      </c>
      <c r="AK27">
        <v>13</v>
      </c>
      <c r="AL27" s="232">
        <v>6</v>
      </c>
      <c r="AN27">
        <v>3250</v>
      </c>
      <c r="AO27">
        <v>31</v>
      </c>
      <c r="AP27" s="232">
        <v>100750</v>
      </c>
      <c r="AQ27" s="232" t="s">
        <v>1202</v>
      </c>
      <c r="AR27" s="232" t="s">
        <v>2055</v>
      </c>
      <c r="CF27" s="232" t="s">
        <v>1868</v>
      </c>
      <c r="CG27" s="232" t="s">
        <v>1880</v>
      </c>
      <c r="CH27" t="b">
        <v>0</v>
      </c>
    </row>
    <row r="28" spans="1:86">
      <c r="A28" s="232" t="s">
        <v>1868</v>
      </c>
      <c r="B28" s="232" t="s">
        <v>2044</v>
      </c>
      <c r="C28" s="232" t="s">
        <v>6</v>
      </c>
      <c r="D28" s="232" t="s">
        <v>4</v>
      </c>
      <c r="E28" s="232" t="s">
        <v>195</v>
      </c>
      <c r="F28" s="2">
        <v>46190</v>
      </c>
      <c r="G28" t="s">
        <v>196</v>
      </c>
      <c r="H28" t="s">
        <v>1715</v>
      </c>
      <c r="I28" s="232" t="s">
        <v>1800</v>
      </c>
      <c r="J28" t="s">
        <v>276</v>
      </c>
      <c r="K28" s="232" t="s">
        <v>125</v>
      </c>
      <c r="L28" t="s">
        <v>14</v>
      </c>
      <c r="M28" s="232"/>
      <c r="N28">
        <v>200</v>
      </c>
      <c r="O28" t="s">
        <v>196</v>
      </c>
      <c r="P28" s="232" t="s">
        <v>196</v>
      </c>
      <c r="Q28" s="232">
        <v>1</v>
      </c>
      <c r="R28" t="s">
        <v>1766</v>
      </c>
      <c r="S28" s="232" t="s">
        <v>1801</v>
      </c>
      <c r="T28" s="232" t="s">
        <v>276</v>
      </c>
      <c r="U28" s="232" t="s">
        <v>125</v>
      </c>
      <c r="V28" t="s">
        <v>14</v>
      </c>
      <c r="W28">
        <v>200</v>
      </c>
      <c r="X28" s="232" t="s">
        <v>74</v>
      </c>
      <c r="Y28" s="232" t="s">
        <v>18</v>
      </c>
      <c r="Z28" s="2">
        <v>46190</v>
      </c>
      <c r="AA28" s="232" t="s">
        <v>18</v>
      </c>
      <c r="AB28" s="232" t="s">
        <v>2146</v>
      </c>
      <c r="AC28" s="232" t="s">
        <v>196</v>
      </c>
      <c r="AD28" t="s">
        <v>196</v>
      </c>
      <c r="AE28" s="232" t="s">
        <v>183</v>
      </c>
      <c r="AF28" t="s">
        <v>320</v>
      </c>
      <c r="AG28" s="2">
        <v>46191</v>
      </c>
      <c r="AH28" s="2">
        <v>46191</v>
      </c>
      <c r="AI28">
        <v>1</v>
      </c>
      <c r="AJ28" s="232" t="s">
        <v>2147</v>
      </c>
      <c r="AK28">
        <v>1</v>
      </c>
      <c r="AL28" s="232">
        <v>6</v>
      </c>
      <c r="AN28">
        <v>200</v>
      </c>
      <c r="AO28">
        <v>1</v>
      </c>
      <c r="AP28" s="232">
        <v>200</v>
      </c>
      <c r="AQ28" s="232" t="s">
        <v>2081</v>
      </c>
      <c r="AR28" s="232" t="s">
        <v>1092</v>
      </c>
      <c r="CF28" s="232" t="s">
        <v>1868</v>
      </c>
      <c r="CG28" s="232" t="s">
        <v>1880</v>
      </c>
      <c r="CH28" t="b">
        <v>0</v>
      </c>
    </row>
    <row r="29" spans="1:86">
      <c r="A29" s="232" t="s">
        <v>1868</v>
      </c>
      <c r="B29" s="232" t="s">
        <v>545</v>
      </c>
      <c r="C29" s="232" t="s">
        <v>6</v>
      </c>
      <c r="D29" s="232" t="s">
        <v>4</v>
      </c>
      <c r="E29" s="232" t="s">
        <v>195</v>
      </c>
      <c r="F29" s="2">
        <v>46190</v>
      </c>
      <c r="G29" t="s">
        <v>196</v>
      </c>
      <c r="H29" t="s">
        <v>1710</v>
      </c>
      <c r="I29" s="232" t="s">
        <v>200</v>
      </c>
      <c r="J29" t="s">
        <v>276</v>
      </c>
      <c r="K29" s="232" t="s">
        <v>196</v>
      </c>
      <c r="L29" t="s">
        <v>105</v>
      </c>
      <c r="M29" s="232"/>
      <c r="N29">
        <v>2400</v>
      </c>
      <c r="O29" t="s">
        <v>196</v>
      </c>
      <c r="P29" s="232" t="s">
        <v>1779</v>
      </c>
      <c r="Q29" s="232">
        <v>1</v>
      </c>
      <c r="R29" t="s">
        <v>1711</v>
      </c>
      <c r="S29" s="232" t="s">
        <v>250</v>
      </c>
      <c r="T29" s="232" t="s">
        <v>276</v>
      </c>
      <c r="U29" s="232" t="s">
        <v>196</v>
      </c>
      <c r="V29" t="s">
        <v>122</v>
      </c>
      <c r="W29" t="s">
        <v>1888</v>
      </c>
      <c r="X29" s="232" t="s">
        <v>72</v>
      </c>
      <c r="Y29" s="232" t="s">
        <v>16</v>
      </c>
      <c r="Z29" s="2">
        <v>46191</v>
      </c>
      <c r="AA29" s="232" t="s">
        <v>2148</v>
      </c>
      <c r="AB29" s="232" t="s">
        <v>1776</v>
      </c>
      <c r="AC29" s="232" t="s">
        <v>196</v>
      </c>
      <c r="AD29" t="s">
        <v>196</v>
      </c>
      <c r="AE29" s="232" t="s">
        <v>182</v>
      </c>
      <c r="AF29" t="s">
        <v>1778</v>
      </c>
      <c r="AG29" s="2">
        <v>46196</v>
      </c>
      <c r="AH29" s="2">
        <v>46196</v>
      </c>
      <c r="AI29">
        <v>55</v>
      </c>
      <c r="AJ29" s="232" t="s">
        <v>2149</v>
      </c>
      <c r="AK29">
        <v>8</v>
      </c>
      <c r="AL29" s="232">
        <v>6</v>
      </c>
      <c r="AN29">
        <v>2400</v>
      </c>
      <c r="AO29">
        <v>55</v>
      </c>
      <c r="AP29" s="232">
        <v>132000</v>
      </c>
      <c r="AQ29" s="232" t="s">
        <v>879</v>
      </c>
      <c r="AR29" s="232" t="s">
        <v>809</v>
      </c>
      <c r="CF29" s="232" t="s">
        <v>1868</v>
      </c>
      <c r="CG29" s="232" t="s">
        <v>1880</v>
      </c>
      <c r="CH29" t="b">
        <v>0</v>
      </c>
    </row>
    <row r="30" spans="1:86">
      <c r="A30" s="232" t="s">
        <v>1868</v>
      </c>
      <c r="B30" s="232" t="s">
        <v>101</v>
      </c>
      <c r="C30" s="232" t="s">
        <v>6</v>
      </c>
      <c r="D30" s="232" t="s">
        <v>4</v>
      </c>
      <c r="E30" s="232" t="s">
        <v>195</v>
      </c>
      <c r="F30" s="2">
        <v>46190</v>
      </c>
      <c r="G30" t="s">
        <v>196</v>
      </c>
      <c r="H30" t="s">
        <v>1710</v>
      </c>
      <c r="I30" s="232" t="s">
        <v>247</v>
      </c>
      <c r="J30" t="s">
        <v>276</v>
      </c>
      <c r="K30" s="232" t="s">
        <v>196</v>
      </c>
      <c r="L30" t="s">
        <v>105</v>
      </c>
      <c r="M30" s="232"/>
      <c r="N30">
        <v>6600</v>
      </c>
      <c r="O30" t="s">
        <v>5</v>
      </c>
      <c r="P30" s="232" t="s">
        <v>196</v>
      </c>
      <c r="Q30" s="232">
        <v>1</v>
      </c>
      <c r="R30" t="s">
        <v>1711</v>
      </c>
      <c r="S30" s="232" t="s">
        <v>250</v>
      </c>
      <c r="T30" s="232" t="s">
        <v>276</v>
      </c>
      <c r="U30" s="232" t="s">
        <v>196</v>
      </c>
      <c r="V30" t="s">
        <v>122</v>
      </c>
      <c r="W30" t="s">
        <v>1858</v>
      </c>
      <c r="X30" s="232" t="s">
        <v>72</v>
      </c>
      <c r="Y30" s="232" t="s">
        <v>196</v>
      </c>
      <c r="Z30" s="2">
        <v>46191</v>
      </c>
      <c r="AA30" s="232" t="s">
        <v>2150</v>
      </c>
      <c r="AB30" s="232" t="s">
        <v>2151</v>
      </c>
      <c r="AC30" s="232" t="s">
        <v>2152</v>
      </c>
      <c r="AD30" t="s">
        <v>196</v>
      </c>
      <c r="AE30" s="232" t="s">
        <v>196</v>
      </c>
      <c r="AF30" t="s">
        <v>1778</v>
      </c>
      <c r="AG30" s="2">
        <v>46196</v>
      </c>
      <c r="AH30" s="2">
        <v>46196</v>
      </c>
      <c r="AI30">
        <v>38</v>
      </c>
      <c r="AJ30" s="232" t="s">
        <v>2153</v>
      </c>
      <c r="AK30">
        <v>22</v>
      </c>
      <c r="AL30" s="232">
        <v>6</v>
      </c>
      <c r="AN30">
        <v>6600</v>
      </c>
      <c r="AO30">
        <v>38</v>
      </c>
      <c r="AP30" s="232">
        <v>250800</v>
      </c>
      <c r="AQ30" s="232" t="s">
        <v>808</v>
      </c>
      <c r="AR30" s="232" t="s">
        <v>809</v>
      </c>
      <c r="CF30" s="232" t="s">
        <v>1868</v>
      </c>
      <c r="CG30" s="232" t="s">
        <v>1880</v>
      </c>
      <c r="CH30" t="b">
        <v>0</v>
      </c>
    </row>
    <row r="31" spans="1:86" hidden="1">
      <c r="A31" s="232" t="s">
        <v>1868</v>
      </c>
      <c r="B31" s="232" t="s">
        <v>2154</v>
      </c>
      <c r="C31" s="232" t="s">
        <v>6</v>
      </c>
      <c r="D31" s="232" t="s">
        <v>4</v>
      </c>
      <c r="E31" s="232" t="s">
        <v>82</v>
      </c>
      <c r="F31" s="2">
        <v>46211</v>
      </c>
      <c r="G31" t="s">
        <v>196</v>
      </c>
      <c r="H31" t="s">
        <v>1715</v>
      </c>
      <c r="I31" s="232" t="s">
        <v>1922</v>
      </c>
      <c r="J31" t="s">
        <v>276</v>
      </c>
      <c r="K31" s="232" t="s">
        <v>80</v>
      </c>
      <c r="L31" t="s">
        <v>14</v>
      </c>
      <c r="M31" s="232"/>
      <c r="N31">
        <v>20000</v>
      </c>
      <c r="O31" t="s">
        <v>196</v>
      </c>
      <c r="P31" s="232" t="s">
        <v>196</v>
      </c>
      <c r="Q31" s="232">
        <v>1</v>
      </c>
      <c r="R31" t="s">
        <v>1766</v>
      </c>
      <c r="S31" s="232" t="s">
        <v>1924</v>
      </c>
      <c r="T31" s="232" t="s">
        <v>276</v>
      </c>
      <c r="U31" s="232" t="s">
        <v>80</v>
      </c>
      <c r="V31" t="s">
        <v>14</v>
      </c>
      <c r="W31" t="s">
        <v>1925</v>
      </c>
      <c r="X31" s="232" t="s">
        <v>72</v>
      </c>
      <c r="Y31" s="232" t="s">
        <v>17</v>
      </c>
      <c r="Z31" s="2">
        <v>46210</v>
      </c>
      <c r="AA31" s="232" t="s">
        <v>17</v>
      </c>
      <c r="AB31" s="232" t="s">
        <v>196</v>
      </c>
      <c r="AC31" s="232" t="s">
        <v>1268</v>
      </c>
      <c r="AD31" t="s">
        <v>196</v>
      </c>
      <c r="AE31" s="232" t="s">
        <v>183</v>
      </c>
      <c r="AF31" t="s">
        <v>312</v>
      </c>
      <c r="AG31" s="2">
        <v>46217</v>
      </c>
      <c r="AH31" s="2">
        <v>46217</v>
      </c>
      <c r="AI31">
        <v>11</v>
      </c>
      <c r="AJ31" s="232" t="s">
        <v>2155</v>
      </c>
      <c r="AK31">
        <v>50</v>
      </c>
      <c r="AL31" s="232">
        <v>7</v>
      </c>
      <c r="AN31">
        <v>20000</v>
      </c>
      <c r="AO31">
        <v>11</v>
      </c>
      <c r="AP31" s="232">
        <v>220000</v>
      </c>
      <c r="AQ31" s="232" t="s">
        <v>757</v>
      </c>
      <c r="AR31" s="232" t="s">
        <v>758</v>
      </c>
      <c r="CF31" s="232" t="s">
        <v>1868</v>
      </c>
      <c r="CG31" s="232" t="s">
        <v>1880</v>
      </c>
      <c r="CH31" t="b">
        <v>0</v>
      </c>
    </row>
    <row r="32" spans="1:86" hidden="1">
      <c r="A32" s="232" t="s">
        <v>1868</v>
      </c>
      <c r="B32" s="232" t="s">
        <v>2156</v>
      </c>
      <c r="C32" s="232" t="s">
        <v>6</v>
      </c>
      <c r="D32" s="232" t="s">
        <v>4</v>
      </c>
      <c r="E32" s="232" t="s">
        <v>82</v>
      </c>
      <c r="F32" s="2">
        <v>46211</v>
      </c>
      <c r="G32" t="s">
        <v>196</v>
      </c>
      <c r="H32" t="s">
        <v>1715</v>
      </c>
      <c r="I32" s="232" t="s">
        <v>1922</v>
      </c>
      <c r="J32" t="s">
        <v>276</v>
      </c>
      <c r="K32" s="232" t="s">
        <v>80</v>
      </c>
      <c r="L32" t="s">
        <v>14</v>
      </c>
      <c r="M32" s="232"/>
      <c r="N32">
        <v>0</v>
      </c>
      <c r="O32" t="s">
        <v>196</v>
      </c>
      <c r="P32" s="232" t="s">
        <v>196</v>
      </c>
      <c r="Q32" s="232">
        <v>1</v>
      </c>
      <c r="R32" t="s">
        <v>1766</v>
      </c>
      <c r="S32" s="232" t="s">
        <v>1924</v>
      </c>
      <c r="T32" s="232" t="s">
        <v>276</v>
      </c>
      <c r="U32" s="232" t="s">
        <v>80</v>
      </c>
      <c r="V32" t="s">
        <v>14</v>
      </c>
      <c r="W32">
        <v>0</v>
      </c>
      <c r="X32" s="232" t="s">
        <v>72</v>
      </c>
      <c r="Y32" s="232" t="s">
        <v>17</v>
      </c>
      <c r="Z32" s="2"/>
      <c r="AA32" s="232" t="s">
        <v>17</v>
      </c>
      <c r="AB32" s="232" t="s">
        <v>2623</v>
      </c>
      <c r="AC32" s="232" t="s">
        <v>1268</v>
      </c>
      <c r="AD32" t="s">
        <v>196</v>
      </c>
      <c r="AE32" s="232" t="s">
        <v>183</v>
      </c>
      <c r="AF32" t="s">
        <v>312</v>
      </c>
      <c r="AG32" s="2"/>
      <c r="AH32" s="2"/>
      <c r="AI32">
        <v>11</v>
      </c>
      <c r="AJ32" s="232" t="s">
        <v>196</v>
      </c>
      <c r="AK32">
        <v>50</v>
      </c>
      <c r="AL32" s="232">
        <v>1</v>
      </c>
      <c r="AN32">
        <v>0</v>
      </c>
      <c r="AO32">
        <v>11</v>
      </c>
      <c r="AP32" s="232">
        <v>0</v>
      </c>
      <c r="AQ32" s="232" t="s">
        <v>757</v>
      </c>
      <c r="AR32" s="232" t="s">
        <v>758</v>
      </c>
      <c r="CF32" s="232" t="s">
        <v>1868</v>
      </c>
      <c r="CG32" s="232" t="s">
        <v>1880</v>
      </c>
      <c r="CH32" t="b">
        <v>0</v>
      </c>
    </row>
    <row r="33" spans="1:86">
      <c r="A33" s="232" t="s">
        <v>1868</v>
      </c>
      <c r="B33" s="232" t="s">
        <v>2043</v>
      </c>
      <c r="C33" s="232" t="s">
        <v>6</v>
      </c>
      <c r="D33" s="232" t="s">
        <v>4</v>
      </c>
      <c r="E33" s="232" t="s">
        <v>195</v>
      </c>
      <c r="F33" s="2">
        <v>46190</v>
      </c>
      <c r="G33" t="s">
        <v>196</v>
      </c>
      <c r="H33" t="s">
        <v>1715</v>
      </c>
      <c r="I33" s="232" t="s">
        <v>1894</v>
      </c>
      <c r="J33" t="s">
        <v>276</v>
      </c>
      <c r="K33" s="232" t="s">
        <v>196</v>
      </c>
      <c r="L33" t="s">
        <v>78</v>
      </c>
      <c r="M33" s="232"/>
      <c r="N33">
        <v>22200</v>
      </c>
      <c r="O33" t="s">
        <v>196</v>
      </c>
      <c r="P33" s="232" t="s">
        <v>196</v>
      </c>
      <c r="Q33" s="232">
        <v>1</v>
      </c>
      <c r="R33" t="s">
        <v>1766</v>
      </c>
      <c r="S33" s="232" t="s">
        <v>1895</v>
      </c>
      <c r="T33" s="232" t="s">
        <v>276</v>
      </c>
      <c r="U33" s="232" t="s">
        <v>196</v>
      </c>
      <c r="V33" t="s">
        <v>14</v>
      </c>
      <c r="W33" t="s">
        <v>2157</v>
      </c>
      <c r="X33" s="232" t="s">
        <v>74</v>
      </c>
      <c r="Y33" s="232" t="s">
        <v>17</v>
      </c>
      <c r="Z33" s="2">
        <v>46191</v>
      </c>
      <c r="AA33" s="232" t="s">
        <v>17</v>
      </c>
      <c r="AB33" s="232" t="s">
        <v>300</v>
      </c>
      <c r="AC33" s="232" t="s">
        <v>196</v>
      </c>
      <c r="AD33" t="s">
        <v>196</v>
      </c>
      <c r="AE33" s="232" t="s">
        <v>183</v>
      </c>
      <c r="AF33" t="s">
        <v>301</v>
      </c>
      <c r="AG33" s="2">
        <v>46197</v>
      </c>
      <c r="AH33" s="2">
        <v>46197</v>
      </c>
      <c r="AI33">
        <v>11</v>
      </c>
      <c r="AJ33" s="232" t="s">
        <v>2158</v>
      </c>
      <c r="AK33">
        <v>37</v>
      </c>
      <c r="AL33" s="232">
        <v>6</v>
      </c>
      <c r="AN33">
        <v>22200</v>
      </c>
      <c r="AO33">
        <v>11</v>
      </c>
      <c r="AP33" s="232">
        <v>244200</v>
      </c>
      <c r="AQ33" s="232" t="s">
        <v>738</v>
      </c>
      <c r="AR33" s="232" t="s">
        <v>739</v>
      </c>
      <c r="CF33" s="232" t="s">
        <v>1868</v>
      </c>
      <c r="CG33" s="232" t="s">
        <v>1880</v>
      </c>
      <c r="CH33" t="b">
        <v>0</v>
      </c>
    </row>
    <row r="34" spans="1:86" hidden="1">
      <c r="A34" s="232" t="s">
        <v>1868</v>
      </c>
      <c r="B34" s="232" t="s">
        <v>2159</v>
      </c>
      <c r="C34" s="232" t="s">
        <v>6</v>
      </c>
      <c r="D34" s="232" t="s">
        <v>4</v>
      </c>
      <c r="E34" s="232" t="s">
        <v>195</v>
      </c>
      <c r="F34" s="2">
        <v>46190</v>
      </c>
      <c r="G34" t="s">
        <v>196</v>
      </c>
      <c r="H34" t="s">
        <v>1710</v>
      </c>
      <c r="I34" s="232" t="s">
        <v>2160</v>
      </c>
      <c r="J34" t="s">
        <v>276</v>
      </c>
      <c r="K34" s="232" t="s">
        <v>13</v>
      </c>
      <c r="L34" t="s">
        <v>172</v>
      </c>
      <c r="M34" s="232"/>
      <c r="N34">
        <v>0</v>
      </c>
      <c r="O34" t="s">
        <v>196</v>
      </c>
      <c r="P34" s="232" t="s">
        <v>1779</v>
      </c>
      <c r="Q34" s="232">
        <v>1</v>
      </c>
      <c r="R34" t="s">
        <v>1711</v>
      </c>
      <c r="S34" s="232" t="s">
        <v>1499</v>
      </c>
      <c r="T34" s="232" t="s">
        <v>276</v>
      </c>
      <c r="U34" s="232" t="s">
        <v>13</v>
      </c>
      <c r="V34" t="s">
        <v>172</v>
      </c>
      <c r="W34">
        <v>0</v>
      </c>
      <c r="X34" s="232" t="s">
        <v>74</v>
      </c>
      <c r="Y34" s="232" t="s">
        <v>16</v>
      </c>
      <c r="Z34" s="2">
        <v>46204</v>
      </c>
      <c r="AA34" s="232" t="s">
        <v>1722</v>
      </c>
      <c r="AB34" s="232" t="s">
        <v>2161</v>
      </c>
      <c r="AC34" s="232" t="s">
        <v>1268</v>
      </c>
      <c r="AD34" t="s">
        <v>196</v>
      </c>
      <c r="AE34" s="232" t="s">
        <v>183</v>
      </c>
      <c r="AF34" t="s">
        <v>1724</v>
      </c>
      <c r="AG34" s="2">
        <v>46206</v>
      </c>
      <c r="AH34" s="2">
        <v>46206</v>
      </c>
      <c r="AI34">
        <v>21.5</v>
      </c>
      <c r="AJ34" s="232" t="s">
        <v>196</v>
      </c>
      <c r="AK34">
        <v>15</v>
      </c>
      <c r="AL34" s="232">
        <v>7</v>
      </c>
      <c r="AN34">
        <v>0</v>
      </c>
      <c r="AO34">
        <v>21.5</v>
      </c>
      <c r="AP34" s="232">
        <v>0</v>
      </c>
      <c r="AQ34" s="232" t="s">
        <v>1573</v>
      </c>
      <c r="AR34" s="232" t="s">
        <v>1574</v>
      </c>
      <c r="CF34" s="232" t="s">
        <v>1868</v>
      </c>
      <c r="CG34" s="232" t="s">
        <v>1880</v>
      </c>
      <c r="CH34" t="b">
        <v>0</v>
      </c>
    </row>
    <row r="35" spans="1:86">
      <c r="A35" s="232" t="s">
        <v>1868</v>
      </c>
      <c r="B35" s="232" t="s">
        <v>241</v>
      </c>
      <c r="C35" s="232" t="s">
        <v>6</v>
      </c>
      <c r="D35" s="232" t="s">
        <v>4</v>
      </c>
      <c r="E35" s="232" t="s">
        <v>82</v>
      </c>
      <c r="F35" s="2">
        <v>46184</v>
      </c>
      <c r="G35" t="s">
        <v>196</v>
      </c>
      <c r="H35" t="s">
        <v>1715</v>
      </c>
      <c r="I35" s="232" t="s">
        <v>1884</v>
      </c>
      <c r="J35" t="s">
        <v>276</v>
      </c>
      <c r="K35" s="232" t="s">
        <v>80</v>
      </c>
      <c r="L35" t="s">
        <v>77</v>
      </c>
      <c r="M35" s="232"/>
      <c r="N35">
        <v>1600</v>
      </c>
      <c r="O35" t="s">
        <v>8</v>
      </c>
      <c r="P35" s="232" t="s">
        <v>196</v>
      </c>
      <c r="Q35" s="232">
        <v>1</v>
      </c>
      <c r="R35" t="s">
        <v>1766</v>
      </c>
      <c r="S35" s="232" t="s">
        <v>1885</v>
      </c>
      <c r="T35" s="232" t="s">
        <v>276</v>
      </c>
      <c r="U35" s="232" t="s">
        <v>80</v>
      </c>
      <c r="V35" t="s">
        <v>10</v>
      </c>
      <c r="W35" t="s">
        <v>1822</v>
      </c>
      <c r="X35" s="232" t="s">
        <v>72</v>
      </c>
      <c r="Y35" s="232" t="s">
        <v>36</v>
      </c>
      <c r="Z35" s="2">
        <v>46188</v>
      </c>
      <c r="AA35" s="232" t="s">
        <v>36</v>
      </c>
      <c r="AB35" s="232" t="s">
        <v>196</v>
      </c>
      <c r="AC35" s="232" t="s">
        <v>196</v>
      </c>
      <c r="AD35" t="s">
        <v>196</v>
      </c>
      <c r="AE35" s="232" t="s">
        <v>183</v>
      </c>
      <c r="AF35" t="s">
        <v>1784</v>
      </c>
      <c r="AG35" s="2">
        <v>46195</v>
      </c>
      <c r="AH35" s="2">
        <v>46195</v>
      </c>
      <c r="AI35">
        <v>18</v>
      </c>
      <c r="AJ35" s="232" t="s">
        <v>2162</v>
      </c>
      <c r="AK35">
        <v>8</v>
      </c>
      <c r="AL35" s="232">
        <v>6</v>
      </c>
      <c r="AN35">
        <v>1600</v>
      </c>
      <c r="AO35">
        <v>18</v>
      </c>
      <c r="AP35" s="232">
        <v>28800</v>
      </c>
      <c r="AQ35" s="232" t="s">
        <v>2056</v>
      </c>
      <c r="AR35" s="232" t="s">
        <v>2057</v>
      </c>
      <c r="CF35" s="232" t="s">
        <v>1868</v>
      </c>
      <c r="CG35" s="232" t="s">
        <v>1880</v>
      </c>
      <c r="CH35" t="b">
        <v>0</v>
      </c>
    </row>
    <row r="36" spans="1:86">
      <c r="A36" s="232" t="s">
        <v>1868</v>
      </c>
      <c r="B36" s="232" t="s">
        <v>527</v>
      </c>
      <c r="C36" s="232" t="s">
        <v>6</v>
      </c>
      <c r="D36" s="232" t="s">
        <v>4</v>
      </c>
      <c r="E36" s="232" t="s">
        <v>82</v>
      </c>
      <c r="F36" s="2">
        <v>46184</v>
      </c>
      <c r="G36" t="s">
        <v>196</v>
      </c>
      <c r="H36" t="s">
        <v>1715</v>
      </c>
      <c r="I36" s="232" t="s">
        <v>1800</v>
      </c>
      <c r="J36" t="s">
        <v>276</v>
      </c>
      <c r="K36" s="232" t="s">
        <v>125</v>
      </c>
      <c r="L36" t="s">
        <v>14</v>
      </c>
      <c r="M36" s="232"/>
      <c r="N36">
        <v>400</v>
      </c>
      <c r="O36" t="s">
        <v>196</v>
      </c>
      <c r="P36" s="232" t="s">
        <v>196</v>
      </c>
      <c r="Q36" s="232">
        <v>1</v>
      </c>
      <c r="R36" t="s">
        <v>1766</v>
      </c>
      <c r="S36" s="232" t="s">
        <v>1801</v>
      </c>
      <c r="T36" s="232" t="s">
        <v>276</v>
      </c>
      <c r="U36" s="232" t="s">
        <v>125</v>
      </c>
      <c r="V36" t="s">
        <v>14</v>
      </c>
      <c r="W36">
        <v>400</v>
      </c>
      <c r="X36" s="232" t="s">
        <v>74</v>
      </c>
      <c r="Y36" s="232" t="s">
        <v>18</v>
      </c>
      <c r="Z36" s="2">
        <v>46191</v>
      </c>
      <c r="AA36" s="232" t="s">
        <v>168</v>
      </c>
      <c r="AB36" s="232" t="s">
        <v>196</v>
      </c>
      <c r="AC36" s="232" t="s">
        <v>196</v>
      </c>
      <c r="AD36" t="s">
        <v>196</v>
      </c>
      <c r="AE36" s="232" t="s">
        <v>183</v>
      </c>
      <c r="AF36" t="s">
        <v>320</v>
      </c>
      <c r="AG36" s="2">
        <v>46198</v>
      </c>
      <c r="AH36" s="2">
        <v>46198</v>
      </c>
      <c r="AI36">
        <v>17</v>
      </c>
      <c r="AJ36" s="232" t="s">
        <v>2163</v>
      </c>
      <c r="AK36">
        <v>2</v>
      </c>
      <c r="AL36" s="232">
        <v>6</v>
      </c>
      <c r="AN36">
        <v>400</v>
      </c>
      <c r="AO36">
        <v>17</v>
      </c>
      <c r="AP36" s="232">
        <v>6800</v>
      </c>
      <c r="AQ36" s="232" t="s">
        <v>1091</v>
      </c>
      <c r="AR36" s="232" t="s">
        <v>1092</v>
      </c>
      <c r="CF36" s="232" t="s">
        <v>1868</v>
      </c>
      <c r="CG36" s="232" t="s">
        <v>1880</v>
      </c>
      <c r="CH36" t="b">
        <v>0</v>
      </c>
    </row>
    <row r="37" spans="1:86">
      <c r="A37" s="232" t="s">
        <v>1868</v>
      </c>
      <c r="B37" s="232" t="s">
        <v>2046</v>
      </c>
      <c r="C37" s="232" t="s">
        <v>6</v>
      </c>
      <c r="D37" s="232" t="s">
        <v>189</v>
      </c>
      <c r="E37" s="232" t="s">
        <v>82</v>
      </c>
      <c r="F37" s="2">
        <v>46184</v>
      </c>
      <c r="G37" t="s">
        <v>196</v>
      </c>
      <c r="H37" t="s">
        <v>196</v>
      </c>
      <c r="I37" s="232" t="s">
        <v>1992</v>
      </c>
      <c r="J37" t="s">
        <v>276</v>
      </c>
      <c r="K37" s="232" t="s">
        <v>196</v>
      </c>
      <c r="L37" t="s">
        <v>196</v>
      </c>
      <c r="M37" s="232"/>
      <c r="N37">
        <v>190</v>
      </c>
      <c r="O37" t="s">
        <v>196</v>
      </c>
      <c r="P37" s="232" t="s">
        <v>196</v>
      </c>
      <c r="Q37" s="232">
        <v>1</v>
      </c>
      <c r="R37" t="s">
        <v>119</v>
      </c>
      <c r="S37" s="232" t="s">
        <v>120</v>
      </c>
      <c r="T37" s="232" t="s">
        <v>276</v>
      </c>
      <c r="U37" s="232" t="s">
        <v>196</v>
      </c>
      <c r="V37" t="s">
        <v>196</v>
      </c>
      <c r="W37">
        <v>200</v>
      </c>
      <c r="X37" s="232" t="s">
        <v>74</v>
      </c>
      <c r="Y37" s="232" t="s">
        <v>161</v>
      </c>
      <c r="Z37" s="2">
        <v>46183</v>
      </c>
      <c r="AA37" s="232" t="s">
        <v>187</v>
      </c>
      <c r="AB37" s="232" t="s">
        <v>196</v>
      </c>
      <c r="AC37" s="232" t="s">
        <v>196</v>
      </c>
      <c r="AD37" t="s">
        <v>196</v>
      </c>
      <c r="AE37" s="232" t="s">
        <v>185</v>
      </c>
      <c r="AF37" t="s">
        <v>173</v>
      </c>
      <c r="AG37" s="2">
        <v>46195</v>
      </c>
      <c r="AH37" s="2">
        <v>46195</v>
      </c>
      <c r="AI37" t="s">
        <v>196</v>
      </c>
      <c r="AJ37" s="232" t="s">
        <v>196</v>
      </c>
      <c r="AK37">
        <v>2</v>
      </c>
      <c r="AL37" s="232">
        <v>6</v>
      </c>
      <c r="AN37">
        <v>190</v>
      </c>
      <c r="AO37" t="s">
        <v>196</v>
      </c>
      <c r="AP37" s="232">
        <v>0</v>
      </c>
      <c r="AQ37" s="232" t="s">
        <v>947</v>
      </c>
      <c r="AR37" s="232" t="s">
        <v>830</v>
      </c>
      <c r="CF37" s="232" t="s">
        <v>1868</v>
      </c>
      <c r="CG37" s="232" t="s">
        <v>1880</v>
      </c>
      <c r="CH37" t="b">
        <v>0</v>
      </c>
    </row>
    <row r="38" spans="1:86">
      <c r="A38" s="232" t="s">
        <v>1868</v>
      </c>
      <c r="B38" s="232" t="s">
        <v>257</v>
      </c>
      <c r="C38" s="232" t="s">
        <v>6</v>
      </c>
      <c r="D38" s="232" t="s">
        <v>4</v>
      </c>
      <c r="E38" s="232" t="s">
        <v>82</v>
      </c>
      <c r="F38" s="2">
        <v>46184</v>
      </c>
      <c r="G38" t="s">
        <v>196</v>
      </c>
      <c r="H38" t="s">
        <v>1710</v>
      </c>
      <c r="I38" s="232" t="s">
        <v>1606</v>
      </c>
      <c r="J38" t="s">
        <v>276</v>
      </c>
      <c r="K38" s="232" t="s">
        <v>196</v>
      </c>
      <c r="L38" t="s">
        <v>77</v>
      </c>
      <c r="M38" s="232"/>
      <c r="N38">
        <v>400</v>
      </c>
      <c r="O38" t="s">
        <v>8</v>
      </c>
      <c r="P38" s="232" t="s">
        <v>196</v>
      </c>
      <c r="Q38" s="232">
        <v>1</v>
      </c>
      <c r="R38" t="s">
        <v>1711</v>
      </c>
      <c r="S38" s="232" t="s">
        <v>1601</v>
      </c>
      <c r="T38" s="232" t="s">
        <v>276</v>
      </c>
      <c r="U38" s="232" t="s">
        <v>196</v>
      </c>
      <c r="V38" t="s">
        <v>15</v>
      </c>
      <c r="W38">
        <v>400</v>
      </c>
      <c r="X38" s="232" t="s">
        <v>72</v>
      </c>
      <c r="Y38" s="232" t="s">
        <v>36</v>
      </c>
      <c r="Z38" s="2">
        <v>46188</v>
      </c>
      <c r="AA38" s="232" t="s">
        <v>1558</v>
      </c>
      <c r="AB38" s="232" t="s">
        <v>2001</v>
      </c>
      <c r="AC38" s="232" t="s">
        <v>196</v>
      </c>
      <c r="AD38" t="s">
        <v>196</v>
      </c>
      <c r="AE38" s="232" t="s">
        <v>182</v>
      </c>
      <c r="AF38" t="s">
        <v>1778</v>
      </c>
      <c r="AG38" s="2">
        <v>46190</v>
      </c>
      <c r="AH38" s="2">
        <v>46190</v>
      </c>
      <c r="AI38">
        <v>31</v>
      </c>
      <c r="AJ38" s="232" t="s">
        <v>2164</v>
      </c>
      <c r="AK38">
        <v>2</v>
      </c>
      <c r="AL38" s="232">
        <v>6</v>
      </c>
      <c r="AN38">
        <v>400</v>
      </c>
      <c r="AO38">
        <v>31</v>
      </c>
      <c r="AP38" s="232">
        <v>12400</v>
      </c>
      <c r="AQ38" s="232" t="s">
        <v>1559</v>
      </c>
      <c r="AR38" s="232" t="s">
        <v>1560</v>
      </c>
      <c r="CF38" s="232" t="s">
        <v>1868</v>
      </c>
      <c r="CG38" s="232" t="s">
        <v>1880</v>
      </c>
      <c r="CH38" t="b">
        <v>0</v>
      </c>
    </row>
    <row r="39" spans="1:86">
      <c r="A39" s="232" t="s">
        <v>1868</v>
      </c>
      <c r="B39" s="232" t="s">
        <v>544</v>
      </c>
      <c r="C39" s="232" t="s">
        <v>6</v>
      </c>
      <c r="D39" s="232" t="s">
        <v>4</v>
      </c>
      <c r="E39" s="232" t="s">
        <v>82</v>
      </c>
      <c r="F39" s="2">
        <v>46184</v>
      </c>
      <c r="G39" t="s">
        <v>196</v>
      </c>
      <c r="H39" t="s">
        <v>1710</v>
      </c>
      <c r="I39" s="232" t="s">
        <v>273</v>
      </c>
      <c r="J39" t="s">
        <v>276</v>
      </c>
      <c r="K39" s="232" t="s">
        <v>196</v>
      </c>
      <c r="L39" t="s">
        <v>77</v>
      </c>
      <c r="M39" s="232"/>
      <c r="N39">
        <v>500</v>
      </c>
      <c r="O39" t="s">
        <v>8</v>
      </c>
      <c r="P39" s="232" t="s">
        <v>196</v>
      </c>
      <c r="Q39" s="232">
        <v>1</v>
      </c>
      <c r="R39" t="s">
        <v>1711</v>
      </c>
      <c r="S39" s="232" t="s">
        <v>306</v>
      </c>
      <c r="T39" s="232" t="s">
        <v>276</v>
      </c>
      <c r="U39" s="232" t="s">
        <v>196</v>
      </c>
      <c r="V39" t="s">
        <v>122</v>
      </c>
      <c r="W39">
        <v>500</v>
      </c>
      <c r="X39" s="232" t="s">
        <v>72</v>
      </c>
      <c r="Y39" s="232" t="s">
        <v>16</v>
      </c>
      <c r="Z39" s="2">
        <v>46188</v>
      </c>
      <c r="AA39" s="232" t="s">
        <v>38</v>
      </c>
      <c r="AB39" s="232" t="s">
        <v>1813</v>
      </c>
      <c r="AC39" s="232" t="s">
        <v>196</v>
      </c>
      <c r="AD39" t="s">
        <v>196</v>
      </c>
      <c r="AE39" s="232" t="s">
        <v>182</v>
      </c>
      <c r="AF39" t="s">
        <v>1778</v>
      </c>
      <c r="AG39" s="2">
        <v>46190</v>
      </c>
      <c r="AH39" s="2">
        <v>46190</v>
      </c>
      <c r="AI39">
        <v>35</v>
      </c>
      <c r="AJ39" s="232" t="s">
        <v>2165</v>
      </c>
      <c r="AK39">
        <v>2</v>
      </c>
      <c r="AL39" s="232">
        <v>6</v>
      </c>
      <c r="AN39">
        <v>500</v>
      </c>
      <c r="AO39">
        <v>35</v>
      </c>
      <c r="AP39" s="232">
        <v>17500</v>
      </c>
      <c r="AQ39" s="232" t="s">
        <v>913</v>
      </c>
      <c r="AR39" s="232" t="s">
        <v>1020</v>
      </c>
      <c r="CF39" s="232" t="s">
        <v>1868</v>
      </c>
      <c r="CG39" s="232" t="s">
        <v>1880</v>
      </c>
      <c r="CH39" t="b">
        <v>0</v>
      </c>
    </row>
    <row r="40" spans="1:86">
      <c r="A40" s="232" t="s">
        <v>1868</v>
      </c>
      <c r="B40" s="232" t="s">
        <v>2040</v>
      </c>
      <c r="C40" s="232" t="s">
        <v>6</v>
      </c>
      <c r="D40" s="232" t="s">
        <v>4</v>
      </c>
      <c r="E40" s="232" t="s">
        <v>82</v>
      </c>
      <c r="F40" s="2">
        <v>46184</v>
      </c>
      <c r="G40" t="s">
        <v>196</v>
      </c>
      <c r="H40" t="s">
        <v>2166</v>
      </c>
      <c r="I40" s="232" t="s">
        <v>2167</v>
      </c>
      <c r="J40" t="s">
        <v>2168</v>
      </c>
      <c r="K40" s="232" t="s">
        <v>2169</v>
      </c>
      <c r="L40" t="s">
        <v>2170</v>
      </c>
      <c r="M40" s="232"/>
      <c r="N40" t="s">
        <v>2171</v>
      </c>
      <c r="O40" t="s">
        <v>2169</v>
      </c>
      <c r="P40" s="232" t="s">
        <v>2172</v>
      </c>
      <c r="Q40" s="232">
        <v>1</v>
      </c>
      <c r="R40" t="s">
        <v>1710</v>
      </c>
      <c r="S40" s="232" t="s">
        <v>2173</v>
      </c>
      <c r="T40" s="232" t="s">
        <v>276</v>
      </c>
      <c r="U40" s="232" t="s">
        <v>196</v>
      </c>
      <c r="V40" t="s">
        <v>122</v>
      </c>
      <c r="W40">
        <v>317</v>
      </c>
      <c r="X40" s="232" t="s">
        <v>74</v>
      </c>
      <c r="Y40" s="232" t="s">
        <v>16</v>
      </c>
      <c r="Z40" s="2">
        <v>46188</v>
      </c>
      <c r="AA40" s="232" t="s">
        <v>2141</v>
      </c>
      <c r="AB40" s="232" t="s">
        <v>196</v>
      </c>
      <c r="AC40" s="232" t="s">
        <v>196</v>
      </c>
      <c r="AD40" t="s">
        <v>196</v>
      </c>
      <c r="AE40" s="232" t="s">
        <v>182</v>
      </c>
      <c r="AF40" t="s">
        <v>319</v>
      </c>
      <c r="AG40" s="2">
        <v>46190</v>
      </c>
      <c r="AH40" s="2">
        <v>46190</v>
      </c>
      <c r="AI40">
        <v>32</v>
      </c>
      <c r="AJ40" s="232" t="s">
        <v>2174</v>
      </c>
      <c r="AK40">
        <v>1</v>
      </c>
      <c r="AL40" s="232">
        <v>6</v>
      </c>
      <c r="AN40" t="s">
        <v>2171</v>
      </c>
      <c r="AO40">
        <v>32</v>
      </c>
      <c r="AP40" s="232">
        <v>3840</v>
      </c>
      <c r="AQ40" s="232" t="s">
        <v>2175</v>
      </c>
      <c r="AR40" s="232" t="s">
        <v>2064</v>
      </c>
      <c r="CF40" s="232" t="s">
        <v>1868</v>
      </c>
      <c r="CG40" s="232" t="s">
        <v>1880</v>
      </c>
      <c r="CH40" t="b">
        <v>0</v>
      </c>
    </row>
    <row r="41" spans="1:86">
      <c r="A41" s="232" t="s">
        <v>1868</v>
      </c>
      <c r="B41" s="232" t="s">
        <v>519</v>
      </c>
      <c r="C41" s="232" t="s">
        <v>6</v>
      </c>
      <c r="D41" s="232" t="s">
        <v>4</v>
      </c>
      <c r="E41" s="232" t="s">
        <v>195</v>
      </c>
      <c r="F41" s="2">
        <v>46183</v>
      </c>
      <c r="G41" t="s">
        <v>196</v>
      </c>
      <c r="H41" t="s">
        <v>1715</v>
      </c>
      <c r="I41" s="232" t="s">
        <v>1886</v>
      </c>
      <c r="J41" t="s">
        <v>276</v>
      </c>
      <c r="K41" s="232" t="s">
        <v>13</v>
      </c>
      <c r="L41" t="s">
        <v>77</v>
      </c>
      <c r="M41" s="232"/>
      <c r="N41">
        <v>800</v>
      </c>
      <c r="O41" t="s">
        <v>8</v>
      </c>
      <c r="P41" s="232" t="s">
        <v>196</v>
      </c>
      <c r="Q41" s="232">
        <v>1</v>
      </c>
      <c r="R41" t="s">
        <v>1766</v>
      </c>
      <c r="S41" s="232" t="s">
        <v>114</v>
      </c>
      <c r="T41" s="232" t="s">
        <v>276</v>
      </c>
      <c r="U41" s="232" t="s">
        <v>13</v>
      </c>
      <c r="V41" t="s">
        <v>14</v>
      </c>
      <c r="W41">
        <v>800</v>
      </c>
      <c r="X41" s="232" t="s">
        <v>72</v>
      </c>
      <c r="Y41" s="232" t="s">
        <v>36</v>
      </c>
      <c r="Z41" s="2">
        <v>46185</v>
      </c>
      <c r="AA41" s="232" t="s">
        <v>36</v>
      </c>
      <c r="AB41" s="232" t="s">
        <v>196</v>
      </c>
      <c r="AC41" s="232" t="s">
        <v>196</v>
      </c>
      <c r="AD41" t="s">
        <v>196</v>
      </c>
      <c r="AE41" s="232" t="s">
        <v>183</v>
      </c>
      <c r="AF41" t="s">
        <v>1784</v>
      </c>
      <c r="AG41" s="2">
        <v>46195</v>
      </c>
      <c r="AH41" s="2">
        <v>46195</v>
      </c>
      <c r="AI41">
        <v>18</v>
      </c>
      <c r="AJ41" s="232" t="s">
        <v>2176</v>
      </c>
      <c r="AK41">
        <v>4</v>
      </c>
      <c r="AL41" s="232">
        <v>6</v>
      </c>
      <c r="AN41">
        <v>800</v>
      </c>
      <c r="AO41">
        <v>18</v>
      </c>
      <c r="AP41" s="232">
        <v>14400</v>
      </c>
      <c r="AQ41" s="232" t="s">
        <v>1203</v>
      </c>
      <c r="AR41" s="232" t="s">
        <v>750</v>
      </c>
      <c r="CF41" s="232" t="s">
        <v>1868</v>
      </c>
      <c r="CG41" s="232" t="s">
        <v>1880</v>
      </c>
      <c r="CH41" t="b">
        <v>0</v>
      </c>
    </row>
    <row r="42" spans="1:86">
      <c r="A42" s="232" t="s">
        <v>1868</v>
      </c>
      <c r="B42" s="232" t="s">
        <v>534</v>
      </c>
      <c r="C42" s="232" t="s">
        <v>6</v>
      </c>
      <c r="D42" s="232" t="s">
        <v>4</v>
      </c>
      <c r="E42" s="232" t="s">
        <v>195</v>
      </c>
      <c r="F42" s="2">
        <v>46183</v>
      </c>
      <c r="G42" t="s">
        <v>196</v>
      </c>
      <c r="H42" t="s">
        <v>1715</v>
      </c>
      <c r="I42" s="232" t="s">
        <v>104</v>
      </c>
      <c r="J42" t="s">
        <v>276</v>
      </c>
      <c r="K42" s="232" t="s">
        <v>196</v>
      </c>
      <c r="L42" t="s">
        <v>14</v>
      </c>
      <c r="M42" s="232"/>
      <c r="N42">
        <v>7000</v>
      </c>
      <c r="O42" t="s">
        <v>196</v>
      </c>
      <c r="P42" s="232" t="s">
        <v>196</v>
      </c>
      <c r="Q42" s="232">
        <v>1</v>
      </c>
      <c r="R42" t="s">
        <v>1766</v>
      </c>
      <c r="S42" s="232" t="s">
        <v>277</v>
      </c>
      <c r="T42" s="232" t="s">
        <v>276</v>
      </c>
      <c r="U42" s="232" t="s">
        <v>196</v>
      </c>
      <c r="V42" t="s">
        <v>14</v>
      </c>
      <c r="W42" t="s">
        <v>2177</v>
      </c>
      <c r="X42" s="232" t="s">
        <v>72</v>
      </c>
      <c r="Y42" s="232" t="s">
        <v>16</v>
      </c>
      <c r="Z42" s="2">
        <v>46192</v>
      </c>
      <c r="AA42" s="232" t="s">
        <v>42</v>
      </c>
      <c r="AB42" s="232" t="s">
        <v>196</v>
      </c>
      <c r="AC42" s="232" t="s">
        <v>196</v>
      </c>
      <c r="AD42" t="s">
        <v>196</v>
      </c>
      <c r="AE42" s="232" t="s">
        <v>181</v>
      </c>
      <c r="AF42" t="s">
        <v>1770</v>
      </c>
      <c r="AG42" s="2">
        <v>46203</v>
      </c>
      <c r="AH42" s="2">
        <v>46203</v>
      </c>
      <c r="AI42">
        <v>15</v>
      </c>
      <c r="AJ42" s="232" t="s">
        <v>2178</v>
      </c>
      <c r="AK42">
        <v>35</v>
      </c>
      <c r="AL42" s="232">
        <v>6</v>
      </c>
      <c r="AN42">
        <v>7000</v>
      </c>
      <c r="AO42">
        <v>15</v>
      </c>
      <c r="AP42" s="232">
        <v>105000</v>
      </c>
      <c r="AQ42" s="232" t="s">
        <v>1114</v>
      </c>
      <c r="AR42" s="232" t="s">
        <v>982</v>
      </c>
      <c r="CF42" s="232" t="s">
        <v>1868</v>
      </c>
      <c r="CG42" s="232" t="s">
        <v>1880</v>
      </c>
      <c r="CH42" t="b">
        <v>0</v>
      </c>
    </row>
    <row r="43" spans="1:86">
      <c r="A43" s="232" t="s">
        <v>1868</v>
      </c>
      <c r="B43" s="232" t="s">
        <v>533</v>
      </c>
      <c r="C43" s="232" t="s">
        <v>6</v>
      </c>
      <c r="D43" s="232" t="s">
        <v>4</v>
      </c>
      <c r="E43" s="232" t="s">
        <v>195</v>
      </c>
      <c r="F43" s="2">
        <v>46183</v>
      </c>
      <c r="G43" t="s">
        <v>196</v>
      </c>
      <c r="H43" t="s">
        <v>1715</v>
      </c>
      <c r="I43" s="232" t="s">
        <v>1857</v>
      </c>
      <c r="J43" t="s">
        <v>276</v>
      </c>
      <c r="K43" s="232" t="s">
        <v>196</v>
      </c>
      <c r="L43" t="s">
        <v>14</v>
      </c>
      <c r="M43" s="232"/>
      <c r="N43">
        <v>3100</v>
      </c>
      <c r="O43" t="s">
        <v>196</v>
      </c>
      <c r="P43" s="232" t="s">
        <v>196</v>
      </c>
      <c r="Q43" s="232">
        <v>1</v>
      </c>
      <c r="R43" t="s">
        <v>1766</v>
      </c>
      <c r="S43" s="232" t="s">
        <v>1859</v>
      </c>
      <c r="T43" s="232" t="s">
        <v>276</v>
      </c>
      <c r="U43" s="232" t="s">
        <v>196</v>
      </c>
      <c r="V43" t="s">
        <v>14</v>
      </c>
      <c r="W43" t="s">
        <v>2179</v>
      </c>
      <c r="X43" s="232" t="s">
        <v>74</v>
      </c>
      <c r="Y43" s="232" t="s">
        <v>16</v>
      </c>
      <c r="Z43" s="2">
        <v>46198</v>
      </c>
      <c r="AA43" s="232" t="s">
        <v>42</v>
      </c>
      <c r="AB43" s="232" t="s">
        <v>196</v>
      </c>
      <c r="AC43" s="232" t="s">
        <v>196</v>
      </c>
      <c r="AD43" t="s">
        <v>196</v>
      </c>
      <c r="AE43" s="232" t="s">
        <v>181</v>
      </c>
      <c r="AF43" t="s">
        <v>1770</v>
      </c>
      <c r="AG43" s="2">
        <v>46203</v>
      </c>
      <c r="AH43" s="2">
        <v>46203</v>
      </c>
      <c r="AI43">
        <v>15</v>
      </c>
      <c r="AJ43" s="232" t="s">
        <v>2180</v>
      </c>
      <c r="AK43">
        <v>31</v>
      </c>
      <c r="AL43" s="232">
        <v>6</v>
      </c>
      <c r="AN43">
        <v>3100</v>
      </c>
      <c r="AO43">
        <v>15</v>
      </c>
      <c r="AP43" s="232">
        <v>46500</v>
      </c>
      <c r="AQ43" s="232" t="s">
        <v>2181</v>
      </c>
      <c r="AR43" s="232" t="s">
        <v>1862</v>
      </c>
      <c r="CF43" s="232" t="s">
        <v>1868</v>
      </c>
      <c r="CG43" s="232" t="s">
        <v>1880</v>
      </c>
      <c r="CH43" t="b">
        <v>0</v>
      </c>
    </row>
    <row r="44" spans="1:86">
      <c r="A44" s="232" t="s">
        <v>1868</v>
      </c>
      <c r="B44" s="232" t="s">
        <v>1899</v>
      </c>
      <c r="C44" s="232" t="s">
        <v>6</v>
      </c>
      <c r="D44" s="232" t="s">
        <v>4</v>
      </c>
      <c r="E44" s="232" t="s">
        <v>1939</v>
      </c>
      <c r="F44" s="2">
        <v>46182</v>
      </c>
      <c r="G44" t="s">
        <v>196</v>
      </c>
      <c r="H44" t="s">
        <v>1715</v>
      </c>
      <c r="I44" s="232" t="s">
        <v>1894</v>
      </c>
      <c r="J44" t="s">
        <v>276</v>
      </c>
      <c r="K44" s="232" t="s">
        <v>196</v>
      </c>
      <c r="L44" t="s">
        <v>78</v>
      </c>
      <c r="M44" s="232"/>
      <c r="N44">
        <v>16200</v>
      </c>
      <c r="O44" t="s">
        <v>196</v>
      </c>
      <c r="P44" s="232" t="s">
        <v>196</v>
      </c>
      <c r="Q44" s="232"/>
      <c r="R44" t="s">
        <v>1940</v>
      </c>
      <c r="S44" s="232" t="s">
        <v>1941</v>
      </c>
      <c r="T44" s="232" t="s">
        <v>1942</v>
      </c>
      <c r="U44" s="232" t="s">
        <v>1943</v>
      </c>
      <c r="V44" t="s">
        <v>1944</v>
      </c>
      <c r="W44" t="s">
        <v>1945</v>
      </c>
      <c r="X44" s="232" t="s">
        <v>1946</v>
      </c>
      <c r="Y44" s="232" t="s">
        <v>1947</v>
      </c>
      <c r="Z44" s="2">
        <v>46183</v>
      </c>
      <c r="AA44" s="232" t="s">
        <v>17</v>
      </c>
      <c r="AB44" s="232" t="s">
        <v>300</v>
      </c>
      <c r="AC44" s="232" t="s">
        <v>196</v>
      </c>
      <c r="AD44" t="s">
        <v>196</v>
      </c>
      <c r="AE44" s="232" t="s">
        <v>183</v>
      </c>
      <c r="AF44" t="s">
        <v>301</v>
      </c>
      <c r="AG44" s="2">
        <v>46190</v>
      </c>
      <c r="AH44" s="2">
        <v>46190</v>
      </c>
      <c r="AI44">
        <v>11</v>
      </c>
      <c r="AJ44" s="232" t="s">
        <v>1908</v>
      </c>
      <c r="AK44" t="s">
        <v>1948</v>
      </c>
      <c r="AL44" s="232">
        <v>6</v>
      </c>
      <c r="AN44">
        <v>16200</v>
      </c>
      <c r="AO44">
        <v>11</v>
      </c>
      <c r="AP44" s="232">
        <v>178200</v>
      </c>
      <c r="AQ44" s="232" t="s">
        <v>738</v>
      </c>
      <c r="AR44" s="232" t="s">
        <v>1949</v>
      </c>
      <c r="CF44" s="232" t="s">
        <v>1868</v>
      </c>
      <c r="CG44" s="232" t="s">
        <v>1880</v>
      </c>
      <c r="CH44" t="b">
        <v>0</v>
      </c>
    </row>
    <row r="45" spans="1:86">
      <c r="A45" s="232" t="s">
        <v>1868</v>
      </c>
      <c r="B45" s="232" t="s">
        <v>515</v>
      </c>
      <c r="C45" s="232" t="s">
        <v>6</v>
      </c>
      <c r="D45" s="232" t="s">
        <v>4</v>
      </c>
      <c r="E45" s="232" t="s">
        <v>82</v>
      </c>
      <c r="F45" s="2">
        <v>46182</v>
      </c>
      <c r="G45" t="s">
        <v>196</v>
      </c>
      <c r="H45" t="s">
        <v>1715</v>
      </c>
      <c r="I45" s="232" t="s">
        <v>1840</v>
      </c>
      <c r="J45" t="s">
        <v>276</v>
      </c>
      <c r="K45" s="232" t="s">
        <v>13</v>
      </c>
      <c r="L45" t="s">
        <v>14</v>
      </c>
      <c r="M45" s="232"/>
      <c r="N45">
        <v>300</v>
      </c>
      <c r="O45" t="s">
        <v>196</v>
      </c>
      <c r="P45" s="232" t="s">
        <v>196</v>
      </c>
      <c r="Q45" s="232">
        <v>1</v>
      </c>
      <c r="R45" t="s">
        <v>1766</v>
      </c>
      <c r="S45" s="232" t="s">
        <v>1841</v>
      </c>
      <c r="T45" s="232" t="s">
        <v>276</v>
      </c>
      <c r="U45" s="232" t="s">
        <v>13</v>
      </c>
      <c r="V45" t="s">
        <v>14</v>
      </c>
      <c r="W45">
        <v>150</v>
      </c>
      <c r="X45" s="232" t="s">
        <v>72</v>
      </c>
      <c r="Y45" s="232" t="s">
        <v>17</v>
      </c>
      <c r="Z45" s="2">
        <v>46189</v>
      </c>
      <c r="AA45" s="232" t="s">
        <v>704</v>
      </c>
      <c r="AB45" s="232" t="s">
        <v>196</v>
      </c>
      <c r="AC45" s="232" t="s">
        <v>196</v>
      </c>
      <c r="AD45" t="s">
        <v>196</v>
      </c>
      <c r="AE45" s="232" t="s">
        <v>183</v>
      </c>
      <c r="AF45" t="s">
        <v>1784</v>
      </c>
      <c r="AG45" s="2">
        <v>46195</v>
      </c>
      <c r="AH45" s="2">
        <v>46195</v>
      </c>
      <c r="AI45">
        <v>11</v>
      </c>
      <c r="AJ45" s="232" t="s">
        <v>2036</v>
      </c>
      <c r="AK45">
        <v>1</v>
      </c>
      <c r="AL45" s="232">
        <v>6</v>
      </c>
      <c r="AN45">
        <v>300</v>
      </c>
      <c r="AO45">
        <v>11</v>
      </c>
      <c r="AP45" s="232">
        <v>3300</v>
      </c>
      <c r="AQ45" s="232" t="s">
        <v>1842</v>
      </c>
      <c r="AR45" s="232" t="s">
        <v>1548</v>
      </c>
      <c r="CF45" s="232" t="s">
        <v>1868</v>
      </c>
      <c r="CG45" s="232" t="s">
        <v>1880</v>
      </c>
      <c r="CH45" t="b">
        <v>0</v>
      </c>
    </row>
    <row r="46" spans="1:86">
      <c r="A46" s="232" t="s">
        <v>1868</v>
      </c>
      <c r="B46" s="232" t="s">
        <v>516</v>
      </c>
      <c r="C46" s="232" t="s">
        <v>6</v>
      </c>
      <c r="D46" s="232" t="s">
        <v>4</v>
      </c>
      <c r="E46" s="232" t="s">
        <v>82</v>
      </c>
      <c r="F46" s="2">
        <v>46182</v>
      </c>
      <c r="G46" t="s">
        <v>196</v>
      </c>
      <c r="H46" t="s">
        <v>1715</v>
      </c>
      <c r="I46" s="232" t="s">
        <v>282</v>
      </c>
      <c r="J46" t="s">
        <v>276</v>
      </c>
      <c r="K46" s="232" t="s">
        <v>80</v>
      </c>
      <c r="L46" t="s">
        <v>10</v>
      </c>
      <c r="M46" s="232"/>
      <c r="N46">
        <v>800</v>
      </c>
      <c r="O46" t="s">
        <v>196</v>
      </c>
      <c r="P46" s="232" t="s">
        <v>196</v>
      </c>
      <c r="Q46" s="232">
        <v>1</v>
      </c>
      <c r="R46" t="s">
        <v>1766</v>
      </c>
      <c r="S46" s="232" t="s">
        <v>283</v>
      </c>
      <c r="T46" s="232" t="s">
        <v>276</v>
      </c>
      <c r="U46" s="232" t="s">
        <v>80</v>
      </c>
      <c r="V46" t="s">
        <v>10</v>
      </c>
      <c r="W46">
        <v>400</v>
      </c>
      <c r="X46" s="232" t="s">
        <v>72</v>
      </c>
      <c r="Y46" s="232" t="s">
        <v>17</v>
      </c>
      <c r="Z46" s="2">
        <v>46189</v>
      </c>
      <c r="AA46" s="232" t="s">
        <v>704</v>
      </c>
      <c r="AB46" s="232" t="s">
        <v>196</v>
      </c>
      <c r="AC46" s="232" t="s">
        <v>196</v>
      </c>
      <c r="AD46" t="s">
        <v>196</v>
      </c>
      <c r="AE46" s="232" t="s">
        <v>183</v>
      </c>
      <c r="AF46" t="s">
        <v>1784</v>
      </c>
      <c r="AG46" s="2">
        <v>46195</v>
      </c>
      <c r="AH46" s="2">
        <v>46195</v>
      </c>
      <c r="AI46">
        <v>11</v>
      </c>
      <c r="AJ46" s="232" t="s">
        <v>2037</v>
      </c>
      <c r="AK46">
        <v>2</v>
      </c>
      <c r="AL46" s="232">
        <v>6</v>
      </c>
      <c r="AN46">
        <v>800</v>
      </c>
      <c r="AO46">
        <v>11</v>
      </c>
      <c r="AP46" s="232">
        <v>8800</v>
      </c>
      <c r="AQ46" s="232" t="s">
        <v>719</v>
      </c>
      <c r="AR46" s="232" t="s">
        <v>720</v>
      </c>
      <c r="CF46" s="232" t="s">
        <v>1868</v>
      </c>
      <c r="CG46" s="232" t="s">
        <v>1880</v>
      </c>
      <c r="CH46" t="b">
        <v>0</v>
      </c>
    </row>
    <row r="47" spans="1:86">
      <c r="A47" s="232" t="s">
        <v>1868</v>
      </c>
      <c r="B47" s="232" t="s">
        <v>517</v>
      </c>
      <c r="C47" s="232" t="s">
        <v>6</v>
      </c>
      <c r="D47" s="232" t="s">
        <v>4</v>
      </c>
      <c r="E47" s="232" t="s">
        <v>82</v>
      </c>
      <c r="F47" s="2">
        <v>46182</v>
      </c>
      <c r="G47" t="s">
        <v>196</v>
      </c>
      <c r="H47" t="s">
        <v>1715</v>
      </c>
      <c r="I47" s="232" t="s">
        <v>2020</v>
      </c>
      <c r="J47" t="s">
        <v>276</v>
      </c>
      <c r="K47" s="232" t="s">
        <v>13</v>
      </c>
      <c r="L47" t="s">
        <v>14</v>
      </c>
      <c r="M47" s="232"/>
      <c r="N47">
        <v>800</v>
      </c>
      <c r="O47" t="s">
        <v>196</v>
      </c>
      <c r="P47" s="232" t="s">
        <v>196</v>
      </c>
      <c r="Q47" s="232">
        <v>1</v>
      </c>
      <c r="R47" t="s">
        <v>1766</v>
      </c>
      <c r="S47" s="232" t="s">
        <v>1891</v>
      </c>
      <c r="T47" s="232" t="s">
        <v>276</v>
      </c>
      <c r="U47" s="232" t="s">
        <v>13</v>
      </c>
      <c r="V47" t="s">
        <v>14</v>
      </c>
      <c r="W47">
        <v>400</v>
      </c>
      <c r="X47" s="232" t="s">
        <v>72</v>
      </c>
      <c r="Y47" s="232" t="s">
        <v>17</v>
      </c>
      <c r="Z47" s="2">
        <v>46189</v>
      </c>
      <c r="AA47" s="232" t="s">
        <v>704</v>
      </c>
      <c r="AB47" s="232" t="s">
        <v>196</v>
      </c>
      <c r="AC47" s="232" t="s">
        <v>196</v>
      </c>
      <c r="AD47" t="s">
        <v>196</v>
      </c>
      <c r="AE47" s="232" t="s">
        <v>183</v>
      </c>
      <c r="AF47" t="s">
        <v>1784</v>
      </c>
      <c r="AG47" s="2">
        <v>46195</v>
      </c>
      <c r="AH47" s="2">
        <v>46195</v>
      </c>
      <c r="AI47">
        <v>11</v>
      </c>
      <c r="AJ47" s="232" t="s">
        <v>2038</v>
      </c>
      <c r="AK47">
        <v>2</v>
      </c>
      <c r="AL47" s="232">
        <v>6</v>
      </c>
      <c r="AN47">
        <v>800</v>
      </c>
      <c r="AO47">
        <v>11</v>
      </c>
      <c r="AP47" s="232">
        <v>8800</v>
      </c>
      <c r="AQ47" s="232" t="s">
        <v>2021</v>
      </c>
      <c r="AR47" s="232" t="s">
        <v>1562</v>
      </c>
      <c r="CF47" s="232" t="s">
        <v>1868</v>
      </c>
      <c r="CG47" s="232" t="s">
        <v>1880</v>
      </c>
      <c r="CH47" t="b">
        <v>0</v>
      </c>
    </row>
    <row r="48" spans="1:86">
      <c r="A48" s="232" t="s">
        <v>1868</v>
      </c>
      <c r="B48" s="232" t="s">
        <v>518</v>
      </c>
      <c r="C48" s="232" t="s">
        <v>6</v>
      </c>
      <c r="D48" s="232" t="s">
        <v>4</v>
      </c>
      <c r="E48" s="232" t="s">
        <v>82</v>
      </c>
      <c r="F48" s="2">
        <v>46182</v>
      </c>
      <c r="G48" t="s">
        <v>196</v>
      </c>
      <c r="H48" t="s">
        <v>1715</v>
      </c>
      <c r="I48" s="232" t="s">
        <v>1781</v>
      </c>
      <c r="J48" t="s">
        <v>276</v>
      </c>
      <c r="K48" s="232" t="s">
        <v>13</v>
      </c>
      <c r="L48" t="s">
        <v>77</v>
      </c>
      <c r="M48" s="232"/>
      <c r="N48">
        <v>1000</v>
      </c>
      <c r="O48" t="s">
        <v>8</v>
      </c>
      <c r="P48" s="232" t="s">
        <v>196</v>
      </c>
      <c r="Q48" s="232">
        <v>1</v>
      </c>
      <c r="R48" t="s">
        <v>1766</v>
      </c>
      <c r="S48" s="232" t="s">
        <v>1783</v>
      </c>
      <c r="T48" s="232" t="s">
        <v>276</v>
      </c>
      <c r="U48" s="232" t="s">
        <v>13</v>
      </c>
      <c r="V48" t="s">
        <v>14</v>
      </c>
      <c r="W48" t="s">
        <v>1793</v>
      </c>
      <c r="X48" s="232" t="s">
        <v>72</v>
      </c>
      <c r="Y48" s="232" t="s">
        <v>36</v>
      </c>
      <c r="Z48" s="2">
        <v>46184</v>
      </c>
      <c r="AA48" s="232" t="s">
        <v>1892</v>
      </c>
      <c r="AB48" s="232" t="s">
        <v>196</v>
      </c>
      <c r="AC48" s="232" t="s">
        <v>196</v>
      </c>
      <c r="AD48" t="s">
        <v>196</v>
      </c>
      <c r="AE48" s="232" t="s">
        <v>183</v>
      </c>
      <c r="AF48" t="s">
        <v>1784</v>
      </c>
      <c r="AG48" s="2">
        <v>46189</v>
      </c>
      <c r="AH48" s="2">
        <v>46189</v>
      </c>
      <c r="AI48">
        <v>18</v>
      </c>
      <c r="AJ48" s="232" t="s">
        <v>2039</v>
      </c>
      <c r="AK48">
        <v>5</v>
      </c>
      <c r="AL48" s="232">
        <v>6</v>
      </c>
      <c r="AN48">
        <v>1000</v>
      </c>
      <c r="AO48">
        <v>18</v>
      </c>
      <c r="AP48" s="232">
        <v>18000</v>
      </c>
      <c r="AQ48" s="232" t="s">
        <v>1563</v>
      </c>
      <c r="AR48" s="232" t="s">
        <v>1564</v>
      </c>
      <c r="CF48" s="232" t="s">
        <v>1868</v>
      </c>
      <c r="CG48" s="232" t="s">
        <v>1880</v>
      </c>
      <c r="CH48" t="b">
        <v>0</v>
      </c>
    </row>
    <row r="49" spans="1:86">
      <c r="A49" s="232" t="s">
        <v>1868</v>
      </c>
      <c r="B49" s="232" t="s">
        <v>973</v>
      </c>
      <c r="C49" s="232" t="s">
        <v>6</v>
      </c>
      <c r="D49" s="232" t="s">
        <v>4</v>
      </c>
      <c r="E49" s="232" t="s">
        <v>195</v>
      </c>
      <c r="F49" s="2">
        <v>46181</v>
      </c>
      <c r="G49" t="s">
        <v>196</v>
      </c>
      <c r="H49" t="s">
        <v>2004</v>
      </c>
      <c r="I49" s="232" t="s">
        <v>2005</v>
      </c>
      <c r="J49" t="s">
        <v>1942</v>
      </c>
      <c r="K49" s="232" t="s">
        <v>135</v>
      </c>
      <c r="L49" t="s">
        <v>71</v>
      </c>
      <c r="M49" s="232"/>
      <c r="N49" t="s">
        <v>2006</v>
      </c>
      <c r="O49" t="s">
        <v>1943</v>
      </c>
      <c r="P49" s="232" t="s">
        <v>1943</v>
      </c>
      <c r="Q49" s="232">
        <v>1</v>
      </c>
      <c r="R49" t="s">
        <v>1766</v>
      </c>
      <c r="S49" s="232" t="s">
        <v>2007</v>
      </c>
      <c r="T49" s="232" t="s">
        <v>276</v>
      </c>
      <c r="U49" s="232" t="s">
        <v>88</v>
      </c>
      <c r="V49" t="s">
        <v>14</v>
      </c>
      <c r="W49" t="s">
        <v>1925</v>
      </c>
      <c r="X49" s="232" t="s">
        <v>72</v>
      </c>
      <c r="Y49" s="232" t="s">
        <v>39</v>
      </c>
      <c r="Z49" s="2">
        <v>46196</v>
      </c>
      <c r="AA49" s="232" t="s">
        <v>39</v>
      </c>
      <c r="AB49" s="232" t="s">
        <v>196</v>
      </c>
      <c r="AC49" s="232" t="s">
        <v>196</v>
      </c>
      <c r="AD49" t="s">
        <v>196</v>
      </c>
      <c r="AE49" s="232" t="s">
        <v>183</v>
      </c>
      <c r="AF49" t="s">
        <v>317</v>
      </c>
      <c r="AG49" s="2">
        <v>46199</v>
      </c>
      <c r="AH49" s="2">
        <v>46199</v>
      </c>
      <c r="AI49">
        <v>13</v>
      </c>
      <c r="AJ49" s="232" t="s">
        <v>2182</v>
      </c>
      <c r="AK49">
        <v>50</v>
      </c>
      <c r="AL49" s="232">
        <v>6</v>
      </c>
      <c r="AN49" t="s">
        <v>2006</v>
      </c>
      <c r="AO49">
        <v>13</v>
      </c>
      <c r="AP49" s="232">
        <v>260000</v>
      </c>
      <c r="AQ49" s="232" t="s">
        <v>2008</v>
      </c>
      <c r="AR49" s="232" t="s">
        <v>827</v>
      </c>
      <c r="CF49" s="232" t="s">
        <v>1868</v>
      </c>
      <c r="CG49" s="232" t="s">
        <v>1880</v>
      </c>
      <c r="CH49" t="b">
        <v>0</v>
      </c>
    </row>
    <row r="50" spans="1:86">
      <c r="A50" s="232" t="s">
        <v>1868</v>
      </c>
      <c r="B50" s="232" t="s">
        <v>972</v>
      </c>
      <c r="C50" s="232" t="s">
        <v>6</v>
      </c>
      <c r="D50" s="232" t="s">
        <v>4</v>
      </c>
      <c r="E50" s="232" t="s">
        <v>195</v>
      </c>
      <c r="F50" s="2">
        <v>46181</v>
      </c>
      <c r="G50" t="s">
        <v>196</v>
      </c>
      <c r="H50" t="s">
        <v>2004</v>
      </c>
      <c r="I50" s="232" t="s">
        <v>2005</v>
      </c>
      <c r="J50" t="s">
        <v>1942</v>
      </c>
      <c r="K50" s="232" t="s">
        <v>135</v>
      </c>
      <c r="L50" t="s">
        <v>71</v>
      </c>
      <c r="M50" s="232"/>
      <c r="N50" t="s">
        <v>2006</v>
      </c>
      <c r="O50" t="s">
        <v>1943</v>
      </c>
      <c r="P50" s="232" t="s">
        <v>1943</v>
      </c>
      <c r="Q50" s="232">
        <v>1</v>
      </c>
      <c r="R50" t="s">
        <v>1766</v>
      </c>
      <c r="S50" s="232" t="s">
        <v>2007</v>
      </c>
      <c r="T50" s="232" t="s">
        <v>276</v>
      </c>
      <c r="U50" s="232" t="s">
        <v>88</v>
      </c>
      <c r="V50" t="s">
        <v>14</v>
      </c>
      <c r="W50" t="s">
        <v>1925</v>
      </c>
      <c r="X50" s="232" t="s">
        <v>72</v>
      </c>
      <c r="Y50" s="232" t="s">
        <v>39</v>
      </c>
      <c r="Z50" s="2">
        <v>46196</v>
      </c>
      <c r="AA50" s="232" t="s">
        <v>39</v>
      </c>
      <c r="AB50" s="232" t="s">
        <v>196</v>
      </c>
      <c r="AC50" s="232" t="s">
        <v>196</v>
      </c>
      <c r="AD50" t="s">
        <v>196</v>
      </c>
      <c r="AE50" s="232" t="s">
        <v>183</v>
      </c>
      <c r="AF50" t="s">
        <v>317</v>
      </c>
      <c r="AG50" s="2">
        <v>46198</v>
      </c>
      <c r="AH50" s="2">
        <v>46198</v>
      </c>
      <c r="AI50">
        <v>13</v>
      </c>
      <c r="AJ50" s="232" t="s">
        <v>2183</v>
      </c>
      <c r="AK50">
        <v>50</v>
      </c>
      <c r="AL50" s="232">
        <v>6</v>
      </c>
      <c r="AN50" t="s">
        <v>2006</v>
      </c>
      <c r="AO50">
        <v>13</v>
      </c>
      <c r="AP50" s="232">
        <v>260000</v>
      </c>
      <c r="AQ50" s="232" t="s">
        <v>2009</v>
      </c>
      <c r="AR50" s="232" t="s">
        <v>827</v>
      </c>
      <c r="CF50" s="232" t="s">
        <v>1868</v>
      </c>
      <c r="CG50" s="232" t="s">
        <v>1880</v>
      </c>
      <c r="CH50" t="b">
        <v>0</v>
      </c>
    </row>
    <row r="51" spans="1:86">
      <c r="A51" s="232" t="s">
        <v>1868</v>
      </c>
      <c r="B51" s="232" t="s">
        <v>92</v>
      </c>
      <c r="C51" s="232" t="s">
        <v>6</v>
      </c>
      <c r="D51" s="232" t="s">
        <v>4</v>
      </c>
      <c r="E51" s="232" t="s">
        <v>195</v>
      </c>
      <c r="F51" s="2">
        <v>46181</v>
      </c>
      <c r="G51" t="s">
        <v>196</v>
      </c>
      <c r="H51" t="s">
        <v>1715</v>
      </c>
      <c r="I51" s="232" t="s">
        <v>2010</v>
      </c>
      <c r="J51" t="s">
        <v>276</v>
      </c>
      <c r="K51" s="232" t="s">
        <v>91</v>
      </c>
      <c r="L51" t="s">
        <v>14</v>
      </c>
      <c r="M51" s="232"/>
      <c r="N51">
        <v>20000</v>
      </c>
      <c r="O51" t="s">
        <v>196</v>
      </c>
      <c r="P51" s="232" t="s">
        <v>196</v>
      </c>
      <c r="Q51" s="232">
        <v>1</v>
      </c>
      <c r="R51" t="s">
        <v>1766</v>
      </c>
      <c r="S51" s="232" t="s">
        <v>2007</v>
      </c>
      <c r="T51" s="232" t="s">
        <v>276</v>
      </c>
      <c r="U51" s="232" t="s">
        <v>91</v>
      </c>
      <c r="V51" t="s">
        <v>14</v>
      </c>
      <c r="W51" t="s">
        <v>1925</v>
      </c>
      <c r="X51" s="232" t="s">
        <v>72</v>
      </c>
      <c r="Y51" s="232" t="s">
        <v>196</v>
      </c>
      <c r="Z51" s="2">
        <v>46198</v>
      </c>
      <c r="AA51" s="232" t="s">
        <v>39</v>
      </c>
      <c r="AB51" s="232" t="s">
        <v>196</v>
      </c>
      <c r="AC51" s="232" t="s">
        <v>196</v>
      </c>
      <c r="AD51" t="s">
        <v>196</v>
      </c>
      <c r="AE51" s="232" t="s">
        <v>183</v>
      </c>
      <c r="AF51" t="s">
        <v>317</v>
      </c>
      <c r="AG51" s="2">
        <v>46203</v>
      </c>
      <c r="AH51" s="2">
        <v>46203</v>
      </c>
      <c r="AI51">
        <v>13</v>
      </c>
      <c r="AJ51" s="232" t="s">
        <v>2184</v>
      </c>
      <c r="AK51">
        <v>50</v>
      </c>
      <c r="AL51" s="232">
        <v>6</v>
      </c>
      <c r="AN51">
        <v>20000</v>
      </c>
      <c r="AO51">
        <v>13</v>
      </c>
      <c r="AP51" s="232">
        <v>260000</v>
      </c>
      <c r="AQ51" s="232" t="s">
        <v>1209</v>
      </c>
      <c r="AR51" s="232" t="s">
        <v>1061</v>
      </c>
      <c r="CF51" s="232" t="s">
        <v>1868</v>
      </c>
      <c r="CG51" s="232" t="s">
        <v>1880</v>
      </c>
      <c r="CH51" t="b">
        <v>0</v>
      </c>
    </row>
    <row r="52" spans="1:86">
      <c r="A52" s="232" t="s">
        <v>1868</v>
      </c>
      <c r="B52" s="232" t="s">
        <v>532</v>
      </c>
      <c r="C52" s="232" t="s">
        <v>6</v>
      </c>
      <c r="D52" s="232" t="s">
        <v>4</v>
      </c>
      <c r="E52" s="232" t="s">
        <v>195</v>
      </c>
      <c r="F52" s="2">
        <v>46181</v>
      </c>
      <c r="G52" t="s">
        <v>196</v>
      </c>
      <c r="H52" t="s">
        <v>1715</v>
      </c>
      <c r="I52" s="232" t="s">
        <v>2013</v>
      </c>
      <c r="J52" t="s">
        <v>276</v>
      </c>
      <c r="K52" s="232" t="s">
        <v>93</v>
      </c>
      <c r="L52" t="s">
        <v>122</v>
      </c>
      <c r="M52" s="232"/>
      <c r="N52">
        <v>3000</v>
      </c>
      <c r="O52" t="s">
        <v>196</v>
      </c>
      <c r="P52" s="232" t="s">
        <v>196</v>
      </c>
      <c r="Q52" s="232">
        <v>1</v>
      </c>
      <c r="R52" t="s">
        <v>1766</v>
      </c>
      <c r="S52" s="232" t="s">
        <v>2015</v>
      </c>
      <c r="T52" s="232" t="s">
        <v>276</v>
      </c>
      <c r="U52" s="232" t="s">
        <v>93</v>
      </c>
      <c r="V52" t="s">
        <v>122</v>
      </c>
      <c r="W52" t="s">
        <v>2014</v>
      </c>
      <c r="X52" s="232" t="s">
        <v>72</v>
      </c>
      <c r="Y52" s="232" t="s">
        <v>16</v>
      </c>
      <c r="Z52" s="2">
        <v>46192</v>
      </c>
      <c r="AA52" s="232" t="s">
        <v>42</v>
      </c>
      <c r="AB52" s="232" t="s">
        <v>196</v>
      </c>
      <c r="AC52" s="232" t="s">
        <v>196</v>
      </c>
      <c r="AD52" t="s">
        <v>196</v>
      </c>
      <c r="AE52" s="232" t="s">
        <v>181</v>
      </c>
      <c r="AF52" t="s">
        <v>1770</v>
      </c>
      <c r="AG52" s="2">
        <v>46197</v>
      </c>
      <c r="AH52" s="2">
        <v>46197</v>
      </c>
      <c r="AI52">
        <v>15</v>
      </c>
      <c r="AJ52" s="232" t="s">
        <v>2185</v>
      </c>
      <c r="AK52">
        <v>15</v>
      </c>
      <c r="AL52" s="232">
        <v>6</v>
      </c>
      <c r="AN52">
        <v>3000</v>
      </c>
      <c r="AO52">
        <v>15</v>
      </c>
      <c r="AP52" s="232">
        <v>45000</v>
      </c>
      <c r="AQ52" s="232" t="s">
        <v>2016</v>
      </c>
      <c r="AR52" s="232" t="s">
        <v>2017</v>
      </c>
      <c r="CF52" s="232" t="s">
        <v>1868</v>
      </c>
      <c r="CG52" s="232" t="s">
        <v>1880</v>
      </c>
      <c r="CH52" t="b">
        <v>0</v>
      </c>
    </row>
    <row r="53" spans="1:86">
      <c r="A53" s="232" t="s">
        <v>1868</v>
      </c>
      <c r="B53" s="232" t="s">
        <v>535</v>
      </c>
      <c r="C53" s="232" t="s">
        <v>6</v>
      </c>
      <c r="D53" s="232" t="s">
        <v>4</v>
      </c>
      <c r="E53" s="232" t="s">
        <v>195</v>
      </c>
      <c r="F53" s="2">
        <v>46181</v>
      </c>
      <c r="G53" t="s">
        <v>196</v>
      </c>
      <c r="H53" t="s">
        <v>1710</v>
      </c>
      <c r="I53" s="232" t="s">
        <v>1525</v>
      </c>
      <c r="J53" t="s">
        <v>276</v>
      </c>
      <c r="K53" s="232" t="s">
        <v>196</v>
      </c>
      <c r="L53" t="s">
        <v>14</v>
      </c>
      <c r="M53" s="232"/>
      <c r="N53">
        <v>1000</v>
      </c>
      <c r="O53" t="s">
        <v>196</v>
      </c>
      <c r="P53" s="232" t="s">
        <v>196</v>
      </c>
      <c r="Q53" s="232">
        <v>1</v>
      </c>
      <c r="R53" t="s">
        <v>1711</v>
      </c>
      <c r="S53" s="232" t="s">
        <v>1526</v>
      </c>
      <c r="T53" s="232" t="s">
        <v>276</v>
      </c>
      <c r="U53" s="232" t="s">
        <v>196</v>
      </c>
      <c r="V53" t="s">
        <v>14</v>
      </c>
      <c r="W53" t="s">
        <v>1793</v>
      </c>
      <c r="X53" s="232" t="s">
        <v>72</v>
      </c>
      <c r="Y53" s="232" t="s">
        <v>16</v>
      </c>
      <c r="Z53" s="2">
        <v>46196</v>
      </c>
      <c r="AA53" s="232" t="s">
        <v>42</v>
      </c>
      <c r="AB53" s="232" t="s">
        <v>196</v>
      </c>
      <c r="AC53" s="232" t="s">
        <v>196</v>
      </c>
      <c r="AD53" t="s">
        <v>196</v>
      </c>
      <c r="AE53" s="232" t="s">
        <v>181</v>
      </c>
      <c r="AF53" t="s">
        <v>1770</v>
      </c>
      <c r="AG53" s="2">
        <v>46199</v>
      </c>
      <c r="AH53" s="2">
        <v>46199</v>
      </c>
      <c r="AI53">
        <v>15</v>
      </c>
      <c r="AJ53" s="232" t="s">
        <v>2186</v>
      </c>
      <c r="AK53">
        <v>5</v>
      </c>
      <c r="AL53" s="232">
        <v>6</v>
      </c>
      <c r="AN53">
        <v>1000</v>
      </c>
      <c r="AO53">
        <v>15</v>
      </c>
      <c r="AP53" s="232">
        <v>15000</v>
      </c>
      <c r="AQ53" s="232" t="s">
        <v>845</v>
      </c>
      <c r="AR53" s="232" t="s">
        <v>846</v>
      </c>
      <c r="CF53" s="232" t="s">
        <v>1868</v>
      </c>
      <c r="CG53" s="232" t="s">
        <v>1880</v>
      </c>
      <c r="CH53" t="b">
        <v>0</v>
      </c>
    </row>
    <row r="54" spans="1:86">
      <c r="A54" s="232" t="s">
        <v>1868</v>
      </c>
      <c r="B54" s="232" t="s">
        <v>542</v>
      </c>
      <c r="C54" s="232" t="s">
        <v>6</v>
      </c>
      <c r="D54" s="232" t="s">
        <v>4</v>
      </c>
      <c r="E54" s="232" t="s">
        <v>195</v>
      </c>
      <c r="F54" s="2">
        <v>46181</v>
      </c>
      <c r="G54" t="s">
        <v>196</v>
      </c>
      <c r="H54" t="s">
        <v>1710</v>
      </c>
      <c r="I54" s="232" t="s">
        <v>459</v>
      </c>
      <c r="J54" t="s">
        <v>276</v>
      </c>
      <c r="K54" s="232" t="s">
        <v>13</v>
      </c>
      <c r="L54" t="s">
        <v>274</v>
      </c>
      <c r="M54" s="232"/>
      <c r="N54">
        <v>2500</v>
      </c>
      <c r="O54" t="s">
        <v>196</v>
      </c>
      <c r="P54" s="232" t="s">
        <v>196</v>
      </c>
      <c r="Q54" s="232">
        <v>1</v>
      </c>
      <c r="R54" t="s">
        <v>1711</v>
      </c>
      <c r="S54" s="232" t="s">
        <v>461</v>
      </c>
      <c r="T54" s="232" t="s">
        <v>276</v>
      </c>
      <c r="U54" s="232" t="s">
        <v>13</v>
      </c>
      <c r="V54" t="s">
        <v>274</v>
      </c>
      <c r="W54">
        <v>2500</v>
      </c>
      <c r="X54" s="232" t="s">
        <v>72</v>
      </c>
      <c r="Y54" s="232" t="s">
        <v>36</v>
      </c>
      <c r="Z54" s="2">
        <v>46183</v>
      </c>
      <c r="AA54" s="232" t="s">
        <v>294</v>
      </c>
      <c r="AB54" s="232" t="s">
        <v>1807</v>
      </c>
      <c r="AC54" s="232" t="s">
        <v>196</v>
      </c>
      <c r="AD54" t="s">
        <v>196</v>
      </c>
      <c r="AE54" s="232" t="s">
        <v>184</v>
      </c>
      <c r="AF54" t="s">
        <v>234</v>
      </c>
      <c r="AG54" s="2">
        <v>46190</v>
      </c>
      <c r="AH54" s="2">
        <v>46190</v>
      </c>
      <c r="AI54">
        <v>49</v>
      </c>
      <c r="AJ54" s="232" t="s">
        <v>2035</v>
      </c>
      <c r="AK54">
        <v>15</v>
      </c>
      <c r="AL54" s="232">
        <v>6</v>
      </c>
      <c r="AN54">
        <v>2500</v>
      </c>
      <c r="AO54">
        <v>49</v>
      </c>
      <c r="AP54" s="232">
        <v>122500</v>
      </c>
      <c r="AQ54" s="232" t="s">
        <v>1036</v>
      </c>
      <c r="AR54" s="232" t="s">
        <v>2019</v>
      </c>
      <c r="CF54" s="232" t="s">
        <v>1868</v>
      </c>
      <c r="CG54" s="232" t="s">
        <v>1880</v>
      </c>
      <c r="CH54" t="b">
        <v>0</v>
      </c>
    </row>
    <row r="55" spans="1:86">
      <c r="A55" s="232" t="s">
        <v>1868</v>
      </c>
      <c r="B55" s="232" t="s">
        <v>531</v>
      </c>
      <c r="C55" s="232" t="s">
        <v>6</v>
      </c>
      <c r="D55" s="232" t="s">
        <v>4</v>
      </c>
      <c r="E55" s="232" t="s">
        <v>195</v>
      </c>
      <c r="F55" s="2">
        <v>46178</v>
      </c>
      <c r="G55" t="s">
        <v>531</v>
      </c>
      <c r="H55" t="s">
        <v>1715</v>
      </c>
      <c r="I55" s="232" t="s">
        <v>1996</v>
      </c>
      <c r="J55" t="s">
        <v>276</v>
      </c>
      <c r="K55" s="232" t="s">
        <v>13</v>
      </c>
      <c r="L55" t="s">
        <v>14</v>
      </c>
      <c r="M55" s="232"/>
      <c r="N55">
        <v>2000</v>
      </c>
      <c r="O55" t="s">
        <v>196</v>
      </c>
      <c r="P55" s="232" t="s">
        <v>196</v>
      </c>
      <c r="Q55" s="232">
        <v>1</v>
      </c>
      <c r="R55" t="s">
        <v>1766</v>
      </c>
      <c r="S55" s="232" t="s">
        <v>1997</v>
      </c>
      <c r="T55" s="232" t="s">
        <v>276</v>
      </c>
      <c r="U55" s="232" t="s">
        <v>13</v>
      </c>
      <c r="V55" t="s">
        <v>14</v>
      </c>
      <c r="W55" t="s">
        <v>1782</v>
      </c>
      <c r="X55" s="232" t="s">
        <v>72</v>
      </c>
      <c r="Y55" s="232" t="s">
        <v>16</v>
      </c>
      <c r="Z55" s="2">
        <v>46192</v>
      </c>
      <c r="AA55" s="232" t="s">
        <v>42</v>
      </c>
      <c r="AB55" s="232" t="s">
        <v>196</v>
      </c>
      <c r="AC55" s="232" t="s">
        <v>196</v>
      </c>
      <c r="AD55" t="s">
        <v>196</v>
      </c>
      <c r="AE55" s="232" t="s">
        <v>181</v>
      </c>
      <c r="AF55" t="s">
        <v>1770</v>
      </c>
      <c r="AG55" s="2">
        <v>46197</v>
      </c>
      <c r="AH55" s="2">
        <v>46197</v>
      </c>
      <c r="AI55">
        <v>15</v>
      </c>
      <c r="AJ55" s="232" t="s">
        <v>1998</v>
      </c>
      <c r="AK55">
        <v>10</v>
      </c>
      <c r="AL55" s="232">
        <v>6</v>
      </c>
      <c r="AN55">
        <v>2000</v>
      </c>
      <c r="AO55">
        <v>15</v>
      </c>
      <c r="AP55" s="232">
        <v>30000</v>
      </c>
      <c r="AQ55" s="232" t="s">
        <v>1999</v>
      </c>
      <c r="AR55" s="232" t="s">
        <v>2000</v>
      </c>
      <c r="CF55" s="232" t="s">
        <v>1868</v>
      </c>
      <c r="CG55" s="232" t="s">
        <v>1880</v>
      </c>
      <c r="CH55" t="b">
        <v>0</v>
      </c>
    </row>
    <row r="56" spans="1:86">
      <c r="A56" s="232" t="s">
        <v>1868</v>
      </c>
      <c r="B56" s="232" t="s">
        <v>256</v>
      </c>
      <c r="C56" s="232" t="s">
        <v>6</v>
      </c>
      <c r="D56" s="232" t="s">
        <v>4</v>
      </c>
      <c r="E56" s="232" t="s">
        <v>195</v>
      </c>
      <c r="F56" s="2">
        <v>46178</v>
      </c>
      <c r="H56" t="s">
        <v>1710</v>
      </c>
      <c r="I56" s="232" t="s">
        <v>1606</v>
      </c>
      <c r="J56" t="s">
        <v>276</v>
      </c>
      <c r="K56" s="232" t="s">
        <v>196</v>
      </c>
      <c r="L56" t="s">
        <v>77</v>
      </c>
      <c r="M56" s="232"/>
      <c r="N56">
        <v>400</v>
      </c>
      <c r="O56" t="s">
        <v>8</v>
      </c>
      <c r="P56" s="232" t="s">
        <v>196</v>
      </c>
      <c r="Q56" s="232">
        <v>1</v>
      </c>
      <c r="R56" t="s">
        <v>1711</v>
      </c>
      <c r="S56" s="232" t="s">
        <v>1601</v>
      </c>
      <c r="T56" s="232" t="s">
        <v>276</v>
      </c>
      <c r="U56" s="232" t="s">
        <v>196</v>
      </c>
      <c r="V56" t="s">
        <v>15</v>
      </c>
      <c r="W56">
        <v>400</v>
      </c>
      <c r="X56" s="232" t="s">
        <v>72</v>
      </c>
      <c r="Y56" s="232" t="s">
        <v>36</v>
      </c>
      <c r="Z56" s="2">
        <v>46182</v>
      </c>
      <c r="AA56" s="232" t="s">
        <v>1558</v>
      </c>
      <c r="AB56" s="232" t="s">
        <v>2001</v>
      </c>
      <c r="AC56" s="232" t="s">
        <v>196</v>
      </c>
      <c r="AD56" t="s">
        <v>196</v>
      </c>
      <c r="AE56" s="232" t="s">
        <v>182</v>
      </c>
      <c r="AF56" t="s">
        <v>1778</v>
      </c>
      <c r="AG56" s="2">
        <v>46188</v>
      </c>
      <c r="AH56" s="2">
        <v>46188</v>
      </c>
      <c r="AI56">
        <v>31</v>
      </c>
      <c r="AJ56" s="232" t="s">
        <v>2187</v>
      </c>
      <c r="AK56">
        <v>2</v>
      </c>
      <c r="AL56" s="232">
        <v>6</v>
      </c>
      <c r="AN56">
        <v>400</v>
      </c>
      <c r="AO56">
        <v>31</v>
      </c>
      <c r="AP56" s="232">
        <v>12400</v>
      </c>
      <c r="AQ56" s="232" t="s">
        <v>1559</v>
      </c>
      <c r="AR56" s="232" t="s">
        <v>1560</v>
      </c>
      <c r="CF56" s="232" t="s">
        <v>1868</v>
      </c>
      <c r="CG56" s="232" t="s">
        <v>1880</v>
      </c>
      <c r="CH56" t="b">
        <v>0</v>
      </c>
    </row>
    <row r="57" spans="1:86">
      <c r="A57" s="232" t="s">
        <v>1868</v>
      </c>
      <c r="B57" s="232" t="s">
        <v>539</v>
      </c>
      <c r="C57" s="232" t="s">
        <v>6</v>
      </c>
      <c r="D57" s="232" t="s">
        <v>4</v>
      </c>
      <c r="E57" s="232" t="s">
        <v>195</v>
      </c>
      <c r="F57" s="2">
        <v>46178</v>
      </c>
      <c r="G57" t="s">
        <v>196</v>
      </c>
      <c r="H57" t="s">
        <v>1710</v>
      </c>
      <c r="I57" s="232" t="s">
        <v>273</v>
      </c>
      <c r="J57" t="s">
        <v>276</v>
      </c>
      <c r="K57" s="232" t="s">
        <v>196</v>
      </c>
      <c r="L57" t="s">
        <v>77</v>
      </c>
      <c r="M57" s="232"/>
      <c r="N57">
        <v>500</v>
      </c>
      <c r="O57" t="s">
        <v>8</v>
      </c>
      <c r="P57" s="232" t="s">
        <v>196</v>
      </c>
      <c r="Q57" s="232">
        <v>1</v>
      </c>
      <c r="R57" t="s">
        <v>1711</v>
      </c>
      <c r="S57" s="232" t="s">
        <v>306</v>
      </c>
      <c r="T57" s="232" t="s">
        <v>276</v>
      </c>
      <c r="U57" s="232" t="s">
        <v>196</v>
      </c>
      <c r="V57" t="s">
        <v>122</v>
      </c>
      <c r="W57">
        <v>500</v>
      </c>
      <c r="X57" s="232" t="s">
        <v>72</v>
      </c>
      <c r="Y57" s="232" t="s">
        <v>16</v>
      </c>
      <c r="Z57" s="2">
        <v>46182</v>
      </c>
      <c r="AA57" s="232" t="s">
        <v>38</v>
      </c>
      <c r="AB57" s="232" t="s">
        <v>1813</v>
      </c>
      <c r="AC57" s="232" t="s">
        <v>196</v>
      </c>
      <c r="AD57" t="s">
        <v>196</v>
      </c>
      <c r="AE57" s="232" t="s">
        <v>182</v>
      </c>
      <c r="AF57" t="s">
        <v>1778</v>
      </c>
      <c r="AG57" s="2">
        <v>46189</v>
      </c>
      <c r="AH57" s="2">
        <v>46189</v>
      </c>
      <c r="AI57">
        <v>35</v>
      </c>
      <c r="AJ57" s="232" t="s">
        <v>2188</v>
      </c>
      <c r="AK57">
        <v>2</v>
      </c>
      <c r="AL57" s="232">
        <v>6</v>
      </c>
      <c r="AN57">
        <v>500</v>
      </c>
      <c r="AO57">
        <v>35</v>
      </c>
      <c r="AP57" s="232">
        <v>17500</v>
      </c>
      <c r="AQ57" s="232" t="s">
        <v>913</v>
      </c>
      <c r="AR57" s="232" t="s">
        <v>1020</v>
      </c>
      <c r="CF57" s="232" t="s">
        <v>1868</v>
      </c>
      <c r="CG57" s="232" t="s">
        <v>1880</v>
      </c>
      <c r="CH57" t="b">
        <v>0</v>
      </c>
    </row>
    <row r="58" spans="1:86">
      <c r="A58" s="232" t="s">
        <v>1868</v>
      </c>
      <c r="B58" s="232" t="s">
        <v>540</v>
      </c>
      <c r="C58" s="232" t="s">
        <v>6</v>
      </c>
      <c r="D58" s="232" t="s">
        <v>4</v>
      </c>
      <c r="E58" s="232" t="s">
        <v>195</v>
      </c>
      <c r="F58" s="2">
        <v>46178</v>
      </c>
      <c r="G58" t="s">
        <v>196</v>
      </c>
      <c r="H58" t="s">
        <v>1710</v>
      </c>
      <c r="I58" s="232" t="s">
        <v>1817</v>
      </c>
      <c r="J58" t="s">
        <v>276</v>
      </c>
      <c r="K58" s="232" t="s">
        <v>196</v>
      </c>
      <c r="L58" t="s">
        <v>77</v>
      </c>
      <c r="M58" s="232"/>
      <c r="N58">
        <v>0</v>
      </c>
      <c r="O58" t="s">
        <v>8</v>
      </c>
      <c r="P58" s="232" t="s">
        <v>1779</v>
      </c>
      <c r="Q58" s="232">
        <v>1</v>
      </c>
      <c r="R58" t="s">
        <v>1711</v>
      </c>
      <c r="S58" s="232" t="s">
        <v>1916</v>
      </c>
      <c r="T58" s="232" t="s">
        <v>276</v>
      </c>
      <c r="U58" s="232" t="s">
        <v>196</v>
      </c>
      <c r="V58" t="s">
        <v>122</v>
      </c>
      <c r="W58">
        <v>0</v>
      </c>
      <c r="X58" s="232" t="s">
        <v>72</v>
      </c>
      <c r="Y58" s="232" t="s">
        <v>16</v>
      </c>
      <c r="Z58" s="2">
        <v>46183</v>
      </c>
      <c r="AA58" s="232" t="s">
        <v>38</v>
      </c>
      <c r="AB58" s="232" t="s">
        <v>883</v>
      </c>
      <c r="AC58" s="232" t="s">
        <v>196</v>
      </c>
      <c r="AD58" t="s">
        <v>196</v>
      </c>
      <c r="AE58" s="232" t="s">
        <v>182</v>
      </c>
      <c r="AF58" t="s">
        <v>1778</v>
      </c>
      <c r="AG58" s="2">
        <v>46189</v>
      </c>
      <c r="AH58" s="2">
        <v>46189</v>
      </c>
      <c r="AI58">
        <v>35</v>
      </c>
      <c r="AJ58" s="232" t="s">
        <v>196</v>
      </c>
      <c r="AK58">
        <v>6</v>
      </c>
      <c r="AL58" s="232">
        <v>6</v>
      </c>
      <c r="AN58">
        <v>0</v>
      </c>
      <c r="AO58">
        <v>35</v>
      </c>
      <c r="AP58" s="232">
        <v>0</v>
      </c>
      <c r="AQ58" s="232" t="s">
        <v>793</v>
      </c>
      <c r="AR58" s="232" t="s">
        <v>794</v>
      </c>
      <c r="CF58" s="232" t="s">
        <v>1868</v>
      </c>
      <c r="CG58" s="232" t="s">
        <v>1880</v>
      </c>
      <c r="CH58" t="b">
        <v>0</v>
      </c>
    </row>
    <row r="59" spans="1:86">
      <c r="A59" s="232" t="s">
        <v>1868</v>
      </c>
      <c r="B59" s="232" t="s">
        <v>543</v>
      </c>
      <c r="C59" s="232" t="s">
        <v>6</v>
      </c>
      <c r="D59" s="232" t="s">
        <v>4</v>
      </c>
      <c r="E59" s="232" t="s">
        <v>195</v>
      </c>
      <c r="F59" s="2">
        <v>46178</v>
      </c>
      <c r="G59" t="s">
        <v>196</v>
      </c>
      <c r="H59" t="s">
        <v>2002</v>
      </c>
      <c r="I59" s="232" t="s">
        <v>1817</v>
      </c>
      <c r="J59" t="s">
        <v>276</v>
      </c>
      <c r="K59" s="232" t="s">
        <v>196</v>
      </c>
      <c r="L59" t="s">
        <v>77</v>
      </c>
      <c r="M59" s="232"/>
      <c r="N59">
        <v>1000</v>
      </c>
      <c r="O59" t="s">
        <v>8</v>
      </c>
      <c r="P59" s="232" t="s">
        <v>196</v>
      </c>
      <c r="Q59" s="232">
        <v>1</v>
      </c>
      <c r="R59" t="s">
        <v>1710</v>
      </c>
      <c r="S59" s="232" t="s">
        <v>1817</v>
      </c>
      <c r="T59" s="232" t="s">
        <v>276</v>
      </c>
      <c r="U59" s="232" t="s">
        <v>196</v>
      </c>
      <c r="V59" t="s">
        <v>77</v>
      </c>
      <c r="W59" t="s">
        <v>1793</v>
      </c>
      <c r="X59" s="232" t="s">
        <v>74</v>
      </c>
      <c r="Y59" s="232" t="s">
        <v>36</v>
      </c>
      <c r="Z59" s="2">
        <v>46188</v>
      </c>
      <c r="AA59" s="232" t="s">
        <v>36</v>
      </c>
      <c r="AB59" s="232" t="s">
        <v>1819</v>
      </c>
      <c r="AC59" s="232" t="s">
        <v>196</v>
      </c>
      <c r="AD59" t="s">
        <v>196</v>
      </c>
      <c r="AE59" s="232" t="s">
        <v>182</v>
      </c>
      <c r="AF59" t="s">
        <v>1778</v>
      </c>
      <c r="AG59" s="2">
        <v>46189</v>
      </c>
      <c r="AH59" s="2">
        <v>46189</v>
      </c>
      <c r="AI59">
        <v>18</v>
      </c>
      <c r="AJ59" s="232" t="s">
        <v>2189</v>
      </c>
      <c r="AK59">
        <v>4</v>
      </c>
      <c r="AL59" s="232">
        <v>6</v>
      </c>
      <c r="AN59">
        <v>1000</v>
      </c>
      <c r="AO59">
        <v>18</v>
      </c>
      <c r="AP59" s="232">
        <v>18000</v>
      </c>
      <c r="AQ59" s="232" t="s">
        <v>2003</v>
      </c>
      <c r="AR59" s="232" t="s">
        <v>1259</v>
      </c>
      <c r="CF59" s="232" t="s">
        <v>1868</v>
      </c>
      <c r="CG59" s="232" t="s">
        <v>1880</v>
      </c>
      <c r="CH59" t="b">
        <v>0</v>
      </c>
    </row>
    <row r="60" spans="1:86">
      <c r="A60" s="232" t="s">
        <v>1868</v>
      </c>
      <c r="B60" s="232" t="s">
        <v>962</v>
      </c>
      <c r="C60" s="232" t="s">
        <v>6</v>
      </c>
      <c r="D60" s="232" t="s">
        <v>4</v>
      </c>
      <c r="E60" s="232" t="s">
        <v>82</v>
      </c>
      <c r="F60" s="2">
        <v>46177</v>
      </c>
      <c r="G60" t="s">
        <v>196</v>
      </c>
      <c r="H60" t="s">
        <v>1714</v>
      </c>
      <c r="I60" s="232" t="s">
        <v>1957</v>
      </c>
      <c r="J60" t="s">
        <v>7</v>
      </c>
      <c r="K60" s="232" t="s">
        <v>196</v>
      </c>
      <c r="L60" t="s">
        <v>14</v>
      </c>
      <c r="M60" s="232">
        <v>1</v>
      </c>
      <c r="N60">
        <v>500</v>
      </c>
      <c r="O60" t="s">
        <v>196</v>
      </c>
      <c r="P60" s="232" t="s">
        <v>196</v>
      </c>
      <c r="Q60" s="232">
        <v>1</v>
      </c>
      <c r="R60" t="s">
        <v>1715</v>
      </c>
      <c r="S60" s="232" t="s">
        <v>1716</v>
      </c>
      <c r="T60" s="232" t="s">
        <v>7</v>
      </c>
      <c r="U60" s="232" t="s">
        <v>196</v>
      </c>
      <c r="V60" t="s">
        <v>14</v>
      </c>
      <c r="W60">
        <v>500</v>
      </c>
      <c r="X60" s="232" t="s">
        <v>72</v>
      </c>
      <c r="Y60" s="232" t="s">
        <v>18</v>
      </c>
      <c r="Z60" s="2">
        <v>46174</v>
      </c>
      <c r="AA60" s="232" t="s">
        <v>1958</v>
      </c>
      <c r="AB60" s="232" t="s">
        <v>1717</v>
      </c>
      <c r="AC60" s="232" t="s">
        <v>1718</v>
      </c>
      <c r="AD60" t="s">
        <v>196</v>
      </c>
      <c r="AE60" s="232" t="s">
        <v>183</v>
      </c>
      <c r="AF60" t="s">
        <v>1719</v>
      </c>
      <c r="AG60" s="2">
        <v>46181</v>
      </c>
      <c r="AH60" s="2">
        <v>46181</v>
      </c>
      <c r="AI60">
        <v>45</v>
      </c>
      <c r="AJ60" s="232" t="s">
        <v>1959</v>
      </c>
      <c r="AK60">
        <v>5</v>
      </c>
      <c r="AL60" s="232">
        <v>6</v>
      </c>
      <c r="AM60">
        <v>22500</v>
      </c>
      <c r="AN60">
        <v>500</v>
      </c>
      <c r="AO60">
        <v>45</v>
      </c>
      <c r="AP60" s="232">
        <v>22500</v>
      </c>
      <c r="AQ60" s="232" t="s">
        <v>1720</v>
      </c>
      <c r="AR60" s="232" t="s">
        <v>1935</v>
      </c>
      <c r="BH60">
        <v>7</v>
      </c>
      <c r="BI60">
        <v>38</v>
      </c>
      <c r="BJ60">
        <v>0</v>
      </c>
      <c r="CF60" s="232" t="s">
        <v>1868</v>
      </c>
      <c r="CG60" s="232" t="s">
        <v>1880</v>
      </c>
      <c r="CH60" t="b">
        <v>0</v>
      </c>
    </row>
    <row r="61" spans="1:86">
      <c r="A61" s="232" t="s">
        <v>1868</v>
      </c>
      <c r="B61" s="232" t="s">
        <v>213</v>
      </c>
      <c r="C61" s="232" t="s">
        <v>6</v>
      </c>
      <c r="D61" s="232" t="s">
        <v>189</v>
      </c>
      <c r="E61" s="232" t="s">
        <v>82</v>
      </c>
      <c r="F61" s="2">
        <v>46177</v>
      </c>
      <c r="H61" t="s">
        <v>1715</v>
      </c>
      <c r="I61" s="232" t="s">
        <v>1983</v>
      </c>
      <c r="J61" t="s">
        <v>276</v>
      </c>
      <c r="K61" s="232" t="s">
        <v>13</v>
      </c>
      <c r="L61" t="s">
        <v>100</v>
      </c>
      <c r="M61" s="232"/>
      <c r="N61">
        <v>300</v>
      </c>
      <c r="O61" t="s">
        <v>196</v>
      </c>
      <c r="P61" s="232" t="s">
        <v>196</v>
      </c>
      <c r="Q61" s="232">
        <v>1</v>
      </c>
      <c r="R61" t="s">
        <v>1766</v>
      </c>
      <c r="S61" s="232" t="s">
        <v>1767</v>
      </c>
      <c r="T61" s="232" t="s">
        <v>276</v>
      </c>
      <c r="U61" s="232" t="s">
        <v>13</v>
      </c>
      <c r="V61" t="s">
        <v>14</v>
      </c>
      <c r="W61">
        <v>300</v>
      </c>
      <c r="X61" s="232" t="s">
        <v>74</v>
      </c>
      <c r="Y61" s="232" t="s">
        <v>17</v>
      </c>
      <c r="Z61" s="2">
        <v>46181</v>
      </c>
      <c r="AA61" s="232" t="s">
        <v>704</v>
      </c>
      <c r="AB61" s="232" t="s">
        <v>196</v>
      </c>
      <c r="AC61" s="232" t="s">
        <v>196</v>
      </c>
      <c r="AD61" t="s">
        <v>196</v>
      </c>
      <c r="AE61" s="232" t="s">
        <v>180</v>
      </c>
      <c r="AG61" s="2">
        <v>46184</v>
      </c>
      <c r="AH61" s="2">
        <v>46184</v>
      </c>
      <c r="AI61">
        <v>22</v>
      </c>
      <c r="AJ61" s="232" t="s">
        <v>1984</v>
      </c>
      <c r="AK61">
        <v>3</v>
      </c>
      <c r="AL61" s="232">
        <v>6</v>
      </c>
      <c r="AN61">
        <v>300</v>
      </c>
      <c r="AO61">
        <v>22</v>
      </c>
      <c r="AP61" s="232">
        <v>6600</v>
      </c>
      <c r="AQ61" s="232" t="s">
        <v>766</v>
      </c>
      <c r="AR61" s="232" t="s">
        <v>767</v>
      </c>
      <c r="CF61" s="232" t="s">
        <v>1868</v>
      </c>
      <c r="CG61" s="232" t="s">
        <v>1880</v>
      </c>
      <c r="CH61" t="b">
        <v>0</v>
      </c>
    </row>
    <row r="62" spans="1:86">
      <c r="A62" s="232" t="s">
        <v>1868</v>
      </c>
      <c r="B62" s="232" t="s">
        <v>1985</v>
      </c>
      <c r="C62" s="232" t="s">
        <v>6</v>
      </c>
      <c r="D62" s="232" t="s">
        <v>189</v>
      </c>
      <c r="E62" s="232" t="s">
        <v>82</v>
      </c>
      <c r="F62" s="2">
        <v>46177</v>
      </c>
      <c r="H62" t="s">
        <v>1986</v>
      </c>
      <c r="I62" s="232" t="s">
        <v>1987</v>
      </c>
      <c r="J62" t="s">
        <v>276</v>
      </c>
      <c r="K62" s="232" t="s">
        <v>196</v>
      </c>
      <c r="L62" t="s">
        <v>196</v>
      </c>
      <c r="M62" s="232"/>
      <c r="N62">
        <v>200</v>
      </c>
      <c r="O62" t="s">
        <v>196</v>
      </c>
      <c r="P62" s="232" t="s">
        <v>196</v>
      </c>
      <c r="Q62" s="232">
        <v>1</v>
      </c>
      <c r="R62" t="s">
        <v>1986</v>
      </c>
      <c r="S62" s="232" t="s">
        <v>1987</v>
      </c>
      <c r="T62" s="232" t="s">
        <v>276</v>
      </c>
      <c r="U62" s="232" t="s">
        <v>196</v>
      </c>
      <c r="V62" t="s">
        <v>196</v>
      </c>
      <c r="W62">
        <v>100</v>
      </c>
      <c r="X62" s="232" t="s">
        <v>74</v>
      </c>
      <c r="Y62" s="232" t="s">
        <v>17</v>
      </c>
      <c r="Z62" s="2">
        <v>46181</v>
      </c>
      <c r="AA62" s="232" t="s">
        <v>704</v>
      </c>
      <c r="AB62" s="232" t="s">
        <v>196</v>
      </c>
      <c r="AC62" s="232" t="s">
        <v>196</v>
      </c>
      <c r="AD62" t="s">
        <v>196</v>
      </c>
      <c r="AE62" s="232" t="s">
        <v>173</v>
      </c>
      <c r="AG62" s="2">
        <v>46183</v>
      </c>
      <c r="AH62" s="2">
        <v>46183</v>
      </c>
      <c r="AI62" t="s">
        <v>196</v>
      </c>
      <c r="AJ62" s="232" t="s">
        <v>196</v>
      </c>
      <c r="AK62">
        <v>1</v>
      </c>
      <c r="AL62" s="232">
        <v>6</v>
      </c>
      <c r="AN62">
        <v>200</v>
      </c>
      <c r="AO62" t="s">
        <v>196</v>
      </c>
      <c r="AP62" s="232">
        <v>0</v>
      </c>
      <c r="AQ62" s="232" t="s">
        <v>196</v>
      </c>
      <c r="AR62" s="232" t="s">
        <v>1774</v>
      </c>
      <c r="CF62" s="232" t="s">
        <v>1868</v>
      </c>
      <c r="CG62" s="232" t="s">
        <v>1880</v>
      </c>
      <c r="CH62" t="b">
        <v>0</v>
      </c>
    </row>
    <row r="63" spans="1:86">
      <c r="A63" s="232" t="s">
        <v>1868</v>
      </c>
      <c r="B63" s="232" t="s">
        <v>528</v>
      </c>
      <c r="C63" s="232" t="s">
        <v>6</v>
      </c>
      <c r="D63" s="232" t="s">
        <v>189</v>
      </c>
      <c r="E63" s="232" t="s">
        <v>82</v>
      </c>
      <c r="F63" s="2">
        <v>46177</v>
      </c>
      <c r="G63" t="s">
        <v>196</v>
      </c>
      <c r="H63" t="s">
        <v>1715</v>
      </c>
      <c r="I63" s="232" t="s">
        <v>158</v>
      </c>
      <c r="J63" t="s">
        <v>276</v>
      </c>
      <c r="K63" s="232" t="s">
        <v>196</v>
      </c>
      <c r="L63" t="s">
        <v>100</v>
      </c>
      <c r="M63" s="232"/>
      <c r="N63">
        <v>1260</v>
      </c>
      <c r="O63" t="s">
        <v>196</v>
      </c>
      <c r="P63" s="232" t="s">
        <v>196</v>
      </c>
      <c r="Q63" s="232">
        <v>1</v>
      </c>
      <c r="R63" t="s">
        <v>1766</v>
      </c>
      <c r="S63" s="232" t="s">
        <v>159</v>
      </c>
      <c r="T63" s="232" t="s">
        <v>276</v>
      </c>
      <c r="U63" s="232" t="s">
        <v>196</v>
      </c>
      <c r="V63" t="s">
        <v>14</v>
      </c>
      <c r="W63">
        <v>630</v>
      </c>
      <c r="X63" s="232" t="s">
        <v>74</v>
      </c>
      <c r="Y63" s="232" t="s">
        <v>17</v>
      </c>
      <c r="Z63" s="2">
        <v>46190</v>
      </c>
      <c r="AA63" s="232" t="s">
        <v>1988</v>
      </c>
      <c r="AB63" s="232" t="s">
        <v>1989</v>
      </c>
      <c r="AC63" s="232" t="s">
        <v>196</v>
      </c>
      <c r="AD63" t="s">
        <v>196</v>
      </c>
      <c r="AE63" s="232" t="s">
        <v>180</v>
      </c>
      <c r="AF63" t="s">
        <v>196</v>
      </c>
      <c r="AG63" s="2">
        <v>46196</v>
      </c>
      <c r="AH63" s="2">
        <v>46196</v>
      </c>
      <c r="AI63">
        <v>26</v>
      </c>
      <c r="AJ63" s="232" t="s">
        <v>1990</v>
      </c>
      <c r="AK63">
        <v>6</v>
      </c>
      <c r="AL63" s="232">
        <v>6</v>
      </c>
      <c r="AN63">
        <v>1260</v>
      </c>
      <c r="AO63">
        <v>26</v>
      </c>
      <c r="AP63" s="232">
        <v>32760</v>
      </c>
      <c r="AQ63" s="232" t="s">
        <v>991</v>
      </c>
      <c r="AR63" s="232" t="s">
        <v>1007</v>
      </c>
      <c r="CF63" s="232" t="s">
        <v>1868</v>
      </c>
      <c r="CG63" s="232" t="s">
        <v>1880</v>
      </c>
      <c r="CH63" t="b">
        <v>0</v>
      </c>
    </row>
    <row r="64" spans="1:86">
      <c r="A64" s="232" t="s">
        <v>1868</v>
      </c>
      <c r="B64" s="232" t="s">
        <v>1991</v>
      </c>
      <c r="C64" s="232" t="s">
        <v>6</v>
      </c>
      <c r="D64" s="232" t="s">
        <v>189</v>
      </c>
      <c r="E64" s="232" t="s">
        <v>82</v>
      </c>
      <c r="F64" s="2">
        <v>46177</v>
      </c>
      <c r="G64" t="s">
        <v>196</v>
      </c>
      <c r="H64" t="s">
        <v>1986</v>
      </c>
      <c r="I64" s="232" t="s">
        <v>1992</v>
      </c>
      <c r="J64" t="s">
        <v>276</v>
      </c>
      <c r="K64" s="232" t="s">
        <v>138</v>
      </c>
      <c r="L64" t="s">
        <v>196</v>
      </c>
      <c r="M64" s="232"/>
      <c r="N64">
        <v>475</v>
      </c>
      <c r="O64" t="s">
        <v>196</v>
      </c>
      <c r="P64" s="232" t="s">
        <v>196</v>
      </c>
      <c r="Q64" s="232">
        <v>1</v>
      </c>
      <c r="R64" t="s">
        <v>119</v>
      </c>
      <c r="S64" s="232" t="s">
        <v>120</v>
      </c>
      <c r="T64" s="232" t="s">
        <v>196</v>
      </c>
      <c r="U64" s="232" t="s">
        <v>138</v>
      </c>
      <c r="V64" t="s">
        <v>196</v>
      </c>
      <c r="W64">
        <v>500</v>
      </c>
      <c r="X64" s="232" t="s">
        <v>74</v>
      </c>
      <c r="Y64" s="232" t="s">
        <v>39</v>
      </c>
      <c r="Z64" s="2">
        <v>46183</v>
      </c>
      <c r="AA64" s="232" t="s">
        <v>46</v>
      </c>
      <c r="AB64" s="232" t="s">
        <v>196</v>
      </c>
      <c r="AC64" s="232" t="s">
        <v>196</v>
      </c>
      <c r="AD64" t="s">
        <v>196</v>
      </c>
      <c r="AE64" s="232" t="s">
        <v>185</v>
      </c>
      <c r="AF64" t="s">
        <v>196</v>
      </c>
      <c r="AG64" s="2">
        <v>46188</v>
      </c>
      <c r="AH64" s="2">
        <v>46188</v>
      </c>
      <c r="AI64">
        <v>43</v>
      </c>
      <c r="AJ64" s="232" t="s">
        <v>1993</v>
      </c>
      <c r="AK64">
        <v>5</v>
      </c>
      <c r="AL64" s="232">
        <v>6</v>
      </c>
      <c r="AN64">
        <v>475</v>
      </c>
      <c r="AO64">
        <v>43</v>
      </c>
      <c r="AP64" s="232">
        <v>20425</v>
      </c>
      <c r="AQ64" s="232" t="s">
        <v>1055</v>
      </c>
      <c r="AR64" s="232" t="s">
        <v>1050</v>
      </c>
      <c r="CF64" s="232" t="s">
        <v>1868</v>
      </c>
      <c r="CG64" s="232" t="s">
        <v>1880</v>
      </c>
      <c r="CH64" t="b">
        <v>0</v>
      </c>
    </row>
    <row r="65" spans="1:86">
      <c r="A65" s="232" t="s">
        <v>1868</v>
      </c>
      <c r="B65" s="232" t="s">
        <v>1994</v>
      </c>
      <c r="C65" s="232" t="s">
        <v>6</v>
      </c>
      <c r="D65" s="232" t="s">
        <v>189</v>
      </c>
      <c r="E65" s="232" t="s">
        <v>82</v>
      </c>
      <c r="F65" s="2">
        <v>46177</v>
      </c>
      <c r="G65" t="s">
        <v>196</v>
      </c>
      <c r="H65" t="s">
        <v>1986</v>
      </c>
      <c r="I65" s="232" t="s">
        <v>1992</v>
      </c>
      <c r="J65" t="s">
        <v>276</v>
      </c>
      <c r="K65" s="232" t="s">
        <v>196</v>
      </c>
      <c r="L65" t="s">
        <v>196</v>
      </c>
      <c r="M65" s="232"/>
      <c r="N65">
        <v>950</v>
      </c>
      <c r="O65" t="s">
        <v>196</v>
      </c>
      <c r="P65" s="232" t="s">
        <v>196</v>
      </c>
      <c r="Q65" s="232">
        <v>1</v>
      </c>
      <c r="R65" t="s">
        <v>119</v>
      </c>
      <c r="S65" s="232" t="s">
        <v>120</v>
      </c>
      <c r="T65" s="232" t="s">
        <v>196</v>
      </c>
      <c r="U65" s="232" t="s">
        <v>196</v>
      </c>
      <c r="V65" t="s">
        <v>196</v>
      </c>
      <c r="W65">
        <v>1000</v>
      </c>
      <c r="X65" s="232" t="s">
        <v>74</v>
      </c>
      <c r="Y65" s="232" t="s">
        <v>39</v>
      </c>
      <c r="Z65" s="2">
        <v>46183</v>
      </c>
      <c r="AA65" s="232" t="s">
        <v>46</v>
      </c>
      <c r="AB65" s="232" t="s">
        <v>196</v>
      </c>
      <c r="AC65" s="232" t="s">
        <v>196</v>
      </c>
      <c r="AD65" t="s">
        <v>196</v>
      </c>
      <c r="AE65" s="232" t="s">
        <v>185</v>
      </c>
      <c r="AF65" t="s">
        <v>196</v>
      </c>
      <c r="AG65" s="2">
        <v>46195</v>
      </c>
      <c r="AH65" s="2">
        <v>46195</v>
      </c>
      <c r="AI65">
        <v>43</v>
      </c>
      <c r="AJ65" s="232" t="s">
        <v>1995</v>
      </c>
      <c r="AK65">
        <v>10</v>
      </c>
      <c r="AL65" s="232">
        <v>6</v>
      </c>
      <c r="AN65">
        <v>950</v>
      </c>
      <c r="AO65">
        <v>43</v>
      </c>
      <c r="AP65" s="232">
        <v>40850</v>
      </c>
      <c r="AQ65" s="232" t="s">
        <v>947</v>
      </c>
      <c r="AR65" s="232" t="s">
        <v>830</v>
      </c>
      <c r="CF65" s="232" t="s">
        <v>1868</v>
      </c>
      <c r="CG65" s="232" t="s">
        <v>1880</v>
      </c>
      <c r="CH65" t="b">
        <v>0</v>
      </c>
    </row>
    <row r="66" spans="1:86">
      <c r="A66" s="232" t="s">
        <v>1868</v>
      </c>
      <c r="B66" s="232" t="s">
        <v>512</v>
      </c>
      <c r="C66" s="232" t="s">
        <v>6</v>
      </c>
      <c r="D66" s="232" t="s">
        <v>4</v>
      </c>
      <c r="E66" s="232" t="s">
        <v>82</v>
      </c>
      <c r="F66" s="2">
        <v>46176</v>
      </c>
      <c r="G66" t="s">
        <v>196</v>
      </c>
      <c r="H66" t="s">
        <v>1710</v>
      </c>
      <c r="I66" s="232" t="s">
        <v>1955</v>
      </c>
      <c r="J66" t="s">
        <v>276</v>
      </c>
      <c r="K66" s="232" t="s">
        <v>196</v>
      </c>
      <c r="L66" t="s">
        <v>274</v>
      </c>
      <c r="M66" s="232"/>
      <c r="N66">
        <v>245</v>
      </c>
      <c r="O66" t="s">
        <v>81</v>
      </c>
      <c r="P66" s="232" t="s">
        <v>196</v>
      </c>
      <c r="Q66" s="232">
        <v>1</v>
      </c>
      <c r="R66" t="s">
        <v>1710</v>
      </c>
      <c r="S66" s="232" t="s">
        <v>1806</v>
      </c>
      <c r="T66" s="232" t="s">
        <v>276</v>
      </c>
      <c r="U66" s="232" t="s">
        <v>196</v>
      </c>
      <c r="V66" t="s">
        <v>122</v>
      </c>
      <c r="W66">
        <v>250</v>
      </c>
      <c r="X66" s="232" t="s">
        <v>74</v>
      </c>
      <c r="Y66" s="232" t="s">
        <v>36</v>
      </c>
      <c r="Z66" s="2">
        <v>46175</v>
      </c>
      <c r="AA66" s="232" t="s">
        <v>294</v>
      </c>
      <c r="AB66" s="232" t="s">
        <v>1807</v>
      </c>
      <c r="AC66" s="232" t="s">
        <v>1808</v>
      </c>
      <c r="AD66" t="s">
        <v>196</v>
      </c>
      <c r="AE66" s="232" t="s">
        <v>184</v>
      </c>
      <c r="AF66" t="s">
        <v>234</v>
      </c>
      <c r="AG66" s="2">
        <v>46178</v>
      </c>
      <c r="AH66" s="2">
        <v>46178</v>
      </c>
      <c r="AI66">
        <v>49</v>
      </c>
      <c r="AJ66" s="232" t="s">
        <v>1956</v>
      </c>
      <c r="AK66">
        <v>1</v>
      </c>
      <c r="AL66" s="232">
        <v>6</v>
      </c>
      <c r="AN66">
        <v>245</v>
      </c>
      <c r="AO66">
        <v>49</v>
      </c>
      <c r="AP66" s="232">
        <v>12005</v>
      </c>
      <c r="AQ66" s="232" t="s">
        <v>1566</v>
      </c>
      <c r="AR66" s="232" t="s">
        <v>1809</v>
      </c>
      <c r="CF66" s="232" t="s">
        <v>1868</v>
      </c>
      <c r="CG66" s="232" t="s">
        <v>1880</v>
      </c>
      <c r="CH66" t="b">
        <v>0</v>
      </c>
    </row>
    <row r="67" spans="1:86" hidden="1">
      <c r="A67" s="232" t="s">
        <v>1868</v>
      </c>
      <c r="B67" s="232" t="s">
        <v>207</v>
      </c>
      <c r="C67" s="232" t="s">
        <v>6</v>
      </c>
      <c r="D67" s="232" t="s">
        <v>4</v>
      </c>
      <c r="E67" s="232" t="s">
        <v>1969</v>
      </c>
      <c r="F67" s="2">
        <v>46176</v>
      </c>
      <c r="G67" t="s">
        <v>196</v>
      </c>
      <c r="H67" t="s">
        <v>1715</v>
      </c>
      <c r="I67" s="232" t="s">
        <v>1620</v>
      </c>
      <c r="J67" t="s">
        <v>7</v>
      </c>
      <c r="K67" s="232" t="s">
        <v>93</v>
      </c>
      <c r="L67" t="s">
        <v>14</v>
      </c>
      <c r="M67" s="232"/>
      <c r="N67">
        <v>2000</v>
      </c>
      <c r="O67" t="s">
        <v>81</v>
      </c>
      <c r="P67" s="232" t="s">
        <v>196</v>
      </c>
      <c r="Q67" s="232">
        <v>1</v>
      </c>
      <c r="R67" t="s">
        <v>1715</v>
      </c>
      <c r="S67" s="232" t="s">
        <v>1621</v>
      </c>
      <c r="T67" s="232" t="s">
        <v>7</v>
      </c>
      <c r="U67" s="232" t="s">
        <v>93</v>
      </c>
      <c r="V67" t="s">
        <v>14</v>
      </c>
      <c r="W67">
        <v>2000</v>
      </c>
      <c r="X67" s="232" t="s">
        <v>74</v>
      </c>
      <c r="Y67" s="232" t="s">
        <v>16</v>
      </c>
      <c r="Z67" s="2">
        <v>46163</v>
      </c>
      <c r="AA67" s="232" t="s">
        <v>38</v>
      </c>
      <c r="AB67" s="232" t="s">
        <v>196</v>
      </c>
      <c r="AC67" s="232" t="s">
        <v>196</v>
      </c>
      <c r="AD67" t="s">
        <v>196</v>
      </c>
      <c r="AE67" s="232" t="s">
        <v>183</v>
      </c>
      <c r="AF67" t="s">
        <v>1622</v>
      </c>
      <c r="AG67" s="2">
        <v>46171</v>
      </c>
      <c r="AH67" s="2">
        <v>46171</v>
      </c>
      <c r="AI67">
        <v>53</v>
      </c>
      <c r="AJ67" s="232" t="s">
        <v>1742</v>
      </c>
      <c r="AK67">
        <v>8</v>
      </c>
      <c r="AL67" s="232">
        <v>5</v>
      </c>
      <c r="AM67">
        <v>106000</v>
      </c>
      <c r="AN67">
        <v>2000</v>
      </c>
      <c r="AO67">
        <v>53</v>
      </c>
      <c r="AP67" s="232">
        <v>106000</v>
      </c>
      <c r="AQ67" s="232" t="s">
        <v>196</v>
      </c>
      <c r="AR67" s="232" t="s">
        <v>196</v>
      </c>
      <c r="BH67">
        <v>6</v>
      </c>
      <c r="BI67">
        <v>11</v>
      </c>
      <c r="BJ67">
        <v>0</v>
      </c>
      <c r="CF67" s="232" t="s">
        <v>1868</v>
      </c>
      <c r="CG67" s="232" t="s">
        <v>1880</v>
      </c>
      <c r="CH67" t="b">
        <v>0</v>
      </c>
    </row>
    <row r="68" spans="1:86">
      <c r="A68" s="232" t="s">
        <v>1868</v>
      </c>
      <c r="B68" s="232" t="s">
        <v>1926</v>
      </c>
      <c r="C68" s="232" t="s">
        <v>6</v>
      </c>
      <c r="D68" s="232" t="s">
        <v>4</v>
      </c>
      <c r="E68" s="232" t="s">
        <v>195</v>
      </c>
      <c r="F68" s="2">
        <v>46176</v>
      </c>
      <c r="G68" t="s">
        <v>1926</v>
      </c>
      <c r="H68" t="s">
        <v>1715</v>
      </c>
      <c r="I68" s="232" t="s">
        <v>1922</v>
      </c>
      <c r="J68" t="s">
        <v>276</v>
      </c>
      <c r="K68" s="232" t="s">
        <v>80</v>
      </c>
      <c r="L68" t="s">
        <v>14</v>
      </c>
      <c r="M68" s="232"/>
      <c r="N68">
        <v>20000</v>
      </c>
      <c r="O68" t="s">
        <v>196</v>
      </c>
      <c r="P68" s="232" t="s">
        <v>196</v>
      </c>
      <c r="Q68" s="232">
        <v>1</v>
      </c>
      <c r="R68" t="s">
        <v>1766</v>
      </c>
      <c r="S68" s="232" t="s">
        <v>1924</v>
      </c>
      <c r="T68" s="232" t="s">
        <v>276</v>
      </c>
      <c r="U68" s="232" t="s">
        <v>80</v>
      </c>
      <c r="V68" t="s">
        <v>14</v>
      </c>
      <c r="W68" t="s">
        <v>1925</v>
      </c>
      <c r="X68" s="232" t="s">
        <v>72</v>
      </c>
      <c r="Y68" s="232" t="s">
        <v>17</v>
      </c>
      <c r="Z68" s="2">
        <v>46198</v>
      </c>
      <c r="AA68" s="232" t="s">
        <v>17</v>
      </c>
      <c r="AB68" s="232" t="s">
        <v>196</v>
      </c>
      <c r="AC68" s="232" t="s">
        <v>1268</v>
      </c>
      <c r="AD68" t="s">
        <v>196</v>
      </c>
      <c r="AE68" s="232" t="s">
        <v>183</v>
      </c>
      <c r="AF68" t="s">
        <v>312</v>
      </c>
      <c r="AG68" s="2">
        <v>46203</v>
      </c>
      <c r="AH68" s="2">
        <v>46203</v>
      </c>
      <c r="AI68">
        <v>11</v>
      </c>
      <c r="AJ68" s="232" t="s">
        <v>1973</v>
      </c>
      <c r="AK68">
        <v>50</v>
      </c>
      <c r="AL68" s="232">
        <v>6</v>
      </c>
      <c r="AN68">
        <v>20000</v>
      </c>
      <c r="AO68">
        <v>11</v>
      </c>
      <c r="AP68" s="232">
        <v>220000</v>
      </c>
      <c r="AQ68" s="232" t="s">
        <v>757</v>
      </c>
      <c r="AR68" s="232" t="s">
        <v>758</v>
      </c>
      <c r="CF68" s="232" t="s">
        <v>1868</v>
      </c>
      <c r="CG68" s="232" t="s">
        <v>1880</v>
      </c>
      <c r="CH68" t="b">
        <v>0</v>
      </c>
    </row>
    <row r="69" spans="1:86" hidden="1">
      <c r="A69" s="232" t="s">
        <v>1868</v>
      </c>
      <c r="B69" s="232" t="s">
        <v>1927</v>
      </c>
      <c r="C69" s="232" t="s">
        <v>6</v>
      </c>
      <c r="D69" s="232" t="s">
        <v>4</v>
      </c>
      <c r="E69" s="232" t="s">
        <v>195</v>
      </c>
      <c r="F69" s="2">
        <v>46202</v>
      </c>
      <c r="G69" t="s">
        <v>1927</v>
      </c>
      <c r="H69" t="s">
        <v>1715</v>
      </c>
      <c r="I69" s="232" t="s">
        <v>1922</v>
      </c>
      <c r="J69" t="s">
        <v>276</v>
      </c>
      <c r="K69" s="232" t="s">
        <v>80</v>
      </c>
      <c r="L69" t="s">
        <v>14</v>
      </c>
      <c r="M69" s="232"/>
      <c r="N69">
        <v>6000</v>
      </c>
      <c r="O69" t="s">
        <v>196</v>
      </c>
      <c r="P69" s="232" t="s">
        <v>196</v>
      </c>
      <c r="Q69" s="232">
        <v>1</v>
      </c>
      <c r="R69" t="s">
        <v>1766</v>
      </c>
      <c r="S69" s="232" t="s">
        <v>1924</v>
      </c>
      <c r="T69" s="232" t="s">
        <v>276</v>
      </c>
      <c r="U69" s="232" t="s">
        <v>80</v>
      </c>
      <c r="V69" t="s">
        <v>14</v>
      </c>
      <c r="W69">
        <v>3000</v>
      </c>
      <c r="X69" s="232" t="s">
        <v>72</v>
      </c>
      <c r="Y69" s="232" t="s">
        <v>17</v>
      </c>
      <c r="Z69" s="2">
        <v>46204</v>
      </c>
      <c r="AA69" s="232" t="s">
        <v>17</v>
      </c>
      <c r="AB69" s="232" t="s">
        <v>196</v>
      </c>
      <c r="AC69" s="232" t="s">
        <v>1268</v>
      </c>
      <c r="AD69" t="s">
        <v>196</v>
      </c>
      <c r="AE69" s="232" t="s">
        <v>183</v>
      </c>
      <c r="AF69" t="s">
        <v>312</v>
      </c>
      <c r="AG69" s="2">
        <v>46206</v>
      </c>
      <c r="AH69" s="2">
        <v>46206</v>
      </c>
      <c r="AI69">
        <v>11</v>
      </c>
      <c r="AJ69" s="232" t="s">
        <v>1974</v>
      </c>
      <c r="AK69">
        <v>15</v>
      </c>
      <c r="AL69" s="232">
        <v>7</v>
      </c>
      <c r="AN69">
        <v>6000</v>
      </c>
      <c r="AO69">
        <v>11</v>
      </c>
      <c r="AP69" s="232">
        <v>66000</v>
      </c>
      <c r="AQ69" s="232" t="s">
        <v>757</v>
      </c>
      <c r="AR69" s="232" t="s">
        <v>758</v>
      </c>
      <c r="CF69" s="232" t="s">
        <v>1868</v>
      </c>
      <c r="CG69" s="232" t="s">
        <v>1880</v>
      </c>
      <c r="CH69" t="b">
        <v>0</v>
      </c>
    </row>
    <row r="70" spans="1:86" hidden="1">
      <c r="A70" s="232" t="s">
        <v>1868</v>
      </c>
      <c r="B70" s="232" t="s">
        <v>1928</v>
      </c>
      <c r="C70" s="232" t="s">
        <v>6</v>
      </c>
      <c r="D70" s="232" t="s">
        <v>4</v>
      </c>
      <c r="E70" s="232" t="s">
        <v>195</v>
      </c>
      <c r="F70" s="2">
        <v>46176</v>
      </c>
      <c r="G70" t="s">
        <v>1928</v>
      </c>
      <c r="H70" t="s">
        <v>1715</v>
      </c>
      <c r="I70" s="232" t="s">
        <v>1922</v>
      </c>
      <c r="J70" t="s">
        <v>276</v>
      </c>
      <c r="K70" s="232" t="s">
        <v>80</v>
      </c>
      <c r="L70" t="s">
        <v>14</v>
      </c>
      <c r="M70" s="232"/>
      <c r="N70">
        <v>20000</v>
      </c>
      <c r="O70" t="s">
        <v>196</v>
      </c>
      <c r="P70" s="232" t="s">
        <v>196</v>
      </c>
      <c r="Q70" s="232">
        <v>1</v>
      </c>
      <c r="R70" t="s">
        <v>1766</v>
      </c>
      <c r="S70" s="232" t="s">
        <v>1924</v>
      </c>
      <c r="T70" s="232" t="s">
        <v>276</v>
      </c>
      <c r="U70" s="232" t="s">
        <v>80</v>
      </c>
      <c r="V70" t="s">
        <v>14</v>
      </c>
      <c r="W70" t="s">
        <v>1925</v>
      </c>
      <c r="X70" s="232" t="s">
        <v>72</v>
      </c>
      <c r="Y70" s="232" t="s">
        <v>17</v>
      </c>
      <c r="Z70" s="2">
        <v>46209</v>
      </c>
      <c r="AA70" s="232" t="s">
        <v>17</v>
      </c>
      <c r="AB70" s="232" t="s">
        <v>196</v>
      </c>
      <c r="AC70" s="232" t="s">
        <v>1268</v>
      </c>
      <c r="AD70" t="s">
        <v>196</v>
      </c>
      <c r="AE70" s="232" t="s">
        <v>183</v>
      </c>
      <c r="AF70" t="s">
        <v>312</v>
      </c>
      <c r="AG70" s="2">
        <v>46212</v>
      </c>
      <c r="AH70" s="2">
        <v>46212</v>
      </c>
      <c r="AI70">
        <v>11</v>
      </c>
      <c r="AJ70" s="232" t="s">
        <v>1975</v>
      </c>
      <c r="AK70">
        <v>50</v>
      </c>
      <c r="AL70" s="232">
        <v>7</v>
      </c>
      <c r="AN70">
        <v>20000</v>
      </c>
      <c r="AO70">
        <v>11</v>
      </c>
      <c r="AP70" s="232">
        <v>220000</v>
      </c>
      <c r="AQ70" s="232" t="s">
        <v>757</v>
      </c>
      <c r="AR70" s="232" t="s">
        <v>758</v>
      </c>
      <c r="CF70" s="232" t="s">
        <v>1868</v>
      </c>
      <c r="CG70" s="232" t="s">
        <v>1880</v>
      </c>
      <c r="CH70" t="b">
        <v>0</v>
      </c>
    </row>
    <row r="71" spans="1:86">
      <c r="A71" s="232" t="s">
        <v>1868</v>
      </c>
      <c r="B71" s="232" t="s">
        <v>1929</v>
      </c>
      <c r="C71" s="232" t="s">
        <v>6</v>
      </c>
      <c r="D71" s="232" t="s">
        <v>4</v>
      </c>
      <c r="E71" s="232" t="s">
        <v>195</v>
      </c>
      <c r="F71" s="2">
        <v>46176</v>
      </c>
      <c r="G71" t="s">
        <v>1930</v>
      </c>
      <c r="H71" t="s">
        <v>1715</v>
      </c>
      <c r="I71" s="232" t="s">
        <v>1894</v>
      </c>
      <c r="J71" t="s">
        <v>276</v>
      </c>
      <c r="K71" s="232" t="s">
        <v>196</v>
      </c>
      <c r="L71" t="s">
        <v>78</v>
      </c>
      <c r="M71" s="232"/>
      <c r="N71">
        <v>16200</v>
      </c>
      <c r="O71" t="s">
        <v>196</v>
      </c>
      <c r="P71" s="232" t="s">
        <v>196</v>
      </c>
      <c r="Q71" s="232">
        <v>1</v>
      </c>
      <c r="R71" t="s">
        <v>1766</v>
      </c>
      <c r="S71" s="232" t="s">
        <v>1895</v>
      </c>
      <c r="T71" s="232" t="s">
        <v>276</v>
      </c>
      <c r="U71" s="232" t="s">
        <v>196</v>
      </c>
      <c r="V71" t="s">
        <v>14</v>
      </c>
      <c r="W71" t="s">
        <v>1896</v>
      </c>
      <c r="X71" s="232" t="s">
        <v>72</v>
      </c>
      <c r="Y71" s="232" t="s">
        <v>17</v>
      </c>
      <c r="Z71" s="2">
        <v>46185</v>
      </c>
      <c r="AA71" s="232" t="s">
        <v>17</v>
      </c>
      <c r="AB71" s="232" t="s">
        <v>300</v>
      </c>
      <c r="AC71" s="232" t="s">
        <v>196</v>
      </c>
      <c r="AD71" t="s">
        <v>196</v>
      </c>
      <c r="AE71" s="232" t="s">
        <v>183</v>
      </c>
      <c r="AF71" t="s">
        <v>301</v>
      </c>
      <c r="AG71" s="2">
        <v>46195</v>
      </c>
      <c r="AH71" s="2">
        <v>46195</v>
      </c>
      <c r="AI71">
        <v>11</v>
      </c>
      <c r="AJ71" s="232" t="s">
        <v>1976</v>
      </c>
      <c r="AK71">
        <v>27</v>
      </c>
      <c r="AL71" s="232">
        <v>6</v>
      </c>
      <c r="AN71">
        <v>16200</v>
      </c>
      <c r="AO71">
        <v>11</v>
      </c>
      <c r="AP71" s="232">
        <v>178200</v>
      </c>
      <c r="AQ71" s="232" t="s">
        <v>738</v>
      </c>
      <c r="AR71" s="232" t="s">
        <v>739</v>
      </c>
      <c r="CF71" s="232" t="s">
        <v>1868</v>
      </c>
      <c r="CG71" s="232" t="s">
        <v>1880</v>
      </c>
      <c r="CH71" t="b">
        <v>0</v>
      </c>
    </row>
    <row r="72" spans="1:86">
      <c r="A72" s="232" t="s">
        <v>1868</v>
      </c>
      <c r="B72" s="232" t="s">
        <v>1931</v>
      </c>
      <c r="C72" s="232" t="s">
        <v>6</v>
      </c>
      <c r="D72" s="232" t="s">
        <v>4</v>
      </c>
      <c r="E72" s="232" t="s">
        <v>195</v>
      </c>
      <c r="F72" s="2">
        <v>46176</v>
      </c>
      <c r="G72" t="s">
        <v>1931</v>
      </c>
      <c r="H72" t="s">
        <v>1715</v>
      </c>
      <c r="I72" s="232" t="s">
        <v>1894</v>
      </c>
      <c r="J72" t="s">
        <v>276</v>
      </c>
      <c r="K72" s="232" t="s">
        <v>196</v>
      </c>
      <c r="L72" t="s">
        <v>78</v>
      </c>
      <c r="M72" s="232"/>
      <c r="N72">
        <v>16200</v>
      </c>
      <c r="O72" t="s">
        <v>196</v>
      </c>
      <c r="P72" s="232" t="s">
        <v>196</v>
      </c>
      <c r="Q72" s="232">
        <v>1</v>
      </c>
      <c r="R72" t="s">
        <v>1766</v>
      </c>
      <c r="S72" s="232" t="s">
        <v>1895</v>
      </c>
      <c r="T72" s="232" t="s">
        <v>276</v>
      </c>
      <c r="U72" s="232" t="s">
        <v>196</v>
      </c>
      <c r="V72" t="s">
        <v>14</v>
      </c>
      <c r="W72" t="s">
        <v>1896</v>
      </c>
      <c r="X72" s="232" t="s">
        <v>72</v>
      </c>
      <c r="Y72" s="232" t="s">
        <v>17</v>
      </c>
      <c r="Z72" s="2">
        <v>46188</v>
      </c>
      <c r="AA72" s="232" t="s">
        <v>17</v>
      </c>
      <c r="AB72" s="232" t="s">
        <v>300</v>
      </c>
      <c r="AC72" s="232" t="s">
        <v>196</v>
      </c>
      <c r="AD72" t="s">
        <v>196</v>
      </c>
      <c r="AE72" s="232" t="s">
        <v>183</v>
      </c>
      <c r="AF72" t="s">
        <v>301</v>
      </c>
      <c r="AG72" s="2">
        <v>46196</v>
      </c>
      <c r="AH72" s="2">
        <v>46196</v>
      </c>
      <c r="AI72">
        <v>11</v>
      </c>
      <c r="AJ72" s="232" t="s">
        <v>1977</v>
      </c>
      <c r="AK72">
        <v>27</v>
      </c>
      <c r="AL72" s="232">
        <v>6</v>
      </c>
      <c r="AN72">
        <v>16200</v>
      </c>
      <c r="AO72">
        <v>11</v>
      </c>
      <c r="AP72" s="232">
        <v>178200</v>
      </c>
      <c r="AQ72" s="232" t="s">
        <v>738</v>
      </c>
      <c r="AR72" s="232" t="s">
        <v>739</v>
      </c>
      <c r="CF72" s="232" t="s">
        <v>1868</v>
      </c>
      <c r="CG72" s="232" t="s">
        <v>1880</v>
      </c>
      <c r="CH72" t="b">
        <v>0</v>
      </c>
    </row>
    <row r="73" spans="1:86">
      <c r="A73" s="232" t="s">
        <v>1868</v>
      </c>
      <c r="B73" s="232" t="s">
        <v>238</v>
      </c>
      <c r="C73" s="232" t="s">
        <v>6</v>
      </c>
      <c r="D73" s="232" t="s">
        <v>4</v>
      </c>
      <c r="E73" s="232" t="s">
        <v>195</v>
      </c>
      <c r="F73" s="2">
        <v>46176</v>
      </c>
      <c r="G73" t="s">
        <v>238</v>
      </c>
      <c r="H73" t="s">
        <v>1715</v>
      </c>
      <c r="I73" s="232" t="s">
        <v>1781</v>
      </c>
      <c r="J73" t="s">
        <v>276</v>
      </c>
      <c r="K73" s="232" t="s">
        <v>13</v>
      </c>
      <c r="L73" t="s">
        <v>77</v>
      </c>
      <c r="M73" s="232"/>
      <c r="N73">
        <v>2000</v>
      </c>
      <c r="O73" t="s">
        <v>8</v>
      </c>
      <c r="P73" s="232" t="s">
        <v>196</v>
      </c>
      <c r="Q73" s="232">
        <v>1</v>
      </c>
      <c r="R73" t="s">
        <v>1766</v>
      </c>
      <c r="S73" s="232" t="s">
        <v>1783</v>
      </c>
      <c r="T73" s="232" t="s">
        <v>276</v>
      </c>
      <c r="U73" s="232" t="s">
        <v>13</v>
      </c>
      <c r="V73" t="s">
        <v>14</v>
      </c>
      <c r="W73" t="s">
        <v>1782</v>
      </c>
      <c r="X73" s="232" t="s">
        <v>72</v>
      </c>
      <c r="Y73" s="232" t="s">
        <v>36</v>
      </c>
      <c r="Z73" s="2">
        <v>46190</v>
      </c>
      <c r="AA73" s="232" t="s">
        <v>36</v>
      </c>
      <c r="AB73" s="232" t="s">
        <v>196</v>
      </c>
      <c r="AC73" s="232" t="s">
        <v>196</v>
      </c>
      <c r="AD73" t="s">
        <v>196</v>
      </c>
      <c r="AE73" s="232" t="s">
        <v>183</v>
      </c>
      <c r="AF73" t="s">
        <v>1784</v>
      </c>
      <c r="AG73" s="2">
        <v>46195</v>
      </c>
      <c r="AH73" s="2">
        <v>46195</v>
      </c>
      <c r="AI73">
        <v>18</v>
      </c>
      <c r="AJ73" s="232" t="s">
        <v>1978</v>
      </c>
      <c r="AK73">
        <v>10</v>
      </c>
      <c r="AL73" s="232">
        <v>6</v>
      </c>
      <c r="AN73">
        <v>2000</v>
      </c>
      <c r="AO73">
        <v>18</v>
      </c>
      <c r="AP73" s="232">
        <v>36000</v>
      </c>
      <c r="AQ73" s="232" t="s">
        <v>1561</v>
      </c>
      <c r="AR73" s="232" t="s">
        <v>1564</v>
      </c>
      <c r="CF73" s="232" t="s">
        <v>1868</v>
      </c>
      <c r="CG73" s="232" t="s">
        <v>1880</v>
      </c>
      <c r="CH73" t="b">
        <v>0</v>
      </c>
    </row>
    <row r="74" spans="1:86">
      <c r="A74" s="232" t="s">
        <v>1868</v>
      </c>
      <c r="B74" s="232" t="s">
        <v>980</v>
      </c>
      <c r="C74" s="232" t="s">
        <v>6</v>
      </c>
      <c r="D74" s="232" t="s">
        <v>4</v>
      </c>
      <c r="E74" s="232" t="s">
        <v>195</v>
      </c>
      <c r="F74" s="2">
        <v>46176</v>
      </c>
      <c r="G74" t="s">
        <v>980</v>
      </c>
      <c r="H74" t="s">
        <v>1710</v>
      </c>
      <c r="I74" s="232" t="s">
        <v>1845</v>
      </c>
      <c r="J74" t="s">
        <v>276</v>
      </c>
      <c r="K74" s="232" t="s">
        <v>196</v>
      </c>
      <c r="L74" t="s">
        <v>14</v>
      </c>
      <c r="M74" s="232"/>
      <c r="N74">
        <v>400</v>
      </c>
      <c r="O74" t="s">
        <v>196</v>
      </c>
      <c r="P74" s="232" t="s">
        <v>196</v>
      </c>
      <c r="Q74" s="232">
        <v>1</v>
      </c>
      <c r="R74" t="s">
        <v>1711</v>
      </c>
      <c r="S74" s="232" t="s">
        <v>1526</v>
      </c>
      <c r="T74" s="232" t="s">
        <v>276</v>
      </c>
      <c r="U74" s="232" t="s">
        <v>196</v>
      </c>
      <c r="V74" t="s">
        <v>14</v>
      </c>
      <c r="W74">
        <v>200</v>
      </c>
      <c r="X74" s="232" t="s">
        <v>72</v>
      </c>
      <c r="Y74" s="232" t="s">
        <v>17</v>
      </c>
      <c r="Z74" s="2">
        <v>46178</v>
      </c>
      <c r="AA74" s="232" t="s">
        <v>17</v>
      </c>
      <c r="AB74" s="232" t="s">
        <v>196</v>
      </c>
      <c r="AC74" s="232" t="s">
        <v>196</v>
      </c>
      <c r="AD74" t="s">
        <v>196</v>
      </c>
      <c r="AE74" s="232" t="s">
        <v>183</v>
      </c>
      <c r="AF74" t="s">
        <v>1784</v>
      </c>
      <c r="AG74" s="2">
        <v>46190</v>
      </c>
      <c r="AH74" s="2">
        <v>46190</v>
      </c>
      <c r="AI74">
        <v>11</v>
      </c>
      <c r="AJ74" s="232" t="s">
        <v>1979</v>
      </c>
      <c r="AK74">
        <v>1</v>
      </c>
      <c r="AL74" s="232">
        <v>6</v>
      </c>
      <c r="AN74">
        <v>400</v>
      </c>
      <c r="AO74">
        <v>11</v>
      </c>
      <c r="AP74" s="232">
        <v>4400</v>
      </c>
      <c r="AQ74" s="232" t="s">
        <v>1933</v>
      </c>
      <c r="AR74" s="232" t="s">
        <v>846</v>
      </c>
      <c r="CF74" s="232" t="s">
        <v>1868</v>
      </c>
      <c r="CG74" s="232" t="s">
        <v>1880</v>
      </c>
      <c r="CH74" t="b">
        <v>0</v>
      </c>
    </row>
    <row r="75" spans="1:86">
      <c r="A75" s="232" t="s">
        <v>1868</v>
      </c>
      <c r="B75" s="232" t="s">
        <v>976</v>
      </c>
      <c r="C75" s="232" t="s">
        <v>6</v>
      </c>
      <c r="D75" s="232" t="s">
        <v>4</v>
      </c>
      <c r="E75" s="232" t="s">
        <v>195</v>
      </c>
      <c r="F75" s="2">
        <v>46176</v>
      </c>
      <c r="G75" t="s">
        <v>976</v>
      </c>
      <c r="H75" t="s">
        <v>1715</v>
      </c>
      <c r="I75" s="232" t="s">
        <v>1886</v>
      </c>
      <c r="J75" t="s">
        <v>276</v>
      </c>
      <c r="K75" s="232" t="s">
        <v>13</v>
      </c>
      <c r="L75" t="s">
        <v>77</v>
      </c>
      <c r="M75" s="232"/>
      <c r="N75">
        <v>400</v>
      </c>
      <c r="O75" t="s">
        <v>8</v>
      </c>
      <c r="P75" s="232" t="s">
        <v>196</v>
      </c>
      <c r="Q75" s="232">
        <v>1</v>
      </c>
      <c r="R75" t="s">
        <v>1766</v>
      </c>
      <c r="S75" s="232" t="s">
        <v>114</v>
      </c>
      <c r="T75" s="232" t="s">
        <v>276</v>
      </c>
      <c r="U75" s="232" t="s">
        <v>13</v>
      </c>
      <c r="V75" t="s">
        <v>14</v>
      </c>
      <c r="W75">
        <v>400</v>
      </c>
      <c r="X75" s="232" t="s">
        <v>72</v>
      </c>
      <c r="Y75" s="232" t="s">
        <v>196</v>
      </c>
      <c r="Z75" s="2"/>
      <c r="AA75" s="232" t="s">
        <v>36</v>
      </c>
      <c r="AB75" s="232" t="s">
        <v>196</v>
      </c>
      <c r="AC75" s="232" t="s">
        <v>196</v>
      </c>
      <c r="AD75" t="s">
        <v>196</v>
      </c>
      <c r="AE75" s="232" t="s">
        <v>183</v>
      </c>
      <c r="AF75" t="s">
        <v>1784</v>
      </c>
      <c r="AG75" s="2">
        <v>46188</v>
      </c>
      <c r="AH75" s="2">
        <v>46188</v>
      </c>
      <c r="AI75">
        <v>18</v>
      </c>
      <c r="AJ75" s="232" t="s">
        <v>1980</v>
      </c>
      <c r="AK75">
        <v>2</v>
      </c>
      <c r="AL75" s="232">
        <v>6</v>
      </c>
      <c r="AN75">
        <v>400</v>
      </c>
      <c r="AO75">
        <v>18</v>
      </c>
      <c r="AP75" s="232">
        <v>7200</v>
      </c>
      <c r="AQ75" s="232" t="s">
        <v>1203</v>
      </c>
      <c r="AR75" s="232" t="s">
        <v>750</v>
      </c>
      <c r="CF75" s="232" t="s">
        <v>1868</v>
      </c>
      <c r="CG75" s="232" t="s">
        <v>1880</v>
      </c>
      <c r="CH75" t="b">
        <v>0</v>
      </c>
    </row>
    <row r="76" spans="1:86">
      <c r="A76" s="232" t="s">
        <v>1868</v>
      </c>
      <c r="B76" s="232" t="s">
        <v>514</v>
      </c>
      <c r="C76" s="232" t="s">
        <v>6</v>
      </c>
      <c r="D76" s="232" t="s">
        <v>4</v>
      </c>
      <c r="E76" s="232" t="s">
        <v>195</v>
      </c>
      <c r="F76" s="2">
        <v>46176</v>
      </c>
      <c r="G76" t="s">
        <v>514</v>
      </c>
      <c r="H76" t="s">
        <v>1715</v>
      </c>
      <c r="I76" s="232" t="s">
        <v>177</v>
      </c>
      <c r="J76" t="s">
        <v>276</v>
      </c>
      <c r="K76" s="232" t="s">
        <v>13</v>
      </c>
      <c r="L76" t="s">
        <v>14</v>
      </c>
      <c r="M76" s="232"/>
      <c r="N76">
        <v>2400</v>
      </c>
      <c r="O76" t="s">
        <v>69</v>
      </c>
      <c r="P76" s="232" t="s">
        <v>196</v>
      </c>
      <c r="Q76" s="232">
        <v>1</v>
      </c>
      <c r="R76" t="s">
        <v>1766</v>
      </c>
      <c r="S76" s="232" t="s">
        <v>114</v>
      </c>
      <c r="T76" s="232" t="s">
        <v>276</v>
      </c>
      <c r="U76" s="232" t="s">
        <v>13</v>
      </c>
      <c r="V76" t="s">
        <v>14</v>
      </c>
      <c r="W76" t="s">
        <v>1889</v>
      </c>
      <c r="X76" s="232" t="s">
        <v>72</v>
      </c>
      <c r="Y76" s="232" t="s">
        <v>36</v>
      </c>
      <c r="Z76" s="2">
        <v>46178</v>
      </c>
      <c r="AA76" s="232" t="s">
        <v>1981</v>
      </c>
      <c r="AB76" s="232" t="s">
        <v>196</v>
      </c>
      <c r="AC76" s="232" t="s">
        <v>196</v>
      </c>
      <c r="AD76" t="s">
        <v>196</v>
      </c>
      <c r="AE76" s="232" t="s">
        <v>183</v>
      </c>
      <c r="AF76" t="s">
        <v>1784</v>
      </c>
      <c r="AG76" s="2">
        <v>46188</v>
      </c>
      <c r="AH76" s="2">
        <v>46188</v>
      </c>
      <c r="AI76">
        <v>29</v>
      </c>
      <c r="AJ76" s="232" t="s">
        <v>1982</v>
      </c>
      <c r="AK76">
        <v>6</v>
      </c>
      <c r="AL76" s="232">
        <v>6</v>
      </c>
      <c r="AN76">
        <v>2400</v>
      </c>
      <c r="AO76">
        <v>29</v>
      </c>
      <c r="AP76" s="232">
        <v>69600</v>
      </c>
      <c r="AQ76" s="232" t="s">
        <v>775</v>
      </c>
      <c r="AR76" s="232" t="s">
        <v>750</v>
      </c>
      <c r="CF76" s="232" t="s">
        <v>1868</v>
      </c>
      <c r="CG76" s="232" t="s">
        <v>1880</v>
      </c>
      <c r="CH76" t="b">
        <v>0</v>
      </c>
    </row>
    <row r="77" spans="1:86">
      <c r="A77" s="232" t="s">
        <v>1868</v>
      </c>
      <c r="B77" s="232" t="s">
        <v>85</v>
      </c>
      <c r="C77" s="232" t="s">
        <v>6</v>
      </c>
      <c r="D77" s="232" t="s">
        <v>4</v>
      </c>
      <c r="E77" s="232" t="s">
        <v>195</v>
      </c>
      <c r="F77" s="2">
        <v>46175</v>
      </c>
      <c r="G77" t="s">
        <v>85</v>
      </c>
      <c r="H77" t="s">
        <v>1710</v>
      </c>
      <c r="I77" s="232" t="s">
        <v>225</v>
      </c>
      <c r="J77" t="s">
        <v>276</v>
      </c>
      <c r="K77" s="232" t="s">
        <v>196</v>
      </c>
      <c r="L77" t="s">
        <v>122</v>
      </c>
      <c r="M77" s="232"/>
      <c r="N77">
        <v>0</v>
      </c>
      <c r="O77" t="s">
        <v>196</v>
      </c>
      <c r="P77" s="232" t="s">
        <v>1779</v>
      </c>
      <c r="Q77" s="232">
        <v>1</v>
      </c>
      <c r="R77" t="s">
        <v>1711</v>
      </c>
      <c r="S77" s="232" t="s">
        <v>1916</v>
      </c>
      <c r="T77" s="232" t="s">
        <v>276</v>
      </c>
      <c r="U77" s="232" t="s">
        <v>196</v>
      </c>
      <c r="V77" t="s">
        <v>122</v>
      </c>
      <c r="W77">
        <v>0</v>
      </c>
      <c r="X77" s="232" t="s">
        <v>72</v>
      </c>
      <c r="Y77" s="232" t="s">
        <v>16</v>
      </c>
      <c r="Z77" s="2">
        <v>46191</v>
      </c>
      <c r="AA77" s="232" t="s">
        <v>16</v>
      </c>
      <c r="AB77" s="232" t="s">
        <v>883</v>
      </c>
      <c r="AC77" s="232" t="s">
        <v>196</v>
      </c>
      <c r="AD77" t="s">
        <v>196</v>
      </c>
      <c r="AE77" s="232" t="s">
        <v>182</v>
      </c>
      <c r="AF77" t="s">
        <v>319</v>
      </c>
      <c r="AG77" s="2">
        <v>46195</v>
      </c>
      <c r="AH77" s="2">
        <v>46195</v>
      </c>
      <c r="AI77">
        <v>17</v>
      </c>
      <c r="AJ77" s="232" t="s">
        <v>196</v>
      </c>
      <c r="AK77">
        <v>0</v>
      </c>
      <c r="AL77" s="232">
        <v>6</v>
      </c>
      <c r="AN77">
        <v>0</v>
      </c>
      <c r="AO77">
        <v>17</v>
      </c>
      <c r="AP77" s="232">
        <v>0</v>
      </c>
      <c r="AQ77" s="232" t="s">
        <v>1917</v>
      </c>
      <c r="AR77" s="232" t="s">
        <v>794</v>
      </c>
      <c r="CF77" s="232" t="s">
        <v>1868</v>
      </c>
      <c r="CG77" s="232" t="s">
        <v>1880</v>
      </c>
      <c r="CH77" t="b">
        <v>0</v>
      </c>
    </row>
    <row r="78" spans="1:86">
      <c r="A78" s="232" t="s">
        <v>1868</v>
      </c>
      <c r="B78" s="232" t="s">
        <v>538</v>
      </c>
      <c r="C78" s="232" t="s">
        <v>6</v>
      </c>
      <c r="D78" s="232" t="s">
        <v>4</v>
      </c>
      <c r="E78" s="232" t="s">
        <v>1939</v>
      </c>
      <c r="F78" s="2">
        <v>46211</v>
      </c>
      <c r="G78" t="s">
        <v>538</v>
      </c>
      <c r="H78" t="s">
        <v>1710</v>
      </c>
      <c r="I78" s="232" t="s">
        <v>1918</v>
      </c>
      <c r="J78" t="s">
        <v>276</v>
      </c>
      <c r="K78" s="232" t="s">
        <v>196</v>
      </c>
      <c r="L78" t="s">
        <v>77</v>
      </c>
      <c r="M78" s="232"/>
      <c r="N78">
        <v>250</v>
      </c>
      <c r="O78" t="s">
        <v>8</v>
      </c>
      <c r="P78" s="232" t="s">
        <v>196</v>
      </c>
      <c r="Q78" s="232">
        <v>1</v>
      </c>
      <c r="R78" t="s">
        <v>1711</v>
      </c>
      <c r="S78" s="232" t="s">
        <v>306</v>
      </c>
      <c r="T78" s="232" t="s">
        <v>276</v>
      </c>
      <c r="U78" s="232" t="s">
        <v>196</v>
      </c>
      <c r="V78" t="s">
        <v>122</v>
      </c>
      <c r="W78">
        <v>250</v>
      </c>
      <c r="X78" s="232" t="s">
        <v>72</v>
      </c>
      <c r="Y78" s="232" t="s">
        <v>16</v>
      </c>
      <c r="Z78" s="2">
        <v>46181</v>
      </c>
      <c r="AA78" s="232" t="s">
        <v>38</v>
      </c>
      <c r="AB78" s="232" t="s">
        <v>1813</v>
      </c>
      <c r="AC78" s="232" t="s">
        <v>196</v>
      </c>
      <c r="AD78" t="s">
        <v>196</v>
      </c>
      <c r="AE78" s="232" t="s">
        <v>182</v>
      </c>
      <c r="AF78" t="s">
        <v>1778</v>
      </c>
      <c r="AG78" s="2">
        <v>46185</v>
      </c>
      <c r="AH78" s="2">
        <v>46185</v>
      </c>
      <c r="AI78">
        <v>18</v>
      </c>
      <c r="AJ78" s="232" t="s">
        <v>2190</v>
      </c>
      <c r="AK78">
        <v>1</v>
      </c>
      <c r="AL78" s="232">
        <v>6</v>
      </c>
      <c r="AN78">
        <v>250</v>
      </c>
      <c r="AO78">
        <v>18</v>
      </c>
      <c r="AP78" s="232">
        <v>4500</v>
      </c>
      <c r="AQ78" s="232" t="s">
        <v>795</v>
      </c>
      <c r="AR78" s="232" t="s">
        <v>794</v>
      </c>
      <c r="CF78" s="232" t="s">
        <v>1868</v>
      </c>
      <c r="CG78" s="232" t="s">
        <v>1880</v>
      </c>
      <c r="CH78" t="b">
        <v>0</v>
      </c>
    </row>
    <row r="79" spans="1:86">
      <c r="A79" s="232" t="s">
        <v>1868</v>
      </c>
      <c r="B79" s="232" t="s">
        <v>1919</v>
      </c>
      <c r="C79" s="232" t="s">
        <v>6</v>
      </c>
      <c r="D79" s="232" t="s">
        <v>4</v>
      </c>
      <c r="E79" s="232" t="s">
        <v>195</v>
      </c>
      <c r="F79" s="2">
        <v>46175</v>
      </c>
      <c r="G79" t="s">
        <v>1919</v>
      </c>
      <c r="H79" t="s">
        <v>1715</v>
      </c>
      <c r="I79" s="232" t="s">
        <v>1894</v>
      </c>
      <c r="J79" t="s">
        <v>276</v>
      </c>
      <c r="K79" s="232" t="s">
        <v>196</v>
      </c>
      <c r="L79" t="s">
        <v>78</v>
      </c>
      <c r="M79" s="232"/>
      <c r="N79">
        <v>16200</v>
      </c>
      <c r="O79" t="s">
        <v>196</v>
      </c>
      <c r="P79" s="232" t="s">
        <v>196</v>
      </c>
      <c r="Q79" s="232">
        <v>2</v>
      </c>
      <c r="R79" t="s">
        <v>1766</v>
      </c>
      <c r="S79" s="232" t="s">
        <v>1895</v>
      </c>
      <c r="T79" s="232" t="s">
        <v>276</v>
      </c>
      <c r="U79" s="232" t="s">
        <v>196</v>
      </c>
      <c r="V79" t="s">
        <v>14</v>
      </c>
      <c r="W79" t="s">
        <v>1896</v>
      </c>
      <c r="X79" s="232" t="s">
        <v>72</v>
      </c>
      <c r="Y79" s="232" t="s">
        <v>17</v>
      </c>
      <c r="Z79" s="2">
        <v>46184</v>
      </c>
      <c r="AA79" s="232" t="s">
        <v>17</v>
      </c>
      <c r="AB79" s="232" t="s">
        <v>300</v>
      </c>
      <c r="AC79" s="232" t="s">
        <v>196</v>
      </c>
      <c r="AD79" t="s">
        <v>196</v>
      </c>
      <c r="AE79" s="232" t="s">
        <v>183</v>
      </c>
      <c r="AF79" t="s">
        <v>301</v>
      </c>
      <c r="AG79" s="2">
        <v>46192</v>
      </c>
      <c r="AH79" s="2">
        <v>46192</v>
      </c>
      <c r="AI79">
        <v>11</v>
      </c>
      <c r="AJ79" s="232" t="s">
        <v>1970</v>
      </c>
      <c r="AK79">
        <v>0</v>
      </c>
      <c r="AL79" s="232">
        <v>6</v>
      </c>
      <c r="AN79">
        <v>16200</v>
      </c>
      <c r="AO79">
        <v>11</v>
      </c>
      <c r="AP79" s="232">
        <v>178200</v>
      </c>
      <c r="AQ79" s="232" t="s">
        <v>738</v>
      </c>
      <c r="AR79" s="232" t="s">
        <v>739</v>
      </c>
      <c r="CF79" s="232" t="s">
        <v>1868</v>
      </c>
      <c r="CG79" s="232" t="s">
        <v>1880</v>
      </c>
      <c r="CH79" t="b">
        <v>0</v>
      </c>
    </row>
    <row r="80" spans="1:86">
      <c r="A80" s="232" t="s">
        <v>1868</v>
      </c>
      <c r="B80" s="232" t="s">
        <v>116</v>
      </c>
      <c r="C80" s="232" t="s">
        <v>6</v>
      </c>
      <c r="D80" s="232" t="s">
        <v>4</v>
      </c>
      <c r="E80" s="232" t="s">
        <v>82</v>
      </c>
      <c r="F80" s="2">
        <v>46174</v>
      </c>
      <c r="G80" t="s">
        <v>196</v>
      </c>
      <c r="H80">
        <v>6783</v>
      </c>
      <c r="I80" s="232" t="s">
        <v>1986</v>
      </c>
      <c r="J80" t="s">
        <v>276</v>
      </c>
      <c r="K80" s="232" t="s">
        <v>196</v>
      </c>
      <c r="L80" t="s">
        <v>14</v>
      </c>
      <c r="M80" s="232"/>
      <c r="N80">
        <v>0</v>
      </c>
      <c r="O80" t="s">
        <v>196</v>
      </c>
      <c r="P80" s="232" t="s">
        <v>196</v>
      </c>
      <c r="Q80" s="232">
        <v>1</v>
      </c>
      <c r="R80">
        <v>6780</v>
      </c>
      <c r="S80" s="232" t="s">
        <v>1526</v>
      </c>
      <c r="T80" s="232" t="s">
        <v>276</v>
      </c>
      <c r="U80" s="232" t="s">
        <v>196</v>
      </c>
      <c r="V80" t="s">
        <v>14</v>
      </c>
      <c r="W80">
        <v>0</v>
      </c>
      <c r="X80" s="232" t="s">
        <v>72</v>
      </c>
      <c r="Y80" s="232" t="s">
        <v>17</v>
      </c>
      <c r="Z80" s="2">
        <v>46178</v>
      </c>
      <c r="AA80" s="232" t="s">
        <v>704</v>
      </c>
      <c r="AB80" s="232" t="s">
        <v>883</v>
      </c>
      <c r="AC80" s="232" t="s">
        <v>196</v>
      </c>
      <c r="AD80" t="s">
        <v>196</v>
      </c>
      <c r="AE80" s="232" t="s">
        <v>181</v>
      </c>
      <c r="AF80" t="s">
        <v>1770</v>
      </c>
      <c r="AG80" s="2">
        <v>46183</v>
      </c>
      <c r="AH80" s="2">
        <v>46183</v>
      </c>
      <c r="AI80">
        <v>11</v>
      </c>
      <c r="AJ80" s="232" t="s">
        <v>1882</v>
      </c>
      <c r="AK80" t="s">
        <v>196</v>
      </c>
      <c r="AL80" s="232">
        <v>6</v>
      </c>
      <c r="AN80">
        <v>0</v>
      </c>
      <c r="AO80">
        <v>11</v>
      </c>
      <c r="AP80" s="232">
        <v>0</v>
      </c>
      <c r="AQ80" s="232" t="s">
        <v>196</v>
      </c>
      <c r="AR80" s="232" t="s">
        <v>196</v>
      </c>
      <c r="CF80" s="232" t="s">
        <v>1868</v>
      </c>
      <c r="CG80" s="232" t="s">
        <v>1880</v>
      </c>
      <c r="CH80" t="b">
        <v>0</v>
      </c>
    </row>
    <row r="81" spans="1:86">
      <c r="A81" s="232" t="s">
        <v>1868</v>
      </c>
      <c r="B81" s="232" t="s">
        <v>310</v>
      </c>
      <c r="C81" s="232" t="s">
        <v>6</v>
      </c>
      <c r="D81" s="232" t="s">
        <v>4</v>
      </c>
      <c r="E81" s="232" t="s">
        <v>82</v>
      </c>
      <c r="F81" s="2">
        <v>46174</v>
      </c>
      <c r="G81" t="s">
        <v>196</v>
      </c>
      <c r="H81" t="s">
        <v>1715</v>
      </c>
      <c r="I81" s="232" t="s">
        <v>1857</v>
      </c>
      <c r="J81" t="s">
        <v>276</v>
      </c>
      <c r="K81" s="232" t="s">
        <v>13</v>
      </c>
      <c r="L81" t="s">
        <v>14</v>
      </c>
      <c r="M81" s="232"/>
      <c r="N81">
        <v>4600</v>
      </c>
      <c r="O81" t="s">
        <v>196</v>
      </c>
      <c r="P81" s="232" t="s">
        <v>196</v>
      </c>
      <c r="Q81" s="232">
        <v>1</v>
      </c>
      <c r="R81" t="s">
        <v>1766</v>
      </c>
      <c r="S81" s="232" t="s">
        <v>1859</v>
      </c>
      <c r="T81" s="232" t="s">
        <v>276</v>
      </c>
      <c r="U81" s="232" t="s">
        <v>13</v>
      </c>
      <c r="V81" t="s">
        <v>172</v>
      </c>
      <c r="W81" t="s">
        <v>1852</v>
      </c>
      <c r="X81" s="232" t="s">
        <v>72</v>
      </c>
      <c r="Y81" s="232" t="s">
        <v>16</v>
      </c>
      <c r="Z81" s="2">
        <v>46189</v>
      </c>
      <c r="AA81" s="232" t="s">
        <v>42</v>
      </c>
      <c r="AB81" s="232" t="s">
        <v>196</v>
      </c>
      <c r="AC81" s="232" t="s">
        <v>196</v>
      </c>
      <c r="AD81" t="s">
        <v>196</v>
      </c>
      <c r="AE81" s="232" t="s">
        <v>181</v>
      </c>
      <c r="AF81" t="s">
        <v>1770</v>
      </c>
      <c r="AG81" s="2">
        <v>46192</v>
      </c>
      <c r="AH81" s="2">
        <v>46192</v>
      </c>
      <c r="AI81">
        <v>15</v>
      </c>
      <c r="AJ81" s="232" t="s">
        <v>1883</v>
      </c>
      <c r="AK81">
        <v>0</v>
      </c>
      <c r="AL81" s="232">
        <v>6</v>
      </c>
      <c r="AN81">
        <v>4600</v>
      </c>
      <c r="AO81">
        <v>15</v>
      </c>
      <c r="AP81" s="232">
        <v>69000</v>
      </c>
      <c r="AQ81" s="232" t="s">
        <v>1937</v>
      </c>
      <c r="AR81" s="232" t="s">
        <v>1938</v>
      </c>
      <c r="CF81" s="232" t="s">
        <v>1868</v>
      </c>
      <c r="CG81" s="232" t="s">
        <v>1880</v>
      </c>
      <c r="CH81" t="b">
        <v>0</v>
      </c>
    </row>
    <row r="82" spans="1:86">
      <c r="A82" s="232" t="s">
        <v>1868</v>
      </c>
      <c r="B82" s="232" t="s">
        <v>977</v>
      </c>
      <c r="C82" s="232" t="s">
        <v>6</v>
      </c>
      <c r="D82" s="232" t="s">
        <v>4</v>
      </c>
      <c r="E82" s="232" t="s">
        <v>82</v>
      </c>
      <c r="F82" s="2">
        <v>46174</v>
      </c>
      <c r="G82" t="s">
        <v>196</v>
      </c>
      <c r="H82" t="s">
        <v>1715</v>
      </c>
      <c r="I82" s="232" t="s">
        <v>1884</v>
      </c>
      <c r="J82" t="s">
        <v>276</v>
      </c>
      <c r="K82" s="232" t="s">
        <v>80</v>
      </c>
      <c r="L82" t="s">
        <v>77</v>
      </c>
      <c r="M82" s="232"/>
      <c r="N82">
        <v>0</v>
      </c>
      <c r="O82" t="s">
        <v>8</v>
      </c>
      <c r="P82" s="232" t="s">
        <v>196</v>
      </c>
      <c r="Q82" s="232">
        <v>1</v>
      </c>
      <c r="R82" t="s">
        <v>1766</v>
      </c>
      <c r="S82" s="232" t="s">
        <v>1885</v>
      </c>
      <c r="T82" s="232" t="s">
        <v>276</v>
      </c>
      <c r="U82" s="232" t="s">
        <v>80</v>
      </c>
      <c r="V82" t="s">
        <v>10</v>
      </c>
      <c r="W82">
        <v>0</v>
      </c>
      <c r="X82" s="232" t="s">
        <v>72</v>
      </c>
      <c r="Y82" s="232" t="s">
        <v>36</v>
      </c>
      <c r="Z82" s="2">
        <v>46177</v>
      </c>
      <c r="AA82" s="232" t="s">
        <v>36</v>
      </c>
      <c r="AB82" s="232" t="s">
        <v>883</v>
      </c>
      <c r="AC82" s="232" t="s">
        <v>196</v>
      </c>
      <c r="AD82" t="s">
        <v>196</v>
      </c>
      <c r="AE82" s="232" t="s">
        <v>183</v>
      </c>
      <c r="AF82" t="s">
        <v>1784</v>
      </c>
      <c r="AG82" s="2">
        <v>46181</v>
      </c>
      <c r="AH82" s="2">
        <v>46181</v>
      </c>
      <c r="AI82">
        <v>18</v>
      </c>
      <c r="AJ82" s="232" t="s">
        <v>196</v>
      </c>
      <c r="AK82">
        <v>0</v>
      </c>
      <c r="AL82" s="232">
        <v>6</v>
      </c>
      <c r="AN82">
        <v>0</v>
      </c>
      <c r="AO82">
        <v>18</v>
      </c>
      <c r="AP82" s="232">
        <v>0</v>
      </c>
      <c r="AQ82" s="232" t="s">
        <v>196</v>
      </c>
      <c r="AR82" s="232" t="s">
        <v>196</v>
      </c>
      <c r="CF82" s="232" t="s">
        <v>1868</v>
      </c>
      <c r="CG82" s="232" t="s">
        <v>1880</v>
      </c>
      <c r="CH82" t="b">
        <v>0</v>
      </c>
    </row>
    <row r="83" spans="1:86">
      <c r="A83" s="232" t="s">
        <v>1868</v>
      </c>
      <c r="B83" s="232" t="s">
        <v>1014</v>
      </c>
      <c r="C83" s="232" t="s">
        <v>6</v>
      </c>
      <c r="D83" s="232" t="s">
        <v>4</v>
      </c>
      <c r="E83" s="232" t="s">
        <v>82</v>
      </c>
      <c r="F83" s="2">
        <v>46174</v>
      </c>
      <c r="G83" t="s">
        <v>196</v>
      </c>
      <c r="H83" t="s">
        <v>1715</v>
      </c>
      <c r="I83" s="232" t="s">
        <v>1886</v>
      </c>
      <c r="J83" t="s">
        <v>276</v>
      </c>
      <c r="K83" s="232" t="s">
        <v>13</v>
      </c>
      <c r="L83" t="s">
        <v>77</v>
      </c>
      <c r="M83" s="232"/>
      <c r="N83">
        <v>1400</v>
      </c>
      <c r="O83" t="s">
        <v>8</v>
      </c>
      <c r="P83" s="232" t="s">
        <v>196</v>
      </c>
      <c r="Q83" s="232">
        <v>1</v>
      </c>
      <c r="R83" t="s">
        <v>1766</v>
      </c>
      <c r="S83" s="232" t="s">
        <v>114</v>
      </c>
      <c r="T83" s="232" t="s">
        <v>276</v>
      </c>
      <c r="U83" s="232" t="s">
        <v>13</v>
      </c>
      <c r="V83" t="s">
        <v>14</v>
      </c>
      <c r="W83" t="s">
        <v>1887</v>
      </c>
      <c r="X83" s="232" t="s">
        <v>72</v>
      </c>
      <c r="Y83" s="232" t="s">
        <v>36</v>
      </c>
      <c r="Z83" s="2">
        <v>46178</v>
      </c>
      <c r="AA83" s="232" t="s">
        <v>36</v>
      </c>
      <c r="AB83" s="232" t="s">
        <v>196</v>
      </c>
      <c r="AC83" s="232" t="s">
        <v>196</v>
      </c>
      <c r="AD83" t="s">
        <v>196</v>
      </c>
      <c r="AE83" s="232" t="s">
        <v>183</v>
      </c>
      <c r="AF83" t="s">
        <v>1784</v>
      </c>
      <c r="AG83" s="2">
        <v>46183</v>
      </c>
      <c r="AH83" s="2">
        <v>46183</v>
      </c>
      <c r="AI83">
        <v>18</v>
      </c>
      <c r="AJ83" s="232" t="s">
        <v>1902</v>
      </c>
      <c r="AK83">
        <v>0</v>
      </c>
      <c r="AL83" s="232">
        <v>6</v>
      </c>
      <c r="AN83">
        <v>1400</v>
      </c>
      <c r="AO83">
        <v>18</v>
      </c>
      <c r="AP83" s="232">
        <v>25200</v>
      </c>
      <c r="AQ83" s="232" t="s">
        <v>1203</v>
      </c>
      <c r="AR83" s="232" t="s">
        <v>750</v>
      </c>
      <c r="CF83" s="232" t="s">
        <v>1868</v>
      </c>
      <c r="CG83" s="232" t="s">
        <v>1880</v>
      </c>
      <c r="CH83" t="b">
        <v>0</v>
      </c>
    </row>
    <row r="84" spans="1:86">
      <c r="A84" s="232" t="s">
        <v>1868</v>
      </c>
      <c r="B84" s="232" t="s">
        <v>1015</v>
      </c>
      <c r="C84" s="232" t="s">
        <v>6</v>
      </c>
      <c r="D84" s="232" t="s">
        <v>4</v>
      </c>
      <c r="E84" s="232" t="s">
        <v>82</v>
      </c>
      <c r="F84" s="2">
        <v>46174</v>
      </c>
      <c r="G84" t="s">
        <v>196</v>
      </c>
      <c r="H84" t="s">
        <v>1715</v>
      </c>
      <c r="I84" s="232" t="s">
        <v>177</v>
      </c>
      <c r="J84" t="s">
        <v>276</v>
      </c>
      <c r="K84" s="232" t="s">
        <v>13</v>
      </c>
      <c r="L84" t="s">
        <v>14</v>
      </c>
      <c r="M84" s="232"/>
      <c r="N84">
        <v>2400</v>
      </c>
      <c r="O84" t="s">
        <v>69</v>
      </c>
      <c r="P84" s="232" t="s">
        <v>196</v>
      </c>
      <c r="Q84" s="232">
        <v>1</v>
      </c>
      <c r="R84" t="s">
        <v>1766</v>
      </c>
      <c r="S84" s="232" t="s">
        <v>114</v>
      </c>
      <c r="T84" s="232" t="s">
        <v>276</v>
      </c>
      <c r="U84" s="232" t="s">
        <v>13</v>
      </c>
      <c r="V84" t="s">
        <v>14</v>
      </c>
      <c r="W84" t="s">
        <v>1889</v>
      </c>
      <c r="X84" s="232" t="s">
        <v>72</v>
      </c>
      <c r="Y84" s="232" t="s">
        <v>36</v>
      </c>
      <c r="Z84" s="2">
        <v>46178</v>
      </c>
      <c r="AA84" s="232" t="s">
        <v>1790</v>
      </c>
      <c r="AB84" s="232" t="s">
        <v>196</v>
      </c>
      <c r="AC84" s="232" t="s">
        <v>196</v>
      </c>
      <c r="AD84" t="s">
        <v>196</v>
      </c>
      <c r="AE84" s="232" t="s">
        <v>183</v>
      </c>
      <c r="AF84" t="s">
        <v>1784</v>
      </c>
      <c r="AG84" s="2">
        <v>46183</v>
      </c>
      <c r="AH84" s="2">
        <v>46183</v>
      </c>
      <c r="AI84">
        <v>29</v>
      </c>
      <c r="AJ84" s="232" t="s">
        <v>1903</v>
      </c>
      <c r="AK84">
        <v>0</v>
      </c>
      <c r="AL84" s="232">
        <v>6</v>
      </c>
      <c r="AN84">
        <v>2400</v>
      </c>
      <c r="AO84">
        <v>29</v>
      </c>
      <c r="AP84" s="232">
        <v>69600</v>
      </c>
      <c r="AQ84" s="232" t="s">
        <v>775</v>
      </c>
      <c r="AR84" s="232" t="s">
        <v>750</v>
      </c>
      <c r="CF84" s="232" t="s">
        <v>1868</v>
      </c>
      <c r="CG84" s="232" t="s">
        <v>1880</v>
      </c>
      <c r="CH84" t="b">
        <v>0</v>
      </c>
    </row>
    <row r="85" spans="1:86">
      <c r="A85" s="232" t="s">
        <v>1868</v>
      </c>
      <c r="B85" s="232" t="s">
        <v>975</v>
      </c>
      <c r="C85" s="232" t="s">
        <v>6</v>
      </c>
      <c r="D85" s="232" t="s">
        <v>4</v>
      </c>
      <c r="E85" s="232" t="s">
        <v>82</v>
      </c>
      <c r="F85" s="2">
        <v>46174</v>
      </c>
      <c r="G85" t="s">
        <v>196</v>
      </c>
      <c r="H85" t="s">
        <v>1715</v>
      </c>
      <c r="I85" s="232" t="s">
        <v>1890</v>
      </c>
      <c r="J85" t="s">
        <v>276</v>
      </c>
      <c r="K85" s="232" t="s">
        <v>13</v>
      </c>
      <c r="L85" t="s">
        <v>77</v>
      </c>
      <c r="M85" s="232"/>
      <c r="N85">
        <v>1000</v>
      </c>
      <c r="O85" t="s">
        <v>8</v>
      </c>
      <c r="P85" s="232" t="s">
        <v>196</v>
      </c>
      <c r="Q85" s="232">
        <v>1</v>
      </c>
      <c r="R85" t="s">
        <v>1766</v>
      </c>
      <c r="S85" s="232" t="s">
        <v>1891</v>
      </c>
      <c r="T85" s="232" t="s">
        <v>276</v>
      </c>
      <c r="U85" s="232" t="s">
        <v>13</v>
      </c>
      <c r="V85" t="s">
        <v>14</v>
      </c>
      <c r="W85" t="s">
        <v>1793</v>
      </c>
      <c r="X85" s="232" t="s">
        <v>72</v>
      </c>
      <c r="Y85" s="232" t="s">
        <v>36</v>
      </c>
      <c r="Z85" s="2">
        <v>46178</v>
      </c>
      <c r="AA85" s="232" t="s">
        <v>1892</v>
      </c>
      <c r="AB85" s="232" t="s">
        <v>196</v>
      </c>
      <c r="AC85" s="232" t="s">
        <v>196</v>
      </c>
      <c r="AD85" t="s">
        <v>196</v>
      </c>
      <c r="AE85" s="232" t="s">
        <v>183</v>
      </c>
      <c r="AF85" t="s">
        <v>1784</v>
      </c>
      <c r="AG85" s="2">
        <v>46190</v>
      </c>
      <c r="AH85" s="2">
        <v>46190</v>
      </c>
      <c r="AI85">
        <v>18</v>
      </c>
      <c r="AJ85" s="232" t="s">
        <v>1904</v>
      </c>
      <c r="AK85">
        <v>0</v>
      </c>
      <c r="AL85" s="232">
        <v>6</v>
      </c>
      <c r="AN85">
        <v>1000</v>
      </c>
      <c r="AO85">
        <v>18</v>
      </c>
      <c r="AP85" s="232">
        <v>18000</v>
      </c>
      <c r="AQ85" s="232" t="s">
        <v>1561</v>
      </c>
      <c r="AR85" s="232" t="s">
        <v>1562</v>
      </c>
      <c r="CF85" s="232" t="s">
        <v>1868</v>
      </c>
      <c r="CG85" s="232" t="s">
        <v>1880</v>
      </c>
      <c r="CH85" t="b">
        <v>0</v>
      </c>
    </row>
    <row r="86" spans="1:86">
      <c r="A86" s="232" t="s">
        <v>1868</v>
      </c>
      <c r="B86" s="232" t="s">
        <v>1893</v>
      </c>
      <c r="C86" s="232" t="s">
        <v>6</v>
      </c>
      <c r="D86" s="232" t="s">
        <v>4</v>
      </c>
      <c r="E86" s="232" t="s">
        <v>82</v>
      </c>
      <c r="F86" s="2">
        <v>46174</v>
      </c>
      <c r="G86" t="s">
        <v>196</v>
      </c>
      <c r="H86" t="s">
        <v>1715</v>
      </c>
      <c r="I86" s="232" t="s">
        <v>1894</v>
      </c>
      <c r="J86" t="s">
        <v>276</v>
      </c>
      <c r="K86" s="232" t="s">
        <v>196</v>
      </c>
      <c r="L86" t="s">
        <v>78</v>
      </c>
      <c r="M86" s="232"/>
      <c r="N86">
        <v>16200</v>
      </c>
      <c r="O86" t="s">
        <v>196</v>
      </c>
      <c r="P86" s="232" t="s">
        <v>196</v>
      </c>
      <c r="Q86" s="232">
        <v>1</v>
      </c>
      <c r="R86" t="s">
        <v>1766</v>
      </c>
      <c r="S86" s="232" t="s">
        <v>1895</v>
      </c>
      <c r="T86" s="232" t="s">
        <v>276</v>
      </c>
      <c r="U86" s="232" t="s">
        <v>196</v>
      </c>
      <c r="V86" t="s">
        <v>14</v>
      </c>
      <c r="W86" t="s">
        <v>1896</v>
      </c>
      <c r="X86" s="232" t="s">
        <v>74</v>
      </c>
      <c r="Y86" s="232" t="s">
        <v>17</v>
      </c>
      <c r="Z86" s="2">
        <v>46175</v>
      </c>
      <c r="AA86" s="232" t="s">
        <v>17</v>
      </c>
      <c r="AB86" s="232" t="s">
        <v>300</v>
      </c>
      <c r="AC86" s="232" t="s">
        <v>196</v>
      </c>
      <c r="AD86" t="s">
        <v>196</v>
      </c>
      <c r="AE86" s="232" t="s">
        <v>183</v>
      </c>
      <c r="AF86" t="s">
        <v>301</v>
      </c>
      <c r="AG86" s="2">
        <v>46178</v>
      </c>
      <c r="AH86" s="2">
        <v>46178</v>
      </c>
      <c r="AI86">
        <v>11</v>
      </c>
      <c r="AJ86" s="232" t="s">
        <v>1905</v>
      </c>
      <c r="AK86">
        <v>0</v>
      </c>
      <c r="AL86" s="232">
        <v>6</v>
      </c>
      <c r="AN86">
        <v>16200</v>
      </c>
      <c r="AO86">
        <v>11</v>
      </c>
      <c r="AP86" s="232">
        <v>178200</v>
      </c>
      <c r="AQ86" s="232" t="s">
        <v>738</v>
      </c>
      <c r="AR86" s="232" t="s">
        <v>739</v>
      </c>
      <c r="CF86" s="232" t="s">
        <v>1868</v>
      </c>
      <c r="CG86" s="232" t="s">
        <v>1880</v>
      </c>
      <c r="CH86" t="b">
        <v>0</v>
      </c>
    </row>
    <row r="87" spans="1:86">
      <c r="A87" s="232" t="s">
        <v>1868</v>
      </c>
      <c r="B87" s="232" t="s">
        <v>1897</v>
      </c>
      <c r="C87" s="232" t="s">
        <v>6</v>
      </c>
      <c r="D87" s="232" t="s">
        <v>4</v>
      </c>
      <c r="E87" s="232" t="s">
        <v>82</v>
      </c>
      <c r="F87" s="2">
        <v>46174</v>
      </c>
      <c r="G87" t="s">
        <v>196</v>
      </c>
      <c r="H87" t="s">
        <v>1715</v>
      </c>
      <c r="I87" s="232" t="s">
        <v>1894</v>
      </c>
      <c r="J87" t="s">
        <v>276</v>
      </c>
      <c r="K87" s="232" t="s">
        <v>196</v>
      </c>
      <c r="L87" t="s">
        <v>78</v>
      </c>
      <c r="M87" s="232"/>
      <c r="N87">
        <v>16200</v>
      </c>
      <c r="O87" t="s">
        <v>196</v>
      </c>
      <c r="P87" s="232" t="s">
        <v>196</v>
      </c>
      <c r="Q87" s="232">
        <v>1</v>
      </c>
      <c r="R87" t="s">
        <v>1766</v>
      </c>
      <c r="S87" s="232" t="s">
        <v>1895</v>
      </c>
      <c r="T87" s="232" t="s">
        <v>276</v>
      </c>
      <c r="U87" s="232" t="s">
        <v>196</v>
      </c>
      <c r="V87" t="s">
        <v>14</v>
      </c>
      <c r="W87" t="s">
        <v>1896</v>
      </c>
      <c r="X87" s="232" t="s">
        <v>74</v>
      </c>
      <c r="Y87" s="232" t="s">
        <v>17</v>
      </c>
      <c r="Z87" s="2">
        <v>46181</v>
      </c>
      <c r="AA87" s="232" t="s">
        <v>17</v>
      </c>
      <c r="AB87" s="232" t="s">
        <v>300</v>
      </c>
      <c r="AC87" s="232" t="s">
        <v>196</v>
      </c>
      <c r="AD87" t="s">
        <v>196</v>
      </c>
      <c r="AE87" s="232" t="s">
        <v>183</v>
      </c>
      <c r="AF87" t="s">
        <v>301</v>
      </c>
      <c r="AG87" s="2">
        <v>46185</v>
      </c>
      <c r="AH87" s="2">
        <v>46185</v>
      </c>
      <c r="AI87">
        <v>11</v>
      </c>
      <c r="AJ87" s="232" t="s">
        <v>1906</v>
      </c>
      <c r="AK87">
        <v>0</v>
      </c>
      <c r="AL87" s="232">
        <v>6</v>
      </c>
      <c r="AN87">
        <v>16200</v>
      </c>
      <c r="AO87">
        <v>11</v>
      </c>
      <c r="AP87" s="232">
        <v>178200</v>
      </c>
      <c r="AQ87" s="232" t="s">
        <v>738</v>
      </c>
      <c r="AR87" s="232" t="s">
        <v>739</v>
      </c>
      <c r="CF87" s="232" t="s">
        <v>1868</v>
      </c>
      <c r="CG87" s="232" t="s">
        <v>1880</v>
      </c>
      <c r="CH87" t="b">
        <v>0</v>
      </c>
    </row>
    <row r="88" spans="1:86">
      <c r="A88" s="232" t="s">
        <v>1868</v>
      </c>
      <c r="B88" s="232" t="s">
        <v>1898</v>
      </c>
      <c r="C88" s="232" t="s">
        <v>6</v>
      </c>
      <c r="D88" s="232" t="s">
        <v>4</v>
      </c>
      <c r="E88" s="232" t="s">
        <v>82</v>
      </c>
      <c r="F88" s="2">
        <v>46174</v>
      </c>
      <c r="G88" t="s">
        <v>196</v>
      </c>
      <c r="H88" t="s">
        <v>1715</v>
      </c>
      <c r="I88" s="232" t="s">
        <v>1894</v>
      </c>
      <c r="J88" t="s">
        <v>276</v>
      </c>
      <c r="K88" s="232" t="s">
        <v>196</v>
      </c>
      <c r="L88" t="s">
        <v>78</v>
      </c>
      <c r="M88" s="232"/>
      <c r="N88">
        <v>16200</v>
      </c>
      <c r="O88" t="s">
        <v>196</v>
      </c>
      <c r="P88" s="232" t="s">
        <v>196</v>
      </c>
      <c r="Q88" s="232">
        <v>1</v>
      </c>
      <c r="R88" t="s">
        <v>1766</v>
      </c>
      <c r="S88" s="232" t="s">
        <v>1895</v>
      </c>
      <c r="T88" s="232" t="s">
        <v>276</v>
      </c>
      <c r="U88" s="232" t="s">
        <v>196</v>
      </c>
      <c r="V88" t="s">
        <v>14</v>
      </c>
      <c r="W88" t="s">
        <v>1896</v>
      </c>
      <c r="X88" s="232" t="s">
        <v>72</v>
      </c>
      <c r="Y88" s="232" t="s">
        <v>17</v>
      </c>
      <c r="Z88" s="2">
        <v>46182</v>
      </c>
      <c r="AA88" s="232" t="s">
        <v>17</v>
      </c>
      <c r="AB88" s="232" t="s">
        <v>300</v>
      </c>
      <c r="AC88" s="232" t="s">
        <v>196</v>
      </c>
      <c r="AD88" t="s">
        <v>196</v>
      </c>
      <c r="AE88" s="232" t="s">
        <v>183</v>
      </c>
      <c r="AF88" t="s">
        <v>301</v>
      </c>
      <c r="AG88" s="2">
        <v>46188</v>
      </c>
      <c r="AH88" s="2">
        <v>46188</v>
      </c>
      <c r="AI88">
        <v>11</v>
      </c>
      <c r="AJ88" s="232" t="s">
        <v>1907</v>
      </c>
      <c r="AK88">
        <v>0</v>
      </c>
      <c r="AL88" s="232">
        <v>6</v>
      </c>
      <c r="AN88">
        <v>16200</v>
      </c>
      <c r="AO88">
        <v>11</v>
      </c>
      <c r="AP88" s="232">
        <v>178200</v>
      </c>
      <c r="AQ88" s="232" t="s">
        <v>738</v>
      </c>
      <c r="AR88" s="232" t="s">
        <v>739</v>
      </c>
      <c r="CF88" s="232" t="s">
        <v>1868</v>
      </c>
      <c r="CG88" s="232" t="s">
        <v>1880</v>
      </c>
      <c r="CH88" t="b">
        <v>0</v>
      </c>
    </row>
    <row r="89" spans="1:86">
      <c r="A89" s="232" t="s">
        <v>1868</v>
      </c>
      <c r="B89" s="232" t="s">
        <v>526</v>
      </c>
      <c r="C89" s="232" t="s">
        <v>6</v>
      </c>
      <c r="D89" s="232" t="s">
        <v>189</v>
      </c>
      <c r="E89" s="232" t="s">
        <v>1854</v>
      </c>
      <c r="F89" s="2">
        <v>46171</v>
      </c>
      <c r="H89">
        <v>6713</v>
      </c>
      <c r="I89" s="232" t="s">
        <v>1855</v>
      </c>
      <c r="J89" t="s">
        <v>7</v>
      </c>
      <c r="K89" s="232" t="s">
        <v>9</v>
      </c>
      <c r="L89" t="s">
        <v>100</v>
      </c>
      <c r="M89" s="232"/>
      <c r="N89">
        <v>600</v>
      </c>
      <c r="O89">
        <v>0</v>
      </c>
      <c r="P89" s="232"/>
      <c r="Q89" s="232">
        <v>1</v>
      </c>
      <c r="R89">
        <v>6710</v>
      </c>
      <c r="S89" s="232" t="s">
        <v>1855</v>
      </c>
      <c r="T89" s="232" t="s">
        <v>7</v>
      </c>
      <c r="U89" s="232" t="s">
        <v>9</v>
      </c>
      <c r="V89" t="s">
        <v>1</v>
      </c>
      <c r="W89">
        <v>600</v>
      </c>
      <c r="X89" s="232" t="s">
        <v>74</v>
      </c>
      <c r="Y89" s="232" t="s">
        <v>16</v>
      </c>
      <c r="Z89" s="2">
        <v>46181</v>
      </c>
      <c r="AA89" s="232" t="s">
        <v>43</v>
      </c>
      <c r="AB89" s="232"/>
      <c r="AC89" s="232"/>
      <c r="AE89" s="232" t="s">
        <v>180</v>
      </c>
      <c r="AF89">
        <v>0</v>
      </c>
      <c r="AG89" s="2">
        <v>46183</v>
      </c>
      <c r="AH89" s="2">
        <v>46183</v>
      </c>
      <c r="AI89">
        <v>13</v>
      </c>
      <c r="AJ89" s="232" t="s">
        <v>1856</v>
      </c>
      <c r="AK89">
        <v>1</v>
      </c>
      <c r="AL89" s="232">
        <v>6</v>
      </c>
      <c r="AN89">
        <v>600</v>
      </c>
      <c r="AO89">
        <v>13</v>
      </c>
      <c r="AP89" s="232">
        <v>7800</v>
      </c>
      <c r="AQ89" s="232" t="s">
        <v>943</v>
      </c>
      <c r="AR89" s="232" t="s">
        <v>944</v>
      </c>
      <c r="CF89" s="232" t="s">
        <v>1868</v>
      </c>
      <c r="CG89" s="232" t="s">
        <v>1880</v>
      </c>
      <c r="CH89" t="b">
        <v>0</v>
      </c>
    </row>
    <row r="90" spans="1:86">
      <c r="A90" s="232" t="s">
        <v>1868</v>
      </c>
      <c r="B90" s="232" t="s">
        <v>523</v>
      </c>
      <c r="C90" s="232" t="s">
        <v>6</v>
      </c>
      <c r="D90" s="232" t="s">
        <v>4</v>
      </c>
      <c r="E90" s="232" t="s">
        <v>82</v>
      </c>
      <c r="F90" s="2">
        <v>46171</v>
      </c>
      <c r="G90" t="s">
        <v>196</v>
      </c>
      <c r="H90" t="s">
        <v>1710</v>
      </c>
      <c r="I90" s="232" t="s">
        <v>1810</v>
      </c>
      <c r="J90" t="s">
        <v>276</v>
      </c>
      <c r="K90" s="232" t="s">
        <v>196</v>
      </c>
      <c r="L90" t="s">
        <v>122</v>
      </c>
      <c r="M90" s="232"/>
      <c r="N90">
        <v>1500</v>
      </c>
      <c r="O90" t="s">
        <v>196</v>
      </c>
      <c r="P90" s="232" t="s">
        <v>1779</v>
      </c>
      <c r="Q90" s="232">
        <v>1</v>
      </c>
      <c r="R90" t="s">
        <v>1711</v>
      </c>
      <c r="S90" s="232" t="s">
        <v>1812</v>
      </c>
      <c r="T90" s="232" t="s">
        <v>276</v>
      </c>
      <c r="U90" s="232" t="s">
        <v>196</v>
      </c>
      <c r="V90" t="s">
        <v>122</v>
      </c>
      <c r="W90" t="s">
        <v>1811</v>
      </c>
      <c r="X90" s="232" t="s">
        <v>74</v>
      </c>
      <c r="Y90" s="232" t="s">
        <v>16</v>
      </c>
      <c r="Z90" s="2">
        <v>46174</v>
      </c>
      <c r="AA90" s="232" t="s">
        <v>16</v>
      </c>
      <c r="AB90" s="232" t="s">
        <v>1813</v>
      </c>
      <c r="AC90" s="232" t="s">
        <v>196</v>
      </c>
      <c r="AD90" t="s">
        <v>196</v>
      </c>
      <c r="AE90" s="232" t="s">
        <v>182</v>
      </c>
      <c r="AF90" t="s">
        <v>319</v>
      </c>
      <c r="AG90" s="2">
        <v>46176</v>
      </c>
      <c r="AH90" s="2">
        <v>46176</v>
      </c>
      <c r="AI90">
        <v>17</v>
      </c>
      <c r="AJ90" s="232" t="s">
        <v>1814</v>
      </c>
      <c r="AK90">
        <v>0</v>
      </c>
      <c r="AL90" s="232">
        <v>6</v>
      </c>
      <c r="AN90">
        <v>1500</v>
      </c>
      <c r="AO90">
        <v>17</v>
      </c>
      <c r="AP90" s="232">
        <v>25500</v>
      </c>
      <c r="AQ90" s="232" t="s">
        <v>1815</v>
      </c>
      <c r="AR90" s="232" t="s">
        <v>1816</v>
      </c>
      <c r="CF90" s="232" t="s">
        <v>1868</v>
      </c>
      <c r="CG90" s="232" t="s">
        <v>1880</v>
      </c>
      <c r="CH90" t="b">
        <v>0</v>
      </c>
    </row>
    <row r="91" spans="1:86">
      <c r="A91" s="232" t="s">
        <v>1868</v>
      </c>
      <c r="B91" s="232" t="s">
        <v>541</v>
      </c>
      <c r="C91" s="232" t="s">
        <v>6</v>
      </c>
      <c r="D91" s="232" t="s">
        <v>4</v>
      </c>
      <c r="E91" s="232" t="s">
        <v>82</v>
      </c>
      <c r="F91" s="2">
        <v>46171</v>
      </c>
      <c r="G91" t="s">
        <v>196</v>
      </c>
      <c r="H91" t="s">
        <v>1710</v>
      </c>
      <c r="I91" s="232" t="s">
        <v>1846</v>
      </c>
      <c r="J91" t="s">
        <v>276</v>
      </c>
      <c r="K91" s="232" t="s">
        <v>13</v>
      </c>
      <c r="L91" t="s">
        <v>1570</v>
      </c>
      <c r="M91" s="232"/>
      <c r="N91">
        <v>9600</v>
      </c>
      <c r="O91" t="s">
        <v>196</v>
      </c>
      <c r="P91" s="232" t="s">
        <v>1779</v>
      </c>
      <c r="Q91" s="232">
        <v>1</v>
      </c>
      <c r="R91" t="s">
        <v>1711</v>
      </c>
      <c r="S91" s="232" t="s">
        <v>1848</v>
      </c>
      <c r="T91" s="232" t="s">
        <v>276</v>
      </c>
      <c r="U91" s="232" t="s">
        <v>13</v>
      </c>
      <c r="V91" t="s">
        <v>1570</v>
      </c>
      <c r="W91" t="s">
        <v>1847</v>
      </c>
      <c r="X91" s="232" t="s">
        <v>1849</v>
      </c>
      <c r="Y91" s="232" t="s">
        <v>16</v>
      </c>
      <c r="Z91" s="2">
        <v>46183</v>
      </c>
      <c r="AA91" s="232" t="s">
        <v>16</v>
      </c>
      <c r="AB91" s="232" t="s">
        <v>196</v>
      </c>
      <c r="AC91" s="232" t="s">
        <v>196</v>
      </c>
      <c r="AD91" t="s">
        <v>196</v>
      </c>
      <c r="AE91" s="232" t="s">
        <v>184</v>
      </c>
      <c r="AF91" t="s">
        <v>1704</v>
      </c>
      <c r="AG91" s="2">
        <v>46191</v>
      </c>
      <c r="AH91" s="2">
        <v>46191</v>
      </c>
      <c r="AI91">
        <v>17</v>
      </c>
      <c r="AJ91" s="232" t="s">
        <v>1909</v>
      </c>
      <c r="AK91">
        <v>32</v>
      </c>
      <c r="AL91" s="232">
        <v>6</v>
      </c>
      <c r="AN91">
        <v>9600</v>
      </c>
      <c r="AO91">
        <v>17</v>
      </c>
      <c r="AP91" s="232">
        <v>163200</v>
      </c>
      <c r="AQ91" s="232" t="s">
        <v>1850</v>
      </c>
      <c r="AR91" s="232" t="s">
        <v>1851</v>
      </c>
      <c r="CF91" s="232" t="s">
        <v>1868</v>
      </c>
      <c r="CG91" s="232" t="s">
        <v>1880</v>
      </c>
      <c r="CH91" t="b">
        <v>0</v>
      </c>
    </row>
    <row r="92" spans="1:86">
      <c r="A92" s="232" t="s">
        <v>1868</v>
      </c>
      <c r="B92" s="232" t="s">
        <v>530</v>
      </c>
      <c r="C92" s="232" t="s">
        <v>6</v>
      </c>
      <c r="D92" s="232" t="s">
        <v>4</v>
      </c>
      <c r="E92" s="232" t="s">
        <v>1854</v>
      </c>
      <c r="F92" s="2">
        <v>46171</v>
      </c>
      <c r="G92" t="s">
        <v>196</v>
      </c>
      <c r="H92" t="s">
        <v>1715</v>
      </c>
      <c r="I92" s="232" t="s">
        <v>1857</v>
      </c>
      <c r="J92" t="s">
        <v>276</v>
      </c>
      <c r="K92" s="232" t="s">
        <v>196</v>
      </c>
      <c r="L92" t="s">
        <v>14</v>
      </c>
      <c r="M92" s="232"/>
      <c r="N92">
        <v>6600</v>
      </c>
      <c r="O92" t="s">
        <v>196</v>
      </c>
      <c r="P92" s="232" t="s">
        <v>196</v>
      </c>
      <c r="Q92" s="232">
        <v>1</v>
      </c>
      <c r="R92" t="s">
        <v>1766</v>
      </c>
      <c r="S92" s="232" t="s">
        <v>1859</v>
      </c>
      <c r="T92" s="232" t="s">
        <v>276</v>
      </c>
      <c r="U92" s="232" t="s">
        <v>196</v>
      </c>
      <c r="V92" t="s">
        <v>14</v>
      </c>
      <c r="W92" t="s">
        <v>1858</v>
      </c>
      <c r="X92" s="232" t="s">
        <v>72</v>
      </c>
      <c r="Y92" s="232" t="s">
        <v>196</v>
      </c>
      <c r="Z92" s="2">
        <v>46188</v>
      </c>
      <c r="AA92" s="232" t="s">
        <v>42</v>
      </c>
      <c r="AB92" s="232" t="s">
        <v>196</v>
      </c>
      <c r="AC92" s="232" t="s">
        <v>196</v>
      </c>
      <c r="AD92" t="s">
        <v>196</v>
      </c>
      <c r="AE92" s="232" t="s">
        <v>196</v>
      </c>
      <c r="AF92" t="s">
        <v>1770</v>
      </c>
      <c r="AG92" s="2">
        <v>46192</v>
      </c>
      <c r="AH92" s="2">
        <v>46192</v>
      </c>
      <c r="AI92">
        <v>15</v>
      </c>
      <c r="AJ92" s="232" t="s">
        <v>1910</v>
      </c>
      <c r="AK92">
        <v>0</v>
      </c>
      <c r="AL92" s="232">
        <v>6</v>
      </c>
      <c r="AN92">
        <v>6600</v>
      </c>
      <c r="AO92">
        <v>15</v>
      </c>
      <c r="AP92" s="232">
        <v>99000</v>
      </c>
      <c r="AQ92" s="232" t="s">
        <v>1853</v>
      </c>
      <c r="AR92" s="232" t="s">
        <v>1860</v>
      </c>
      <c r="CF92" s="232" t="s">
        <v>1868</v>
      </c>
      <c r="CG92" s="232" t="s">
        <v>1880</v>
      </c>
      <c r="CH92" t="b">
        <v>0</v>
      </c>
    </row>
    <row r="93" spans="1:86">
      <c r="A93" s="232" t="s">
        <v>1868</v>
      </c>
      <c r="B93" s="232" t="s">
        <v>311</v>
      </c>
      <c r="C93" s="232" t="s">
        <v>6</v>
      </c>
      <c r="D93" s="232" t="s">
        <v>4</v>
      </c>
      <c r="E93" s="232" t="s">
        <v>1854</v>
      </c>
      <c r="F93" s="2">
        <v>46171</v>
      </c>
      <c r="G93" t="s">
        <v>196</v>
      </c>
      <c r="H93" t="s">
        <v>1715</v>
      </c>
      <c r="I93" s="232" t="s">
        <v>1857</v>
      </c>
      <c r="J93" t="s">
        <v>276</v>
      </c>
      <c r="K93" s="232" t="s">
        <v>196</v>
      </c>
      <c r="L93" t="s">
        <v>14</v>
      </c>
      <c r="M93" s="232"/>
      <c r="N93">
        <v>1800</v>
      </c>
      <c r="O93" t="s">
        <v>196</v>
      </c>
      <c r="P93" s="232" t="s">
        <v>196</v>
      </c>
      <c r="Q93" s="232">
        <v>1</v>
      </c>
      <c r="R93" t="s">
        <v>1766</v>
      </c>
      <c r="S93" s="232" t="s">
        <v>1859</v>
      </c>
      <c r="T93" s="232" t="s">
        <v>276</v>
      </c>
      <c r="U93" s="232" t="s">
        <v>196</v>
      </c>
      <c r="V93" t="s">
        <v>14</v>
      </c>
      <c r="W93" t="s">
        <v>1861</v>
      </c>
      <c r="X93" s="232" t="s">
        <v>72</v>
      </c>
      <c r="Y93" s="232" t="s">
        <v>196</v>
      </c>
      <c r="Z93" s="2">
        <v>46188</v>
      </c>
      <c r="AA93" s="232" t="s">
        <v>42</v>
      </c>
      <c r="AB93" s="232" t="s">
        <v>196</v>
      </c>
      <c r="AC93" s="232" t="s">
        <v>196</v>
      </c>
      <c r="AD93" t="s">
        <v>196</v>
      </c>
      <c r="AE93" s="232" t="s">
        <v>196</v>
      </c>
      <c r="AF93" t="s">
        <v>1770</v>
      </c>
      <c r="AG93" s="2">
        <v>46192</v>
      </c>
      <c r="AH93" s="2">
        <v>46192</v>
      </c>
      <c r="AI93">
        <v>15</v>
      </c>
      <c r="AJ93" s="232" t="s">
        <v>1911</v>
      </c>
      <c r="AK93">
        <v>0</v>
      </c>
      <c r="AL93" s="232">
        <v>6</v>
      </c>
      <c r="AN93">
        <v>1800</v>
      </c>
      <c r="AO93">
        <v>15</v>
      </c>
      <c r="AP93" s="232">
        <v>27000</v>
      </c>
      <c r="AQ93" s="232" t="s">
        <v>1853</v>
      </c>
      <c r="AR93" s="232" t="s">
        <v>1862</v>
      </c>
      <c r="CF93" s="232" t="s">
        <v>1868</v>
      </c>
      <c r="CG93" s="232" t="s">
        <v>1880</v>
      </c>
      <c r="CH93" t="b">
        <v>0</v>
      </c>
    </row>
    <row r="94" spans="1:86">
      <c r="A94" s="232" t="s">
        <v>1868</v>
      </c>
      <c r="B94" s="232" t="s">
        <v>84</v>
      </c>
      <c r="C94" s="232" t="s">
        <v>6</v>
      </c>
      <c r="D94" s="232" t="s">
        <v>4</v>
      </c>
      <c r="E94" s="232" t="s">
        <v>1854</v>
      </c>
      <c r="F94" s="2">
        <v>46171</v>
      </c>
      <c r="G94" t="s">
        <v>196</v>
      </c>
      <c r="H94" t="s">
        <v>1710</v>
      </c>
      <c r="I94" s="232" t="s">
        <v>1863</v>
      </c>
      <c r="J94" t="s">
        <v>276</v>
      </c>
      <c r="K94" s="232" t="s">
        <v>196</v>
      </c>
      <c r="L94" t="s">
        <v>105</v>
      </c>
      <c r="M94" s="232"/>
      <c r="N94" t="s">
        <v>2191</v>
      </c>
      <c r="O94" t="s">
        <v>196</v>
      </c>
      <c r="P94" s="232" t="s">
        <v>196</v>
      </c>
      <c r="Q94" s="232">
        <v>1</v>
      </c>
      <c r="R94" t="s">
        <v>1711</v>
      </c>
      <c r="S94" s="232" t="s">
        <v>1864</v>
      </c>
      <c r="T94" s="232" t="s">
        <v>276</v>
      </c>
      <c r="U94" s="232" t="s">
        <v>196</v>
      </c>
      <c r="V94" t="s">
        <v>122</v>
      </c>
      <c r="W94">
        <v>5700</v>
      </c>
      <c r="X94" s="232" t="s">
        <v>72</v>
      </c>
      <c r="Y94" s="232" t="s">
        <v>196</v>
      </c>
      <c r="Z94" s="2">
        <v>46177</v>
      </c>
      <c r="AA94" s="232" t="s">
        <v>491</v>
      </c>
      <c r="AB94" s="232" t="s">
        <v>1776</v>
      </c>
      <c r="AC94" s="232" t="s">
        <v>196</v>
      </c>
      <c r="AD94" t="s">
        <v>196</v>
      </c>
      <c r="AE94" s="232" t="s">
        <v>196</v>
      </c>
      <c r="AF94" t="s">
        <v>1778</v>
      </c>
      <c r="AG94" s="2">
        <v>46185</v>
      </c>
      <c r="AH94" s="2">
        <v>46185</v>
      </c>
      <c r="AI94">
        <v>38</v>
      </c>
      <c r="AJ94" s="232" t="s">
        <v>2192</v>
      </c>
      <c r="AK94">
        <v>0</v>
      </c>
      <c r="AL94" s="232">
        <v>6</v>
      </c>
      <c r="AN94" t="s">
        <v>2191</v>
      </c>
      <c r="AO94">
        <v>38</v>
      </c>
      <c r="AP94" s="232">
        <v>216220</v>
      </c>
      <c r="AQ94" s="232" t="s">
        <v>802</v>
      </c>
      <c r="AR94" s="232" t="s">
        <v>803</v>
      </c>
      <c r="CF94" s="232" t="s">
        <v>1868</v>
      </c>
      <c r="CG94" s="232" t="s">
        <v>1880</v>
      </c>
      <c r="CH94" t="b">
        <v>0</v>
      </c>
    </row>
    <row r="95" spans="1:86">
      <c r="A95" s="232" t="s">
        <v>1868</v>
      </c>
      <c r="B95" s="232" t="s">
        <v>1075</v>
      </c>
      <c r="C95" s="232" t="s">
        <v>6</v>
      </c>
      <c r="D95" s="232" t="s">
        <v>4</v>
      </c>
      <c r="E95" s="232" t="s">
        <v>82</v>
      </c>
      <c r="F95" s="2">
        <v>46171</v>
      </c>
      <c r="G95" t="s">
        <v>196</v>
      </c>
      <c r="H95" t="s">
        <v>1715</v>
      </c>
      <c r="I95" s="232" t="s">
        <v>1900</v>
      </c>
      <c r="J95" t="s">
        <v>276</v>
      </c>
      <c r="K95" s="232" t="s">
        <v>88</v>
      </c>
      <c r="L95" t="s">
        <v>78</v>
      </c>
      <c r="M95" s="232"/>
      <c r="N95">
        <v>400</v>
      </c>
      <c r="O95" t="s">
        <v>69</v>
      </c>
      <c r="P95" s="232" t="s">
        <v>196</v>
      </c>
      <c r="Q95" s="232">
        <v>1</v>
      </c>
      <c r="R95" t="s">
        <v>1766</v>
      </c>
      <c r="S95" s="232" t="s">
        <v>1901</v>
      </c>
      <c r="T95" s="232" t="s">
        <v>276</v>
      </c>
      <c r="U95" s="232" t="s">
        <v>88</v>
      </c>
      <c r="V95" t="s">
        <v>14</v>
      </c>
      <c r="W95">
        <v>200</v>
      </c>
      <c r="X95" s="232" t="s">
        <v>72</v>
      </c>
      <c r="Y95" s="232" t="s">
        <v>39</v>
      </c>
      <c r="Z95" s="2">
        <v>46181</v>
      </c>
      <c r="AA95" s="232" t="s">
        <v>39</v>
      </c>
      <c r="AB95" s="232" t="s">
        <v>1950</v>
      </c>
      <c r="AC95" s="232" t="s">
        <v>196</v>
      </c>
      <c r="AD95" t="s">
        <v>196</v>
      </c>
      <c r="AE95" s="232" t="s">
        <v>183</v>
      </c>
      <c r="AF95" t="s">
        <v>309</v>
      </c>
      <c r="AG95" s="2">
        <v>46183</v>
      </c>
      <c r="AH95" s="2">
        <v>46183</v>
      </c>
      <c r="AI95">
        <v>26</v>
      </c>
      <c r="AJ95" s="232" t="s">
        <v>1951</v>
      </c>
      <c r="AK95">
        <v>1</v>
      </c>
      <c r="AL95" s="232">
        <v>6</v>
      </c>
      <c r="AN95">
        <v>400</v>
      </c>
      <c r="AO95">
        <v>26</v>
      </c>
      <c r="AP95" s="232">
        <v>10400</v>
      </c>
      <c r="AQ95" s="232" t="s">
        <v>1067</v>
      </c>
      <c r="AR95" s="232" t="s">
        <v>1068</v>
      </c>
      <c r="CF95" s="232" t="s">
        <v>1868</v>
      </c>
      <c r="CG95" s="232" t="s">
        <v>1880</v>
      </c>
      <c r="CH95" t="b">
        <v>0</v>
      </c>
    </row>
    <row r="96" spans="1:86">
      <c r="A96" s="232" t="s">
        <v>1868</v>
      </c>
      <c r="B96" s="232" t="s">
        <v>965</v>
      </c>
      <c r="C96" s="232" t="s">
        <v>6</v>
      </c>
      <c r="D96" s="232" t="s">
        <v>4</v>
      </c>
      <c r="E96" s="232" t="s">
        <v>82</v>
      </c>
      <c r="F96" s="2">
        <v>46170</v>
      </c>
      <c r="H96" t="s">
        <v>1715</v>
      </c>
      <c r="I96" s="232" t="s">
        <v>1788</v>
      </c>
      <c r="J96" t="s">
        <v>276</v>
      </c>
      <c r="K96" s="232" t="s">
        <v>196</v>
      </c>
      <c r="L96" t="s">
        <v>14</v>
      </c>
      <c r="M96" s="232"/>
      <c r="N96">
        <v>400</v>
      </c>
      <c r="O96" t="s">
        <v>69</v>
      </c>
      <c r="P96" s="232" t="s">
        <v>196</v>
      </c>
      <c r="Q96" s="232">
        <v>1</v>
      </c>
      <c r="R96" t="s">
        <v>1766</v>
      </c>
      <c r="S96" s="232" t="s">
        <v>1789</v>
      </c>
      <c r="T96" s="232" t="s">
        <v>276</v>
      </c>
      <c r="U96" s="232" t="s">
        <v>196</v>
      </c>
      <c r="V96" t="s">
        <v>14</v>
      </c>
      <c r="W96">
        <v>200</v>
      </c>
      <c r="X96" s="232" t="s">
        <v>72</v>
      </c>
      <c r="Y96" s="232" t="s">
        <v>36</v>
      </c>
      <c r="Z96" s="2">
        <v>46174</v>
      </c>
      <c r="AA96" s="232" t="s">
        <v>1790</v>
      </c>
      <c r="AB96" s="232" t="s">
        <v>196</v>
      </c>
      <c r="AC96" s="232" t="s">
        <v>196</v>
      </c>
      <c r="AD96" t="s">
        <v>196</v>
      </c>
      <c r="AE96" s="232" t="s">
        <v>183</v>
      </c>
      <c r="AF96" t="s">
        <v>1784</v>
      </c>
      <c r="AG96" s="2">
        <v>46181</v>
      </c>
      <c r="AH96" s="2">
        <v>46181</v>
      </c>
      <c r="AI96">
        <v>29</v>
      </c>
      <c r="AJ96" s="232" t="s">
        <v>1791</v>
      </c>
      <c r="AK96">
        <v>1</v>
      </c>
      <c r="AL96" s="232">
        <v>6</v>
      </c>
      <c r="AN96">
        <v>400</v>
      </c>
      <c r="AO96">
        <v>29</v>
      </c>
      <c r="AP96" s="232">
        <v>11600</v>
      </c>
      <c r="AQ96" s="232" t="s">
        <v>1546</v>
      </c>
      <c r="AR96" s="232" t="s">
        <v>1545</v>
      </c>
      <c r="CF96" s="232" t="s">
        <v>1868</v>
      </c>
      <c r="CG96" s="232" t="s">
        <v>1880</v>
      </c>
      <c r="CH96" t="b">
        <v>0</v>
      </c>
    </row>
    <row r="97" spans="1:86">
      <c r="A97" s="232" t="s">
        <v>1868</v>
      </c>
      <c r="B97" s="232" t="s">
        <v>1792</v>
      </c>
      <c r="C97" s="232" t="s">
        <v>6</v>
      </c>
      <c r="D97" s="232" t="s">
        <v>4</v>
      </c>
      <c r="E97" s="232" t="s">
        <v>82</v>
      </c>
      <c r="F97" s="2">
        <v>46170</v>
      </c>
      <c r="H97" t="s">
        <v>1715</v>
      </c>
      <c r="I97" s="232" t="s">
        <v>1592</v>
      </c>
      <c r="J97" t="s">
        <v>276</v>
      </c>
      <c r="K97" s="232" t="s">
        <v>13</v>
      </c>
      <c r="L97" t="s">
        <v>14</v>
      </c>
      <c r="M97" s="232"/>
      <c r="N97">
        <v>2000</v>
      </c>
      <c r="O97" t="s">
        <v>196</v>
      </c>
      <c r="P97" s="232" t="s">
        <v>196</v>
      </c>
      <c r="Q97" s="232">
        <v>1</v>
      </c>
      <c r="R97" t="s">
        <v>1766</v>
      </c>
      <c r="S97" s="232" t="s">
        <v>277</v>
      </c>
      <c r="T97" s="232" t="s">
        <v>276</v>
      </c>
      <c r="U97" s="232" t="s">
        <v>13</v>
      </c>
      <c r="V97" t="s">
        <v>14</v>
      </c>
      <c r="W97" t="s">
        <v>1793</v>
      </c>
      <c r="X97" s="232" t="s">
        <v>74</v>
      </c>
      <c r="Y97" s="232" t="s">
        <v>17</v>
      </c>
      <c r="Z97" s="2">
        <v>46177</v>
      </c>
      <c r="AA97" s="232" t="s">
        <v>17</v>
      </c>
      <c r="AB97" s="232" t="s">
        <v>196</v>
      </c>
      <c r="AC97" s="232" t="s">
        <v>196</v>
      </c>
      <c r="AD97" t="s">
        <v>196</v>
      </c>
      <c r="AE97" s="232" t="s">
        <v>183</v>
      </c>
      <c r="AF97" t="s">
        <v>1593</v>
      </c>
      <c r="AG97" s="2">
        <v>46183</v>
      </c>
      <c r="AH97" s="2">
        <v>46183</v>
      </c>
      <c r="AI97">
        <v>11</v>
      </c>
      <c r="AJ97" s="232" t="s">
        <v>1794</v>
      </c>
      <c r="AK97">
        <v>0</v>
      </c>
      <c r="AL97" s="232">
        <v>6</v>
      </c>
      <c r="AN97">
        <v>2000</v>
      </c>
      <c r="AO97">
        <v>11</v>
      </c>
      <c r="AP97" s="232">
        <v>22000</v>
      </c>
      <c r="AQ97" s="232" t="s">
        <v>1795</v>
      </c>
      <c r="AR97" s="232" t="s">
        <v>970</v>
      </c>
      <c r="CF97" s="232" t="s">
        <v>1868</v>
      </c>
      <c r="CG97" s="232" t="s">
        <v>1880</v>
      </c>
      <c r="CH97" t="b">
        <v>0</v>
      </c>
    </row>
    <row r="98" spans="1:86">
      <c r="A98" s="232" t="s">
        <v>1868</v>
      </c>
      <c r="B98" s="232" t="s">
        <v>1074</v>
      </c>
      <c r="C98" s="232" t="s">
        <v>6</v>
      </c>
      <c r="D98" s="232" t="s">
        <v>4</v>
      </c>
      <c r="E98" s="232" t="s">
        <v>195</v>
      </c>
      <c r="F98" s="2">
        <v>46170</v>
      </c>
      <c r="H98" t="s">
        <v>1715</v>
      </c>
      <c r="I98" s="232" t="s">
        <v>1952</v>
      </c>
      <c r="J98" t="s">
        <v>838</v>
      </c>
      <c r="K98" s="232" t="s">
        <v>196</v>
      </c>
      <c r="L98" t="s">
        <v>14</v>
      </c>
      <c r="M98" s="232"/>
      <c r="N98" t="s">
        <v>1953</v>
      </c>
      <c r="O98" t="s">
        <v>196</v>
      </c>
      <c r="P98" s="232" t="s">
        <v>1779</v>
      </c>
      <c r="Q98" s="232">
        <v>1</v>
      </c>
      <c r="R98" t="s">
        <v>1715</v>
      </c>
      <c r="S98" s="232" t="s">
        <v>1821</v>
      </c>
      <c r="T98" s="232" t="s">
        <v>276</v>
      </c>
      <c r="U98" s="232" t="s">
        <v>196</v>
      </c>
      <c r="V98" t="s">
        <v>14</v>
      </c>
      <c r="W98" t="s">
        <v>1822</v>
      </c>
      <c r="X98" s="232" t="s">
        <v>74</v>
      </c>
      <c r="Y98" s="232" t="s">
        <v>16</v>
      </c>
      <c r="Z98" s="2">
        <v>46175</v>
      </c>
      <c r="AA98" s="232" t="s">
        <v>16</v>
      </c>
      <c r="AB98" s="232" t="s">
        <v>196</v>
      </c>
      <c r="AC98" s="232" t="s">
        <v>196</v>
      </c>
      <c r="AD98" t="s">
        <v>196</v>
      </c>
      <c r="AE98" s="232" t="s">
        <v>183</v>
      </c>
      <c r="AF98" t="s">
        <v>317</v>
      </c>
      <c r="AG98" s="2">
        <v>46178</v>
      </c>
      <c r="AH98" s="2">
        <v>46178</v>
      </c>
      <c r="AI98">
        <v>8.5</v>
      </c>
      <c r="AJ98" s="232" t="s">
        <v>1954</v>
      </c>
      <c r="AK98">
        <v>0</v>
      </c>
      <c r="AL98" s="232">
        <v>6</v>
      </c>
      <c r="AN98" t="s">
        <v>1953</v>
      </c>
      <c r="AO98">
        <v>8.5</v>
      </c>
      <c r="AP98" s="232">
        <v>27047</v>
      </c>
      <c r="AQ98" s="232" t="s">
        <v>840</v>
      </c>
      <c r="AR98" s="232" t="s">
        <v>1823</v>
      </c>
      <c r="CF98" s="232" t="s">
        <v>1868</v>
      </c>
      <c r="CG98" s="232" t="s">
        <v>1880</v>
      </c>
      <c r="CH98" t="b">
        <v>0</v>
      </c>
    </row>
    <row r="99" spans="1:86">
      <c r="A99" s="232" t="s">
        <v>1868</v>
      </c>
      <c r="B99" s="232" t="s">
        <v>1824</v>
      </c>
      <c r="C99" s="232" t="s">
        <v>6</v>
      </c>
      <c r="D99" s="232" t="s">
        <v>4</v>
      </c>
      <c r="E99" s="232" t="s">
        <v>82</v>
      </c>
      <c r="F99" s="2">
        <v>46170</v>
      </c>
      <c r="H99" t="s">
        <v>1715</v>
      </c>
      <c r="I99" s="232" t="s">
        <v>1825</v>
      </c>
      <c r="J99" t="s">
        <v>276</v>
      </c>
      <c r="K99" s="232" t="s">
        <v>196</v>
      </c>
      <c r="L99" t="s">
        <v>14</v>
      </c>
      <c r="M99" s="232"/>
      <c r="N99">
        <v>12000</v>
      </c>
      <c r="O99" t="s">
        <v>196</v>
      </c>
      <c r="P99" s="232" t="s">
        <v>196</v>
      </c>
      <c r="Q99" s="232">
        <v>1</v>
      </c>
      <c r="R99" t="s">
        <v>1766</v>
      </c>
      <c r="S99" s="232" t="s">
        <v>1827</v>
      </c>
      <c r="T99" s="232" t="s">
        <v>276</v>
      </c>
      <c r="U99" s="232" t="s">
        <v>196</v>
      </c>
      <c r="V99" t="s">
        <v>14</v>
      </c>
      <c r="W99" t="s">
        <v>1775</v>
      </c>
      <c r="X99" s="232" t="s">
        <v>72</v>
      </c>
      <c r="Y99" s="232" t="s">
        <v>17</v>
      </c>
      <c r="Z99" s="2">
        <v>46177</v>
      </c>
      <c r="AA99" s="232" t="s">
        <v>704</v>
      </c>
      <c r="AB99" s="232" t="s">
        <v>196</v>
      </c>
      <c r="AC99" s="232" t="s">
        <v>196</v>
      </c>
      <c r="AD99" t="s">
        <v>196</v>
      </c>
      <c r="AE99" s="232" t="s">
        <v>183</v>
      </c>
      <c r="AF99" t="s">
        <v>1828</v>
      </c>
      <c r="AG99" s="2">
        <v>46188</v>
      </c>
      <c r="AH99" s="2">
        <v>46188</v>
      </c>
      <c r="AI99">
        <v>11</v>
      </c>
      <c r="AJ99" s="232" t="s">
        <v>1829</v>
      </c>
      <c r="AK99">
        <v>0</v>
      </c>
      <c r="AL99" s="232">
        <v>6</v>
      </c>
      <c r="AN99">
        <v>12000</v>
      </c>
      <c r="AO99">
        <v>11</v>
      </c>
      <c r="AP99" s="232">
        <v>132000</v>
      </c>
      <c r="AQ99" s="232" t="s">
        <v>1830</v>
      </c>
      <c r="AR99" s="232" t="s">
        <v>893</v>
      </c>
      <c r="CF99" s="232" t="s">
        <v>1868</v>
      </c>
      <c r="CG99" s="232" t="s">
        <v>1880</v>
      </c>
      <c r="CH99" t="b">
        <v>0</v>
      </c>
    </row>
    <row r="100" spans="1:86" hidden="1">
      <c r="A100" s="232" t="s">
        <v>1868</v>
      </c>
      <c r="B100" s="232" t="s">
        <v>1831</v>
      </c>
      <c r="C100" s="232" t="s">
        <v>6</v>
      </c>
      <c r="D100" s="232" t="s">
        <v>4</v>
      </c>
      <c r="E100" s="232" t="s">
        <v>82</v>
      </c>
      <c r="F100" s="2">
        <v>46170</v>
      </c>
      <c r="H100" t="s">
        <v>1832</v>
      </c>
      <c r="I100" s="232" t="s">
        <v>1833</v>
      </c>
      <c r="J100" t="s">
        <v>276</v>
      </c>
      <c r="K100" s="232" t="s">
        <v>196</v>
      </c>
      <c r="L100" t="s">
        <v>100</v>
      </c>
      <c r="M100" s="232"/>
      <c r="N100">
        <v>63</v>
      </c>
      <c r="O100" t="s">
        <v>196</v>
      </c>
      <c r="P100" s="232" t="s">
        <v>196</v>
      </c>
      <c r="Q100" s="232">
        <v>1</v>
      </c>
      <c r="R100" t="s">
        <v>1832</v>
      </c>
      <c r="S100" s="232" t="s">
        <v>1833</v>
      </c>
      <c r="T100" s="232" t="s">
        <v>276</v>
      </c>
      <c r="U100" s="232" t="s">
        <v>196</v>
      </c>
      <c r="V100" t="s">
        <v>1834</v>
      </c>
      <c r="W100">
        <v>63</v>
      </c>
      <c r="X100" s="232" t="s">
        <v>74</v>
      </c>
      <c r="Y100" s="232" t="s">
        <v>16</v>
      </c>
      <c r="Z100" s="2">
        <v>46171</v>
      </c>
      <c r="AA100" s="232" t="s">
        <v>502</v>
      </c>
      <c r="AB100" s="232" t="s">
        <v>1835</v>
      </c>
      <c r="AC100" s="232" t="s">
        <v>196</v>
      </c>
      <c r="AD100" t="s">
        <v>196</v>
      </c>
      <c r="AE100" s="232" t="s">
        <v>182</v>
      </c>
      <c r="AF100" t="s">
        <v>319</v>
      </c>
      <c r="AG100" s="2">
        <v>46171</v>
      </c>
      <c r="AH100" s="2">
        <v>46171</v>
      </c>
      <c r="AI100">
        <v>15</v>
      </c>
      <c r="AJ100" s="232" t="s">
        <v>196</v>
      </c>
      <c r="AK100">
        <v>1</v>
      </c>
      <c r="AL100" s="232">
        <v>5</v>
      </c>
      <c r="AN100">
        <v>63</v>
      </c>
      <c r="AO100">
        <v>15</v>
      </c>
      <c r="AP100" s="232">
        <v>945</v>
      </c>
      <c r="AQ100" s="232" t="s">
        <v>1836</v>
      </c>
      <c r="AR100" s="232" t="s">
        <v>1837</v>
      </c>
      <c r="CF100" s="232" t="s">
        <v>1868</v>
      </c>
      <c r="CG100" s="232" t="s">
        <v>1880</v>
      </c>
      <c r="CH100" t="b">
        <v>0</v>
      </c>
    </row>
    <row r="101" spans="1:86">
      <c r="A101" s="232" t="s">
        <v>1868</v>
      </c>
      <c r="B101" s="232" t="s">
        <v>971</v>
      </c>
      <c r="C101" s="232" t="s">
        <v>6</v>
      </c>
      <c r="D101" s="232" t="s">
        <v>4</v>
      </c>
      <c r="E101" s="232" t="s">
        <v>82</v>
      </c>
      <c r="F101" s="2">
        <v>46170</v>
      </c>
      <c r="H101" t="s">
        <v>1715</v>
      </c>
      <c r="I101" s="232" t="s">
        <v>1838</v>
      </c>
      <c r="J101" t="s">
        <v>276</v>
      </c>
      <c r="K101" s="232" t="s">
        <v>13</v>
      </c>
      <c r="L101" t="s">
        <v>14</v>
      </c>
      <c r="M101" s="232"/>
      <c r="N101">
        <v>300</v>
      </c>
      <c r="O101" t="s">
        <v>196</v>
      </c>
      <c r="P101" s="232" t="s">
        <v>196</v>
      </c>
      <c r="Q101" s="232">
        <v>1</v>
      </c>
      <c r="R101" t="s">
        <v>1766</v>
      </c>
      <c r="S101" s="232" t="s">
        <v>1839</v>
      </c>
      <c r="T101" s="232" t="s">
        <v>276</v>
      </c>
      <c r="U101" s="232" t="s">
        <v>13</v>
      </c>
      <c r="V101" t="s">
        <v>14</v>
      </c>
      <c r="W101">
        <v>150</v>
      </c>
      <c r="X101" s="232" t="s">
        <v>72</v>
      </c>
      <c r="Y101" s="232" t="s">
        <v>17</v>
      </c>
      <c r="Z101" s="2">
        <v>46178</v>
      </c>
      <c r="AA101" s="232" t="s">
        <v>704</v>
      </c>
      <c r="AB101" s="232" t="s">
        <v>196</v>
      </c>
      <c r="AC101" s="232" t="s">
        <v>196</v>
      </c>
      <c r="AD101" t="s">
        <v>196</v>
      </c>
      <c r="AE101" s="232" t="s">
        <v>181</v>
      </c>
      <c r="AF101" t="s">
        <v>1770</v>
      </c>
      <c r="AG101" s="2">
        <v>46183</v>
      </c>
      <c r="AH101" s="2">
        <v>46183</v>
      </c>
      <c r="AI101">
        <v>11</v>
      </c>
      <c r="AJ101" s="232" t="s">
        <v>1912</v>
      </c>
      <c r="AK101">
        <v>2</v>
      </c>
      <c r="AL101" s="232">
        <v>6</v>
      </c>
      <c r="AN101">
        <v>300</v>
      </c>
      <c r="AO101">
        <v>11</v>
      </c>
      <c r="AP101" s="232">
        <v>3300</v>
      </c>
      <c r="AQ101" s="232" t="s">
        <v>1547</v>
      </c>
      <c r="AR101" s="232" t="s">
        <v>1550</v>
      </c>
      <c r="CF101" s="232" t="s">
        <v>1868</v>
      </c>
      <c r="CG101" s="232" t="s">
        <v>1880</v>
      </c>
      <c r="CH101" t="b">
        <v>0</v>
      </c>
    </row>
    <row r="102" spans="1:86">
      <c r="A102" s="232" t="s">
        <v>1868</v>
      </c>
      <c r="B102" s="232" t="s">
        <v>103</v>
      </c>
      <c r="C102" s="232" t="s">
        <v>6</v>
      </c>
      <c r="D102" s="232" t="s">
        <v>4</v>
      </c>
      <c r="E102" s="232" t="s">
        <v>82</v>
      </c>
      <c r="F102" s="2">
        <v>46170</v>
      </c>
      <c r="H102" t="s">
        <v>1715</v>
      </c>
      <c r="I102" s="232" t="s">
        <v>1840</v>
      </c>
      <c r="J102" t="s">
        <v>276</v>
      </c>
      <c r="K102" s="232" t="s">
        <v>13</v>
      </c>
      <c r="L102" t="s">
        <v>14</v>
      </c>
      <c r="M102" s="232"/>
      <c r="N102">
        <v>300</v>
      </c>
      <c r="O102" t="s">
        <v>196</v>
      </c>
      <c r="P102" s="232" t="s">
        <v>196</v>
      </c>
      <c r="Q102" s="232">
        <v>1</v>
      </c>
      <c r="R102" t="s">
        <v>1766</v>
      </c>
      <c r="S102" s="232" t="s">
        <v>1841</v>
      </c>
      <c r="T102" s="232" t="s">
        <v>276</v>
      </c>
      <c r="U102" s="232" t="s">
        <v>13</v>
      </c>
      <c r="V102" t="s">
        <v>14</v>
      </c>
      <c r="W102">
        <v>150</v>
      </c>
      <c r="X102" s="232" t="s">
        <v>72</v>
      </c>
      <c r="Y102" s="232" t="s">
        <v>17</v>
      </c>
      <c r="Z102" s="2">
        <v>46178</v>
      </c>
      <c r="AA102" s="232" t="s">
        <v>704</v>
      </c>
      <c r="AB102" s="232" t="s">
        <v>196</v>
      </c>
      <c r="AC102" s="232" t="s">
        <v>196</v>
      </c>
      <c r="AD102" t="s">
        <v>196</v>
      </c>
      <c r="AE102" s="232" t="s">
        <v>181</v>
      </c>
      <c r="AF102" t="s">
        <v>1770</v>
      </c>
      <c r="AG102" s="2">
        <v>46183</v>
      </c>
      <c r="AH102" s="2">
        <v>46183</v>
      </c>
      <c r="AI102">
        <v>11</v>
      </c>
      <c r="AJ102" s="232" t="s">
        <v>1913</v>
      </c>
      <c r="AK102">
        <v>1</v>
      </c>
      <c r="AL102" s="232">
        <v>6</v>
      </c>
      <c r="AN102">
        <v>300</v>
      </c>
      <c r="AO102">
        <v>11</v>
      </c>
      <c r="AP102" s="232">
        <v>3300</v>
      </c>
      <c r="AQ102" s="232" t="s">
        <v>1842</v>
      </c>
      <c r="AR102" s="232" t="s">
        <v>1548</v>
      </c>
      <c r="CF102" s="232" t="s">
        <v>1868</v>
      </c>
      <c r="CG102" s="232" t="s">
        <v>1880</v>
      </c>
      <c r="CH102" t="b">
        <v>0</v>
      </c>
    </row>
    <row r="103" spans="1:86">
      <c r="A103" s="232" t="s">
        <v>1868</v>
      </c>
      <c r="B103" s="232" t="s">
        <v>978</v>
      </c>
      <c r="C103" s="232" t="s">
        <v>6</v>
      </c>
      <c r="D103" s="232" t="s">
        <v>4</v>
      </c>
      <c r="E103" s="232" t="s">
        <v>82</v>
      </c>
      <c r="F103" s="2">
        <v>46170</v>
      </c>
      <c r="H103" t="s">
        <v>1710</v>
      </c>
      <c r="I103" s="232" t="s">
        <v>1843</v>
      </c>
      <c r="J103" t="s">
        <v>276</v>
      </c>
      <c r="K103" s="232" t="s">
        <v>196</v>
      </c>
      <c r="L103" t="s">
        <v>14</v>
      </c>
      <c r="M103" s="232"/>
      <c r="N103">
        <v>1600</v>
      </c>
      <c r="O103" t="s">
        <v>196</v>
      </c>
      <c r="P103" s="232" t="s">
        <v>196</v>
      </c>
      <c r="Q103" s="232">
        <v>1</v>
      </c>
      <c r="R103" t="s">
        <v>1711</v>
      </c>
      <c r="S103" s="232" t="s">
        <v>1844</v>
      </c>
      <c r="T103" s="232" t="s">
        <v>276</v>
      </c>
      <c r="U103" s="232" t="s">
        <v>196</v>
      </c>
      <c r="V103" t="s">
        <v>14</v>
      </c>
      <c r="W103">
        <v>800</v>
      </c>
      <c r="X103" s="232" t="s">
        <v>72</v>
      </c>
      <c r="Y103" s="232" t="s">
        <v>17</v>
      </c>
      <c r="Z103" s="2">
        <v>46178</v>
      </c>
      <c r="AA103" s="232" t="s">
        <v>704</v>
      </c>
      <c r="AB103" s="232" t="s">
        <v>196</v>
      </c>
      <c r="AC103" s="232" t="s">
        <v>196</v>
      </c>
      <c r="AD103" t="s">
        <v>196</v>
      </c>
      <c r="AE103" s="232" t="s">
        <v>181</v>
      </c>
      <c r="AF103" t="s">
        <v>1770</v>
      </c>
      <c r="AG103" s="2">
        <v>46183</v>
      </c>
      <c r="AH103" s="2">
        <v>46183</v>
      </c>
      <c r="AI103">
        <v>11</v>
      </c>
      <c r="AJ103" s="232" t="s">
        <v>1914</v>
      </c>
      <c r="AK103">
        <v>4</v>
      </c>
      <c r="AL103" s="232">
        <v>6</v>
      </c>
      <c r="AN103">
        <v>1600</v>
      </c>
      <c r="AO103">
        <v>11</v>
      </c>
      <c r="AP103" s="232">
        <v>17600</v>
      </c>
      <c r="AQ103" s="232" t="s">
        <v>728</v>
      </c>
      <c r="AR103" s="232" t="s">
        <v>729</v>
      </c>
      <c r="CF103" s="232" t="s">
        <v>1868</v>
      </c>
      <c r="CG103" s="232" t="s">
        <v>1880</v>
      </c>
      <c r="CH103" t="b">
        <v>0</v>
      </c>
    </row>
    <row r="104" spans="1:86">
      <c r="A104" s="232" t="s">
        <v>1868</v>
      </c>
      <c r="B104" s="232" t="s">
        <v>963</v>
      </c>
      <c r="C104" s="232" t="s">
        <v>6</v>
      </c>
      <c r="D104" s="232" t="s">
        <v>4</v>
      </c>
      <c r="E104" s="232" t="s">
        <v>82</v>
      </c>
      <c r="F104" s="2">
        <v>46169</v>
      </c>
      <c r="H104" t="s">
        <v>1715</v>
      </c>
      <c r="I104" s="232" t="s">
        <v>1781</v>
      </c>
      <c r="J104" t="s">
        <v>276</v>
      </c>
      <c r="K104" s="232" t="s">
        <v>13</v>
      </c>
      <c r="L104" t="s">
        <v>77</v>
      </c>
      <c r="M104" s="232"/>
      <c r="N104">
        <v>2000</v>
      </c>
      <c r="O104" t="s">
        <v>8</v>
      </c>
      <c r="P104" s="232" t="s">
        <v>196</v>
      </c>
      <c r="Q104" s="232">
        <v>1</v>
      </c>
      <c r="R104" t="s">
        <v>1766</v>
      </c>
      <c r="S104" s="232" t="s">
        <v>1783</v>
      </c>
      <c r="T104" s="232" t="s">
        <v>276</v>
      </c>
      <c r="U104" s="232" t="s">
        <v>13</v>
      </c>
      <c r="V104" t="s">
        <v>14</v>
      </c>
      <c r="W104" t="s">
        <v>1782</v>
      </c>
      <c r="X104" s="232" t="s">
        <v>72</v>
      </c>
      <c r="Y104" s="232" t="s">
        <v>36</v>
      </c>
      <c r="Z104" s="2">
        <v>46174</v>
      </c>
      <c r="AA104" s="232" t="s">
        <v>36</v>
      </c>
      <c r="AB104" s="232" t="s">
        <v>196</v>
      </c>
      <c r="AC104" s="232" t="s">
        <v>196</v>
      </c>
      <c r="AD104" t="s">
        <v>196</v>
      </c>
      <c r="AE104" s="232" t="s">
        <v>183</v>
      </c>
      <c r="AF104" t="s">
        <v>1784</v>
      </c>
      <c r="AG104" s="2">
        <v>46182</v>
      </c>
      <c r="AH104" s="2">
        <v>46181</v>
      </c>
      <c r="AI104">
        <v>18</v>
      </c>
      <c r="AJ104" s="232" t="s">
        <v>1785</v>
      </c>
      <c r="AK104">
        <v>0</v>
      </c>
      <c r="AL104" s="232">
        <v>6</v>
      </c>
      <c r="AN104">
        <v>2000</v>
      </c>
      <c r="AO104">
        <v>18</v>
      </c>
      <c r="AP104" s="232">
        <v>36000</v>
      </c>
      <c r="AQ104" s="232" t="s">
        <v>1561</v>
      </c>
      <c r="AR104" s="232" t="s">
        <v>1564</v>
      </c>
      <c r="CF104" s="232" t="s">
        <v>1868</v>
      </c>
      <c r="CG104" s="232" t="s">
        <v>1880</v>
      </c>
      <c r="CH104" t="b">
        <v>0</v>
      </c>
    </row>
    <row r="105" spans="1:86">
      <c r="A105" s="232" t="s">
        <v>1868</v>
      </c>
      <c r="B105" s="232" t="s">
        <v>113</v>
      </c>
      <c r="C105" s="232" t="s">
        <v>6</v>
      </c>
      <c r="D105" s="232" t="s">
        <v>4</v>
      </c>
      <c r="E105" s="232" t="s">
        <v>82</v>
      </c>
      <c r="F105" s="2">
        <v>46169</v>
      </c>
      <c r="H105" t="s">
        <v>1715</v>
      </c>
      <c r="I105" s="232" t="s">
        <v>1800</v>
      </c>
      <c r="J105" t="s">
        <v>276</v>
      </c>
      <c r="K105" s="232" t="s">
        <v>125</v>
      </c>
      <c r="L105" t="s">
        <v>14</v>
      </c>
      <c r="M105" s="232"/>
      <c r="N105">
        <v>200</v>
      </c>
      <c r="O105" t="s">
        <v>196</v>
      </c>
      <c r="P105" s="232" t="s">
        <v>196</v>
      </c>
      <c r="Q105" s="232">
        <v>1</v>
      </c>
      <c r="R105" t="s">
        <v>1766</v>
      </c>
      <c r="S105" s="232" t="s">
        <v>1801</v>
      </c>
      <c r="T105" s="232" t="s">
        <v>276</v>
      </c>
      <c r="U105" s="232" t="s">
        <v>125</v>
      </c>
      <c r="V105" t="s">
        <v>14</v>
      </c>
      <c r="W105">
        <v>200</v>
      </c>
      <c r="X105" s="232" t="s">
        <v>74</v>
      </c>
      <c r="Y105" s="232" t="s">
        <v>18</v>
      </c>
      <c r="Z105" s="2">
        <v>46174</v>
      </c>
      <c r="AA105" s="232" t="s">
        <v>168</v>
      </c>
      <c r="AB105" s="232" t="s">
        <v>196</v>
      </c>
      <c r="AC105" s="232" t="s">
        <v>196</v>
      </c>
      <c r="AD105" t="s">
        <v>196</v>
      </c>
      <c r="AE105" s="232" t="s">
        <v>183</v>
      </c>
      <c r="AF105" t="s">
        <v>320</v>
      </c>
      <c r="AG105" s="2">
        <v>46181</v>
      </c>
      <c r="AH105" s="2">
        <v>46181</v>
      </c>
      <c r="AI105">
        <v>17</v>
      </c>
      <c r="AJ105" s="232" t="s">
        <v>1802</v>
      </c>
      <c r="AK105">
        <v>1</v>
      </c>
      <c r="AL105" s="232">
        <v>6</v>
      </c>
      <c r="AN105">
        <v>200</v>
      </c>
      <c r="AO105">
        <v>17</v>
      </c>
      <c r="AP105" s="232">
        <v>3400</v>
      </c>
      <c r="AQ105" s="232" t="s">
        <v>1091</v>
      </c>
      <c r="AR105" s="232" t="s">
        <v>1092</v>
      </c>
      <c r="CF105" s="232" t="s">
        <v>1868</v>
      </c>
      <c r="CG105" s="232" t="s">
        <v>1880</v>
      </c>
      <c r="CH105" t="b">
        <v>0</v>
      </c>
    </row>
    <row r="106" spans="1:86">
      <c r="A106" s="232" t="s">
        <v>1868</v>
      </c>
      <c r="B106" s="232" t="s">
        <v>1016</v>
      </c>
      <c r="C106" s="232" t="s">
        <v>6</v>
      </c>
      <c r="D106" s="232" t="s">
        <v>4</v>
      </c>
      <c r="E106" s="232" t="s">
        <v>195</v>
      </c>
      <c r="F106" s="2">
        <v>46169</v>
      </c>
      <c r="H106" t="s">
        <v>1710</v>
      </c>
      <c r="I106" s="232" t="s">
        <v>1803</v>
      </c>
      <c r="J106" t="s">
        <v>276</v>
      </c>
      <c r="K106" s="232" t="s">
        <v>196</v>
      </c>
      <c r="L106" t="s">
        <v>78</v>
      </c>
      <c r="M106" s="232"/>
      <c r="N106">
        <v>600</v>
      </c>
      <c r="O106" t="s">
        <v>196</v>
      </c>
      <c r="P106" s="232" t="s">
        <v>1779</v>
      </c>
      <c r="Q106" s="232">
        <v>1</v>
      </c>
      <c r="R106" t="s">
        <v>1711</v>
      </c>
      <c r="S106" s="232" t="s">
        <v>489</v>
      </c>
      <c r="T106" s="232" t="s">
        <v>276</v>
      </c>
      <c r="U106" s="232" t="s">
        <v>196</v>
      </c>
      <c r="V106" t="s">
        <v>122</v>
      </c>
      <c r="W106">
        <v>600</v>
      </c>
      <c r="X106" s="232" t="s">
        <v>74</v>
      </c>
      <c r="Y106" s="232" t="s">
        <v>16</v>
      </c>
      <c r="Z106" s="2">
        <v>46175</v>
      </c>
      <c r="AA106" s="232" t="s">
        <v>16</v>
      </c>
      <c r="AB106" s="232" t="s">
        <v>196</v>
      </c>
      <c r="AC106" s="232" t="s">
        <v>196</v>
      </c>
      <c r="AD106" t="s">
        <v>196</v>
      </c>
      <c r="AE106" s="232" t="s">
        <v>182</v>
      </c>
      <c r="AF106" t="s">
        <v>1804</v>
      </c>
      <c r="AG106" s="2">
        <v>46182</v>
      </c>
      <c r="AH106" s="2">
        <v>46182</v>
      </c>
      <c r="AI106">
        <v>17</v>
      </c>
      <c r="AJ106" s="232" t="s">
        <v>1799</v>
      </c>
      <c r="AK106">
        <v>2</v>
      </c>
      <c r="AL106" s="232">
        <v>6</v>
      </c>
      <c r="AN106">
        <v>600</v>
      </c>
      <c r="AO106">
        <v>17</v>
      </c>
      <c r="AP106" s="232">
        <v>10200</v>
      </c>
      <c r="AQ106" s="232" t="s">
        <v>1805</v>
      </c>
      <c r="AR106" s="232" t="s">
        <v>1040</v>
      </c>
      <c r="CF106" s="232" t="s">
        <v>1868</v>
      </c>
      <c r="CG106" s="232" t="s">
        <v>1880</v>
      </c>
      <c r="CH106" t="b">
        <v>0</v>
      </c>
    </row>
    <row r="107" spans="1:86">
      <c r="A107" s="232" t="s">
        <v>1868</v>
      </c>
      <c r="B107" s="232" t="s">
        <v>524</v>
      </c>
      <c r="C107" s="232" t="s">
        <v>6</v>
      </c>
      <c r="D107" s="232" t="s">
        <v>4</v>
      </c>
      <c r="E107" s="232" t="s">
        <v>195</v>
      </c>
      <c r="F107" s="2">
        <v>46169</v>
      </c>
      <c r="H107" t="s">
        <v>1710</v>
      </c>
      <c r="I107" s="232" t="s">
        <v>1817</v>
      </c>
      <c r="J107" t="s">
        <v>276</v>
      </c>
      <c r="K107" s="232" t="s">
        <v>196</v>
      </c>
      <c r="L107" t="s">
        <v>77</v>
      </c>
      <c r="M107" s="232"/>
      <c r="N107">
        <v>500</v>
      </c>
      <c r="O107" t="s">
        <v>8</v>
      </c>
      <c r="P107" s="232" t="s">
        <v>1818</v>
      </c>
      <c r="Q107" s="232">
        <v>1</v>
      </c>
      <c r="R107" t="s">
        <v>1710</v>
      </c>
      <c r="S107" s="232" t="s">
        <v>1817</v>
      </c>
      <c r="T107" s="232" t="s">
        <v>276</v>
      </c>
      <c r="U107" s="232" t="s">
        <v>196</v>
      </c>
      <c r="V107" t="s">
        <v>77</v>
      </c>
      <c r="W107">
        <v>500</v>
      </c>
      <c r="X107" s="232" t="s">
        <v>74</v>
      </c>
      <c r="Y107" s="232" t="s">
        <v>36</v>
      </c>
      <c r="Z107" s="2">
        <v>46175</v>
      </c>
      <c r="AA107" s="232" t="s">
        <v>36</v>
      </c>
      <c r="AB107" s="232" t="s">
        <v>1819</v>
      </c>
      <c r="AC107" s="232" t="s">
        <v>196</v>
      </c>
      <c r="AD107" t="s">
        <v>196</v>
      </c>
      <c r="AE107" s="232" t="s">
        <v>182</v>
      </c>
      <c r="AF107" t="s">
        <v>1778</v>
      </c>
      <c r="AG107" s="2">
        <v>46176</v>
      </c>
      <c r="AH107" s="2">
        <v>46176</v>
      </c>
      <c r="AI107">
        <v>18</v>
      </c>
      <c r="AJ107" s="232" t="s">
        <v>1820</v>
      </c>
      <c r="AK107">
        <v>2</v>
      </c>
      <c r="AL107" s="232">
        <v>6</v>
      </c>
      <c r="AN107">
        <v>500</v>
      </c>
      <c r="AO107">
        <v>18</v>
      </c>
      <c r="AP107" s="232">
        <v>9000</v>
      </c>
      <c r="AQ107" s="232" t="s">
        <v>793</v>
      </c>
      <c r="AR107" s="232" t="s">
        <v>1259</v>
      </c>
      <c r="CF107" s="232" t="s">
        <v>1868</v>
      </c>
      <c r="CG107" s="232" t="s">
        <v>1880</v>
      </c>
      <c r="CH107" t="b">
        <v>0</v>
      </c>
    </row>
    <row r="108" spans="1:86">
      <c r="A108" s="232" t="s">
        <v>1868</v>
      </c>
      <c r="B108" s="232" t="s">
        <v>536</v>
      </c>
      <c r="C108" s="232" t="s">
        <v>6</v>
      </c>
      <c r="D108" s="232" t="s">
        <v>189</v>
      </c>
      <c r="E108" s="232" t="s">
        <v>82</v>
      </c>
      <c r="F108" s="2">
        <v>46168</v>
      </c>
      <c r="H108">
        <v>0</v>
      </c>
      <c r="I108" s="232" t="s">
        <v>1771</v>
      </c>
      <c r="J108">
        <v>0</v>
      </c>
      <c r="K108" s="232" t="s">
        <v>477</v>
      </c>
      <c r="L108">
        <v>0</v>
      </c>
      <c r="M108" s="232"/>
      <c r="N108">
        <v>100</v>
      </c>
      <c r="O108">
        <v>0</v>
      </c>
      <c r="P108" s="232"/>
      <c r="Q108" s="232">
        <v>1</v>
      </c>
      <c r="R108" t="s">
        <v>119</v>
      </c>
      <c r="S108" s="232" t="s">
        <v>1772</v>
      </c>
      <c r="T108" s="232" t="s">
        <v>1</v>
      </c>
      <c r="U108" s="232" t="s">
        <v>13</v>
      </c>
      <c r="V108">
        <v>0</v>
      </c>
      <c r="W108">
        <v>100</v>
      </c>
      <c r="X108" s="232" t="s">
        <v>74</v>
      </c>
      <c r="Y108" s="232" t="s">
        <v>39</v>
      </c>
      <c r="Z108" s="2">
        <v>46174</v>
      </c>
      <c r="AA108" s="232" t="s">
        <v>36</v>
      </c>
      <c r="AB108" s="232" t="s">
        <v>275</v>
      </c>
      <c r="AC108" s="232"/>
      <c r="AE108" s="232" t="s">
        <v>248</v>
      </c>
      <c r="AF108" t="s">
        <v>315</v>
      </c>
      <c r="AG108" s="2">
        <v>46176</v>
      </c>
      <c r="AH108" s="2">
        <v>46176</v>
      </c>
      <c r="AI108">
        <v>18</v>
      </c>
      <c r="AJ108" s="232" t="s">
        <v>1773</v>
      </c>
      <c r="AL108" s="232"/>
      <c r="AO108">
        <v>18</v>
      </c>
      <c r="AP108" s="232">
        <v>0</v>
      </c>
      <c r="AQ108" s="232" t="s">
        <v>1774</v>
      </c>
      <c r="AR108" s="232" t="s">
        <v>1233</v>
      </c>
      <c r="CF108" s="232" t="s">
        <v>1868</v>
      </c>
      <c r="CG108" s="232" t="s">
        <v>1880</v>
      </c>
      <c r="CH108" t="b">
        <v>0</v>
      </c>
    </row>
    <row r="109" spans="1:86" hidden="1">
      <c r="A109" s="232" t="s">
        <v>1868</v>
      </c>
      <c r="B109" s="232" t="s">
        <v>1685</v>
      </c>
      <c r="C109" s="232" t="s">
        <v>6</v>
      </c>
      <c r="D109" s="232" t="s">
        <v>4</v>
      </c>
      <c r="E109" s="232" t="s">
        <v>195</v>
      </c>
      <c r="F109" s="2">
        <v>46168</v>
      </c>
      <c r="H109" t="s">
        <v>1710</v>
      </c>
      <c r="I109" s="232" t="s">
        <v>225</v>
      </c>
      <c r="J109" t="s">
        <v>7</v>
      </c>
      <c r="K109" s="232" t="s">
        <v>196</v>
      </c>
      <c r="L109" t="s">
        <v>122</v>
      </c>
      <c r="M109" s="232"/>
      <c r="N109">
        <v>0</v>
      </c>
      <c r="O109" t="s">
        <v>196</v>
      </c>
      <c r="P109" s="232" t="s">
        <v>196</v>
      </c>
      <c r="Q109" s="232">
        <v>1</v>
      </c>
      <c r="R109" t="s">
        <v>1711</v>
      </c>
      <c r="S109" s="232" t="s">
        <v>1686</v>
      </c>
      <c r="T109" s="232" t="s">
        <v>7</v>
      </c>
      <c r="U109" s="232" t="s">
        <v>196</v>
      </c>
      <c r="V109" t="s">
        <v>122</v>
      </c>
      <c r="W109">
        <v>0</v>
      </c>
      <c r="X109" s="232" t="s">
        <v>74</v>
      </c>
      <c r="Y109" s="232" t="s">
        <v>16</v>
      </c>
      <c r="Z109" s="2">
        <v>46167</v>
      </c>
      <c r="AA109" s="232" t="s">
        <v>16</v>
      </c>
      <c r="AB109" s="232" t="s">
        <v>883</v>
      </c>
      <c r="AC109" s="232" t="s">
        <v>196</v>
      </c>
      <c r="AD109" t="s">
        <v>196</v>
      </c>
      <c r="AE109" s="232" t="s">
        <v>182</v>
      </c>
      <c r="AF109" t="s">
        <v>319</v>
      </c>
      <c r="AG109" s="2">
        <v>46171</v>
      </c>
      <c r="AH109" s="2">
        <v>46171</v>
      </c>
      <c r="AI109">
        <v>17</v>
      </c>
      <c r="AJ109" s="232" t="s">
        <v>1712</v>
      </c>
      <c r="AL109" s="232">
        <v>5</v>
      </c>
      <c r="AM109">
        <v>0</v>
      </c>
      <c r="AN109">
        <v>0</v>
      </c>
      <c r="AO109">
        <v>17</v>
      </c>
      <c r="AP109" s="232">
        <v>0</v>
      </c>
      <c r="AQ109" s="232" t="s">
        <v>1713</v>
      </c>
      <c r="AR109" s="232" t="s">
        <v>196</v>
      </c>
      <c r="CF109" s="232" t="s">
        <v>1868</v>
      </c>
      <c r="CG109" s="232" t="s">
        <v>1880</v>
      </c>
      <c r="CH109" t="b">
        <v>0</v>
      </c>
    </row>
    <row r="110" spans="1:86">
      <c r="A110" s="232" t="s">
        <v>1868</v>
      </c>
      <c r="B110" s="232" t="s">
        <v>165</v>
      </c>
      <c r="C110" s="232" t="s">
        <v>6</v>
      </c>
      <c r="D110" s="232" t="s">
        <v>4</v>
      </c>
      <c r="E110" s="232" t="s">
        <v>82</v>
      </c>
      <c r="F110" s="2">
        <v>46168</v>
      </c>
      <c r="H110" t="s">
        <v>1715</v>
      </c>
      <c r="I110" s="232" t="s">
        <v>2193</v>
      </c>
      <c r="J110" t="s">
        <v>276</v>
      </c>
      <c r="K110" s="232" t="s">
        <v>13</v>
      </c>
      <c r="L110" t="s">
        <v>14</v>
      </c>
      <c r="M110" s="232"/>
      <c r="N110" t="s">
        <v>2194</v>
      </c>
      <c r="O110" t="s">
        <v>196</v>
      </c>
      <c r="P110" s="232" t="s">
        <v>196</v>
      </c>
      <c r="Q110" s="232">
        <v>1</v>
      </c>
      <c r="R110" t="s">
        <v>1766</v>
      </c>
      <c r="S110" s="232" t="s">
        <v>1767</v>
      </c>
      <c r="T110" s="232" t="s">
        <v>276</v>
      </c>
      <c r="U110" s="232" t="s">
        <v>13</v>
      </c>
      <c r="V110" t="s">
        <v>172</v>
      </c>
      <c r="W110">
        <v>200</v>
      </c>
      <c r="X110" s="232" t="s">
        <v>72</v>
      </c>
      <c r="Y110" s="232" t="s">
        <v>17</v>
      </c>
      <c r="Z110" s="2">
        <v>46176</v>
      </c>
      <c r="AA110" s="232" t="s">
        <v>1768</v>
      </c>
      <c r="AB110" s="232" t="s">
        <v>1769</v>
      </c>
      <c r="AC110" s="232" t="s">
        <v>196</v>
      </c>
      <c r="AD110" t="s">
        <v>196</v>
      </c>
      <c r="AE110" s="232" t="s">
        <v>181</v>
      </c>
      <c r="AF110" t="s">
        <v>1770</v>
      </c>
      <c r="AG110" s="2">
        <v>46181</v>
      </c>
      <c r="AH110" s="2">
        <v>46181</v>
      </c>
      <c r="AI110">
        <v>37</v>
      </c>
      <c r="AJ110" s="232" t="s">
        <v>2195</v>
      </c>
      <c r="AL110" s="232">
        <v>6</v>
      </c>
      <c r="AN110" t="s">
        <v>2194</v>
      </c>
      <c r="AO110">
        <v>37</v>
      </c>
      <c r="AP110" s="232">
        <v>11100</v>
      </c>
      <c r="AQ110" s="232" t="s">
        <v>1960</v>
      </c>
      <c r="AR110" s="232" t="s">
        <v>1961</v>
      </c>
      <c r="CF110" s="232" t="s">
        <v>1868</v>
      </c>
      <c r="CG110" s="232" t="s">
        <v>1880</v>
      </c>
      <c r="CH110" t="b">
        <v>0</v>
      </c>
    </row>
    <row r="111" spans="1:86">
      <c r="A111" s="232" t="s">
        <v>1868</v>
      </c>
      <c r="B111" s="232" t="s">
        <v>513</v>
      </c>
      <c r="C111" s="232" t="s">
        <v>6</v>
      </c>
      <c r="D111" s="232" t="s">
        <v>4</v>
      </c>
      <c r="E111" s="232" t="s">
        <v>82</v>
      </c>
      <c r="F111" s="2">
        <v>46168</v>
      </c>
      <c r="H111" t="s">
        <v>1710</v>
      </c>
      <c r="I111" s="232" t="s">
        <v>247</v>
      </c>
      <c r="J111" t="s">
        <v>276</v>
      </c>
      <c r="K111" s="232" t="s">
        <v>196</v>
      </c>
      <c r="L111" t="s">
        <v>105</v>
      </c>
      <c r="M111" s="232"/>
      <c r="N111">
        <v>600</v>
      </c>
      <c r="O111" t="s">
        <v>5</v>
      </c>
      <c r="P111" s="232" t="s">
        <v>196</v>
      </c>
      <c r="Q111" s="232">
        <v>1</v>
      </c>
      <c r="R111" t="s">
        <v>1711</v>
      </c>
      <c r="S111" s="232" t="s">
        <v>250</v>
      </c>
      <c r="T111" s="232" t="s">
        <v>276</v>
      </c>
      <c r="U111" s="232" t="s">
        <v>196</v>
      </c>
      <c r="V111" t="s">
        <v>122</v>
      </c>
      <c r="W111">
        <v>600</v>
      </c>
      <c r="X111" s="232" t="s">
        <v>72</v>
      </c>
      <c r="Y111" s="232" t="s">
        <v>36</v>
      </c>
      <c r="Z111" s="2">
        <v>46188</v>
      </c>
      <c r="AA111" s="232" t="s">
        <v>491</v>
      </c>
      <c r="AB111" s="232" t="s">
        <v>1776</v>
      </c>
      <c r="AC111" s="232" t="s">
        <v>1777</v>
      </c>
      <c r="AD111" t="s">
        <v>196</v>
      </c>
      <c r="AE111" s="232" t="s">
        <v>182</v>
      </c>
      <c r="AF111" t="s">
        <v>1778</v>
      </c>
      <c r="AG111" s="2">
        <v>46195</v>
      </c>
      <c r="AH111" s="2">
        <v>46195</v>
      </c>
      <c r="AI111">
        <v>38</v>
      </c>
      <c r="AJ111" s="232" t="s">
        <v>2196</v>
      </c>
      <c r="AL111" s="232">
        <v>6</v>
      </c>
      <c r="AN111">
        <v>600</v>
      </c>
      <c r="AO111">
        <v>38</v>
      </c>
      <c r="AP111" s="232">
        <v>22800</v>
      </c>
      <c r="AQ111" s="232" t="s">
        <v>808</v>
      </c>
      <c r="AR111" s="232" t="s">
        <v>809</v>
      </c>
      <c r="CF111" s="232" t="s">
        <v>1868</v>
      </c>
      <c r="CG111" s="232" t="s">
        <v>1880</v>
      </c>
      <c r="CH111" t="b">
        <v>0</v>
      </c>
    </row>
    <row r="112" spans="1:86">
      <c r="A112" s="232" t="s">
        <v>1868</v>
      </c>
      <c r="B112" s="232" t="s">
        <v>521</v>
      </c>
      <c r="C112" s="232" t="s">
        <v>6</v>
      </c>
      <c r="D112" s="232" t="s">
        <v>4</v>
      </c>
      <c r="E112" s="232" t="s">
        <v>82</v>
      </c>
      <c r="F112" s="2">
        <v>46168</v>
      </c>
      <c r="H112" t="s">
        <v>1710</v>
      </c>
      <c r="I112" s="232" t="s">
        <v>200</v>
      </c>
      <c r="J112" t="s">
        <v>276</v>
      </c>
      <c r="K112" s="232" t="s">
        <v>196</v>
      </c>
      <c r="L112" t="s">
        <v>105</v>
      </c>
      <c r="M112" s="232"/>
      <c r="N112">
        <v>300</v>
      </c>
      <c r="O112" t="s">
        <v>5</v>
      </c>
      <c r="P112" s="232" t="s">
        <v>1779</v>
      </c>
      <c r="Q112" s="232">
        <v>1</v>
      </c>
      <c r="R112" t="s">
        <v>1711</v>
      </c>
      <c r="S112" s="232" t="s">
        <v>250</v>
      </c>
      <c r="T112" s="232" t="s">
        <v>276</v>
      </c>
      <c r="U112" s="232" t="s">
        <v>196</v>
      </c>
      <c r="V112" t="s">
        <v>122</v>
      </c>
      <c r="W112">
        <v>300</v>
      </c>
      <c r="X112" s="232" t="s">
        <v>72</v>
      </c>
      <c r="Y112" s="232" t="s">
        <v>16</v>
      </c>
      <c r="Z112" s="2">
        <v>46188</v>
      </c>
      <c r="AA112" s="232" t="s">
        <v>1780</v>
      </c>
      <c r="AB112" s="232" t="s">
        <v>1776</v>
      </c>
      <c r="AC112" s="232" t="s">
        <v>1777</v>
      </c>
      <c r="AD112" t="s">
        <v>196</v>
      </c>
      <c r="AE112" s="232" t="s">
        <v>182</v>
      </c>
      <c r="AF112" t="s">
        <v>1778</v>
      </c>
      <c r="AG112" s="2">
        <v>46197</v>
      </c>
      <c r="AH112" s="2">
        <v>46197</v>
      </c>
      <c r="AI112">
        <v>55</v>
      </c>
      <c r="AJ112" s="232" t="s">
        <v>2197</v>
      </c>
      <c r="AL112" s="232">
        <v>6</v>
      </c>
      <c r="AN112">
        <v>300</v>
      </c>
      <c r="AO112">
        <v>55</v>
      </c>
      <c r="AP112" s="232">
        <v>16500</v>
      </c>
      <c r="AQ112" s="232" t="s">
        <v>879</v>
      </c>
      <c r="AR112" s="232" t="s">
        <v>809</v>
      </c>
      <c r="CF112" s="232" t="s">
        <v>1868</v>
      </c>
      <c r="CG112" s="232" t="s">
        <v>1880</v>
      </c>
      <c r="CH112" t="b">
        <v>0</v>
      </c>
    </row>
    <row r="113" spans="1:86">
      <c r="A113" s="232" t="s">
        <v>1868</v>
      </c>
      <c r="B113" s="232" t="s">
        <v>522</v>
      </c>
      <c r="C113" s="232" t="s">
        <v>6</v>
      </c>
      <c r="D113" s="232" t="s">
        <v>4</v>
      </c>
      <c r="E113" s="232" t="s">
        <v>82</v>
      </c>
      <c r="F113" s="2">
        <v>46168</v>
      </c>
      <c r="H113" t="s">
        <v>1710</v>
      </c>
      <c r="I113" s="232" t="s">
        <v>247</v>
      </c>
      <c r="J113" t="s">
        <v>276</v>
      </c>
      <c r="K113" s="232" t="s">
        <v>196</v>
      </c>
      <c r="L113" t="s">
        <v>105</v>
      </c>
      <c r="M113" s="232"/>
      <c r="N113">
        <v>0</v>
      </c>
      <c r="O113" t="s">
        <v>5</v>
      </c>
      <c r="P113" s="232" t="s">
        <v>196</v>
      </c>
      <c r="Q113" s="232">
        <v>1</v>
      </c>
      <c r="R113" t="s">
        <v>1711</v>
      </c>
      <c r="S113" s="232" t="s">
        <v>250</v>
      </c>
      <c r="T113" s="232" t="s">
        <v>276</v>
      </c>
      <c r="U113" s="232" t="s">
        <v>196</v>
      </c>
      <c r="V113" t="s">
        <v>122</v>
      </c>
      <c r="W113">
        <v>0</v>
      </c>
      <c r="X113" s="232" t="s">
        <v>72</v>
      </c>
      <c r="Y113" s="232" t="s">
        <v>36</v>
      </c>
      <c r="Z113" s="2">
        <v>46189</v>
      </c>
      <c r="AA113" s="232" t="s">
        <v>491</v>
      </c>
      <c r="AB113" s="232" t="s">
        <v>883</v>
      </c>
      <c r="AC113" s="232" t="s">
        <v>1777</v>
      </c>
      <c r="AD113" t="s">
        <v>196</v>
      </c>
      <c r="AE113" s="232" t="s">
        <v>182</v>
      </c>
      <c r="AF113" t="s">
        <v>1778</v>
      </c>
      <c r="AG113" s="2">
        <v>46199</v>
      </c>
      <c r="AH113" s="2">
        <v>46199</v>
      </c>
      <c r="AI113">
        <v>38</v>
      </c>
      <c r="AJ113" s="232"/>
      <c r="AL113" s="232">
        <v>6</v>
      </c>
      <c r="AM113">
        <v>0</v>
      </c>
      <c r="AN113">
        <v>0</v>
      </c>
      <c r="AO113">
        <v>38</v>
      </c>
      <c r="AP113" s="232">
        <v>0</v>
      </c>
      <c r="AQ113" s="232" t="s">
        <v>808</v>
      </c>
      <c r="AR113" s="232" t="s">
        <v>809</v>
      </c>
      <c r="CF113" s="232" t="s">
        <v>1868</v>
      </c>
      <c r="CG113" s="232" t="s">
        <v>1880</v>
      </c>
      <c r="CH113" t="b">
        <v>0</v>
      </c>
    </row>
    <row r="114" spans="1:86">
      <c r="A114" s="232" t="s">
        <v>1868</v>
      </c>
      <c r="B114" s="232" t="s">
        <v>964</v>
      </c>
      <c r="C114" s="232" t="s">
        <v>6</v>
      </c>
      <c r="D114" s="232" t="s">
        <v>4</v>
      </c>
      <c r="E114" s="232" t="s">
        <v>82</v>
      </c>
      <c r="F114" s="2">
        <v>46168</v>
      </c>
      <c r="H114" t="s">
        <v>1715</v>
      </c>
      <c r="I114" s="232" t="s">
        <v>1786</v>
      </c>
      <c r="J114" t="s">
        <v>276</v>
      </c>
      <c r="K114" s="232" t="s">
        <v>196</v>
      </c>
      <c r="L114" t="s">
        <v>77</v>
      </c>
      <c r="M114" s="232"/>
      <c r="N114">
        <v>200</v>
      </c>
      <c r="O114" t="s">
        <v>8</v>
      </c>
      <c r="P114" s="232" t="s">
        <v>196</v>
      </c>
      <c r="Q114" s="232">
        <v>1</v>
      </c>
      <c r="R114" t="s">
        <v>1766</v>
      </c>
      <c r="S114" s="232" t="s">
        <v>104</v>
      </c>
      <c r="T114" s="232" t="s">
        <v>276</v>
      </c>
      <c r="U114" s="232" t="s">
        <v>196</v>
      </c>
      <c r="V114" t="s">
        <v>14</v>
      </c>
      <c r="W114">
        <v>200</v>
      </c>
      <c r="X114" s="232" t="s">
        <v>72</v>
      </c>
      <c r="Y114" s="232" t="s">
        <v>36</v>
      </c>
      <c r="Z114" s="2">
        <v>46174</v>
      </c>
      <c r="AA114" s="232" t="s">
        <v>36</v>
      </c>
      <c r="AB114" s="232" t="s">
        <v>196</v>
      </c>
      <c r="AC114" s="232" t="s">
        <v>196</v>
      </c>
      <c r="AD114" t="s">
        <v>196</v>
      </c>
      <c r="AE114" s="232" t="s">
        <v>183</v>
      </c>
      <c r="AF114" t="s">
        <v>1784</v>
      </c>
      <c r="AG114" s="2">
        <v>46182</v>
      </c>
      <c r="AH114" s="2">
        <v>46181</v>
      </c>
      <c r="AI114">
        <v>18</v>
      </c>
      <c r="AJ114" s="232" t="s">
        <v>1787</v>
      </c>
      <c r="AL114" s="232">
        <v>6</v>
      </c>
      <c r="AN114">
        <v>200</v>
      </c>
      <c r="AO114">
        <v>18</v>
      </c>
      <c r="AP114" s="232">
        <v>3600</v>
      </c>
      <c r="AQ114" s="232" t="s">
        <v>1565</v>
      </c>
      <c r="AR114" s="232" t="s">
        <v>760</v>
      </c>
      <c r="CF114" s="232" t="s">
        <v>1868</v>
      </c>
      <c r="CG114" s="232" t="s">
        <v>1880</v>
      </c>
      <c r="CH114" t="b">
        <v>0</v>
      </c>
    </row>
    <row r="115" spans="1:86">
      <c r="A115" s="232" t="s">
        <v>1868</v>
      </c>
      <c r="B115" s="232" t="s">
        <v>83</v>
      </c>
      <c r="C115" s="232" t="s">
        <v>6</v>
      </c>
      <c r="D115" s="232" t="s">
        <v>4</v>
      </c>
      <c r="E115" s="232" t="s">
        <v>195</v>
      </c>
      <c r="F115" s="2">
        <v>46168</v>
      </c>
      <c r="H115" t="s">
        <v>1710</v>
      </c>
      <c r="I115" s="232" t="s">
        <v>291</v>
      </c>
      <c r="J115" t="s">
        <v>276</v>
      </c>
      <c r="K115" s="232" t="s">
        <v>196</v>
      </c>
      <c r="L115" t="s">
        <v>285</v>
      </c>
      <c r="M115" s="232"/>
      <c r="N115">
        <v>1750</v>
      </c>
      <c r="O115" t="s">
        <v>5</v>
      </c>
      <c r="P115" s="232" t="s">
        <v>196</v>
      </c>
      <c r="Q115" s="232">
        <v>1</v>
      </c>
      <c r="R115" t="s">
        <v>1711</v>
      </c>
      <c r="S115" s="232" t="s">
        <v>292</v>
      </c>
      <c r="T115" s="232" t="s">
        <v>276</v>
      </c>
      <c r="U115" s="232" t="s">
        <v>196</v>
      </c>
      <c r="V115" t="s">
        <v>285</v>
      </c>
      <c r="W115" t="s">
        <v>1796</v>
      </c>
      <c r="X115" s="232" t="s">
        <v>72</v>
      </c>
      <c r="Y115" s="232" t="s">
        <v>36</v>
      </c>
      <c r="Z115" s="2">
        <v>46174</v>
      </c>
      <c r="AA115" s="232" t="s">
        <v>1472</v>
      </c>
      <c r="AB115" s="232" t="s">
        <v>1797</v>
      </c>
      <c r="AC115" s="232" t="s">
        <v>196</v>
      </c>
      <c r="AD115" t="s">
        <v>196</v>
      </c>
      <c r="AE115" s="232" t="s">
        <v>182</v>
      </c>
      <c r="AF115" t="s">
        <v>1798</v>
      </c>
      <c r="AG115" s="2">
        <v>46178</v>
      </c>
      <c r="AH115" s="2">
        <v>46178</v>
      </c>
      <c r="AI115">
        <v>44</v>
      </c>
      <c r="AJ115" s="232" t="s">
        <v>1799</v>
      </c>
      <c r="AL115" s="232">
        <v>6</v>
      </c>
      <c r="AN115">
        <v>1750</v>
      </c>
      <c r="AO115">
        <v>44</v>
      </c>
      <c r="AP115" s="232">
        <v>77000</v>
      </c>
      <c r="AQ115" s="232" t="s">
        <v>1028</v>
      </c>
      <c r="AR115" s="232" t="s">
        <v>1029</v>
      </c>
      <c r="CF115" s="232" t="s">
        <v>1868</v>
      </c>
      <c r="CG115" s="232" t="s">
        <v>1880</v>
      </c>
      <c r="CH115" t="b">
        <v>0</v>
      </c>
    </row>
    <row r="116" spans="1:86">
      <c r="A116" s="232" t="s">
        <v>1868</v>
      </c>
      <c r="B116" s="232" t="s">
        <v>1721</v>
      </c>
      <c r="C116" s="232" t="s">
        <v>6</v>
      </c>
      <c r="D116" s="232" t="s">
        <v>4</v>
      </c>
      <c r="E116" s="232"/>
      <c r="F116" s="2">
        <v>46167</v>
      </c>
      <c r="H116">
        <v>6783</v>
      </c>
      <c r="I116" s="232" t="s">
        <v>1498</v>
      </c>
      <c r="J116" t="s">
        <v>7</v>
      </c>
      <c r="K116" s="232" t="s">
        <v>13</v>
      </c>
      <c r="L116" t="s">
        <v>172</v>
      </c>
      <c r="M116" s="232"/>
      <c r="N116">
        <v>10800</v>
      </c>
      <c r="P116" s="232"/>
      <c r="Q116" s="232">
        <v>1</v>
      </c>
      <c r="R116">
        <v>6780</v>
      </c>
      <c r="S116" s="232" t="s">
        <v>1499</v>
      </c>
      <c r="T116" s="232" t="s">
        <v>7</v>
      </c>
      <c r="U116" s="232" t="s">
        <v>13</v>
      </c>
      <c r="V116" t="s">
        <v>172</v>
      </c>
      <c r="W116">
        <v>5400</v>
      </c>
      <c r="X116" s="232" t="s">
        <v>72</v>
      </c>
      <c r="Y116" s="232" t="s">
        <v>16</v>
      </c>
      <c r="Z116" s="2">
        <v>46183</v>
      </c>
      <c r="AA116" s="232" t="s">
        <v>1722</v>
      </c>
      <c r="AB116" s="232" t="s">
        <v>1723</v>
      </c>
      <c r="AC116" s="232"/>
      <c r="AE116" s="232" t="s">
        <v>183</v>
      </c>
      <c r="AF116" t="s">
        <v>1724</v>
      </c>
      <c r="AG116" s="2">
        <v>46189</v>
      </c>
      <c r="AH116" s="2">
        <v>46189</v>
      </c>
      <c r="AI116">
        <v>21.5</v>
      </c>
      <c r="AJ116" s="232" t="s">
        <v>1725</v>
      </c>
      <c r="AL116" s="232">
        <v>6</v>
      </c>
      <c r="AM116">
        <v>232200</v>
      </c>
      <c r="AN116">
        <v>10800</v>
      </c>
      <c r="AO116">
        <v>21.5</v>
      </c>
      <c r="AP116" s="232">
        <v>232200</v>
      </c>
      <c r="AQ116" s="232"/>
      <c r="AR116" s="232"/>
      <c r="BH116">
        <v>7</v>
      </c>
      <c r="BI116">
        <v>38</v>
      </c>
      <c r="BJ116">
        <v>0</v>
      </c>
      <c r="CF116" s="232" t="s">
        <v>1868</v>
      </c>
      <c r="CG116" s="232" t="s">
        <v>1880</v>
      </c>
      <c r="CH116" t="b">
        <v>0</v>
      </c>
    </row>
    <row r="117" spans="1:86">
      <c r="A117" s="232" t="s">
        <v>1868</v>
      </c>
      <c r="B117" s="232" t="s">
        <v>1076</v>
      </c>
      <c r="C117" s="232" t="s">
        <v>6</v>
      </c>
      <c r="D117" s="232" t="s">
        <v>4</v>
      </c>
      <c r="E117" s="232" t="s">
        <v>195</v>
      </c>
      <c r="F117" s="2">
        <v>46167</v>
      </c>
      <c r="H117">
        <v>6713</v>
      </c>
      <c r="I117" s="232" t="s">
        <v>124</v>
      </c>
      <c r="J117" t="s">
        <v>7</v>
      </c>
      <c r="K117" s="232" t="s">
        <v>125</v>
      </c>
      <c r="L117" t="s">
        <v>172</v>
      </c>
      <c r="M117" s="232"/>
      <c r="N117">
        <v>1200</v>
      </c>
      <c r="P117" s="232"/>
      <c r="Q117" s="232">
        <v>1</v>
      </c>
      <c r="R117">
        <v>6710</v>
      </c>
      <c r="S117" s="232" t="s">
        <v>278</v>
      </c>
      <c r="T117" s="232" t="s">
        <v>7</v>
      </c>
      <c r="U117" s="232" t="s">
        <v>125</v>
      </c>
      <c r="V117" t="s">
        <v>14</v>
      </c>
      <c r="W117">
        <v>1200</v>
      </c>
      <c r="X117" s="232" t="s">
        <v>74</v>
      </c>
      <c r="Y117" s="232" t="s">
        <v>18</v>
      </c>
      <c r="Z117" s="2">
        <v>46174</v>
      </c>
      <c r="AA117" s="232" t="s">
        <v>293</v>
      </c>
      <c r="AB117" s="232" t="s">
        <v>1726</v>
      </c>
      <c r="AC117" s="232"/>
      <c r="AE117" s="232" t="s">
        <v>183</v>
      </c>
      <c r="AF117" t="s">
        <v>313</v>
      </c>
      <c r="AG117" s="2">
        <v>46182</v>
      </c>
      <c r="AH117" s="2">
        <v>46182</v>
      </c>
      <c r="AI117">
        <v>32</v>
      </c>
      <c r="AJ117" s="232" t="s">
        <v>1727</v>
      </c>
      <c r="AL117" s="232">
        <v>6</v>
      </c>
      <c r="AM117">
        <v>38400</v>
      </c>
      <c r="AN117">
        <v>1200</v>
      </c>
      <c r="AO117">
        <v>32</v>
      </c>
      <c r="AP117" s="232">
        <v>38400</v>
      </c>
      <c r="AQ117" s="232"/>
      <c r="AR117" s="232"/>
      <c r="BH117">
        <v>7</v>
      </c>
      <c r="BI117">
        <v>43</v>
      </c>
      <c r="BJ117">
        <v>0</v>
      </c>
      <c r="CF117" s="232" t="s">
        <v>1868</v>
      </c>
      <c r="CG117" s="232" t="s">
        <v>1880</v>
      </c>
      <c r="CH117" t="b">
        <v>0</v>
      </c>
    </row>
    <row r="118" spans="1:86">
      <c r="A118" s="232" t="s">
        <v>1868</v>
      </c>
      <c r="B118" s="232" t="s">
        <v>1728</v>
      </c>
      <c r="C118" s="232" t="s">
        <v>6</v>
      </c>
      <c r="D118" s="232" t="s">
        <v>4</v>
      </c>
      <c r="E118" s="232" t="s">
        <v>195</v>
      </c>
      <c r="F118" s="2">
        <v>46167</v>
      </c>
      <c r="H118">
        <v>6783</v>
      </c>
      <c r="I118" s="232" t="s">
        <v>1498</v>
      </c>
      <c r="J118" t="s">
        <v>7</v>
      </c>
      <c r="K118" s="232" t="s">
        <v>13</v>
      </c>
      <c r="L118" t="s">
        <v>172</v>
      </c>
      <c r="M118" s="232"/>
      <c r="N118">
        <v>12000</v>
      </c>
      <c r="P118" s="232"/>
      <c r="Q118" s="232">
        <v>1</v>
      </c>
      <c r="R118">
        <v>6782</v>
      </c>
      <c r="S118" s="232" t="s">
        <v>1729</v>
      </c>
      <c r="T118" s="232" t="s">
        <v>7</v>
      </c>
      <c r="U118" s="232" t="s">
        <v>13</v>
      </c>
      <c r="V118" t="s">
        <v>172</v>
      </c>
      <c r="W118">
        <v>6000</v>
      </c>
      <c r="X118" s="232" t="s">
        <v>72</v>
      </c>
      <c r="Y118" s="232" t="s">
        <v>16</v>
      </c>
      <c r="Z118" s="2">
        <v>46178</v>
      </c>
      <c r="AA118" s="232" t="s">
        <v>1722</v>
      </c>
      <c r="AB118" s="232" t="s">
        <v>1723</v>
      </c>
      <c r="AC118" s="232"/>
      <c r="AE118" s="232" t="s">
        <v>183</v>
      </c>
      <c r="AF118" t="s">
        <v>1724</v>
      </c>
      <c r="AG118" s="2">
        <v>46188</v>
      </c>
      <c r="AH118" s="2">
        <v>46188</v>
      </c>
      <c r="AI118">
        <v>21.5</v>
      </c>
      <c r="AJ118" s="232" t="s">
        <v>1730</v>
      </c>
      <c r="AL118" s="232">
        <v>6</v>
      </c>
      <c r="AM118">
        <v>258000</v>
      </c>
      <c r="AN118">
        <v>12000</v>
      </c>
      <c r="AO118">
        <v>21.5</v>
      </c>
      <c r="AP118" s="232">
        <v>258000</v>
      </c>
      <c r="AQ118" s="232"/>
      <c r="AR118" s="232"/>
      <c r="BH118">
        <v>7</v>
      </c>
      <c r="BI118">
        <v>11</v>
      </c>
      <c r="BJ118">
        <v>0</v>
      </c>
      <c r="CF118" s="232" t="s">
        <v>1868</v>
      </c>
      <c r="CG118" s="232" t="s">
        <v>1880</v>
      </c>
      <c r="CH118" t="b">
        <v>0</v>
      </c>
    </row>
    <row r="119" spans="1:86">
      <c r="A119" s="232" t="s">
        <v>1868</v>
      </c>
      <c r="B119" s="232" t="s">
        <v>1093</v>
      </c>
      <c r="C119" s="232" t="s">
        <v>6</v>
      </c>
      <c r="D119" s="232" t="s">
        <v>4</v>
      </c>
      <c r="E119" s="232" t="s">
        <v>195</v>
      </c>
      <c r="F119" s="2">
        <v>46167</v>
      </c>
      <c r="H119">
        <v>6713</v>
      </c>
      <c r="I119" s="232" t="s">
        <v>104</v>
      </c>
      <c r="J119" t="s">
        <v>7</v>
      </c>
      <c r="K119" s="232" t="s">
        <v>9</v>
      </c>
      <c r="L119" t="s">
        <v>14</v>
      </c>
      <c r="M119" s="232"/>
      <c r="N119">
        <v>10000</v>
      </c>
      <c r="P119" s="232"/>
      <c r="Q119" s="232">
        <v>1</v>
      </c>
      <c r="R119">
        <v>6710</v>
      </c>
      <c r="S119" s="232" t="s">
        <v>277</v>
      </c>
      <c r="T119" s="232" t="s">
        <v>7</v>
      </c>
      <c r="U119" s="232" t="s">
        <v>9</v>
      </c>
      <c r="V119" t="s">
        <v>14</v>
      </c>
      <c r="W119">
        <v>10000</v>
      </c>
      <c r="X119" s="232" t="s">
        <v>72</v>
      </c>
      <c r="Y119" s="232" t="s">
        <v>42</v>
      </c>
      <c r="Z119" s="2">
        <v>46184</v>
      </c>
      <c r="AA119" s="232" t="s">
        <v>42</v>
      </c>
      <c r="AB119" s="232"/>
      <c r="AC119" s="232"/>
      <c r="AE119" s="232" t="s">
        <v>181</v>
      </c>
      <c r="AF119" t="s">
        <v>189</v>
      </c>
      <c r="AG119" s="2">
        <v>46190</v>
      </c>
      <c r="AH119" s="2">
        <v>46190</v>
      </c>
      <c r="AI119">
        <v>15</v>
      </c>
      <c r="AJ119" s="232" t="s">
        <v>1731</v>
      </c>
      <c r="AL119" s="232">
        <v>6</v>
      </c>
      <c r="AM119">
        <v>150000</v>
      </c>
      <c r="AN119">
        <v>10000</v>
      </c>
      <c r="AO119">
        <v>15</v>
      </c>
      <c r="AP119" s="232">
        <v>150000</v>
      </c>
      <c r="AQ119" s="232"/>
      <c r="AR119" s="232"/>
      <c r="BH119">
        <v>7</v>
      </c>
      <c r="BI119">
        <v>10</v>
      </c>
      <c r="BJ119">
        <v>0</v>
      </c>
      <c r="CF119" s="232" t="s">
        <v>1868</v>
      </c>
      <c r="CG119" s="232" t="s">
        <v>1880</v>
      </c>
      <c r="CH119" t="b">
        <v>0</v>
      </c>
    </row>
    <row r="120" spans="1:86">
      <c r="A120" s="232" t="s">
        <v>1868</v>
      </c>
      <c r="B120" s="232" t="s">
        <v>94</v>
      </c>
      <c r="C120" s="232" t="s">
        <v>6</v>
      </c>
      <c r="D120" s="232" t="s">
        <v>4</v>
      </c>
      <c r="E120" s="232" t="s">
        <v>195</v>
      </c>
      <c r="F120" s="2">
        <v>46167</v>
      </c>
      <c r="H120">
        <v>6713</v>
      </c>
      <c r="I120" s="232" t="s">
        <v>133</v>
      </c>
      <c r="J120" t="s">
        <v>7</v>
      </c>
      <c r="K120" s="232" t="s">
        <v>9</v>
      </c>
      <c r="L120" t="s">
        <v>14</v>
      </c>
      <c r="M120" s="232"/>
      <c r="N120">
        <v>6200</v>
      </c>
      <c r="P120" s="232"/>
      <c r="Q120" s="232">
        <v>1</v>
      </c>
      <c r="R120">
        <v>6710</v>
      </c>
      <c r="S120" s="232" t="s">
        <v>277</v>
      </c>
      <c r="T120" s="232" t="s">
        <v>7</v>
      </c>
      <c r="U120" s="232" t="s">
        <v>9</v>
      </c>
      <c r="V120" t="s">
        <v>14</v>
      </c>
      <c r="W120">
        <v>3200</v>
      </c>
      <c r="X120" s="232" t="s">
        <v>72</v>
      </c>
      <c r="Y120" s="232" t="s">
        <v>17</v>
      </c>
      <c r="Z120" s="2">
        <v>46175</v>
      </c>
      <c r="AA120" s="232" t="s">
        <v>1468</v>
      </c>
      <c r="AB120" s="232" t="s">
        <v>1732</v>
      </c>
      <c r="AC120" s="232"/>
      <c r="AE120" s="232" t="s">
        <v>181</v>
      </c>
      <c r="AF120" t="s">
        <v>189</v>
      </c>
      <c r="AG120" s="2">
        <v>46178</v>
      </c>
      <c r="AH120" s="2">
        <v>46178</v>
      </c>
      <c r="AI120">
        <v>26</v>
      </c>
      <c r="AJ120" s="232" t="s">
        <v>1733</v>
      </c>
      <c r="AL120" s="232">
        <v>6</v>
      </c>
      <c r="AM120">
        <v>161200</v>
      </c>
      <c r="AN120">
        <v>6200</v>
      </c>
      <c r="AO120">
        <v>26</v>
      </c>
      <c r="AP120" s="232">
        <v>161200</v>
      </c>
      <c r="AQ120" s="232"/>
      <c r="AR120" s="232"/>
      <c r="BH120">
        <v>7</v>
      </c>
      <c r="BI120">
        <v>10</v>
      </c>
      <c r="BJ120">
        <v>0</v>
      </c>
      <c r="CF120" s="232" t="s">
        <v>1868</v>
      </c>
      <c r="CG120" s="232" t="s">
        <v>1880</v>
      </c>
      <c r="CH120" t="b">
        <v>0</v>
      </c>
    </row>
    <row r="121" spans="1:86">
      <c r="A121" s="232" t="s">
        <v>1868</v>
      </c>
      <c r="B121" s="232" t="s">
        <v>123</v>
      </c>
      <c r="C121" s="232" t="s">
        <v>6</v>
      </c>
      <c r="D121" s="232" t="s">
        <v>189</v>
      </c>
      <c r="E121" s="232" t="s">
        <v>195</v>
      </c>
      <c r="F121" s="2">
        <v>46164</v>
      </c>
      <c r="H121" t="s">
        <v>223</v>
      </c>
      <c r="I121" s="232" t="s">
        <v>224</v>
      </c>
      <c r="K121" s="232" t="s">
        <v>9</v>
      </c>
      <c r="M121" s="232">
        <v>1</v>
      </c>
      <c r="N121">
        <v>2000</v>
      </c>
      <c r="P121" s="232"/>
      <c r="Q121" s="232">
        <v>1</v>
      </c>
      <c r="R121" t="s">
        <v>119</v>
      </c>
      <c r="S121" s="232" t="s">
        <v>194</v>
      </c>
      <c r="T121" s="232"/>
      <c r="U121" s="232" t="s">
        <v>9</v>
      </c>
      <c r="W121">
        <v>2000</v>
      </c>
      <c r="X121" s="232" t="s">
        <v>74</v>
      </c>
      <c r="Y121" s="232" t="s">
        <v>39</v>
      </c>
      <c r="Z121" s="2">
        <v>46174</v>
      </c>
      <c r="AA121" s="232" t="s">
        <v>36</v>
      </c>
      <c r="AB121" s="232" t="s">
        <v>275</v>
      </c>
      <c r="AC121" s="232"/>
      <c r="AE121" s="232" t="s">
        <v>248</v>
      </c>
      <c r="AG121" s="2">
        <v>46176</v>
      </c>
      <c r="AH121" s="2">
        <v>46176</v>
      </c>
      <c r="AI121">
        <v>22</v>
      </c>
      <c r="AJ121" s="232" t="s">
        <v>1709</v>
      </c>
      <c r="AL121" s="232">
        <v>6</v>
      </c>
      <c r="AM121">
        <v>44000</v>
      </c>
      <c r="AN121">
        <v>2000</v>
      </c>
      <c r="AO121">
        <v>22</v>
      </c>
      <c r="AP121" s="232">
        <v>44000</v>
      </c>
      <c r="AQ121" s="232"/>
      <c r="AR121" s="232"/>
      <c r="BH121">
        <v>6</v>
      </c>
      <c r="BI121">
        <v>35</v>
      </c>
      <c r="BJ121">
        <v>0</v>
      </c>
      <c r="CF121" s="232" t="s">
        <v>1868</v>
      </c>
      <c r="CG121" s="232" t="s">
        <v>1880</v>
      </c>
      <c r="CH121" t="b">
        <v>0</v>
      </c>
    </row>
    <row r="122" spans="1:86">
      <c r="A122" s="232" t="s">
        <v>1868</v>
      </c>
      <c r="B122" s="232" t="s">
        <v>235</v>
      </c>
      <c r="C122" s="232" t="s">
        <v>6</v>
      </c>
      <c r="D122" s="232" t="s">
        <v>4</v>
      </c>
      <c r="E122" s="232" t="s">
        <v>195</v>
      </c>
      <c r="F122" s="2">
        <v>46164</v>
      </c>
      <c r="H122">
        <v>6783</v>
      </c>
      <c r="I122" s="232" t="s">
        <v>1700</v>
      </c>
      <c r="J122" t="s">
        <v>7</v>
      </c>
      <c r="K122" s="232" t="s">
        <v>9</v>
      </c>
      <c r="L122" t="s">
        <v>1570</v>
      </c>
      <c r="M122" s="232">
        <v>1</v>
      </c>
      <c r="N122">
        <v>29400</v>
      </c>
      <c r="P122" s="232"/>
      <c r="Q122" s="232">
        <v>1</v>
      </c>
      <c r="R122">
        <v>6780</v>
      </c>
      <c r="S122" s="232" t="s">
        <v>1701</v>
      </c>
      <c r="T122" s="232" t="s">
        <v>7</v>
      </c>
      <c r="U122" s="232" t="s">
        <v>9</v>
      </c>
      <c r="V122" t="s">
        <v>1570</v>
      </c>
      <c r="W122" t="s">
        <v>1702</v>
      </c>
      <c r="X122" s="232" t="s">
        <v>1703</v>
      </c>
      <c r="Y122" s="232" t="s">
        <v>16</v>
      </c>
      <c r="Z122" s="2">
        <v>46174</v>
      </c>
      <c r="AA122" s="232" t="s">
        <v>16</v>
      </c>
      <c r="AB122" s="232"/>
      <c r="AC122" s="232"/>
      <c r="AE122" s="232" t="s">
        <v>184</v>
      </c>
      <c r="AF122" t="s">
        <v>1704</v>
      </c>
      <c r="AG122" s="2">
        <v>46185</v>
      </c>
      <c r="AH122" s="2">
        <v>46185</v>
      </c>
      <c r="AI122">
        <v>17</v>
      </c>
      <c r="AJ122" s="232" t="s">
        <v>1754</v>
      </c>
      <c r="AL122" s="232">
        <v>6</v>
      </c>
      <c r="AM122">
        <v>499800</v>
      </c>
      <c r="AN122">
        <v>29400</v>
      </c>
      <c r="AO122">
        <v>17</v>
      </c>
      <c r="AP122" s="232">
        <v>499800</v>
      </c>
      <c r="AQ122" s="232"/>
      <c r="AR122" s="232"/>
      <c r="BH122">
        <v>7</v>
      </c>
      <c r="BI122">
        <v>38</v>
      </c>
      <c r="BJ122">
        <v>0</v>
      </c>
      <c r="CF122" s="232" t="s">
        <v>1868</v>
      </c>
      <c r="CG122" s="232" t="s">
        <v>1880</v>
      </c>
      <c r="CH122" t="b">
        <v>0</v>
      </c>
    </row>
    <row r="123" spans="1:86">
      <c r="A123" s="232" t="s">
        <v>1868</v>
      </c>
      <c r="B123" s="232" t="s">
        <v>1671</v>
      </c>
      <c r="C123" s="232" t="s">
        <v>6</v>
      </c>
      <c r="D123" s="232" t="s">
        <v>189</v>
      </c>
      <c r="E123" s="232" t="s">
        <v>195</v>
      </c>
      <c r="F123" s="2">
        <v>46164</v>
      </c>
      <c r="H123">
        <v>0</v>
      </c>
      <c r="I123" s="232" t="s">
        <v>186</v>
      </c>
      <c r="J123">
        <v>0</v>
      </c>
      <c r="K123" s="232" t="s">
        <v>138</v>
      </c>
      <c r="L123">
        <v>0</v>
      </c>
      <c r="M123" s="232"/>
      <c r="N123">
        <v>3880</v>
      </c>
      <c r="P123" s="232"/>
      <c r="Q123" s="232">
        <v>1</v>
      </c>
      <c r="R123" t="s">
        <v>119</v>
      </c>
      <c r="S123" s="232" t="s">
        <v>1672</v>
      </c>
      <c r="T123" s="232" t="s">
        <v>1</v>
      </c>
      <c r="U123" s="232" t="s">
        <v>138</v>
      </c>
      <c r="V123">
        <v>0</v>
      </c>
      <c r="W123" t="s">
        <v>1673</v>
      </c>
      <c r="X123" s="232" t="s">
        <v>74</v>
      </c>
      <c r="Y123" s="232" t="s">
        <v>39</v>
      </c>
      <c r="Z123" s="2">
        <v>46174</v>
      </c>
      <c r="AA123" s="232" t="s">
        <v>127</v>
      </c>
      <c r="AB123" s="232" t="s">
        <v>1674</v>
      </c>
      <c r="AC123" s="232" t="s">
        <v>1675</v>
      </c>
      <c r="AE123" s="232" t="s">
        <v>185</v>
      </c>
      <c r="AG123" s="2">
        <v>46178</v>
      </c>
      <c r="AH123" s="2">
        <v>46178</v>
      </c>
      <c r="AI123">
        <v>43</v>
      </c>
      <c r="AJ123" s="232" t="s">
        <v>1676</v>
      </c>
      <c r="AL123" s="232">
        <v>6</v>
      </c>
      <c r="AM123">
        <v>166840</v>
      </c>
      <c r="AN123">
        <v>3880</v>
      </c>
      <c r="AO123">
        <v>43</v>
      </c>
      <c r="AP123" s="232">
        <v>166840</v>
      </c>
      <c r="AQ123" s="232"/>
      <c r="AR123" s="232"/>
      <c r="BH123">
        <v>7</v>
      </c>
      <c r="BI123">
        <v>38</v>
      </c>
      <c r="BJ123">
        <v>0</v>
      </c>
      <c r="CF123" s="232" t="s">
        <v>1868</v>
      </c>
      <c r="CG123" s="232" t="s">
        <v>1880</v>
      </c>
      <c r="CH123" t="b">
        <v>0</v>
      </c>
    </row>
    <row r="124" spans="1:86" hidden="1">
      <c r="A124" s="232" t="s">
        <v>1868</v>
      </c>
      <c r="B124" s="232" t="s">
        <v>1677</v>
      </c>
      <c r="C124" s="232" t="s">
        <v>6</v>
      </c>
      <c r="D124" s="232" t="s">
        <v>189</v>
      </c>
      <c r="E124" s="232" t="s">
        <v>195</v>
      </c>
      <c r="F124" s="2">
        <v>46164</v>
      </c>
      <c r="H124">
        <v>0</v>
      </c>
      <c r="I124" s="232" t="s">
        <v>1678</v>
      </c>
      <c r="K124" s="232" t="s">
        <v>477</v>
      </c>
      <c r="M124" s="232"/>
      <c r="N124" t="s">
        <v>1679</v>
      </c>
      <c r="P124" s="232"/>
      <c r="Q124" s="232">
        <v>1</v>
      </c>
      <c r="R124" t="s">
        <v>119</v>
      </c>
      <c r="S124" s="232" t="s">
        <v>1680</v>
      </c>
      <c r="T124" s="232" t="s">
        <v>1</v>
      </c>
      <c r="U124" s="232" t="s">
        <v>13</v>
      </c>
      <c r="V124">
        <v>0</v>
      </c>
      <c r="W124" t="s">
        <v>1681</v>
      </c>
      <c r="X124" s="232" t="s">
        <v>74</v>
      </c>
      <c r="Y124" s="232" t="s">
        <v>39</v>
      </c>
      <c r="Z124" s="2">
        <v>46170</v>
      </c>
      <c r="AA124" s="232" t="s">
        <v>127</v>
      </c>
      <c r="AB124" s="232" t="s">
        <v>1682</v>
      </c>
      <c r="AC124" s="232" t="s">
        <v>1683</v>
      </c>
      <c r="AD124">
        <v>2604000125100000</v>
      </c>
      <c r="AE124" s="232" t="s">
        <v>185</v>
      </c>
      <c r="AG124" s="2">
        <v>46171</v>
      </c>
      <c r="AH124" s="2">
        <v>46171</v>
      </c>
      <c r="AI124">
        <v>43</v>
      </c>
      <c r="AJ124" s="232" t="s">
        <v>1684</v>
      </c>
      <c r="AL124" s="232">
        <v>5</v>
      </c>
      <c r="AN124" t="s">
        <v>1679</v>
      </c>
      <c r="AO124">
        <v>43</v>
      </c>
      <c r="AP124" s="232">
        <v>83119</v>
      </c>
      <c r="AQ124" s="232"/>
      <c r="AR124" s="232"/>
      <c r="BH124">
        <v>7</v>
      </c>
      <c r="BI124">
        <v>38</v>
      </c>
      <c r="BJ124">
        <v>0</v>
      </c>
      <c r="CF124" s="232" t="s">
        <v>1868</v>
      </c>
      <c r="CG124" s="232" t="s">
        <v>1880</v>
      </c>
      <c r="CH124" t="b">
        <v>0</v>
      </c>
    </row>
    <row r="125" spans="1:86">
      <c r="A125" s="232" t="s">
        <v>1868</v>
      </c>
      <c r="B125" s="232" t="s">
        <v>1687</v>
      </c>
      <c r="C125" s="232" t="s">
        <v>6</v>
      </c>
      <c r="D125" s="232" t="s">
        <v>4</v>
      </c>
      <c r="E125" s="232" t="s">
        <v>82</v>
      </c>
      <c r="F125" s="2">
        <v>46163</v>
      </c>
      <c r="H125">
        <v>6713</v>
      </c>
      <c r="I125" s="232" t="s">
        <v>89</v>
      </c>
      <c r="J125" t="s">
        <v>7</v>
      </c>
      <c r="K125" s="232" t="s">
        <v>91</v>
      </c>
      <c r="L125" t="s">
        <v>14</v>
      </c>
      <c r="M125" s="232"/>
      <c r="N125">
        <v>1600</v>
      </c>
      <c r="O125">
        <v>0</v>
      </c>
      <c r="P125" s="232"/>
      <c r="Q125" s="232">
        <v>1</v>
      </c>
      <c r="R125">
        <v>6710</v>
      </c>
      <c r="S125" s="232" t="s">
        <v>90</v>
      </c>
      <c r="T125" s="232" t="s">
        <v>7</v>
      </c>
      <c r="U125" s="232" t="s">
        <v>91</v>
      </c>
      <c r="V125" t="s">
        <v>14</v>
      </c>
      <c r="W125">
        <v>800</v>
      </c>
      <c r="X125" s="232" t="s">
        <v>72</v>
      </c>
      <c r="Y125" s="232" t="s">
        <v>39</v>
      </c>
      <c r="Z125" s="2">
        <v>46177</v>
      </c>
      <c r="AA125" s="232" t="s">
        <v>39</v>
      </c>
      <c r="AB125" s="232"/>
      <c r="AC125" s="232"/>
      <c r="AE125" s="232" t="s">
        <v>183</v>
      </c>
      <c r="AF125" t="s">
        <v>317</v>
      </c>
      <c r="AG125" s="2">
        <v>46184</v>
      </c>
      <c r="AH125" s="2">
        <v>46184</v>
      </c>
      <c r="AI125">
        <v>13</v>
      </c>
      <c r="AJ125" s="232" t="s">
        <v>1734</v>
      </c>
      <c r="AK125">
        <v>30</v>
      </c>
      <c r="AL125" s="232">
        <v>6</v>
      </c>
      <c r="AM125">
        <v>20800</v>
      </c>
      <c r="AN125">
        <v>1600</v>
      </c>
      <c r="AO125">
        <v>13</v>
      </c>
      <c r="AP125" s="232">
        <v>20800</v>
      </c>
      <c r="AQ125" s="232"/>
      <c r="AR125" s="232"/>
      <c r="BH125">
        <v>6</v>
      </c>
      <c r="BI125">
        <v>1</v>
      </c>
      <c r="BJ125">
        <v>0</v>
      </c>
      <c r="CF125" s="232" t="s">
        <v>1868</v>
      </c>
      <c r="CG125" s="232" t="s">
        <v>1880</v>
      </c>
      <c r="CH125" t="b">
        <v>0</v>
      </c>
    </row>
    <row r="126" spans="1:86">
      <c r="A126" s="232" t="s">
        <v>1868</v>
      </c>
      <c r="B126" s="232" t="s">
        <v>1688</v>
      </c>
      <c r="C126" s="232" t="s">
        <v>6</v>
      </c>
      <c r="D126" s="232" t="s">
        <v>4</v>
      </c>
      <c r="E126" s="232" t="s">
        <v>82</v>
      </c>
      <c r="F126" s="2">
        <v>46163</v>
      </c>
      <c r="H126">
        <v>6713</v>
      </c>
      <c r="I126" s="232" t="s">
        <v>190</v>
      </c>
      <c r="J126" t="s">
        <v>12</v>
      </c>
      <c r="K126" s="232" t="s">
        <v>135</v>
      </c>
      <c r="L126" t="s">
        <v>71</v>
      </c>
      <c r="M126" s="232"/>
      <c r="N126" t="s">
        <v>1689</v>
      </c>
      <c r="O126">
        <v>0</v>
      </c>
      <c r="P126" s="232"/>
      <c r="Q126" s="232">
        <v>1</v>
      </c>
      <c r="R126">
        <v>6710</v>
      </c>
      <c r="S126" s="232" t="s">
        <v>90</v>
      </c>
      <c r="T126" s="232" t="s">
        <v>7</v>
      </c>
      <c r="U126" s="232" t="s">
        <v>88</v>
      </c>
      <c r="V126" t="s">
        <v>14</v>
      </c>
      <c r="W126">
        <v>3800</v>
      </c>
      <c r="X126" s="232" t="s">
        <v>72</v>
      </c>
      <c r="Y126" s="232" t="s">
        <v>39</v>
      </c>
      <c r="Z126" s="2">
        <v>46177</v>
      </c>
      <c r="AA126" s="232" t="s">
        <v>39</v>
      </c>
      <c r="AB126" s="232"/>
      <c r="AC126" s="232"/>
      <c r="AE126" s="232" t="s">
        <v>183</v>
      </c>
      <c r="AF126" t="s">
        <v>317</v>
      </c>
      <c r="AG126" s="2">
        <v>46184</v>
      </c>
      <c r="AH126" s="2">
        <v>46184</v>
      </c>
      <c r="AI126">
        <v>13</v>
      </c>
      <c r="AJ126" s="232" t="s">
        <v>1735</v>
      </c>
      <c r="AK126">
        <v>50</v>
      </c>
      <c r="AL126" s="232">
        <v>6</v>
      </c>
      <c r="AN126" t="s">
        <v>1689</v>
      </c>
      <c r="AO126">
        <v>13</v>
      </c>
      <c r="AP126" s="232">
        <v>98800</v>
      </c>
      <c r="AQ126" s="232"/>
      <c r="AR126" s="232"/>
      <c r="BH126">
        <v>6</v>
      </c>
      <c r="BI126">
        <v>11</v>
      </c>
      <c r="BJ126">
        <v>0</v>
      </c>
      <c r="CF126" s="232" t="s">
        <v>1868</v>
      </c>
      <c r="CG126" s="232" t="s">
        <v>1880</v>
      </c>
      <c r="CH126" t="b">
        <v>0</v>
      </c>
    </row>
    <row r="127" spans="1:86">
      <c r="A127" s="232" t="s">
        <v>1868</v>
      </c>
      <c r="B127" s="232" t="s">
        <v>1690</v>
      </c>
      <c r="C127" s="232" t="s">
        <v>6</v>
      </c>
      <c r="D127" s="232" t="s">
        <v>4</v>
      </c>
      <c r="E127" s="232" t="s">
        <v>82</v>
      </c>
      <c r="F127" s="2">
        <v>46163</v>
      </c>
      <c r="H127">
        <v>6713</v>
      </c>
      <c r="I127" s="232" t="s">
        <v>1962</v>
      </c>
      <c r="J127" t="s">
        <v>7</v>
      </c>
      <c r="K127" s="232" t="s">
        <v>91</v>
      </c>
      <c r="L127" t="s">
        <v>14</v>
      </c>
      <c r="M127" s="232"/>
      <c r="N127">
        <v>388</v>
      </c>
      <c r="O127">
        <v>0</v>
      </c>
      <c r="P127" s="232"/>
      <c r="Q127" s="232">
        <v>1</v>
      </c>
      <c r="R127">
        <v>6710</v>
      </c>
      <c r="S127" s="232" t="s">
        <v>112</v>
      </c>
      <c r="T127" s="232" t="s">
        <v>7</v>
      </c>
      <c r="U127" s="232" t="s">
        <v>91</v>
      </c>
      <c r="V127" t="s">
        <v>14</v>
      </c>
      <c r="W127">
        <v>200</v>
      </c>
      <c r="X127" s="232" t="s">
        <v>72</v>
      </c>
      <c r="Y127" s="232" t="s">
        <v>39</v>
      </c>
      <c r="Z127" s="2">
        <v>46177</v>
      </c>
      <c r="AA127" s="232" t="s">
        <v>39</v>
      </c>
      <c r="AB127" s="232"/>
      <c r="AC127" s="232"/>
      <c r="AE127" s="232" t="s">
        <v>183</v>
      </c>
      <c r="AF127" t="s">
        <v>317</v>
      </c>
      <c r="AG127" s="2">
        <v>46184</v>
      </c>
      <c r="AH127" s="2">
        <v>46184</v>
      </c>
      <c r="AI127">
        <v>13</v>
      </c>
      <c r="AJ127" s="232" t="s">
        <v>1963</v>
      </c>
      <c r="AK127">
        <v>20</v>
      </c>
      <c r="AL127" s="232">
        <v>6</v>
      </c>
      <c r="AM127">
        <v>5044</v>
      </c>
      <c r="AN127">
        <v>388</v>
      </c>
      <c r="AO127">
        <v>13</v>
      </c>
      <c r="AP127" s="232">
        <v>5044</v>
      </c>
      <c r="AQ127" s="232"/>
      <c r="AR127" s="232"/>
      <c r="BH127">
        <v>6</v>
      </c>
      <c r="BI127">
        <v>38</v>
      </c>
      <c r="BJ127">
        <v>0</v>
      </c>
      <c r="CF127" s="232" t="s">
        <v>1868</v>
      </c>
      <c r="CG127" s="232" t="s">
        <v>1880</v>
      </c>
      <c r="CH127" t="b">
        <v>0</v>
      </c>
    </row>
    <row r="128" spans="1:86">
      <c r="A128" s="232" t="s">
        <v>1868</v>
      </c>
      <c r="B128" s="232" t="s">
        <v>1691</v>
      </c>
      <c r="C128" s="232" t="s">
        <v>6</v>
      </c>
      <c r="D128" s="232" t="s">
        <v>4</v>
      </c>
      <c r="E128" s="232" t="s">
        <v>82</v>
      </c>
      <c r="F128" s="2">
        <v>46163</v>
      </c>
      <c r="H128">
        <v>6713</v>
      </c>
      <c r="I128" s="232" t="s">
        <v>111</v>
      </c>
      <c r="J128" t="s">
        <v>7</v>
      </c>
      <c r="K128" s="232" t="s">
        <v>91</v>
      </c>
      <c r="L128" t="s">
        <v>14</v>
      </c>
      <c r="M128" s="232"/>
      <c r="N128">
        <v>1200</v>
      </c>
      <c r="O128">
        <v>0</v>
      </c>
      <c r="P128" s="232"/>
      <c r="Q128" s="232">
        <v>1</v>
      </c>
      <c r="R128">
        <v>6710</v>
      </c>
      <c r="S128" s="232" t="s">
        <v>112</v>
      </c>
      <c r="T128" s="232" t="s">
        <v>7</v>
      </c>
      <c r="U128" s="232" t="s">
        <v>91</v>
      </c>
      <c r="V128" t="s">
        <v>281</v>
      </c>
      <c r="W128">
        <v>600</v>
      </c>
      <c r="X128" s="232" t="s">
        <v>72</v>
      </c>
      <c r="Y128" s="232" t="s">
        <v>161</v>
      </c>
      <c r="Z128" s="2">
        <v>46178</v>
      </c>
      <c r="AA128" s="232" t="s">
        <v>486</v>
      </c>
      <c r="AB128" s="232"/>
      <c r="AC128" s="232"/>
      <c r="AE128" s="232" t="s">
        <v>183</v>
      </c>
      <c r="AF128" t="s">
        <v>317</v>
      </c>
      <c r="AG128" s="2">
        <v>46184</v>
      </c>
      <c r="AH128" s="2">
        <v>46184</v>
      </c>
      <c r="AI128">
        <v>28</v>
      </c>
      <c r="AJ128" s="232" t="s">
        <v>1736</v>
      </c>
      <c r="AK128">
        <v>20</v>
      </c>
      <c r="AL128" s="232">
        <v>6</v>
      </c>
      <c r="AM128">
        <v>33600</v>
      </c>
      <c r="AN128">
        <v>1200</v>
      </c>
      <c r="AO128">
        <v>28</v>
      </c>
      <c r="AP128" s="232">
        <v>33600</v>
      </c>
      <c r="AQ128" s="232"/>
      <c r="AR128" s="232"/>
      <c r="BH128">
        <v>6</v>
      </c>
      <c r="BI128">
        <v>38</v>
      </c>
      <c r="BJ128">
        <v>0</v>
      </c>
      <c r="CF128" s="232" t="s">
        <v>1868</v>
      </c>
      <c r="CG128" s="232" t="s">
        <v>1880</v>
      </c>
      <c r="CH128" t="b">
        <v>0</v>
      </c>
    </row>
    <row r="129" spans="1:86">
      <c r="A129" s="232" t="s">
        <v>1868</v>
      </c>
      <c r="B129" s="232" t="s">
        <v>1692</v>
      </c>
      <c r="C129" s="232" t="s">
        <v>6</v>
      </c>
      <c r="D129" s="232" t="s">
        <v>4</v>
      </c>
      <c r="E129" s="232" t="s">
        <v>82</v>
      </c>
      <c r="F129" s="2">
        <v>46163</v>
      </c>
      <c r="H129">
        <v>6713</v>
      </c>
      <c r="I129" s="232" t="s">
        <v>190</v>
      </c>
      <c r="J129" t="s">
        <v>12</v>
      </c>
      <c r="K129" s="232" t="s">
        <v>135</v>
      </c>
      <c r="L129" t="s">
        <v>71</v>
      </c>
      <c r="M129" s="232"/>
      <c r="N129" t="s">
        <v>1693</v>
      </c>
      <c r="O129">
        <v>0</v>
      </c>
      <c r="P129" s="232"/>
      <c r="Q129" s="232">
        <v>1</v>
      </c>
      <c r="R129">
        <v>6710</v>
      </c>
      <c r="S129" s="232" t="s">
        <v>90</v>
      </c>
      <c r="T129" s="232" t="s">
        <v>7</v>
      </c>
      <c r="U129" s="232" t="s">
        <v>88</v>
      </c>
      <c r="V129" t="s">
        <v>281</v>
      </c>
      <c r="W129">
        <v>1600</v>
      </c>
      <c r="X129" s="232" t="s">
        <v>72</v>
      </c>
      <c r="Y129" s="232" t="s">
        <v>161</v>
      </c>
      <c r="Z129" s="2">
        <v>46178</v>
      </c>
      <c r="AA129" s="232" t="s">
        <v>486</v>
      </c>
      <c r="AB129" s="232"/>
      <c r="AC129" s="232"/>
      <c r="AE129" s="232" t="s">
        <v>183</v>
      </c>
      <c r="AF129" t="s">
        <v>317</v>
      </c>
      <c r="AG129" s="2">
        <v>46184</v>
      </c>
      <c r="AH129" s="2">
        <v>46184</v>
      </c>
      <c r="AI129">
        <v>28</v>
      </c>
      <c r="AJ129" s="232" t="s">
        <v>1737</v>
      </c>
      <c r="AK129">
        <v>10</v>
      </c>
      <c r="AL129" s="232">
        <v>6</v>
      </c>
      <c r="AN129" t="s">
        <v>1693</v>
      </c>
      <c r="AO129">
        <v>28</v>
      </c>
      <c r="AP129" s="232">
        <v>89600</v>
      </c>
      <c r="AQ129" s="232"/>
      <c r="AR129" s="232"/>
      <c r="BH129">
        <v>6</v>
      </c>
      <c r="BI129">
        <v>17</v>
      </c>
      <c r="CF129" s="232" t="s">
        <v>1868</v>
      </c>
      <c r="CG129" s="232" t="s">
        <v>1880</v>
      </c>
      <c r="CH129" t="b">
        <v>0</v>
      </c>
    </row>
    <row r="130" spans="1:86">
      <c r="A130" s="232" t="s">
        <v>1868</v>
      </c>
      <c r="B130" s="232" t="s">
        <v>1694</v>
      </c>
      <c r="C130" s="232" t="s">
        <v>6</v>
      </c>
      <c r="D130" s="232" t="s">
        <v>4</v>
      </c>
      <c r="E130" s="232" t="s">
        <v>82</v>
      </c>
      <c r="F130" s="2">
        <v>46163</v>
      </c>
      <c r="H130">
        <v>6713</v>
      </c>
      <c r="I130" s="232" t="s">
        <v>89</v>
      </c>
      <c r="J130" t="s">
        <v>7</v>
      </c>
      <c r="K130" s="232" t="s">
        <v>91</v>
      </c>
      <c r="L130" t="s">
        <v>14</v>
      </c>
      <c r="M130" s="232"/>
      <c r="N130">
        <v>6400</v>
      </c>
      <c r="O130">
        <v>0</v>
      </c>
      <c r="P130" s="232"/>
      <c r="Q130" s="232">
        <v>1</v>
      </c>
      <c r="R130">
        <v>6710</v>
      </c>
      <c r="S130" s="232" t="s">
        <v>90</v>
      </c>
      <c r="T130" s="232" t="s">
        <v>7</v>
      </c>
      <c r="U130" s="232" t="s">
        <v>91</v>
      </c>
      <c r="V130" t="s">
        <v>281</v>
      </c>
      <c r="W130">
        <v>3200</v>
      </c>
      <c r="X130" s="232" t="s">
        <v>72</v>
      </c>
      <c r="Y130" s="232" t="s">
        <v>161</v>
      </c>
      <c r="Z130" s="2">
        <v>46178</v>
      </c>
      <c r="AA130" s="232" t="s">
        <v>486</v>
      </c>
      <c r="AB130" s="232"/>
      <c r="AC130" s="232"/>
      <c r="AE130" s="232" t="s">
        <v>183</v>
      </c>
      <c r="AF130" t="s">
        <v>317</v>
      </c>
      <c r="AG130" s="2">
        <v>46184</v>
      </c>
      <c r="AH130" s="2">
        <v>46184</v>
      </c>
      <c r="AI130">
        <v>28</v>
      </c>
      <c r="AJ130" s="232" t="s">
        <v>1738</v>
      </c>
      <c r="AK130">
        <v>1</v>
      </c>
      <c r="AL130" s="232">
        <v>6</v>
      </c>
      <c r="AM130">
        <v>179200</v>
      </c>
      <c r="AN130">
        <v>6400</v>
      </c>
      <c r="AO130">
        <v>28</v>
      </c>
      <c r="AP130" s="232">
        <v>179200</v>
      </c>
      <c r="AQ130" s="232"/>
      <c r="AR130" s="232"/>
      <c r="BH130">
        <v>6</v>
      </c>
      <c r="BI130">
        <v>26</v>
      </c>
      <c r="BJ130">
        <v>0</v>
      </c>
      <c r="CF130" s="232" t="s">
        <v>1868</v>
      </c>
      <c r="CG130" s="232" t="s">
        <v>1880</v>
      </c>
      <c r="CH130" t="b">
        <v>0</v>
      </c>
    </row>
    <row r="131" spans="1:86">
      <c r="A131" s="232" t="s">
        <v>1868</v>
      </c>
      <c r="B131" s="232" t="s">
        <v>1695</v>
      </c>
      <c r="C131" s="232" t="s">
        <v>6</v>
      </c>
      <c r="D131" s="232" t="s">
        <v>4</v>
      </c>
      <c r="E131" s="232" t="s">
        <v>82</v>
      </c>
      <c r="F131" s="2">
        <v>46163</v>
      </c>
      <c r="H131">
        <v>6713</v>
      </c>
      <c r="I131" s="232" t="s">
        <v>86</v>
      </c>
      <c r="J131" t="s">
        <v>7</v>
      </c>
      <c r="K131" s="232" t="s">
        <v>80</v>
      </c>
      <c r="L131" t="s">
        <v>14</v>
      </c>
      <c r="M131" s="232"/>
      <c r="N131">
        <v>5600</v>
      </c>
      <c r="O131">
        <v>0</v>
      </c>
      <c r="P131" s="232"/>
      <c r="Q131" s="232">
        <v>1</v>
      </c>
      <c r="R131">
        <v>6710</v>
      </c>
      <c r="S131" s="232" t="s">
        <v>87</v>
      </c>
      <c r="T131" s="232" t="s">
        <v>7</v>
      </c>
      <c r="U131" s="232" t="s">
        <v>80</v>
      </c>
      <c r="V131" t="s">
        <v>14</v>
      </c>
      <c r="W131">
        <v>2800</v>
      </c>
      <c r="X131" s="232" t="s">
        <v>74</v>
      </c>
      <c r="Y131" s="232" t="s">
        <v>17</v>
      </c>
      <c r="Z131" s="2">
        <v>46175</v>
      </c>
      <c r="AA131" s="232" t="s">
        <v>17</v>
      </c>
      <c r="AB131" s="232"/>
      <c r="AC131" s="232"/>
      <c r="AE131" s="232" t="s">
        <v>183</v>
      </c>
      <c r="AF131" t="s">
        <v>312</v>
      </c>
      <c r="AG131" s="2">
        <v>46181</v>
      </c>
      <c r="AH131" s="2">
        <v>46181</v>
      </c>
      <c r="AI131">
        <v>11</v>
      </c>
      <c r="AJ131" s="232" t="s">
        <v>1739</v>
      </c>
      <c r="AK131">
        <v>8</v>
      </c>
      <c r="AL131" s="232">
        <v>6</v>
      </c>
      <c r="AM131">
        <v>61600</v>
      </c>
      <c r="AN131">
        <v>5600</v>
      </c>
      <c r="AO131">
        <v>11</v>
      </c>
      <c r="AP131" s="232">
        <v>61600</v>
      </c>
      <c r="AQ131" s="232"/>
      <c r="AR131" s="232"/>
      <c r="BH131">
        <v>7</v>
      </c>
      <c r="BI131">
        <v>13</v>
      </c>
      <c r="CF131" s="232" t="s">
        <v>1868</v>
      </c>
      <c r="CG131" s="232" t="s">
        <v>1880</v>
      </c>
      <c r="CH131" t="b">
        <v>0</v>
      </c>
    </row>
    <row r="132" spans="1:86">
      <c r="A132" s="232" t="s">
        <v>1868</v>
      </c>
      <c r="B132" s="232" t="s">
        <v>1696</v>
      </c>
      <c r="C132" s="232" t="s">
        <v>6</v>
      </c>
      <c r="D132" s="232" t="s">
        <v>4</v>
      </c>
      <c r="E132" s="232" t="s">
        <v>82</v>
      </c>
      <c r="F132" s="2">
        <v>46163</v>
      </c>
      <c r="H132">
        <v>6713</v>
      </c>
      <c r="I132" s="232" t="s">
        <v>266</v>
      </c>
      <c r="J132" t="s">
        <v>7</v>
      </c>
      <c r="K132" s="232" t="s">
        <v>93</v>
      </c>
      <c r="L132" t="s">
        <v>14</v>
      </c>
      <c r="M132" s="232"/>
      <c r="N132">
        <v>4800</v>
      </c>
      <c r="O132">
        <v>0</v>
      </c>
      <c r="P132" s="232"/>
      <c r="Q132" s="232">
        <v>1</v>
      </c>
      <c r="R132">
        <v>6710</v>
      </c>
      <c r="S132" s="232" t="s">
        <v>267</v>
      </c>
      <c r="T132" s="232" t="s">
        <v>7</v>
      </c>
      <c r="U132" s="232" t="s">
        <v>93</v>
      </c>
      <c r="V132" t="s">
        <v>14</v>
      </c>
      <c r="W132">
        <v>2400</v>
      </c>
      <c r="X132" s="232" t="s">
        <v>74</v>
      </c>
      <c r="Y132" s="232" t="s">
        <v>17</v>
      </c>
      <c r="Z132" s="2">
        <v>46174</v>
      </c>
      <c r="AA132" s="232" t="s">
        <v>17</v>
      </c>
      <c r="AB132" s="232"/>
      <c r="AC132" s="232"/>
      <c r="AE132" s="232" t="s">
        <v>183</v>
      </c>
      <c r="AF132" t="s">
        <v>324</v>
      </c>
      <c r="AG132" s="2">
        <v>46178</v>
      </c>
      <c r="AH132" s="2">
        <v>46178</v>
      </c>
      <c r="AI132">
        <v>11</v>
      </c>
      <c r="AJ132" s="232" t="s">
        <v>1740</v>
      </c>
      <c r="AK132">
        <v>47</v>
      </c>
      <c r="AL132" s="232">
        <v>6</v>
      </c>
      <c r="AM132">
        <v>52800</v>
      </c>
      <c r="AN132">
        <v>4800</v>
      </c>
      <c r="AO132">
        <v>11</v>
      </c>
      <c r="AP132" s="232">
        <v>52800</v>
      </c>
      <c r="AQ132" s="232"/>
      <c r="AR132" s="232"/>
      <c r="BH132">
        <v>7</v>
      </c>
      <c r="BI132">
        <v>13</v>
      </c>
      <c r="BJ132">
        <v>0</v>
      </c>
      <c r="CF132" s="232" t="s">
        <v>1868</v>
      </c>
      <c r="CG132" s="232" t="s">
        <v>1880</v>
      </c>
      <c r="CH132" t="b">
        <v>0</v>
      </c>
    </row>
    <row r="133" spans="1:86">
      <c r="A133" s="232" t="s">
        <v>1868</v>
      </c>
      <c r="B133" s="232" t="s">
        <v>1585</v>
      </c>
      <c r="C133" s="232" t="s">
        <v>6</v>
      </c>
      <c r="D133" s="232" t="s">
        <v>4</v>
      </c>
      <c r="E133" s="232" t="s">
        <v>195</v>
      </c>
      <c r="F133" s="2">
        <v>46162</v>
      </c>
      <c r="H133">
        <v>6713</v>
      </c>
      <c r="I133" s="232" t="s">
        <v>1915</v>
      </c>
      <c r="J133" t="s">
        <v>7</v>
      </c>
      <c r="K133" s="232" t="s">
        <v>125</v>
      </c>
      <c r="L133" t="s">
        <v>172</v>
      </c>
      <c r="M133" s="232"/>
      <c r="N133" t="s">
        <v>1964</v>
      </c>
      <c r="P133" s="232"/>
      <c r="Q133" s="232">
        <v>1</v>
      </c>
      <c r="R133">
        <v>6710</v>
      </c>
      <c r="S133" s="232" t="s">
        <v>278</v>
      </c>
      <c r="T133" s="232" t="s">
        <v>7</v>
      </c>
      <c r="U133" s="232" t="s">
        <v>125</v>
      </c>
      <c r="V133" t="s">
        <v>14</v>
      </c>
      <c r="W133">
        <v>1200</v>
      </c>
      <c r="X133" s="232" t="s">
        <v>74</v>
      </c>
      <c r="Y133" s="232" t="s">
        <v>18</v>
      </c>
      <c r="Z133" s="2">
        <v>46174</v>
      </c>
      <c r="AA133" s="232" t="s">
        <v>293</v>
      </c>
      <c r="AB133" s="232" t="s">
        <v>299</v>
      </c>
      <c r="AC133" s="232" t="s">
        <v>1586</v>
      </c>
      <c r="AE133" s="232" t="s">
        <v>183</v>
      </c>
      <c r="AF133" t="s">
        <v>313</v>
      </c>
      <c r="AG133" s="2">
        <v>46195</v>
      </c>
      <c r="AH133" s="2">
        <v>46195</v>
      </c>
      <c r="AI133">
        <v>32</v>
      </c>
      <c r="AJ133" s="232" t="s">
        <v>1965</v>
      </c>
      <c r="AK133">
        <v>60</v>
      </c>
      <c r="AL133" s="232">
        <v>6</v>
      </c>
      <c r="AN133" t="s">
        <v>1964</v>
      </c>
      <c r="AO133">
        <v>32</v>
      </c>
      <c r="AP133" s="232">
        <v>31936</v>
      </c>
      <c r="AQ133" s="232"/>
      <c r="AR133" s="232"/>
      <c r="BH133">
        <v>6</v>
      </c>
      <c r="BI133">
        <v>13</v>
      </c>
      <c r="BJ133">
        <v>0</v>
      </c>
      <c r="CF133" s="232" t="s">
        <v>1868</v>
      </c>
      <c r="CG133" s="232" t="s">
        <v>1880</v>
      </c>
      <c r="CH133" t="b">
        <v>0</v>
      </c>
    </row>
    <row r="134" spans="1:86">
      <c r="A134" s="232" t="s">
        <v>1868</v>
      </c>
      <c r="B134" s="232" t="s">
        <v>1587</v>
      </c>
      <c r="C134" s="232" t="s">
        <v>6</v>
      </c>
      <c r="D134" s="232" t="s">
        <v>4</v>
      </c>
      <c r="E134" s="232" t="s">
        <v>195</v>
      </c>
      <c r="F134" s="2">
        <v>46162</v>
      </c>
      <c r="H134">
        <v>6713</v>
      </c>
      <c r="I134" s="232" t="s">
        <v>143</v>
      </c>
      <c r="J134" t="s">
        <v>7</v>
      </c>
      <c r="K134" s="232" t="s">
        <v>125</v>
      </c>
      <c r="L134" t="s">
        <v>14</v>
      </c>
      <c r="M134" s="232"/>
      <c r="N134">
        <v>200</v>
      </c>
      <c r="P134" s="232"/>
      <c r="Q134" s="232">
        <v>1</v>
      </c>
      <c r="R134">
        <v>6710</v>
      </c>
      <c r="S134" s="232" t="s">
        <v>144</v>
      </c>
      <c r="T134" s="232" t="s">
        <v>7</v>
      </c>
      <c r="U134" s="232" t="s">
        <v>125</v>
      </c>
      <c r="V134" t="s">
        <v>14</v>
      </c>
      <c r="W134">
        <v>200</v>
      </c>
      <c r="X134" s="232" t="s">
        <v>74</v>
      </c>
      <c r="Y134" s="232" t="s">
        <v>18</v>
      </c>
      <c r="Z134" s="2">
        <v>46176</v>
      </c>
      <c r="AA134" s="232" t="s">
        <v>18</v>
      </c>
      <c r="AB134" s="232"/>
      <c r="AC134" s="232"/>
      <c r="AE134" s="232" t="s">
        <v>183</v>
      </c>
      <c r="AF134" t="s">
        <v>313</v>
      </c>
      <c r="AG134" s="2">
        <v>46178</v>
      </c>
      <c r="AH134" s="2">
        <v>46178</v>
      </c>
      <c r="AI134">
        <v>17</v>
      </c>
      <c r="AJ134" s="232" t="s">
        <v>1697</v>
      </c>
      <c r="AK134">
        <v>2</v>
      </c>
      <c r="AL134" s="232">
        <v>6</v>
      </c>
      <c r="AM134">
        <v>3400</v>
      </c>
      <c r="AN134">
        <v>200</v>
      </c>
      <c r="AO134">
        <v>17</v>
      </c>
      <c r="AP134" s="232">
        <v>3400</v>
      </c>
      <c r="AQ134" s="232"/>
      <c r="AR134" s="232"/>
      <c r="BH134">
        <v>6</v>
      </c>
      <c r="BI134">
        <v>43</v>
      </c>
      <c r="BJ134">
        <v>0</v>
      </c>
      <c r="CF134" s="232" t="s">
        <v>1868</v>
      </c>
      <c r="CG134" s="232" t="s">
        <v>1880</v>
      </c>
      <c r="CH134" t="b">
        <v>0</v>
      </c>
    </row>
    <row r="135" spans="1:86">
      <c r="A135" s="232" t="s">
        <v>1868</v>
      </c>
      <c r="B135" s="232" t="s">
        <v>1588</v>
      </c>
      <c r="C135" s="232" t="s">
        <v>6</v>
      </c>
      <c r="D135" s="232" t="s">
        <v>4</v>
      </c>
      <c r="E135" s="232" t="s">
        <v>195</v>
      </c>
      <c r="F135" s="2">
        <v>46162</v>
      </c>
      <c r="H135">
        <v>6713</v>
      </c>
      <c r="I135" s="232" t="s">
        <v>1966</v>
      </c>
      <c r="J135" t="s">
        <v>7</v>
      </c>
      <c r="K135" s="232" t="s">
        <v>125</v>
      </c>
      <c r="L135" t="s">
        <v>172</v>
      </c>
      <c r="M135" s="232"/>
      <c r="N135" t="s">
        <v>1967</v>
      </c>
      <c r="P135" s="232"/>
      <c r="Q135" s="232">
        <v>1</v>
      </c>
      <c r="R135">
        <v>6710</v>
      </c>
      <c r="S135" s="232" t="s">
        <v>278</v>
      </c>
      <c r="T135" s="232" t="s">
        <v>7</v>
      </c>
      <c r="U135" s="232" t="s">
        <v>125</v>
      </c>
      <c r="V135" t="s">
        <v>14</v>
      </c>
      <c r="W135">
        <v>800</v>
      </c>
      <c r="X135" s="232" t="s">
        <v>72</v>
      </c>
      <c r="Y135" s="232" t="s">
        <v>18</v>
      </c>
      <c r="Z135" s="2">
        <v>46174</v>
      </c>
      <c r="AA135" s="232" t="s">
        <v>293</v>
      </c>
      <c r="AB135" s="232" t="s">
        <v>299</v>
      </c>
      <c r="AC135" s="232" t="s">
        <v>1586</v>
      </c>
      <c r="AE135" s="232" t="s">
        <v>183</v>
      </c>
      <c r="AF135" t="s">
        <v>313</v>
      </c>
      <c r="AG135" s="2">
        <v>46178</v>
      </c>
      <c r="AH135" s="2">
        <v>46178</v>
      </c>
      <c r="AI135">
        <v>32</v>
      </c>
      <c r="AJ135" s="232" t="s">
        <v>1968</v>
      </c>
      <c r="AK135">
        <v>1</v>
      </c>
      <c r="AL135" s="232">
        <v>6</v>
      </c>
      <c r="AN135" t="s">
        <v>1967</v>
      </c>
      <c r="AO135">
        <v>32</v>
      </c>
      <c r="AP135" s="232">
        <v>25440</v>
      </c>
      <c r="AQ135" s="232"/>
      <c r="AR135" s="232"/>
      <c r="BH135">
        <v>6</v>
      </c>
      <c r="BI135">
        <v>9</v>
      </c>
      <c r="BJ135">
        <v>0</v>
      </c>
      <c r="CF135" s="232" t="s">
        <v>1868</v>
      </c>
      <c r="CG135" s="232" t="s">
        <v>1880</v>
      </c>
      <c r="CH135" t="b">
        <v>0</v>
      </c>
    </row>
    <row r="136" spans="1:86">
      <c r="A136" s="232" t="s">
        <v>1868</v>
      </c>
      <c r="B136" s="232" t="s">
        <v>1589</v>
      </c>
      <c r="C136" s="232" t="s">
        <v>6</v>
      </c>
      <c r="D136" s="232" t="s">
        <v>4</v>
      </c>
      <c r="E136" s="232" t="s">
        <v>195</v>
      </c>
      <c r="F136" s="2">
        <v>46162</v>
      </c>
      <c r="H136">
        <v>6713</v>
      </c>
      <c r="I136" s="232" t="s">
        <v>124</v>
      </c>
      <c r="J136" t="s">
        <v>7</v>
      </c>
      <c r="K136" s="232" t="s">
        <v>125</v>
      </c>
      <c r="L136" t="s">
        <v>172</v>
      </c>
      <c r="M136" s="232"/>
      <c r="N136">
        <v>200</v>
      </c>
      <c r="P136" s="232"/>
      <c r="Q136" s="232">
        <v>1</v>
      </c>
      <c r="R136">
        <v>6713</v>
      </c>
      <c r="S136" s="232" t="s">
        <v>126</v>
      </c>
      <c r="T136" s="232" t="s">
        <v>7</v>
      </c>
      <c r="U136" s="232" t="s">
        <v>125</v>
      </c>
      <c r="V136" t="s">
        <v>14</v>
      </c>
      <c r="W136">
        <v>200</v>
      </c>
      <c r="X136" s="232" t="s">
        <v>74</v>
      </c>
      <c r="Y136" s="232" t="s">
        <v>18</v>
      </c>
      <c r="Z136" s="2">
        <v>46174</v>
      </c>
      <c r="AA136" s="232" t="s">
        <v>18</v>
      </c>
      <c r="AB136" s="232" t="s">
        <v>299</v>
      </c>
      <c r="AC136" s="232" t="s">
        <v>1586</v>
      </c>
      <c r="AE136" s="232" t="s">
        <v>183</v>
      </c>
      <c r="AF136" t="s">
        <v>313</v>
      </c>
      <c r="AG136" s="2">
        <v>46178</v>
      </c>
      <c r="AH136" s="2">
        <v>46178</v>
      </c>
      <c r="AI136">
        <v>17</v>
      </c>
      <c r="AJ136" s="232" t="s">
        <v>1698</v>
      </c>
      <c r="AK136">
        <v>50</v>
      </c>
      <c r="AL136" s="232">
        <v>6</v>
      </c>
      <c r="AM136">
        <v>3400</v>
      </c>
      <c r="AN136">
        <v>200</v>
      </c>
      <c r="AO136">
        <v>17</v>
      </c>
      <c r="AP136" s="232">
        <v>3400</v>
      </c>
      <c r="AQ136" s="232"/>
      <c r="AR136" s="232"/>
      <c r="BH136">
        <v>6</v>
      </c>
      <c r="BI136">
        <v>13</v>
      </c>
      <c r="CF136" s="232" t="s">
        <v>1868</v>
      </c>
      <c r="CG136" s="232" t="s">
        <v>1880</v>
      </c>
      <c r="CH136" t="b">
        <v>0</v>
      </c>
    </row>
    <row r="137" spans="1:86" hidden="1">
      <c r="A137" s="232" t="s">
        <v>1868</v>
      </c>
      <c r="B137" s="232" t="s">
        <v>1590</v>
      </c>
      <c r="C137" s="232" t="s">
        <v>6</v>
      </c>
      <c r="D137" s="232" t="s">
        <v>4</v>
      </c>
      <c r="E137" s="232" t="s">
        <v>195</v>
      </c>
      <c r="F137" s="2">
        <v>46162</v>
      </c>
      <c r="H137">
        <v>6713</v>
      </c>
      <c r="I137" s="232" t="s">
        <v>107</v>
      </c>
      <c r="J137" t="s">
        <v>7</v>
      </c>
      <c r="K137" s="232" t="s">
        <v>88</v>
      </c>
      <c r="L137" t="s">
        <v>14</v>
      </c>
      <c r="M137" s="232"/>
      <c r="N137">
        <v>4000</v>
      </c>
      <c r="P137" s="232"/>
      <c r="Q137" s="232">
        <v>1</v>
      </c>
      <c r="R137">
        <v>6710</v>
      </c>
      <c r="S137" s="232" t="s">
        <v>108</v>
      </c>
      <c r="T137" s="232" t="s">
        <v>7</v>
      </c>
      <c r="U137" s="232" t="s">
        <v>88</v>
      </c>
      <c r="V137" t="s">
        <v>14</v>
      </c>
      <c r="W137">
        <v>2000</v>
      </c>
      <c r="X137" s="232" t="s">
        <v>74</v>
      </c>
      <c r="Y137" s="232" t="s">
        <v>39</v>
      </c>
      <c r="Z137" s="2">
        <v>46170</v>
      </c>
      <c r="AA137" s="232" t="s">
        <v>39</v>
      </c>
      <c r="AB137" s="232"/>
      <c r="AC137" s="232"/>
      <c r="AE137" s="232" t="s">
        <v>183</v>
      </c>
      <c r="AF137" t="s">
        <v>317</v>
      </c>
      <c r="AG137" s="2">
        <v>46171</v>
      </c>
      <c r="AH137" s="2">
        <v>46171</v>
      </c>
      <c r="AI137">
        <v>13</v>
      </c>
      <c r="AJ137" s="232" t="s">
        <v>1699</v>
      </c>
      <c r="AK137">
        <v>50</v>
      </c>
      <c r="AL137" s="232">
        <v>5</v>
      </c>
      <c r="AM137">
        <v>52000</v>
      </c>
      <c r="AN137">
        <v>4000</v>
      </c>
      <c r="AO137">
        <v>13</v>
      </c>
      <c r="AP137" s="232">
        <v>52000</v>
      </c>
      <c r="AQ137" s="232"/>
      <c r="AR137" s="232"/>
      <c r="BH137">
        <v>6</v>
      </c>
      <c r="BI137">
        <v>13</v>
      </c>
      <c r="CF137" s="232" t="s">
        <v>1868</v>
      </c>
      <c r="CG137" s="232" t="s">
        <v>1880</v>
      </c>
      <c r="CH137" t="b">
        <v>0</v>
      </c>
    </row>
    <row r="138" spans="1:86">
      <c r="A138" s="232" t="s">
        <v>1868</v>
      </c>
      <c r="B138" s="232" t="s">
        <v>1591</v>
      </c>
      <c r="C138" s="232" t="s">
        <v>6</v>
      </c>
      <c r="D138" s="232" t="s">
        <v>4</v>
      </c>
      <c r="E138" s="232" t="s">
        <v>195</v>
      </c>
      <c r="F138" s="2">
        <v>46162</v>
      </c>
      <c r="H138">
        <v>6713</v>
      </c>
      <c r="I138" s="232" t="s">
        <v>1592</v>
      </c>
      <c r="J138" t="s">
        <v>7</v>
      </c>
      <c r="K138" s="232" t="s">
        <v>13</v>
      </c>
      <c r="L138" t="s">
        <v>14</v>
      </c>
      <c r="M138" s="232"/>
      <c r="N138">
        <v>4000</v>
      </c>
      <c r="P138" s="232"/>
      <c r="Q138" s="232">
        <v>1</v>
      </c>
      <c r="R138">
        <v>6710</v>
      </c>
      <c r="S138" s="232" t="s">
        <v>277</v>
      </c>
      <c r="T138" s="232" t="s">
        <v>7</v>
      </c>
      <c r="U138" s="232" t="s">
        <v>13</v>
      </c>
      <c r="V138" t="s">
        <v>14</v>
      </c>
      <c r="W138">
        <v>2000</v>
      </c>
      <c r="X138" s="232" t="s">
        <v>74</v>
      </c>
      <c r="Y138" s="232" t="s">
        <v>17</v>
      </c>
      <c r="Z138" s="2">
        <v>46175</v>
      </c>
      <c r="AA138" s="232" t="s">
        <v>17</v>
      </c>
      <c r="AB138" s="232"/>
      <c r="AC138" s="232"/>
      <c r="AE138" s="232" t="s">
        <v>1591</v>
      </c>
      <c r="AF138" t="s">
        <v>1593</v>
      </c>
      <c r="AG138" s="2">
        <v>46181</v>
      </c>
      <c r="AH138" s="2">
        <v>46181</v>
      </c>
      <c r="AI138">
        <v>11</v>
      </c>
      <c r="AJ138" s="232" t="s">
        <v>1741</v>
      </c>
      <c r="AK138">
        <v>10</v>
      </c>
      <c r="AL138" s="232">
        <v>6</v>
      </c>
      <c r="AM138">
        <v>44000</v>
      </c>
      <c r="AN138">
        <v>4000</v>
      </c>
      <c r="AO138">
        <v>11</v>
      </c>
      <c r="AP138" s="232">
        <v>44000</v>
      </c>
      <c r="AQ138" s="232"/>
      <c r="AR138" s="232"/>
      <c r="BH138">
        <v>6</v>
      </c>
      <c r="BI138">
        <v>17</v>
      </c>
      <c r="CF138" s="232" t="s">
        <v>1868</v>
      </c>
      <c r="CG138" s="232" t="s">
        <v>1880</v>
      </c>
      <c r="CH138" t="b">
        <v>0</v>
      </c>
    </row>
    <row r="139" spans="1:86">
      <c r="A139" s="232" t="s">
        <v>1868</v>
      </c>
      <c r="B139" s="232" t="s">
        <v>1594</v>
      </c>
      <c r="C139" s="232" t="s">
        <v>6</v>
      </c>
      <c r="D139" s="232" t="s">
        <v>189</v>
      </c>
      <c r="E139" s="232" t="s">
        <v>195</v>
      </c>
      <c r="F139" s="2">
        <v>46162</v>
      </c>
      <c r="H139">
        <v>0</v>
      </c>
      <c r="I139" s="232" t="s">
        <v>162</v>
      </c>
      <c r="J139" t="s">
        <v>118</v>
      </c>
      <c r="K139" s="232" t="s">
        <v>9</v>
      </c>
      <c r="L139" t="s">
        <v>1</v>
      </c>
      <c r="M139" s="232"/>
      <c r="N139">
        <v>2850</v>
      </c>
      <c r="P139" s="232"/>
      <c r="Q139" s="232">
        <v>1</v>
      </c>
      <c r="R139" t="s">
        <v>119</v>
      </c>
      <c r="S139" s="232" t="s">
        <v>1595</v>
      </c>
      <c r="T139" s="232" t="s">
        <v>118</v>
      </c>
      <c r="U139" s="232" t="s">
        <v>9</v>
      </c>
      <c r="V139" t="s">
        <v>11</v>
      </c>
      <c r="W139">
        <v>1000</v>
      </c>
      <c r="X139" s="232" t="s">
        <v>74</v>
      </c>
      <c r="Y139" s="232" t="s">
        <v>39</v>
      </c>
      <c r="Z139" s="2">
        <v>46174</v>
      </c>
      <c r="AA139" s="232" t="s">
        <v>127</v>
      </c>
      <c r="AB139" s="232" t="s">
        <v>1596</v>
      </c>
      <c r="AC139" s="232" t="s">
        <v>1597</v>
      </c>
      <c r="AE139" s="232" t="s">
        <v>185</v>
      </c>
      <c r="AF139" t="s">
        <v>1</v>
      </c>
      <c r="AG139" s="2">
        <v>46176</v>
      </c>
      <c r="AH139" s="2">
        <v>46176</v>
      </c>
      <c r="AI139">
        <v>25.7</v>
      </c>
      <c r="AJ139" s="232" t="s">
        <v>1598</v>
      </c>
      <c r="AK139">
        <v>2</v>
      </c>
      <c r="AL139" s="232">
        <v>6</v>
      </c>
      <c r="AM139">
        <v>73245</v>
      </c>
      <c r="AN139">
        <v>2850</v>
      </c>
      <c r="AO139">
        <v>25.7</v>
      </c>
      <c r="AP139" s="232">
        <v>73245</v>
      </c>
      <c r="AQ139" s="232"/>
      <c r="AR139" s="232"/>
      <c r="BH139">
        <v>6</v>
      </c>
      <c r="BI139">
        <v>32</v>
      </c>
      <c r="CF139" s="232" t="s">
        <v>1868</v>
      </c>
      <c r="CG139" s="232" t="s">
        <v>1880</v>
      </c>
      <c r="CH139" t="b">
        <v>0</v>
      </c>
    </row>
    <row r="140" spans="1:86" hidden="1">
      <c r="A140" s="232" t="s">
        <v>1868</v>
      </c>
      <c r="B140" s="232" t="s">
        <v>1599</v>
      </c>
      <c r="C140" s="232" t="s">
        <v>6</v>
      </c>
      <c r="D140" s="232" t="s">
        <v>4</v>
      </c>
      <c r="E140" s="232" t="s">
        <v>82</v>
      </c>
      <c r="F140" s="2">
        <v>46161</v>
      </c>
      <c r="H140">
        <v>6783</v>
      </c>
      <c r="I140" s="232" t="s">
        <v>1600</v>
      </c>
      <c r="J140" t="s">
        <v>7</v>
      </c>
      <c r="K140" s="232" t="s">
        <v>9</v>
      </c>
      <c r="L140" t="s">
        <v>77</v>
      </c>
      <c r="M140" s="232"/>
      <c r="N140">
        <v>400</v>
      </c>
      <c r="O140" t="s">
        <v>8</v>
      </c>
      <c r="P140" s="232"/>
      <c r="Q140" s="232">
        <v>1</v>
      </c>
      <c r="R140">
        <v>6780</v>
      </c>
      <c r="S140" s="232" t="s">
        <v>1601</v>
      </c>
      <c r="T140" s="232" t="s">
        <v>7</v>
      </c>
      <c r="U140" s="232" t="s">
        <v>9</v>
      </c>
      <c r="V140" t="s">
        <v>15</v>
      </c>
      <c r="W140">
        <v>400</v>
      </c>
      <c r="X140" s="232" t="s">
        <v>72</v>
      </c>
      <c r="Y140" s="232" t="s">
        <v>16</v>
      </c>
      <c r="Z140" s="2">
        <v>46162</v>
      </c>
      <c r="AA140" s="232" t="s">
        <v>1602</v>
      </c>
      <c r="AB140" s="232" t="s">
        <v>289</v>
      </c>
      <c r="AC140" s="232" t="s">
        <v>1603</v>
      </c>
      <c r="AD140" t="s">
        <v>1604</v>
      </c>
      <c r="AE140" s="232" t="s">
        <v>182</v>
      </c>
      <c r="AF140" t="s">
        <v>73</v>
      </c>
      <c r="AG140" s="2">
        <v>46168</v>
      </c>
      <c r="AH140" s="2">
        <v>46168</v>
      </c>
      <c r="AI140">
        <v>48</v>
      </c>
      <c r="AJ140" s="232" t="s">
        <v>1605</v>
      </c>
      <c r="AK140">
        <v>13</v>
      </c>
      <c r="AL140" s="232">
        <v>5</v>
      </c>
      <c r="AM140">
        <v>19200</v>
      </c>
      <c r="AN140">
        <v>400</v>
      </c>
      <c r="AO140">
        <v>48</v>
      </c>
      <c r="AP140" s="232">
        <v>19200</v>
      </c>
      <c r="AQ140" s="232"/>
      <c r="AR140" s="232"/>
      <c r="BH140">
        <v>6</v>
      </c>
      <c r="BI140">
        <v>31</v>
      </c>
      <c r="BJ140">
        <v>0</v>
      </c>
      <c r="CF140" s="232" t="s">
        <v>1868</v>
      </c>
      <c r="CG140" s="232" t="s">
        <v>1880</v>
      </c>
      <c r="CH140" t="b">
        <v>0</v>
      </c>
    </row>
    <row r="141" spans="1:86" hidden="1">
      <c r="A141" s="232" t="s">
        <v>1868</v>
      </c>
      <c r="B141" s="232" t="s">
        <v>510</v>
      </c>
      <c r="C141" s="232" t="s">
        <v>6</v>
      </c>
      <c r="D141" s="232" t="s">
        <v>4</v>
      </c>
      <c r="E141" s="232" t="s">
        <v>82</v>
      </c>
      <c r="F141" s="2">
        <v>46161</v>
      </c>
      <c r="H141">
        <v>6783</v>
      </c>
      <c r="I141" s="232" t="s">
        <v>1606</v>
      </c>
      <c r="J141" t="s">
        <v>7</v>
      </c>
      <c r="K141" s="232" t="s">
        <v>9</v>
      </c>
      <c r="L141" t="s">
        <v>77</v>
      </c>
      <c r="M141" s="232"/>
      <c r="N141">
        <v>800</v>
      </c>
      <c r="O141" t="s">
        <v>8</v>
      </c>
      <c r="P141" s="232"/>
      <c r="Q141" s="232">
        <v>1</v>
      </c>
      <c r="R141">
        <v>6780</v>
      </c>
      <c r="S141" s="232" t="s">
        <v>1601</v>
      </c>
      <c r="T141" s="232" t="s">
        <v>7</v>
      </c>
      <c r="U141" s="232" t="s">
        <v>9</v>
      </c>
      <c r="V141" t="s">
        <v>15</v>
      </c>
      <c r="W141">
        <v>800</v>
      </c>
      <c r="X141" s="232" t="s">
        <v>72</v>
      </c>
      <c r="Y141" s="232" t="s">
        <v>16</v>
      </c>
      <c r="Z141" s="2">
        <v>46162</v>
      </c>
      <c r="AA141" s="232" t="s">
        <v>1558</v>
      </c>
      <c r="AB141" s="232" t="s">
        <v>289</v>
      </c>
      <c r="AC141" s="232" t="s">
        <v>1603</v>
      </c>
      <c r="AD141" t="s">
        <v>1604</v>
      </c>
      <c r="AE141" s="232" t="s">
        <v>182</v>
      </c>
      <c r="AF141" t="s">
        <v>73</v>
      </c>
      <c r="AG141" s="2">
        <v>46167</v>
      </c>
      <c r="AH141" s="2">
        <v>46167</v>
      </c>
      <c r="AI141">
        <v>31</v>
      </c>
      <c r="AJ141" s="232" t="s">
        <v>1607</v>
      </c>
      <c r="AK141">
        <v>1</v>
      </c>
      <c r="AL141" s="232">
        <v>5</v>
      </c>
      <c r="AM141">
        <v>24800</v>
      </c>
      <c r="AN141">
        <v>800</v>
      </c>
      <c r="AO141">
        <v>31</v>
      </c>
      <c r="AP141" s="232">
        <v>24800</v>
      </c>
      <c r="AQ141" s="232"/>
      <c r="AR141" s="232"/>
      <c r="BH141">
        <v>6</v>
      </c>
      <c r="BI141">
        <v>1</v>
      </c>
      <c r="BJ141">
        <v>0</v>
      </c>
      <c r="CF141" s="232" t="s">
        <v>1868</v>
      </c>
      <c r="CG141" s="232" t="s">
        <v>1880</v>
      </c>
      <c r="CH141" t="b">
        <v>0</v>
      </c>
    </row>
    <row r="142" spans="1:86" hidden="1">
      <c r="A142" s="232" t="s">
        <v>1868</v>
      </c>
      <c r="B142" s="232" t="s">
        <v>509</v>
      </c>
      <c r="C142" s="232" t="s">
        <v>6</v>
      </c>
      <c r="D142" s="232" t="s">
        <v>4</v>
      </c>
      <c r="E142" s="232" t="s">
        <v>82</v>
      </c>
      <c r="F142" s="2">
        <v>46161</v>
      </c>
      <c r="H142">
        <v>6783</v>
      </c>
      <c r="I142" s="232" t="s">
        <v>273</v>
      </c>
      <c r="J142" t="s">
        <v>7</v>
      </c>
      <c r="K142" s="232" t="s">
        <v>9</v>
      </c>
      <c r="L142" t="s">
        <v>77</v>
      </c>
      <c r="M142" s="232"/>
      <c r="N142">
        <v>500</v>
      </c>
      <c r="O142" t="s">
        <v>8</v>
      </c>
      <c r="P142" s="232"/>
      <c r="Q142" s="232">
        <v>1</v>
      </c>
      <c r="R142">
        <v>6780</v>
      </c>
      <c r="S142" s="232" t="s">
        <v>306</v>
      </c>
      <c r="T142" s="232" t="s">
        <v>7</v>
      </c>
      <c r="U142" s="232" t="s">
        <v>9</v>
      </c>
      <c r="V142" t="s">
        <v>122</v>
      </c>
      <c r="W142">
        <v>500</v>
      </c>
      <c r="X142" s="232" t="s">
        <v>72</v>
      </c>
      <c r="Y142" s="232" t="s">
        <v>16</v>
      </c>
      <c r="Z142" s="2">
        <v>46162</v>
      </c>
      <c r="AA142" s="232" t="s">
        <v>38</v>
      </c>
      <c r="AB142" s="232" t="s">
        <v>289</v>
      </c>
      <c r="AC142" s="232"/>
      <c r="AE142" s="232" t="s">
        <v>182</v>
      </c>
      <c r="AF142" t="s">
        <v>73</v>
      </c>
      <c r="AG142" s="2">
        <v>46168</v>
      </c>
      <c r="AH142" s="2">
        <v>46168</v>
      </c>
      <c r="AI142">
        <v>35</v>
      </c>
      <c r="AJ142" s="232" t="s">
        <v>1608</v>
      </c>
      <c r="AK142">
        <v>8</v>
      </c>
      <c r="AL142" s="232">
        <v>5</v>
      </c>
      <c r="AM142">
        <v>17500</v>
      </c>
      <c r="AN142">
        <v>500</v>
      </c>
      <c r="AO142">
        <v>35</v>
      </c>
      <c r="AP142" s="232">
        <v>17500</v>
      </c>
      <c r="AQ142" s="232"/>
      <c r="AR142" s="232"/>
      <c r="BH142">
        <v>6</v>
      </c>
      <c r="BI142">
        <v>55</v>
      </c>
      <c r="BJ142">
        <v>0</v>
      </c>
      <c r="CF142" s="232" t="s">
        <v>1868</v>
      </c>
      <c r="CG142" s="232" t="s">
        <v>1880</v>
      </c>
      <c r="CH142" t="b">
        <v>0</v>
      </c>
    </row>
    <row r="143" spans="1:86" hidden="1">
      <c r="A143" s="232" t="s">
        <v>1868</v>
      </c>
      <c r="B143" s="232" t="s">
        <v>1609</v>
      </c>
      <c r="C143" s="232" t="s">
        <v>6</v>
      </c>
      <c r="D143" s="232" t="s">
        <v>4</v>
      </c>
      <c r="E143" s="232" t="s">
        <v>82</v>
      </c>
      <c r="F143" s="2">
        <v>46161</v>
      </c>
      <c r="H143">
        <v>6783</v>
      </c>
      <c r="I143" s="232" t="s">
        <v>1610</v>
      </c>
      <c r="J143" t="s">
        <v>7</v>
      </c>
      <c r="K143" s="232" t="s">
        <v>9</v>
      </c>
      <c r="L143" t="s">
        <v>191</v>
      </c>
      <c r="M143" s="232"/>
      <c r="N143">
        <v>250</v>
      </c>
      <c r="O143" t="s">
        <v>5</v>
      </c>
      <c r="P143" s="232"/>
      <c r="Q143" s="232">
        <v>1</v>
      </c>
      <c r="R143">
        <v>6780</v>
      </c>
      <c r="S143" s="232" t="s">
        <v>292</v>
      </c>
      <c r="T143" s="232" t="s">
        <v>7</v>
      </c>
      <c r="U143" s="232" t="s">
        <v>9</v>
      </c>
      <c r="V143" t="s">
        <v>285</v>
      </c>
      <c r="W143">
        <v>250</v>
      </c>
      <c r="X143" s="232" t="s">
        <v>72</v>
      </c>
      <c r="Y143" s="232" t="s">
        <v>16</v>
      </c>
      <c r="Z143" s="2">
        <v>46162</v>
      </c>
      <c r="AA143" s="232" t="s">
        <v>1611</v>
      </c>
      <c r="AB143" s="232" t="s">
        <v>1612</v>
      </c>
      <c r="AC143" s="232"/>
      <c r="AE143" s="232" t="s">
        <v>184</v>
      </c>
      <c r="AF143" t="s">
        <v>1613</v>
      </c>
      <c r="AG143" s="2">
        <v>46168</v>
      </c>
      <c r="AH143" s="2">
        <v>46168</v>
      </c>
      <c r="AI143">
        <v>48</v>
      </c>
      <c r="AJ143" s="232" t="s">
        <v>1614</v>
      </c>
      <c r="AK143">
        <v>22</v>
      </c>
      <c r="AL143" s="232">
        <v>5</v>
      </c>
      <c r="AM143">
        <v>12000</v>
      </c>
      <c r="AN143">
        <v>250</v>
      </c>
      <c r="AO143">
        <v>48</v>
      </c>
      <c r="AP143" s="232">
        <v>12000</v>
      </c>
      <c r="AQ143" s="232"/>
      <c r="AR143" s="232"/>
      <c r="BH143">
        <v>6</v>
      </c>
      <c r="BI143">
        <v>38</v>
      </c>
      <c r="BJ143">
        <v>0</v>
      </c>
      <c r="CF143" s="232" t="s">
        <v>1868</v>
      </c>
      <c r="CG143" s="232" t="s">
        <v>1880</v>
      </c>
      <c r="CH143" t="b">
        <v>0</v>
      </c>
    </row>
    <row r="144" spans="1:86">
      <c r="A144" s="232" t="s">
        <v>1868</v>
      </c>
      <c r="B144" s="232" t="s">
        <v>525</v>
      </c>
      <c r="C144" s="232" t="s">
        <v>6</v>
      </c>
      <c r="D144" s="232" t="s">
        <v>189</v>
      </c>
      <c r="E144" s="232" t="s">
        <v>82</v>
      </c>
      <c r="F144" s="2">
        <v>46161</v>
      </c>
      <c r="H144">
        <v>6713</v>
      </c>
      <c r="I144" s="232" t="s">
        <v>158</v>
      </c>
      <c r="J144" t="s">
        <v>7</v>
      </c>
      <c r="K144" s="232" t="s">
        <v>9</v>
      </c>
      <c r="L144" t="s">
        <v>100</v>
      </c>
      <c r="M144" s="232"/>
      <c r="N144">
        <v>2310</v>
      </c>
      <c r="O144">
        <v>0</v>
      </c>
      <c r="P144" s="232"/>
      <c r="Q144" s="232">
        <v>1</v>
      </c>
      <c r="R144">
        <v>6710</v>
      </c>
      <c r="S144" s="232" t="s">
        <v>159</v>
      </c>
      <c r="T144" s="232" t="s">
        <v>7</v>
      </c>
      <c r="U144" s="232" t="s">
        <v>9</v>
      </c>
      <c r="V144" t="s">
        <v>1</v>
      </c>
      <c r="W144">
        <v>1155</v>
      </c>
      <c r="X144" s="232" t="s">
        <v>74</v>
      </c>
      <c r="Y144" s="232" t="s">
        <v>17</v>
      </c>
      <c r="Z144" s="2">
        <v>46175</v>
      </c>
      <c r="AA144" s="232" t="s">
        <v>47</v>
      </c>
      <c r="AB144" s="232"/>
      <c r="AC144" s="232"/>
      <c r="AE144" s="232" t="s">
        <v>180</v>
      </c>
      <c r="AF144">
        <v>0</v>
      </c>
      <c r="AG144" s="2">
        <v>46178</v>
      </c>
      <c r="AH144" s="2">
        <v>46178</v>
      </c>
      <c r="AI144">
        <v>26</v>
      </c>
      <c r="AJ144" s="232" t="s">
        <v>1615</v>
      </c>
      <c r="AK144">
        <v>50</v>
      </c>
      <c r="AL144" s="232">
        <v>6</v>
      </c>
      <c r="AM144">
        <v>60060</v>
      </c>
      <c r="AN144">
        <v>2310</v>
      </c>
      <c r="AO144">
        <v>26</v>
      </c>
      <c r="AP144" s="232">
        <v>60060</v>
      </c>
      <c r="AQ144" s="232"/>
      <c r="AR144" s="232"/>
      <c r="BH144">
        <v>7</v>
      </c>
      <c r="BI144">
        <v>11</v>
      </c>
      <c r="BJ144">
        <v>0</v>
      </c>
      <c r="CF144" s="232" t="s">
        <v>1868</v>
      </c>
      <c r="CG144" s="232" t="s">
        <v>1880</v>
      </c>
      <c r="CH144" t="b">
        <v>0</v>
      </c>
    </row>
    <row r="145" spans="1:86" hidden="1">
      <c r="A145" s="232" t="s">
        <v>1868</v>
      </c>
      <c r="B145" s="232" t="s">
        <v>1616</v>
      </c>
      <c r="C145" s="232" t="s">
        <v>6</v>
      </c>
      <c r="D145" s="232" t="s">
        <v>4</v>
      </c>
      <c r="E145" s="232" t="s">
        <v>195</v>
      </c>
      <c r="F145" s="2">
        <v>46160</v>
      </c>
      <c r="H145">
        <v>6783</v>
      </c>
      <c r="I145" s="232" t="s">
        <v>1617</v>
      </c>
      <c r="J145" t="s">
        <v>7</v>
      </c>
      <c r="K145" s="232" t="s">
        <v>9</v>
      </c>
      <c r="L145" t="s">
        <v>191</v>
      </c>
      <c r="M145" s="232"/>
      <c r="N145">
        <v>1000</v>
      </c>
      <c r="O145" t="s">
        <v>5</v>
      </c>
      <c r="P145" s="232"/>
      <c r="Q145" s="232">
        <v>1</v>
      </c>
      <c r="R145">
        <v>6780</v>
      </c>
      <c r="S145" s="232" t="s">
        <v>1618</v>
      </c>
      <c r="T145" s="232" t="s">
        <v>7</v>
      </c>
      <c r="U145" s="232" t="s">
        <v>9</v>
      </c>
      <c r="V145" t="s">
        <v>191</v>
      </c>
      <c r="W145">
        <v>1000</v>
      </c>
      <c r="X145" s="232" t="s">
        <v>72</v>
      </c>
      <c r="Y145" s="232" t="s">
        <v>36</v>
      </c>
      <c r="Z145" s="2">
        <v>46161</v>
      </c>
      <c r="AA145" s="232" t="s">
        <v>294</v>
      </c>
      <c r="AB145" s="232" t="s">
        <v>1612</v>
      </c>
      <c r="AC145" s="232"/>
      <c r="AE145" s="232" t="s">
        <v>182</v>
      </c>
      <c r="AF145" t="s">
        <v>1613</v>
      </c>
      <c r="AG145" s="2">
        <v>46168</v>
      </c>
      <c r="AH145" s="2">
        <v>46168</v>
      </c>
      <c r="AI145">
        <v>31</v>
      </c>
      <c r="AJ145" s="232" t="s">
        <v>1619</v>
      </c>
      <c r="AK145">
        <v>0</v>
      </c>
      <c r="AL145" s="232">
        <v>5</v>
      </c>
      <c r="AM145">
        <v>31000</v>
      </c>
      <c r="AN145">
        <v>1000</v>
      </c>
      <c r="AO145">
        <v>31</v>
      </c>
      <c r="AP145" s="232">
        <v>31000</v>
      </c>
      <c r="AQ145" s="232"/>
      <c r="AR145" s="232"/>
      <c r="BH145">
        <v>1</v>
      </c>
      <c r="BI145">
        <v>11</v>
      </c>
      <c r="BJ145">
        <v>0</v>
      </c>
      <c r="CF145" s="232" t="s">
        <v>1868</v>
      </c>
      <c r="CG145" s="232" t="s">
        <v>1880</v>
      </c>
      <c r="CH145" t="b">
        <v>0</v>
      </c>
    </row>
    <row r="146" spans="1:86" hidden="1">
      <c r="A146" s="232" t="s">
        <v>1868</v>
      </c>
      <c r="B146" s="232" t="s">
        <v>500</v>
      </c>
      <c r="C146" s="232" t="s">
        <v>6</v>
      </c>
      <c r="D146" s="232" t="s">
        <v>4</v>
      </c>
      <c r="E146" s="232" t="s">
        <v>82</v>
      </c>
      <c r="F146" s="2">
        <v>46156</v>
      </c>
      <c r="H146">
        <v>6713</v>
      </c>
      <c r="I146" s="232" t="s">
        <v>1623</v>
      </c>
      <c r="J146" t="s">
        <v>7</v>
      </c>
      <c r="K146" s="232"/>
      <c r="L146" t="s">
        <v>14</v>
      </c>
      <c r="M146" s="232"/>
      <c r="N146">
        <v>1600</v>
      </c>
      <c r="O146">
        <v>0</v>
      </c>
      <c r="P146" s="232"/>
      <c r="Q146" s="232">
        <v>1</v>
      </c>
      <c r="R146">
        <v>6710</v>
      </c>
      <c r="S146" s="232" t="s">
        <v>1624</v>
      </c>
      <c r="T146" s="232" t="s">
        <v>7</v>
      </c>
      <c r="U146" s="232"/>
      <c r="V146" t="s">
        <v>14</v>
      </c>
      <c r="W146">
        <v>1600</v>
      </c>
      <c r="X146" s="232" t="s">
        <v>72</v>
      </c>
      <c r="Y146" s="232" t="s">
        <v>16</v>
      </c>
      <c r="Z146" s="2">
        <v>46168</v>
      </c>
      <c r="AA146" s="232" t="s">
        <v>42</v>
      </c>
      <c r="AB146" s="232"/>
      <c r="AC146" s="232"/>
      <c r="AE146" s="232" t="s">
        <v>181</v>
      </c>
      <c r="AF146" t="s">
        <v>315</v>
      </c>
      <c r="AG146" s="2">
        <v>46170</v>
      </c>
      <c r="AH146" s="2">
        <v>46170</v>
      </c>
      <c r="AI146">
        <v>15</v>
      </c>
      <c r="AJ146" s="232" t="s">
        <v>1625</v>
      </c>
      <c r="AK146">
        <v>0</v>
      </c>
      <c r="AL146" s="232">
        <v>5</v>
      </c>
      <c r="AM146">
        <v>24000</v>
      </c>
      <c r="AN146">
        <v>1600</v>
      </c>
      <c r="AO146">
        <v>15</v>
      </c>
      <c r="AP146" s="232">
        <v>24000</v>
      </c>
      <c r="AQ146" s="232"/>
      <c r="AR146" s="232"/>
      <c r="BH146">
        <v>7</v>
      </c>
      <c r="BI146">
        <v>21.5</v>
      </c>
      <c r="BJ146">
        <v>0</v>
      </c>
      <c r="CF146" s="232" t="s">
        <v>1868</v>
      </c>
      <c r="CG146" s="232" t="s">
        <v>1880</v>
      </c>
      <c r="CH146" t="b">
        <v>0</v>
      </c>
    </row>
    <row r="147" spans="1:86" hidden="1">
      <c r="A147" s="232" t="s">
        <v>1868</v>
      </c>
      <c r="B147" s="232" t="s">
        <v>255</v>
      </c>
      <c r="C147" s="232" t="s">
        <v>6</v>
      </c>
      <c r="D147" s="232" t="s">
        <v>4</v>
      </c>
      <c r="E147" s="232" t="s">
        <v>82</v>
      </c>
      <c r="F147" s="2">
        <v>46156</v>
      </c>
      <c r="H147">
        <v>6798</v>
      </c>
      <c r="I147" s="232" t="s">
        <v>1755</v>
      </c>
      <c r="J147" t="s">
        <v>7</v>
      </c>
      <c r="K147" s="232" t="s">
        <v>9</v>
      </c>
      <c r="L147" t="s">
        <v>78</v>
      </c>
      <c r="M147" s="232"/>
      <c r="N147" t="s">
        <v>1760</v>
      </c>
      <c r="O147" t="s">
        <v>102</v>
      </c>
      <c r="P147" s="232"/>
      <c r="Q147" s="232">
        <v>1</v>
      </c>
      <c r="R147">
        <v>6798</v>
      </c>
      <c r="S147" s="232" t="s">
        <v>1626</v>
      </c>
      <c r="T147" s="232" t="s">
        <v>7</v>
      </c>
      <c r="U147" s="232" t="s">
        <v>9</v>
      </c>
      <c r="V147" t="s">
        <v>78</v>
      </c>
      <c r="W147">
        <v>271</v>
      </c>
      <c r="X147" s="232" t="s">
        <v>74</v>
      </c>
      <c r="Y147" s="232" t="s">
        <v>16</v>
      </c>
      <c r="Z147" s="2">
        <v>46164</v>
      </c>
      <c r="AA147" s="232" t="s">
        <v>1627</v>
      </c>
      <c r="AB147" s="232"/>
      <c r="AC147" s="232"/>
      <c r="AE147" s="232" t="s">
        <v>182</v>
      </c>
      <c r="AF147" t="s">
        <v>1330</v>
      </c>
      <c r="AG147" s="2">
        <v>46171</v>
      </c>
      <c r="AH147" s="2">
        <v>46171</v>
      </c>
      <c r="AI147" t="s">
        <v>511</v>
      </c>
      <c r="AJ147" s="232" t="s">
        <v>1756</v>
      </c>
      <c r="AK147">
        <v>8</v>
      </c>
      <c r="AL147" s="232">
        <v>5</v>
      </c>
      <c r="AN147" t="s">
        <v>1760</v>
      </c>
      <c r="AO147" t="s">
        <v>511</v>
      </c>
      <c r="AP147" s="232">
        <v>4380</v>
      </c>
      <c r="AQ147" s="232"/>
      <c r="AR147" s="232"/>
      <c r="BH147">
        <v>6</v>
      </c>
      <c r="BI147">
        <v>18</v>
      </c>
      <c r="BJ147">
        <v>0</v>
      </c>
      <c r="CF147" s="232" t="s">
        <v>1868</v>
      </c>
      <c r="CG147" s="232" t="s">
        <v>1880</v>
      </c>
      <c r="CH147" t="b">
        <v>0</v>
      </c>
    </row>
    <row r="148" spans="1:86" hidden="1">
      <c r="A148" s="232" t="s">
        <v>1868</v>
      </c>
      <c r="B148" s="232" t="s">
        <v>508</v>
      </c>
      <c r="C148" s="232" t="s">
        <v>6</v>
      </c>
      <c r="D148" s="232" t="s">
        <v>4</v>
      </c>
      <c r="E148" s="232" t="s">
        <v>82</v>
      </c>
      <c r="F148" s="2">
        <v>46156</v>
      </c>
      <c r="H148">
        <v>6783</v>
      </c>
      <c r="I148" s="232" t="s">
        <v>1743</v>
      </c>
      <c r="J148" t="s">
        <v>7</v>
      </c>
      <c r="K148" s="232" t="s">
        <v>9</v>
      </c>
      <c r="L148" t="s">
        <v>15</v>
      </c>
      <c r="M148" s="232"/>
      <c r="N148" t="s">
        <v>1761</v>
      </c>
      <c r="O148" t="s">
        <v>102</v>
      </c>
      <c r="P148" s="232"/>
      <c r="Q148" s="232">
        <v>1</v>
      </c>
      <c r="R148">
        <v>6780</v>
      </c>
      <c r="S148" s="232" t="s">
        <v>1628</v>
      </c>
      <c r="T148" s="232" t="s">
        <v>7</v>
      </c>
      <c r="U148" s="232" t="s">
        <v>9</v>
      </c>
      <c r="V148" t="s">
        <v>191</v>
      </c>
      <c r="W148">
        <v>180</v>
      </c>
      <c r="X148" s="232" t="s">
        <v>72</v>
      </c>
      <c r="Y148" s="232" t="s">
        <v>16</v>
      </c>
      <c r="Z148" s="2">
        <v>46164</v>
      </c>
      <c r="AA148" s="232" t="s">
        <v>1629</v>
      </c>
      <c r="AB148" s="232"/>
      <c r="AC148" s="232"/>
      <c r="AE148" s="232" t="s">
        <v>182</v>
      </c>
      <c r="AF148" t="s">
        <v>1330</v>
      </c>
      <c r="AG148" s="2">
        <v>46171</v>
      </c>
      <c r="AH148" s="2">
        <v>46171</v>
      </c>
      <c r="AI148" t="s">
        <v>547</v>
      </c>
      <c r="AJ148" s="232" t="s">
        <v>1744</v>
      </c>
      <c r="AK148">
        <v>2</v>
      </c>
      <c r="AL148" s="232">
        <v>5</v>
      </c>
      <c r="AN148" t="s">
        <v>1761</v>
      </c>
      <c r="AO148" t="s">
        <v>547</v>
      </c>
      <c r="AP148" s="232">
        <v>3445</v>
      </c>
      <c r="AQ148" s="232"/>
      <c r="AR148" s="232"/>
      <c r="BH148">
        <v>6</v>
      </c>
      <c r="BI148">
        <v>17</v>
      </c>
      <c r="BJ148">
        <v>0</v>
      </c>
      <c r="CF148" s="232" t="s">
        <v>1868</v>
      </c>
      <c r="CG148" s="232" t="s">
        <v>1880</v>
      </c>
      <c r="CH148" t="b">
        <v>0</v>
      </c>
    </row>
    <row r="149" spans="1:86" hidden="1">
      <c r="A149" s="232" t="s">
        <v>1868</v>
      </c>
      <c r="B149" s="232" t="s">
        <v>507</v>
      </c>
      <c r="C149" s="232" t="s">
        <v>6</v>
      </c>
      <c r="D149" s="232" t="s">
        <v>4</v>
      </c>
      <c r="E149" s="232" t="s">
        <v>82</v>
      </c>
      <c r="F149" s="2">
        <v>46156</v>
      </c>
      <c r="H149" t="s">
        <v>1630</v>
      </c>
      <c r="I149" s="232" t="s">
        <v>1631</v>
      </c>
      <c r="J149" t="s">
        <v>7</v>
      </c>
      <c r="K149" s="232" t="s">
        <v>9</v>
      </c>
      <c r="L149" t="s">
        <v>122</v>
      </c>
      <c r="M149" s="232"/>
      <c r="N149" t="s">
        <v>1632</v>
      </c>
      <c r="O149" t="s">
        <v>1633</v>
      </c>
      <c r="P149" s="232"/>
      <c r="Q149" s="232">
        <v>1</v>
      </c>
      <c r="R149">
        <v>6783</v>
      </c>
      <c r="S149" s="232" t="s">
        <v>1634</v>
      </c>
      <c r="T149" s="232" t="s">
        <v>7</v>
      </c>
      <c r="U149" s="232" t="s">
        <v>9</v>
      </c>
      <c r="V149" t="s">
        <v>122</v>
      </c>
      <c r="W149">
        <v>91</v>
      </c>
      <c r="X149" s="232" t="s">
        <v>72</v>
      </c>
      <c r="Y149" s="232" t="s">
        <v>16</v>
      </c>
      <c r="Z149" s="2">
        <v>46160</v>
      </c>
      <c r="AA149" s="232" t="s">
        <v>1629</v>
      </c>
      <c r="AB149" s="232"/>
      <c r="AC149" s="232"/>
      <c r="AE149" s="232" t="s">
        <v>182</v>
      </c>
      <c r="AF149" t="s">
        <v>1330</v>
      </c>
      <c r="AG149" s="2">
        <v>46163</v>
      </c>
      <c r="AH149" s="2">
        <v>46163</v>
      </c>
      <c r="AI149" t="s">
        <v>1635</v>
      </c>
      <c r="AJ149" s="232" t="s">
        <v>1636</v>
      </c>
      <c r="AK149">
        <v>2</v>
      </c>
      <c r="AL149" s="232">
        <v>5</v>
      </c>
      <c r="AN149" t="s">
        <v>1632</v>
      </c>
      <c r="AO149" t="s">
        <v>1635</v>
      </c>
      <c r="AP149" s="232">
        <v>7335</v>
      </c>
      <c r="AQ149" s="232"/>
      <c r="AR149" s="232"/>
      <c r="BH149">
        <v>6</v>
      </c>
      <c r="BI149" t="s">
        <v>196</v>
      </c>
      <c r="BJ149">
        <v>0</v>
      </c>
      <c r="CF149" s="232" t="s">
        <v>1868</v>
      </c>
      <c r="CG149" s="232" t="s">
        <v>1880</v>
      </c>
      <c r="CH149" t="b">
        <v>0</v>
      </c>
    </row>
    <row r="150" spans="1:86" hidden="1">
      <c r="A150" s="232" t="s">
        <v>1868</v>
      </c>
      <c r="B150" s="232" t="s">
        <v>205</v>
      </c>
      <c r="C150" s="232" t="s">
        <v>6</v>
      </c>
      <c r="D150" s="232" t="s">
        <v>4</v>
      </c>
      <c r="E150" s="232" t="s">
        <v>82</v>
      </c>
      <c r="F150" s="2">
        <v>46156</v>
      </c>
      <c r="H150" t="s">
        <v>1637</v>
      </c>
      <c r="I150" s="232" t="s">
        <v>1638</v>
      </c>
      <c r="J150" t="s">
        <v>7</v>
      </c>
      <c r="K150" s="232" t="s">
        <v>9</v>
      </c>
      <c r="L150" t="s">
        <v>122</v>
      </c>
      <c r="M150" s="232"/>
      <c r="N150" t="s">
        <v>1762</v>
      </c>
      <c r="O150" t="s">
        <v>1633</v>
      </c>
      <c r="P150" s="232"/>
      <c r="Q150" s="232">
        <v>1</v>
      </c>
      <c r="R150">
        <v>6783</v>
      </c>
      <c r="S150" s="232" t="s">
        <v>1639</v>
      </c>
      <c r="T150" s="232" t="s">
        <v>7</v>
      </c>
      <c r="U150" s="232" t="s">
        <v>9</v>
      </c>
      <c r="V150" t="s">
        <v>122</v>
      </c>
      <c r="W150">
        <v>91</v>
      </c>
      <c r="X150" s="232" t="s">
        <v>72</v>
      </c>
      <c r="Y150" s="232" t="s">
        <v>16</v>
      </c>
      <c r="Z150" s="2">
        <v>46164</v>
      </c>
      <c r="AA150" s="232" t="s">
        <v>1627</v>
      </c>
      <c r="AB150" s="232"/>
      <c r="AC150" s="232"/>
      <c r="AE150" s="232" t="s">
        <v>182</v>
      </c>
      <c r="AF150" t="s">
        <v>1330</v>
      </c>
      <c r="AG150" s="2">
        <v>46171</v>
      </c>
      <c r="AH150" s="2">
        <v>46171</v>
      </c>
      <c r="AI150" t="s">
        <v>511</v>
      </c>
      <c r="AJ150" s="232" t="s">
        <v>1640</v>
      </c>
      <c r="AK150">
        <v>2</v>
      </c>
      <c r="AL150" s="232">
        <v>5</v>
      </c>
      <c r="AN150" t="s">
        <v>1762</v>
      </c>
      <c r="AO150" t="s">
        <v>511</v>
      </c>
      <c r="AP150" s="232">
        <v>960</v>
      </c>
      <c r="AQ150" s="232"/>
      <c r="AR150" s="232"/>
      <c r="BH150">
        <v>6</v>
      </c>
      <c r="BI150">
        <v>31</v>
      </c>
      <c r="BJ150">
        <v>0</v>
      </c>
      <c r="CF150" s="232" t="s">
        <v>1868</v>
      </c>
      <c r="CG150" s="232" t="s">
        <v>1880</v>
      </c>
      <c r="CH150" t="b">
        <v>0</v>
      </c>
    </row>
    <row r="151" spans="1:86" hidden="1">
      <c r="A151" s="232" t="s">
        <v>1868</v>
      </c>
      <c r="B151" s="232" t="s">
        <v>1544</v>
      </c>
      <c r="C151" s="232" t="s">
        <v>6</v>
      </c>
      <c r="D151" s="232" t="s">
        <v>4</v>
      </c>
      <c r="E151" s="232" t="s">
        <v>82</v>
      </c>
      <c r="F151" s="2">
        <v>46156</v>
      </c>
      <c r="H151">
        <v>6713</v>
      </c>
      <c r="I151" s="232" t="s">
        <v>133</v>
      </c>
      <c r="J151" t="s">
        <v>7</v>
      </c>
      <c r="K151" s="232" t="s">
        <v>13</v>
      </c>
      <c r="L151" t="s">
        <v>14</v>
      </c>
      <c r="M151" s="232"/>
      <c r="N151">
        <v>2000</v>
      </c>
      <c r="O151">
        <v>0</v>
      </c>
      <c r="P151" s="232"/>
      <c r="Q151" s="232">
        <v>1</v>
      </c>
      <c r="R151">
        <v>6710</v>
      </c>
      <c r="S151" s="232" t="s">
        <v>277</v>
      </c>
      <c r="T151" s="232" t="s">
        <v>7</v>
      </c>
      <c r="U151" s="232" t="s">
        <v>13</v>
      </c>
      <c r="V151" t="s">
        <v>14</v>
      </c>
      <c r="W151">
        <v>1000</v>
      </c>
      <c r="X151" s="232" t="s">
        <v>74</v>
      </c>
      <c r="Y151" s="232" t="s">
        <v>17</v>
      </c>
      <c r="Z151" s="2">
        <v>46160</v>
      </c>
      <c r="AA151" s="232" t="s">
        <v>95</v>
      </c>
      <c r="AB151" s="232"/>
      <c r="AC151" s="232"/>
      <c r="AE151" s="232" t="s">
        <v>183</v>
      </c>
      <c r="AF151" t="s">
        <v>1593</v>
      </c>
      <c r="AG151" s="2">
        <v>46163</v>
      </c>
      <c r="AH151" s="2">
        <v>46163</v>
      </c>
      <c r="AI151">
        <v>26</v>
      </c>
      <c r="AJ151" s="232" t="s">
        <v>1641</v>
      </c>
      <c r="AK151">
        <v>2</v>
      </c>
      <c r="AL151" s="232">
        <v>5</v>
      </c>
      <c r="AM151">
        <v>52000</v>
      </c>
      <c r="AN151">
        <v>2000</v>
      </c>
      <c r="AO151">
        <v>26</v>
      </c>
      <c r="AP151" s="232">
        <v>52000</v>
      </c>
      <c r="AQ151" s="232"/>
      <c r="AR151" s="232"/>
      <c r="BH151">
        <v>6</v>
      </c>
      <c r="BI151">
        <v>35</v>
      </c>
      <c r="BJ151">
        <v>0</v>
      </c>
      <c r="CF151" s="232" t="s">
        <v>1868</v>
      </c>
      <c r="CG151" s="232" t="s">
        <v>1880</v>
      </c>
      <c r="CH151" t="b">
        <v>0</v>
      </c>
    </row>
    <row r="152" spans="1:86" hidden="1">
      <c r="A152" s="232" t="s">
        <v>1868</v>
      </c>
      <c r="B152" s="232" t="s">
        <v>1642</v>
      </c>
      <c r="C152" s="232" t="s">
        <v>6</v>
      </c>
      <c r="D152" s="232" t="s">
        <v>4</v>
      </c>
      <c r="E152" s="232" t="s">
        <v>82</v>
      </c>
      <c r="F152" s="2">
        <v>46156</v>
      </c>
      <c r="H152">
        <v>6713</v>
      </c>
      <c r="I152" s="232" t="s">
        <v>1763</v>
      </c>
      <c r="J152" t="s">
        <v>7</v>
      </c>
      <c r="K152" s="232" t="s">
        <v>88</v>
      </c>
      <c r="L152" t="s">
        <v>14</v>
      </c>
      <c r="M152" s="232"/>
      <c r="N152" t="s">
        <v>1764</v>
      </c>
      <c r="O152" t="s">
        <v>69</v>
      </c>
      <c r="P152" s="232"/>
      <c r="Q152" s="232">
        <v>1</v>
      </c>
      <c r="R152">
        <v>6710</v>
      </c>
      <c r="S152" s="232" t="s">
        <v>271</v>
      </c>
      <c r="T152" s="232" t="s">
        <v>7</v>
      </c>
      <c r="U152" s="232" t="s">
        <v>88</v>
      </c>
      <c r="V152" t="s">
        <v>14</v>
      </c>
      <c r="W152">
        <v>3200</v>
      </c>
      <c r="X152" s="232" t="s">
        <v>72</v>
      </c>
      <c r="Y152" s="232" t="s">
        <v>39</v>
      </c>
      <c r="Z152" s="2">
        <v>46168</v>
      </c>
      <c r="AA152" s="232" t="s">
        <v>39</v>
      </c>
      <c r="AB152" s="232" t="s">
        <v>272</v>
      </c>
      <c r="AC152" s="232" t="s">
        <v>1427</v>
      </c>
      <c r="AD152" t="s">
        <v>1428</v>
      </c>
      <c r="AE152" s="232" t="s">
        <v>183</v>
      </c>
      <c r="AF152" t="s">
        <v>309</v>
      </c>
      <c r="AG152" s="2">
        <v>21671</v>
      </c>
      <c r="AH152" s="2">
        <v>46171</v>
      </c>
      <c r="AI152">
        <v>26</v>
      </c>
      <c r="AJ152" s="232" t="s">
        <v>1765</v>
      </c>
      <c r="AK152">
        <v>1</v>
      </c>
      <c r="AL152" s="232">
        <v>5</v>
      </c>
      <c r="AN152" t="s">
        <v>1764</v>
      </c>
      <c r="AO152">
        <v>26</v>
      </c>
      <c r="AP152" s="232">
        <v>83070</v>
      </c>
      <c r="AQ152" s="232"/>
      <c r="AR152" s="232"/>
      <c r="BH152">
        <v>6</v>
      </c>
      <c r="BI152">
        <v>32</v>
      </c>
      <c r="CF152" s="232" t="s">
        <v>1868</v>
      </c>
      <c r="CG152" s="232" t="s">
        <v>1880</v>
      </c>
      <c r="CH152" t="b">
        <v>0</v>
      </c>
    </row>
    <row r="153" spans="1:86" hidden="1">
      <c r="A153" s="232" t="s">
        <v>1868</v>
      </c>
      <c r="B153" s="232" t="s">
        <v>342</v>
      </c>
      <c r="C153" s="232" t="s">
        <v>6</v>
      </c>
      <c r="D153" s="232" t="s">
        <v>4</v>
      </c>
      <c r="E153" s="232" t="s">
        <v>195</v>
      </c>
      <c r="F153" s="2">
        <v>46155</v>
      </c>
      <c r="H153">
        <v>6783</v>
      </c>
      <c r="I153" s="232" t="s">
        <v>219</v>
      </c>
      <c r="J153" t="s">
        <v>7</v>
      </c>
      <c r="K153" s="232" t="s">
        <v>9</v>
      </c>
      <c r="L153" t="s">
        <v>105</v>
      </c>
      <c r="M153" s="232"/>
      <c r="N153">
        <v>7200</v>
      </c>
      <c r="O153" t="s">
        <v>5</v>
      </c>
      <c r="P153" s="232"/>
      <c r="Q153" s="232">
        <v>1</v>
      </c>
      <c r="R153">
        <v>6780</v>
      </c>
      <c r="S153" s="232" t="s">
        <v>220</v>
      </c>
      <c r="T153" s="232" t="s">
        <v>7</v>
      </c>
      <c r="U153" s="232" t="s">
        <v>9</v>
      </c>
      <c r="V153" t="s">
        <v>122</v>
      </c>
      <c r="W153">
        <v>7200</v>
      </c>
      <c r="X153" s="232" t="s">
        <v>74</v>
      </c>
      <c r="Y153" s="232" t="s">
        <v>36</v>
      </c>
      <c r="Z153" s="2">
        <v>46162</v>
      </c>
      <c r="AA153" s="232" t="s">
        <v>880</v>
      </c>
      <c r="AB153" s="232" t="s">
        <v>1332</v>
      </c>
      <c r="AC153" s="232" t="s">
        <v>264</v>
      </c>
      <c r="AE153" s="232" t="s">
        <v>182</v>
      </c>
      <c r="AF153" t="s">
        <v>73</v>
      </c>
      <c r="AG153" s="2">
        <v>46170</v>
      </c>
      <c r="AH153" s="2">
        <v>46170</v>
      </c>
      <c r="AI153">
        <v>38</v>
      </c>
      <c r="AJ153" s="232" t="s">
        <v>1643</v>
      </c>
      <c r="AK153">
        <v>4</v>
      </c>
      <c r="AL153" s="232">
        <v>5</v>
      </c>
      <c r="AM153">
        <v>273600</v>
      </c>
      <c r="AN153">
        <v>7200</v>
      </c>
      <c r="AO153">
        <v>38</v>
      </c>
      <c r="AP153" s="232">
        <v>273600</v>
      </c>
      <c r="AQ153" s="232"/>
      <c r="AR153" s="232"/>
      <c r="BH153">
        <v>6</v>
      </c>
      <c r="BI153">
        <v>18</v>
      </c>
      <c r="BJ153">
        <v>0</v>
      </c>
      <c r="CF153" s="232" t="s">
        <v>1868</v>
      </c>
      <c r="CG153" s="232" t="s">
        <v>1880</v>
      </c>
      <c r="CH153" t="b">
        <v>0</v>
      </c>
    </row>
    <row r="154" spans="1:86" hidden="1">
      <c r="A154" s="232" t="s">
        <v>1868</v>
      </c>
      <c r="B154" s="232" t="s">
        <v>506</v>
      </c>
      <c r="C154" s="232" t="s">
        <v>6</v>
      </c>
      <c r="D154" s="232" t="s">
        <v>4</v>
      </c>
      <c r="E154" s="232" t="s">
        <v>195</v>
      </c>
      <c r="F154" s="2">
        <v>46155</v>
      </c>
      <c r="H154">
        <v>6783</v>
      </c>
      <c r="I154" s="232" t="s">
        <v>200</v>
      </c>
      <c r="J154" t="s">
        <v>7</v>
      </c>
      <c r="K154" s="232" t="s">
        <v>9</v>
      </c>
      <c r="L154" t="s">
        <v>105</v>
      </c>
      <c r="M154" s="232"/>
      <c r="N154">
        <v>0</v>
      </c>
      <c r="O154" t="s">
        <v>5</v>
      </c>
      <c r="P154" s="232"/>
      <c r="Q154" s="232">
        <v>1</v>
      </c>
      <c r="R154">
        <v>6780</v>
      </c>
      <c r="S154" s="232" t="s">
        <v>250</v>
      </c>
      <c r="T154" s="232" t="s">
        <v>7</v>
      </c>
      <c r="U154" s="232" t="s">
        <v>9</v>
      </c>
      <c r="V154" t="s">
        <v>122</v>
      </c>
      <c r="W154">
        <v>0</v>
      </c>
      <c r="X154" s="232" t="s">
        <v>72</v>
      </c>
      <c r="Y154" s="232" t="s">
        <v>16</v>
      </c>
      <c r="Z154" s="2">
        <v>46161</v>
      </c>
      <c r="AA154" s="232" t="s">
        <v>883</v>
      </c>
      <c r="AB154" s="232"/>
      <c r="AC154" s="232"/>
      <c r="AE154" s="232" t="s">
        <v>182</v>
      </c>
      <c r="AF154" t="s">
        <v>73</v>
      </c>
      <c r="AG154" s="2">
        <v>46171</v>
      </c>
      <c r="AH154" s="2">
        <v>46171</v>
      </c>
      <c r="AI154">
        <v>55</v>
      </c>
      <c r="AJ154" s="232"/>
      <c r="AK154">
        <v>35</v>
      </c>
      <c r="AL154" s="232">
        <v>5</v>
      </c>
      <c r="AM154">
        <v>0</v>
      </c>
      <c r="AN154">
        <v>0</v>
      </c>
      <c r="AO154">
        <v>55</v>
      </c>
      <c r="AP154" s="232">
        <v>0</v>
      </c>
      <c r="AQ154" s="232"/>
      <c r="AR154" s="232"/>
      <c r="BH154">
        <v>6</v>
      </c>
      <c r="BI154">
        <v>15</v>
      </c>
      <c r="BJ154">
        <v>0</v>
      </c>
      <c r="CF154" s="232" t="s">
        <v>1868</v>
      </c>
      <c r="CG154" s="232" t="s">
        <v>1880</v>
      </c>
      <c r="CH154" t="b">
        <v>0</v>
      </c>
    </row>
    <row r="155" spans="1:86" hidden="1">
      <c r="A155" s="232" t="s">
        <v>1868</v>
      </c>
      <c r="B155" s="232" t="s">
        <v>952</v>
      </c>
      <c r="C155" s="232" t="s">
        <v>6</v>
      </c>
      <c r="D155" s="232" t="s">
        <v>4</v>
      </c>
      <c r="E155" s="232" t="s">
        <v>195</v>
      </c>
      <c r="F155" s="2">
        <v>46155</v>
      </c>
      <c r="H155">
        <v>6783</v>
      </c>
      <c r="I155" s="232" t="s">
        <v>488</v>
      </c>
      <c r="J155" t="s">
        <v>7</v>
      </c>
      <c r="K155" s="232" t="s">
        <v>9</v>
      </c>
      <c r="L155" t="s">
        <v>77</v>
      </c>
      <c r="M155" s="232"/>
      <c r="N155">
        <v>1500</v>
      </c>
      <c r="O155" t="s">
        <v>8</v>
      </c>
      <c r="P155" s="232"/>
      <c r="Q155" s="232">
        <v>1</v>
      </c>
      <c r="R155">
        <v>6780</v>
      </c>
      <c r="S155" s="232" t="s">
        <v>489</v>
      </c>
      <c r="T155" s="232" t="s">
        <v>7</v>
      </c>
      <c r="U155" s="232" t="s">
        <v>9</v>
      </c>
      <c r="V155" t="s">
        <v>122</v>
      </c>
      <c r="W155">
        <v>1500</v>
      </c>
      <c r="X155" s="232" t="s">
        <v>72</v>
      </c>
      <c r="Y155" s="232" t="s">
        <v>36</v>
      </c>
      <c r="Z155" s="2">
        <v>46161</v>
      </c>
      <c r="AA155" s="232" t="s">
        <v>36</v>
      </c>
      <c r="AB155" s="232" t="s">
        <v>1332</v>
      </c>
      <c r="AC155" s="232"/>
      <c r="AE155" s="232" t="s">
        <v>182</v>
      </c>
      <c r="AF155" t="s">
        <v>319</v>
      </c>
      <c r="AG155" s="2">
        <v>46164</v>
      </c>
      <c r="AH155" s="2">
        <v>46164</v>
      </c>
      <c r="AI155">
        <v>18</v>
      </c>
      <c r="AJ155" s="232" t="s">
        <v>1644</v>
      </c>
      <c r="AK155">
        <v>31</v>
      </c>
      <c r="AL155" s="232">
        <v>5</v>
      </c>
      <c r="AM155">
        <v>27000</v>
      </c>
      <c r="AN155">
        <v>1500</v>
      </c>
      <c r="AO155">
        <v>18</v>
      </c>
      <c r="AP155" s="232">
        <v>27000</v>
      </c>
      <c r="AQ155" s="232"/>
      <c r="AR155" s="232"/>
      <c r="BH155">
        <v>6</v>
      </c>
      <c r="BI155">
        <v>15</v>
      </c>
      <c r="BJ155">
        <v>0</v>
      </c>
      <c r="CF155" s="232" t="s">
        <v>1868</v>
      </c>
      <c r="CG155" s="232" t="s">
        <v>1880</v>
      </c>
      <c r="CH155" t="b">
        <v>0</v>
      </c>
    </row>
    <row r="156" spans="1:86">
      <c r="A156" s="232" t="s">
        <v>1868</v>
      </c>
      <c r="B156" s="232" t="s">
        <v>499</v>
      </c>
      <c r="C156" s="232" t="s">
        <v>6</v>
      </c>
      <c r="D156" s="232" t="s">
        <v>4</v>
      </c>
      <c r="E156" s="232" t="s">
        <v>195</v>
      </c>
      <c r="F156" s="2">
        <v>46155</v>
      </c>
      <c r="H156">
        <v>6783</v>
      </c>
      <c r="I156" s="232" t="s">
        <v>280</v>
      </c>
      <c r="J156" t="s">
        <v>7</v>
      </c>
      <c r="K156" s="232" t="s">
        <v>9</v>
      </c>
      <c r="L156" t="s">
        <v>14</v>
      </c>
      <c r="M156" s="232"/>
      <c r="N156">
        <v>1400</v>
      </c>
      <c r="P156" s="232"/>
      <c r="Q156" s="232">
        <v>1</v>
      </c>
      <c r="R156">
        <v>6780</v>
      </c>
      <c r="S156" s="232" t="s">
        <v>280</v>
      </c>
      <c r="T156" s="232" t="s">
        <v>7</v>
      </c>
      <c r="U156" s="232" t="s">
        <v>9</v>
      </c>
      <c r="V156" t="s">
        <v>281</v>
      </c>
      <c r="W156">
        <v>1400</v>
      </c>
      <c r="X156" s="232" t="s">
        <v>72</v>
      </c>
      <c r="Y156" s="232" t="s">
        <v>187</v>
      </c>
      <c r="Z156" s="2">
        <v>46176</v>
      </c>
      <c r="AA156" s="232" t="s">
        <v>187</v>
      </c>
      <c r="AB156" s="232"/>
      <c r="AC156" s="232"/>
      <c r="AE156" s="232" t="s">
        <v>181</v>
      </c>
      <c r="AF156" t="s">
        <v>189</v>
      </c>
      <c r="AG156" s="2">
        <v>46181</v>
      </c>
      <c r="AH156" s="2">
        <v>46181</v>
      </c>
      <c r="AI156">
        <v>15</v>
      </c>
      <c r="AJ156" s="232" t="s">
        <v>1645</v>
      </c>
      <c r="AL156" s="232">
        <v>6</v>
      </c>
      <c r="AM156">
        <v>21000</v>
      </c>
      <c r="AN156">
        <v>1400</v>
      </c>
      <c r="AO156">
        <v>15</v>
      </c>
      <c r="AP156" s="232">
        <v>21000</v>
      </c>
      <c r="AQ156" s="232"/>
      <c r="AR156" s="232"/>
      <c r="BH156">
        <v>6</v>
      </c>
      <c r="BI156">
        <v>11</v>
      </c>
      <c r="BJ156">
        <v>0</v>
      </c>
      <c r="CF156" s="232" t="s">
        <v>1868</v>
      </c>
      <c r="CG156" s="232" t="s">
        <v>1880</v>
      </c>
      <c r="CH156" t="b">
        <v>0</v>
      </c>
    </row>
    <row r="157" spans="1:86" hidden="1">
      <c r="A157" s="232" t="s">
        <v>1868</v>
      </c>
      <c r="B157" s="232" t="s">
        <v>212</v>
      </c>
      <c r="C157" s="232" t="s">
        <v>6</v>
      </c>
      <c r="D157" s="232" t="s">
        <v>4</v>
      </c>
      <c r="E157" s="232" t="s">
        <v>195</v>
      </c>
      <c r="F157" s="2">
        <v>46155</v>
      </c>
      <c r="H157">
        <v>6713</v>
      </c>
      <c r="I157" s="232" t="s">
        <v>169</v>
      </c>
      <c r="J157" t="s">
        <v>7</v>
      </c>
      <c r="K157" s="232" t="s">
        <v>13</v>
      </c>
      <c r="L157" t="s">
        <v>14</v>
      </c>
      <c r="M157" s="232"/>
      <c r="N157">
        <v>800</v>
      </c>
      <c r="P157" s="232"/>
      <c r="Q157" s="232">
        <v>1</v>
      </c>
      <c r="R157">
        <v>6710</v>
      </c>
      <c r="S157" s="232" t="s">
        <v>114</v>
      </c>
      <c r="T157" s="232" t="s">
        <v>7</v>
      </c>
      <c r="U157" s="232" t="s">
        <v>13</v>
      </c>
      <c r="V157" t="s">
        <v>14</v>
      </c>
      <c r="W157">
        <v>400</v>
      </c>
      <c r="X157" s="232" t="s">
        <v>72</v>
      </c>
      <c r="Y157" s="232" t="s">
        <v>17</v>
      </c>
      <c r="Z157" s="2">
        <v>46167</v>
      </c>
      <c r="AA157" s="232" t="s">
        <v>17</v>
      </c>
      <c r="AB157" s="232"/>
      <c r="AC157" s="232"/>
      <c r="AE157" s="232" t="s">
        <v>183</v>
      </c>
      <c r="AF157" t="s">
        <v>189</v>
      </c>
      <c r="AG157" s="2">
        <v>46170</v>
      </c>
      <c r="AH157" s="2">
        <v>46170</v>
      </c>
      <c r="AI157">
        <v>11</v>
      </c>
      <c r="AJ157" s="232" t="s">
        <v>1646</v>
      </c>
      <c r="AK157">
        <v>1</v>
      </c>
      <c r="AL157" s="232">
        <v>5</v>
      </c>
      <c r="AM157">
        <v>8800</v>
      </c>
      <c r="AN157">
        <v>800</v>
      </c>
      <c r="AO157">
        <v>11</v>
      </c>
      <c r="AP157" s="232">
        <v>8800</v>
      </c>
      <c r="AQ157" s="232"/>
      <c r="AR157" s="232"/>
      <c r="BH157">
        <v>6</v>
      </c>
      <c r="BI157">
        <v>11</v>
      </c>
      <c r="BJ157">
        <v>0</v>
      </c>
      <c r="CF157" s="232" t="s">
        <v>1868</v>
      </c>
      <c r="CG157" s="232" t="s">
        <v>1880</v>
      </c>
      <c r="CH157" t="b">
        <v>0</v>
      </c>
    </row>
    <row r="158" spans="1:86" hidden="1">
      <c r="A158" s="232" t="s">
        <v>1868</v>
      </c>
      <c r="B158" s="232" t="s">
        <v>211</v>
      </c>
      <c r="C158" s="232" t="s">
        <v>6</v>
      </c>
      <c r="D158" s="232" t="s">
        <v>4</v>
      </c>
      <c r="E158" s="232" t="s">
        <v>195</v>
      </c>
      <c r="F158" s="2">
        <v>46155</v>
      </c>
      <c r="H158">
        <v>6713</v>
      </c>
      <c r="I158" s="232" t="s">
        <v>282</v>
      </c>
      <c r="J158" t="s">
        <v>7</v>
      </c>
      <c r="K158" s="232" t="s">
        <v>80</v>
      </c>
      <c r="L158" t="s">
        <v>10</v>
      </c>
      <c r="M158" s="232"/>
      <c r="N158">
        <v>400</v>
      </c>
      <c r="O158">
        <v>0</v>
      </c>
      <c r="P158" s="232"/>
      <c r="Q158" s="232">
        <v>1</v>
      </c>
      <c r="R158">
        <v>6710</v>
      </c>
      <c r="S158" s="232" t="s">
        <v>283</v>
      </c>
      <c r="T158" s="232" t="s">
        <v>7</v>
      </c>
      <c r="U158" s="232" t="s">
        <v>80</v>
      </c>
      <c r="V158" t="s">
        <v>10</v>
      </c>
      <c r="W158">
        <v>200</v>
      </c>
      <c r="X158" s="232" t="s">
        <v>72</v>
      </c>
      <c r="Y158" s="232" t="s">
        <v>17</v>
      </c>
      <c r="Z158" s="2">
        <v>46163</v>
      </c>
      <c r="AA158" s="232" t="s">
        <v>17</v>
      </c>
      <c r="AB158" s="232"/>
      <c r="AC158" s="232"/>
      <c r="AE158" s="232" t="s">
        <v>183</v>
      </c>
      <c r="AF158" t="s">
        <v>189</v>
      </c>
      <c r="AG158" s="2">
        <v>46168</v>
      </c>
      <c r="AH158" s="2">
        <v>46168</v>
      </c>
      <c r="AI158">
        <v>11</v>
      </c>
      <c r="AJ158" s="232" t="s">
        <v>1647</v>
      </c>
      <c r="AK158">
        <v>2</v>
      </c>
      <c r="AL158" s="232">
        <v>5</v>
      </c>
      <c r="AM158">
        <v>4400</v>
      </c>
      <c r="AN158">
        <v>400</v>
      </c>
      <c r="AO158">
        <v>11</v>
      </c>
      <c r="AP158" s="232">
        <v>4400</v>
      </c>
      <c r="AQ158" s="232"/>
      <c r="AR158" s="232"/>
      <c r="BH158">
        <v>6</v>
      </c>
      <c r="BI158">
        <v>11</v>
      </c>
      <c r="BJ158">
        <v>0</v>
      </c>
      <c r="CF158" s="232" t="s">
        <v>1868</v>
      </c>
      <c r="CG158" s="232" t="s">
        <v>1880</v>
      </c>
      <c r="CH158" t="b">
        <v>0</v>
      </c>
    </row>
    <row r="159" spans="1:86" hidden="1">
      <c r="A159" s="232" t="s">
        <v>1868</v>
      </c>
      <c r="B159" s="232" t="s">
        <v>343</v>
      </c>
      <c r="C159" s="232" t="s">
        <v>6</v>
      </c>
      <c r="D159" s="232" t="s">
        <v>4</v>
      </c>
      <c r="E159" s="232" t="s">
        <v>195</v>
      </c>
      <c r="F159" s="2">
        <v>46155</v>
      </c>
      <c r="H159">
        <v>6783</v>
      </c>
      <c r="I159" s="232" t="s">
        <v>1525</v>
      </c>
      <c r="J159" t="s">
        <v>7</v>
      </c>
      <c r="K159" s="232" t="s">
        <v>9</v>
      </c>
      <c r="L159" t="s">
        <v>14</v>
      </c>
      <c r="M159" s="232"/>
      <c r="N159">
        <v>1000</v>
      </c>
      <c r="P159" s="232"/>
      <c r="Q159" s="232">
        <v>1</v>
      </c>
      <c r="R159">
        <v>6780</v>
      </c>
      <c r="S159" s="232" t="s">
        <v>1526</v>
      </c>
      <c r="T159" s="232" t="s">
        <v>7</v>
      </c>
      <c r="U159" s="232" t="s">
        <v>9</v>
      </c>
      <c r="V159" t="s">
        <v>14</v>
      </c>
      <c r="W159">
        <v>1000</v>
      </c>
      <c r="X159" s="232" t="s">
        <v>74</v>
      </c>
      <c r="Y159" s="232" t="s">
        <v>16</v>
      </c>
      <c r="Z159" s="2">
        <v>46161</v>
      </c>
      <c r="AA159" s="232" t="s">
        <v>42</v>
      </c>
      <c r="AB159" s="232"/>
      <c r="AC159" s="232"/>
      <c r="AE159" s="232" t="s">
        <v>183</v>
      </c>
      <c r="AF159" t="s">
        <v>189</v>
      </c>
      <c r="AG159" s="2">
        <v>46167</v>
      </c>
      <c r="AH159" s="2">
        <v>46167</v>
      </c>
      <c r="AI159">
        <v>15</v>
      </c>
      <c r="AJ159" s="232" t="s">
        <v>1648</v>
      </c>
      <c r="AK159">
        <v>2</v>
      </c>
      <c r="AL159" s="232">
        <v>5</v>
      </c>
      <c r="AM159">
        <v>15000</v>
      </c>
      <c r="AN159">
        <v>1000</v>
      </c>
      <c r="AO159">
        <v>15</v>
      </c>
      <c r="AP159" s="232">
        <v>15000</v>
      </c>
      <c r="AQ159" s="232"/>
      <c r="AR159" s="232"/>
      <c r="BH159">
        <v>6</v>
      </c>
      <c r="BI159">
        <v>11</v>
      </c>
      <c r="BJ159">
        <v>0</v>
      </c>
      <c r="CF159" s="232" t="s">
        <v>1868</v>
      </c>
      <c r="CG159" s="232" t="s">
        <v>1880</v>
      </c>
      <c r="CH159" t="b">
        <v>0</v>
      </c>
    </row>
    <row r="160" spans="1:86" hidden="1">
      <c r="A160" s="232" t="s">
        <v>1868</v>
      </c>
      <c r="B160" s="232" t="s">
        <v>1527</v>
      </c>
      <c r="C160" s="232" t="s">
        <v>6</v>
      </c>
      <c r="D160" s="232" t="s">
        <v>4</v>
      </c>
      <c r="E160" s="232" t="s">
        <v>82</v>
      </c>
      <c r="F160" s="2">
        <v>46154</v>
      </c>
      <c r="H160">
        <v>6798</v>
      </c>
      <c r="I160" s="232" t="s">
        <v>1649</v>
      </c>
      <c r="J160" t="s">
        <v>7</v>
      </c>
      <c r="K160" s="232" t="s">
        <v>9</v>
      </c>
      <c r="L160" t="s">
        <v>191</v>
      </c>
      <c r="M160" s="232"/>
      <c r="N160" t="s">
        <v>1528</v>
      </c>
      <c r="O160">
        <v>0</v>
      </c>
      <c r="P160" s="232"/>
      <c r="Q160" s="232">
        <v>1</v>
      </c>
      <c r="R160">
        <v>6798</v>
      </c>
      <c r="S160" s="232" t="s">
        <v>1529</v>
      </c>
      <c r="T160" s="232" t="s">
        <v>7</v>
      </c>
      <c r="U160" s="232" t="s">
        <v>9</v>
      </c>
      <c r="V160" t="s">
        <v>191</v>
      </c>
      <c r="W160">
        <v>193</v>
      </c>
      <c r="X160" s="232" t="s">
        <v>72</v>
      </c>
      <c r="Y160" s="232" t="s">
        <v>16</v>
      </c>
      <c r="Z160" s="2">
        <v>46156</v>
      </c>
      <c r="AA160" s="232" t="s">
        <v>1516</v>
      </c>
      <c r="AB160" s="232"/>
      <c r="AC160" s="232"/>
      <c r="AE160" s="232" t="s">
        <v>184</v>
      </c>
      <c r="AF160" t="s">
        <v>1530</v>
      </c>
      <c r="AG160" s="2">
        <v>46161</v>
      </c>
      <c r="AH160" s="2">
        <v>46161</v>
      </c>
      <c r="AI160" t="s">
        <v>1531</v>
      </c>
      <c r="AJ160" s="232" t="s">
        <v>1650</v>
      </c>
      <c r="AK160">
        <v>5</v>
      </c>
      <c r="AL160" s="232">
        <v>5</v>
      </c>
      <c r="AN160" t="s">
        <v>1528</v>
      </c>
      <c r="AO160" t="s">
        <v>1531</v>
      </c>
      <c r="AP160" s="232">
        <v>3020</v>
      </c>
      <c r="AQ160" s="232"/>
      <c r="AR160" s="232"/>
      <c r="BH160">
        <v>6</v>
      </c>
      <c r="BI160">
        <v>18</v>
      </c>
      <c r="BJ160">
        <v>0</v>
      </c>
      <c r="CF160" s="232" t="s">
        <v>1868</v>
      </c>
      <c r="CG160" s="232" t="s">
        <v>1880</v>
      </c>
      <c r="CH160" t="b">
        <v>0</v>
      </c>
    </row>
    <row r="161" spans="1:86" hidden="1">
      <c r="A161" s="232" t="s">
        <v>1868</v>
      </c>
      <c r="B161" s="232" t="s">
        <v>1532</v>
      </c>
      <c r="C161" s="232" t="s">
        <v>6</v>
      </c>
      <c r="D161" s="232" t="s">
        <v>4</v>
      </c>
      <c r="E161" s="232" t="s">
        <v>82</v>
      </c>
      <c r="F161" s="2">
        <v>46154</v>
      </c>
      <c r="H161">
        <v>6713</v>
      </c>
      <c r="I161" s="232" t="s">
        <v>111</v>
      </c>
      <c r="J161" t="s">
        <v>7</v>
      </c>
      <c r="K161" s="232" t="s">
        <v>9</v>
      </c>
      <c r="L161" t="s">
        <v>14</v>
      </c>
      <c r="M161" s="232"/>
      <c r="N161">
        <v>6000</v>
      </c>
      <c r="O161">
        <v>0</v>
      </c>
      <c r="P161" s="232"/>
      <c r="Q161" s="232">
        <v>1</v>
      </c>
      <c r="R161">
        <v>6710</v>
      </c>
      <c r="S161" s="232" t="s">
        <v>112</v>
      </c>
      <c r="T161" s="232" t="s">
        <v>7</v>
      </c>
      <c r="U161" s="232" t="s">
        <v>9</v>
      </c>
      <c r="V161" t="s">
        <v>14</v>
      </c>
      <c r="W161">
        <v>3000</v>
      </c>
      <c r="X161" s="232" t="s">
        <v>74</v>
      </c>
      <c r="Y161" s="232" t="s">
        <v>39</v>
      </c>
      <c r="Z161" s="2">
        <v>46168</v>
      </c>
      <c r="AA161" s="232" t="s">
        <v>39</v>
      </c>
      <c r="AB161" s="232"/>
      <c r="AC161" s="232"/>
      <c r="AE161" s="232" t="s">
        <v>183</v>
      </c>
      <c r="AF161" t="s">
        <v>317</v>
      </c>
      <c r="AG161" s="2">
        <v>46170</v>
      </c>
      <c r="AH161" s="2">
        <v>46170</v>
      </c>
      <c r="AI161">
        <v>13</v>
      </c>
      <c r="AJ161" s="232" t="s">
        <v>1533</v>
      </c>
      <c r="AK161">
        <v>50</v>
      </c>
      <c r="AL161" s="232">
        <v>5</v>
      </c>
      <c r="AM161">
        <v>78000</v>
      </c>
      <c r="AN161">
        <v>6000</v>
      </c>
      <c r="AO161">
        <v>13</v>
      </c>
      <c r="AP161" s="232">
        <v>78000</v>
      </c>
      <c r="AQ161" s="232"/>
      <c r="AR161" s="232"/>
      <c r="BH161">
        <v>6</v>
      </c>
      <c r="BI161">
        <v>13</v>
      </c>
      <c r="CF161" s="232" t="s">
        <v>1868</v>
      </c>
      <c r="CG161" s="232" t="s">
        <v>1880</v>
      </c>
      <c r="CH161" t="b">
        <v>0</v>
      </c>
    </row>
    <row r="162" spans="1:86" hidden="1">
      <c r="A162" s="232" t="s">
        <v>1868</v>
      </c>
      <c r="B162" s="232" t="s">
        <v>1522</v>
      </c>
      <c r="C162" s="232" t="s">
        <v>6</v>
      </c>
      <c r="D162" s="232" t="s">
        <v>4</v>
      </c>
      <c r="E162" s="232" t="s">
        <v>82</v>
      </c>
      <c r="F162" s="2">
        <v>46154</v>
      </c>
      <c r="H162">
        <v>6713</v>
      </c>
      <c r="I162" s="232" t="s">
        <v>249</v>
      </c>
      <c r="J162" t="s">
        <v>170</v>
      </c>
      <c r="K162" s="232" t="s">
        <v>91</v>
      </c>
      <c r="L162" t="s">
        <v>14</v>
      </c>
      <c r="M162" s="232"/>
      <c r="N162">
        <v>2400</v>
      </c>
      <c r="O162">
        <v>0</v>
      </c>
      <c r="P162" s="232"/>
      <c r="Q162" s="232">
        <v>1</v>
      </c>
      <c r="R162">
        <v>6713</v>
      </c>
      <c r="S162" s="232" t="s">
        <v>89</v>
      </c>
      <c r="T162" s="232" t="s">
        <v>7</v>
      </c>
      <c r="U162" s="232" t="s">
        <v>91</v>
      </c>
      <c r="V162" t="s">
        <v>14</v>
      </c>
      <c r="W162">
        <v>800</v>
      </c>
      <c r="X162" s="232" t="s">
        <v>74</v>
      </c>
      <c r="Y162" s="232" t="s">
        <v>16</v>
      </c>
      <c r="Z162" s="2">
        <v>46155</v>
      </c>
      <c r="AA162" s="232" t="s">
        <v>16</v>
      </c>
      <c r="AB162" s="232"/>
      <c r="AC162" s="232"/>
      <c r="AE162" s="232" t="s">
        <v>183</v>
      </c>
      <c r="AF162" t="s">
        <v>317</v>
      </c>
      <c r="AG162" s="2">
        <v>46157</v>
      </c>
      <c r="AH162" s="2">
        <v>46157</v>
      </c>
      <c r="AI162">
        <v>5.67</v>
      </c>
      <c r="AJ162" s="232" t="s">
        <v>1534</v>
      </c>
      <c r="AK162">
        <v>50</v>
      </c>
      <c r="AL162" s="232">
        <v>5</v>
      </c>
      <c r="AM162">
        <v>13608</v>
      </c>
      <c r="AN162">
        <v>2400</v>
      </c>
      <c r="AO162">
        <v>5.67</v>
      </c>
      <c r="AP162" s="232">
        <v>13608</v>
      </c>
      <c r="AQ162" s="232"/>
      <c r="AR162" s="232"/>
      <c r="BH162">
        <v>6</v>
      </c>
      <c r="BI162">
        <v>13</v>
      </c>
      <c r="CF162" s="232" t="s">
        <v>1868</v>
      </c>
      <c r="CG162" s="232" t="s">
        <v>1880</v>
      </c>
      <c r="CH162" t="b">
        <v>0</v>
      </c>
    </row>
    <row r="163" spans="1:86" hidden="1">
      <c r="A163" s="232" t="s">
        <v>1868</v>
      </c>
      <c r="B163" s="232" t="s">
        <v>1535</v>
      </c>
      <c r="C163" s="232" t="s">
        <v>6</v>
      </c>
      <c r="D163" s="232" t="s">
        <v>4</v>
      </c>
      <c r="E163" s="232" t="s">
        <v>82</v>
      </c>
      <c r="F163" s="2">
        <v>46154</v>
      </c>
      <c r="H163">
        <v>6713</v>
      </c>
      <c r="I163" s="232" t="s">
        <v>1165</v>
      </c>
      <c r="J163" t="s">
        <v>7</v>
      </c>
      <c r="K163" s="232" t="s">
        <v>91</v>
      </c>
      <c r="L163" t="s">
        <v>14</v>
      </c>
      <c r="M163" s="232"/>
      <c r="N163">
        <v>2800</v>
      </c>
      <c r="O163">
        <v>0</v>
      </c>
      <c r="P163" s="232"/>
      <c r="Q163" s="232">
        <v>1</v>
      </c>
      <c r="R163">
        <v>6710</v>
      </c>
      <c r="S163" s="232" t="s">
        <v>90</v>
      </c>
      <c r="T163" s="232" t="s">
        <v>7</v>
      </c>
      <c r="U163" s="232" t="s">
        <v>91</v>
      </c>
      <c r="V163" t="s">
        <v>14</v>
      </c>
      <c r="W163">
        <v>1400</v>
      </c>
      <c r="X163" s="232" t="s">
        <v>72</v>
      </c>
      <c r="Y163" s="232" t="s">
        <v>16</v>
      </c>
      <c r="Z163" s="2">
        <v>46160</v>
      </c>
      <c r="AA163" s="232" t="s">
        <v>115</v>
      </c>
      <c r="AB163" s="232"/>
      <c r="AC163" s="232"/>
      <c r="AE163" s="232" t="s">
        <v>183</v>
      </c>
      <c r="AF163" t="s">
        <v>317</v>
      </c>
      <c r="AG163" s="2">
        <v>46163</v>
      </c>
      <c r="AH163" s="2">
        <v>46163</v>
      </c>
      <c r="AI163">
        <v>30</v>
      </c>
      <c r="AJ163" s="232" t="s">
        <v>1536</v>
      </c>
      <c r="AK163">
        <v>50</v>
      </c>
      <c r="AL163" s="232">
        <v>5</v>
      </c>
      <c r="AM163">
        <v>84000</v>
      </c>
      <c r="AN163">
        <v>2800</v>
      </c>
      <c r="AO163">
        <v>30</v>
      </c>
      <c r="AP163" s="232">
        <v>84000</v>
      </c>
      <c r="AQ163" s="232"/>
      <c r="AR163" s="232"/>
      <c r="BH163">
        <v>6</v>
      </c>
      <c r="BI163">
        <v>13</v>
      </c>
      <c r="BJ163">
        <v>0</v>
      </c>
      <c r="CF163" s="232" t="s">
        <v>1868</v>
      </c>
      <c r="CG163" s="232" t="s">
        <v>1880</v>
      </c>
      <c r="CH163" t="b">
        <v>0</v>
      </c>
    </row>
    <row r="164" spans="1:86" hidden="1">
      <c r="A164" s="232" t="s">
        <v>1868</v>
      </c>
      <c r="B164" s="232" t="s">
        <v>1537</v>
      </c>
      <c r="C164" s="232" t="s">
        <v>6</v>
      </c>
      <c r="D164" s="232" t="s">
        <v>4</v>
      </c>
      <c r="E164" s="232" t="s">
        <v>82</v>
      </c>
      <c r="F164" s="2">
        <v>46154</v>
      </c>
      <c r="H164">
        <v>6713</v>
      </c>
      <c r="I164" s="232" t="s">
        <v>188</v>
      </c>
      <c r="J164" t="s">
        <v>7</v>
      </c>
      <c r="K164" s="232" t="s">
        <v>1</v>
      </c>
      <c r="L164" t="s">
        <v>14</v>
      </c>
      <c r="M164" s="232"/>
      <c r="N164">
        <v>2000</v>
      </c>
      <c r="O164">
        <v>0</v>
      </c>
      <c r="P164" s="232"/>
      <c r="Q164" s="232">
        <v>1</v>
      </c>
      <c r="R164">
        <v>6713</v>
      </c>
      <c r="S164" s="232" t="s">
        <v>89</v>
      </c>
      <c r="T164" s="232" t="s">
        <v>7</v>
      </c>
      <c r="U164" s="232" t="s">
        <v>1</v>
      </c>
      <c r="V164" t="s">
        <v>14</v>
      </c>
      <c r="W164">
        <v>2000</v>
      </c>
      <c r="X164" s="232" t="s">
        <v>74</v>
      </c>
      <c r="Y164" s="232" t="s">
        <v>16</v>
      </c>
      <c r="Z164" s="2">
        <v>46156</v>
      </c>
      <c r="AA164" s="232" t="s">
        <v>16</v>
      </c>
      <c r="AB164" s="232"/>
      <c r="AC164" s="232"/>
      <c r="AE164" s="232" t="s">
        <v>183</v>
      </c>
      <c r="AF164" t="s">
        <v>317</v>
      </c>
      <c r="AG164" s="2">
        <v>46167</v>
      </c>
      <c r="AH164" s="2">
        <v>46167</v>
      </c>
      <c r="AI164">
        <v>17</v>
      </c>
      <c r="AJ164" s="232" t="s">
        <v>1538</v>
      </c>
      <c r="AK164">
        <v>15</v>
      </c>
      <c r="AL164" s="232">
        <v>5</v>
      </c>
      <c r="AM164">
        <v>34000</v>
      </c>
      <c r="AN164">
        <v>2000</v>
      </c>
      <c r="AO164">
        <v>17</v>
      </c>
      <c r="AP164" s="232">
        <v>34000</v>
      </c>
      <c r="AQ164" s="232"/>
      <c r="AR164" s="232"/>
      <c r="BH164">
        <v>6</v>
      </c>
      <c r="BI164">
        <v>15</v>
      </c>
      <c r="BJ164">
        <v>0</v>
      </c>
      <c r="CF164" s="232" t="s">
        <v>1868</v>
      </c>
      <c r="CG164" s="232" t="s">
        <v>1880</v>
      </c>
      <c r="CH164" t="b">
        <v>0</v>
      </c>
    </row>
    <row r="165" spans="1:86" hidden="1">
      <c r="A165" s="232" t="s">
        <v>1868</v>
      </c>
      <c r="B165" s="232" t="s">
        <v>1539</v>
      </c>
      <c r="C165" s="232" t="s">
        <v>6</v>
      </c>
      <c r="D165" s="232" t="s">
        <v>189</v>
      </c>
      <c r="E165" s="232" t="s">
        <v>82</v>
      </c>
      <c r="F165" s="2">
        <v>46154</v>
      </c>
      <c r="H165">
        <v>0</v>
      </c>
      <c r="I165" s="232" t="s">
        <v>117</v>
      </c>
      <c r="J165" t="s">
        <v>118</v>
      </c>
      <c r="K165" s="232" t="s">
        <v>9</v>
      </c>
      <c r="L165" t="s">
        <v>1</v>
      </c>
      <c r="M165" s="232"/>
      <c r="N165">
        <v>760</v>
      </c>
      <c r="O165">
        <v>0</v>
      </c>
      <c r="P165" s="232"/>
      <c r="Q165" s="232">
        <v>1</v>
      </c>
      <c r="R165" t="s">
        <v>119</v>
      </c>
      <c r="S165" s="232" t="s">
        <v>120</v>
      </c>
      <c r="T165" s="232" t="s">
        <v>118</v>
      </c>
      <c r="U165" s="232" t="s">
        <v>9</v>
      </c>
      <c r="V165" t="s">
        <v>1</v>
      </c>
      <c r="W165">
        <v>800</v>
      </c>
      <c r="X165" s="232" t="s">
        <v>74</v>
      </c>
      <c r="Y165" s="232" t="s">
        <v>39</v>
      </c>
      <c r="Z165" s="2">
        <v>46161</v>
      </c>
      <c r="AA165" s="232" t="s">
        <v>127</v>
      </c>
      <c r="AB165" s="232"/>
      <c r="AC165" s="232"/>
      <c r="AE165" s="232" t="s">
        <v>185</v>
      </c>
      <c r="AF165">
        <v>0</v>
      </c>
      <c r="AG165" s="2">
        <v>46167</v>
      </c>
      <c r="AH165" s="2">
        <v>46167</v>
      </c>
      <c r="AI165">
        <v>43</v>
      </c>
      <c r="AJ165" s="232" t="s">
        <v>1540</v>
      </c>
      <c r="AK165">
        <v>5</v>
      </c>
      <c r="AL165" s="232">
        <v>5</v>
      </c>
      <c r="AM165">
        <v>32680</v>
      </c>
      <c r="AN165">
        <v>760</v>
      </c>
      <c r="AO165">
        <v>43</v>
      </c>
      <c r="AP165" s="232">
        <v>32680</v>
      </c>
      <c r="AQ165" s="232"/>
      <c r="AR165" s="232"/>
      <c r="BH165">
        <v>6</v>
      </c>
      <c r="BI165">
        <v>15</v>
      </c>
      <c r="BJ165">
        <v>0</v>
      </c>
      <c r="CF165" s="232" t="s">
        <v>1868</v>
      </c>
      <c r="CG165" s="232" t="s">
        <v>1880</v>
      </c>
      <c r="CH165" t="b">
        <v>0</v>
      </c>
    </row>
    <row r="166" spans="1:86" hidden="1">
      <c r="A166" s="232" t="s">
        <v>1868</v>
      </c>
      <c r="B166" s="232" t="s">
        <v>1541</v>
      </c>
      <c r="C166" s="232" t="s">
        <v>6</v>
      </c>
      <c r="D166" s="232" t="s">
        <v>4</v>
      </c>
      <c r="E166" s="232" t="s">
        <v>82</v>
      </c>
      <c r="F166" s="2">
        <v>46154</v>
      </c>
      <c r="H166">
        <v>6783</v>
      </c>
      <c r="I166" s="232" t="s">
        <v>459</v>
      </c>
      <c r="J166" t="s">
        <v>7</v>
      </c>
      <c r="K166" s="232" t="s">
        <v>13</v>
      </c>
      <c r="L166" t="s">
        <v>274</v>
      </c>
      <c r="M166" s="232"/>
      <c r="N166">
        <v>2000</v>
      </c>
      <c r="O166" t="s">
        <v>81</v>
      </c>
      <c r="P166" s="232"/>
      <c r="Q166" s="232">
        <v>1</v>
      </c>
      <c r="R166">
        <v>6780</v>
      </c>
      <c r="S166" s="232" t="s">
        <v>461</v>
      </c>
      <c r="T166" s="232" t="s">
        <v>7</v>
      </c>
      <c r="U166" s="232" t="s">
        <v>13</v>
      </c>
      <c r="V166" t="s">
        <v>274</v>
      </c>
      <c r="W166">
        <v>2000</v>
      </c>
      <c r="X166" s="232" t="s">
        <v>72</v>
      </c>
      <c r="Y166" s="232" t="s">
        <v>36</v>
      </c>
      <c r="Z166" s="2">
        <v>46156</v>
      </c>
      <c r="AA166" s="232" t="s">
        <v>294</v>
      </c>
      <c r="AB166" s="232" t="s">
        <v>1542</v>
      </c>
      <c r="AC166" s="232"/>
      <c r="AE166" s="232" t="s">
        <v>183</v>
      </c>
      <c r="AF166" t="s">
        <v>234</v>
      </c>
      <c r="AG166" s="2">
        <v>46161</v>
      </c>
      <c r="AH166" s="2">
        <v>46161</v>
      </c>
      <c r="AI166">
        <v>49</v>
      </c>
      <c r="AJ166" s="232" t="s">
        <v>1543</v>
      </c>
      <c r="AK166">
        <v>10</v>
      </c>
      <c r="AL166" s="232">
        <v>5</v>
      </c>
      <c r="AM166">
        <v>98000</v>
      </c>
      <c r="AN166">
        <v>2000</v>
      </c>
      <c r="AO166">
        <v>49</v>
      </c>
      <c r="AP166" s="232">
        <v>98000</v>
      </c>
      <c r="AQ166" s="232"/>
      <c r="AR166" s="232"/>
      <c r="BH166">
        <v>6</v>
      </c>
      <c r="BI166">
        <v>49</v>
      </c>
      <c r="BJ166">
        <v>0</v>
      </c>
      <c r="CF166" s="232" t="s">
        <v>1868</v>
      </c>
      <c r="CG166" s="232" t="s">
        <v>1880</v>
      </c>
      <c r="CH166" t="b">
        <v>0</v>
      </c>
    </row>
    <row r="167" spans="1:86" hidden="1">
      <c r="A167" s="232" t="s">
        <v>1868</v>
      </c>
      <c r="B167" s="232" t="s">
        <v>1510</v>
      </c>
      <c r="C167" s="232" t="s">
        <v>6</v>
      </c>
      <c r="D167" s="232" t="s">
        <v>4</v>
      </c>
      <c r="E167" s="232" t="s">
        <v>195</v>
      </c>
      <c r="F167" s="2">
        <v>46153</v>
      </c>
      <c r="H167">
        <v>6783</v>
      </c>
      <c r="I167" s="232" t="s">
        <v>291</v>
      </c>
      <c r="J167" t="s">
        <v>7</v>
      </c>
      <c r="K167" s="232" t="s">
        <v>9</v>
      </c>
      <c r="L167" t="s">
        <v>285</v>
      </c>
      <c r="M167" s="232"/>
      <c r="N167">
        <v>250</v>
      </c>
      <c r="O167" t="s">
        <v>81</v>
      </c>
      <c r="P167" s="232"/>
      <c r="Q167" s="232">
        <v>1</v>
      </c>
      <c r="R167">
        <v>6780</v>
      </c>
      <c r="S167" s="232" t="s">
        <v>292</v>
      </c>
      <c r="T167" s="232" t="s">
        <v>7</v>
      </c>
      <c r="U167" s="232" t="s">
        <v>9</v>
      </c>
      <c r="V167" t="s">
        <v>285</v>
      </c>
      <c r="W167">
        <v>250</v>
      </c>
      <c r="X167" s="232" t="s">
        <v>72</v>
      </c>
      <c r="Y167" s="232" t="s">
        <v>36</v>
      </c>
      <c r="Z167" s="2">
        <v>46153</v>
      </c>
      <c r="AA167" s="232" t="s">
        <v>1511</v>
      </c>
      <c r="AB167" s="232" t="s">
        <v>1512</v>
      </c>
      <c r="AC167" s="232" t="s">
        <v>338</v>
      </c>
      <c r="AD167" t="s">
        <v>1513</v>
      </c>
      <c r="AE167" s="232" t="s">
        <v>182</v>
      </c>
      <c r="AF167" t="s">
        <v>344</v>
      </c>
      <c r="AG167" s="2">
        <v>46157</v>
      </c>
      <c r="AH167" s="2">
        <v>46157</v>
      </c>
      <c r="AI167">
        <v>44</v>
      </c>
      <c r="AJ167" s="232" t="s">
        <v>1514</v>
      </c>
      <c r="AK167">
        <v>10</v>
      </c>
      <c r="AL167" s="232">
        <v>5</v>
      </c>
      <c r="AM167">
        <v>11000</v>
      </c>
      <c r="AN167">
        <v>250</v>
      </c>
      <c r="AO167">
        <v>44</v>
      </c>
      <c r="AP167" s="232">
        <v>11000</v>
      </c>
      <c r="AQ167" s="232"/>
      <c r="AR167" s="232"/>
      <c r="BH167">
        <v>6</v>
      </c>
      <c r="BI167">
        <v>15</v>
      </c>
      <c r="BJ167">
        <v>0</v>
      </c>
      <c r="CF167" s="232" t="s">
        <v>1868</v>
      </c>
      <c r="CG167" s="232" t="s">
        <v>1880</v>
      </c>
      <c r="CH167" t="b">
        <v>0</v>
      </c>
    </row>
    <row r="168" spans="1:86" hidden="1">
      <c r="A168" s="232" t="s">
        <v>1868</v>
      </c>
      <c r="B168" s="232" t="s">
        <v>1467</v>
      </c>
      <c r="C168" s="232" t="s">
        <v>6</v>
      </c>
      <c r="D168" s="232" t="s">
        <v>4</v>
      </c>
      <c r="E168" s="232" t="s">
        <v>195</v>
      </c>
      <c r="F168" s="2">
        <v>46150</v>
      </c>
      <c r="H168">
        <v>6713</v>
      </c>
      <c r="I168" s="232" t="s">
        <v>133</v>
      </c>
      <c r="J168" t="s">
        <v>7</v>
      </c>
      <c r="K168" s="232" t="s">
        <v>13</v>
      </c>
      <c r="L168" t="s">
        <v>14</v>
      </c>
      <c r="M168" s="232"/>
      <c r="N168">
        <v>400</v>
      </c>
      <c r="P168" s="232"/>
      <c r="Q168" s="232">
        <v>1</v>
      </c>
      <c r="R168">
        <v>6710</v>
      </c>
      <c r="S168" s="232" t="s">
        <v>104</v>
      </c>
      <c r="T168" s="232" t="s">
        <v>7</v>
      </c>
      <c r="U168" s="232" t="s">
        <v>13</v>
      </c>
      <c r="V168" t="s">
        <v>14</v>
      </c>
      <c r="W168">
        <v>200</v>
      </c>
      <c r="X168" s="232" t="s">
        <v>74</v>
      </c>
      <c r="Y168" s="232" t="s">
        <v>17</v>
      </c>
      <c r="Z168" s="2">
        <v>46154</v>
      </c>
      <c r="AA168" s="232" t="s">
        <v>1468</v>
      </c>
      <c r="AB168" s="232"/>
      <c r="AC168" s="232"/>
      <c r="AE168" s="232" t="s">
        <v>183</v>
      </c>
      <c r="AF168" t="s">
        <v>1469</v>
      </c>
      <c r="AG168" s="2">
        <v>46164</v>
      </c>
      <c r="AH168" s="2">
        <v>46164</v>
      </c>
      <c r="AI168">
        <v>26</v>
      </c>
      <c r="AJ168" s="232" t="s">
        <v>1520</v>
      </c>
      <c r="AK168">
        <v>2</v>
      </c>
      <c r="AL168" s="232">
        <v>5</v>
      </c>
      <c r="AM168">
        <v>10400</v>
      </c>
      <c r="AN168">
        <v>400</v>
      </c>
      <c r="AO168">
        <v>26</v>
      </c>
      <c r="AP168" s="232">
        <v>10400</v>
      </c>
      <c r="AQ168" s="232"/>
      <c r="AR168" s="232"/>
      <c r="BH168">
        <v>6</v>
      </c>
      <c r="BI168">
        <v>31</v>
      </c>
      <c r="BJ168">
        <v>0</v>
      </c>
      <c r="CF168" s="232" t="s">
        <v>1868</v>
      </c>
      <c r="CG168" s="232" t="s">
        <v>1880</v>
      </c>
      <c r="CH168" t="b">
        <v>0</v>
      </c>
    </row>
    <row r="169" spans="1:86" hidden="1">
      <c r="A169" s="232" t="s">
        <v>1868</v>
      </c>
      <c r="B169" s="232" t="s">
        <v>1470</v>
      </c>
      <c r="C169" s="232" t="s">
        <v>6</v>
      </c>
      <c r="D169" s="232" t="s">
        <v>4</v>
      </c>
      <c r="E169" s="232" t="s">
        <v>195</v>
      </c>
      <c r="F169" s="2">
        <v>46150</v>
      </c>
      <c r="H169">
        <v>6713</v>
      </c>
      <c r="I169" s="232" t="s">
        <v>104</v>
      </c>
      <c r="J169" t="s">
        <v>7</v>
      </c>
      <c r="K169" s="232" t="s">
        <v>13</v>
      </c>
      <c r="L169" t="s">
        <v>14</v>
      </c>
      <c r="M169" s="232"/>
      <c r="N169">
        <v>4000</v>
      </c>
      <c r="P169" s="232"/>
      <c r="Q169" s="232">
        <v>1</v>
      </c>
      <c r="R169">
        <v>6710</v>
      </c>
      <c r="S169" s="232" t="s">
        <v>277</v>
      </c>
      <c r="T169" s="232" t="s">
        <v>7</v>
      </c>
      <c r="U169" s="232" t="s">
        <v>13</v>
      </c>
      <c r="V169" t="s">
        <v>14</v>
      </c>
      <c r="W169">
        <v>4000</v>
      </c>
      <c r="X169" s="232" t="s">
        <v>74</v>
      </c>
      <c r="Y169" s="232" t="s">
        <v>16</v>
      </c>
      <c r="Z169" s="2">
        <v>46153</v>
      </c>
      <c r="AA169" s="232" t="s">
        <v>42</v>
      </c>
      <c r="AB169" s="232"/>
      <c r="AC169" s="232"/>
      <c r="AE169" s="232" t="s">
        <v>183</v>
      </c>
      <c r="AF169" t="s">
        <v>1471</v>
      </c>
      <c r="AG169" s="2">
        <v>46155</v>
      </c>
      <c r="AH169" s="2">
        <v>46155</v>
      </c>
      <c r="AI169">
        <v>15</v>
      </c>
      <c r="AJ169" s="232" t="s">
        <v>1521</v>
      </c>
      <c r="AK169">
        <v>2</v>
      </c>
      <c r="AL169" s="232">
        <v>5</v>
      </c>
      <c r="AM169">
        <v>60000</v>
      </c>
      <c r="AN169">
        <v>4000</v>
      </c>
      <c r="AO169">
        <v>15</v>
      </c>
      <c r="AP169" s="232">
        <v>60000</v>
      </c>
      <c r="AQ169" s="232"/>
      <c r="AR169" s="232"/>
      <c r="BH169">
        <v>6</v>
      </c>
      <c r="BI169">
        <v>35</v>
      </c>
      <c r="BJ169">
        <v>0</v>
      </c>
      <c r="CF169" s="232" t="s">
        <v>1868</v>
      </c>
      <c r="CG169" s="232" t="s">
        <v>1880</v>
      </c>
      <c r="CH169" t="b">
        <v>0</v>
      </c>
    </row>
    <row r="170" spans="1:86" hidden="1">
      <c r="A170" s="232" t="s">
        <v>1868</v>
      </c>
      <c r="B170" s="232" t="s">
        <v>505</v>
      </c>
      <c r="C170" s="232" t="s">
        <v>6</v>
      </c>
      <c r="D170" s="232" t="s">
        <v>4</v>
      </c>
      <c r="E170" s="232" t="s">
        <v>195</v>
      </c>
      <c r="F170" s="2">
        <v>46150</v>
      </c>
      <c r="H170">
        <v>6783</v>
      </c>
      <c r="I170" s="232" t="s">
        <v>291</v>
      </c>
      <c r="J170" t="s">
        <v>7</v>
      </c>
      <c r="K170" s="232" t="s">
        <v>9</v>
      </c>
      <c r="L170" t="s">
        <v>285</v>
      </c>
      <c r="M170" s="232"/>
      <c r="N170">
        <v>500</v>
      </c>
      <c r="O170" t="s">
        <v>5</v>
      </c>
      <c r="P170" s="232"/>
      <c r="Q170" s="232">
        <v>1</v>
      </c>
      <c r="R170">
        <v>6780</v>
      </c>
      <c r="S170" s="232" t="s">
        <v>1457</v>
      </c>
      <c r="T170" s="232" t="s">
        <v>7</v>
      </c>
      <c r="U170" s="232" t="s">
        <v>9</v>
      </c>
      <c r="V170" t="s">
        <v>285</v>
      </c>
      <c r="W170">
        <v>500</v>
      </c>
      <c r="X170" s="232" t="s">
        <v>72</v>
      </c>
      <c r="Y170" s="232" t="s">
        <v>36</v>
      </c>
      <c r="Z170" s="2">
        <v>46153</v>
      </c>
      <c r="AA170" s="232" t="s">
        <v>1472</v>
      </c>
      <c r="AB170" s="232"/>
      <c r="AC170" s="232" t="s">
        <v>1473</v>
      </c>
      <c r="AD170" t="s">
        <v>1515</v>
      </c>
      <c r="AE170" s="232" t="s">
        <v>182</v>
      </c>
      <c r="AF170" t="s">
        <v>344</v>
      </c>
      <c r="AG170" s="2">
        <v>46157</v>
      </c>
      <c r="AH170" s="2">
        <v>46157</v>
      </c>
      <c r="AI170">
        <v>44</v>
      </c>
      <c r="AJ170" s="232" t="s">
        <v>1474</v>
      </c>
      <c r="AK170">
        <v>0</v>
      </c>
      <c r="AL170" s="232">
        <v>5</v>
      </c>
      <c r="AM170">
        <v>22000</v>
      </c>
      <c r="AN170">
        <v>500</v>
      </c>
      <c r="AO170">
        <v>44</v>
      </c>
      <c r="AP170" s="232">
        <v>22000</v>
      </c>
      <c r="AQ170" s="232"/>
      <c r="AR170" s="232"/>
      <c r="BH170">
        <v>6</v>
      </c>
      <c r="BI170">
        <v>35</v>
      </c>
      <c r="BJ170">
        <v>0</v>
      </c>
      <c r="CF170" s="232" t="s">
        <v>1868</v>
      </c>
      <c r="CG170" s="232" t="s">
        <v>1880</v>
      </c>
      <c r="CH170" t="b">
        <v>0</v>
      </c>
    </row>
    <row r="171" spans="1:86" hidden="1">
      <c r="A171" s="232" t="s">
        <v>1868</v>
      </c>
      <c r="B171" s="232" t="s">
        <v>504</v>
      </c>
      <c r="C171" s="232" t="s">
        <v>6</v>
      </c>
      <c r="D171" s="232" t="s">
        <v>4</v>
      </c>
      <c r="E171" s="232" t="s">
        <v>195</v>
      </c>
      <c r="F171" s="2">
        <v>46150</v>
      </c>
      <c r="H171">
        <v>6798</v>
      </c>
      <c r="I171" s="232" t="s">
        <v>1745</v>
      </c>
      <c r="J171" t="s">
        <v>7</v>
      </c>
      <c r="K171" s="232"/>
      <c r="L171" t="s">
        <v>78</v>
      </c>
      <c r="M171" s="232"/>
      <c r="N171" t="s">
        <v>1746</v>
      </c>
      <c r="O171" t="s">
        <v>5</v>
      </c>
      <c r="P171" s="232"/>
      <c r="Q171" s="232">
        <v>1</v>
      </c>
      <c r="R171">
        <v>6798</v>
      </c>
      <c r="S171" s="232" t="s">
        <v>1475</v>
      </c>
      <c r="T171" s="232" t="s">
        <v>7</v>
      </c>
      <c r="U171" s="232"/>
      <c r="V171" t="s">
        <v>78</v>
      </c>
      <c r="W171">
        <v>200</v>
      </c>
      <c r="X171" s="232" t="s">
        <v>72</v>
      </c>
      <c r="Y171" s="232" t="s">
        <v>16</v>
      </c>
      <c r="Z171" s="2">
        <v>46150</v>
      </c>
      <c r="AA171" s="232" t="s">
        <v>1476</v>
      </c>
      <c r="AB171" s="232"/>
      <c r="AC171" s="232"/>
      <c r="AE171" s="232" t="s">
        <v>183</v>
      </c>
      <c r="AF171" t="s">
        <v>1477</v>
      </c>
      <c r="AG171" s="2">
        <v>46155</v>
      </c>
      <c r="AH171" s="2">
        <v>46155</v>
      </c>
      <c r="AI171" t="s">
        <v>1478</v>
      </c>
      <c r="AJ171" s="232" t="s">
        <v>1747</v>
      </c>
      <c r="AK171">
        <v>4</v>
      </c>
      <c r="AL171" s="232">
        <v>5</v>
      </c>
      <c r="AN171" t="s">
        <v>1746</v>
      </c>
      <c r="AO171" t="s">
        <v>1478</v>
      </c>
      <c r="AP171" s="232">
        <v>6150</v>
      </c>
      <c r="AQ171" s="232"/>
      <c r="AR171" s="232"/>
      <c r="BH171">
        <v>6</v>
      </c>
      <c r="BI171">
        <v>18</v>
      </c>
      <c r="BJ171">
        <v>0</v>
      </c>
      <c r="CF171" s="232" t="s">
        <v>1868</v>
      </c>
      <c r="CG171" s="232" t="s">
        <v>1880</v>
      </c>
      <c r="CH171" t="b">
        <v>0</v>
      </c>
    </row>
    <row r="172" spans="1:86" hidden="1">
      <c r="A172" s="232" t="s">
        <v>1868</v>
      </c>
      <c r="B172" s="232" t="s">
        <v>341</v>
      </c>
      <c r="C172" s="232" t="s">
        <v>6</v>
      </c>
      <c r="D172" s="232" t="s">
        <v>4</v>
      </c>
      <c r="E172" s="232" t="s">
        <v>82</v>
      </c>
      <c r="F172" s="2">
        <v>46149</v>
      </c>
      <c r="H172">
        <v>6713</v>
      </c>
      <c r="I172" s="232" t="s">
        <v>1479</v>
      </c>
      <c r="J172" t="s">
        <v>7</v>
      </c>
      <c r="K172" s="232" t="s">
        <v>1</v>
      </c>
      <c r="L172" t="s">
        <v>14</v>
      </c>
      <c r="M172" s="232"/>
      <c r="N172">
        <v>8000</v>
      </c>
      <c r="O172">
        <v>0</v>
      </c>
      <c r="P172" s="232"/>
      <c r="Q172" s="232">
        <v>1</v>
      </c>
      <c r="R172">
        <v>6710</v>
      </c>
      <c r="S172" s="232" t="s">
        <v>1480</v>
      </c>
      <c r="T172" s="232" t="s">
        <v>7</v>
      </c>
      <c r="U172" s="232" t="s">
        <v>1</v>
      </c>
      <c r="V172" t="s">
        <v>14</v>
      </c>
      <c r="W172">
        <v>4000</v>
      </c>
      <c r="X172" s="232" t="s">
        <v>74</v>
      </c>
      <c r="Y172" s="232" t="s">
        <v>17</v>
      </c>
      <c r="Z172" s="2">
        <v>46153</v>
      </c>
      <c r="AA172" s="232" t="s">
        <v>1481</v>
      </c>
      <c r="AB172" s="232" t="s">
        <v>1482</v>
      </c>
      <c r="AC172" s="232" t="s">
        <v>1483</v>
      </c>
      <c r="AD172" t="s">
        <v>1484</v>
      </c>
      <c r="AE172" s="232" t="s">
        <v>183</v>
      </c>
      <c r="AF172" t="s">
        <v>315</v>
      </c>
      <c r="AG172" s="2">
        <v>46160</v>
      </c>
      <c r="AH172" s="2">
        <v>46160</v>
      </c>
      <c r="AI172">
        <v>24</v>
      </c>
      <c r="AJ172" s="232" t="s">
        <v>1485</v>
      </c>
      <c r="AK172">
        <v>5</v>
      </c>
      <c r="AL172" s="232">
        <v>5</v>
      </c>
      <c r="AM172">
        <v>192000</v>
      </c>
      <c r="AN172">
        <v>8000</v>
      </c>
      <c r="AO172">
        <v>24</v>
      </c>
      <c r="AP172" s="232">
        <v>192000</v>
      </c>
      <c r="AQ172" s="232"/>
      <c r="AR172" s="232"/>
      <c r="BH172">
        <v>6</v>
      </c>
      <c r="BI172">
        <v>45</v>
      </c>
      <c r="BJ172">
        <v>19000</v>
      </c>
      <c r="CF172" s="232" t="s">
        <v>1868</v>
      </c>
      <c r="CG172" s="232" t="s">
        <v>1880</v>
      </c>
      <c r="CH172" t="b">
        <v>0</v>
      </c>
    </row>
    <row r="173" spans="1:86" hidden="1">
      <c r="A173" s="232" t="s">
        <v>1868</v>
      </c>
      <c r="B173" s="232" t="s">
        <v>1486</v>
      </c>
      <c r="C173" s="232" t="s">
        <v>6</v>
      </c>
      <c r="D173" s="232" t="s">
        <v>4</v>
      </c>
      <c r="E173" s="232" t="s">
        <v>82</v>
      </c>
      <c r="F173" s="2">
        <v>46149</v>
      </c>
      <c r="H173">
        <v>6713</v>
      </c>
      <c r="I173" s="232" t="s">
        <v>89</v>
      </c>
      <c r="J173" t="s">
        <v>7</v>
      </c>
      <c r="K173" s="232" t="s">
        <v>91</v>
      </c>
      <c r="L173" t="s">
        <v>14</v>
      </c>
      <c r="M173" s="232"/>
      <c r="N173">
        <v>18000</v>
      </c>
      <c r="O173">
        <v>0</v>
      </c>
      <c r="P173" s="232"/>
      <c r="Q173" s="232">
        <v>1</v>
      </c>
      <c r="R173">
        <v>6710</v>
      </c>
      <c r="S173" s="232" t="s">
        <v>90</v>
      </c>
      <c r="T173" s="232" t="s">
        <v>7</v>
      </c>
      <c r="U173" s="232" t="s">
        <v>91</v>
      </c>
      <c r="V173" t="s">
        <v>14</v>
      </c>
      <c r="W173">
        <v>9000</v>
      </c>
      <c r="X173" s="232" t="s">
        <v>72</v>
      </c>
      <c r="Y173" s="232" t="s">
        <v>39</v>
      </c>
      <c r="Z173" s="2">
        <v>46167</v>
      </c>
      <c r="AA173" s="232" t="s">
        <v>39</v>
      </c>
      <c r="AB173" s="232"/>
      <c r="AC173" s="232"/>
      <c r="AE173" s="232" t="s">
        <v>183</v>
      </c>
      <c r="AF173" t="s">
        <v>317</v>
      </c>
      <c r="AG173" s="2">
        <v>46171</v>
      </c>
      <c r="AH173" s="2">
        <v>46171</v>
      </c>
      <c r="AI173">
        <v>13</v>
      </c>
      <c r="AJ173" s="232" t="s">
        <v>1651</v>
      </c>
      <c r="AK173">
        <v>3</v>
      </c>
      <c r="AL173" s="232">
        <v>5</v>
      </c>
      <c r="AM173">
        <v>234000</v>
      </c>
      <c r="AN173">
        <v>18000</v>
      </c>
      <c r="AO173">
        <v>13</v>
      </c>
      <c r="AP173" s="232">
        <v>234000</v>
      </c>
      <c r="AQ173" s="232"/>
      <c r="AR173" s="232"/>
      <c r="BH173">
        <v>6</v>
      </c>
      <c r="BI173">
        <v>22</v>
      </c>
      <c r="BJ173">
        <v>0</v>
      </c>
      <c r="CF173" s="232" t="s">
        <v>1868</v>
      </c>
      <c r="CG173" s="232" t="s">
        <v>1880</v>
      </c>
      <c r="CH173" t="b">
        <v>0</v>
      </c>
    </row>
    <row r="174" spans="1:86" hidden="1">
      <c r="A174" s="232" t="s">
        <v>1868</v>
      </c>
      <c r="B174" s="232" t="s">
        <v>1487</v>
      </c>
      <c r="C174" s="232" t="s">
        <v>6</v>
      </c>
      <c r="D174" s="232" t="s">
        <v>4</v>
      </c>
      <c r="E174" s="232" t="s">
        <v>82</v>
      </c>
      <c r="F174" s="2">
        <v>46149</v>
      </c>
      <c r="H174">
        <v>6713</v>
      </c>
      <c r="I174" s="232" t="s">
        <v>190</v>
      </c>
      <c r="J174" t="s">
        <v>12</v>
      </c>
      <c r="K174" s="232" t="s">
        <v>135</v>
      </c>
      <c r="L174" t="s">
        <v>71</v>
      </c>
      <c r="M174" s="232"/>
      <c r="N174" t="s">
        <v>1258</v>
      </c>
      <c r="O174">
        <v>0</v>
      </c>
      <c r="P174" s="232"/>
      <c r="Q174" s="232">
        <v>1</v>
      </c>
      <c r="R174">
        <v>6710</v>
      </c>
      <c r="S174" s="232" t="s">
        <v>90</v>
      </c>
      <c r="T174" s="232" t="s">
        <v>7</v>
      </c>
      <c r="U174" s="232" t="s">
        <v>88</v>
      </c>
      <c r="V174" t="s">
        <v>14</v>
      </c>
      <c r="W174">
        <v>9000</v>
      </c>
      <c r="X174" s="232" t="s">
        <v>72</v>
      </c>
      <c r="Y174" s="232" t="s">
        <v>39</v>
      </c>
      <c r="Z174" s="2">
        <v>46163</v>
      </c>
      <c r="AA174" s="232" t="s">
        <v>39</v>
      </c>
      <c r="AB174" s="232"/>
      <c r="AC174" s="232"/>
      <c r="AE174" s="232" t="s">
        <v>183</v>
      </c>
      <c r="AF174" t="s">
        <v>317</v>
      </c>
      <c r="AG174" s="2">
        <v>46169</v>
      </c>
      <c r="AH174" s="2">
        <v>46169</v>
      </c>
      <c r="AI174">
        <v>13</v>
      </c>
      <c r="AJ174" s="232" t="s">
        <v>1652</v>
      </c>
      <c r="AK174">
        <v>1</v>
      </c>
      <c r="AL174" s="232">
        <v>5</v>
      </c>
      <c r="AN174" t="s">
        <v>1258</v>
      </c>
      <c r="AO174">
        <v>13</v>
      </c>
      <c r="AP174" s="232">
        <v>234000</v>
      </c>
      <c r="AQ174" s="232"/>
      <c r="AR174" s="232"/>
      <c r="BH174">
        <v>6</v>
      </c>
      <c r="BI174" t="s">
        <v>196</v>
      </c>
      <c r="BJ174">
        <v>0</v>
      </c>
      <c r="CF174" s="232" t="s">
        <v>1868</v>
      </c>
      <c r="CG174" s="232" t="s">
        <v>1880</v>
      </c>
      <c r="CH174" t="b">
        <v>0</v>
      </c>
    </row>
    <row r="175" spans="1:86" hidden="1">
      <c r="A175" s="232" t="s">
        <v>1868</v>
      </c>
      <c r="B175" s="232" t="s">
        <v>1488</v>
      </c>
      <c r="C175" s="232" t="s">
        <v>6</v>
      </c>
      <c r="D175" s="232" t="s">
        <v>4</v>
      </c>
      <c r="E175" s="232" t="s">
        <v>82</v>
      </c>
      <c r="F175" s="2">
        <v>46149</v>
      </c>
      <c r="H175">
        <v>6713</v>
      </c>
      <c r="I175" s="232" t="s">
        <v>1757</v>
      </c>
      <c r="J175" t="s">
        <v>7</v>
      </c>
      <c r="K175" s="232" t="s">
        <v>91</v>
      </c>
      <c r="L175" t="s">
        <v>14</v>
      </c>
      <c r="M175" s="232"/>
      <c r="N175" t="s">
        <v>1758</v>
      </c>
      <c r="O175">
        <v>0</v>
      </c>
      <c r="P175" s="232"/>
      <c r="Q175" s="232">
        <v>1</v>
      </c>
      <c r="R175">
        <v>6710</v>
      </c>
      <c r="S175" s="232" t="s">
        <v>112</v>
      </c>
      <c r="T175" s="232" t="s">
        <v>7</v>
      </c>
      <c r="U175" s="232" t="s">
        <v>91</v>
      </c>
      <c r="V175" t="s">
        <v>14</v>
      </c>
      <c r="W175">
        <v>7000</v>
      </c>
      <c r="X175" s="232" t="s">
        <v>72</v>
      </c>
      <c r="Y175" s="232" t="s">
        <v>39</v>
      </c>
      <c r="Z175" s="2">
        <v>46168</v>
      </c>
      <c r="AA175" s="232" t="s">
        <v>39</v>
      </c>
      <c r="AB175" s="232"/>
      <c r="AC175" s="232"/>
      <c r="AE175" s="232" t="s">
        <v>183</v>
      </c>
      <c r="AF175" t="s">
        <v>317</v>
      </c>
      <c r="AG175" s="2">
        <v>46171</v>
      </c>
      <c r="AH175" s="2">
        <v>46171</v>
      </c>
      <c r="AI175">
        <v>13</v>
      </c>
      <c r="AJ175" s="232" t="s">
        <v>1759</v>
      </c>
      <c r="AK175">
        <v>6</v>
      </c>
      <c r="AL175" s="232">
        <v>5</v>
      </c>
      <c r="AN175" t="s">
        <v>1758</v>
      </c>
      <c r="AO175">
        <v>13</v>
      </c>
      <c r="AP175" s="232">
        <v>181428</v>
      </c>
      <c r="AQ175" s="232"/>
      <c r="AR175" s="232"/>
      <c r="BH175">
        <v>6</v>
      </c>
      <c r="BI175">
        <v>26</v>
      </c>
      <c r="BJ175">
        <v>0</v>
      </c>
      <c r="CF175" s="232" t="s">
        <v>1868</v>
      </c>
      <c r="CG175" s="232" t="s">
        <v>1880</v>
      </c>
      <c r="CH175" t="b">
        <v>0</v>
      </c>
    </row>
    <row r="176" spans="1:86" hidden="1">
      <c r="A176" s="232" t="s">
        <v>1868</v>
      </c>
      <c r="B176" s="232" t="s">
        <v>1489</v>
      </c>
      <c r="C176" s="232" t="s">
        <v>6</v>
      </c>
      <c r="D176" s="232" t="s">
        <v>4</v>
      </c>
      <c r="E176" s="232" t="s">
        <v>82</v>
      </c>
      <c r="F176" s="2">
        <v>46149</v>
      </c>
      <c r="H176">
        <v>6713</v>
      </c>
      <c r="I176" s="232" t="s">
        <v>1490</v>
      </c>
      <c r="J176" t="s">
        <v>7</v>
      </c>
      <c r="K176" s="232" t="s">
        <v>9</v>
      </c>
      <c r="L176" t="s">
        <v>14</v>
      </c>
      <c r="M176" s="232"/>
      <c r="N176">
        <v>12180</v>
      </c>
      <c r="O176">
        <v>0</v>
      </c>
      <c r="P176" s="232"/>
      <c r="Q176" s="232">
        <v>1</v>
      </c>
      <c r="R176">
        <v>6710</v>
      </c>
      <c r="S176" s="232" t="s">
        <v>1491</v>
      </c>
      <c r="T176" s="232" t="s">
        <v>7</v>
      </c>
      <c r="U176" s="232" t="s">
        <v>9</v>
      </c>
      <c r="V176" t="s">
        <v>14</v>
      </c>
      <c r="W176">
        <v>6090</v>
      </c>
      <c r="X176" s="232" t="s">
        <v>72</v>
      </c>
      <c r="Y176" s="232" t="s">
        <v>39</v>
      </c>
      <c r="Z176" s="2">
        <v>46162</v>
      </c>
      <c r="AA176" s="232" t="s">
        <v>39</v>
      </c>
      <c r="AB176" s="232"/>
      <c r="AC176" s="232"/>
      <c r="AE176" s="232" t="s">
        <v>183</v>
      </c>
      <c r="AF176" t="s">
        <v>1492</v>
      </c>
      <c r="AG176" s="2">
        <v>46163</v>
      </c>
      <c r="AH176" s="2">
        <v>46163</v>
      </c>
      <c r="AI176">
        <v>13</v>
      </c>
      <c r="AJ176" s="232" t="s">
        <v>1653</v>
      </c>
      <c r="AK176">
        <v>5</v>
      </c>
      <c r="AL176" s="232">
        <v>5</v>
      </c>
      <c r="AM176">
        <v>158340</v>
      </c>
      <c r="AN176">
        <v>12180</v>
      </c>
      <c r="AO176">
        <v>13</v>
      </c>
      <c r="AP176" s="232">
        <v>158340</v>
      </c>
      <c r="AQ176" s="232"/>
      <c r="AR176" s="232"/>
      <c r="BH176">
        <v>6</v>
      </c>
      <c r="BI176">
        <v>43</v>
      </c>
      <c r="BJ176">
        <v>0</v>
      </c>
      <c r="CF176" s="232" t="s">
        <v>1868</v>
      </c>
      <c r="CG176" s="232" t="s">
        <v>1880</v>
      </c>
      <c r="CH176" t="b">
        <v>0</v>
      </c>
    </row>
    <row r="177" spans="1:86" hidden="1">
      <c r="A177" s="232" t="s">
        <v>1868</v>
      </c>
      <c r="B177" s="232" t="s">
        <v>1493</v>
      </c>
      <c r="C177" s="232" t="s">
        <v>6</v>
      </c>
      <c r="D177" s="232" t="s">
        <v>4</v>
      </c>
      <c r="E177" s="232" t="s">
        <v>82</v>
      </c>
      <c r="F177" s="2">
        <v>46149</v>
      </c>
      <c r="H177">
        <v>6713</v>
      </c>
      <c r="I177" s="232" t="s">
        <v>89</v>
      </c>
      <c r="J177" t="s">
        <v>7</v>
      </c>
      <c r="K177" s="232" t="s">
        <v>91</v>
      </c>
      <c r="L177" t="s">
        <v>14</v>
      </c>
      <c r="M177" s="232"/>
      <c r="N177">
        <v>18000</v>
      </c>
      <c r="O177">
        <v>0</v>
      </c>
      <c r="P177" s="232"/>
      <c r="Q177" s="232">
        <v>1</v>
      </c>
      <c r="R177">
        <v>6710</v>
      </c>
      <c r="S177" s="232" t="s">
        <v>90</v>
      </c>
      <c r="T177" s="232" t="s">
        <v>7</v>
      </c>
      <c r="U177" s="232" t="s">
        <v>91</v>
      </c>
      <c r="V177" t="s">
        <v>14</v>
      </c>
      <c r="W177">
        <v>9000</v>
      </c>
      <c r="X177" s="232" t="s">
        <v>72</v>
      </c>
      <c r="Y177" s="232" t="s">
        <v>39</v>
      </c>
      <c r="Z177" s="2">
        <v>46164</v>
      </c>
      <c r="AA177" s="232" t="s">
        <v>39</v>
      </c>
      <c r="AB177" s="232"/>
      <c r="AC177" s="232"/>
      <c r="AE177" s="232" t="s">
        <v>183</v>
      </c>
      <c r="AF177" t="s">
        <v>317</v>
      </c>
      <c r="AG177" s="2">
        <v>46170</v>
      </c>
      <c r="AH177" s="2">
        <v>46170</v>
      </c>
      <c r="AI177">
        <v>13</v>
      </c>
      <c r="AJ177" s="232" t="s">
        <v>1654</v>
      </c>
      <c r="AK177">
        <v>10</v>
      </c>
      <c r="AL177" s="232">
        <v>5</v>
      </c>
      <c r="AM177">
        <v>234000</v>
      </c>
      <c r="AN177">
        <v>18000</v>
      </c>
      <c r="AO177">
        <v>13</v>
      </c>
      <c r="AP177" s="232">
        <v>234000</v>
      </c>
      <c r="AQ177" s="232"/>
      <c r="AR177" s="232"/>
      <c r="BH177">
        <v>6</v>
      </c>
      <c r="BI177">
        <v>43</v>
      </c>
      <c r="BJ177">
        <v>0</v>
      </c>
      <c r="CF177" s="232" t="s">
        <v>1868</v>
      </c>
      <c r="CG177" s="232" t="s">
        <v>1880</v>
      </c>
      <c r="CH177" t="b">
        <v>0</v>
      </c>
    </row>
    <row r="178" spans="1:86" hidden="1">
      <c r="A178" s="232" t="s">
        <v>1868</v>
      </c>
      <c r="B178" s="232" t="s">
        <v>1494</v>
      </c>
      <c r="C178" s="232" t="s">
        <v>6</v>
      </c>
      <c r="D178" s="232" t="s">
        <v>4</v>
      </c>
      <c r="E178" s="232" t="s">
        <v>82</v>
      </c>
      <c r="F178" s="2">
        <v>46149</v>
      </c>
      <c r="H178">
        <v>6713</v>
      </c>
      <c r="I178" s="232" t="s">
        <v>89</v>
      </c>
      <c r="J178" t="s">
        <v>7</v>
      </c>
      <c r="K178" s="232" t="s">
        <v>91</v>
      </c>
      <c r="L178" t="s">
        <v>14</v>
      </c>
      <c r="M178" s="232"/>
      <c r="N178">
        <v>18000</v>
      </c>
      <c r="O178">
        <v>0</v>
      </c>
      <c r="P178" s="232"/>
      <c r="Q178" s="232">
        <v>1</v>
      </c>
      <c r="R178">
        <v>6710</v>
      </c>
      <c r="S178" s="232" t="s">
        <v>90</v>
      </c>
      <c r="T178" s="232" t="s">
        <v>7</v>
      </c>
      <c r="U178" s="232" t="s">
        <v>91</v>
      </c>
      <c r="V178" t="s">
        <v>14</v>
      </c>
      <c r="W178">
        <v>9000</v>
      </c>
      <c r="X178" s="232" t="s">
        <v>72</v>
      </c>
      <c r="Y178" s="232" t="s">
        <v>39</v>
      </c>
      <c r="Z178" s="2">
        <v>46161</v>
      </c>
      <c r="AA178" s="232" t="s">
        <v>39</v>
      </c>
      <c r="AB178" s="232"/>
      <c r="AC178" s="232"/>
      <c r="AE178" s="232" t="s">
        <v>183</v>
      </c>
      <c r="AF178" t="s">
        <v>317</v>
      </c>
      <c r="AG178" s="2">
        <v>46164</v>
      </c>
      <c r="AH178" s="2">
        <v>46164</v>
      </c>
      <c r="AI178">
        <v>13</v>
      </c>
      <c r="AJ178" s="232" t="s">
        <v>1655</v>
      </c>
      <c r="AK178">
        <v>1</v>
      </c>
      <c r="AL178" s="232">
        <v>5</v>
      </c>
      <c r="AM178">
        <v>234000</v>
      </c>
      <c r="AN178">
        <v>18000</v>
      </c>
      <c r="AO178">
        <v>13</v>
      </c>
      <c r="AP178" s="232">
        <v>234000</v>
      </c>
      <c r="AQ178" s="232"/>
      <c r="AR178" s="232"/>
      <c r="BH178">
        <v>6</v>
      </c>
      <c r="BI178">
        <v>49</v>
      </c>
      <c r="BJ178">
        <v>0</v>
      </c>
      <c r="CF178" s="232" t="s">
        <v>1868</v>
      </c>
      <c r="CG178" s="232" t="s">
        <v>1880</v>
      </c>
      <c r="CH178" t="b">
        <v>0</v>
      </c>
    </row>
    <row r="179" spans="1:86" hidden="1">
      <c r="A179" s="232" t="s">
        <v>1868</v>
      </c>
      <c r="B179" s="232" t="s">
        <v>1495</v>
      </c>
      <c r="C179" s="232" t="s">
        <v>6</v>
      </c>
      <c r="D179" s="232" t="s">
        <v>4</v>
      </c>
      <c r="E179" s="232" t="s">
        <v>82</v>
      </c>
      <c r="F179" s="2">
        <v>46149</v>
      </c>
      <c r="H179">
        <v>6713</v>
      </c>
      <c r="I179" s="232" t="s">
        <v>190</v>
      </c>
      <c r="J179" t="s">
        <v>12</v>
      </c>
      <c r="K179" s="232" t="s">
        <v>135</v>
      </c>
      <c r="L179" t="s">
        <v>71</v>
      </c>
      <c r="M179" s="232"/>
      <c r="N179" t="s">
        <v>1258</v>
      </c>
      <c r="O179">
        <v>0</v>
      </c>
      <c r="P179" s="232"/>
      <c r="Q179" s="232">
        <v>1</v>
      </c>
      <c r="R179">
        <v>6710</v>
      </c>
      <c r="S179" s="232" t="s">
        <v>90</v>
      </c>
      <c r="T179" s="232" t="s">
        <v>7</v>
      </c>
      <c r="U179" s="232" t="s">
        <v>88</v>
      </c>
      <c r="V179" t="s">
        <v>14</v>
      </c>
      <c r="W179">
        <v>9000</v>
      </c>
      <c r="X179" s="232" t="s">
        <v>72</v>
      </c>
      <c r="Y179" s="232" t="s">
        <v>39</v>
      </c>
      <c r="Z179" s="2">
        <v>46162</v>
      </c>
      <c r="AA179" s="232" t="s">
        <v>39</v>
      </c>
      <c r="AB179" s="232"/>
      <c r="AC179" s="232"/>
      <c r="AE179" s="232" t="s">
        <v>183</v>
      </c>
      <c r="AF179" t="s">
        <v>317</v>
      </c>
      <c r="AG179" s="2">
        <v>46167</v>
      </c>
      <c r="AH179" s="2">
        <v>46167</v>
      </c>
      <c r="AI179">
        <v>13</v>
      </c>
      <c r="AJ179" s="232" t="s">
        <v>1656</v>
      </c>
      <c r="AK179">
        <v>8</v>
      </c>
      <c r="AL179" s="232">
        <v>5</v>
      </c>
      <c r="AN179" t="s">
        <v>1258</v>
      </c>
      <c r="AO179">
        <v>13</v>
      </c>
      <c r="AP179" s="232">
        <v>234000</v>
      </c>
      <c r="AQ179" s="232"/>
      <c r="AR179" s="232"/>
      <c r="BH179">
        <v>5</v>
      </c>
      <c r="BI179">
        <v>53</v>
      </c>
      <c r="BJ179">
        <v>22000</v>
      </c>
      <c r="CF179" s="232" t="s">
        <v>1868</v>
      </c>
      <c r="CG179" s="232" t="s">
        <v>1880</v>
      </c>
      <c r="CH179" t="b">
        <v>0</v>
      </c>
    </row>
    <row r="180" spans="1:86" hidden="1">
      <c r="A180" s="232" t="s">
        <v>1868</v>
      </c>
      <c r="B180" s="232" t="s">
        <v>1496</v>
      </c>
      <c r="C180" s="232" t="s">
        <v>6</v>
      </c>
      <c r="D180" s="232" t="s">
        <v>4</v>
      </c>
      <c r="E180" s="232" t="s">
        <v>82</v>
      </c>
      <c r="F180" s="2">
        <v>46149</v>
      </c>
      <c r="H180">
        <v>6713</v>
      </c>
      <c r="I180" s="232" t="s">
        <v>1667</v>
      </c>
      <c r="J180" t="s">
        <v>12</v>
      </c>
      <c r="K180" s="232" t="s">
        <v>135</v>
      </c>
      <c r="L180" t="s">
        <v>1668</v>
      </c>
      <c r="M180" s="232"/>
      <c r="N180" t="s">
        <v>1669</v>
      </c>
      <c r="O180">
        <v>0</v>
      </c>
      <c r="P180" s="232"/>
      <c r="Q180" s="232">
        <v>1</v>
      </c>
      <c r="R180">
        <v>6710</v>
      </c>
      <c r="S180" s="232" t="s">
        <v>90</v>
      </c>
      <c r="T180" s="232" t="s">
        <v>7</v>
      </c>
      <c r="U180" s="232" t="s">
        <v>88</v>
      </c>
      <c r="V180" t="s">
        <v>14</v>
      </c>
      <c r="W180">
        <v>9000</v>
      </c>
      <c r="X180" s="232" t="s">
        <v>72</v>
      </c>
      <c r="Y180" s="232" t="s">
        <v>39</v>
      </c>
      <c r="Z180" s="2">
        <v>46160</v>
      </c>
      <c r="AA180" s="232" t="s">
        <v>39</v>
      </c>
      <c r="AB180" s="232"/>
      <c r="AC180" s="232"/>
      <c r="AE180" s="232" t="s">
        <v>183</v>
      </c>
      <c r="AF180" t="s">
        <v>317</v>
      </c>
      <c r="AG180" s="2">
        <v>46164</v>
      </c>
      <c r="AH180" s="2">
        <v>46164</v>
      </c>
      <c r="AI180">
        <v>13</v>
      </c>
      <c r="AJ180" s="232" t="s">
        <v>1670</v>
      </c>
      <c r="AK180">
        <v>50</v>
      </c>
      <c r="AL180" s="232">
        <v>5</v>
      </c>
      <c r="AN180" t="s">
        <v>1669</v>
      </c>
      <c r="AO180">
        <v>13</v>
      </c>
      <c r="AP180" s="232">
        <v>233818</v>
      </c>
      <c r="AQ180" s="232"/>
      <c r="AR180" s="232"/>
      <c r="BH180">
        <v>6</v>
      </c>
      <c r="BI180">
        <v>11</v>
      </c>
      <c r="BJ180">
        <v>0</v>
      </c>
      <c r="CF180" s="232" t="s">
        <v>1868</v>
      </c>
      <c r="CG180" s="232" t="s">
        <v>1880</v>
      </c>
      <c r="CH180" t="b">
        <v>0</v>
      </c>
    </row>
    <row r="181" spans="1:86" hidden="1">
      <c r="A181" s="232" t="s">
        <v>1868</v>
      </c>
      <c r="B181" s="232" t="s">
        <v>1497</v>
      </c>
      <c r="C181" s="232" t="s">
        <v>6</v>
      </c>
      <c r="D181" s="232" t="s">
        <v>4</v>
      </c>
      <c r="E181" s="232" t="s">
        <v>82</v>
      </c>
      <c r="F181" s="2">
        <v>46149</v>
      </c>
      <c r="H181">
        <v>6783</v>
      </c>
      <c r="I181" s="232" t="s">
        <v>1498</v>
      </c>
      <c r="J181" t="s">
        <v>7</v>
      </c>
      <c r="K181" s="232" t="s">
        <v>13</v>
      </c>
      <c r="L181" t="s">
        <v>172</v>
      </c>
      <c r="M181" s="232"/>
      <c r="N181">
        <v>12000</v>
      </c>
      <c r="O181">
        <v>0</v>
      </c>
      <c r="P181" s="232"/>
      <c r="Q181" s="232">
        <v>1</v>
      </c>
      <c r="R181">
        <v>6780</v>
      </c>
      <c r="S181" s="232" t="s">
        <v>1499</v>
      </c>
      <c r="T181" s="232" t="s">
        <v>7</v>
      </c>
      <c r="U181" s="232" t="s">
        <v>13</v>
      </c>
      <c r="V181" t="s">
        <v>172</v>
      </c>
      <c r="W181">
        <v>6000</v>
      </c>
      <c r="X181" s="232" t="s">
        <v>72</v>
      </c>
      <c r="Y181" s="232" t="s">
        <v>16</v>
      </c>
      <c r="Z181" s="2">
        <v>46168</v>
      </c>
      <c r="AA181" s="232" t="s">
        <v>110</v>
      </c>
      <c r="AB181" s="232"/>
      <c r="AC181" s="232"/>
      <c r="AE181" s="232" t="s">
        <v>183</v>
      </c>
      <c r="AF181" t="s">
        <v>1500</v>
      </c>
      <c r="AG181" s="2">
        <v>46171</v>
      </c>
      <c r="AH181" s="2">
        <v>46171</v>
      </c>
      <c r="AI181">
        <v>21.5</v>
      </c>
      <c r="AJ181" s="232" t="s">
        <v>1657</v>
      </c>
      <c r="AK181">
        <v>15</v>
      </c>
      <c r="AL181" s="232">
        <v>5</v>
      </c>
      <c r="AM181">
        <v>258000</v>
      </c>
      <c r="AN181">
        <v>12000</v>
      </c>
      <c r="AO181">
        <v>21.5</v>
      </c>
      <c r="AP181" s="232">
        <v>258000</v>
      </c>
      <c r="AQ181" s="232"/>
      <c r="AR181" s="232"/>
      <c r="BH181">
        <v>7</v>
      </c>
      <c r="BI181">
        <v>11</v>
      </c>
      <c r="BJ181">
        <v>0</v>
      </c>
      <c r="CF181" s="232" t="s">
        <v>1868</v>
      </c>
      <c r="CG181" s="232" t="s">
        <v>1880</v>
      </c>
      <c r="CH181" t="b">
        <v>0</v>
      </c>
    </row>
    <row r="182" spans="1:86" hidden="1">
      <c r="A182" s="232" t="s">
        <v>1868</v>
      </c>
      <c r="B182" s="232" t="s">
        <v>1501</v>
      </c>
      <c r="C182" s="232" t="s">
        <v>6</v>
      </c>
      <c r="D182" s="232" t="s">
        <v>4</v>
      </c>
      <c r="E182" s="232" t="s">
        <v>82</v>
      </c>
      <c r="F182" s="2">
        <v>46149</v>
      </c>
      <c r="H182">
        <v>6783</v>
      </c>
      <c r="I182" s="232" t="s">
        <v>1498</v>
      </c>
      <c r="J182" t="s">
        <v>7</v>
      </c>
      <c r="K182" s="232" t="s">
        <v>13</v>
      </c>
      <c r="L182" t="s">
        <v>172</v>
      </c>
      <c r="M182" s="232"/>
      <c r="N182">
        <v>6000</v>
      </c>
      <c r="O182">
        <v>0</v>
      </c>
      <c r="P182" s="232"/>
      <c r="Q182" s="232">
        <v>1</v>
      </c>
      <c r="R182">
        <v>6780</v>
      </c>
      <c r="S182" s="232" t="s">
        <v>1499</v>
      </c>
      <c r="T182" s="232" t="s">
        <v>7</v>
      </c>
      <c r="U182" s="232" t="s">
        <v>13</v>
      </c>
      <c r="V182" t="s">
        <v>172</v>
      </c>
      <c r="W182">
        <v>3000</v>
      </c>
      <c r="X182" s="232" t="s">
        <v>72</v>
      </c>
      <c r="Y182" s="232" t="s">
        <v>16</v>
      </c>
      <c r="Z182" s="2">
        <v>46160</v>
      </c>
      <c r="AA182" s="232" t="s">
        <v>110</v>
      </c>
      <c r="AB182" s="232"/>
      <c r="AC182" s="232"/>
      <c r="AE182" s="232" t="s">
        <v>183</v>
      </c>
      <c r="AF182" t="s">
        <v>1500</v>
      </c>
      <c r="AG182" s="2">
        <v>46163</v>
      </c>
      <c r="AH182" s="2">
        <v>46163</v>
      </c>
      <c r="AI182">
        <v>21.5</v>
      </c>
      <c r="AJ182" s="232" t="s">
        <v>1658</v>
      </c>
      <c r="AK182">
        <v>50</v>
      </c>
      <c r="AL182" s="232">
        <v>5</v>
      </c>
      <c r="AM182">
        <v>129000</v>
      </c>
      <c r="AN182">
        <v>6000</v>
      </c>
      <c r="AO182">
        <v>21.5</v>
      </c>
      <c r="AP182" s="232">
        <v>129000</v>
      </c>
      <c r="AQ182" s="232"/>
      <c r="AR182" s="232"/>
      <c r="BH182">
        <v>7</v>
      </c>
      <c r="BI182">
        <v>11</v>
      </c>
      <c r="BJ182">
        <v>0</v>
      </c>
      <c r="CF182" s="232" t="s">
        <v>1868</v>
      </c>
      <c r="CG182" s="232" t="s">
        <v>1880</v>
      </c>
      <c r="CH182" t="b">
        <v>0</v>
      </c>
    </row>
    <row r="183" spans="1:86" hidden="1">
      <c r="A183" s="232" t="s">
        <v>1868</v>
      </c>
      <c r="B183" s="232" t="s">
        <v>1502</v>
      </c>
      <c r="C183" s="232" t="s">
        <v>6</v>
      </c>
      <c r="D183" s="232" t="s">
        <v>4</v>
      </c>
      <c r="E183" s="232" t="s">
        <v>82</v>
      </c>
      <c r="F183" s="2">
        <v>46149</v>
      </c>
      <c r="H183">
        <v>6713</v>
      </c>
      <c r="I183" s="232" t="s">
        <v>178</v>
      </c>
      <c r="J183" t="s">
        <v>7</v>
      </c>
      <c r="K183" s="232" t="s">
        <v>1</v>
      </c>
      <c r="L183" t="s">
        <v>14</v>
      </c>
      <c r="M183" s="232"/>
      <c r="N183">
        <v>12000</v>
      </c>
      <c r="O183">
        <v>0</v>
      </c>
      <c r="P183" s="232"/>
      <c r="Q183" s="232">
        <v>1</v>
      </c>
      <c r="R183">
        <v>6710</v>
      </c>
      <c r="S183" s="232" t="s">
        <v>1503</v>
      </c>
      <c r="T183" s="232" t="s">
        <v>7</v>
      </c>
      <c r="U183" s="232" t="s">
        <v>1</v>
      </c>
      <c r="V183" t="s">
        <v>14</v>
      </c>
      <c r="W183">
        <v>3000</v>
      </c>
      <c r="X183" s="232" t="s">
        <v>72</v>
      </c>
      <c r="Y183" s="232" t="s">
        <v>16</v>
      </c>
      <c r="Z183" s="2">
        <v>46156</v>
      </c>
      <c r="AA183" s="232" t="s">
        <v>1504</v>
      </c>
      <c r="AB183" s="232"/>
      <c r="AC183" s="232"/>
      <c r="AE183" s="232" t="s">
        <v>183</v>
      </c>
      <c r="AF183" t="s">
        <v>268</v>
      </c>
      <c r="AG183" s="2">
        <v>46162</v>
      </c>
      <c r="AH183" s="2">
        <v>46162</v>
      </c>
      <c r="AI183">
        <v>15.25</v>
      </c>
      <c r="AJ183" s="232" t="s">
        <v>1659</v>
      </c>
      <c r="AK183">
        <v>27</v>
      </c>
      <c r="AL183" s="232">
        <v>5</v>
      </c>
      <c r="AM183">
        <v>183000</v>
      </c>
      <c r="AN183">
        <v>12000</v>
      </c>
      <c r="AO183">
        <v>15.25</v>
      </c>
      <c r="AP183" s="232">
        <v>183000</v>
      </c>
      <c r="AQ183" s="232"/>
      <c r="AR183" s="232"/>
      <c r="BH183">
        <v>6</v>
      </c>
      <c r="BI183">
        <v>11</v>
      </c>
      <c r="BJ183">
        <v>0</v>
      </c>
      <c r="CF183" s="232" t="s">
        <v>1868</v>
      </c>
      <c r="CG183" s="232" t="s">
        <v>1880</v>
      </c>
      <c r="CH183" t="b">
        <v>0</v>
      </c>
    </row>
    <row r="184" spans="1:86" hidden="1">
      <c r="A184" s="232" t="s">
        <v>1868</v>
      </c>
      <c r="B184" s="232" t="s">
        <v>1505</v>
      </c>
      <c r="C184" s="232" t="s">
        <v>6</v>
      </c>
      <c r="D184" s="232" t="s">
        <v>4</v>
      </c>
      <c r="E184" s="232" t="s">
        <v>82</v>
      </c>
      <c r="F184" s="2">
        <v>46149</v>
      </c>
      <c r="H184">
        <v>6713</v>
      </c>
      <c r="I184" s="232" t="s">
        <v>1506</v>
      </c>
      <c r="J184" t="s">
        <v>7</v>
      </c>
      <c r="K184" s="232" t="s">
        <v>9</v>
      </c>
      <c r="L184" t="s">
        <v>14</v>
      </c>
      <c r="M184" s="232"/>
      <c r="N184">
        <v>10000</v>
      </c>
      <c r="O184">
        <v>0</v>
      </c>
      <c r="P184" s="232"/>
      <c r="Q184" s="232">
        <v>1</v>
      </c>
      <c r="R184">
        <v>6710</v>
      </c>
      <c r="S184" s="232" t="s">
        <v>1507</v>
      </c>
      <c r="T184" s="232" t="s">
        <v>7</v>
      </c>
      <c r="U184" s="232" t="s">
        <v>9</v>
      </c>
      <c r="V184" t="s">
        <v>14</v>
      </c>
      <c r="W184">
        <v>5000</v>
      </c>
      <c r="X184" s="232" t="s">
        <v>72</v>
      </c>
      <c r="Y184" s="232" t="s">
        <v>17</v>
      </c>
      <c r="Z184" s="2">
        <v>46167</v>
      </c>
      <c r="AA184" s="232" t="s">
        <v>17</v>
      </c>
      <c r="AB184" s="232"/>
      <c r="AC184" s="232"/>
      <c r="AE184" s="232" t="s">
        <v>183</v>
      </c>
      <c r="AF184" t="s">
        <v>268</v>
      </c>
      <c r="AG184" s="2">
        <v>46170</v>
      </c>
      <c r="AH184" s="2">
        <v>46170</v>
      </c>
      <c r="AI184">
        <v>11</v>
      </c>
      <c r="AJ184" s="232" t="s">
        <v>1660</v>
      </c>
      <c r="AK184">
        <v>27</v>
      </c>
      <c r="AL184" s="232">
        <v>5</v>
      </c>
      <c r="AM184">
        <v>110000</v>
      </c>
      <c r="AN184">
        <v>10000</v>
      </c>
      <c r="AO184">
        <v>11</v>
      </c>
      <c r="AP184" s="232">
        <v>110000</v>
      </c>
      <c r="AQ184" s="232"/>
      <c r="AR184" s="232"/>
      <c r="BH184">
        <v>6</v>
      </c>
      <c r="BI184">
        <v>11</v>
      </c>
      <c r="BJ184">
        <v>0</v>
      </c>
      <c r="CF184" s="232" t="s">
        <v>1868</v>
      </c>
      <c r="CG184" s="232" t="s">
        <v>1880</v>
      </c>
      <c r="CH184" t="b">
        <v>0</v>
      </c>
    </row>
    <row r="185" spans="1:86" hidden="1">
      <c r="A185" s="232" t="s">
        <v>1868</v>
      </c>
      <c r="B185" s="232" t="s">
        <v>1508</v>
      </c>
      <c r="C185" s="232" t="s">
        <v>6</v>
      </c>
      <c r="D185" s="232" t="s">
        <v>4</v>
      </c>
      <c r="E185" s="232" t="s">
        <v>82</v>
      </c>
      <c r="F185" s="2">
        <v>46149</v>
      </c>
      <c r="H185">
        <v>6713</v>
      </c>
      <c r="I185" s="232" t="s">
        <v>86</v>
      </c>
      <c r="J185" t="s">
        <v>7</v>
      </c>
      <c r="K185" s="232" t="s">
        <v>80</v>
      </c>
      <c r="L185" t="s">
        <v>14</v>
      </c>
      <c r="M185" s="232"/>
      <c r="N185">
        <v>16000</v>
      </c>
      <c r="O185">
        <v>0</v>
      </c>
      <c r="P185" s="232"/>
      <c r="Q185" s="232">
        <v>1</v>
      </c>
      <c r="R185">
        <v>6710</v>
      </c>
      <c r="S185" s="232" t="s">
        <v>87</v>
      </c>
      <c r="T185" s="232" t="s">
        <v>7</v>
      </c>
      <c r="U185" s="232" t="s">
        <v>80</v>
      </c>
      <c r="V185" t="s">
        <v>14</v>
      </c>
      <c r="W185">
        <v>8000</v>
      </c>
      <c r="X185" s="232" t="s">
        <v>72</v>
      </c>
      <c r="Y185" s="232" t="s">
        <v>17</v>
      </c>
      <c r="Z185" s="2">
        <v>46162</v>
      </c>
      <c r="AA185" s="232" t="s">
        <v>17</v>
      </c>
      <c r="AB185" s="232"/>
      <c r="AC185" s="232"/>
      <c r="AE185" s="232" t="s">
        <v>183</v>
      </c>
      <c r="AF185" t="s">
        <v>312</v>
      </c>
      <c r="AG185" s="2">
        <v>46169</v>
      </c>
      <c r="AH185" s="2">
        <v>46169</v>
      </c>
      <c r="AI185">
        <v>11</v>
      </c>
      <c r="AJ185" s="232" t="s">
        <v>1661</v>
      </c>
      <c r="AK185">
        <v>10</v>
      </c>
      <c r="AL185" s="232">
        <v>5</v>
      </c>
      <c r="AM185">
        <v>176000</v>
      </c>
      <c r="AN185">
        <v>16000</v>
      </c>
      <c r="AO185">
        <v>11</v>
      </c>
      <c r="AP185" s="232">
        <v>176000</v>
      </c>
      <c r="AQ185" s="232"/>
      <c r="AR185" s="232"/>
      <c r="BH185">
        <v>6</v>
      </c>
      <c r="BI185">
        <v>18</v>
      </c>
      <c r="BJ185">
        <v>0</v>
      </c>
      <c r="CF185" s="232" t="s">
        <v>1868</v>
      </c>
      <c r="CG185" s="232" t="s">
        <v>1880</v>
      </c>
      <c r="CH185" t="b">
        <v>0</v>
      </c>
    </row>
    <row r="186" spans="1:86" hidden="1">
      <c r="A186" s="232" t="s">
        <v>1868</v>
      </c>
      <c r="B186" s="232" t="s">
        <v>1509</v>
      </c>
      <c r="C186" s="232" t="s">
        <v>6</v>
      </c>
      <c r="D186" s="232" t="s">
        <v>4</v>
      </c>
      <c r="E186" s="232" t="s">
        <v>82</v>
      </c>
      <c r="F186" s="2">
        <v>46149</v>
      </c>
      <c r="H186">
        <v>6713</v>
      </c>
      <c r="I186" s="232" t="s">
        <v>86</v>
      </c>
      <c r="J186" t="s">
        <v>7</v>
      </c>
      <c r="K186" s="232" t="s">
        <v>80</v>
      </c>
      <c r="L186" t="s">
        <v>14</v>
      </c>
      <c r="M186" s="232"/>
      <c r="N186">
        <v>16000</v>
      </c>
      <c r="O186">
        <v>0</v>
      </c>
      <c r="P186" s="232"/>
      <c r="Q186" s="232">
        <v>1</v>
      </c>
      <c r="R186">
        <v>6710</v>
      </c>
      <c r="S186" s="232" t="s">
        <v>87</v>
      </c>
      <c r="T186" s="232" t="s">
        <v>7</v>
      </c>
      <c r="U186" s="232" t="s">
        <v>80</v>
      </c>
      <c r="V186" t="s">
        <v>14</v>
      </c>
      <c r="W186">
        <v>8000</v>
      </c>
      <c r="X186" s="232" t="s">
        <v>72</v>
      </c>
      <c r="Y186" s="232" t="s">
        <v>17</v>
      </c>
      <c r="Z186" s="2">
        <v>46160</v>
      </c>
      <c r="AA186" s="232" t="s">
        <v>17</v>
      </c>
      <c r="AB186" s="232"/>
      <c r="AC186" s="232"/>
      <c r="AE186" s="232" t="s">
        <v>183</v>
      </c>
      <c r="AF186" t="s">
        <v>312</v>
      </c>
      <c r="AG186" s="2">
        <v>46168</v>
      </c>
      <c r="AH186" s="2">
        <v>46168</v>
      </c>
      <c r="AI186">
        <v>11</v>
      </c>
      <c r="AJ186" s="232" t="s">
        <v>1662</v>
      </c>
      <c r="AK186">
        <v>1</v>
      </c>
      <c r="AL186" s="232">
        <v>5</v>
      </c>
      <c r="AM186">
        <v>176000</v>
      </c>
      <c r="AN186">
        <v>16000</v>
      </c>
      <c r="AO186">
        <v>11</v>
      </c>
      <c r="AP186" s="232">
        <v>176000</v>
      </c>
      <c r="AQ186" s="232"/>
      <c r="AR186" s="232"/>
      <c r="BH186">
        <v>6</v>
      </c>
      <c r="BI186">
        <v>11</v>
      </c>
      <c r="BJ186">
        <v>0</v>
      </c>
      <c r="CF186" s="232" t="s">
        <v>1868</v>
      </c>
      <c r="CG186" s="232" t="s">
        <v>1880</v>
      </c>
      <c r="CH186" t="b">
        <v>0</v>
      </c>
    </row>
    <row r="187" spans="1:86">
      <c r="A187" s="232" t="s">
        <v>1868</v>
      </c>
      <c r="B187" s="232" t="s">
        <v>203</v>
      </c>
      <c r="C187" s="232" t="s">
        <v>6</v>
      </c>
      <c r="D187" s="232" t="s">
        <v>4</v>
      </c>
      <c r="E187" s="232" t="s">
        <v>82</v>
      </c>
      <c r="F187" s="2">
        <v>46149</v>
      </c>
      <c r="H187">
        <v>6783</v>
      </c>
      <c r="I187" s="232" t="s">
        <v>247</v>
      </c>
      <c r="J187" t="s">
        <v>7</v>
      </c>
      <c r="K187" s="232" t="s">
        <v>9</v>
      </c>
      <c r="L187" t="s">
        <v>105</v>
      </c>
      <c r="M187" s="232"/>
      <c r="N187">
        <v>0</v>
      </c>
      <c r="O187" t="s">
        <v>5</v>
      </c>
      <c r="P187" s="232"/>
      <c r="Q187" s="232">
        <v>1</v>
      </c>
      <c r="R187">
        <v>6780</v>
      </c>
      <c r="S187" s="232" t="s">
        <v>250</v>
      </c>
      <c r="T187" s="232" t="s">
        <v>7</v>
      </c>
      <c r="U187" s="232" t="s">
        <v>9</v>
      </c>
      <c r="V187" t="s">
        <v>122</v>
      </c>
      <c r="W187">
        <v>0</v>
      </c>
      <c r="X187" s="232" t="s">
        <v>72</v>
      </c>
      <c r="Y187" s="232" t="s">
        <v>36</v>
      </c>
      <c r="Z187" s="2">
        <v>46174</v>
      </c>
      <c r="AA187" s="232" t="s">
        <v>491</v>
      </c>
      <c r="AB187" s="232" t="s">
        <v>289</v>
      </c>
      <c r="AC187" s="232" t="s">
        <v>264</v>
      </c>
      <c r="AD187" t="s">
        <v>883</v>
      </c>
      <c r="AE187" s="232" t="s">
        <v>182</v>
      </c>
      <c r="AF187" t="s">
        <v>73</v>
      </c>
      <c r="AG187" s="2">
        <v>46178</v>
      </c>
      <c r="AH187" s="2">
        <v>46178</v>
      </c>
      <c r="AI187">
        <v>38</v>
      </c>
      <c r="AJ187" s="232"/>
      <c r="AK187">
        <v>2</v>
      </c>
      <c r="AL187" s="232">
        <v>6</v>
      </c>
      <c r="AM187">
        <v>0</v>
      </c>
      <c r="AN187">
        <v>0</v>
      </c>
      <c r="AO187">
        <v>38</v>
      </c>
      <c r="AP187" s="232">
        <v>0</v>
      </c>
      <c r="AQ187" s="232"/>
      <c r="AR187" s="232"/>
      <c r="BH187">
        <v>6</v>
      </c>
      <c r="BI187">
        <v>18</v>
      </c>
      <c r="BJ187">
        <v>0</v>
      </c>
      <c r="CF187" s="232" t="s">
        <v>1868</v>
      </c>
      <c r="CG187" s="232" t="s">
        <v>1880</v>
      </c>
      <c r="CH187" t="b">
        <v>0</v>
      </c>
    </row>
    <row r="188" spans="1:86">
      <c r="A188" s="232" t="s">
        <v>1868</v>
      </c>
      <c r="B188" s="232" t="s">
        <v>503</v>
      </c>
      <c r="C188" s="232" t="s">
        <v>6</v>
      </c>
      <c r="D188" s="232" t="s">
        <v>4</v>
      </c>
      <c r="E188" s="232" t="s">
        <v>82</v>
      </c>
      <c r="F188" s="2">
        <v>46149</v>
      </c>
      <c r="H188">
        <v>6783</v>
      </c>
      <c r="I188" s="232" t="s">
        <v>247</v>
      </c>
      <c r="J188" t="s">
        <v>7</v>
      </c>
      <c r="K188" s="232" t="s">
        <v>9</v>
      </c>
      <c r="L188" t="s">
        <v>105</v>
      </c>
      <c r="M188" s="232"/>
      <c r="N188">
        <v>0</v>
      </c>
      <c r="O188" t="s">
        <v>5</v>
      </c>
      <c r="P188" s="232"/>
      <c r="Q188" s="232">
        <v>1</v>
      </c>
      <c r="R188">
        <v>6780</v>
      </c>
      <c r="S188" s="232" t="s">
        <v>250</v>
      </c>
      <c r="T188" s="232" t="s">
        <v>7</v>
      </c>
      <c r="U188" s="232" t="s">
        <v>9</v>
      </c>
      <c r="V188" t="s">
        <v>122</v>
      </c>
      <c r="W188">
        <v>0</v>
      </c>
      <c r="X188" s="232" t="s">
        <v>72</v>
      </c>
      <c r="Y188" s="232" t="s">
        <v>36</v>
      </c>
      <c r="Z188" s="2">
        <v>46164</v>
      </c>
      <c r="AA188" s="232" t="s">
        <v>491</v>
      </c>
      <c r="AB188" s="232" t="s">
        <v>289</v>
      </c>
      <c r="AC188" s="232" t="s">
        <v>264</v>
      </c>
      <c r="AD188" t="s">
        <v>883</v>
      </c>
      <c r="AE188" s="232" t="s">
        <v>182</v>
      </c>
      <c r="AF188" t="s">
        <v>73</v>
      </c>
      <c r="AG188" s="2">
        <v>46176</v>
      </c>
      <c r="AH188" s="2">
        <v>46176</v>
      </c>
      <c r="AI188">
        <v>38</v>
      </c>
      <c r="AJ188" s="232"/>
      <c r="AK188">
        <v>6</v>
      </c>
      <c r="AL188" s="232">
        <v>6</v>
      </c>
      <c r="AM188">
        <v>0</v>
      </c>
      <c r="AN188">
        <v>0</v>
      </c>
      <c r="AO188">
        <v>38</v>
      </c>
      <c r="AP188" s="232">
        <v>0</v>
      </c>
      <c r="AQ188" s="232"/>
      <c r="AR188" s="232"/>
      <c r="BH188">
        <v>6</v>
      </c>
      <c r="BI188">
        <v>29</v>
      </c>
      <c r="BJ188">
        <v>0</v>
      </c>
      <c r="CF188" s="232" t="s">
        <v>1868</v>
      </c>
      <c r="CG188" s="232" t="s">
        <v>1880</v>
      </c>
      <c r="CH188" t="b">
        <v>0</v>
      </c>
    </row>
    <row r="189" spans="1:86" hidden="1">
      <c r="A189" s="232" t="s">
        <v>1868</v>
      </c>
      <c r="B189" s="232" t="s">
        <v>253</v>
      </c>
      <c r="C189" s="232" t="s">
        <v>6</v>
      </c>
      <c r="D189" s="232" t="s">
        <v>4</v>
      </c>
      <c r="E189" s="232" t="s">
        <v>82</v>
      </c>
      <c r="F189" s="2">
        <v>46149</v>
      </c>
      <c r="H189">
        <v>6783</v>
      </c>
      <c r="I189" s="232" t="s">
        <v>1748</v>
      </c>
      <c r="J189" t="s">
        <v>7</v>
      </c>
      <c r="K189" s="232" t="s">
        <v>9</v>
      </c>
      <c r="L189" t="s">
        <v>105</v>
      </c>
      <c r="M189" s="232"/>
      <c r="N189" t="s">
        <v>1749</v>
      </c>
      <c r="O189" t="s">
        <v>5</v>
      </c>
      <c r="P189" s="232"/>
      <c r="Q189" s="232">
        <v>1</v>
      </c>
      <c r="R189">
        <v>6780</v>
      </c>
      <c r="S189" s="232" t="s">
        <v>250</v>
      </c>
      <c r="T189" s="232" t="s">
        <v>7</v>
      </c>
      <c r="U189" s="232" t="s">
        <v>9</v>
      </c>
      <c r="V189" t="s">
        <v>122</v>
      </c>
      <c r="W189">
        <v>2700</v>
      </c>
      <c r="X189" s="232" t="s">
        <v>72</v>
      </c>
      <c r="Y189" s="232" t="s">
        <v>36</v>
      </c>
      <c r="Z189" s="2">
        <v>46162</v>
      </c>
      <c r="AA189" s="232" t="s">
        <v>491</v>
      </c>
      <c r="AB189" s="232" t="s">
        <v>289</v>
      </c>
      <c r="AC189" s="232" t="s">
        <v>264</v>
      </c>
      <c r="AE189" s="232" t="s">
        <v>182</v>
      </c>
      <c r="AF189" t="s">
        <v>73</v>
      </c>
      <c r="AG189" s="2">
        <v>46169</v>
      </c>
      <c r="AH189" s="2">
        <v>46169</v>
      </c>
      <c r="AI189">
        <v>38</v>
      </c>
      <c r="AJ189" s="232" t="s">
        <v>1750</v>
      </c>
      <c r="AK189">
        <v>0</v>
      </c>
      <c r="AL189" s="232">
        <v>5</v>
      </c>
      <c r="AN189" t="s">
        <v>1749</v>
      </c>
      <c r="AO189">
        <v>38</v>
      </c>
      <c r="AP189" s="232">
        <v>102486</v>
      </c>
      <c r="AQ189" s="232"/>
      <c r="AR189" s="232"/>
      <c r="BH189">
        <v>6</v>
      </c>
      <c r="BI189">
        <v>17</v>
      </c>
      <c r="BJ189">
        <v>0</v>
      </c>
      <c r="CF189" s="232" t="s">
        <v>1868</v>
      </c>
      <c r="CG189" s="232" t="s">
        <v>1880</v>
      </c>
      <c r="CH189" t="b">
        <v>0</v>
      </c>
    </row>
    <row r="190" spans="1:86" hidden="1">
      <c r="A190" s="232" t="s">
        <v>1868</v>
      </c>
      <c r="B190" s="232" t="s">
        <v>202</v>
      </c>
      <c r="C190" s="232" t="s">
        <v>6</v>
      </c>
      <c r="D190" s="232" t="s">
        <v>4</v>
      </c>
      <c r="E190" s="232" t="s">
        <v>82</v>
      </c>
      <c r="F190" s="2">
        <v>46149</v>
      </c>
      <c r="H190">
        <v>6783</v>
      </c>
      <c r="I190" s="232" t="s">
        <v>247</v>
      </c>
      <c r="J190" t="s">
        <v>7</v>
      </c>
      <c r="K190" s="232" t="s">
        <v>9</v>
      </c>
      <c r="L190" t="s">
        <v>105</v>
      </c>
      <c r="M190" s="232"/>
      <c r="N190">
        <v>8100</v>
      </c>
      <c r="O190" t="s">
        <v>5</v>
      </c>
      <c r="P190" s="232"/>
      <c r="Q190" s="232">
        <v>1</v>
      </c>
      <c r="R190">
        <v>6780</v>
      </c>
      <c r="S190" s="232" t="s">
        <v>250</v>
      </c>
      <c r="T190" s="232" t="s">
        <v>7</v>
      </c>
      <c r="U190" s="232" t="s">
        <v>9</v>
      </c>
      <c r="V190" t="s">
        <v>122</v>
      </c>
      <c r="W190">
        <v>8100</v>
      </c>
      <c r="X190" s="232" t="s">
        <v>72</v>
      </c>
      <c r="Y190" s="232" t="s">
        <v>36</v>
      </c>
      <c r="Z190" s="2">
        <v>46157</v>
      </c>
      <c r="AA190" s="232" t="s">
        <v>491</v>
      </c>
      <c r="AB190" s="232" t="s">
        <v>289</v>
      </c>
      <c r="AC190" s="232" t="s">
        <v>264</v>
      </c>
      <c r="AE190" s="232" t="s">
        <v>182</v>
      </c>
      <c r="AF190" t="s">
        <v>73</v>
      </c>
      <c r="AG190" s="2">
        <v>46164</v>
      </c>
      <c r="AH190" s="2">
        <v>46164</v>
      </c>
      <c r="AI190">
        <v>38</v>
      </c>
      <c r="AJ190" s="232" t="s">
        <v>1663</v>
      </c>
      <c r="AK190">
        <v>1</v>
      </c>
      <c r="AL190" s="232">
        <v>5</v>
      </c>
      <c r="AM190">
        <v>307800</v>
      </c>
      <c r="AN190">
        <v>8100</v>
      </c>
      <c r="AO190">
        <v>38</v>
      </c>
      <c r="AP190" s="232">
        <v>307800</v>
      </c>
      <c r="AQ190" s="232"/>
      <c r="AR190" s="232"/>
      <c r="BH190">
        <v>6</v>
      </c>
      <c r="BI190">
        <v>18</v>
      </c>
      <c r="BJ190">
        <v>0</v>
      </c>
      <c r="CF190" s="232" t="s">
        <v>1868</v>
      </c>
      <c r="CG190" s="232" t="s">
        <v>1880</v>
      </c>
      <c r="CH190" t="b">
        <v>0</v>
      </c>
    </row>
    <row r="191" spans="1:86" hidden="1">
      <c r="A191" s="232" t="s">
        <v>1868</v>
      </c>
      <c r="B191" s="232" t="s">
        <v>1413</v>
      </c>
      <c r="C191" s="232" t="s">
        <v>6</v>
      </c>
      <c r="D191" s="232" t="s">
        <v>4</v>
      </c>
      <c r="E191" s="232" t="s">
        <v>82</v>
      </c>
      <c r="F191" s="2">
        <v>46143</v>
      </c>
      <c r="H191">
        <v>6713</v>
      </c>
      <c r="I191" s="232" t="s">
        <v>89</v>
      </c>
      <c r="J191" t="s">
        <v>7</v>
      </c>
      <c r="K191" s="232" t="s">
        <v>9</v>
      </c>
      <c r="L191" t="s">
        <v>14</v>
      </c>
      <c r="M191" s="232"/>
      <c r="N191">
        <v>16400</v>
      </c>
      <c r="O191">
        <v>0</v>
      </c>
      <c r="P191" s="232"/>
      <c r="Q191" s="232">
        <v>1</v>
      </c>
      <c r="R191">
        <v>6710</v>
      </c>
      <c r="S191" s="232" t="s">
        <v>90</v>
      </c>
      <c r="T191" s="232" t="s">
        <v>7</v>
      </c>
      <c r="U191" s="232" t="s">
        <v>9</v>
      </c>
      <c r="V191" t="s">
        <v>14</v>
      </c>
      <c r="W191">
        <v>8200</v>
      </c>
      <c r="X191" s="232" t="s">
        <v>74</v>
      </c>
      <c r="Y191" s="232" t="s">
        <v>39</v>
      </c>
      <c r="Z191" s="2">
        <v>46149</v>
      </c>
      <c r="AA191" s="232" t="s">
        <v>39</v>
      </c>
      <c r="AB191" s="232"/>
      <c r="AC191" s="232"/>
      <c r="AE191" s="232" t="s">
        <v>183</v>
      </c>
      <c r="AF191" t="s">
        <v>317</v>
      </c>
      <c r="AG191" s="2">
        <v>46154</v>
      </c>
      <c r="AH191" s="2">
        <v>46154</v>
      </c>
      <c r="AI191">
        <v>13</v>
      </c>
      <c r="AJ191" s="232" t="s">
        <v>1414</v>
      </c>
      <c r="AK191">
        <v>27</v>
      </c>
      <c r="AL191" s="232">
        <v>5</v>
      </c>
      <c r="AM191">
        <v>213200</v>
      </c>
      <c r="AN191">
        <v>16400</v>
      </c>
      <c r="AO191">
        <v>13</v>
      </c>
      <c r="AP191" s="232">
        <v>213200</v>
      </c>
      <c r="AQ191" s="232"/>
      <c r="AR191" s="232"/>
      <c r="BH191">
        <v>6</v>
      </c>
      <c r="BI191">
        <v>11</v>
      </c>
      <c r="BJ191">
        <v>0</v>
      </c>
      <c r="CF191" s="232" t="s">
        <v>1868</v>
      </c>
      <c r="CG191" s="232" t="s">
        <v>1880</v>
      </c>
      <c r="CH191" t="b">
        <v>0</v>
      </c>
    </row>
    <row r="192" spans="1:86" hidden="1">
      <c r="A192" s="232" t="s">
        <v>1868</v>
      </c>
      <c r="B192" s="232" t="s">
        <v>1415</v>
      </c>
      <c r="C192" s="232" t="s">
        <v>6</v>
      </c>
      <c r="D192" s="232" t="s">
        <v>4</v>
      </c>
      <c r="E192" s="232" t="s">
        <v>82</v>
      </c>
      <c r="F192" s="2">
        <v>46140</v>
      </c>
      <c r="H192">
        <v>6713</v>
      </c>
      <c r="I192" s="232" t="s">
        <v>304</v>
      </c>
      <c r="J192" t="s">
        <v>7</v>
      </c>
      <c r="K192" s="232" t="s">
        <v>9</v>
      </c>
      <c r="L192" t="s">
        <v>78</v>
      </c>
      <c r="M192" s="232"/>
      <c r="N192">
        <v>10200</v>
      </c>
      <c r="O192">
        <v>0</v>
      </c>
      <c r="P192" s="232"/>
      <c r="Q192" s="232">
        <v>1</v>
      </c>
      <c r="R192">
        <v>6710</v>
      </c>
      <c r="S192" s="232" t="s">
        <v>305</v>
      </c>
      <c r="T192" s="232" t="s">
        <v>7</v>
      </c>
      <c r="U192" s="232" t="s">
        <v>9</v>
      </c>
      <c r="V192" t="s">
        <v>14</v>
      </c>
      <c r="W192">
        <v>5100</v>
      </c>
      <c r="X192" s="232" t="s">
        <v>74</v>
      </c>
      <c r="Y192" s="232" t="s">
        <v>17</v>
      </c>
      <c r="Z192" s="2">
        <v>46160</v>
      </c>
      <c r="AA192" s="232" t="s">
        <v>17</v>
      </c>
      <c r="AB192" s="232"/>
      <c r="AC192" s="232"/>
      <c r="AE192" s="232" t="s">
        <v>183</v>
      </c>
      <c r="AF192" t="s">
        <v>301</v>
      </c>
      <c r="AG192" s="2">
        <v>46163</v>
      </c>
      <c r="AH192" s="2">
        <v>46163</v>
      </c>
      <c r="AI192">
        <v>11</v>
      </c>
      <c r="AJ192" s="232" t="s">
        <v>1416</v>
      </c>
      <c r="AK192">
        <v>0</v>
      </c>
      <c r="AL192" s="232">
        <v>5</v>
      </c>
      <c r="AM192">
        <v>112200</v>
      </c>
      <c r="AN192">
        <v>10200</v>
      </c>
      <c r="AO192">
        <v>11</v>
      </c>
      <c r="AP192" s="232">
        <v>112200</v>
      </c>
      <c r="AQ192" s="232"/>
      <c r="AR192" s="232"/>
      <c r="BH192">
        <v>6</v>
      </c>
      <c r="BI192">
        <v>11</v>
      </c>
      <c r="BJ192">
        <v>0</v>
      </c>
      <c r="CF192" s="232" t="s">
        <v>1868</v>
      </c>
      <c r="CG192" s="232" t="s">
        <v>1880</v>
      </c>
      <c r="CH192" t="b">
        <v>0</v>
      </c>
    </row>
    <row r="193" spans="1:86" hidden="1">
      <c r="A193" s="232" t="s">
        <v>1868</v>
      </c>
      <c r="B193" s="232" t="s">
        <v>1417</v>
      </c>
      <c r="C193" s="232" t="s">
        <v>6</v>
      </c>
      <c r="D193" s="232" t="s">
        <v>4</v>
      </c>
      <c r="E193" s="232" t="s">
        <v>82</v>
      </c>
      <c r="F193" s="2">
        <v>46140</v>
      </c>
      <c r="H193">
        <v>6713</v>
      </c>
      <c r="I193" s="232" t="s">
        <v>304</v>
      </c>
      <c r="J193" t="s">
        <v>7</v>
      </c>
      <c r="K193" s="232" t="s">
        <v>9</v>
      </c>
      <c r="L193" t="s">
        <v>78</v>
      </c>
      <c r="M193" s="232"/>
      <c r="N193">
        <v>18000</v>
      </c>
      <c r="O193">
        <v>0</v>
      </c>
      <c r="P193" s="232"/>
      <c r="Q193" s="232">
        <v>1</v>
      </c>
      <c r="R193">
        <v>6710</v>
      </c>
      <c r="S193" s="232" t="s">
        <v>305</v>
      </c>
      <c r="T193" s="232" t="s">
        <v>7</v>
      </c>
      <c r="U193" s="232" t="s">
        <v>9</v>
      </c>
      <c r="V193" t="s">
        <v>14</v>
      </c>
      <c r="W193">
        <v>9000</v>
      </c>
      <c r="X193" s="232" t="s">
        <v>74</v>
      </c>
      <c r="Y193" s="232" t="s">
        <v>17</v>
      </c>
      <c r="Z193" s="2">
        <v>46157</v>
      </c>
      <c r="AA193" s="232" t="s">
        <v>17</v>
      </c>
      <c r="AB193" s="232"/>
      <c r="AC193" s="232"/>
      <c r="AE193" s="232" t="s">
        <v>183</v>
      </c>
      <c r="AF193" t="s">
        <v>301</v>
      </c>
      <c r="AG193" s="2">
        <v>46162</v>
      </c>
      <c r="AH193" s="2">
        <v>46162</v>
      </c>
      <c r="AI193">
        <v>11</v>
      </c>
      <c r="AJ193" s="232" t="s">
        <v>1418</v>
      </c>
      <c r="AK193">
        <v>46</v>
      </c>
      <c r="AL193" s="232">
        <v>5</v>
      </c>
      <c r="AM193">
        <v>198000</v>
      </c>
      <c r="AN193">
        <v>18000</v>
      </c>
      <c r="AO193">
        <v>11</v>
      </c>
      <c r="AP193" s="232">
        <v>198000</v>
      </c>
      <c r="AQ193" s="232"/>
      <c r="AR193" s="232"/>
      <c r="BH193">
        <v>6</v>
      </c>
      <c r="BI193">
        <v>15</v>
      </c>
      <c r="BJ193">
        <v>0</v>
      </c>
      <c r="CF193" s="232" t="s">
        <v>1868</v>
      </c>
      <c r="CG193" s="232" t="s">
        <v>1880</v>
      </c>
      <c r="CH193" t="b">
        <v>0</v>
      </c>
    </row>
    <row r="194" spans="1:86" hidden="1">
      <c r="A194" s="232" t="s">
        <v>1868</v>
      </c>
      <c r="B194" s="232" t="s">
        <v>1419</v>
      </c>
      <c r="C194" s="232" t="s">
        <v>6</v>
      </c>
      <c r="D194" s="232" t="s">
        <v>4</v>
      </c>
      <c r="E194" s="232" t="s">
        <v>82</v>
      </c>
      <c r="F194" s="2">
        <v>46140</v>
      </c>
      <c r="H194">
        <v>6713</v>
      </c>
      <c r="I194" s="232" t="s">
        <v>304</v>
      </c>
      <c r="J194" t="s">
        <v>7</v>
      </c>
      <c r="K194" s="232" t="s">
        <v>9</v>
      </c>
      <c r="L194" t="s">
        <v>78</v>
      </c>
      <c r="M194" s="232"/>
      <c r="N194">
        <v>18000</v>
      </c>
      <c r="O194">
        <v>0</v>
      </c>
      <c r="P194" s="232"/>
      <c r="Q194" s="232">
        <v>1</v>
      </c>
      <c r="R194">
        <v>6710</v>
      </c>
      <c r="S194" s="232" t="s">
        <v>305</v>
      </c>
      <c r="T194" s="232" t="s">
        <v>7</v>
      </c>
      <c r="U194" s="232" t="s">
        <v>9</v>
      </c>
      <c r="V194" t="s">
        <v>14</v>
      </c>
      <c r="W194">
        <v>9000</v>
      </c>
      <c r="X194" s="232" t="s">
        <v>74</v>
      </c>
      <c r="Y194" s="232" t="s">
        <v>17</v>
      </c>
      <c r="Z194" s="2">
        <v>46156</v>
      </c>
      <c r="AA194" s="232" t="s">
        <v>17</v>
      </c>
      <c r="AB194" s="232"/>
      <c r="AC194" s="232"/>
      <c r="AE194" s="232" t="s">
        <v>183</v>
      </c>
      <c r="AF194" t="s">
        <v>301</v>
      </c>
      <c r="AG194" s="2">
        <v>46161</v>
      </c>
      <c r="AH194" s="2">
        <v>46161</v>
      </c>
      <c r="AI194">
        <v>11</v>
      </c>
      <c r="AJ194" s="232" t="s">
        <v>1420</v>
      </c>
      <c r="AK194">
        <v>0</v>
      </c>
      <c r="AL194" s="232">
        <v>5</v>
      </c>
      <c r="AM194">
        <v>198000</v>
      </c>
      <c r="AN194">
        <v>18000</v>
      </c>
      <c r="AO194">
        <v>11</v>
      </c>
      <c r="AP194" s="232">
        <v>198000</v>
      </c>
      <c r="AQ194" s="232"/>
      <c r="AR194" s="232"/>
      <c r="BH194">
        <v>6</v>
      </c>
      <c r="BI194">
        <v>18</v>
      </c>
      <c r="BJ194">
        <v>0</v>
      </c>
      <c r="CF194" s="232" t="s">
        <v>1868</v>
      </c>
      <c r="CG194" s="232" t="s">
        <v>1880</v>
      </c>
      <c r="CH194" t="b">
        <v>0</v>
      </c>
    </row>
    <row r="195" spans="1:86" hidden="1">
      <c r="A195" s="232" t="s">
        <v>1868</v>
      </c>
      <c r="B195" s="232" t="s">
        <v>1421</v>
      </c>
      <c r="C195" s="232" t="s">
        <v>6</v>
      </c>
      <c r="D195" s="232" t="s">
        <v>4</v>
      </c>
      <c r="E195" s="232" t="s">
        <v>82</v>
      </c>
      <c r="F195" s="2">
        <v>46139</v>
      </c>
      <c r="H195">
        <v>6713</v>
      </c>
      <c r="I195" s="232" t="s">
        <v>1664</v>
      </c>
      <c r="J195" t="s">
        <v>7</v>
      </c>
      <c r="K195" s="232" t="s">
        <v>125</v>
      </c>
      <c r="L195" t="s">
        <v>172</v>
      </c>
      <c r="M195" s="232"/>
      <c r="N195" t="s">
        <v>1665</v>
      </c>
      <c r="O195">
        <v>0</v>
      </c>
      <c r="P195" s="232"/>
      <c r="Q195" s="232">
        <v>1</v>
      </c>
      <c r="R195">
        <v>6710</v>
      </c>
      <c r="S195" s="232" t="s">
        <v>126</v>
      </c>
      <c r="T195" s="232" t="s">
        <v>7</v>
      </c>
      <c r="U195" s="232" t="s">
        <v>125</v>
      </c>
      <c r="V195" t="s">
        <v>14</v>
      </c>
      <c r="W195">
        <v>3600</v>
      </c>
      <c r="X195" s="232" t="s">
        <v>74</v>
      </c>
      <c r="Y195" s="232" t="s">
        <v>18</v>
      </c>
      <c r="Z195" s="2">
        <v>46155</v>
      </c>
      <c r="AA195" s="232" t="s">
        <v>1422</v>
      </c>
      <c r="AB195" s="232" t="s">
        <v>490</v>
      </c>
      <c r="AC195" s="232"/>
      <c r="AE195" s="232" t="s">
        <v>183</v>
      </c>
      <c r="AF195" t="s">
        <v>320</v>
      </c>
      <c r="AG195" s="2">
        <v>46162</v>
      </c>
      <c r="AH195" s="2">
        <v>46162</v>
      </c>
      <c r="AI195">
        <v>32</v>
      </c>
      <c r="AJ195" s="232" t="s">
        <v>1666</v>
      </c>
      <c r="AK195">
        <v>7</v>
      </c>
      <c r="AL195" s="232">
        <v>5</v>
      </c>
      <c r="AN195" t="s">
        <v>1665</v>
      </c>
      <c r="AO195">
        <v>32</v>
      </c>
      <c r="AP195" s="232">
        <v>115104</v>
      </c>
      <c r="AQ195" s="232"/>
      <c r="AR195" s="232"/>
      <c r="BH195">
        <v>6</v>
      </c>
      <c r="BI195">
        <v>18</v>
      </c>
      <c r="BJ195">
        <v>0</v>
      </c>
      <c r="CF195" s="232" t="s">
        <v>1868</v>
      </c>
      <c r="CG195" s="232" t="s">
        <v>1880</v>
      </c>
      <c r="CH195" t="b">
        <v>0</v>
      </c>
    </row>
    <row r="196" spans="1:86" hidden="1">
      <c r="A196" s="232" t="s">
        <v>1868</v>
      </c>
      <c r="B196" s="232" t="s">
        <v>1423</v>
      </c>
      <c r="C196" s="232" t="s">
        <v>6</v>
      </c>
      <c r="D196" s="232" t="s">
        <v>4</v>
      </c>
      <c r="E196" s="232" t="s">
        <v>82</v>
      </c>
      <c r="F196" s="2">
        <v>46139</v>
      </c>
      <c r="H196">
        <v>6713</v>
      </c>
      <c r="I196" s="232" t="s">
        <v>177</v>
      </c>
      <c r="J196" t="s">
        <v>7</v>
      </c>
      <c r="K196" s="232" t="s">
        <v>13</v>
      </c>
      <c r="L196" t="s">
        <v>14</v>
      </c>
      <c r="M196" s="232"/>
      <c r="N196">
        <v>800</v>
      </c>
      <c r="O196" t="s">
        <v>69</v>
      </c>
      <c r="P196" s="232"/>
      <c r="Q196" s="232">
        <v>1</v>
      </c>
      <c r="R196">
        <v>6710</v>
      </c>
      <c r="S196" s="232" t="s">
        <v>114</v>
      </c>
      <c r="T196" s="232" t="s">
        <v>7</v>
      </c>
      <c r="U196" s="232" t="s">
        <v>13</v>
      </c>
      <c r="V196" t="s">
        <v>14</v>
      </c>
      <c r="W196">
        <v>400</v>
      </c>
      <c r="X196" s="232" t="s">
        <v>72</v>
      </c>
      <c r="Y196" s="232" t="s">
        <v>36</v>
      </c>
      <c r="Z196" s="2">
        <v>46149</v>
      </c>
      <c r="AA196" s="232" t="s">
        <v>70</v>
      </c>
      <c r="AB196" s="232"/>
      <c r="AC196" s="232"/>
      <c r="AE196" s="232" t="s">
        <v>183</v>
      </c>
      <c r="AF196" t="s">
        <v>1424</v>
      </c>
      <c r="AG196" s="2">
        <v>46157</v>
      </c>
      <c r="AH196" s="2">
        <v>46157</v>
      </c>
      <c r="AI196">
        <v>29</v>
      </c>
      <c r="AJ196" s="232" t="s">
        <v>1425</v>
      </c>
      <c r="AK196">
        <v>6</v>
      </c>
      <c r="AL196" s="232">
        <v>5</v>
      </c>
      <c r="AM196">
        <v>23200</v>
      </c>
      <c r="AN196">
        <v>800</v>
      </c>
      <c r="AO196">
        <v>29</v>
      </c>
      <c r="AP196" s="232">
        <v>23200</v>
      </c>
      <c r="AQ196" s="232"/>
      <c r="AR196" s="232"/>
      <c r="BH196">
        <v>6</v>
      </c>
      <c r="BI196">
        <v>29</v>
      </c>
      <c r="BJ196">
        <v>0</v>
      </c>
      <c r="CF196" s="232" t="s">
        <v>1868</v>
      </c>
      <c r="CG196" s="232" t="s">
        <v>1880</v>
      </c>
      <c r="CH196" t="b">
        <v>0</v>
      </c>
    </row>
    <row r="197" spans="1:86" hidden="1">
      <c r="A197" s="232" t="s">
        <v>1868</v>
      </c>
      <c r="B197" s="232" t="s">
        <v>1426</v>
      </c>
      <c r="C197" s="232" t="s">
        <v>6</v>
      </c>
      <c r="D197" s="232" t="s">
        <v>4</v>
      </c>
      <c r="E197" s="232" t="s">
        <v>82</v>
      </c>
      <c r="F197" s="2">
        <v>46139</v>
      </c>
      <c r="H197">
        <v>6713</v>
      </c>
      <c r="I197" s="232" t="s">
        <v>270</v>
      </c>
      <c r="J197" t="s">
        <v>7</v>
      </c>
      <c r="K197" s="232" t="s">
        <v>88</v>
      </c>
      <c r="L197" t="s">
        <v>14</v>
      </c>
      <c r="M197" s="232"/>
      <c r="N197">
        <v>3200</v>
      </c>
      <c r="O197" t="s">
        <v>69</v>
      </c>
      <c r="P197" s="232"/>
      <c r="Q197" s="232">
        <v>1</v>
      </c>
      <c r="R197">
        <v>6710</v>
      </c>
      <c r="S197" s="232" t="s">
        <v>271</v>
      </c>
      <c r="T197" s="232" t="s">
        <v>7</v>
      </c>
      <c r="U197" s="232" t="s">
        <v>88</v>
      </c>
      <c r="V197" t="s">
        <v>14</v>
      </c>
      <c r="W197">
        <v>1600</v>
      </c>
      <c r="X197" s="232" t="s">
        <v>72</v>
      </c>
      <c r="Y197" s="232" t="s">
        <v>39</v>
      </c>
      <c r="Z197" s="2">
        <v>46143</v>
      </c>
      <c r="AA197" s="232" t="s">
        <v>39</v>
      </c>
      <c r="AB197" s="232" t="s">
        <v>272</v>
      </c>
      <c r="AC197" s="232" t="s">
        <v>1427</v>
      </c>
      <c r="AD197" t="s">
        <v>1428</v>
      </c>
      <c r="AE197" s="232" t="s">
        <v>183</v>
      </c>
      <c r="AF197" t="s">
        <v>309</v>
      </c>
      <c r="AG197" s="2">
        <v>46157</v>
      </c>
      <c r="AH197" s="2">
        <v>46157</v>
      </c>
      <c r="AI197">
        <v>26</v>
      </c>
      <c r="AJ197" s="232" t="s">
        <v>1429</v>
      </c>
      <c r="AK197">
        <v>5</v>
      </c>
      <c r="AL197" s="232">
        <v>5</v>
      </c>
      <c r="AM197">
        <v>83200</v>
      </c>
      <c r="AN197">
        <v>3200</v>
      </c>
      <c r="AO197">
        <v>26</v>
      </c>
      <c r="AP197" s="232">
        <v>83200</v>
      </c>
      <c r="AQ197" s="232"/>
      <c r="AR197" s="232"/>
      <c r="BH197">
        <v>6</v>
      </c>
      <c r="BI197">
        <v>18</v>
      </c>
      <c r="BJ197">
        <v>0</v>
      </c>
      <c r="CF197" s="232" t="s">
        <v>1868</v>
      </c>
      <c r="CG197" s="232" t="s">
        <v>1880</v>
      </c>
      <c r="CH197" t="b">
        <v>0</v>
      </c>
    </row>
    <row r="198" spans="1:86" hidden="1">
      <c r="A198" s="232" t="s">
        <v>1868</v>
      </c>
      <c r="B198" s="232" t="s">
        <v>1430</v>
      </c>
      <c r="C198" s="232" t="s">
        <v>6</v>
      </c>
      <c r="D198" s="232" t="s">
        <v>4</v>
      </c>
      <c r="E198" s="232" t="s">
        <v>195</v>
      </c>
      <c r="F198" s="2">
        <v>46136</v>
      </c>
      <c r="H198">
        <v>6713</v>
      </c>
      <c r="I198" s="232" t="s">
        <v>266</v>
      </c>
      <c r="J198" t="s">
        <v>7</v>
      </c>
      <c r="K198" s="232" t="s">
        <v>93</v>
      </c>
      <c r="L198" t="s">
        <v>14</v>
      </c>
      <c r="M198" s="232"/>
      <c r="N198">
        <v>12000</v>
      </c>
      <c r="P198" s="232"/>
      <c r="Q198" s="232">
        <v>1</v>
      </c>
      <c r="R198">
        <v>6710</v>
      </c>
      <c r="S198" s="232" t="s">
        <v>267</v>
      </c>
      <c r="T198" s="232" t="s">
        <v>7</v>
      </c>
      <c r="U198" s="232" t="s">
        <v>93</v>
      </c>
      <c r="V198" t="s">
        <v>14</v>
      </c>
      <c r="W198">
        <v>6000</v>
      </c>
      <c r="X198" s="232" t="s">
        <v>74</v>
      </c>
      <c r="Y198" s="232" t="s">
        <v>17</v>
      </c>
      <c r="Z198" s="2">
        <v>46155</v>
      </c>
      <c r="AA198" s="232" t="s">
        <v>17</v>
      </c>
      <c r="AB198" s="232"/>
      <c r="AC198" s="232"/>
      <c r="AE198" s="232" t="s">
        <v>183</v>
      </c>
      <c r="AF198" t="s">
        <v>316</v>
      </c>
      <c r="AG198" s="2">
        <v>46160</v>
      </c>
      <c r="AH198" s="2">
        <v>46160</v>
      </c>
      <c r="AI198">
        <v>11</v>
      </c>
      <c r="AJ198" s="232" t="s">
        <v>1431</v>
      </c>
      <c r="AK198">
        <v>27</v>
      </c>
      <c r="AL198" s="232">
        <v>5</v>
      </c>
      <c r="AM198">
        <v>132000</v>
      </c>
      <c r="AN198">
        <v>12000</v>
      </c>
      <c r="AO198">
        <v>11</v>
      </c>
      <c r="AP198" s="232">
        <v>132000</v>
      </c>
      <c r="AQ198" s="232"/>
      <c r="AR198" s="232"/>
      <c r="BH198">
        <v>6</v>
      </c>
      <c r="BI198">
        <v>11</v>
      </c>
      <c r="BJ198">
        <v>0</v>
      </c>
      <c r="CF198" s="232" t="s">
        <v>1868</v>
      </c>
      <c r="CG198" s="232" t="s">
        <v>1880</v>
      </c>
      <c r="CH198" t="b">
        <v>0</v>
      </c>
    </row>
    <row r="199" spans="1:86" hidden="1">
      <c r="A199" s="232" t="s">
        <v>1868</v>
      </c>
      <c r="B199" s="232" t="s">
        <v>1404</v>
      </c>
      <c r="C199" s="232" t="s">
        <v>6</v>
      </c>
      <c r="D199" s="232" t="s">
        <v>189</v>
      </c>
      <c r="E199" s="232"/>
      <c r="F199" s="2">
        <v>46136</v>
      </c>
      <c r="H199">
        <v>0</v>
      </c>
      <c r="I199" s="232" t="s">
        <v>1432</v>
      </c>
      <c r="K199" s="232" t="s">
        <v>138</v>
      </c>
      <c r="M199" s="232"/>
      <c r="N199">
        <v>97</v>
      </c>
      <c r="P199" s="232"/>
      <c r="Q199" s="232">
        <v>1</v>
      </c>
      <c r="R199" t="s">
        <v>119</v>
      </c>
      <c r="S199" s="232" t="s">
        <v>1433</v>
      </c>
      <c r="T199" s="232" t="s">
        <v>1</v>
      </c>
      <c r="U199" s="232" t="s">
        <v>138</v>
      </c>
      <c r="V199">
        <v>0</v>
      </c>
      <c r="W199">
        <v>0</v>
      </c>
      <c r="X199" s="232" t="s">
        <v>74</v>
      </c>
      <c r="Y199" s="232" t="s">
        <v>187</v>
      </c>
      <c r="Z199" s="2">
        <v>46135</v>
      </c>
      <c r="AA199" s="232" t="s">
        <v>284</v>
      </c>
      <c r="AB199" s="232" t="s">
        <v>1434</v>
      </c>
      <c r="AC199" s="232"/>
      <c r="AE199" s="232" t="s">
        <v>185</v>
      </c>
      <c r="AG199" s="2">
        <v>46140</v>
      </c>
      <c r="AH199" s="2">
        <v>46140</v>
      </c>
      <c r="AI199">
        <v>0</v>
      </c>
      <c r="AJ199" s="232"/>
      <c r="AK199">
        <v>27</v>
      </c>
      <c r="AL199" s="232">
        <v>4</v>
      </c>
      <c r="AM199">
        <v>0</v>
      </c>
      <c r="AN199">
        <v>97</v>
      </c>
      <c r="AO199">
        <v>0</v>
      </c>
      <c r="AP199" s="232">
        <v>0</v>
      </c>
      <c r="AQ199" s="232"/>
      <c r="AR199" s="232"/>
      <c r="BH199">
        <v>6</v>
      </c>
      <c r="BI199">
        <v>11</v>
      </c>
      <c r="BJ199">
        <v>0</v>
      </c>
      <c r="CF199" s="232" t="s">
        <v>1868</v>
      </c>
      <c r="CG199" s="232" t="s">
        <v>1880</v>
      </c>
      <c r="CH199" t="b">
        <v>0</v>
      </c>
    </row>
    <row r="200" spans="1:86" hidden="1">
      <c r="A200" s="232" t="s">
        <v>1868</v>
      </c>
      <c r="B200" s="232" t="s">
        <v>1405</v>
      </c>
      <c r="C200" s="232" t="s">
        <v>6</v>
      </c>
      <c r="D200" s="232" t="s">
        <v>189</v>
      </c>
      <c r="E200" s="232" t="s">
        <v>82</v>
      </c>
      <c r="F200" s="2">
        <v>46136</v>
      </c>
      <c r="H200">
        <v>0</v>
      </c>
      <c r="I200" s="232" t="s">
        <v>117</v>
      </c>
      <c r="J200" t="s">
        <v>118</v>
      </c>
      <c r="K200" s="232" t="s">
        <v>9</v>
      </c>
      <c r="L200" t="s">
        <v>1</v>
      </c>
      <c r="M200" s="232"/>
      <c r="N200">
        <v>190</v>
      </c>
      <c r="O200">
        <v>0</v>
      </c>
      <c r="P200" s="232"/>
      <c r="Q200" s="232">
        <v>1</v>
      </c>
      <c r="R200" t="s">
        <v>119</v>
      </c>
      <c r="S200" s="232" t="s">
        <v>120</v>
      </c>
      <c r="T200" s="232" t="s">
        <v>118</v>
      </c>
      <c r="U200" s="232" t="s">
        <v>9</v>
      </c>
      <c r="V200" t="s">
        <v>1</v>
      </c>
      <c r="W200">
        <v>200</v>
      </c>
      <c r="X200" s="232" t="s">
        <v>74</v>
      </c>
      <c r="Y200" s="232" t="s">
        <v>161</v>
      </c>
      <c r="Z200" s="2">
        <v>46135</v>
      </c>
      <c r="AA200" s="232" t="s">
        <v>187</v>
      </c>
      <c r="AB200" s="232"/>
      <c r="AC200" s="232"/>
      <c r="AE200" s="232" t="s">
        <v>173</v>
      </c>
      <c r="AF200">
        <v>0</v>
      </c>
      <c r="AG200" s="2">
        <v>46139</v>
      </c>
      <c r="AH200" s="2">
        <v>46139</v>
      </c>
      <c r="AI200">
        <v>0</v>
      </c>
      <c r="AJ200" s="232" t="s">
        <v>1435</v>
      </c>
      <c r="AK200">
        <v>27</v>
      </c>
      <c r="AL200" s="232">
        <v>4</v>
      </c>
      <c r="AM200">
        <v>0</v>
      </c>
      <c r="AN200">
        <v>190</v>
      </c>
      <c r="AO200">
        <v>0</v>
      </c>
      <c r="AP200" s="232">
        <v>0</v>
      </c>
      <c r="AQ200" s="232"/>
      <c r="AR200" s="232"/>
      <c r="BH200">
        <v>6</v>
      </c>
      <c r="BI200">
        <v>11</v>
      </c>
      <c r="BJ200">
        <v>0</v>
      </c>
      <c r="CF200" s="232" t="s">
        <v>1868</v>
      </c>
      <c r="CG200" s="232" t="s">
        <v>1880</v>
      </c>
      <c r="CH200" t="b">
        <v>0</v>
      </c>
    </row>
    <row r="201" spans="1:86" hidden="1">
      <c r="A201" s="232" t="s">
        <v>1868</v>
      </c>
      <c r="B201" s="232" t="s">
        <v>340</v>
      </c>
      <c r="C201" s="232" t="s">
        <v>6</v>
      </c>
      <c r="D201" s="232" t="s">
        <v>4</v>
      </c>
      <c r="E201" s="232" t="s">
        <v>82</v>
      </c>
      <c r="F201" s="2">
        <v>46135</v>
      </c>
      <c r="H201">
        <v>6783</v>
      </c>
      <c r="I201" s="232" t="s">
        <v>247</v>
      </c>
      <c r="J201" t="s">
        <v>7</v>
      </c>
      <c r="K201" s="232" t="s">
        <v>9</v>
      </c>
      <c r="L201" t="s">
        <v>105</v>
      </c>
      <c r="M201" s="232"/>
      <c r="N201">
        <v>0</v>
      </c>
      <c r="O201" t="s">
        <v>5</v>
      </c>
      <c r="P201" s="232"/>
      <c r="Q201" s="232">
        <v>1</v>
      </c>
      <c r="R201">
        <v>6780</v>
      </c>
      <c r="S201" s="232" t="s">
        <v>250</v>
      </c>
      <c r="T201" s="232" t="s">
        <v>7</v>
      </c>
      <c r="U201" s="232" t="s">
        <v>9</v>
      </c>
      <c r="V201" t="s">
        <v>122</v>
      </c>
      <c r="W201">
        <v>0</v>
      </c>
      <c r="X201" s="232" t="s">
        <v>72</v>
      </c>
      <c r="Y201" s="232" t="s">
        <v>36</v>
      </c>
      <c r="Z201" s="2">
        <v>46149</v>
      </c>
      <c r="AA201" s="232" t="s">
        <v>491</v>
      </c>
      <c r="AB201" s="232" t="s">
        <v>289</v>
      </c>
      <c r="AC201" s="232" t="s">
        <v>264</v>
      </c>
      <c r="AD201" t="s">
        <v>883</v>
      </c>
      <c r="AE201" s="232" t="s">
        <v>182</v>
      </c>
      <c r="AF201" t="s">
        <v>73</v>
      </c>
      <c r="AG201" s="2">
        <v>46156</v>
      </c>
      <c r="AH201" s="2">
        <v>46156</v>
      </c>
      <c r="AI201">
        <v>38</v>
      </c>
      <c r="AJ201" s="232" t="s">
        <v>1436</v>
      </c>
      <c r="AK201">
        <v>6</v>
      </c>
      <c r="AL201" s="232">
        <v>5</v>
      </c>
      <c r="AM201">
        <v>0</v>
      </c>
      <c r="AN201">
        <v>0</v>
      </c>
      <c r="AO201">
        <v>38</v>
      </c>
      <c r="AP201" s="232">
        <v>0</v>
      </c>
      <c r="AQ201" s="232"/>
      <c r="AR201" s="232"/>
      <c r="BH201">
        <v>6</v>
      </c>
      <c r="BI201">
        <v>13</v>
      </c>
      <c r="BJ201">
        <v>0</v>
      </c>
      <c r="CF201" s="232" t="s">
        <v>1868</v>
      </c>
      <c r="CG201" s="232" t="s">
        <v>1880</v>
      </c>
      <c r="CH201" t="b">
        <v>0</v>
      </c>
    </row>
    <row r="202" spans="1:86" hidden="1">
      <c r="A202" s="232" t="s">
        <v>1868</v>
      </c>
      <c r="B202" s="232" t="s">
        <v>498</v>
      </c>
      <c r="C202" s="232" t="s">
        <v>6</v>
      </c>
      <c r="D202" s="232" t="s">
        <v>4</v>
      </c>
      <c r="E202" s="232" t="s">
        <v>82</v>
      </c>
      <c r="F202" s="2">
        <v>46135</v>
      </c>
      <c r="H202">
        <v>6783</v>
      </c>
      <c r="I202" s="232" t="s">
        <v>200</v>
      </c>
      <c r="J202" t="s">
        <v>7</v>
      </c>
      <c r="K202" s="232" t="s">
        <v>9</v>
      </c>
      <c r="L202" t="s">
        <v>105</v>
      </c>
      <c r="M202" s="232"/>
      <c r="N202">
        <v>4200</v>
      </c>
      <c r="O202" t="s">
        <v>5</v>
      </c>
      <c r="P202" s="232"/>
      <c r="Q202" s="232">
        <v>1</v>
      </c>
      <c r="R202">
        <v>6780</v>
      </c>
      <c r="S202" s="232" t="s">
        <v>199</v>
      </c>
      <c r="T202" s="232" t="s">
        <v>7</v>
      </c>
      <c r="U202" s="232" t="s">
        <v>9</v>
      </c>
      <c r="V202" t="s">
        <v>122</v>
      </c>
      <c r="W202">
        <v>4200</v>
      </c>
      <c r="X202" s="232" t="s">
        <v>72</v>
      </c>
      <c r="Y202" s="232" t="s">
        <v>36</v>
      </c>
      <c r="Z202" s="2">
        <v>46154</v>
      </c>
      <c r="AA202" s="232" t="s">
        <v>491</v>
      </c>
      <c r="AB202" s="232" t="s">
        <v>289</v>
      </c>
      <c r="AC202" s="232" t="s">
        <v>264</v>
      </c>
      <c r="AE202" s="232" t="s">
        <v>182</v>
      </c>
      <c r="AF202" t="s">
        <v>73</v>
      </c>
      <c r="AG202" s="2">
        <v>46162</v>
      </c>
      <c r="AH202" s="2">
        <v>46162</v>
      </c>
      <c r="AI202">
        <v>38</v>
      </c>
      <c r="AJ202" s="232" t="s">
        <v>1437</v>
      </c>
      <c r="AK202">
        <v>5</v>
      </c>
      <c r="AL202" s="232">
        <v>5</v>
      </c>
      <c r="AM202">
        <v>159600</v>
      </c>
      <c r="AN202">
        <v>4200</v>
      </c>
      <c r="AO202">
        <v>38</v>
      </c>
      <c r="AP202" s="232">
        <v>159600</v>
      </c>
      <c r="AQ202" s="232"/>
      <c r="AR202" s="232"/>
      <c r="BH202">
        <v>6</v>
      </c>
      <c r="BI202">
        <v>17</v>
      </c>
      <c r="BJ202">
        <v>0</v>
      </c>
      <c r="CF202" s="232" t="s">
        <v>1868</v>
      </c>
      <c r="CG202" s="232" t="s">
        <v>1880</v>
      </c>
      <c r="CH202" t="b">
        <v>0</v>
      </c>
    </row>
    <row r="203" spans="1:86" hidden="1">
      <c r="A203" s="232" t="s">
        <v>1868</v>
      </c>
      <c r="B203" s="232" t="s">
        <v>201</v>
      </c>
      <c r="C203" s="232" t="s">
        <v>6</v>
      </c>
      <c r="D203" s="232" t="s">
        <v>4</v>
      </c>
      <c r="E203" s="232" t="s">
        <v>82</v>
      </c>
      <c r="F203" s="2">
        <v>46135</v>
      </c>
      <c r="H203">
        <v>6783</v>
      </c>
      <c r="I203" s="232" t="s">
        <v>200</v>
      </c>
      <c r="J203" t="s">
        <v>7</v>
      </c>
      <c r="K203" s="232" t="s">
        <v>9</v>
      </c>
      <c r="L203" t="s">
        <v>105</v>
      </c>
      <c r="M203" s="232"/>
      <c r="N203">
        <v>6000</v>
      </c>
      <c r="O203" t="s">
        <v>5</v>
      </c>
      <c r="P203" s="232"/>
      <c r="Q203" s="232">
        <v>1</v>
      </c>
      <c r="R203">
        <v>6780</v>
      </c>
      <c r="S203" s="232" t="s">
        <v>199</v>
      </c>
      <c r="T203" s="232" t="s">
        <v>7</v>
      </c>
      <c r="U203" s="232" t="s">
        <v>9</v>
      </c>
      <c r="V203" t="s">
        <v>122</v>
      </c>
      <c r="W203">
        <v>6000</v>
      </c>
      <c r="X203" s="232" t="s">
        <v>72</v>
      </c>
      <c r="Y203" s="232" t="s">
        <v>36</v>
      </c>
      <c r="Z203" s="2">
        <v>46153</v>
      </c>
      <c r="AA203" s="232" t="s">
        <v>491</v>
      </c>
      <c r="AB203" s="232" t="s">
        <v>289</v>
      </c>
      <c r="AC203" s="232" t="s">
        <v>264</v>
      </c>
      <c r="AE203" s="232" t="s">
        <v>182</v>
      </c>
      <c r="AF203" t="s">
        <v>73</v>
      </c>
      <c r="AG203" s="2">
        <v>46160</v>
      </c>
      <c r="AH203" s="2">
        <v>46160</v>
      </c>
      <c r="AI203">
        <v>38</v>
      </c>
      <c r="AJ203" s="232" t="s">
        <v>1438</v>
      </c>
      <c r="AK203">
        <v>32</v>
      </c>
      <c r="AL203" s="232">
        <v>5</v>
      </c>
      <c r="AM203">
        <v>228000</v>
      </c>
      <c r="AN203">
        <v>6000</v>
      </c>
      <c r="AO203">
        <v>38</v>
      </c>
      <c r="AP203" s="232">
        <v>228000</v>
      </c>
      <c r="AQ203" s="232"/>
      <c r="AR203" s="232"/>
      <c r="BH203">
        <v>6</v>
      </c>
      <c r="BI203">
        <v>17</v>
      </c>
      <c r="BJ203">
        <v>0</v>
      </c>
      <c r="CF203" s="232" t="s">
        <v>1868</v>
      </c>
      <c r="CG203" s="232" t="s">
        <v>1880</v>
      </c>
      <c r="CH203" t="b">
        <v>0</v>
      </c>
    </row>
    <row r="204" spans="1:86" hidden="1">
      <c r="A204" s="232" t="s">
        <v>1868</v>
      </c>
      <c r="B204" s="232" t="s">
        <v>210</v>
      </c>
      <c r="C204" s="232" t="s">
        <v>6</v>
      </c>
      <c r="D204" s="232" t="s">
        <v>4</v>
      </c>
      <c r="E204" s="232" t="s">
        <v>82</v>
      </c>
      <c r="F204" s="2">
        <v>46135</v>
      </c>
      <c r="H204">
        <v>6713</v>
      </c>
      <c r="I204" s="232" t="s">
        <v>133</v>
      </c>
      <c r="J204" t="s">
        <v>7</v>
      </c>
      <c r="K204" s="232" t="s">
        <v>13</v>
      </c>
      <c r="L204" t="s">
        <v>14</v>
      </c>
      <c r="M204" s="232"/>
      <c r="N204">
        <v>600</v>
      </c>
      <c r="O204">
        <v>0</v>
      </c>
      <c r="P204" s="232"/>
      <c r="Q204" s="232">
        <v>1</v>
      </c>
      <c r="R204">
        <v>6710</v>
      </c>
      <c r="S204" s="232" t="s">
        <v>104</v>
      </c>
      <c r="T204" s="232" t="s">
        <v>7</v>
      </c>
      <c r="U204" s="232" t="s">
        <v>13</v>
      </c>
      <c r="V204" t="s">
        <v>14</v>
      </c>
      <c r="W204">
        <v>300</v>
      </c>
      <c r="X204" s="232" t="s">
        <v>72</v>
      </c>
      <c r="Y204" s="232" t="s">
        <v>17</v>
      </c>
      <c r="Z204" s="2">
        <v>46153</v>
      </c>
      <c r="AA204" s="232" t="s">
        <v>17</v>
      </c>
      <c r="AB204" s="232"/>
      <c r="AC204" s="232"/>
      <c r="AE204" s="232" t="s">
        <v>181</v>
      </c>
      <c r="AF204" t="s">
        <v>315</v>
      </c>
      <c r="AG204" s="2">
        <v>46156</v>
      </c>
      <c r="AH204" s="2">
        <v>46156</v>
      </c>
      <c r="AI204">
        <v>11</v>
      </c>
      <c r="AJ204" s="232" t="s">
        <v>1439</v>
      </c>
      <c r="AK204">
        <v>66</v>
      </c>
      <c r="AL204" s="232">
        <v>5</v>
      </c>
      <c r="AM204">
        <v>6600</v>
      </c>
      <c r="AN204">
        <v>600</v>
      </c>
      <c r="AO204">
        <v>11</v>
      </c>
      <c r="AP204" s="232">
        <v>6600</v>
      </c>
      <c r="AQ204" s="232"/>
      <c r="AR204" s="232"/>
      <c r="BH204">
        <v>6</v>
      </c>
      <c r="BI204">
        <v>15</v>
      </c>
      <c r="BJ204">
        <v>0</v>
      </c>
      <c r="CF204" s="232" t="s">
        <v>1868</v>
      </c>
      <c r="CG204" s="232" t="s">
        <v>1880</v>
      </c>
      <c r="CH204" t="b">
        <v>0</v>
      </c>
    </row>
    <row r="205" spans="1:86" hidden="1">
      <c r="A205" s="232" t="s">
        <v>1868</v>
      </c>
      <c r="B205" s="232" t="s">
        <v>209</v>
      </c>
      <c r="C205" s="232" t="s">
        <v>6</v>
      </c>
      <c r="D205" s="232" t="s">
        <v>4</v>
      </c>
      <c r="E205" s="232" t="s">
        <v>82</v>
      </c>
      <c r="F205" s="2">
        <v>46135</v>
      </c>
      <c r="H205">
        <v>6713</v>
      </c>
      <c r="I205" s="232" t="s">
        <v>133</v>
      </c>
      <c r="J205" t="s">
        <v>7</v>
      </c>
      <c r="K205" s="232" t="s">
        <v>9</v>
      </c>
      <c r="L205" t="s">
        <v>14</v>
      </c>
      <c r="M205" s="232"/>
      <c r="N205">
        <v>4000</v>
      </c>
      <c r="O205">
        <v>0</v>
      </c>
      <c r="P205" s="232"/>
      <c r="Q205" s="232">
        <v>1</v>
      </c>
      <c r="R205">
        <v>6710</v>
      </c>
      <c r="S205" s="232" t="s">
        <v>277</v>
      </c>
      <c r="T205" s="232" t="s">
        <v>7</v>
      </c>
      <c r="U205" s="232" t="s">
        <v>9</v>
      </c>
      <c r="V205" t="s">
        <v>14</v>
      </c>
      <c r="W205">
        <v>2000</v>
      </c>
      <c r="X205" s="232" t="s">
        <v>72</v>
      </c>
      <c r="Y205" s="232" t="s">
        <v>17</v>
      </c>
      <c r="Z205" s="2">
        <v>46153</v>
      </c>
      <c r="AA205" s="232" t="s">
        <v>95</v>
      </c>
      <c r="AB205" s="232"/>
      <c r="AC205" s="232"/>
      <c r="AE205" s="232" t="s">
        <v>181</v>
      </c>
      <c r="AF205" t="s">
        <v>315</v>
      </c>
      <c r="AG205" s="2">
        <v>46157</v>
      </c>
      <c r="AH205" s="2">
        <v>46157</v>
      </c>
      <c r="AI205">
        <v>26</v>
      </c>
      <c r="AJ205" s="232" t="s">
        <v>1440</v>
      </c>
      <c r="AK205">
        <v>18</v>
      </c>
      <c r="AL205" s="232">
        <v>5</v>
      </c>
      <c r="AM205">
        <v>104000</v>
      </c>
      <c r="AN205">
        <v>4000</v>
      </c>
      <c r="AO205">
        <v>26</v>
      </c>
      <c r="AP205" s="232">
        <v>104000</v>
      </c>
      <c r="AQ205" s="232"/>
      <c r="AR205" s="232"/>
      <c r="BH205">
        <v>6</v>
      </c>
      <c r="BI205">
        <v>15</v>
      </c>
      <c r="BJ205">
        <v>0</v>
      </c>
      <c r="CF205" s="232" t="s">
        <v>1868</v>
      </c>
      <c r="CG205" s="232" t="s">
        <v>1880</v>
      </c>
      <c r="CH205" t="b">
        <v>0</v>
      </c>
    </row>
    <row r="206" spans="1:86" hidden="1">
      <c r="A206" s="232" t="s">
        <v>1868</v>
      </c>
      <c r="B206" s="232" t="s">
        <v>208</v>
      </c>
      <c r="C206" s="232" t="s">
        <v>6</v>
      </c>
      <c r="D206" s="232" t="s">
        <v>4</v>
      </c>
      <c r="E206" s="232" t="s">
        <v>82</v>
      </c>
      <c r="F206" s="2">
        <v>46135</v>
      </c>
      <c r="H206">
        <v>6713</v>
      </c>
      <c r="I206" s="232" t="s">
        <v>104</v>
      </c>
      <c r="J206" t="s">
        <v>7</v>
      </c>
      <c r="K206" s="232" t="s">
        <v>9</v>
      </c>
      <c r="L206" t="s">
        <v>14</v>
      </c>
      <c r="M206" s="232"/>
      <c r="N206">
        <v>8600</v>
      </c>
      <c r="O206">
        <v>0</v>
      </c>
      <c r="P206" s="232"/>
      <c r="Q206" s="232">
        <v>1</v>
      </c>
      <c r="R206">
        <v>6710</v>
      </c>
      <c r="S206" s="232" t="s">
        <v>277</v>
      </c>
      <c r="T206" s="232" t="s">
        <v>7</v>
      </c>
      <c r="U206" s="232" t="s">
        <v>9</v>
      </c>
      <c r="V206" t="s">
        <v>14</v>
      </c>
      <c r="W206">
        <v>8600</v>
      </c>
      <c r="X206" s="232" t="s">
        <v>72</v>
      </c>
      <c r="Y206" s="232" t="s">
        <v>16</v>
      </c>
      <c r="Z206" s="2">
        <v>46153</v>
      </c>
      <c r="AA206" s="232" t="s">
        <v>42</v>
      </c>
      <c r="AB206" s="232"/>
      <c r="AC206" s="232"/>
      <c r="AE206" s="232" t="s">
        <v>181</v>
      </c>
      <c r="AF206" t="s">
        <v>315</v>
      </c>
      <c r="AG206" s="2">
        <v>46157</v>
      </c>
      <c r="AH206" s="2">
        <v>46157</v>
      </c>
      <c r="AI206">
        <v>15</v>
      </c>
      <c r="AJ206" s="232" t="s">
        <v>1441</v>
      </c>
      <c r="AK206">
        <v>19</v>
      </c>
      <c r="AL206" s="232">
        <v>5</v>
      </c>
      <c r="AM206">
        <v>129000</v>
      </c>
      <c r="AN206">
        <v>8600</v>
      </c>
      <c r="AO206">
        <v>15</v>
      </c>
      <c r="AP206" s="232">
        <v>129000</v>
      </c>
      <c r="AQ206" s="232"/>
      <c r="AR206" s="232"/>
      <c r="BH206">
        <v>6</v>
      </c>
      <c r="BI206">
        <v>38</v>
      </c>
      <c r="CF206" s="232" t="s">
        <v>1868</v>
      </c>
      <c r="CG206" s="232" t="s">
        <v>1880</v>
      </c>
      <c r="CH206" t="b">
        <v>0</v>
      </c>
    </row>
    <row r="207" spans="1:86" hidden="1">
      <c r="A207" s="232" t="s">
        <v>1868</v>
      </c>
      <c r="B207" s="232" t="s">
        <v>501</v>
      </c>
      <c r="C207" s="232" t="s">
        <v>6</v>
      </c>
      <c r="D207" s="232" t="s">
        <v>189</v>
      </c>
      <c r="E207" s="232" t="s">
        <v>82</v>
      </c>
      <c r="F207" s="2">
        <v>46135</v>
      </c>
      <c r="H207">
        <v>6713</v>
      </c>
      <c r="I207" s="232" t="s">
        <v>158</v>
      </c>
      <c r="J207" t="s">
        <v>7</v>
      </c>
      <c r="K207" s="232" t="s">
        <v>9</v>
      </c>
      <c r="L207" t="s">
        <v>100</v>
      </c>
      <c r="M207" s="232"/>
      <c r="N207">
        <v>2100</v>
      </c>
      <c r="O207">
        <v>0</v>
      </c>
      <c r="P207" s="232"/>
      <c r="Q207" s="232">
        <v>1</v>
      </c>
      <c r="R207">
        <v>6710</v>
      </c>
      <c r="S207" s="232" t="s">
        <v>159</v>
      </c>
      <c r="T207" s="232" t="s">
        <v>7</v>
      </c>
      <c r="U207" s="232" t="s">
        <v>9</v>
      </c>
      <c r="V207" t="s">
        <v>1</v>
      </c>
      <c r="W207">
        <v>1050</v>
      </c>
      <c r="X207" s="232" t="s">
        <v>74</v>
      </c>
      <c r="Y207" s="232" t="s">
        <v>17</v>
      </c>
      <c r="Z207" s="2">
        <v>46149</v>
      </c>
      <c r="AA207" s="232" t="s">
        <v>47</v>
      </c>
      <c r="AB207" s="232"/>
      <c r="AC207" s="232"/>
      <c r="AE207" s="232" t="s">
        <v>180</v>
      </c>
      <c r="AF207">
        <v>0</v>
      </c>
      <c r="AG207" s="2">
        <v>46154</v>
      </c>
      <c r="AH207" s="2">
        <v>46154</v>
      </c>
      <c r="AI207">
        <v>26</v>
      </c>
      <c r="AJ207" s="232" t="s">
        <v>1442</v>
      </c>
      <c r="AK207">
        <v>1</v>
      </c>
      <c r="AL207" s="232">
        <v>5</v>
      </c>
      <c r="AM207">
        <v>54600</v>
      </c>
      <c r="AN207">
        <v>2100</v>
      </c>
      <c r="AO207">
        <v>26</v>
      </c>
      <c r="AP207" s="232">
        <v>54600</v>
      </c>
      <c r="AQ207" s="232"/>
      <c r="AR207" s="232"/>
      <c r="BH207">
        <v>6</v>
      </c>
      <c r="BI207">
        <v>26</v>
      </c>
      <c r="BJ207">
        <v>0</v>
      </c>
      <c r="CF207" s="232" t="s">
        <v>1868</v>
      </c>
      <c r="CG207" s="232" t="s">
        <v>1880</v>
      </c>
      <c r="CH207" t="b">
        <v>0</v>
      </c>
    </row>
    <row r="208" spans="1:86" hidden="1">
      <c r="A208" s="232" t="s">
        <v>1868</v>
      </c>
      <c r="B208" s="232" t="s">
        <v>1443</v>
      </c>
      <c r="C208" s="232" t="s">
        <v>6</v>
      </c>
      <c r="D208" s="232" t="s">
        <v>4</v>
      </c>
      <c r="E208" s="232" t="s">
        <v>195</v>
      </c>
      <c r="F208" s="2">
        <v>46134</v>
      </c>
      <c r="H208">
        <v>6713</v>
      </c>
      <c r="I208" s="232" t="s">
        <v>89</v>
      </c>
      <c r="J208" t="s">
        <v>7</v>
      </c>
      <c r="K208" s="232" t="s">
        <v>9</v>
      </c>
      <c r="L208" t="s">
        <v>14</v>
      </c>
      <c r="M208" s="232"/>
      <c r="N208">
        <v>4400</v>
      </c>
      <c r="P208" s="232"/>
      <c r="Q208" s="232">
        <v>1</v>
      </c>
      <c r="R208">
        <v>6710</v>
      </c>
      <c r="S208" s="232" t="s">
        <v>90</v>
      </c>
      <c r="T208" s="232" t="s">
        <v>7</v>
      </c>
      <c r="U208" s="232" t="s">
        <v>9</v>
      </c>
      <c r="V208" t="s">
        <v>281</v>
      </c>
      <c r="W208">
        <v>2200</v>
      </c>
      <c r="X208" s="232" t="s">
        <v>72</v>
      </c>
      <c r="Y208" s="232" t="s">
        <v>187</v>
      </c>
      <c r="Z208" s="2">
        <v>46149</v>
      </c>
      <c r="AA208" s="232" t="s">
        <v>1362</v>
      </c>
      <c r="AB208" s="232"/>
      <c r="AC208" s="232"/>
      <c r="AE208" s="232" t="s">
        <v>183</v>
      </c>
      <c r="AF208" t="s">
        <v>317</v>
      </c>
      <c r="AG208" s="2">
        <v>46155</v>
      </c>
      <c r="AH208" s="2">
        <v>46155</v>
      </c>
      <c r="AI208">
        <v>28</v>
      </c>
      <c r="AJ208" s="232" t="s">
        <v>1444</v>
      </c>
      <c r="AK208">
        <v>1</v>
      </c>
      <c r="AL208" s="232">
        <v>5</v>
      </c>
      <c r="AM208">
        <v>123200</v>
      </c>
      <c r="AN208">
        <v>4400</v>
      </c>
      <c r="AO208">
        <v>28</v>
      </c>
      <c r="AP208" s="232">
        <v>123200</v>
      </c>
      <c r="AQ208" s="232"/>
      <c r="AR208" s="232"/>
      <c r="BH208">
        <v>6</v>
      </c>
      <c r="BI208">
        <v>29</v>
      </c>
      <c r="BJ208">
        <v>0</v>
      </c>
      <c r="CF208" s="232" t="s">
        <v>1868</v>
      </c>
      <c r="CG208" s="232" t="s">
        <v>1880</v>
      </c>
      <c r="CH208" t="b">
        <v>0</v>
      </c>
    </row>
    <row r="209" spans="1:86" hidden="1">
      <c r="A209" s="232" t="s">
        <v>1868</v>
      </c>
      <c r="B209" s="232" t="s">
        <v>1445</v>
      </c>
      <c r="C209" s="232" t="s">
        <v>6</v>
      </c>
      <c r="D209" s="232" t="s">
        <v>4</v>
      </c>
      <c r="E209" s="232" t="s">
        <v>195</v>
      </c>
      <c r="F209" s="2">
        <v>46134</v>
      </c>
      <c r="H209">
        <v>0</v>
      </c>
      <c r="I209" s="232" t="s">
        <v>330</v>
      </c>
      <c r="J209" t="s">
        <v>118</v>
      </c>
      <c r="K209" s="232" t="s">
        <v>9</v>
      </c>
      <c r="L209" t="s">
        <v>1</v>
      </c>
      <c r="M209" s="232"/>
      <c r="N209">
        <v>285</v>
      </c>
      <c r="P209" s="232"/>
      <c r="Q209" s="232">
        <v>1</v>
      </c>
      <c r="R209" t="s">
        <v>119</v>
      </c>
      <c r="S209" s="232" t="s">
        <v>120</v>
      </c>
      <c r="T209" s="232" t="s">
        <v>118</v>
      </c>
      <c r="U209" s="232" t="s">
        <v>9</v>
      </c>
      <c r="V209" t="s">
        <v>1</v>
      </c>
      <c r="W209">
        <v>300</v>
      </c>
      <c r="X209" s="232" t="s">
        <v>74</v>
      </c>
      <c r="Y209" s="232" t="s">
        <v>39</v>
      </c>
      <c r="Z209" s="2">
        <v>46143</v>
      </c>
      <c r="AA209" s="232" t="s">
        <v>127</v>
      </c>
      <c r="AB209" s="232"/>
      <c r="AC209" s="232"/>
      <c r="AE209" s="232" t="s">
        <v>185</v>
      </c>
      <c r="AG209" s="2">
        <v>46150</v>
      </c>
      <c r="AH209" s="2">
        <v>46150</v>
      </c>
      <c r="AI209">
        <v>43</v>
      </c>
      <c r="AJ209" s="232" t="s">
        <v>1446</v>
      </c>
      <c r="AK209">
        <v>5</v>
      </c>
      <c r="AL209" s="232">
        <v>5</v>
      </c>
      <c r="AM209">
        <v>12255</v>
      </c>
      <c r="AN209">
        <v>285</v>
      </c>
      <c r="AO209">
        <v>43</v>
      </c>
      <c r="AP209" s="232">
        <v>12255</v>
      </c>
      <c r="AQ209" s="232"/>
      <c r="AR209" s="232"/>
      <c r="BH209">
        <v>6</v>
      </c>
      <c r="BI209">
        <v>11</v>
      </c>
      <c r="BJ209">
        <v>0</v>
      </c>
      <c r="CF209" s="232" t="s">
        <v>1868</v>
      </c>
      <c r="CG209" s="232" t="s">
        <v>1880</v>
      </c>
      <c r="CH209" t="b">
        <v>0</v>
      </c>
    </row>
    <row r="210" spans="1:86" hidden="1">
      <c r="A210" s="232" t="s">
        <v>1868</v>
      </c>
      <c r="B210" s="232" t="s">
        <v>1447</v>
      </c>
      <c r="C210" s="232" t="s">
        <v>6</v>
      </c>
      <c r="D210" s="232" t="s">
        <v>4</v>
      </c>
      <c r="E210" s="232" t="s">
        <v>195</v>
      </c>
      <c r="F210" s="2">
        <v>46134</v>
      </c>
      <c r="H210">
        <v>6713</v>
      </c>
      <c r="I210" s="232" t="s">
        <v>188</v>
      </c>
      <c r="J210" t="s">
        <v>7</v>
      </c>
      <c r="K210" s="232"/>
      <c r="L210" t="s">
        <v>14</v>
      </c>
      <c r="M210" s="232"/>
      <c r="N210">
        <v>4000</v>
      </c>
      <c r="P210" s="232"/>
      <c r="Q210" s="232">
        <v>1</v>
      </c>
      <c r="R210">
        <v>6710</v>
      </c>
      <c r="S210" s="232" t="s">
        <v>90</v>
      </c>
      <c r="T210" s="232" t="s">
        <v>7</v>
      </c>
      <c r="U210" s="232"/>
      <c r="V210" t="s">
        <v>14</v>
      </c>
      <c r="W210">
        <v>2000</v>
      </c>
      <c r="X210" s="232" t="s">
        <v>72</v>
      </c>
      <c r="Y210" s="232" t="s">
        <v>16</v>
      </c>
      <c r="Z210" s="2">
        <v>46149</v>
      </c>
      <c r="AA210" s="232" t="s">
        <v>115</v>
      </c>
      <c r="AB210" s="232"/>
      <c r="AC210" s="232"/>
      <c r="AE210" s="232" t="s">
        <v>183</v>
      </c>
      <c r="AF210" t="s">
        <v>317</v>
      </c>
      <c r="AG210" s="2">
        <v>46154</v>
      </c>
      <c r="AH210" s="2">
        <v>46154</v>
      </c>
      <c r="AI210">
        <v>30</v>
      </c>
      <c r="AJ210" s="232" t="s">
        <v>1448</v>
      </c>
      <c r="AK210">
        <v>8</v>
      </c>
      <c r="AL210" s="232">
        <v>5</v>
      </c>
      <c r="AM210">
        <v>120000</v>
      </c>
      <c r="AN210">
        <v>4000</v>
      </c>
      <c r="AO210">
        <v>30</v>
      </c>
      <c r="AP210" s="232">
        <v>120000</v>
      </c>
      <c r="AQ210" s="232"/>
      <c r="AR210" s="232"/>
      <c r="BH210">
        <v>6</v>
      </c>
      <c r="BI210">
        <v>8.5</v>
      </c>
      <c r="CF210" s="232" t="s">
        <v>1868</v>
      </c>
      <c r="CG210" s="232" t="s">
        <v>1880</v>
      </c>
      <c r="CH210" t="b">
        <v>0</v>
      </c>
    </row>
    <row r="211" spans="1:86" hidden="1">
      <c r="A211" s="232" t="s">
        <v>1868</v>
      </c>
      <c r="B211" s="232" t="s">
        <v>1449</v>
      </c>
      <c r="C211" s="232" t="s">
        <v>6</v>
      </c>
      <c r="D211" s="232" t="s">
        <v>4</v>
      </c>
      <c r="E211" s="232" t="s">
        <v>195</v>
      </c>
      <c r="F211" s="2">
        <v>46134</v>
      </c>
      <c r="H211">
        <v>6713</v>
      </c>
      <c r="I211" s="232" t="s">
        <v>111</v>
      </c>
      <c r="J211" t="s">
        <v>7</v>
      </c>
      <c r="K211" s="232" t="s">
        <v>88</v>
      </c>
      <c r="L211" t="s">
        <v>14</v>
      </c>
      <c r="M211" s="232"/>
      <c r="N211">
        <v>2400</v>
      </c>
      <c r="P211" s="232"/>
      <c r="Q211" s="232">
        <v>1</v>
      </c>
      <c r="R211">
        <v>6710</v>
      </c>
      <c r="S211" s="232" t="s">
        <v>112</v>
      </c>
      <c r="T211" s="232" t="s">
        <v>7</v>
      </c>
      <c r="U211" s="232" t="s">
        <v>88</v>
      </c>
      <c r="V211" t="s">
        <v>14</v>
      </c>
      <c r="W211">
        <v>1200</v>
      </c>
      <c r="X211" s="232" t="s">
        <v>72</v>
      </c>
      <c r="Y211" s="232" t="s">
        <v>39</v>
      </c>
      <c r="Z211" s="2">
        <v>46149</v>
      </c>
      <c r="AA211" s="232" t="s">
        <v>39</v>
      </c>
      <c r="AB211" s="232"/>
      <c r="AC211" s="232"/>
      <c r="AE211" s="232" t="s">
        <v>183</v>
      </c>
      <c r="AF211" t="s">
        <v>317</v>
      </c>
      <c r="AG211" s="2">
        <v>46154</v>
      </c>
      <c r="AH211" s="2">
        <v>46154</v>
      </c>
      <c r="AI211">
        <v>13</v>
      </c>
      <c r="AJ211" s="232" t="s">
        <v>1450</v>
      </c>
      <c r="AK211">
        <v>24</v>
      </c>
      <c r="AL211" s="232">
        <v>5</v>
      </c>
      <c r="AM211">
        <v>31200</v>
      </c>
      <c r="AN211">
        <v>2400</v>
      </c>
      <c r="AO211">
        <v>13</v>
      </c>
      <c r="AP211" s="232">
        <v>31200</v>
      </c>
      <c r="AQ211" s="232"/>
      <c r="AR211" s="232"/>
      <c r="BH211">
        <v>6</v>
      </c>
      <c r="BI211">
        <v>11</v>
      </c>
      <c r="BJ211">
        <v>0</v>
      </c>
      <c r="CF211" s="232" t="s">
        <v>1868</v>
      </c>
      <c r="CG211" s="232" t="s">
        <v>1880</v>
      </c>
      <c r="CH211" t="b">
        <v>0</v>
      </c>
    </row>
    <row r="212" spans="1:86" hidden="1">
      <c r="A212" s="232" t="s">
        <v>1868</v>
      </c>
      <c r="B212" s="232" t="s">
        <v>1451</v>
      </c>
      <c r="C212" s="232" t="s">
        <v>6</v>
      </c>
      <c r="D212" s="232" t="s">
        <v>4</v>
      </c>
      <c r="E212" s="232" t="s">
        <v>195</v>
      </c>
      <c r="F212" s="2">
        <v>46134</v>
      </c>
      <c r="H212">
        <v>6713</v>
      </c>
      <c r="I212" s="232" t="s">
        <v>111</v>
      </c>
      <c r="J212" t="s">
        <v>7</v>
      </c>
      <c r="K212" s="232" t="s">
        <v>88</v>
      </c>
      <c r="L212" t="s">
        <v>14</v>
      </c>
      <c r="M212" s="232"/>
      <c r="N212">
        <v>400</v>
      </c>
      <c r="P212" s="232"/>
      <c r="Q212" s="232">
        <v>1</v>
      </c>
      <c r="R212">
        <v>6710</v>
      </c>
      <c r="S212" s="232" t="s">
        <v>112</v>
      </c>
      <c r="T212" s="232" t="s">
        <v>7</v>
      </c>
      <c r="U212" s="232" t="s">
        <v>88</v>
      </c>
      <c r="V212" t="s">
        <v>281</v>
      </c>
      <c r="W212">
        <v>200</v>
      </c>
      <c r="X212" s="232" t="s">
        <v>72</v>
      </c>
      <c r="Y212" s="232" t="s">
        <v>39</v>
      </c>
      <c r="Z212" s="2">
        <v>46149</v>
      </c>
      <c r="AA212" s="232" t="s">
        <v>1362</v>
      </c>
      <c r="AB212" s="232"/>
      <c r="AC212" s="232"/>
      <c r="AE212" s="232" t="s">
        <v>183</v>
      </c>
      <c r="AF212" t="s">
        <v>317</v>
      </c>
      <c r="AG212" s="2">
        <v>46154</v>
      </c>
      <c r="AH212" s="2">
        <v>46154</v>
      </c>
      <c r="AI212">
        <v>28</v>
      </c>
      <c r="AJ212" s="232" t="s">
        <v>1452</v>
      </c>
      <c r="AK212">
        <v>1</v>
      </c>
      <c r="AL212" s="232">
        <v>5</v>
      </c>
      <c r="AM212">
        <v>11200</v>
      </c>
      <c r="AN212">
        <v>400</v>
      </c>
      <c r="AO212">
        <v>28</v>
      </c>
      <c r="AP212" s="232">
        <v>11200</v>
      </c>
      <c r="AQ212" s="232"/>
      <c r="AR212" s="232"/>
      <c r="BH212">
        <v>5</v>
      </c>
      <c r="BI212">
        <v>15</v>
      </c>
      <c r="BJ212">
        <v>0</v>
      </c>
      <c r="CF212" s="232" t="s">
        <v>1868</v>
      </c>
      <c r="CG212" s="232" t="s">
        <v>1880</v>
      </c>
      <c r="CH212" t="b">
        <v>0</v>
      </c>
    </row>
    <row r="213" spans="1:86" hidden="1">
      <c r="A213" s="232" t="s">
        <v>1868</v>
      </c>
      <c r="B213" s="232" t="s">
        <v>1453</v>
      </c>
      <c r="C213" s="232" t="s">
        <v>6</v>
      </c>
      <c r="D213" s="232" t="s">
        <v>4</v>
      </c>
      <c r="E213" s="232" t="s">
        <v>195</v>
      </c>
      <c r="F213" s="2">
        <v>46134</v>
      </c>
      <c r="H213">
        <v>6713</v>
      </c>
      <c r="I213" s="232" t="s">
        <v>304</v>
      </c>
      <c r="J213" t="s">
        <v>7</v>
      </c>
      <c r="K213" s="232" t="s">
        <v>9</v>
      </c>
      <c r="L213" t="s">
        <v>78</v>
      </c>
      <c r="M213" s="232"/>
      <c r="N213">
        <v>18000</v>
      </c>
      <c r="P213" s="232"/>
      <c r="Q213" s="232">
        <v>1</v>
      </c>
      <c r="R213">
        <v>6710</v>
      </c>
      <c r="S213" s="232" t="s">
        <v>305</v>
      </c>
      <c r="T213" s="232" t="s">
        <v>7</v>
      </c>
      <c r="U213" s="232" t="s">
        <v>9</v>
      </c>
      <c r="V213" t="s">
        <v>14</v>
      </c>
      <c r="W213">
        <v>9000</v>
      </c>
      <c r="X213" s="232" t="s">
        <v>72</v>
      </c>
      <c r="Y213" s="232" t="s">
        <v>17</v>
      </c>
      <c r="Z213" s="2">
        <v>46150</v>
      </c>
      <c r="AA213" s="232" t="s">
        <v>17</v>
      </c>
      <c r="AB213" s="232" t="s">
        <v>286</v>
      </c>
      <c r="AC213" s="232"/>
      <c r="AE213" s="232" t="s">
        <v>183</v>
      </c>
      <c r="AF213" t="s">
        <v>301</v>
      </c>
      <c r="AG213" s="2">
        <v>46155</v>
      </c>
      <c r="AH213" s="2">
        <v>46155</v>
      </c>
      <c r="AI213">
        <v>11</v>
      </c>
      <c r="AJ213" s="232" t="s">
        <v>1454</v>
      </c>
      <c r="AK213">
        <v>2</v>
      </c>
      <c r="AL213" s="232">
        <v>5</v>
      </c>
      <c r="AM213">
        <v>198000</v>
      </c>
      <c r="AN213">
        <v>18000</v>
      </c>
      <c r="AO213">
        <v>11</v>
      </c>
      <c r="AP213" s="232">
        <v>198000</v>
      </c>
      <c r="AQ213" s="232"/>
      <c r="AR213" s="232"/>
      <c r="BH213">
        <v>6</v>
      </c>
      <c r="BI213">
        <v>11</v>
      </c>
      <c r="BJ213">
        <v>0</v>
      </c>
      <c r="CF213" s="232" t="s">
        <v>1868</v>
      </c>
      <c r="CG213" s="232" t="s">
        <v>1880</v>
      </c>
      <c r="CH213" t="b">
        <v>0</v>
      </c>
    </row>
    <row r="214" spans="1:86" hidden="1">
      <c r="A214" s="232" t="s">
        <v>1868</v>
      </c>
      <c r="B214" s="232" t="s">
        <v>1455</v>
      </c>
      <c r="C214" s="232" t="s">
        <v>6</v>
      </c>
      <c r="D214" s="232" t="s">
        <v>4</v>
      </c>
      <c r="E214" s="232" t="s">
        <v>195</v>
      </c>
      <c r="F214" s="2">
        <v>46134</v>
      </c>
      <c r="H214">
        <v>6713</v>
      </c>
      <c r="I214" s="232" t="s">
        <v>304</v>
      </c>
      <c r="J214" t="s">
        <v>7</v>
      </c>
      <c r="K214" s="232" t="s">
        <v>9</v>
      </c>
      <c r="L214" t="s">
        <v>78</v>
      </c>
      <c r="M214" s="232"/>
      <c r="N214">
        <v>18000</v>
      </c>
      <c r="P214" s="232"/>
      <c r="Q214" s="232">
        <v>1</v>
      </c>
      <c r="R214">
        <v>6710</v>
      </c>
      <c r="S214" s="232" t="s">
        <v>305</v>
      </c>
      <c r="T214" s="232" t="s">
        <v>7</v>
      </c>
      <c r="U214" s="232" t="s">
        <v>9</v>
      </c>
      <c r="V214" t="s">
        <v>14</v>
      </c>
      <c r="W214">
        <v>9000</v>
      </c>
      <c r="X214" s="232" t="s">
        <v>72</v>
      </c>
      <c r="Y214" s="232" t="s">
        <v>17</v>
      </c>
      <c r="Z214" s="2">
        <v>46149</v>
      </c>
      <c r="AA214" s="232" t="s">
        <v>17</v>
      </c>
      <c r="AB214" s="232" t="s">
        <v>286</v>
      </c>
      <c r="AC214" s="232"/>
      <c r="AE214" s="232" t="s">
        <v>183</v>
      </c>
      <c r="AF214" t="s">
        <v>301</v>
      </c>
      <c r="AG214" s="2">
        <v>46154</v>
      </c>
      <c r="AH214" s="2">
        <v>46154</v>
      </c>
      <c r="AI214">
        <v>11</v>
      </c>
      <c r="AJ214" s="232" t="s">
        <v>1456</v>
      </c>
      <c r="AK214">
        <v>1</v>
      </c>
      <c r="AL214" s="232">
        <v>5</v>
      </c>
      <c r="AM214">
        <v>198000</v>
      </c>
      <c r="AN214">
        <v>18000</v>
      </c>
      <c r="AO214">
        <v>11</v>
      </c>
      <c r="AP214" s="232">
        <v>198000</v>
      </c>
      <c r="AQ214" s="232"/>
      <c r="AR214" s="232"/>
      <c r="BH214">
        <v>6</v>
      </c>
      <c r="BI214">
        <v>11</v>
      </c>
      <c r="BJ214">
        <v>0</v>
      </c>
      <c r="CF214" s="232" t="s">
        <v>1868</v>
      </c>
      <c r="CG214" s="232" t="s">
        <v>1880</v>
      </c>
      <c r="CH214" t="b">
        <v>0</v>
      </c>
    </row>
    <row r="215" spans="1:86" hidden="1">
      <c r="A215" s="232" t="s">
        <v>1868</v>
      </c>
      <c r="B215" s="232" t="s">
        <v>497</v>
      </c>
      <c r="C215" s="232" t="s">
        <v>6</v>
      </c>
      <c r="D215" s="232" t="s">
        <v>4</v>
      </c>
      <c r="E215" s="232" t="s">
        <v>195</v>
      </c>
      <c r="F215" s="2">
        <v>46134</v>
      </c>
      <c r="H215">
        <v>6783</v>
      </c>
      <c r="I215" s="232" t="s">
        <v>291</v>
      </c>
      <c r="J215" t="s">
        <v>7</v>
      </c>
      <c r="K215" s="232" t="s">
        <v>9</v>
      </c>
      <c r="L215" t="s">
        <v>285</v>
      </c>
      <c r="M215" s="232"/>
      <c r="N215">
        <v>1250</v>
      </c>
      <c r="O215" t="s">
        <v>5</v>
      </c>
      <c r="P215" s="232"/>
      <c r="Q215" s="232">
        <v>1</v>
      </c>
      <c r="R215">
        <v>6780</v>
      </c>
      <c r="S215" s="232" t="s">
        <v>1457</v>
      </c>
      <c r="T215" s="232" t="s">
        <v>7</v>
      </c>
      <c r="U215" s="232" t="s">
        <v>9</v>
      </c>
      <c r="V215" t="s">
        <v>285</v>
      </c>
      <c r="W215">
        <v>1250</v>
      </c>
      <c r="X215" s="232" t="s">
        <v>74</v>
      </c>
      <c r="Y215" s="232" t="s">
        <v>36</v>
      </c>
      <c r="Z215" s="2">
        <v>46143</v>
      </c>
      <c r="AA215" s="232" t="s">
        <v>36</v>
      </c>
      <c r="AB215" s="232" t="s">
        <v>302</v>
      </c>
      <c r="AC215" s="232" t="s">
        <v>1458</v>
      </c>
      <c r="AD215" t="s">
        <v>1459</v>
      </c>
      <c r="AE215" s="232" t="s">
        <v>182</v>
      </c>
      <c r="AF215" t="s">
        <v>344</v>
      </c>
      <c r="AG215" s="2">
        <v>46155</v>
      </c>
      <c r="AH215" s="2">
        <v>46155</v>
      </c>
      <c r="AI215">
        <v>44</v>
      </c>
      <c r="AJ215" s="232" t="s">
        <v>1460</v>
      </c>
      <c r="AK215">
        <v>4</v>
      </c>
      <c r="AL215" s="232">
        <v>5</v>
      </c>
      <c r="AM215">
        <v>55000</v>
      </c>
      <c r="AN215">
        <v>1250</v>
      </c>
      <c r="AO215">
        <v>44</v>
      </c>
      <c r="AP215" s="232">
        <v>55000</v>
      </c>
      <c r="AQ215" s="232"/>
      <c r="AR215" s="232"/>
      <c r="BH215">
        <v>6</v>
      </c>
      <c r="BI215">
        <v>11</v>
      </c>
      <c r="BJ215">
        <v>0</v>
      </c>
      <c r="CF215" s="232" t="s">
        <v>1868</v>
      </c>
      <c r="CG215" s="232" t="s">
        <v>1880</v>
      </c>
      <c r="CH215" t="b">
        <v>0</v>
      </c>
    </row>
    <row r="216" spans="1:86" hidden="1">
      <c r="A216" s="232" t="s">
        <v>1868</v>
      </c>
      <c r="B216" s="232" t="s">
        <v>1391</v>
      </c>
      <c r="C216" s="232" t="s">
        <v>6</v>
      </c>
      <c r="D216" s="232" t="s">
        <v>4</v>
      </c>
      <c r="E216" s="232" t="s">
        <v>82</v>
      </c>
      <c r="F216" s="2">
        <v>46133</v>
      </c>
      <c r="H216">
        <v>6713</v>
      </c>
      <c r="I216" s="232" t="s">
        <v>304</v>
      </c>
      <c r="J216" t="s">
        <v>7</v>
      </c>
      <c r="K216" s="232" t="s">
        <v>9</v>
      </c>
      <c r="L216" t="s">
        <v>78</v>
      </c>
      <c r="M216" s="232"/>
      <c r="N216">
        <v>15000</v>
      </c>
      <c r="O216">
        <v>0</v>
      </c>
      <c r="P216" s="232"/>
      <c r="Q216" s="232">
        <v>1</v>
      </c>
      <c r="R216">
        <v>6710</v>
      </c>
      <c r="S216" s="232" t="s">
        <v>305</v>
      </c>
      <c r="T216" s="232" t="s">
        <v>7</v>
      </c>
      <c r="U216" s="232" t="s">
        <v>9</v>
      </c>
      <c r="V216" t="s">
        <v>14</v>
      </c>
      <c r="W216">
        <v>7500</v>
      </c>
      <c r="X216" s="232" t="s">
        <v>74</v>
      </c>
      <c r="Y216" s="232" t="s">
        <v>17</v>
      </c>
      <c r="Z216" s="2">
        <v>46143</v>
      </c>
      <c r="AA216" s="232" t="s">
        <v>17</v>
      </c>
      <c r="AB216" s="232" t="s">
        <v>300</v>
      </c>
      <c r="AC216" s="232"/>
      <c r="AE216" s="232" t="s">
        <v>183</v>
      </c>
      <c r="AF216" t="s">
        <v>301</v>
      </c>
      <c r="AG216" s="2">
        <v>46150</v>
      </c>
      <c r="AH216" s="2">
        <v>46150</v>
      </c>
      <c r="AI216">
        <v>11</v>
      </c>
      <c r="AJ216" s="232" t="s">
        <v>1392</v>
      </c>
      <c r="AK216">
        <v>10</v>
      </c>
      <c r="AL216" s="232">
        <v>5</v>
      </c>
      <c r="AM216">
        <v>165000</v>
      </c>
      <c r="AN216">
        <v>15000</v>
      </c>
      <c r="AO216">
        <v>11</v>
      </c>
      <c r="AP216" s="232">
        <v>165000</v>
      </c>
      <c r="AQ216" s="232"/>
      <c r="AR216" s="232"/>
      <c r="BH216">
        <v>6</v>
      </c>
      <c r="BI216">
        <v>18</v>
      </c>
      <c r="BJ216">
        <v>0</v>
      </c>
      <c r="CF216" s="232" t="s">
        <v>1868</v>
      </c>
      <c r="CG216" s="232" t="s">
        <v>1880</v>
      </c>
      <c r="CH216" t="b">
        <v>0</v>
      </c>
    </row>
    <row r="217" spans="1:86" hidden="1">
      <c r="A217" s="232" t="s">
        <v>1868</v>
      </c>
      <c r="B217" s="232" t="s">
        <v>1393</v>
      </c>
      <c r="C217" s="232" t="s">
        <v>6</v>
      </c>
      <c r="D217" s="232" t="s">
        <v>4</v>
      </c>
      <c r="E217" s="232" t="s">
        <v>82</v>
      </c>
      <c r="F217" s="2">
        <v>46133</v>
      </c>
      <c r="H217">
        <v>6713</v>
      </c>
      <c r="I217" s="232" t="s">
        <v>126</v>
      </c>
      <c r="J217" t="s">
        <v>7</v>
      </c>
      <c r="K217" s="232" t="s">
        <v>125</v>
      </c>
      <c r="L217" t="s">
        <v>14</v>
      </c>
      <c r="M217" s="232"/>
      <c r="N217">
        <v>400</v>
      </c>
      <c r="O217">
        <v>0</v>
      </c>
      <c r="P217" s="232"/>
      <c r="Q217" s="232">
        <v>1</v>
      </c>
      <c r="R217">
        <v>6710</v>
      </c>
      <c r="S217" s="232" t="s">
        <v>278</v>
      </c>
      <c r="T217" s="232" t="s">
        <v>7</v>
      </c>
      <c r="U217" s="232" t="s">
        <v>125</v>
      </c>
      <c r="V217" t="s">
        <v>14</v>
      </c>
      <c r="W217">
        <v>400</v>
      </c>
      <c r="X217" s="232" t="s">
        <v>74</v>
      </c>
      <c r="Y217" s="232" t="s">
        <v>16</v>
      </c>
      <c r="Z217" s="2">
        <v>46143</v>
      </c>
      <c r="AA217" s="232" t="s">
        <v>42</v>
      </c>
      <c r="AB217" s="232"/>
      <c r="AC217" s="232"/>
      <c r="AE217" s="232" t="s">
        <v>183</v>
      </c>
      <c r="AF217" t="s">
        <v>320</v>
      </c>
      <c r="AG217" s="2">
        <v>46149</v>
      </c>
      <c r="AH217" s="2">
        <v>46149</v>
      </c>
      <c r="AI217">
        <v>15</v>
      </c>
      <c r="AJ217" s="232" t="s">
        <v>1394</v>
      </c>
      <c r="AK217">
        <v>1</v>
      </c>
      <c r="AL217" s="232">
        <v>5</v>
      </c>
      <c r="AM217">
        <v>6000</v>
      </c>
      <c r="AN217">
        <v>400</v>
      </c>
      <c r="AO217">
        <v>15</v>
      </c>
      <c r="AP217" s="232">
        <v>6000</v>
      </c>
      <c r="AQ217" s="232"/>
      <c r="AR217" s="232"/>
      <c r="BH217">
        <v>6</v>
      </c>
      <c r="BI217">
        <v>17</v>
      </c>
      <c r="BJ217">
        <v>0</v>
      </c>
      <c r="CF217" s="232" t="s">
        <v>1868</v>
      </c>
      <c r="CG217" s="232" t="s">
        <v>1880</v>
      </c>
      <c r="CH217" t="b">
        <v>0</v>
      </c>
    </row>
    <row r="218" spans="1:86" hidden="1">
      <c r="A218" s="232" t="s">
        <v>1868</v>
      </c>
      <c r="B218" s="232" t="s">
        <v>1395</v>
      </c>
      <c r="C218" s="232" t="s">
        <v>6</v>
      </c>
      <c r="D218" s="232" t="s">
        <v>4</v>
      </c>
      <c r="E218" s="232" t="s">
        <v>195</v>
      </c>
      <c r="F218" s="2">
        <v>46132</v>
      </c>
      <c r="H218">
        <v>6713</v>
      </c>
      <c r="I218" s="232" t="s">
        <v>242</v>
      </c>
      <c r="J218" t="s">
        <v>7</v>
      </c>
      <c r="K218" s="232" t="s">
        <v>88</v>
      </c>
      <c r="L218" t="s">
        <v>14</v>
      </c>
      <c r="M218" s="232"/>
      <c r="N218">
        <v>6000</v>
      </c>
      <c r="P218" s="232"/>
      <c r="Q218" s="232">
        <v>1</v>
      </c>
      <c r="R218">
        <v>6713</v>
      </c>
      <c r="S218" s="232" t="s">
        <v>111</v>
      </c>
      <c r="T218" s="232" t="s">
        <v>7</v>
      </c>
      <c r="U218" s="232" t="s">
        <v>88</v>
      </c>
      <c r="V218" t="s">
        <v>14</v>
      </c>
      <c r="W218">
        <v>6000</v>
      </c>
      <c r="X218" s="232" t="s">
        <v>74</v>
      </c>
      <c r="Y218" s="232" t="s">
        <v>39</v>
      </c>
      <c r="Z218" s="2">
        <v>46136</v>
      </c>
      <c r="AA218" s="232" t="s">
        <v>39</v>
      </c>
      <c r="AB218" s="232"/>
      <c r="AC218" s="232"/>
      <c r="AE218" s="232" t="s">
        <v>183</v>
      </c>
      <c r="AF218" t="s">
        <v>1396</v>
      </c>
      <c r="AG218" s="2">
        <v>46142</v>
      </c>
      <c r="AH218" s="2">
        <v>46142</v>
      </c>
      <c r="AI218">
        <v>17</v>
      </c>
      <c r="AJ218" s="232"/>
      <c r="AK218">
        <v>2</v>
      </c>
      <c r="AL218" s="232">
        <v>4</v>
      </c>
      <c r="AM218">
        <v>102000</v>
      </c>
      <c r="AN218">
        <v>6000</v>
      </c>
      <c r="AO218">
        <v>17</v>
      </c>
      <c r="AP218" s="232">
        <v>102000</v>
      </c>
      <c r="AQ218" s="232"/>
      <c r="AR218" s="232"/>
      <c r="BH218">
        <v>6</v>
      </c>
      <c r="BI218">
        <v>17</v>
      </c>
      <c r="BJ218">
        <v>0</v>
      </c>
      <c r="CF218" s="232" t="s">
        <v>1868</v>
      </c>
      <c r="CG218" s="232" t="s">
        <v>1880</v>
      </c>
      <c r="CH218" t="b">
        <v>0</v>
      </c>
    </row>
    <row r="219" spans="1:86" hidden="1">
      <c r="A219" s="232" t="s">
        <v>1868</v>
      </c>
      <c r="B219" s="232" t="s">
        <v>206</v>
      </c>
      <c r="C219" s="232" t="s">
        <v>6</v>
      </c>
      <c r="D219" s="232" t="s">
        <v>189</v>
      </c>
      <c r="E219" s="232" t="s">
        <v>195</v>
      </c>
      <c r="F219" s="2">
        <v>46132</v>
      </c>
      <c r="H219">
        <v>6713</v>
      </c>
      <c r="I219" s="232" t="s">
        <v>104</v>
      </c>
      <c r="J219" t="s">
        <v>7</v>
      </c>
      <c r="K219" s="232" t="s">
        <v>9</v>
      </c>
      <c r="L219" t="s">
        <v>100</v>
      </c>
      <c r="M219" s="232"/>
      <c r="N219">
        <v>300</v>
      </c>
      <c r="P219" s="232"/>
      <c r="Q219" s="232">
        <v>1</v>
      </c>
      <c r="R219">
        <v>6710</v>
      </c>
      <c r="S219" s="232" t="s">
        <v>104</v>
      </c>
      <c r="T219" s="232" t="s">
        <v>7</v>
      </c>
      <c r="U219" s="232" t="s">
        <v>9</v>
      </c>
      <c r="V219" t="s">
        <v>14</v>
      </c>
      <c r="W219">
        <v>300</v>
      </c>
      <c r="X219" s="232" t="s">
        <v>74</v>
      </c>
      <c r="Y219" s="232" t="s">
        <v>16</v>
      </c>
      <c r="Z219" s="2">
        <v>46143</v>
      </c>
      <c r="AA219" s="232" t="s">
        <v>43</v>
      </c>
      <c r="AB219" s="232" t="s">
        <v>1397</v>
      </c>
      <c r="AC219" s="232" t="s">
        <v>1398</v>
      </c>
      <c r="AD219" t="s">
        <v>288</v>
      </c>
      <c r="AE219" s="232" t="s">
        <v>180</v>
      </c>
      <c r="AG219" s="2">
        <v>46154</v>
      </c>
      <c r="AH219" s="2">
        <v>46154</v>
      </c>
      <c r="AI219">
        <v>13</v>
      </c>
      <c r="AJ219" s="232" t="s">
        <v>1399</v>
      </c>
      <c r="AK219">
        <v>2</v>
      </c>
      <c r="AL219" s="232">
        <v>5</v>
      </c>
      <c r="AM219">
        <v>3900</v>
      </c>
      <c r="AN219">
        <v>300</v>
      </c>
      <c r="AO219">
        <v>13</v>
      </c>
      <c r="AP219" s="232">
        <v>3900</v>
      </c>
      <c r="AQ219" s="232"/>
      <c r="AR219" s="232"/>
      <c r="BH219">
        <v>6</v>
      </c>
      <c r="BI219">
        <v>18</v>
      </c>
      <c r="BJ219">
        <v>0</v>
      </c>
      <c r="CF219" s="232" t="s">
        <v>1868</v>
      </c>
      <c r="CG219" s="232" t="s">
        <v>1880</v>
      </c>
      <c r="CH219" t="b">
        <v>0</v>
      </c>
    </row>
    <row r="220" spans="1:86" hidden="1">
      <c r="A220" s="232" t="s">
        <v>1868</v>
      </c>
      <c r="B220" s="232" t="s">
        <v>1351</v>
      </c>
      <c r="C220" s="232" t="s">
        <v>6</v>
      </c>
      <c r="D220" s="232" t="s">
        <v>4</v>
      </c>
      <c r="E220" s="232" t="s">
        <v>82</v>
      </c>
      <c r="F220" s="2">
        <v>46129</v>
      </c>
      <c r="H220">
        <v>6713</v>
      </c>
      <c r="I220" s="232" t="s">
        <v>143</v>
      </c>
      <c r="J220" t="s">
        <v>7</v>
      </c>
      <c r="K220" s="232" t="s">
        <v>125</v>
      </c>
      <c r="L220" t="s">
        <v>14</v>
      </c>
      <c r="M220" s="232"/>
      <c r="N220">
        <v>600</v>
      </c>
      <c r="O220">
        <v>0</v>
      </c>
      <c r="P220" s="232"/>
      <c r="Q220" s="232">
        <v>1</v>
      </c>
      <c r="R220">
        <v>6710</v>
      </c>
      <c r="S220" s="232" t="s">
        <v>144</v>
      </c>
      <c r="T220" s="232" t="s">
        <v>7</v>
      </c>
      <c r="U220" s="232" t="s">
        <v>125</v>
      </c>
      <c r="V220" t="s">
        <v>14</v>
      </c>
      <c r="W220">
        <v>600</v>
      </c>
      <c r="X220" s="232" t="s">
        <v>74</v>
      </c>
      <c r="Y220" s="232" t="s">
        <v>18</v>
      </c>
      <c r="Z220" s="2">
        <v>46134</v>
      </c>
      <c r="AA220" s="232" t="s">
        <v>18</v>
      </c>
      <c r="AB220" s="232"/>
      <c r="AC220" s="232"/>
      <c r="AE220" s="232" t="s">
        <v>183</v>
      </c>
      <c r="AF220" t="s">
        <v>320</v>
      </c>
      <c r="AG220" s="2">
        <v>46140</v>
      </c>
      <c r="AH220" s="2">
        <v>46140</v>
      </c>
      <c r="AI220">
        <v>17</v>
      </c>
      <c r="AJ220" s="232" t="s">
        <v>1400</v>
      </c>
      <c r="AK220">
        <v>1</v>
      </c>
      <c r="AL220" s="232">
        <v>4</v>
      </c>
      <c r="AM220">
        <v>10200</v>
      </c>
      <c r="AN220">
        <v>600</v>
      </c>
      <c r="AO220">
        <v>17</v>
      </c>
      <c r="AP220" s="232">
        <v>10200</v>
      </c>
      <c r="AQ220" s="232"/>
      <c r="AR220" s="232"/>
      <c r="BH220">
        <v>6</v>
      </c>
      <c r="BI220">
        <v>18</v>
      </c>
      <c r="BJ220">
        <v>0</v>
      </c>
      <c r="CF220" s="232" t="s">
        <v>1868</v>
      </c>
      <c r="CG220" s="232" t="s">
        <v>1880</v>
      </c>
      <c r="CH220" t="b">
        <v>0</v>
      </c>
    </row>
    <row r="221" spans="1:86" hidden="1">
      <c r="A221" s="232" t="s">
        <v>1868</v>
      </c>
      <c r="B221" s="232" t="s">
        <v>1352</v>
      </c>
      <c r="C221" s="232" t="s">
        <v>6</v>
      </c>
      <c r="D221" s="232" t="s">
        <v>4</v>
      </c>
      <c r="E221" s="232" t="s">
        <v>82</v>
      </c>
      <c r="F221" s="2">
        <v>46129</v>
      </c>
      <c r="H221">
        <v>6713</v>
      </c>
      <c r="I221" s="232" t="s">
        <v>124</v>
      </c>
      <c r="J221" t="s">
        <v>7</v>
      </c>
      <c r="K221" s="232" t="s">
        <v>125</v>
      </c>
      <c r="L221" t="s">
        <v>14</v>
      </c>
      <c r="M221" s="232"/>
      <c r="N221">
        <v>400</v>
      </c>
      <c r="O221">
        <v>0</v>
      </c>
      <c r="P221" s="232"/>
      <c r="Q221" s="232">
        <v>1</v>
      </c>
      <c r="R221">
        <v>6710</v>
      </c>
      <c r="S221" s="232" t="s">
        <v>278</v>
      </c>
      <c r="T221" s="232" t="s">
        <v>7</v>
      </c>
      <c r="U221" s="232" t="s">
        <v>125</v>
      </c>
      <c r="V221" t="s">
        <v>14</v>
      </c>
      <c r="W221">
        <v>400</v>
      </c>
      <c r="X221" s="232" t="s">
        <v>74</v>
      </c>
      <c r="Y221" s="232" t="s">
        <v>18</v>
      </c>
      <c r="Z221" s="2">
        <v>46134</v>
      </c>
      <c r="AA221" s="232" t="s">
        <v>339</v>
      </c>
      <c r="AB221" s="232" t="s">
        <v>337</v>
      </c>
      <c r="AC221" s="232"/>
      <c r="AE221" s="232" t="s">
        <v>183</v>
      </c>
      <c r="AF221" t="s">
        <v>320</v>
      </c>
      <c r="AG221" s="2">
        <v>46140</v>
      </c>
      <c r="AH221" s="2">
        <v>46140</v>
      </c>
      <c r="AI221">
        <v>32</v>
      </c>
      <c r="AJ221" s="232" t="s">
        <v>1401</v>
      </c>
      <c r="AK221">
        <v>0</v>
      </c>
      <c r="AL221" s="232">
        <v>4</v>
      </c>
      <c r="AM221">
        <v>12800</v>
      </c>
      <c r="AN221">
        <v>400</v>
      </c>
      <c r="AO221">
        <v>32</v>
      </c>
      <c r="AP221" s="232">
        <v>12800</v>
      </c>
      <c r="AQ221" s="232"/>
      <c r="AR221" s="232"/>
      <c r="BH221">
        <v>5</v>
      </c>
      <c r="BI221">
        <v>17</v>
      </c>
      <c r="CF221" s="232" t="s">
        <v>1868</v>
      </c>
      <c r="CG221" s="232" t="s">
        <v>1880</v>
      </c>
      <c r="CH221" t="b">
        <v>0</v>
      </c>
    </row>
    <row r="222" spans="1:86" hidden="1">
      <c r="A222" s="232" t="s">
        <v>1868</v>
      </c>
      <c r="B222" s="232" t="s">
        <v>1353</v>
      </c>
      <c r="C222" s="232" t="s">
        <v>6</v>
      </c>
      <c r="D222" s="232" t="s">
        <v>4</v>
      </c>
      <c r="E222" s="232" t="s">
        <v>82</v>
      </c>
      <c r="F222" s="2">
        <v>46129</v>
      </c>
      <c r="H222">
        <v>6713</v>
      </c>
      <c r="I222" s="232" t="s">
        <v>124</v>
      </c>
      <c r="J222" t="s">
        <v>7</v>
      </c>
      <c r="K222" s="232" t="s">
        <v>125</v>
      </c>
      <c r="L222" t="s">
        <v>172</v>
      </c>
      <c r="M222" s="232"/>
      <c r="N222">
        <v>1200</v>
      </c>
      <c r="O222">
        <v>0</v>
      </c>
      <c r="P222" s="232"/>
      <c r="Q222" s="232">
        <v>1</v>
      </c>
      <c r="R222">
        <v>6710</v>
      </c>
      <c r="S222" s="232" t="s">
        <v>278</v>
      </c>
      <c r="T222" s="232" t="s">
        <v>7</v>
      </c>
      <c r="U222" s="232" t="s">
        <v>125</v>
      </c>
      <c r="V222" t="s">
        <v>14</v>
      </c>
      <c r="W222">
        <v>1200</v>
      </c>
      <c r="X222" s="232" t="s">
        <v>74</v>
      </c>
      <c r="Y222" s="232" t="s">
        <v>18</v>
      </c>
      <c r="Z222" s="2">
        <v>46134</v>
      </c>
      <c r="AA222" s="232" t="s">
        <v>339</v>
      </c>
      <c r="AB222" s="232" t="s">
        <v>1354</v>
      </c>
      <c r="AC222" s="232"/>
      <c r="AE222" s="232" t="s">
        <v>183</v>
      </c>
      <c r="AF222" t="s">
        <v>320</v>
      </c>
      <c r="AG222" s="2">
        <v>46140</v>
      </c>
      <c r="AH222" s="2">
        <v>46140</v>
      </c>
      <c r="AI222">
        <v>32</v>
      </c>
      <c r="AJ222" s="232" t="s">
        <v>1402</v>
      </c>
      <c r="AK222">
        <v>2</v>
      </c>
      <c r="AL222" s="232">
        <v>4</v>
      </c>
      <c r="AM222">
        <v>38400</v>
      </c>
      <c r="AN222">
        <v>1200</v>
      </c>
      <c r="AO222">
        <v>32</v>
      </c>
      <c r="AP222" s="232">
        <v>38400</v>
      </c>
      <c r="AQ222" s="232"/>
      <c r="AR222" s="232"/>
      <c r="BH222">
        <v>6</v>
      </c>
      <c r="BI222">
        <v>37</v>
      </c>
      <c r="CF222" s="232" t="s">
        <v>1868</v>
      </c>
      <c r="CG222" s="232" t="s">
        <v>1880</v>
      </c>
      <c r="CH222" t="b">
        <v>0</v>
      </c>
    </row>
    <row r="223" spans="1:86" hidden="1">
      <c r="A223" s="232" t="s">
        <v>1868</v>
      </c>
      <c r="B223" s="232" t="s">
        <v>1355</v>
      </c>
      <c r="C223" s="232" t="s">
        <v>6</v>
      </c>
      <c r="D223" s="232" t="s">
        <v>189</v>
      </c>
      <c r="E223" s="232" t="s">
        <v>82</v>
      </c>
      <c r="F223" s="2">
        <v>46129</v>
      </c>
      <c r="H223">
        <v>0</v>
      </c>
      <c r="I223" s="232" t="s">
        <v>117</v>
      </c>
      <c r="J223" t="s">
        <v>118</v>
      </c>
      <c r="K223" s="232" t="s">
        <v>9</v>
      </c>
      <c r="L223" t="s">
        <v>1</v>
      </c>
      <c r="M223" s="232"/>
      <c r="N223">
        <v>950</v>
      </c>
      <c r="O223">
        <v>0</v>
      </c>
      <c r="P223" s="232"/>
      <c r="Q223" s="232">
        <v>1</v>
      </c>
      <c r="R223" t="s">
        <v>119</v>
      </c>
      <c r="S223" s="232" t="s">
        <v>120</v>
      </c>
      <c r="T223" s="232" t="s">
        <v>118</v>
      </c>
      <c r="U223" s="232" t="s">
        <v>9</v>
      </c>
      <c r="V223" t="s">
        <v>1</v>
      </c>
      <c r="W223">
        <v>1000</v>
      </c>
      <c r="X223" s="232" t="s">
        <v>74</v>
      </c>
      <c r="Y223" s="232" t="s">
        <v>39</v>
      </c>
      <c r="Z223" s="2">
        <v>46135</v>
      </c>
      <c r="AA223" s="232" t="s">
        <v>127</v>
      </c>
      <c r="AB223" s="232"/>
      <c r="AC223" s="232"/>
      <c r="AE223" s="232" t="s">
        <v>185</v>
      </c>
      <c r="AF223">
        <v>0</v>
      </c>
      <c r="AG223" s="2">
        <v>46139</v>
      </c>
      <c r="AH223" s="2">
        <v>46139</v>
      </c>
      <c r="AI223">
        <v>43</v>
      </c>
      <c r="AJ223" s="232" t="s">
        <v>1356</v>
      </c>
      <c r="AK223">
        <v>2</v>
      </c>
      <c r="AL223" s="232">
        <v>4</v>
      </c>
      <c r="AM223">
        <v>40850</v>
      </c>
      <c r="AN223">
        <v>950</v>
      </c>
      <c r="AO223">
        <v>43</v>
      </c>
      <c r="AP223" s="232">
        <v>40850</v>
      </c>
      <c r="AQ223" s="232"/>
      <c r="AR223" s="232"/>
      <c r="BH223">
        <v>6</v>
      </c>
      <c r="BI223">
        <v>38</v>
      </c>
      <c r="BJ223">
        <v>0</v>
      </c>
      <c r="CF223" s="232" t="s">
        <v>1868</v>
      </c>
      <c r="CG223" s="232" t="s">
        <v>1880</v>
      </c>
      <c r="CH223" t="b">
        <v>0</v>
      </c>
    </row>
    <row r="224" spans="1:86" hidden="1">
      <c r="A224" s="232" t="s">
        <v>1868</v>
      </c>
      <c r="B224" s="232" t="s">
        <v>204</v>
      </c>
      <c r="C224" s="232" t="s">
        <v>6</v>
      </c>
      <c r="D224" s="232" t="s">
        <v>189</v>
      </c>
      <c r="E224" s="232" t="s">
        <v>82</v>
      </c>
      <c r="F224" s="2">
        <v>46128</v>
      </c>
      <c r="H224">
        <v>6713</v>
      </c>
      <c r="I224" s="232" t="s">
        <v>163</v>
      </c>
      <c r="J224" t="s">
        <v>7</v>
      </c>
      <c r="K224" s="232" t="s">
        <v>9</v>
      </c>
      <c r="L224" t="s">
        <v>100</v>
      </c>
      <c r="M224" s="232"/>
      <c r="N224">
        <v>100</v>
      </c>
      <c r="O224">
        <v>0</v>
      </c>
      <c r="P224" s="232"/>
      <c r="Q224" s="232">
        <v>1</v>
      </c>
      <c r="R224">
        <v>6710</v>
      </c>
      <c r="S224" s="232" t="s">
        <v>99</v>
      </c>
      <c r="T224" s="232" t="s">
        <v>7</v>
      </c>
      <c r="U224" s="232" t="s">
        <v>9</v>
      </c>
      <c r="V224" t="s">
        <v>1</v>
      </c>
      <c r="W224">
        <v>100</v>
      </c>
      <c r="X224" s="232" t="s">
        <v>74</v>
      </c>
      <c r="Y224" s="232" t="s">
        <v>16</v>
      </c>
      <c r="Z224" s="2">
        <v>46135</v>
      </c>
      <c r="AA224" s="232" t="s">
        <v>42</v>
      </c>
      <c r="AB224" s="232"/>
      <c r="AC224" s="232"/>
      <c r="AE224" s="232" t="s">
        <v>180</v>
      </c>
      <c r="AF224">
        <v>0</v>
      </c>
      <c r="AG224" s="2">
        <v>46139</v>
      </c>
      <c r="AH224" s="2">
        <v>46139</v>
      </c>
      <c r="AI224">
        <v>15</v>
      </c>
      <c r="AJ224" s="232" t="s">
        <v>1357</v>
      </c>
      <c r="AK224">
        <v>1</v>
      </c>
      <c r="AL224" s="232">
        <v>4</v>
      </c>
      <c r="AM224">
        <v>1500</v>
      </c>
      <c r="AN224">
        <v>100</v>
      </c>
      <c r="AO224">
        <v>15</v>
      </c>
      <c r="AP224" s="232">
        <v>1500</v>
      </c>
      <c r="AQ224" s="232"/>
      <c r="AR224" s="232"/>
      <c r="BH224">
        <v>6</v>
      </c>
      <c r="BI224">
        <v>55</v>
      </c>
      <c r="BJ224">
        <v>0</v>
      </c>
      <c r="CF224" s="232" t="s">
        <v>1868</v>
      </c>
      <c r="CG224" s="232" t="s">
        <v>1880</v>
      </c>
      <c r="CH224" t="b">
        <v>0</v>
      </c>
    </row>
    <row r="225" spans="1:86" hidden="1">
      <c r="A225" s="232" t="s">
        <v>1868</v>
      </c>
      <c r="B225" s="232" t="s">
        <v>1358</v>
      </c>
      <c r="C225" s="232" t="s">
        <v>6</v>
      </c>
      <c r="D225" s="232" t="s">
        <v>189</v>
      </c>
      <c r="E225" s="232" t="s">
        <v>82</v>
      </c>
      <c r="F225" s="2">
        <v>46128</v>
      </c>
      <c r="H225" t="s">
        <v>223</v>
      </c>
      <c r="I225" s="232" t="s">
        <v>224</v>
      </c>
      <c r="J225" t="s">
        <v>7</v>
      </c>
      <c r="K225" s="232" t="s">
        <v>9</v>
      </c>
      <c r="L225" t="s">
        <v>14</v>
      </c>
      <c r="M225" s="232"/>
      <c r="N225">
        <v>2300</v>
      </c>
      <c r="P225" s="232"/>
      <c r="Q225" s="232">
        <v>1</v>
      </c>
      <c r="R225" t="s">
        <v>119</v>
      </c>
      <c r="S225" s="232" t="s">
        <v>1257</v>
      </c>
      <c r="T225" s="232"/>
      <c r="U225" s="232" t="s">
        <v>138</v>
      </c>
      <c r="W225">
        <v>2300</v>
      </c>
      <c r="X225" s="232" t="s">
        <v>74</v>
      </c>
      <c r="Y225" s="232" t="s">
        <v>39</v>
      </c>
      <c r="Z225" s="2">
        <v>46140</v>
      </c>
      <c r="AA225" s="232" t="s">
        <v>36</v>
      </c>
      <c r="AB225" s="232" t="s">
        <v>275</v>
      </c>
      <c r="AC225" s="232"/>
      <c r="AE225" s="232" t="s">
        <v>185</v>
      </c>
      <c r="AF225">
        <v>0</v>
      </c>
      <c r="AG225" s="2">
        <v>46142</v>
      </c>
      <c r="AH225" s="2">
        <v>46142</v>
      </c>
      <c r="AI225">
        <v>18</v>
      </c>
      <c r="AJ225" s="232" t="s">
        <v>1359</v>
      </c>
      <c r="AK225">
        <v>0</v>
      </c>
      <c r="AL225" s="232">
        <v>4</v>
      </c>
      <c r="AM225">
        <v>41400</v>
      </c>
      <c r="AN225">
        <v>2300</v>
      </c>
      <c r="AO225">
        <v>18</v>
      </c>
      <c r="AP225" s="232">
        <v>41400</v>
      </c>
      <c r="AQ225" s="232"/>
      <c r="AR225" s="232"/>
      <c r="BH225">
        <v>6</v>
      </c>
      <c r="BI225">
        <v>38</v>
      </c>
      <c r="BJ225">
        <v>0</v>
      </c>
      <c r="CF225" s="232" t="s">
        <v>1868</v>
      </c>
      <c r="CG225" s="232" t="s">
        <v>1880</v>
      </c>
      <c r="CH225" t="b">
        <v>0</v>
      </c>
    </row>
    <row r="226" spans="1:86" hidden="1">
      <c r="A226" s="232" t="s">
        <v>1868</v>
      </c>
      <c r="B226" s="232" t="s">
        <v>1241</v>
      </c>
      <c r="C226" s="232" t="s">
        <v>6</v>
      </c>
      <c r="D226" s="232" t="s">
        <v>4</v>
      </c>
      <c r="E226" s="232" t="s">
        <v>195</v>
      </c>
      <c r="F226" s="2">
        <v>46127</v>
      </c>
      <c r="H226">
        <v>6783</v>
      </c>
      <c r="I226" s="232" t="s">
        <v>571</v>
      </c>
      <c r="J226" t="s">
        <v>7</v>
      </c>
      <c r="K226" s="232" t="s">
        <v>9</v>
      </c>
      <c r="L226" t="s">
        <v>122</v>
      </c>
      <c r="M226" s="232"/>
      <c r="N226">
        <v>0</v>
      </c>
      <c r="P226" s="232"/>
      <c r="Q226" s="232">
        <v>1</v>
      </c>
      <c r="R226">
        <v>6780</v>
      </c>
      <c r="S226" s="232" t="s">
        <v>287</v>
      </c>
      <c r="T226" s="232" t="s">
        <v>7</v>
      </c>
      <c r="U226" s="232" t="s">
        <v>9</v>
      </c>
      <c r="V226" t="s">
        <v>122</v>
      </c>
      <c r="W226">
        <v>0</v>
      </c>
      <c r="X226" s="232" t="s">
        <v>74</v>
      </c>
      <c r="Y226" s="232" t="s">
        <v>16</v>
      </c>
      <c r="Z226" s="2"/>
      <c r="AA226" s="232" t="s">
        <v>16</v>
      </c>
      <c r="AB226" s="232" t="s">
        <v>1332</v>
      </c>
      <c r="AC226" s="232" t="s">
        <v>883</v>
      </c>
      <c r="AE226" s="232" t="s">
        <v>182</v>
      </c>
      <c r="AF226" t="s">
        <v>319</v>
      </c>
      <c r="AG226" s="2">
        <v>46134</v>
      </c>
      <c r="AH226" s="2">
        <v>46134</v>
      </c>
      <c r="AI226">
        <v>17</v>
      </c>
      <c r="AJ226" s="232" t="s">
        <v>1360</v>
      </c>
      <c r="AK226">
        <v>2</v>
      </c>
      <c r="AL226" s="232">
        <v>4</v>
      </c>
      <c r="AM226">
        <v>0</v>
      </c>
      <c r="AN226">
        <v>0</v>
      </c>
      <c r="AO226">
        <v>17</v>
      </c>
      <c r="AP226" s="232">
        <v>0</v>
      </c>
      <c r="AQ226" s="232"/>
      <c r="AR226" s="232"/>
      <c r="BH226">
        <v>6</v>
      </c>
      <c r="BI226">
        <v>18</v>
      </c>
      <c r="BJ226">
        <v>0</v>
      </c>
      <c r="CF226" s="232" t="s">
        <v>1868</v>
      </c>
      <c r="CG226" s="232" t="s">
        <v>1880</v>
      </c>
      <c r="CH226" t="b">
        <v>0</v>
      </c>
    </row>
    <row r="227" spans="1:86" hidden="1">
      <c r="A227" s="232" t="s">
        <v>1868</v>
      </c>
      <c r="B227" s="232" t="s">
        <v>1361</v>
      </c>
      <c r="C227" s="232" t="s">
        <v>6</v>
      </c>
      <c r="D227" s="232" t="s">
        <v>4</v>
      </c>
      <c r="E227" s="232" t="s">
        <v>195</v>
      </c>
      <c r="F227" s="2">
        <v>46127</v>
      </c>
      <c r="H227">
        <v>6713</v>
      </c>
      <c r="I227" s="232" t="s">
        <v>111</v>
      </c>
      <c r="J227" t="s">
        <v>7</v>
      </c>
      <c r="K227" s="232" t="s">
        <v>91</v>
      </c>
      <c r="L227" t="s">
        <v>14</v>
      </c>
      <c r="M227" s="232"/>
      <c r="N227">
        <v>1200</v>
      </c>
      <c r="P227" s="232"/>
      <c r="Q227" s="232">
        <v>1</v>
      </c>
      <c r="R227">
        <v>6710</v>
      </c>
      <c r="S227" s="232" t="s">
        <v>112</v>
      </c>
      <c r="T227" s="232" t="s">
        <v>7</v>
      </c>
      <c r="U227" s="232" t="s">
        <v>91</v>
      </c>
      <c r="V227" t="s">
        <v>281</v>
      </c>
      <c r="W227">
        <v>600</v>
      </c>
      <c r="X227" s="232" t="s">
        <v>72</v>
      </c>
      <c r="Y227" s="232" t="s">
        <v>187</v>
      </c>
      <c r="Z227" s="2">
        <v>46139</v>
      </c>
      <c r="AA227" s="232" t="s">
        <v>1362</v>
      </c>
      <c r="AB227" s="232" t="s">
        <v>1268</v>
      </c>
      <c r="AC227" s="232"/>
      <c r="AE227" s="232" t="s">
        <v>183</v>
      </c>
      <c r="AF227" t="s">
        <v>317</v>
      </c>
      <c r="AG227" s="2">
        <v>46142</v>
      </c>
      <c r="AH227" s="2">
        <v>46142</v>
      </c>
      <c r="AI227">
        <v>28</v>
      </c>
      <c r="AJ227" s="232" t="s">
        <v>1363</v>
      </c>
      <c r="AK227">
        <v>7</v>
      </c>
      <c r="AL227" s="232">
        <v>4</v>
      </c>
      <c r="AM227">
        <v>33600</v>
      </c>
      <c r="AN227">
        <v>1200</v>
      </c>
      <c r="AO227">
        <v>28</v>
      </c>
      <c r="AP227" s="232">
        <v>33600</v>
      </c>
      <c r="AQ227" s="232"/>
      <c r="AR227" s="232"/>
      <c r="BH227">
        <v>6</v>
      </c>
      <c r="BI227">
        <v>44</v>
      </c>
      <c r="BJ227">
        <v>0</v>
      </c>
      <c r="CF227" s="232" t="s">
        <v>1868</v>
      </c>
      <c r="CG227" s="232" t="s">
        <v>1880</v>
      </c>
      <c r="CH227" t="b">
        <v>0</v>
      </c>
    </row>
    <row r="228" spans="1:86" hidden="1">
      <c r="A228" s="232" t="s">
        <v>1868</v>
      </c>
      <c r="B228" s="232" t="s">
        <v>1364</v>
      </c>
      <c r="C228" s="232" t="s">
        <v>6</v>
      </c>
      <c r="D228" s="232" t="s">
        <v>4</v>
      </c>
      <c r="E228" s="232" t="s">
        <v>195</v>
      </c>
      <c r="F228" s="2">
        <v>46127</v>
      </c>
      <c r="H228">
        <v>6713</v>
      </c>
      <c r="I228" s="232" t="s">
        <v>111</v>
      </c>
      <c r="J228" t="s">
        <v>7</v>
      </c>
      <c r="K228" s="232" t="s">
        <v>91</v>
      </c>
      <c r="L228" t="s">
        <v>14</v>
      </c>
      <c r="M228" s="232"/>
      <c r="N228">
        <v>2000</v>
      </c>
      <c r="P228" s="232"/>
      <c r="Q228" s="232">
        <v>1</v>
      </c>
      <c r="R228">
        <v>6710</v>
      </c>
      <c r="S228" s="232" t="s">
        <v>112</v>
      </c>
      <c r="T228" s="232" t="s">
        <v>7</v>
      </c>
      <c r="U228" s="232" t="s">
        <v>91</v>
      </c>
      <c r="V228" t="s">
        <v>14</v>
      </c>
      <c r="W228">
        <v>1000</v>
      </c>
      <c r="X228" s="232" t="s">
        <v>72</v>
      </c>
      <c r="Y228" s="232" t="s">
        <v>39</v>
      </c>
      <c r="Z228" s="2">
        <v>46136</v>
      </c>
      <c r="AA228" s="232" t="s">
        <v>39</v>
      </c>
      <c r="AB228" s="232" t="s">
        <v>1268</v>
      </c>
      <c r="AC228" s="232"/>
      <c r="AE228" s="232" t="s">
        <v>183</v>
      </c>
      <c r="AF228" t="s">
        <v>317</v>
      </c>
      <c r="AG228" s="2">
        <v>46142</v>
      </c>
      <c r="AH228" s="2">
        <v>46142</v>
      </c>
      <c r="AI228">
        <v>13</v>
      </c>
      <c r="AJ228" s="232" t="s">
        <v>1365</v>
      </c>
      <c r="AK228">
        <v>18</v>
      </c>
      <c r="AL228" s="232">
        <v>4</v>
      </c>
      <c r="AM228">
        <v>26000</v>
      </c>
      <c r="AN228">
        <v>2000</v>
      </c>
      <c r="AO228">
        <v>13</v>
      </c>
      <c r="AP228" s="232">
        <v>26000</v>
      </c>
      <c r="AQ228" s="232"/>
      <c r="AR228" s="232"/>
      <c r="BH228">
        <v>6</v>
      </c>
      <c r="BI228">
        <v>21.5</v>
      </c>
      <c r="BJ228">
        <v>410400</v>
      </c>
      <c r="CF228" s="232" t="s">
        <v>1868</v>
      </c>
      <c r="CG228" s="232" t="s">
        <v>1880</v>
      </c>
      <c r="CH228" t="b">
        <v>0</v>
      </c>
    </row>
    <row r="229" spans="1:86" hidden="1">
      <c r="A229" s="232" t="s">
        <v>1868</v>
      </c>
      <c r="B229" s="232" t="s">
        <v>1366</v>
      </c>
      <c r="C229" s="232" t="s">
        <v>6</v>
      </c>
      <c r="D229" s="232" t="s">
        <v>4</v>
      </c>
      <c r="E229" s="232" t="s">
        <v>195</v>
      </c>
      <c r="F229" s="2">
        <v>46127</v>
      </c>
      <c r="H229">
        <v>6713</v>
      </c>
      <c r="I229" s="232" t="s">
        <v>89</v>
      </c>
      <c r="J229" t="s">
        <v>7</v>
      </c>
      <c r="K229" s="232" t="s">
        <v>9</v>
      </c>
      <c r="L229" t="s">
        <v>14</v>
      </c>
      <c r="M229" s="232"/>
      <c r="N229">
        <v>4400</v>
      </c>
      <c r="P229" s="232"/>
      <c r="Q229" s="232">
        <v>1</v>
      </c>
      <c r="R229">
        <v>6710</v>
      </c>
      <c r="S229" s="232" t="s">
        <v>90</v>
      </c>
      <c r="T229" s="232" t="s">
        <v>7</v>
      </c>
      <c r="U229" s="232" t="s">
        <v>9</v>
      </c>
      <c r="V229" t="s">
        <v>14</v>
      </c>
      <c r="W229">
        <v>2200</v>
      </c>
      <c r="X229" s="232" t="s">
        <v>74</v>
      </c>
      <c r="Y229" s="232" t="s">
        <v>39</v>
      </c>
      <c r="Z229" s="2">
        <v>46135</v>
      </c>
      <c r="AA229" s="232" t="s">
        <v>39</v>
      </c>
      <c r="AB229" s="232" t="s">
        <v>1367</v>
      </c>
      <c r="AC229" s="232"/>
      <c r="AE229" s="232" t="s">
        <v>183</v>
      </c>
      <c r="AF229" t="s">
        <v>317</v>
      </c>
      <c r="AG229" s="2">
        <v>46142</v>
      </c>
      <c r="AH229" s="2">
        <v>46142</v>
      </c>
      <c r="AI229">
        <v>13</v>
      </c>
      <c r="AJ229" s="232" t="s">
        <v>1368</v>
      </c>
      <c r="AK229">
        <v>3</v>
      </c>
      <c r="AL229" s="232">
        <v>4</v>
      </c>
      <c r="AM229">
        <v>57200</v>
      </c>
      <c r="AN229">
        <v>4400</v>
      </c>
      <c r="AO229">
        <v>13</v>
      </c>
      <c r="AP229" s="232">
        <v>57200</v>
      </c>
      <c r="AQ229" s="232"/>
      <c r="AR229" s="232"/>
      <c r="BH229">
        <v>6</v>
      </c>
      <c r="BI229">
        <v>32</v>
      </c>
      <c r="BJ229">
        <v>51600</v>
      </c>
      <c r="CF229" s="232" t="s">
        <v>1868</v>
      </c>
      <c r="CG229" s="232" t="s">
        <v>1880</v>
      </c>
      <c r="CH229" t="b">
        <v>0</v>
      </c>
    </row>
    <row r="230" spans="1:86" hidden="1">
      <c r="A230" s="232" t="s">
        <v>1868</v>
      </c>
      <c r="B230" s="232" t="s">
        <v>1369</v>
      </c>
      <c r="C230" s="232" t="s">
        <v>6</v>
      </c>
      <c r="D230" s="232" t="s">
        <v>4</v>
      </c>
      <c r="E230" s="232" t="s">
        <v>195</v>
      </c>
      <c r="F230" s="2">
        <v>46127</v>
      </c>
      <c r="H230">
        <v>6713</v>
      </c>
      <c r="I230" s="232" t="s">
        <v>188</v>
      </c>
      <c r="J230" t="s">
        <v>7</v>
      </c>
      <c r="K230" s="232"/>
      <c r="L230" t="s">
        <v>14</v>
      </c>
      <c r="M230" s="232"/>
      <c r="N230">
        <v>2000</v>
      </c>
      <c r="P230" s="232"/>
      <c r="Q230" s="232">
        <v>1</v>
      </c>
      <c r="R230">
        <v>6710</v>
      </c>
      <c r="S230" s="232" t="s">
        <v>90</v>
      </c>
      <c r="T230" s="232" t="s">
        <v>7</v>
      </c>
      <c r="U230" s="232"/>
      <c r="V230" t="s">
        <v>14</v>
      </c>
      <c r="W230">
        <v>1000</v>
      </c>
      <c r="X230" s="232" t="s">
        <v>74</v>
      </c>
      <c r="Y230" s="232" t="s">
        <v>16</v>
      </c>
      <c r="Z230" s="2">
        <v>46135</v>
      </c>
      <c r="AA230" s="232" t="s">
        <v>115</v>
      </c>
      <c r="AB230" s="232"/>
      <c r="AC230" s="232"/>
      <c r="AE230" s="232" t="s">
        <v>183</v>
      </c>
      <c r="AF230" t="s">
        <v>317</v>
      </c>
      <c r="AG230" s="2">
        <v>46142</v>
      </c>
      <c r="AH230" s="2">
        <v>46142</v>
      </c>
      <c r="AI230">
        <v>30</v>
      </c>
      <c r="AJ230" s="232" t="s">
        <v>1370</v>
      </c>
      <c r="AK230">
        <v>20</v>
      </c>
      <c r="AL230" s="232">
        <v>4</v>
      </c>
      <c r="AM230">
        <v>60000</v>
      </c>
      <c r="AN230">
        <v>2000</v>
      </c>
      <c r="AO230">
        <v>30</v>
      </c>
      <c r="AP230" s="232">
        <v>60000</v>
      </c>
      <c r="AQ230" s="232"/>
      <c r="AR230" s="232"/>
      <c r="BH230">
        <v>6</v>
      </c>
      <c r="BI230">
        <v>21.5</v>
      </c>
      <c r="BJ230">
        <v>132000</v>
      </c>
      <c r="CF230" s="232" t="s">
        <v>1868</v>
      </c>
      <c r="CG230" s="232" t="s">
        <v>1880</v>
      </c>
      <c r="CH230" t="b">
        <v>0</v>
      </c>
    </row>
    <row r="231" spans="1:86" hidden="1">
      <c r="A231" s="232" t="s">
        <v>1868</v>
      </c>
      <c r="B231" s="232" t="s">
        <v>1371</v>
      </c>
      <c r="C231" s="232" t="s">
        <v>6</v>
      </c>
      <c r="D231" s="232" t="s">
        <v>4</v>
      </c>
      <c r="E231" s="232" t="s">
        <v>195</v>
      </c>
      <c r="F231" s="2">
        <v>46127</v>
      </c>
      <c r="H231">
        <v>6713</v>
      </c>
      <c r="I231" s="232" t="s">
        <v>89</v>
      </c>
      <c r="J231" t="s">
        <v>7</v>
      </c>
      <c r="K231" s="232" t="s">
        <v>91</v>
      </c>
      <c r="L231" t="s">
        <v>14</v>
      </c>
      <c r="M231" s="232"/>
      <c r="N231">
        <v>2000</v>
      </c>
      <c r="P231" s="232"/>
      <c r="Q231" s="232">
        <v>1</v>
      </c>
      <c r="R231">
        <v>6710</v>
      </c>
      <c r="S231" s="232" t="s">
        <v>90</v>
      </c>
      <c r="T231" s="232" t="s">
        <v>7</v>
      </c>
      <c r="U231" s="232" t="s">
        <v>91</v>
      </c>
      <c r="V231" t="s">
        <v>281</v>
      </c>
      <c r="W231">
        <v>1000</v>
      </c>
      <c r="X231" s="232" t="s">
        <v>72</v>
      </c>
      <c r="Y231" s="232" t="s">
        <v>187</v>
      </c>
      <c r="Z231" s="2">
        <v>46136</v>
      </c>
      <c r="AA231" s="232" t="s">
        <v>1362</v>
      </c>
      <c r="AB231" s="232" t="s">
        <v>1268</v>
      </c>
      <c r="AC231" s="232"/>
      <c r="AE231" s="232" t="s">
        <v>183</v>
      </c>
      <c r="AF231" t="s">
        <v>317</v>
      </c>
      <c r="AG231" s="2">
        <v>46142</v>
      </c>
      <c r="AH231" s="2">
        <v>46142</v>
      </c>
      <c r="AI231">
        <v>28</v>
      </c>
      <c r="AJ231" s="232" t="s">
        <v>1372</v>
      </c>
      <c r="AK231">
        <v>50</v>
      </c>
      <c r="AL231" s="232">
        <v>4</v>
      </c>
      <c r="AM231">
        <v>56000</v>
      </c>
      <c r="AN231">
        <v>2000</v>
      </c>
      <c r="AO231">
        <v>28</v>
      </c>
      <c r="AP231" s="232">
        <v>56000</v>
      </c>
      <c r="AQ231" s="232"/>
      <c r="AR231" s="232"/>
      <c r="BH231">
        <v>6</v>
      </c>
      <c r="BI231">
        <v>15</v>
      </c>
      <c r="BJ231">
        <v>100000</v>
      </c>
      <c r="CF231" s="232" t="s">
        <v>1868</v>
      </c>
      <c r="CG231" s="232" t="s">
        <v>1880</v>
      </c>
      <c r="CH231" t="b">
        <v>0</v>
      </c>
    </row>
    <row r="232" spans="1:86" hidden="1">
      <c r="A232" s="232" t="s">
        <v>1868</v>
      </c>
      <c r="B232" s="232" t="s">
        <v>1373</v>
      </c>
      <c r="C232" s="232" t="s">
        <v>6</v>
      </c>
      <c r="D232" s="232" t="s">
        <v>4</v>
      </c>
      <c r="E232" s="232" t="s">
        <v>195</v>
      </c>
      <c r="F232" s="2">
        <v>46127</v>
      </c>
      <c r="H232">
        <v>6713</v>
      </c>
      <c r="I232" s="232" t="s">
        <v>89</v>
      </c>
      <c r="J232" t="s">
        <v>7</v>
      </c>
      <c r="K232" s="232" t="s">
        <v>91</v>
      </c>
      <c r="L232" t="s">
        <v>14</v>
      </c>
      <c r="M232" s="232"/>
      <c r="N232">
        <v>2000</v>
      </c>
      <c r="P232" s="232"/>
      <c r="Q232" s="232">
        <v>1</v>
      </c>
      <c r="R232">
        <v>6710</v>
      </c>
      <c r="S232" s="232" t="s">
        <v>90</v>
      </c>
      <c r="T232" s="232" t="s">
        <v>7</v>
      </c>
      <c r="U232" s="232" t="s">
        <v>91</v>
      </c>
      <c r="V232" t="s">
        <v>14</v>
      </c>
      <c r="W232">
        <v>1000</v>
      </c>
      <c r="X232" s="232" t="s">
        <v>72</v>
      </c>
      <c r="Y232" s="232" t="s">
        <v>39</v>
      </c>
      <c r="Z232" s="2">
        <v>46136</v>
      </c>
      <c r="AA232" s="232" t="s">
        <v>39</v>
      </c>
      <c r="AB232" s="232"/>
      <c r="AC232" s="232"/>
      <c r="AE232" s="232" t="s">
        <v>183</v>
      </c>
      <c r="AF232" t="s">
        <v>317</v>
      </c>
      <c r="AG232" s="2">
        <v>46142</v>
      </c>
      <c r="AH232" s="2">
        <v>46142</v>
      </c>
      <c r="AI232">
        <v>13</v>
      </c>
      <c r="AJ232" s="232" t="s">
        <v>1374</v>
      </c>
      <c r="AK232">
        <v>16</v>
      </c>
      <c r="AL232" s="232">
        <v>4</v>
      </c>
      <c r="AM232">
        <v>26000</v>
      </c>
      <c r="AN232">
        <v>2000</v>
      </c>
      <c r="AO232">
        <v>13</v>
      </c>
      <c r="AP232" s="232">
        <v>26000</v>
      </c>
      <c r="AQ232" s="232"/>
      <c r="AR232" s="232"/>
      <c r="BH232">
        <v>6</v>
      </c>
      <c r="BI232">
        <v>26</v>
      </c>
      <c r="BJ232">
        <v>62000</v>
      </c>
      <c r="CF232" s="232" t="s">
        <v>1868</v>
      </c>
      <c r="CG232" s="232" t="s">
        <v>1880</v>
      </c>
      <c r="CH232" t="b">
        <v>0</v>
      </c>
    </row>
    <row r="233" spans="1:86" hidden="1">
      <c r="A233" s="232" t="s">
        <v>1868</v>
      </c>
      <c r="B233" s="232" t="s">
        <v>1375</v>
      </c>
      <c r="C233" s="232" t="s">
        <v>6</v>
      </c>
      <c r="D233" s="232" t="s">
        <v>4</v>
      </c>
      <c r="E233" s="232" t="s">
        <v>195</v>
      </c>
      <c r="F233" s="2">
        <v>46127</v>
      </c>
      <c r="H233">
        <v>6713</v>
      </c>
      <c r="I233" s="232" t="s">
        <v>190</v>
      </c>
      <c r="J233" t="s">
        <v>12</v>
      </c>
      <c r="K233" s="232" t="s">
        <v>135</v>
      </c>
      <c r="L233" t="s">
        <v>71</v>
      </c>
      <c r="M233" s="232"/>
      <c r="N233" t="s">
        <v>156</v>
      </c>
      <c r="P233" s="232"/>
      <c r="Q233" s="232">
        <v>1</v>
      </c>
      <c r="R233">
        <v>6710</v>
      </c>
      <c r="S233" s="232" t="s">
        <v>90</v>
      </c>
      <c r="T233" s="232" t="s">
        <v>7</v>
      </c>
      <c r="U233" s="232" t="s">
        <v>88</v>
      </c>
      <c r="V233" t="s">
        <v>14</v>
      </c>
      <c r="W233">
        <v>400</v>
      </c>
      <c r="X233" s="232" t="s">
        <v>72</v>
      </c>
      <c r="Y233" s="232" t="s">
        <v>39</v>
      </c>
      <c r="Z233" s="2">
        <v>46136</v>
      </c>
      <c r="AA233" s="232" t="s">
        <v>39</v>
      </c>
      <c r="AB233" s="232"/>
      <c r="AC233" s="232"/>
      <c r="AE233" s="232" t="s">
        <v>183</v>
      </c>
      <c r="AF233" t="s">
        <v>317</v>
      </c>
      <c r="AG233" s="2">
        <v>46142</v>
      </c>
      <c r="AH233" s="2">
        <v>46142</v>
      </c>
      <c r="AI233">
        <v>13</v>
      </c>
      <c r="AJ233" s="232" t="s">
        <v>1376</v>
      </c>
      <c r="AL233" s="232">
        <v>4</v>
      </c>
      <c r="AN233" t="s">
        <v>156</v>
      </c>
      <c r="AO233">
        <v>13</v>
      </c>
      <c r="AP233" s="232">
        <v>10400</v>
      </c>
      <c r="AQ233" s="232"/>
      <c r="AR233" s="232"/>
      <c r="BH233">
        <v>6</v>
      </c>
      <c r="BI233">
        <v>22</v>
      </c>
      <c r="BJ233">
        <v>70000</v>
      </c>
      <c r="CF233" s="232" t="s">
        <v>1868</v>
      </c>
      <c r="CG233" s="232" t="s">
        <v>1880</v>
      </c>
      <c r="CH233" t="b">
        <v>0</v>
      </c>
    </row>
    <row r="234" spans="1:86" hidden="1">
      <c r="A234" s="232" t="s">
        <v>1868</v>
      </c>
      <c r="B234" s="232" t="s">
        <v>198</v>
      </c>
      <c r="C234" s="232" t="s">
        <v>6</v>
      </c>
      <c r="D234" s="232" t="s">
        <v>189</v>
      </c>
      <c r="E234" s="232" t="s">
        <v>195</v>
      </c>
      <c r="F234" s="2">
        <v>46127</v>
      </c>
      <c r="H234">
        <v>6713</v>
      </c>
      <c r="I234" s="232" t="s">
        <v>318</v>
      </c>
      <c r="J234" t="s">
        <v>7</v>
      </c>
      <c r="K234" s="232" t="s">
        <v>13</v>
      </c>
      <c r="L234" t="s">
        <v>100</v>
      </c>
      <c r="M234" s="232"/>
      <c r="N234">
        <v>500</v>
      </c>
      <c r="P234" s="232"/>
      <c r="Q234" s="232">
        <v>1</v>
      </c>
      <c r="R234">
        <v>6710</v>
      </c>
      <c r="S234" s="232" t="s">
        <v>308</v>
      </c>
      <c r="T234" s="232" t="s">
        <v>7</v>
      </c>
      <c r="U234" s="232" t="s">
        <v>13</v>
      </c>
      <c r="V234" t="s">
        <v>14</v>
      </c>
      <c r="W234">
        <v>500</v>
      </c>
      <c r="X234" s="232" t="s">
        <v>74</v>
      </c>
      <c r="Y234" s="232" t="s">
        <v>17</v>
      </c>
      <c r="Z234" s="2">
        <v>46132</v>
      </c>
      <c r="AA234" s="232" t="s">
        <v>17</v>
      </c>
      <c r="AB234" s="232" t="s">
        <v>254</v>
      </c>
      <c r="AC234" s="232"/>
      <c r="AE234" s="232" t="s">
        <v>180</v>
      </c>
      <c r="AG234" s="2">
        <v>46134</v>
      </c>
      <c r="AH234" s="2">
        <v>46134</v>
      </c>
      <c r="AI234">
        <v>22</v>
      </c>
      <c r="AJ234" s="232" t="s">
        <v>1377</v>
      </c>
      <c r="AL234" s="232">
        <v>4</v>
      </c>
      <c r="AM234">
        <v>11000</v>
      </c>
      <c r="AN234">
        <v>500</v>
      </c>
      <c r="AO234">
        <v>22</v>
      </c>
      <c r="AP234" s="232">
        <v>11000</v>
      </c>
      <c r="AQ234" s="232"/>
      <c r="AR234" s="232"/>
      <c r="BH234">
        <v>6</v>
      </c>
      <c r="BI234">
        <v>17</v>
      </c>
      <c r="BJ234">
        <v>1117200</v>
      </c>
      <c r="CF234" s="232" t="s">
        <v>1868</v>
      </c>
      <c r="CG234" s="232" t="s">
        <v>1880</v>
      </c>
      <c r="CH234" t="b">
        <v>0</v>
      </c>
    </row>
    <row r="235" spans="1:86" hidden="1">
      <c r="A235" s="232" t="s">
        <v>1868</v>
      </c>
      <c r="B235" s="232" t="s">
        <v>1378</v>
      </c>
      <c r="C235" s="232" t="s">
        <v>6</v>
      </c>
      <c r="D235" s="232" t="s">
        <v>189</v>
      </c>
      <c r="E235" s="232" t="s">
        <v>82</v>
      </c>
      <c r="F235" s="2">
        <v>46126</v>
      </c>
      <c r="H235">
        <v>0</v>
      </c>
      <c r="I235" s="232" t="s">
        <v>186</v>
      </c>
      <c r="J235">
        <v>0</v>
      </c>
      <c r="K235" s="232" t="s">
        <v>138</v>
      </c>
      <c r="L235">
        <v>0</v>
      </c>
      <c r="M235" s="232"/>
      <c r="N235">
        <v>582</v>
      </c>
      <c r="O235">
        <v>0</v>
      </c>
      <c r="P235" s="232"/>
      <c r="Q235" s="232">
        <v>1</v>
      </c>
      <c r="R235" t="s">
        <v>119</v>
      </c>
      <c r="S235" s="232" t="s">
        <v>1379</v>
      </c>
      <c r="T235" s="232" t="s">
        <v>1</v>
      </c>
      <c r="U235" s="232" t="s">
        <v>138</v>
      </c>
      <c r="V235">
        <v>0</v>
      </c>
      <c r="W235" t="s">
        <v>1380</v>
      </c>
      <c r="X235" s="232" t="s">
        <v>74</v>
      </c>
      <c r="Y235" s="232" t="s">
        <v>39</v>
      </c>
      <c r="Z235" s="2">
        <v>46135</v>
      </c>
      <c r="AA235" s="232" t="s">
        <v>127</v>
      </c>
      <c r="AB235" s="232"/>
      <c r="AC235" s="232"/>
      <c r="AE235" s="232" t="s">
        <v>185</v>
      </c>
      <c r="AF235">
        <v>0</v>
      </c>
      <c r="AG235" s="2">
        <v>46140</v>
      </c>
      <c r="AH235" s="2">
        <v>46140</v>
      </c>
      <c r="AI235">
        <v>43</v>
      </c>
      <c r="AJ235" s="232" t="s">
        <v>1381</v>
      </c>
      <c r="AL235" s="232">
        <v>4</v>
      </c>
      <c r="AM235">
        <v>25026</v>
      </c>
      <c r="AN235">
        <v>582</v>
      </c>
      <c r="AO235">
        <v>43</v>
      </c>
      <c r="AP235" s="232">
        <v>25026</v>
      </c>
      <c r="AQ235" s="232"/>
      <c r="AR235" s="232"/>
      <c r="BH235">
        <v>6</v>
      </c>
      <c r="BI235">
        <v>43</v>
      </c>
      <c r="BJ235">
        <v>147440</v>
      </c>
      <c r="CF235" s="232" t="s">
        <v>1868</v>
      </c>
      <c r="CG235" s="232" t="s">
        <v>1880</v>
      </c>
      <c r="CH235" t="b">
        <v>0</v>
      </c>
    </row>
    <row r="236" spans="1:86" hidden="1">
      <c r="A236" s="232" t="s">
        <v>1868</v>
      </c>
      <c r="B236" s="232" t="s">
        <v>1340</v>
      </c>
      <c r="C236" s="232" t="s">
        <v>6</v>
      </c>
      <c r="D236" s="232" t="s">
        <v>4</v>
      </c>
      <c r="E236" s="232" t="s">
        <v>82</v>
      </c>
      <c r="F236" s="2">
        <v>46126</v>
      </c>
      <c r="H236">
        <v>6713</v>
      </c>
      <c r="I236" s="232" t="s">
        <v>141</v>
      </c>
      <c r="J236" t="s">
        <v>7</v>
      </c>
      <c r="K236" s="232" t="s">
        <v>125</v>
      </c>
      <c r="L236" t="s">
        <v>14</v>
      </c>
      <c r="M236" s="232"/>
      <c r="N236">
        <v>600</v>
      </c>
      <c r="O236">
        <v>0</v>
      </c>
      <c r="P236" s="232"/>
      <c r="Q236" s="232">
        <v>1</v>
      </c>
      <c r="R236">
        <v>6710</v>
      </c>
      <c r="S236" s="232" t="s">
        <v>142</v>
      </c>
      <c r="T236" s="232" t="s">
        <v>7</v>
      </c>
      <c r="U236" s="232" t="s">
        <v>125</v>
      </c>
      <c r="V236" t="s">
        <v>14</v>
      </c>
      <c r="W236">
        <v>600</v>
      </c>
      <c r="X236" s="232" t="s">
        <v>74</v>
      </c>
      <c r="Y236" s="232" t="s">
        <v>18</v>
      </c>
      <c r="Z236" s="2">
        <v>46134</v>
      </c>
      <c r="AA236" s="232" t="s">
        <v>18</v>
      </c>
      <c r="AB236" s="232" t="s">
        <v>337</v>
      </c>
      <c r="AC236" s="232"/>
      <c r="AE236" s="232" t="s">
        <v>183</v>
      </c>
      <c r="AF236" t="s">
        <v>320</v>
      </c>
      <c r="AG236" s="2">
        <v>46136</v>
      </c>
      <c r="AH236" s="2">
        <v>46136</v>
      </c>
      <c r="AI236">
        <v>17</v>
      </c>
      <c r="AJ236" s="232" t="s">
        <v>1382</v>
      </c>
      <c r="AL236" s="232">
        <v>4</v>
      </c>
      <c r="AM236">
        <v>10200</v>
      </c>
      <c r="AN236">
        <v>600</v>
      </c>
      <c r="AO236">
        <v>17</v>
      </c>
      <c r="AP236" s="232">
        <v>10200</v>
      </c>
      <c r="AQ236" s="232"/>
      <c r="AR236" s="232"/>
      <c r="BH236">
        <v>5</v>
      </c>
      <c r="BI236">
        <v>43</v>
      </c>
      <c r="CF236" s="232" t="s">
        <v>1868</v>
      </c>
      <c r="CG236" s="232" t="s">
        <v>1880</v>
      </c>
      <c r="CH236" t="b">
        <v>0</v>
      </c>
    </row>
    <row r="237" spans="1:86" hidden="1">
      <c r="A237" s="232" t="s">
        <v>1868</v>
      </c>
      <c r="B237" s="232" t="s">
        <v>1295</v>
      </c>
      <c r="C237" s="232" t="s">
        <v>6</v>
      </c>
      <c r="D237" s="232" t="s">
        <v>4</v>
      </c>
      <c r="E237" s="232" t="s">
        <v>195</v>
      </c>
      <c r="F237" s="2">
        <v>46125</v>
      </c>
      <c r="H237">
        <v>6713</v>
      </c>
      <c r="I237" s="232" t="s">
        <v>89</v>
      </c>
      <c r="J237" t="s">
        <v>7</v>
      </c>
      <c r="K237" s="232" t="s">
        <v>9</v>
      </c>
      <c r="L237" t="s">
        <v>14</v>
      </c>
      <c r="M237" s="232"/>
      <c r="N237">
        <v>6000</v>
      </c>
      <c r="P237" s="232"/>
      <c r="Q237" s="232">
        <v>1</v>
      </c>
      <c r="R237">
        <v>6710</v>
      </c>
      <c r="S237" s="232" t="s">
        <v>90</v>
      </c>
      <c r="T237" s="232" t="s">
        <v>7</v>
      </c>
      <c r="U237" s="232" t="s">
        <v>9</v>
      </c>
      <c r="V237" t="s">
        <v>14</v>
      </c>
      <c r="W237">
        <v>3000</v>
      </c>
      <c r="X237" s="232" t="s">
        <v>72</v>
      </c>
      <c r="Y237" s="232" t="s">
        <v>39</v>
      </c>
      <c r="Z237" s="2">
        <v>46132</v>
      </c>
      <c r="AA237" s="232" t="s">
        <v>39</v>
      </c>
      <c r="AB237" s="232"/>
      <c r="AC237" s="232"/>
      <c r="AE237" s="232" t="s">
        <v>183</v>
      </c>
      <c r="AF237" t="s">
        <v>317</v>
      </c>
      <c r="AG237" s="2">
        <v>46135</v>
      </c>
      <c r="AH237" s="2">
        <v>46135</v>
      </c>
      <c r="AI237">
        <v>13</v>
      </c>
      <c r="AJ237" s="232" t="s">
        <v>1341</v>
      </c>
      <c r="AK237">
        <v>4</v>
      </c>
      <c r="AL237" s="232">
        <v>4</v>
      </c>
      <c r="AM237">
        <v>78000</v>
      </c>
      <c r="AN237">
        <v>6000</v>
      </c>
      <c r="AO237">
        <v>13</v>
      </c>
      <c r="AP237" s="232">
        <v>78000</v>
      </c>
      <c r="AQ237" s="232"/>
      <c r="AR237" s="232"/>
      <c r="BH237">
        <v>6</v>
      </c>
      <c r="BI237">
        <v>13</v>
      </c>
      <c r="BJ237">
        <v>1600</v>
      </c>
      <c r="CF237" s="232" t="s">
        <v>1868</v>
      </c>
      <c r="CG237" s="232" t="s">
        <v>1880</v>
      </c>
      <c r="CH237" t="b">
        <v>0</v>
      </c>
    </row>
    <row r="238" spans="1:86" hidden="1">
      <c r="A238" s="232" t="s">
        <v>1868</v>
      </c>
      <c r="B238" s="232" t="s">
        <v>1296</v>
      </c>
      <c r="C238" s="232" t="s">
        <v>6</v>
      </c>
      <c r="D238" s="232" t="s">
        <v>4</v>
      </c>
      <c r="E238" s="232" t="s">
        <v>195</v>
      </c>
      <c r="F238" s="2">
        <v>46125</v>
      </c>
      <c r="H238">
        <v>6713</v>
      </c>
      <c r="I238" s="232" t="s">
        <v>111</v>
      </c>
      <c r="J238" t="s">
        <v>7</v>
      </c>
      <c r="K238" s="232" t="s">
        <v>9</v>
      </c>
      <c r="L238" t="s">
        <v>14</v>
      </c>
      <c r="M238" s="232"/>
      <c r="N238">
        <v>6000</v>
      </c>
      <c r="P238" s="232"/>
      <c r="Q238" s="232">
        <v>1</v>
      </c>
      <c r="R238">
        <v>6710</v>
      </c>
      <c r="S238" s="232" t="s">
        <v>112</v>
      </c>
      <c r="T238" s="232" t="s">
        <v>7</v>
      </c>
      <c r="U238" s="232" t="s">
        <v>9</v>
      </c>
      <c r="V238" t="s">
        <v>14</v>
      </c>
      <c r="W238">
        <v>3000</v>
      </c>
      <c r="X238" s="232" t="s">
        <v>74</v>
      </c>
      <c r="Y238" s="232" t="s">
        <v>39</v>
      </c>
      <c r="Z238" s="2">
        <v>46132</v>
      </c>
      <c r="AA238" s="232" t="s">
        <v>39</v>
      </c>
      <c r="AB238" s="232"/>
      <c r="AC238" s="232"/>
      <c r="AE238" s="232" t="s">
        <v>183</v>
      </c>
      <c r="AF238" t="s">
        <v>317</v>
      </c>
      <c r="AG238" s="2">
        <v>46134</v>
      </c>
      <c r="AH238" s="2">
        <v>46134</v>
      </c>
      <c r="AI238">
        <v>13</v>
      </c>
      <c r="AJ238" s="232" t="s">
        <v>1342</v>
      </c>
      <c r="AK238">
        <v>19</v>
      </c>
      <c r="AL238" s="232">
        <v>4</v>
      </c>
      <c r="AM238">
        <v>78000</v>
      </c>
      <c r="AN238">
        <v>6000</v>
      </c>
      <c r="AO238">
        <v>13</v>
      </c>
      <c r="AP238" s="232">
        <v>78000</v>
      </c>
      <c r="AQ238" s="232"/>
      <c r="AR238" s="232"/>
      <c r="BH238">
        <v>6</v>
      </c>
      <c r="BI238">
        <v>13</v>
      </c>
      <c r="CF238" s="232" t="s">
        <v>1868</v>
      </c>
      <c r="CG238" s="232" t="s">
        <v>1880</v>
      </c>
      <c r="CH238" t="b">
        <v>0</v>
      </c>
    </row>
    <row r="239" spans="1:86" hidden="1">
      <c r="A239" s="232" t="s">
        <v>1868</v>
      </c>
      <c r="B239" s="232" t="s">
        <v>1297</v>
      </c>
      <c r="C239" s="232" t="s">
        <v>6</v>
      </c>
      <c r="D239" s="232" t="s">
        <v>4</v>
      </c>
      <c r="E239" s="232" t="s">
        <v>195</v>
      </c>
      <c r="F239" s="2">
        <v>46125</v>
      </c>
      <c r="H239">
        <v>6713</v>
      </c>
      <c r="I239" s="232" t="s">
        <v>214</v>
      </c>
      <c r="J239" t="s">
        <v>7</v>
      </c>
      <c r="K239" s="232" t="s">
        <v>9</v>
      </c>
      <c r="L239" t="s">
        <v>14</v>
      </c>
      <c r="M239" s="232"/>
      <c r="N239">
        <v>2000</v>
      </c>
      <c r="P239" s="232"/>
      <c r="Q239" s="232">
        <v>1</v>
      </c>
      <c r="R239">
        <v>6710</v>
      </c>
      <c r="S239" s="232" t="s">
        <v>179</v>
      </c>
      <c r="T239" s="232" t="s">
        <v>7</v>
      </c>
      <c r="U239" s="232" t="s">
        <v>9</v>
      </c>
      <c r="V239" t="s">
        <v>14</v>
      </c>
      <c r="W239">
        <v>1000</v>
      </c>
      <c r="X239" s="232" t="s">
        <v>74</v>
      </c>
      <c r="Y239" s="232" t="s">
        <v>16</v>
      </c>
      <c r="Z239" s="2">
        <v>46129</v>
      </c>
      <c r="AA239" s="232" t="s">
        <v>16</v>
      </c>
      <c r="AB239" s="232"/>
      <c r="AC239" s="232"/>
      <c r="AE239" s="232" t="s">
        <v>183</v>
      </c>
      <c r="AF239" t="s">
        <v>314</v>
      </c>
      <c r="AG239" s="2">
        <v>46132</v>
      </c>
      <c r="AH239" s="2">
        <v>46132</v>
      </c>
      <c r="AI239">
        <v>8.5</v>
      </c>
      <c r="AJ239" s="232" t="s">
        <v>1343</v>
      </c>
      <c r="AK239">
        <v>1</v>
      </c>
      <c r="AL239" s="232">
        <v>4</v>
      </c>
      <c r="AM239">
        <v>17000</v>
      </c>
      <c r="AN239">
        <v>2000</v>
      </c>
      <c r="AO239">
        <v>8.5</v>
      </c>
      <c r="AP239" s="232">
        <v>17000</v>
      </c>
      <c r="AQ239" s="232"/>
      <c r="AR239" s="232"/>
      <c r="BH239">
        <v>6</v>
      </c>
      <c r="BI239">
        <v>13</v>
      </c>
      <c r="BJ239">
        <v>14744</v>
      </c>
      <c r="CF239" s="232" t="s">
        <v>1868</v>
      </c>
      <c r="CG239" s="232" t="s">
        <v>1880</v>
      </c>
      <c r="CH239" t="b">
        <v>0</v>
      </c>
    </row>
    <row r="240" spans="1:86" hidden="1">
      <c r="A240" s="232" t="s">
        <v>1868</v>
      </c>
      <c r="B240" s="232" t="s">
        <v>1243</v>
      </c>
      <c r="C240" s="232" t="s">
        <v>6</v>
      </c>
      <c r="D240" s="232" t="s">
        <v>4</v>
      </c>
      <c r="E240" s="232" t="s">
        <v>195</v>
      </c>
      <c r="F240" s="2">
        <v>46125</v>
      </c>
      <c r="H240">
        <v>6783</v>
      </c>
      <c r="I240" s="232" t="s">
        <v>1298</v>
      </c>
      <c r="J240" t="s">
        <v>7</v>
      </c>
      <c r="K240" s="232" t="s">
        <v>9</v>
      </c>
      <c r="L240" t="s">
        <v>15</v>
      </c>
      <c r="M240" s="232"/>
      <c r="N240">
        <v>2700</v>
      </c>
      <c r="P240" s="232"/>
      <c r="Q240" s="232">
        <v>1</v>
      </c>
      <c r="R240">
        <v>6780</v>
      </c>
      <c r="S240" s="232" t="s">
        <v>1299</v>
      </c>
      <c r="T240" s="232" t="s">
        <v>7</v>
      </c>
      <c r="U240" s="232" t="s">
        <v>9</v>
      </c>
      <c r="V240" t="s">
        <v>274</v>
      </c>
      <c r="W240">
        <v>2700</v>
      </c>
      <c r="X240" s="232" t="s">
        <v>74</v>
      </c>
      <c r="Y240" s="232" t="s">
        <v>16</v>
      </c>
      <c r="Z240" s="2">
        <v>46129</v>
      </c>
      <c r="AA240" s="232" t="s">
        <v>110</v>
      </c>
      <c r="AB240" s="232" t="s">
        <v>338</v>
      </c>
      <c r="AC240" s="232"/>
      <c r="AE240" s="232" t="s">
        <v>182</v>
      </c>
      <c r="AF240" t="s">
        <v>345</v>
      </c>
      <c r="AG240" s="2">
        <v>46139</v>
      </c>
      <c r="AH240" s="2">
        <v>46139</v>
      </c>
      <c r="AI240">
        <v>30</v>
      </c>
      <c r="AJ240" s="232" t="s">
        <v>1344</v>
      </c>
      <c r="AK240">
        <v>3</v>
      </c>
      <c r="AL240" s="232">
        <v>4</v>
      </c>
      <c r="AM240">
        <v>81000</v>
      </c>
      <c r="AN240">
        <v>2700</v>
      </c>
      <c r="AO240">
        <v>30</v>
      </c>
      <c r="AP240" s="232">
        <v>81000</v>
      </c>
      <c r="AQ240" s="232"/>
      <c r="AR240" s="232"/>
      <c r="BH240">
        <v>6</v>
      </c>
      <c r="BI240">
        <v>28</v>
      </c>
      <c r="BJ240">
        <v>45600</v>
      </c>
      <c r="CF240" s="232" t="s">
        <v>1868</v>
      </c>
      <c r="CG240" s="232" t="s">
        <v>1880</v>
      </c>
      <c r="CH240" t="b">
        <v>0</v>
      </c>
    </row>
    <row r="241" spans="1:86" hidden="1">
      <c r="A241" s="232" t="s">
        <v>1868</v>
      </c>
      <c r="B241" s="232" t="s">
        <v>1242</v>
      </c>
      <c r="C241" s="232" t="s">
        <v>6</v>
      </c>
      <c r="D241" s="232" t="s">
        <v>4</v>
      </c>
      <c r="E241" s="232" t="s">
        <v>195</v>
      </c>
      <c r="F241" s="2">
        <v>46125</v>
      </c>
      <c r="H241">
        <v>6783</v>
      </c>
      <c r="I241" s="232" t="s">
        <v>1345</v>
      </c>
      <c r="J241" t="s">
        <v>7</v>
      </c>
      <c r="K241" s="232" t="s">
        <v>9</v>
      </c>
      <c r="L241" t="s">
        <v>15</v>
      </c>
      <c r="M241" s="232"/>
      <c r="N241">
        <v>295</v>
      </c>
      <c r="P241" s="232"/>
      <c r="Q241" s="232">
        <v>1</v>
      </c>
      <c r="R241">
        <v>6780</v>
      </c>
      <c r="S241" s="232" t="s">
        <v>1346</v>
      </c>
      <c r="T241" s="232" t="s">
        <v>7</v>
      </c>
      <c r="U241" s="232" t="s">
        <v>9</v>
      </c>
      <c r="V241" t="s">
        <v>274</v>
      </c>
      <c r="W241">
        <v>295</v>
      </c>
      <c r="X241" s="232" t="s">
        <v>74</v>
      </c>
      <c r="Y241" s="232" t="s">
        <v>16</v>
      </c>
      <c r="Z241" s="2">
        <v>46129</v>
      </c>
      <c r="AA241" s="232" t="s">
        <v>110</v>
      </c>
      <c r="AB241" s="232" t="s">
        <v>338</v>
      </c>
      <c r="AC241" s="232"/>
      <c r="AE241" s="232" t="s">
        <v>182</v>
      </c>
      <c r="AF241" t="s">
        <v>345</v>
      </c>
      <c r="AG241" s="2">
        <v>46139</v>
      </c>
      <c r="AH241" s="2">
        <v>46139</v>
      </c>
      <c r="AI241">
        <v>30</v>
      </c>
      <c r="AJ241" s="232" t="s">
        <v>1403</v>
      </c>
      <c r="AK241">
        <v>8</v>
      </c>
      <c r="AL241" s="232">
        <v>4</v>
      </c>
      <c r="AM241">
        <v>8850</v>
      </c>
      <c r="AN241">
        <v>295</v>
      </c>
      <c r="AO241">
        <v>30</v>
      </c>
      <c r="AP241" s="232">
        <v>8850</v>
      </c>
      <c r="AQ241" s="232"/>
      <c r="AR241" s="232"/>
      <c r="BH241">
        <v>6</v>
      </c>
      <c r="BI241">
        <v>28</v>
      </c>
      <c r="CF241" s="232" t="s">
        <v>1868</v>
      </c>
      <c r="CG241" s="232" t="s">
        <v>1880</v>
      </c>
      <c r="CH241" t="b">
        <v>0</v>
      </c>
    </row>
    <row r="242" spans="1:86" hidden="1">
      <c r="A242" s="232" t="s">
        <v>1868</v>
      </c>
      <c r="B242" s="232" t="s">
        <v>1300</v>
      </c>
      <c r="C242" s="232" t="s">
        <v>6</v>
      </c>
      <c r="D242" s="232" t="s">
        <v>189</v>
      </c>
      <c r="E242" s="232" t="s">
        <v>195</v>
      </c>
      <c r="F242" s="2">
        <v>46122</v>
      </c>
      <c r="H242">
        <v>0</v>
      </c>
      <c r="I242" s="232" t="s">
        <v>162</v>
      </c>
      <c r="J242" t="s">
        <v>118</v>
      </c>
      <c r="K242" s="232" t="s">
        <v>9</v>
      </c>
      <c r="L242" t="s">
        <v>1</v>
      </c>
      <c r="M242" s="232"/>
      <c r="N242">
        <v>2850</v>
      </c>
      <c r="P242" s="232"/>
      <c r="Q242" s="232">
        <v>1</v>
      </c>
      <c r="R242" t="s">
        <v>119</v>
      </c>
      <c r="S242" s="232" t="s">
        <v>120</v>
      </c>
      <c r="T242" s="232" t="s">
        <v>118</v>
      </c>
      <c r="U242" s="232" t="s">
        <v>9</v>
      </c>
      <c r="W242">
        <v>1000</v>
      </c>
      <c r="X242" s="232" t="s">
        <v>74</v>
      </c>
      <c r="Y242" s="232" t="s">
        <v>39</v>
      </c>
      <c r="Z242" s="2">
        <v>46134</v>
      </c>
      <c r="AA242" s="232" t="s">
        <v>127</v>
      </c>
      <c r="AB242" s="232" t="s">
        <v>1301</v>
      </c>
      <c r="AC242" s="232"/>
      <c r="AE242" s="232" t="s">
        <v>185</v>
      </c>
      <c r="AG242" s="2">
        <v>46136</v>
      </c>
      <c r="AH242" s="2">
        <v>46136</v>
      </c>
      <c r="AI242">
        <v>25.7</v>
      </c>
      <c r="AJ242" s="232" t="s">
        <v>1302</v>
      </c>
      <c r="AK242">
        <v>16</v>
      </c>
      <c r="AL242" s="232">
        <v>4</v>
      </c>
      <c r="AM242">
        <v>73245</v>
      </c>
      <c r="AN242">
        <v>2850</v>
      </c>
      <c r="AO242">
        <v>25.7</v>
      </c>
      <c r="AP242" s="232">
        <v>73245</v>
      </c>
      <c r="AQ242" s="232"/>
      <c r="AR242" s="232"/>
      <c r="BH242">
        <v>6</v>
      </c>
      <c r="BI242">
        <v>28</v>
      </c>
      <c r="BJ242">
        <v>166400</v>
      </c>
      <c r="CF242" s="232" t="s">
        <v>1868</v>
      </c>
      <c r="CG242" s="232" t="s">
        <v>1880</v>
      </c>
      <c r="CH242" t="b">
        <v>0</v>
      </c>
    </row>
    <row r="243" spans="1:86" hidden="1">
      <c r="A243" s="232" t="s">
        <v>1868</v>
      </c>
      <c r="B243" s="232" t="s">
        <v>197</v>
      </c>
      <c r="C243" s="232" t="s">
        <v>6</v>
      </c>
      <c r="D243" s="232" t="s">
        <v>189</v>
      </c>
      <c r="E243" s="232" t="s">
        <v>195</v>
      </c>
      <c r="F243" s="2">
        <v>46122</v>
      </c>
      <c r="H243">
        <v>6713</v>
      </c>
      <c r="I243" s="232" t="s">
        <v>99</v>
      </c>
      <c r="J243" t="s">
        <v>7</v>
      </c>
      <c r="K243" s="232" t="s">
        <v>9</v>
      </c>
      <c r="L243" t="s">
        <v>100</v>
      </c>
      <c r="M243" s="232"/>
      <c r="N243">
        <v>300</v>
      </c>
      <c r="P243" s="232"/>
      <c r="Q243" s="232">
        <v>1</v>
      </c>
      <c r="R243">
        <v>6710</v>
      </c>
      <c r="S243" s="232" t="s">
        <v>99</v>
      </c>
      <c r="T243" s="232" t="s">
        <v>7</v>
      </c>
      <c r="U243" s="232" t="s">
        <v>9</v>
      </c>
      <c r="V243" t="s">
        <v>1</v>
      </c>
      <c r="W243">
        <v>300</v>
      </c>
      <c r="X243" s="232" t="s">
        <v>74</v>
      </c>
      <c r="Y243" s="232" t="s">
        <v>41</v>
      </c>
      <c r="Z243" s="2">
        <v>46129</v>
      </c>
      <c r="AA243" s="232" t="s">
        <v>43</v>
      </c>
      <c r="AB243" s="232" t="s">
        <v>331</v>
      </c>
      <c r="AC243" s="232" t="s">
        <v>1303</v>
      </c>
      <c r="AD243" t="s">
        <v>288</v>
      </c>
      <c r="AE243" s="232" t="s">
        <v>180</v>
      </c>
      <c r="AG243" s="2">
        <v>46133</v>
      </c>
      <c r="AH243" s="2">
        <v>46133</v>
      </c>
      <c r="AI243">
        <v>13</v>
      </c>
      <c r="AJ243" s="232" t="s">
        <v>1304</v>
      </c>
      <c r="AK243">
        <v>14</v>
      </c>
      <c r="AL243" s="232">
        <v>4</v>
      </c>
      <c r="AM243">
        <v>3900</v>
      </c>
      <c r="AN243">
        <v>300</v>
      </c>
      <c r="AO243">
        <v>13</v>
      </c>
      <c r="AP243" s="232">
        <v>3900</v>
      </c>
      <c r="AQ243" s="232"/>
      <c r="AR243" s="232"/>
      <c r="BH243">
        <v>6</v>
      </c>
      <c r="BI243">
        <v>11</v>
      </c>
      <c r="BJ243">
        <v>72800</v>
      </c>
      <c r="CF243" s="232" t="s">
        <v>1868</v>
      </c>
      <c r="CG243" s="232" t="s">
        <v>1880</v>
      </c>
      <c r="CH243" t="b">
        <v>0</v>
      </c>
    </row>
    <row r="244" spans="1:86" hidden="1">
      <c r="A244" s="232" t="s">
        <v>1868</v>
      </c>
      <c r="B244" s="232" t="s">
        <v>1305</v>
      </c>
      <c r="C244" s="232" t="s">
        <v>6</v>
      </c>
      <c r="D244" s="232" t="s">
        <v>189</v>
      </c>
      <c r="E244" s="232" t="s">
        <v>82</v>
      </c>
      <c r="F244" s="2">
        <v>46121</v>
      </c>
      <c r="H244">
        <v>0</v>
      </c>
      <c r="I244" s="232" t="s">
        <v>1306</v>
      </c>
      <c r="J244" t="s">
        <v>7</v>
      </c>
      <c r="K244" s="232" t="s">
        <v>13</v>
      </c>
      <c r="L244" t="s">
        <v>1</v>
      </c>
      <c r="M244" s="232"/>
      <c r="N244" t="s">
        <v>1307</v>
      </c>
      <c r="P244" s="232"/>
      <c r="Q244" s="232">
        <v>1</v>
      </c>
      <c r="R244">
        <v>0</v>
      </c>
      <c r="S244" s="232" t="s">
        <v>1308</v>
      </c>
      <c r="T244" s="232" t="s">
        <v>7</v>
      </c>
      <c r="U244" s="232" t="s">
        <v>13</v>
      </c>
      <c r="V244" t="s">
        <v>1</v>
      </c>
      <c r="W244" t="s">
        <v>1309</v>
      </c>
      <c r="X244" s="232" t="s">
        <v>74</v>
      </c>
      <c r="Y244" s="232" t="s">
        <v>16</v>
      </c>
      <c r="Z244" s="2">
        <v>46126</v>
      </c>
      <c r="AA244" s="232" t="s">
        <v>1310</v>
      </c>
      <c r="AB244" s="232"/>
      <c r="AC244" s="232"/>
      <c r="AE244" s="232" t="s">
        <v>173</v>
      </c>
      <c r="AG244" s="2">
        <v>46126</v>
      </c>
      <c r="AH244" s="2">
        <v>46126</v>
      </c>
      <c r="AJ244" s="232"/>
      <c r="AK244">
        <v>12</v>
      </c>
      <c r="AL244" s="232">
        <v>4</v>
      </c>
      <c r="AN244" t="s">
        <v>1307</v>
      </c>
      <c r="AO244">
        <v>0</v>
      </c>
      <c r="AP244" s="232">
        <v>0</v>
      </c>
      <c r="AQ244" s="232"/>
      <c r="AR244" s="232"/>
      <c r="BH244">
        <v>6</v>
      </c>
      <c r="BI244">
        <v>11</v>
      </c>
      <c r="BJ244">
        <v>62400</v>
      </c>
      <c r="CF244" s="232" t="s">
        <v>1868</v>
      </c>
      <c r="CG244" s="232" t="s">
        <v>1880</v>
      </c>
      <c r="CH244" t="b">
        <v>0</v>
      </c>
    </row>
    <row r="245" spans="1:86" hidden="1">
      <c r="A245" s="232" t="s">
        <v>1868</v>
      </c>
      <c r="B245" s="232" t="s">
        <v>1311</v>
      </c>
      <c r="C245" s="232" t="s">
        <v>6</v>
      </c>
      <c r="D245" s="232" t="s">
        <v>189</v>
      </c>
      <c r="E245" s="232" t="s">
        <v>82</v>
      </c>
      <c r="F245" s="2">
        <v>46121</v>
      </c>
      <c r="H245">
        <v>0</v>
      </c>
      <c r="I245" s="232" t="s">
        <v>1312</v>
      </c>
      <c r="J245" t="s">
        <v>7</v>
      </c>
      <c r="K245" s="232" t="s">
        <v>1</v>
      </c>
      <c r="L245" t="s">
        <v>14</v>
      </c>
      <c r="M245" s="232"/>
      <c r="N245">
        <v>30</v>
      </c>
      <c r="O245">
        <v>0</v>
      </c>
      <c r="P245" s="232"/>
      <c r="Q245" s="232">
        <v>1</v>
      </c>
      <c r="R245">
        <v>0</v>
      </c>
      <c r="S245" s="232" t="s">
        <v>1313</v>
      </c>
      <c r="T245" s="232" t="s">
        <v>7</v>
      </c>
      <c r="U245" s="232" t="s">
        <v>1</v>
      </c>
      <c r="V245" t="s">
        <v>1314</v>
      </c>
      <c r="W245">
        <v>30</v>
      </c>
      <c r="X245" s="232" t="s">
        <v>74</v>
      </c>
      <c r="Y245" s="232" t="s">
        <v>36</v>
      </c>
      <c r="Z245" s="2">
        <v>46126</v>
      </c>
      <c r="AA245" s="232" t="s">
        <v>36</v>
      </c>
      <c r="AB245" s="232"/>
      <c r="AC245" s="232"/>
      <c r="AE245" s="232" t="s">
        <v>173</v>
      </c>
      <c r="AG245" s="2">
        <v>46126</v>
      </c>
      <c r="AH245" s="2">
        <v>46126</v>
      </c>
      <c r="AJ245" s="232"/>
      <c r="AK245">
        <v>3</v>
      </c>
      <c r="AL245" s="232">
        <v>4</v>
      </c>
      <c r="AM245">
        <v>0</v>
      </c>
      <c r="AN245">
        <v>30</v>
      </c>
      <c r="AO245">
        <v>0</v>
      </c>
      <c r="AP245" s="232">
        <v>0</v>
      </c>
      <c r="AQ245" s="232"/>
      <c r="AR245" s="232"/>
      <c r="BH245">
        <v>6</v>
      </c>
      <c r="BI245">
        <v>32</v>
      </c>
      <c r="CF245" s="232" t="s">
        <v>1868</v>
      </c>
      <c r="CG245" s="232" t="s">
        <v>1880</v>
      </c>
      <c r="CH245" t="b">
        <v>0</v>
      </c>
    </row>
    <row r="246" spans="1:86" hidden="1">
      <c r="A246" s="232" t="s">
        <v>1868</v>
      </c>
      <c r="B246" s="232" t="s">
        <v>1315</v>
      </c>
      <c r="C246" s="232" t="s">
        <v>6</v>
      </c>
      <c r="D246" s="232" t="s">
        <v>4</v>
      </c>
      <c r="E246" s="232" t="s">
        <v>82</v>
      </c>
      <c r="F246" s="2">
        <v>46121</v>
      </c>
      <c r="H246">
        <v>6713</v>
      </c>
      <c r="I246" s="232" t="s">
        <v>1461</v>
      </c>
      <c r="J246" t="s">
        <v>7</v>
      </c>
      <c r="K246" s="232" t="s">
        <v>91</v>
      </c>
      <c r="L246" t="s">
        <v>14</v>
      </c>
      <c r="M246" s="232"/>
      <c r="N246" t="s">
        <v>1462</v>
      </c>
      <c r="O246">
        <v>0</v>
      </c>
      <c r="P246" s="232"/>
      <c r="Q246" s="232">
        <v>1</v>
      </c>
      <c r="R246">
        <v>6710</v>
      </c>
      <c r="S246" s="232" t="s">
        <v>90</v>
      </c>
      <c r="T246" s="232" t="s">
        <v>7</v>
      </c>
      <c r="U246" s="232" t="s">
        <v>91</v>
      </c>
      <c r="V246" t="s">
        <v>14</v>
      </c>
      <c r="W246">
        <v>9000</v>
      </c>
      <c r="X246" s="232" t="s">
        <v>72</v>
      </c>
      <c r="Y246" s="232" t="s">
        <v>39</v>
      </c>
      <c r="Z246" s="2">
        <v>46133</v>
      </c>
      <c r="AA246" s="232" t="s">
        <v>366</v>
      </c>
      <c r="AB246" s="232"/>
      <c r="AC246" s="232"/>
      <c r="AE246" s="232" t="s">
        <v>183</v>
      </c>
      <c r="AF246" t="s">
        <v>317</v>
      </c>
      <c r="AG246" s="2">
        <v>46139</v>
      </c>
      <c r="AH246" s="2">
        <v>46139</v>
      </c>
      <c r="AI246" t="s">
        <v>1463</v>
      </c>
      <c r="AJ246" s="232" t="s">
        <v>1464</v>
      </c>
      <c r="AK246">
        <v>1</v>
      </c>
      <c r="AL246" s="232">
        <v>4</v>
      </c>
      <c r="AN246" t="s">
        <v>1462</v>
      </c>
      <c r="AO246" t="s">
        <v>1463</v>
      </c>
      <c r="AP246" s="232">
        <v>240800</v>
      </c>
      <c r="AQ246" s="232"/>
      <c r="AR246" s="232"/>
      <c r="BH246">
        <v>6</v>
      </c>
      <c r="BI246">
        <v>17</v>
      </c>
      <c r="BJ246">
        <v>8600</v>
      </c>
      <c r="CF246" s="232" t="s">
        <v>1868</v>
      </c>
      <c r="CG246" s="232" t="s">
        <v>1880</v>
      </c>
      <c r="CH246" t="b">
        <v>0</v>
      </c>
    </row>
    <row r="247" spans="1:86" hidden="1">
      <c r="A247" s="232" t="s">
        <v>1868</v>
      </c>
      <c r="B247" s="232" t="s">
        <v>1316</v>
      </c>
      <c r="C247" s="232" t="s">
        <v>6</v>
      </c>
      <c r="D247" s="232" t="s">
        <v>4</v>
      </c>
      <c r="E247" s="232" t="s">
        <v>82</v>
      </c>
      <c r="F247" s="2">
        <v>46121</v>
      </c>
      <c r="H247">
        <v>6713</v>
      </c>
      <c r="I247" s="232" t="s">
        <v>190</v>
      </c>
      <c r="J247" t="s">
        <v>12</v>
      </c>
      <c r="K247" s="232" t="s">
        <v>135</v>
      </c>
      <c r="L247" t="s">
        <v>71</v>
      </c>
      <c r="M247" s="232"/>
      <c r="N247" t="s">
        <v>1187</v>
      </c>
      <c r="O247">
        <v>0</v>
      </c>
      <c r="P247" s="232"/>
      <c r="Q247" s="232">
        <v>1</v>
      </c>
      <c r="R247">
        <v>6710</v>
      </c>
      <c r="S247" s="232" t="s">
        <v>90</v>
      </c>
      <c r="T247" s="232" t="s">
        <v>7</v>
      </c>
      <c r="U247" s="232" t="s">
        <v>88</v>
      </c>
      <c r="V247" t="s">
        <v>281</v>
      </c>
      <c r="W247">
        <v>3000</v>
      </c>
      <c r="X247" s="232" t="s">
        <v>72</v>
      </c>
      <c r="Y247" s="232" t="s">
        <v>161</v>
      </c>
      <c r="Z247" s="2">
        <v>46127</v>
      </c>
      <c r="AA247" s="232" t="s">
        <v>486</v>
      </c>
      <c r="AB247" s="232"/>
      <c r="AC247" s="232"/>
      <c r="AE247" s="232" t="s">
        <v>183</v>
      </c>
      <c r="AF247" t="s">
        <v>317</v>
      </c>
      <c r="AG247" s="2">
        <v>46135</v>
      </c>
      <c r="AH247" s="2">
        <v>46135</v>
      </c>
      <c r="AI247">
        <v>28</v>
      </c>
      <c r="AJ247" s="232" t="s">
        <v>1317</v>
      </c>
      <c r="AK247">
        <v>2</v>
      </c>
      <c r="AL247" s="232">
        <v>4</v>
      </c>
      <c r="AN247" t="s">
        <v>1187</v>
      </c>
      <c r="AO247">
        <v>28</v>
      </c>
      <c r="AP247" s="232">
        <v>168000</v>
      </c>
      <c r="AQ247" s="232"/>
      <c r="AR247" s="232"/>
      <c r="BH247">
        <v>6</v>
      </c>
      <c r="BI247">
        <v>32</v>
      </c>
      <c r="CF247" s="232" t="s">
        <v>1868</v>
      </c>
      <c r="CG247" s="232" t="s">
        <v>1880</v>
      </c>
      <c r="CH247" t="b">
        <v>0</v>
      </c>
    </row>
    <row r="248" spans="1:86" hidden="1">
      <c r="A248" s="232" t="s">
        <v>1868</v>
      </c>
      <c r="B248" s="232" t="s">
        <v>1318</v>
      </c>
      <c r="C248" s="232" t="s">
        <v>6</v>
      </c>
      <c r="D248" s="232" t="s">
        <v>4</v>
      </c>
      <c r="E248" s="232" t="s">
        <v>82</v>
      </c>
      <c r="F248" s="2">
        <v>46121</v>
      </c>
      <c r="H248">
        <v>6713</v>
      </c>
      <c r="I248" s="232" t="s">
        <v>1165</v>
      </c>
      <c r="J248" t="s">
        <v>7</v>
      </c>
      <c r="K248" s="232" t="s">
        <v>91</v>
      </c>
      <c r="L248" t="s">
        <v>14</v>
      </c>
      <c r="M248" s="232"/>
      <c r="N248">
        <v>3200</v>
      </c>
      <c r="O248">
        <v>0</v>
      </c>
      <c r="P248" s="232"/>
      <c r="Q248" s="232">
        <v>1</v>
      </c>
      <c r="R248">
        <v>6710</v>
      </c>
      <c r="S248" s="232" t="s">
        <v>90</v>
      </c>
      <c r="T248" s="232" t="s">
        <v>7</v>
      </c>
      <c r="U248" s="232" t="s">
        <v>91</v>
      </c>
      <c r="V248" t="s">
        <v>14</v>
      </c>
      <c r="W248">
        <v>1600</v>
      </c>
      <c r="X248" s="232" t="s">
        <v>72</v>
      </c>
      <c r="Y248" s="232" t="s">
        <v>16</v>
      </c>
      <c r="Z248" s="2">
        <v>46126</v>
      </c>
      <c r="AA248" s="232" t="s">
        <v>115</v>
      </c>
      <c r="AB248" s="232"/>
      <c r="AC248" s="232"/>
      <c r="AE248" s="232" t="s">
        <v>183</v>
      </c>
      <c r="AF248" t="s">
        <v>317</v>
      </c>
      <c r="AG248" s="2">
        <v>46133</v>
      </c>
      <c r="AH248" s="2">
        <v>46133</v>
      </c>
      <c r="AI248">
        <v>30</v>
      </c>
      <c r="AJ248" s="232" t="s">
        <v>1319</v>
      </c>
      <c r="AK248">
        <v>1</v>
      </c>
      <c r="AL248" s="232">
        <v>4</v>
      </c>
      <c r="AM248">
        <v>96000</v>
      </c>
      <c r="AN248">
        <v>3200</v>
      </c>
      <c r="AO248">
        <v>30</v>
      </c>
      <c r="AP248" s="232">
        <v>96000</v>
      </c>
      <c r="AQ248" s="232"/>
      <c r="AR248" s="232"/>
      <c r="BH248">
        <v>6</v>
      </c>
      <c r="BI248">
        <v>17</v>
      </c>
      <c r="BJ248">
        <v>2600</v>
      </c>
      <c r="CF248" s="232" t="s">
        <v>1868</v>
      </c>
      <c r="CG248" s="232" t="s">
        <v>1880</v>
      </c>
      <c r="CH248" t="b">
        <v>0</v>
      </c>
    </row>
    <row r="249" spans="1:86" hidden="1">
      <c r="A249" s="232" t="s">
        <v>1868</v>
      </c>
      <c r="B249" s="232" t="s">
        <v>1320</v>
      </c>
      <c r="C249" s="232" t="s">
        <v>6</v>
      </c>
      <c r="D249" s="232" t="s">
        <v>4</v>
      </c>
      <c r="E249" s="232" t="s">
        <v>82</v>
      </c>
      <c r="F249" s="2">
        <v>46121</v>
      </c>
      <c r="H249">
        <v>6713</v>
      </c>
      <c r="I249" s="232" t="s">
        <v>188</v>
      </c>
      <c r="J249" t="s">
        <v>7</v>
      </c>
      <c r="K249" s="232" t="s">
        <v>1</v>
      </c>
      <c r="L249" t="s">
        <v>14</v>
      </c>
      <c r="M249" s="232"/>
      <c r="N249">
        <v>2000</v>
      </c>
      <c r="O249">
        <v>0</v>
      </c>
      <c r="P249" s="232"/>
      <c r="Q249" s="232">
        <v>1</v>
      </c>
      <c r="R249">
        <v>6710</v>
      </c>
      <c r="S249" s="232" t="s">
        <v>90</v>
      </c>
      <c r="T249" s="232" t="s">
        <v>7</v>
      </c>
      <c r="U249" s="232" t="s">
        <v>1</v>
      </c>
      <c r="V249" t="s">
        <v>14</v>
      </c>
      <c r="W249">
        <v>1000</v>
      </c>
      <c r="X249" s="232" t="s">
        <v>72</v>
      </c>
      <c r="Y249" s="232" t="s">
        <v>16</v>
      </c>
      <c r="Z249" s="2">
        <v>46126</v>
      </c>
      <c r="AA249" s="232" t="s">
        <v>115</v>
      </c>
      <c r="AB249" s="232"/>
      <c r="AC249" s="232"/>
      <c r="AE249" s="232" t="s">
        <v>183</v>
      </c>
      <c r="AF249" t="s">
        <v>317</v>
      </c>
      <c r="AG249" s="2">
        <v>46133</v>
      </c>
      <c r="AH249" s="2">
        <v>46133</v>
      </c>
      <c r="AI249">
        <v>30</v>
      </c>
      <c r="AJ249" s="232" t="s">
        <v>1321</v>
      </c>
      <c r="AK249">
        <v>10</v>
      </c>
      <c r="AL249" s="232">
        <v>4</v>
      </c>
      <c r="AM249">
        <v>60000</v>
      </c>
      <c r="AN249">
        <v>2000</v>
      </c>
      <c r="AO249">
        <v>30</v>
      </c>
      <c r="AP249" s="232">
        <v>60000</v>
      </c>
      <c r="AQ249" s="232"/>
      <c r="AR249" s="232"/>
      <c r="BH249">
        <v>5</v>
      </c>
      <c r="BI249">
        <v>13</v>
      </c>
      <c r="BJ249">
        <v>52000</v>
      </c>
      <c r="CF249" s="232" t="s">
        <v>1868</v>
      </c>
      <c r="CG249" s="232" t="s">
        <v>1880</v>
      </c>
      <c r="CH249" t="b">
        <v>0</v>
      </c>
    </row>
    <row r="250" spans="1:86" hidden="1">
      <c r="A250" s="232" t="s">
        <v>1868</v>
      </c>
      <c r="B250" s="232" t="s">
        <v>1322</v>
      </c>
      <c r="C250" s="232" t="s">
        <v>6</v>
      </c>
      <c r="D250" s="232" t="s">
        <v>4</v>
      </c>
      <c r="E250" s="232" t="s">
        <v>82</v>
      </c>
      <c r="F250" s="2">
        <v>46121</v>
      </c>
      <c r="H250">
        <v>6713</v>
      </c>
      <c r="I250" s="232" t="s">
        <v>89</v>
      </c>
      <c r="J250" t="s">
        <v>7</v>
      </c>
      <c r="K250" s="232" t="s">
        <v>9</v>
      </c>
      <c r="L250" t="s">
        <v>14</v>
      </c>
      <c r="M250" s="232"/>
      <c r="N250">
        <v>6000</v>
      </c>
      <c r="O250">
        <v>0</v>
      </c>
      <c r="P250" s="232"/>
      <c r="Q250" s="232">
        <v>1</v>
      </c>
      <c r="R250">
        <v>6710</v>
      </c>
      <c r="S250" s="232" t="s">
        <v>90</v>
      </c>
      <c r="T250" s="232" t="s">
        <v>7</v>
      </c>
      <c r="U250" s="232" t="s">
        <v>9</v>
      </c>
      <c r="V250" t="s">
        <v>14</v>
      </c>
      <c r="W250">
        <v>3000</v>
      </c>
      <c r="X250" s="232" t="s">
        <v>72</v>
      </c>
      <c r="Y250" s="232" t="s">
        <v>39</v>
      </c>
      <c r="Z250" s="2">
        <v>46133</v>
      </c>
      <c r="AA250" s="232" t="s">
        <v>39</v>
      </c>
      <c r="AB250" s="232"/>
      <c r="AC250" s="232"/>
      <c r="AE250" s="232" t="s">
        <v>183</v>
      </c>
      <c r="AF250" t="s">
        <v>317</v>
      </c>
      <c r="AG250" s="2">
        <v>46136</v>
      </c>
      <c r="AH250" s="2">
        <v>46136</v>
      </c>
      <c r="AI250">
        <v>13</v>
      </c>
      <c r="AJ250" s="232" t="s">
        <v>1323</v>
      </c>
      <c r="AK250">
        <v>10</v>
      </c>
      <c r="AL250" s="232">
        <v>4</v>
      </c>
      <c r="AM250">
        <v>78000</v>
      </c>
      <c r="AN250">
        <v>6000</v>
      </c>
      <c r="AO250">
        <v>13</v>
      </c>
      <c r="AP250" s="232">
        <v>78000</v>
      </c>
      <c r="AQ250" s="232"/>
      <c r="AR250" s="232"/>
      <c r="BH250">
        <v>6</v>
      </c>
      <c r="BI250">
        <v>11</v>
      </c>
      <c r="BJ250">
        <v>68000</v>
      </c>
      <c r="CF250" s="232" t="s">
        <v>1868</v>
      </c>
      <c r="CG250" s="232" t="s">
        <v>1880</v>
      </c>
      <c r="CH250" t="b">
        <v>0</v>
      </c>
    </row>
    <row r="251" spans="1:86" hidden="1">
      <c r="A251" s="232" t="s">
        <v>1868</v>
      </c>
      <c r="B251" s="232" t="s">
        <v>1324</v>
      </c>
      <c r="C251" s="232" t="s">
        <v>6</v>
      </c>
      <c r="D251" s="232" t="s">
        <v>4</v>
      </c>
      <c r="E251" s="232" t="s">
        <v>82</v>
      </c>
      <c r="F251" s="2">
        <v>46121</v>
      </c>
      <c r="H251">
        <v>6713</v>
      </c>
      <c r="I251" s="232" t="s">
        <v>169</v>
      </c>
      <c r="J251" t="s">
        <v>7</v>
      </c>
      <c r="K251" s="232" t="s">
        <v>13</v>
      </c>
      <c r="L251" t="s">
        <v>14</v>
      </c>
      <c r="M251" s="232"/>
      <c r="N251">
        <v>1200</v>
      </c>
      <c r="O251">
        <v>0</v>
      </c>
      <c r="P251" s="232"/>
      <c r="Q251" s="232">
        <v>1</v>
      </c>
      <c r="R251">
        <v>6710</v>
      </c>
      <c r="S251" s="232" t="s">
        <v>114</v>
      </c>
      <c r="T251" s="232" t="s">
        <v>7</v>
      </c>
      <c r="U251" s="232" t="s">
        <v>13</v>
      </c>
      <c r="V251" t="s">
        <v>14</v>
      </c>
      <c r="W251">
        <v>600</v>
      </c>
      <c r="X251" s="232" t="s">
        <v>74</v>
      </c>
      <c r="Y251" s="232" t="s">
        <v>17</v>
      </c>
      <c r="Z251" s="2">
        <v>46129</v>
      </c>
      <c r="AA251" s="232" t="s">
        <v>17</v>
      </c>
      <c r="AB251" s="232"/>
      <c r="AC251" s="232"/>
      <c r="AE251" s="232" t="s">
        <v>183</v>
      </c>
      <c r="AF251" t="s">
        <v>314</v>
      </c>
      <c r="AG251" s="2">
        <v>46133</v>
      </c>
      <c r="AH251" s="2">
        <v>46133</v>
      </c>
      <c r="AI251">
        <v>11</v>
      </c>
      <c r="AJ251" s="232" t="s">
        <v>1325</v>
      </c>
      <c r="AK251">
        <v>10</v>
      </c>
      <c r="AL251" s="232">
        <v>4</v>
      </c>
      <c r="AM251">
        <v>13200</v>
      </c>
      <c r="AN251">
        <v>1200</v>
      </c>
      <c r="AO251">
        <v>11</v>
      </c>
      <c r="AP251" s="232">
        <v>13200</v>
      </c>
      <c r="AQ251" s="232"/>
      <c r="AR251" s="232"/>
      <c r="BH251">
        <v>6</v>
      </c>
      <c r="BI251">
        <v>25.7</v>
      </c>
      <c r="BJ251">
        <v>91200</v>
      </c>
      <c r="CF251" s="232" t="s">
        <v>1868</v>
      </c>
      <c r="CG251" s="232" t="s">
        <v>1880</v>
      </c>
      <c r="CH251" t="b">
        <v>0</v>
      </c>
    </row>
    <row r="252" spans="1:86" hidden="1">
      <c r="A252" s="232" t="s">
        <v>1868</v>
      </c>
      <c r="B252" s="232" t="s">
        <v>1326</v>
      </c>
      <c r="C252" s="232" t="s">
        <v>6</v>
      </c>
      <c r="D252" s="232" t="s">
        <v>4</v>
      </c>
      <c r="E252" s="232" t="s">
        <v>82</v>
      </c>
      <c r="F252" s="2">
        <v>46121</v>
      </c>
      <c r="H252">
        <v>6713</v>
      </c>
      <c r="I252" s="232" t="s">
        <v>1260</v>
      </c>
      <c r="J252" t="s">
        <v>7</v>
      </c>
      <c r="K252" s="232" t="s">
        <v>93</v>
      </c>
      <c r="L252" t="s">
        <v>14</v>
      </c>
      <c r="M252" s="232"/>
      <c r="N252">
        <v>1000</v>
      </c>
      <c r="O252">
        <v>0</v>
      </c>
      <c r="P252" s="232"/>
      <c r="Q252" s="232">
        <v>1</v>
      </c>
      <c r="R252">
        <v>6710</v>
      </c>
      <c r="S252" s="232" t="s">
        <v>167</v>
      </c>
      <c r="T252" s="232" t="s">
        <v>7</v>
      </c>
      <c r="U252" s="232" t="s">
        <v>93</v>
      </c>
      <c r="V252" t="s">
        <v>14</v>
      </c>
      <c r="W252">
        <v>500</v>
      </c>
      <c r="X252" s="232" t="s">
        <v>74</v>
      </c>
      <c r="Y252" s="232" t="s">
        <v>17</v>
      </c>
      <c r="Z252" s="2">
        <v>46127</v>
      </c>
      <c r="AA252" s="232" t="s">
        <v>95</v>
      </c>
      <c r="AB252" s="232"/>
      <c r="AC252" s="232"/>
      <c r="AE252" s="232" t="s">
        <v>183</v>
      </c>
      <c r="AF252" t="s">
        <v>1327</v>
      </c>
      <c r="AG252" s="2">
        <v>46129</v>
      </c>
      <c r="AH252" s="2">
        <v>46129</v>
      </c>
      <c r="AI252">
        <v>26</v>
      </c>
      <c r="AJ252" s="232" t="s">
        <v>1328</v>
      </c>
      <c r="AK252">
        <v>2</v>
      </c>
      <c r="AL252" s="232">
        <v>4</v>
      </c>
      <c r="AM252">
        <v>26000</v>
      </c>
      <c r="AN252">
        <v>1000</v>
      </c>
      <c r="AO252">
        <v>26</v>
      </c>
      <c r="AP252" s="232">
        <v>26000</v>
      </c>
      <c r="AQ252" s="232"/>
      <c r="AR252" s="232"/>
      <c r="BH252">
        <v>5</v>
      </c>
      <c r="BI252">
        <v>48</v>
      </c>
      <c r="BJ252">
        <v>12400</v>
      </c>
      <c r="CF252" s="232" t="s">
        <v>1868</v>
      </c>
      <c r="CG252" s="232" t="s">
        <v>1880</v>
      </c>
      <c r="CH252" t="b">
        <v>0</v>
      </c>
    </row>
    <row r="253" spans="1:86" hidden="1">
      <c r="A253" s="232" t="s">
        <v>1868</v>
      </c>
      <c r="B253" s="232" t="s">
        <v>496</v>
      </c>
      <c r="C253" s="232" t="s">
        <v>6</v>
      </c>
      <c r="D253" s="232" t="s">
        <v>4</v>
      </c>
      <c r="E253" s="232" t="s">
        <v>82</v>
      </c>
      <c r="F253" s="2">
        <v>46121</v>
      </c>
      <c r="H253">
        <v>6798</v>
      </c>
      <c r="I253" s="232" t="s">
        <v>1329</v>
      </c>
      <c r="J253" t="s">
        <v>7</v>
      </c>
      <c r="K253" s="232" t="s">
        <v>9</v>
      </c>
      <c r="L253" t="s">
        <v>15</v>
      </c>
      <c r="M253" s="232"/>
      <c r="N253" t="s">
        <v>1347</v>
      </c>
      <c r="O253" t="s">
        <v>102</v>
      </c>
      <c r="P253" s="232"/>
      <c r="Q253" s="232">
        <v>1</v>
      </c>
      <c r="R253">
        <v>6798</v>
      </c>
      <c r="S253" s="232" t="s">
        <v>1244</v>
      </c>
      <c r="T253" s="232" t="s">
        <v>7</v>
      </c>
      <c r="U253" s="232" t="s">
        <v>9</v>
      </c>
      <c r="V253" t="s">
        <v>78</v>
      </c>
      <c r="W253">
        <v>200</v>
      </c>
      <c r="X253" s="232" t="s">
        <v>72</v>
      </c>
      <c r="Y253" s="232" t="s">
        <v>16</v>
      </c>
      <c r="Z253" s="2">
        <v>46122</v>
      </c>
      <c r="AA253" s="232" t="s">
        <v>37</v>
      </c>
      <c r="AB253" s="232"/>
      <c r="AC253" s="232"/>
      <c r="AE253" s="232" t="s">
        <v>182</v>
      </c>
      <c r="AF253" t="s">
        <v>1330</v>
      </c>
      <c r="AG253" s="2">
        <v>46126</v>
      </c>
      <c r="AH253" s="2">
        <v>46126</v>
      </c>
      <c r="AI253" t="s">
        <v>511</v>
      </c>
      <c r="AJ253" s="232" t="s">
        <v>1331</v>
      </c>
      <c r="AK253">
        <v>4</v>
      </c>
      <c r="AL253" s="232">
        <v>4</v>
      </c>
      <c r="AN253" t="s">
        <v>1347</v>
      </c>
      <c r="AO253" t="s">
        <v>511</v>
      </c>
      <c r="AP253" s="232">
        <v>3720</v>
      </c>
      <c r="AQ253" s="232"/>
      <c r="AR253" s="232"/>
      <c r="BH253">
        <v>5</v>
      </c>
      <c r="BI253">
        <v>31</v>
      </c>
      <c r="BJ253">
        <v>800</v>
      </c>
      <c r="CF253" s="232" t="s">
        <v>1868</v>
      </c>
      <c r="CG253" s="232" t="s">
        <v>1880</v>
      </c>
      <c r="CH253" t="b">
        <v>0</v>
      </c>
    </row>
    <row r="254" spans="1:86" hidden="1">
      <c r="A254" s="232" t="s">
        <v>1868</v>
      </c>
      <c r="B254" s="232" t="s">
        <v>495</v>
      </c>
      <c r="C254" s="232" t="s">
        <v>6</v>
      </c>
      <c r="D254" s="232" t="s">
        <v>4</v>
      </c>
      <c r="E254" s="232" t="s">
        <v>195</v>
      </c>
      <c r="F254" s="2">
        <v>46120</v>
      </c>
      <c r="H254">
        <v>6783</v>
      </c>
      <c r="I254" s="232" t="s">
        <v>200</v>
      </c>
      <c r="J254" t="s">
        <v>7</v>
      </c>
      <c r="K254" s="232" t="s">
        <v>9</v>
      </c>
      <c r="L254" t="s">
        <v>105</v>
      </c>
      <c r="M254" s="232"/>
      <c r="N254">
        <v>5700</v>
      </c>
      <c r="O254" t="s">
        <v>5</v>
      </c>
      <c r="P254" s="232"/>
      <c r="Q254" s="232">
        <v>1</v>
      </c>
      <c r="R254">
        <v>6780</v>
      </c>
      <c r="S254" s="232" t="s">
        <v>218</v>
      </c>
      <c r="T254" s="232" t="s">
        <v>7</v>
      </c>
      <c r="U254" s="232" t="s">
        <v>9</v>
      </c>
      <c r="V254" t="s">
        <v>122</v>
      </c>
      <c r="W254">
        <v>5700</v>
      </c>
      <c r="X254" s="232" t="s">
        <v>72</v>
      </c>
      <c r="Y254" s="232" t="s">
        <v>36</v>
      </c>
      <c r="Z254" s="2">
        <v>46128</v>
      </c>
      <c r="AA254" s="232" t="s">
        <v>880</v>
      </c>
      <c r="AB254" s="232" t="s">
        <v>1332</v>
      </c>
      <c r="AC254" s="232" t="s">
        <v>264</v>
      </c>
      <c r="AE254" s="232" t="s">
        <v>182</v>
      </c>
      <c r="AF254" t="s">
        <v>73</v>
      </c>
      <c r="AG254" s="2">
        <v>46142</v>
      </c>
      <c r="AH254" s="2">
        <v>46142</v>
      </c>
      <c r="AI254">
        <v>38</v>
      </c>
      <c r="AJ254" s="232" t="s">
        <v>1348</v>
      </c>
      <c r="AK254">
        <v>2</v>
      </c>
      <c r="AL254" s="232">
        <v>4</v>
      </c>
      <c r="AM254">
        <v>216600</v>
      </c>
      <c r="AN254">
        <v>5700</v>
      </c>
      <c r="AO254">
        <v>38</v>
      </c>
      <c r="AP254" s="232">
        <v>216600</v>
      </c>
      <c r="AQ254" s="232"/>
      <c r="AR254" s="232"/>
      <c r="BH254">
        <v>5</v>
      </c>
      <c r="BI254">
        <v>35</v>
      </c>
      <c r="BJ254">
        <v>27500</v>
      </c>
      <c r="CF254" s="232" t="s">
        <v>1868</v>
      </c>
      <c r="CG254" s="232" t="s">
        <v>1880</v>
      </c>
      <c r="CH254" t="b">
        <v>0</v>
      </c>
    </row>
    <row r="255" spans="1:86" hidden="1">
      <c r="A255" s="232" t="s">
        <v>1868</v>
      </c>
      <c r="B255" s="232" t="s">
        <v>493</v>
      </c>
      <c r="C255" s="232" t="s">
        <v>6</v>
      </c>
      <c r="D255" s="232" t="s">
        <v>4</v>
      </c>
      <c r="E255" s="232" t="s">
        <v>195</v>
      </c>
      <c r="F255" s="2">
        <v>46120</v>
      </c>
      <c r="H255">
        <v>6783</v>
      </c>
      <c r="I255" s="232" t="s">
        <v>247</v>
      </c>
      <c r="J255" t="s">
        <v>7</v>
      </c>
      <c r="K255" s="232" t="s">
        <v>9</v>
      </c>
      <c r="L255" t="s">
        <v>105</v>
      </c>
      <c r="M255" s="232"/>
      <c r="N255">
        <v>6000</v>
      </c>
      <c r="O255" t="s">
        <v>5</v>
      </c>
      <c r="P255" s="232"/>
      <c r="Q255" s="232">
        <v>1</v>
      </c>
      <c r="R255">
        <v>6780</v>
      </c>
      <c r="S255" s="232" t="s">
        <v>250</v>
      </c>
      <c r="T255" s="232" t="s">
        <v>7</v>
      </c>
      <c r="U255" s="232" t="s">
        <v>9</v>
      </c>
      <c r="V255" t="s">
        <v>122</v>
      </c>
      <c r="W255">
        <v>6000</v>
      </c>
      <c r="X255" s="232" t="s">
        <v>72</v>
      </c>
      <c r="Y255" s="232" t="s">
        <v>36</v>
      </c>
      <c r="Z255" s="2">
        <v>46128</v>
      </c>
      <c r="AA255" s="232" t="s">
        <v>880</v>
      </c>
      <c r="AB255" s="232" t="s">
        <v>1332</v>
      </c>
      <c r="AC255" s="232" t="s">
        <v>264</v>
      </c>
      <c r="AE255" s="232" t="s">
        <v>182</v>
      </c>
      <c r="AF255" t="s">
        <v>73</v>
      </c>
      <c r="AG255" s="2">
        <v>46140</v>
      </c>
      <c r="AH255" s="2">
        <v>46140</v>
      </c>
      <c r="AI255">
        <v>38</v>
      </c>
      <c r="AJ255" s="232" t="s">
        <v>1349</v>
      </c>
      <c r="AK255">
        <v>1</v>
      </c>
      <c r="AL255" s="232">
        <v>4</v>
      </c>
      <c r="AM255">
        <v>228000</v>
      </c>
      <c r="AN255">
        <v>6000</v>
      </c>
      <c r="AO255">
        <v>38</v>
      </c>
      <c r="AP255" s="232">
        <v>228000</v>
      </c>
      <c r="AQ255" s="232"/>
      <c r="AR255" s="232"/>
      <c r="BH255">
        <v>5</v>
      </c>
      <c r="BI255">
        <v>48</v>
      </c>
      <c r="BJ255">
        <v>9500</v>
      </c>
      <c r="CF255" s="232" t="s">
        <v>1868</v>
      </c>
      <c r="CG255" s="232" t="s">
        <v>1880</v>
      </c>
      <c r="CH255" t="b">
        <v>0</v>
      </c>
    </row>
    <row r="256" spans="1:86" hidden="1">
      <c r="A256" s="232" t="s">
        <v>1868</v>
      </c>
      <c r="B256" s="232" t="s">
        <v>252</v>
      </c>
      <c r="C256" s="232" t="s">
        <v>6</v>
      </c>
      <c r="D256" s="232" t="s">
        <v>4</v>
      </c>
      <c r="E256" s="232" t="s">
        <v>195</v>
      </c>
      <c r="F256" s="2">
        <v>46120</v>
      </c>
      <c r="H256">
        <v>6783</v>
      </c>
      <c r="I256" s="232" t="s">
        <v>75</v>
      </c>
      <c r="J256" t="s">
        <v>7</v>
      </c>
      <c r="K256" s="232" t="s">
        <v>9</v>
      </c>
      <c r="L256" t="s">
        <v>77</v>
      </c>
      <c r="M256" s="232"/>
      <c r="N256">
        <v>250</v>
      </c>
      <c r="O256" t="s">
        <v>8</v>
      </c>
      <c r="P256" s="232"/>
      <c r="Q256" s="232">
        <v>1</v>
      </c>
      <c r="R256">
        <v>6780</v>
      </c>
      <c r="S256" s="232" t="s">
        <v>76</v>
      </c>
      <c r="T256" s="232" t="s">
        <v>7</v>
      </c>
      <c r="U256" s="232" t="s">
        <v>9</v>
      </c>
      <c r="V256" t="s">
        <v>122</v>
      </c>
      <c r="W256">
        <v>250</v>
      </c>
      <c r="X256" s="232" t="s">
        <v>74</v>
      </c>
      <c r="Y256" s="232" t="s">
        <v>36</v>
      </c>
      <c r="Z256" s="2">
        <v>46126</v>
      </c>
      <c r="AA256" s="232" t="s">
        <v>36</v>
      </c>
      <c r="AB256" s="232" t="s">
        <v>1332</v>
      </c>
      <c r="AC256" s="232"/>
      <c r="AE256" s="232" t="s">
        <v>182</v>
      </c>
      <c r="AF256" t="s">
        <v>73</v>
      </c>
      <c r="AG256" s="2">
        <v>46128</v>
      </c>
      <c r="AH256" s="2">
        <v>46128</v>
      </c>
      <c r="AI256">
        <v>18</v>
      </c>
      <c r="AJ256" s="232" t="s">
        <v>1333</v>
      </c>
      <c r="AK256">
        <v>11</v>
      </c>
      <c r="AL256" s="232">
        <v>4</v>
      </c>
      <c r="AM256">
        <v>4500</v>
      </c>
      <c r="AN256">
        <v>250</v>
      </c>
      <c r="AO256">
        <v>18</v>
      </c>
      <c r="AP256" s="232">
        <v>4500</v>
      </c>
      <c r="AQ256" s="232"/>
      <c r="AR256" s="232"/>
      <c r="BH256">
        <v>6</v>
      </c>
      <c r="BI256">
        <v>26</v>
      </c>
      <c r="BJ256">
        <v>25410</v>
      </c>
      <c r="CF256" s="232" t="s">
        <v>1868</v>
      </c>
      <c r="CG256" s="232" t="s">
        <v>1880</v>
      </c>
      <c r="CH256" t="b">
        <v>0</v>
      </c>
    </row>
    <row r="257" spans="1:86" hidden="1">
      <c r="A257" s="232" t="s">
        <v>1868</v>
      </c>
      <c r="B257" s="232" t="s">
        <v>79</v>
      </c>
      <c r="C257" s="232" t="s">
        <v>6</v>
      </c>
      <c r="D257" s="232" t="s">
        <v>4</v>
      </c>
      <c r="E257" s="232" t="s">
        <v>195</v>
      </c>
      <c r="F257" s="2">
        <v>46120</v>
      </c>
      <c r="H257">
        <v>6783</v>
      </c>
      <c r="I257" s="232" t="s">
        <v>488</v>
      </c>
      <c r="J257" t="s">
        <v>7</v>
      </c>
      <c r="K257" s="232" t="s">
        <v>9</v>
      </c>
      <c r="L257" t="s">
        <v>77</v>
      </c>
      <c r="M257" s="232"/>
      <c r="N257">
        <v>2400</v>
      </c>
      <c r="O257" t="s">
        <v>8</v>
      </c>
      <c r="P257" s="232"/>
      <c r="Q257" s="232">
        <v>1</v>
      </c>
      <c r="R257">
        <v>6780</v>
      </c>
      <c r="S257" s="232" t="s">
        <v>489</v>
      </c>
      <c r="T257" s="232" t="s">
        <v>7</v>
      </c>
      <c r="U257" s="232" t="s">
        <v>9</v>
      </c>
      <c r="V257" t="s">
        <v>122</v>
      </c>
      <c r="W257">
        <v>2400</v>
      </c>
      <c r="X257" s="232" t="s">
        <v>74</v>
      </c>
      <c r="Y257" s="232" t="s">
        <v>36</v>
      </c>
      <c r="Z257" s="2">
        <v>46125</v>
      </c>
      <c r="AA257" s="232" t="s">
        <v>36</v>
      </c>
      <c r="AB257" s="232" t="s">
        <v>265</v>
      </c>
      <c r="AC257" s="232"/>
      <c r="AE257" s="232" t="s">
        <v>182</v>
      </c>
      <c r="AF257" t="s">
        <v>73</v>
      </c>
      <c r="AG257" s="2">
        <v>46128</v>
      </c>
      <c r="AH257" s="2">
        <v>46128</v>
      </c>
      <c r="AI257">
        <v>18</v>
      </c>
      <c r="AJ257" s="232" t="s">
        <v>1334</v>
      </c>
      <c r="AK257">
        <v>4</v>
      </c>
      <c r="AL257" s="232">
        <v>4</v>
      </c>
      <c r="AM257">
        <v>43200</v>
      </c>
      <c r="AN257">
        <v>2400</v>
      </c>
      <c r="AO257">
        <v>18</v>
      </c>
      <c r="AP257" s="232">
        <v>43200</v>
      </c>
      <c r="AQ257" s="232"/>
      <c r="AR257" s="232"/>
      <c r="BH257">
        <v>5</v>
      </c>
      <c r="BI257">
        <v>31</v>
      </c>
      <c r="BJ257">
        <v>11000</v>
      </c>
      <c r="CF257" s="232" t="s">
        <v>1868</v>
      </c>
      <c r="CG257" s="232" t="s">
        <v>1880</v>
      </c>
      <c r="CH257" t="b">
        <v>0</v>
      </c>
    </row>
    <row r="258" spans="1:86" hidden="1">
      <c r="A258" s="232" t="s">
        <v>1868</v>
      </c>
      <c r="B258" s="232" t="s">
        <v>1283</v>
      </c>
      <c r="C258" s="232" t="s">
        <v>6</v>
      </c>
      <c r="D258" s="232" t="s">
        <v>189</v>
      </c>
      <c r="E258" s="232" t="s">
        <v>82</v>
      </c>
      <c r="F258" s="2">
        <v>46119</v>
      </c>
      <c r="H258">
        <v>0</v>
      </c>
      <c r="I258" s="232" t="s">
        <v>117</v>
      </c>
      <c r="J258" t="s">
        <v>118</v>
      </c>
      <c r="K258" s="232" t="s">
        <v>152</v>
      </c>
      <c r="L258" t="s">
        <v>1</v>
      </c>
      <c r="M258" s="232"/>
      <c r="N258">
        <v>475</v>
      </c>
      <c r="O258">
        <v>0</v>
      </c>
      <c r="P258" s="232"/>
      <c r="Q258" s="232">
        <v>1</v>
      </c>
      <c r="R258" t="s">
        <v>119</v>
      </c>
      <c r="S258" s="232" t="s">
        <v>120</v>
      </c>
      <c r="T258" s="232" t="s">
        <v>118</v>
      </c>
      <c r="U258" s="232" t="s">
        <v>152</v>
      </c>
      <c r="V258" t="s">
        <v>1</v>
      </c>
      <c r="W258">
        <v>500</v>
      </c>
      <c r="X258" s="232" t="s">
        <v>74</v>
      </c>
      <c r="Y258" s="232" t="s">
        <v>39</v>
      </c>
      <c r="Z258" s="2">
        <v>46129</v>
      </c>
      <c r="AA258" s="232" t="s">
        <v>127</v>
      </c>
      <c r="AB258" s="232"/>
      <c r="AC258" s="232"/>
      <c r="AE258" s="232" t="s">
        <v>185</v>
      </c>
      <c r="AF258">
        <v>0</v>
      </c>
      <c r="AG258" s="2">
        <v>46133</v>
      </c>
      <c r="AH258" s="2">
        <v>46133</v>
      </c>
      <c r="AI258">
        <v>43</v>
      </c>
      <c r="AJ258" s="232" t="s">
        <v>1284</v>
      </c>
      <c r="AK258">
        <v>8</v>
      </c>
      <c r="AL258" s="232">
        <v>4</v>
      </c>
      <c r="AM258">
        <v>20425</v>
      </c>
      <c r="AN258">
        <v>475</v>
      </c>
      <c r="AO258">
        <v>43</v>
      </c>
      <c r="AP258" s="232">
        <v>20425</v>
      </c>
      <c r="AQ258" s="232"/>
      <c r="AR258" s="232"/>
      <c r="BH258">
        <v>5</v>
      </c>
      <c r="BI258">
        <v>15</v>
      </c>
      <c r="BJ258">
        <v>34400</v>
      </c>
      <c r="CF258" s="232" t="s">
        <v>1868</v>
      </c>
      <c r="CG258" s="232" t="s">
        <v>1880</v>
      </c>
      <c r="CH258" t="b">
        <v>0</v>
      </c>
    </row>
    <row r="259" spans="1:86" hidden="1">
      <c r="A259" s="232" t="s">
        <v>1868</v>
      </c>
      <c r="B259" s="232" t="s">
        <v>1285</v>
      </c>
      <c r="C259" s="232" t="s">
        <v>6</v>
      </c>
      <c r="D259" s="232" t="s">
        <v>189</v>
      </c>
      <c r="E259" s="232" t="s">
        <v>195</v>
      </c>
      <c r="F259" s="2">
        <v>46118</v>
      </c>
      <c r="H259" t="s">
        <v>223</v>
      </c>
      <c r="I259" s="232" t="s">
        <v>224</v>
      </c>
      <c r="J259" t="s">
        <v>7</v>
      </c>
      <c r="K259" s="232" t="s">
        <v>9</v>
      </c>
      <c r="M259" s="232"/>
      <c r="N259">
        <v>2000</v>
      </c>
      <c r="P259" s="232"/>
      <c r="Q259" s="232">
        <v>1</v>
      </c>
      <c r="R259" t="s">
        <v>119</v>
      </c>
      <c r="S259" s="232" t="s">
        <v>194</v>
      </c>
      <c r="T259" s="232" t="s">
        <v>7</v>
      </c>
      <c r="U259" s="232" t="s">
        <v>9</v>
      </c>
      <c r="W259">
        <v>2000</v>
      </c>
      <c r="X259" s="232" t="s">
        <v>74</v>
      </c>
      <c r="Y259" s="232" t="s">
        <v>39</v>
      </c>
      <c r="Z259" s="2">
        <v>46129</v>
      </c>
      <c r="AA259" s="232" t="s">
        <v>36</v>
      </c>
      <c r="AB259" s="232" t="s">
        <v>275</v>
      </c>
      <c r="AC259" s="232"/>
      <c r="AE259" s="232" t="s">
        <v>248</v>
      </c>
      <c r="AF259" t="s">
        <v>189</v>
      </c>
      <c r="AG259" s="2">
        <v>46133</v>
      </c>
      <c r="AH259" s="2">
        <v>46133</v>
      </c>
      <c r="AI259">
        <v>18</v>
      </c>
      <c r="AJ259" s="232" t="s">
        <v>1286</v>
      </c>
      <c r="AK259">
        <v>1</v>
      </c>
      <c r="AL259" s="232">
        <v>4</v>
      </c>
      <c r="AM259">
        <v>36000</v>
      </c>
      <c r="AN259">
        <v>2000</v>
      </c>
      <c r="AO259">
        <v>18</v>
      </c>
      <c r="AP259" s="232">
        <v>36000</v>
      </c>
      <c r="AQ259" s="232"/>
      <c r="AR259" s="232"/>
      <c r="BH259">
        <v>5</v>
      </c>
      <c r="BI259" t="s">
        <v>511</v>
      </c>
      <c r="CF259" s="232" t="s">
        <v>1868</v>
      </c>
      <c r="CG259" s="232" t="s">
        <v>1880</v>
      </c>
      <c r="CH259" t="b">
        <v>0</v>
      </c>
    </row>
    <row r="260" spans="1:86" hidden="1">
      <c r="A260" s="232" t="s">
        <v>1868</v>
      </c>
      <c r="B260" s="232" t="s">
        <v>494</v>
      </c>
      <c r="C260" s="232" t="s">
        <v>6</v>
      </c>
      <c r="D260" s="232" t="s">
        <v>4</v>
      </c>
      <c r="E260" s="232" t="s">
        <v>195</v>
      </c>
      <c r="F260" s="2">
        <v>46115</v>
      </c>
      <c r="H260">
        <v>6783</v>
      </c>
      <c r="I260" s="232" t="s">
        <v>145</v>
      </c>
      <c r="J260" t="s">
        <v>7</v>
      </c>
      <c r="K260" s="232" t="s">
        <v>9</v>
      </c>
      <c r="L260" t="s">
        <v>14</v>
      </c>
      <c r="M260" s="232"/>
      <c r="N260">
        <v>1000</v>
      </c>
      <c r="P260" s="232"/>
      <c r="Q260" s="232">
        <v>1</v>
      </c>
      <c r="R260">
        <v>6780</v>
      </c>
      <c r="S260" s="232" t="s">
        <v>145</v>
      </c>
      <c r="T260" s="232" t="s">
        <v>7</v>
      </c>
      <c r="U260" s="232" t="s">
        <v>9</v>
      </c>
      <c r="V260" t="s">
        <v>281</v>
      </c>
      <c r="W260">
        <v>1000</v>
      </c>
      <c r="X260" s="232" t="s">
        <v>72</v>
      </c>
      <c r="Y260" s="232" t="s">
        <v>187</v>
      </c>
      <c r="Z260" s="2">
        <v>46128</v>
      </c>
      <c r="AA260" s="232" t="s">
        <v>284</v>
      </c>
      <c r="AB260" s="232"/>
      <c r="AC260" s="232"/>
      <c r="AE260" s="232" t="s">
        <v>181</v>
      </c>
      <c r="AF260" t="s">
        <v>189</v>
      </c>
      <c r="AG260" s="2">
        <v>46133</v>
      </c>
      <c r="AH260" s="2">
        <v>46133</v>
      </c>
      <c r="AI260">
        <v>15</v>
      </c>
      <c r="AJ260" s="232" t="s">
        <v>1335</v>
      </c>
      <c r="AK260">
        <v>1</v>
      </c>
      <c r="AL260" s="232">
        <v>4</v>
      </c>
      <c r="AM260">
        <v>15000</v>
      </c>
      <c r="AN260">
        <v>1000</v>
      </c>
      <c r="AO260">
        <v>15</v>
      </c>
      <c r="AP260" s="232">
        <v>15000</v>
      </c>
      <c r="AQ260" s="232"/>
      <c r="AR260" s="232"/>
      <c r="BH260">
        <v>5</v>
      </c>
      <c r="BI260" t="s">
        <v>547</v>
      </c>
      <c r="CF260" s="232" t="s">
        <v>1868</v>
      </c>
      <c r="CG260" s="232" t="s">
        <v>1880</v>
      </c>
      <c r="CH260" t="b">
        <v>0</v>
      </c>
    </row>
    <row r="261" spans="1:86" hidden="1">
      <c r="A261" s="232" t="s">
        <v>1868</v>
      </c>
      <c r="B261" s="232" t="s">
        <v>492</v>
      </c>
      <c r="C261" s="232" t="s">
        <v>6</v>
      </c>
      <c r="D261" s="232" t="s">
        <v>4</v>
      </c>
      <c r="E261" s="232" t="s">
        <v>195</v>
      </c>
      <c r="F261" s="2">
        <v>46115</v>
      </c>
      <c r="H261">
        <v>6783</v>
      </c>
      <c r="I261" s="232" t="s">
        <v>280</v>
      </c>
      <c r="J261" t="s">
        <v>7</v>
      </c>
      <c r="K261" s="232" t="s">
        <v>9</v>
      </c>
      <c r="L261" t="s">
        <v>14</v>
      </c>
      <c r="M261" s="232"/>
      <c r="N261">
        <v>3200</v>
      </c>
      <c r="P261" s="232"/>
      <c r="Q261" s="232">
        <v>1</v>
      </c>
      <c r="R261">
        <v>6780</v>
      </c>
      <c r="S261" s="232" t="s">
        <v>280</v>
      </c>
      <c r="T261" s="232" t="s">
        <v>7</v>
      </c>
      <c r="U261" s="232" t="s">
        <v>9</v>
      </c>
      <c r="V261" t="s">
        <v>281</v>
      </c>
      <c r="W261">
        <v>3200</v>
      </c>
      <c r="X261" s="232" t="s">
        <v>72</v>
      </c>
      <c r="Y261" s="232" t="s">
        <v>187</v>
      </c>
      <c r="Z261" s="2">
        <v>46128</v>
      </c>
      <c r="AA261" s="232" t="s">
        <v>284</v>
      </c>
      <c r="AB261" s="232"/>
      <c r="AC261" s="232"/>
      <c r="AE261" s="232" t="s">
        <v>181</v>
      </c>
      <c r="AF261" t="s">
        <v>189</v>
      </c>
      <c r="AG261" s="2">
        <v>46133</v>
      </c>
      <c r="AH261" s="2">
        <v>46133</v>
      </c>
      <c r="AI261">
        <v>15</v>
      </c>
      <c r="AJ261" s="232" t="s">
        <v>1336</v>
      </c>
      <c r="AK261">
        <v>1</v>
      </c>
      <c r="AL261" s="232">
        <v>4</v>
      </c>
      <c r="AM261">
        <v>48000</v>
      </c>
      <c r="AN261">
        <v>3200</v>
      </c>
      <c r="AO261">
        <v>15</v>
      </c>
      <c r="AP261" s="232">
        <v>48000</v>
      </c>
      <c r="AQ261" s="232"/>
      <c r="AR261" s="232"/>
      <c r="BH261">
        <v>5</v>
      </c>
      <c r="BI261" t="s">
        <v>1635</v>
      </c>
      <c r="CF261" s="232" t="s">
        <v>1868</v>
      </c>
      <c r="CG261" s="232" t="s">
        <v>1880</v>
      </c>
      <c r="CH261" t="b">
        <v>0</v>
      </c>
    </row>
    <row r="262" spans="1:86" hidden="1">
      <c r="A262" s="232" t="s">
        <v>1868</v>
      </c>
      <c r="B262" s="232" t="s">
        <v>1278</v>
      </c>
      <c r="C262" s="232" t="s">
        <v>6</v>
      </c>
      <c r="D262" s="232" t="s">
        <v>4</v>
      </c>
      <c r="E262" s="232" t="s">
        <v>195</v>
      </c>
      <c r="F262" s="2">
        <v>46115</v>
      </c>
      <c r="H262">
        <v>6713</v>
      </c>
      <c r="I262" s="232" t="s">
        <v>188</v>
      </c>
      <c r="J262" t="s">
        <v>7</v>
      </c>
      <c r="K262" s="232"/>
      <c r="L262" t="s">
        <v>14</v>
      </c>
      <c r="M262" s="232"/>
      <c r="N262">
        <v>2000</v>
      </c>
      <c r="P262" s="232"/>
      <c r="Q262" s="232">
        <v>1</v>
      </c>
      <c r="R262">
        <v>6710</v>
      </c>
      <c r="S262" s="232" t="s">
        <v>90</v>
      </c>
      <c r="T262" s="232" t="s">
        <v>7</v>
      </c>
      <c r="U262" s="232"/>
      <c r="V262" t="s">
        <v>14</v>
      </c>
      <c r="W262">
        <v>2000</v>
      </c>
      <c r="X262" s="232" t="s">
        <v>74</v>
      </c>
      <c r="Y262" s="232" t="s">
        <v>16</v>
      </c>
      <c r="Z262" s="2">
        <v>46119</v>
      </c>
      <c r="AA262" s="232" t="s">
        <v>16</v>
      </c>
      <c r="AB262" s="232"/>
      <c r="AC262" s="232"/>
      <c r="AE262" s="232" t="s">
        <v>183</v>
      </c>
      <c r="AF262" t="s">
        <v>317</v>
      </c>
      <c r="AG262" s="2">
        <v>46122</v>
      </c>
      <c r="AH262" s="2">
        <v>46122</v>
      </c>
      <c r="AI262">
        <v>17</v>
      </c>
      <c r="AJ262" s="232" t="s">
        <v>1287</v>
      </c>
      <c r="AK262">
        <v>1</v>
      </c>
      <c r="AL262" s="232">
        <v>4</v>
      </c>
      <c r="AM262">
        <v>34000</v>
      </c>
      <c r="AN262">
        <v>2000</v>
      </c>
      <c r="AO262">
        <v>17</v>
      </c>
      <c r="AP262" s="232">
        <v>34000</v>
      </c>
      <c r="AQ262" s="232"/>
      <c r="AR262" s="232"/>
      <c r="BH262">
        <v>5</v>
      </c>
      <c r="BI262" t="s">
        <v>511</v>
      </c>
      <c r="CF262" s="232" t="s">
        <v>1868</v>
      </c>
      <c r="CG262" s="232" t="s">
        <v>1880</v>
      </c>
      <c r="CH262" t="b">
        <v>0</v>
      </c>
    </row>
    <row r="263" spans="1:86" hidden="1">
      <c r="A263" s="232" t="s">
        <v>1868</v>
      </c>
      <c r="B263" s="232" t="s">
        <v>1288</v>
      </c>
      <c r="C263" s="232" t="s">
        <v>6</v>
      </c>
      <c r="D263" s="232" t="s">
        <v>4</v>
      </c>
      <c r="E263" s="232" t="s">
        <v>195</v>
      </c>
      <c r="F263" s="2">
        <v>46115</v>
      </c>
      <c r="H263">
        <v>6713</v>
      </c>
      <c r="I263" s="232" t="s">
        <v>169</v>
      </c>
      <c r="J263" t="s">
        <v>7</v>
      </c>
      <c r="K263" s="232" t="s">
        <v>13</v>
      </c>
      <c r="L263" t="s">
        <v>14</v>
      </c>
      <c r="M263" s="232"/>
      <c r="N263">
        <v>2000</v>
      </c>
      <c r="P263" s="232"/>
      <c r="Q263" s="232">
        <v>1</v>
      </c>
      <c r="R263">
        <v>6710</v>
      </c>
      <c r="S263" s="232" t="s">
        <v>114</v>
      </c>
      <c r="T263" s="232" t="s">
        <v>7</v>
      </c>
      <c r="U263" s="232" t="s">
        <v>13</v>
      </c>
      <c r="V263" t="s">
        <v>14</v>
      </c>
      <c r="W263">
        <v>1000</v>
      </c>
      <c r="X263" s="232" t="s">
        <v>74</v>
      </c>
      <c r="Y263" s="232" t="s">
        <v>17</v>
      </c>
      <c r="Z263" s="2">
        <v>46119</v>
      </c>
      <c r="AA263" s="232" t="s">
        <v>17</v>
      </c>
      <c r="AB263" s="232"/>
      <c r="AC263" s="232"/>
      <c r="AE263" s="232" t="s">
        <v>183</v>
      </c>
      <c r="AF263" t="s">
        <v>189</v>
      </c>
      <c r="AG263" s="2">
        <v>46122</v>
      </c>
      <c r="AH263" s="2">
        <v>46122</v>
      </c>
      <c r="AI263">
        <v>11</v>
      </c>
      <c r="AJ263" s="232" t="s">
        <v>1289</v>
      </c>
      <c r="AK263">
        <v>5</v>
      </c>
      <c r="AL263" s="232">
        <v>4</v>
      </c>
      <c r="AM263">
        <v>22000</v>
      </c>
      <c r="AN263">
        <v>2000</v>
      </c>
      <c r="AO263">
        <v>11</v>
      </c>
      <c r="AP263" s="232">
        <v>22000</v>
      </c>
      <c r="AQ263" s="232"/>
      <c r="AR263" s="232"/>
      <c r="BH263">
        <v>5</v>
      </c>
      <c r="BI263">
        <v>26</v>
      </c>
      <c r="BJ263">
        <v>70000</v>
      </c>
      <c r="CF263" s="232" t="s">
        <v>1868</v>
      </c>
      <c r="CG263" s="232" t="s">
        <v>1880</v>
      </c>
      <c r="CH263" t="b">
        <v>0</v>
      </c>
    </row>
    <row r="264" spans="1:86" hidden="1">
      <c r="A264" s="232" t="s">
        <v>1868</v>
      </c>
      <c r="B264" s="232" t="s">
        <v>290</v>
      </c>
      <c r="C264" s="232" t="s">
        <v>6</v>
      </c>
      <c r="D264" s="232" t="s">
        <v>4</v>
      </c>
      <c r="E264" s="232" t="s">
        <v>82</v>
      </c>
      <c r="F264" s="2">
        <v>46114</v>
      </c>
      <c r="H264">
        <v>6783</v>
      </c>
      <c r="I264" s="232" t="s">
        <v>247</v>
      </c>
      <c r="J264" t="s">
        <v>7</v>
      </c>
      <c r="K264" s="232" t="s">
        <v>9</v>
      </c>
      <c r="L264" t="s">
        <v>105</v>
      </c>
      <c r="M264" s="232"/>
      <c r="N264">
        <v>0</v>
      </c>
      <c r="O264" t="s">
        <v>5</v>
      </c>
      <c r="P264" s="232"/>
      <c r="Q264" s="232">
        <v>1</v>
      </c>
      <c r="R264">
        <v>6780</v>
      </c>
      <c r="S264" s="232" t="s">
        <v>250</v>
      </c>
      <c r="T264" s="232" t="s">
        <v>7</v>
      </c>
      <c r="U264" s="232" t="s">
        <v>9</v>
      </c>
      <c r="V264" t="s">
        <v>122</v>
      </c>
      <c r="W264">
        <v>0</v>
      </c>
      <c r="X264" s="232" t="s">
        <v>72</v>
      </c>
      <c r="Y264" s="232" t="s">
        <v>36</v>
      </c>
      <c r="Z264" s="2">
        <v>46125</v>
      </c>
      <c r="AA264" s="232" t="s">
        <v>491</v>
      </c>
      <c r="AB264" s="232" t="s">
        <v>289</v>
      </c>
      <c r="AC264" s="232" t="s">
        <v>264</v>
      </c>
      <c r="AE264" s="232" t="s">
        <v>182</v>
      </c>
      <c r="AF264" t="s">
        <v>73</v>
      </c>
      <c r="AG264" s="2">
        <v>46136</v>
      </c>
      <c r="AH264" s="2">
        <v>46136</v>
      </c>
      <c r="AI264">
        <v>38</v>
      </c>
      <c r="AJ264" s="232"/>
      <c r="AK264">
        <v>16</v>
      </c>
      <c r="AL264" s="232">
        <v>4</v>
      </c>
      <c r="AM264">
        <v>0</v>
      </c>
      <c r="AN264">
        <v>0</v>
      </c>
      <c r="AO264">
        <v>38</v>
      </c>
      <c r="AP264" s="232">
        <v>0</v>
      </c>
      <c r="AQ264" s="232"/>
      <c r="AR264" s="232"/>
      <c r="BH264">
        <v>5</v>
      </c>
      <c r="BI264">
        <v>26</v>
      </c>
      <c r="CF264" s="232" t="s">
        <v>1868</v>
      </c>
      <c r="CG264" s="232" t="s">
        <v>1880</v>
      </c>
      <c r="CH264" t="b">
        <v>0</v>
      </c>
    </row>
    <row r="265" spans="1:86" hidden="1">
      <c r="A265" s="232" t="s">
        <v>1868</v>
      </c>
      <c r="B265" s="232" t="s">
        <v>1269</v>
      </c>
      <c r="C265" s="232" t="s">
        <v>6</v>
      </c>
      <c r="D265" s="232" t="s">
        <v>4</v>
      </c>
      <c r="E265" s="232" t="s">
        <v>82</v>
      </c>
      <c r="F265" s="2">
        <v>46114</v>
      </c>
      <c r="H265">
        <v>6713</v>
      </c>
      <c r="I265" s="232" t="s">
        <v>111</v>
      </c>
      <c r="J265" t="s">
        <v>7</v>
      </c>
      <c r="K265" s="232" t="s">
        <v>91</v>
      </c>
      <c r="L265" t="s">
        <v>14</v>
      </c>
      <c r="M265" s="232"/>
      <c r="N265">
        <v>6000</v>
      </c>
      <c r="O265">
        <v>0</v>
      </c>
      <c r="P265" s="232"/>
      <c r="Q265" s="232">
        <v>1</v>
      </c>
      <c r="R265">
        <v>6710</v>
      </c>
      <c r="S265" s="232" t="s">
        <v>112</v>
      </c>
      <c r="T265" s="232" t="s">
        <v>7</v>
      </c>
      <c r="U265" s="232" t="s">
        <v>91</v>
      </c>
      <c r="V265" t="s">
        <v>14</v>
      </c>
      <c r="W265">
        <v>3000</v>
      </c>
      <c r="X265" s="232" t="s">
        <v>72</v>
      </c>
      <c r="Y265" s="232" t="s">
        <v>39</v>
      </c>
      <c r="Z265" s="2">
        <v>46126</v>
      </c>
      <c r="AA265" s="232" t="s">
        <v>39</v>
      </c>
      <c r="AB265" s="232"/>
      <c r="AC265" s="232"/>
      <c r="AE265" s="232" t="s">
        <v>183</v>
      </c>
      <c r="AF265" t="s">
        <v>317</v>
      </c>
      <c r="AG265" s="2">
        <v>46132</v>
      </c>
      <c r="AH265" s="2">
        <v>46132</v>
      </c>
      <c r="AI265">
        <v>13</v>
      </c>
      <c r="AJ265" s="232" t="s">
        <v>1290</v>
      </c>
      <c r="AK265">
        <v>24</v>
      </c>
      <c r="AL265" s="232">
        <v>4</v>
      </c>
      <c r="AM265">
        <v>78000</v>
      </c>
      <c r="AN265">
        <v>6000</v>
      </c>
      <c r="AO265">
        <v>13</v>
      </c>
      <c r="AP265" s="232">
        <v>78000</v>
      </c>
      <c r="AQ265" s="232"/>
      <c r="AR265" s="232"/>
      <c r="BH265">
        <v>5</v>
      </c>
      <c r="BI265">
        <v>38</v>
      </c>
      <c r="BJ265">
        <v>129600</v>
      </c>
      <c r="CF265" s="232" t="s">
        <v>1868</v>
      </c>
      <c r="CG265" s="232" t="s">
        <v>1880</v>
      </c>
      <c r="CH265" t="b">
        <v>0</v>
      </c>
    </row>
    <row r="266" spans="1:86" hidden="1">
      <c r="A266" s="232" t="s">
        <v>1868</v>
      </c>
      <c r="B266" s="232" t="s">
        <v>1270</v>
      </c>
      <c r="C266" s="232" t="s">
        <v>6</v>
      </c>
      <c r="D266" s="232" t="s">
        <v>4</v>
      </c>
      <c r="E266" s="232" t="s">
        <v>82</v>
      </c>
      <c r="F266" s="2">
        <v>46114</v>
      </c>
      <c r="H266">
        <v>6713</v>
      </c>
      <c r="I266" s="232" t="s">
        <v>98</v>
      </c>
      <c r="J266" t="s">
        <v>7</v>
      </c>
      <c r="K266" s="232" t="s">
        <v>91</v>
      </c>
      <c r="L266" t="s">
        <v>14</v>
      </c>
      <c r="M266" s="232"/>
      <c r="N266">
        <v>0</v>
      </c>
      <c r="O266">
        <v>0</v>
      </c>
      <c r="P266" s="232"/>
      <c r="Q266" s="232">
        <v>1</v>
      </c>
      <c r="R266">
        <v>6710</v>
      </c>
      <c r="S266" s="232" t="s">
        <v>112</v>
      </c>
      <c r="T266" s="232" t="s">
        <v>7</v>
      </c>
      <c r="U266" s="232" t="s">
        <v>91</v>
      </c>
      <c r="V266" t="s">
        <v>14</v>
      </c>
      <c r="W266">
        <v>0</v>
      </c>
      <c r="X266" s="232" t="s">
        <v>72</v>
      </c>
      <c r="Y266" s="232" t="s">
        <v>16</v>
      </c>
      <c r="Z266" s="2">
        <v>46126</v>
      </c>
      <c r="AA266" s="232" t="s">
        <v>366</v>
      </c>
      <c r="AB266" s="232" t="s">
        <v>883</v>
      </c>
      <c r="AC266" s="232"/>
      <c r="AE266" s="232" t="s">
        <v>183</v>
      </c>
      <c r="AF266" t="s">
        <v>317</v>
      </c>
      <c r="AG266" s="2">
        <v>46134</v>
      </c>
      <c r="AH266" s="2">
        <v>46134</v>
      </c>
      <c r="AI266">
        <v>21.5</v>
      </c>
      <c r="AJ266" s="232" t="s">
        <v>1291</v>
      </c>
      <c r="AK266">
        <v>0</v>
      </c>
      <c r="AL266" s="232">
        <v>4</v>
      </c>
      <c r="AM266">
        <v>0</v>
      </c>
      <c r="AN266">
        <v>0</v>
      </c>
      <c r="AO266">
        <v>30</v>
      </c>
      <c r="AP266" s="232">
        <v>0</v>
      </c>
      <c r="AQ266" s="232"/>
      <c r="AR266" s="232"/>
      <c r="BH266">
        <v>5</v>
      </c>
      <c r="BI266">
        <v>55</v>
      </c>
      <c r="BJ266">
        <v>0</v>
      </c>
      <c r="CF266" s="232" t="s">
        <v>1868</v>
      </c>
      <c r="CG266" s="232" t="s">
        <v>1880</v>
      </c>
      <c r="CH266" t="b">
        <v>0</v>
      </c>
    </row>
    <row r="267" spans="1:86" hidden="1">
      <c r="A267" s="232" t="s">
        <v>1868</v>
      </c>
      <c r="B267" s="232" t="s">
        <v>1271</v>
      </c>
      <c r="C267" s="232" t="s">
        <v>6</v>
      </c>
      <c r="D267" s="232" t="s">
        <v>4</v>
      </c>
      <c r="E267" s="232" t="s">
        <v>82</v>
      </c>
      <c r="F267" s="2">
        <v>46114</v>
      </c>
      <c r="H267">
        <v>6713</v>
      </c>
      <c r="I267" s="232" t="s">
        <v>269</v>
      </c>
      <c r="J267" t="s">
        <v>7</v>
      </c>
      <c r="K267" s="232" t="s">
        <v>9</v>
      </c>
      <c r="L267" t="s">
        <v>14</v>
      </c>
      <c r="M267" s="232"/>
      <c r="N267">
        <v>1400</v>
      </c>
      <c r="O267">
        <v>0</v>
      </c>
      <c r="P267" s="232"/>
      <c r="Q267" s="232">
        <v>1</v>
      </c>
      <c r="R267">
        <v>6710</v>
      </c>
      <c r="S267" s="232" t="s">
        <v>96</v>
      </c>
      <c r="T267" s="232" t="s">
        <v>7</v>
      </c>
      <c r="U267" s="232" t="s">
        <v>9</v>
      </c>
      <c r="V267" t="s">
        <v>14</v>
      </c>
      <c r="W267">
        <v>1400</v>
      </c>
      <c r="X267" s="232" t="s">
        <v>74</v>
      </c>
      <c r="Y267" s="232" t="s">
        <v>16</v>
      </c>
      <c r="Z267" s="2">
        <v>46125</v>
      </c>
      <c r="AA267" s="232" t="s">
        <v>42</v>
      </c>
      <c r="AB267" s="232"/>
      <c r="AC267" s="232"/>
      <c r="AE267" s="232" t="s">
        <v>183</v>
      </c>
      <c r="AF267" t="s">
        <v>314</v>
      </c>
      <c r="AG267" s="2">
        <v>46127</v>
      </c>
      <c r="AH267" s="2">
        <v>46127</v>
      </c>
      <c r="AI267">
        <v>15</v>
      </c>
      <c r="AJ267" s="232" t="s">
        <v>1292</v>
      </c>
      <c r="AK267">
        <v>5</v>
      </c>
      <c r="AL267" s="232">
        <v>4</v>
      </c>
      <c r="AM267">
        <v>21000</v>
      </c>
      <c r="AN267">
        <v>1400</v>
      </c>
      <c r="AO267">
        <v>15</v>
      </c>
      <c r="AP267" s="232">
        <v>21000</v>
      </c>
      <c r="AQ267" s="232"/>
      <c r="AR267" s="232"/>
      <c r="BH267">
        <v>5</v>
      </c>
      <c r="BI267">
        <v>18</v>
      </c>
      <c r="BJ267">
        <v>22500</v>
      </c>
      <c r="CF267" s="232" t="s">
        <v>1868</v>
      </c>
      <c r="CG267" s="232" t="s">
        <v>1880</v>
      </c>
      <c r="CH267" t="b">
        <v>0</v>
      </c>
    </row>
    <row r="268" spans="1:86" hidden="1">
      <c r="A268" s="232" t="s">
        <v>1868</v>
      </c>
      <c r="B268" s="232" t="s">
        <v>1272</v>
      </c>
      <c r="C268" s="232" t="s">
        <v>6</v>
      </c>
      <c r="D268" s="232" t="s">
        <v>4</v>
      </c>
      <c r="E268" s="232" t="s">
        <v>82</v>
      </c>
      <c r="F268" s="2">
        <v>46114</v>
      </c>
      <c r="H268">
        <v>6713</v>
      </c>
      <c r="I268" s="232" t="s">
        <v>1383</v>
      </c>
      <c r="J268" t="s">
        <v>170</v>
      </c>
      <c r="K268" s="232" t="s">
        <v>88</v>
      </c>
      <c r="L268" t="s">
        <v>14</v>
      </c>
      <c r="M268" s="232"/>
      <c r="N268" t="s">
        <v>1384</v>
      </c>
      <c r="O268">
        <v>0</v>
      </c>
      <c r="P268" s="232"/>
      <c r="Q268" s="232">
        <v>1</v>
      </c>
      <c r="R268">
        <v>6710</v>
      </c>
      <c r="S268" s="232" t="s">
        <v>90</v>
      </c>
      <c r="T268" s="232" t="s">
        <v>7</v>
      </c>
      <c r="U268" s="232" t="s">
        <v>88</v>
      </c>
      <c r="V268" t="s">
        <v>14</v>
      </c>
      <c r="W268">
        <v>800</v>
      </c>
      <c r="X268" s="232" t="s">
        <v>72</v>
      </c>
      <c r="Y268" s="232" t="s">
        <v>39</v>
      </c>
      <c r="Z268" s="2">
        <v>46120</v>
      </c>
      <c r="AA268" s="232" t="s">
        <v>46</v>
      </c>
      <c r="AB268" s="232"/>
      <c r="AC268" s="232"/>
      <c r="AE268" s="232" t="s">
        <v>183</v>
      </c>
      <c r="AF268" t="s">
        <v>317</v>
      </c>
      <c r="AG268" s="2">
        <v>46132</v>
      </c>
      <c r="AH268" s="2">
        <v>46132</v>
      </c>
      <c r="AI268">
        <v>18.670000000000002</v>
      </c>
      <c r="AJ268" s="232" t="s">
        <v>1385</v>
      </c>
      <c r="AK268">
        <v>7</v>
      </c>
      <c r="AL268" s="232">
        <v>4</v>
      </c>
      <c r="AN268" t="s">
        <v>1384</v>
      </c>
      <c r="AO268">
        <v>18.670000000000002</v>
      </c>
      <c r="AP268" s="232">
        <v>89560</v>
      </c>
      <c r="AQ268" s="232"/>
      <c r="AR268" s="232"/>
      <c r="BH268">
        <v>6</v>
      </c>
      <c r="BI268">
        <v>15</v>
      </c>
      <c r="BJ268">
        <v>15400</v>
      </c>
      <c r="CF268" s="232" t="s">
        <v>1868</v>
      </c>
      <c r="CG268" s="232" t="s">
        <v>1880</v>
      </c>
      <c r="CH268" t="b">
        <v>0</v>
      </c>
    </row>
    <row r="269" spans="1:86" hidden="1">
      <c r="A269" s="232" t="s">
        <v>1868</v>
      </c>
      <c r="B269" s="232" t="s">
        <v>1273</v>
      </c>
      <c r="C269" s="232" t="s">
        <v>6</v>
      </c>
      <c r="D269" s="232" t="s">
        <v>4</v>
      </c>
      <c r="E269" s="232" t="s">
        <v>82</v>
      </c>
      <c r="F269" s="2">
        <v>46114</v>
      </c>
      <c r="H269">
        <v>6713</v>
      </c>
      <c r="I269" s="232" t="s">
        <v>1337</v>
      </c>
      <c r="J269" t="s">
        <v>121</v>
      </c>
      <c r="K269" s="232" t="s">
        <v>88</v>
      </c>
      <c r="L269" t="s">
        <v>14</v>
      </c>
      <c r="M269" s="232"/>
      <c r="N269" t="s">
        <v>1338</v>
      </c>
      <c r="O269">
        <v>0</v>
      </c>
      <c r="P269" s="232"/>
      <c r="Q269" s="232">
        <v>1</v>
      </c>
      <c r="R269">
        <v>6713</v>
      </c>
      <c r="S269" s="232" t="s">
        <v>89</v>
      </c>
      <c r="T269" s="232" t="s">
        <v>7</v>
      </c>
      <c r="U269" s="232" t="s">
        <v>88</v>
      </c>
      <c r="V269" t="s">
        <v>14</v>
      </c>
      <c r="W269">
        <v>2600</v>
      </c>
      <c r="X269" s="232" t="s">
        <v>72</v>
      </c>
      <c r="Y269" s="232" t="s">
        <v>39</v>
      </c>
      <c r="Z269" s="2">
        <v>46120</v>
      </c>
      <c r="AA269" s="232" t="s">
        <v>366</v>
      </c>
      <c r="AB269" s="232"/>
      <c r="AC269" s="232"/>
      <c r="AE269" s="232" t="s">
        <v>183</v>
      </c>
      <c r="AF269" t="s">
        <v>317</v>
      </c>
      <c r="AG269" s="2">
        <v>46125</v>
      </c>
      <c r="AH269" s="2">
        <v>46125</v>
      </c>
      <c r="AI269">
        <v>21.5</v>
      </c>
      <c r="AJ269" s="232" t="s">
        <v>1339</v>
      </c>
      <c r="AK269">
        <v>2</v>
      </c>
      <c r="AL269" s="232">
        <v>4</v>
      </c>
      <c r="AN269" t="s">
        <v>1338</v>
      </c>
      <c r="AO269">
        <v>21.5</v>
      </c>
      <c r="AP269" s="232">
        <v>223428</v>
      </c>
      <c r="AQ269" s="232"/>
      <c r="AR269" s="232"/>
      <c r="BH269">
        <v>5</v>
      </c>
      <c r="BI269">
        <v>11</v>
      </c>
      <c r="BJ269">
        <v>8800</v>
      </c>
      <c r="CF269" s="232" t="s">
        <v>1868</v>
      </c>
      <c r="CG269" s="232" t="s">
        <v>1880</v>
      </c>
      <c r="CH269" t="b">
        <v>0</v>
      </c>
    </row>
    <row r="270" spans="1:86" hidden="1">
      <c r="A270" s="232" t="s">
        <v>1868</v>
      </c>
      <c r="B270" s="232" t="s">
        <v>1274</v>
      </c>
      <c r="C270" s="232" t="s">
        <v>6</v>
      </c>
      <c r="D270" s="232" t="s">
        <v>4</v>
      </c>
      <c r="E270" s="232" t="s">
        <v>82</v>
      </c>
      <c r="F270" s="2">
        <v>46113</v>
      </c>
      <c r="H270">
        <v>6713</v>
      </c>
      <c r="I270" s="232" t="s">
        <v>242</v>
      </c>
      <c r="J270" t="s">
        <v>7</v>
      </c>
      <c r="K270" s="232" t="s">
        <v>88</v>
      </c>
      <c r="L270" t="s">
        <v>14</v>
      </c>
      <c r="M270" s="232"/>
      <c r="N270">
        <v>400</v>
      </c>
      <c r="O270">
        <v>0</v>
      </c>
      <c r="P270" s="232"/>
      <c r="Q270" s="232">
        <v>1</v>
      </c>
      <c r="R270">
        <v>6713</v>
      </c>
      <c r="S270" s="232" t="s">
        <v>111</v>
      </c>
      <c r="T270" s="232" t="s">
        <v>7</v>
      </c>
      <c r="U270" s="232" t="s">
        <v>88</v>
      </c>
      <c r="V270" t="s">
        <v>14</v>
      </c>
      <c r="W270">
        <v>400</v>
      </c>
      <c r="X270" s="232" t="s">
        <v>74</v>
      </c>
      <c r="Y270" s="232" t="s">
        <v>16</v>
      </c>
      <c r="Z270" s="2">
        <v>46119</v>
      </c>
      <c r="AA270" s="232" t="s">
        <v>16</v>
      </c>
      <c r="AB270" s="232"/>
      <c r="AC270" s="232"/>
      <c r="AE270" s="232" t="s">
        <v>303</v>
      </c>
      <c r="AF270">
        <v>0</v>
      </c>
      <c r="AG270" s="2">
        <v>46122</v>
      </c>
      <c r="AH270" s="2">
        <v>46122</v>
      </c>
      <c r="AI270">
        <v>17</v>
      </c>
      <c r="AJ270" s="232"/>
      <c r="AK270">
        <v>1</v>
      </c>
      <c r="AL270" s="232">
        <v>4</v>
      </c>
      <c r="AM270">
        <v>6800</v>
      </c>
      <c r="AN270">
        <v>400</v>
      </c>
      <c r="AO270">
        <v>17</v>
      </c>
      <c r="AP270" s="232">
        <v>6800</v>
      </c>
      <c r="AQ270" s="232"/>
      <c r="AR270" s="232"/>
      <c r="BH270">
        <v>5</v>
      </c>
      <c r="BI270">
        <v>11</v>
      </c>
      <c r="BJ270">
        <v>4400</v>
      </c>
      <c r="CF270" s="232" t="s">
        <v>1868</v>
      </c>
      <c r="CG270" s="232" t="s">
        <v>1880</v>
      </c>
      <c r="CH270" t="b">
        <v>0</v>
      </c>
    </row>
    <row r="271" spans="1:86" hidden="1">
      <c r="A271" s="232" t="s">
        <v>1868</v>
      </c>
      <c r="B271" s="232" t="s">
        <v>1275</v>
      </c>
      <c r="C271" s="232" t="s">
        <v>6</v>
      </c>
      <c r="D271" s="232" t="s">
        <v>4</v>
      </c>
      <c r="E271" s="232" t="s">
        <v>82</v>
      </c>
      <c r="F271" s="2">
        <v>46113</v>
      </c>
      <c r="H271">
        <v>6713</v>
      </c>
      <c r="I271" s="232" t="s">
        <v>242</v>
      </c>
      <c r="J271" t="s">
        <v>7</v>
      </c>
      <c r="K271" s="232" t="s">
        <v>88</v>
      </c>
      <c r="L271" t="s">
        <v>14</v>
      </c>
      <c r="M271" s="232"/>
      <c r="N271">
        <v>800</v>
      </c>
      <c r="O271">
        <v>0</v>
      </c>
      <c r="P271" s="232"/>
      <c r="Q271" s="232">
        <v>1</v>
      </c>
      <c r="R271">
        <v>6713</v>
      </c>
      <c r="S271" s="232" t="s">
        <v>111</v>
      </c>
      <c r="T271" s="232" t="s">
        <v>7</v>
      </c>
      <c r="U271" s="232" t="s">
        <v>88</v>
      </c>
      <c r="V271" t="s">
        <v>14</v>
      </c>
      <c r="W271">
        <v>800</v>
      </c>
      <c r="X271" s="232" t="s">
        <v>74</v>
      </c>
      <c r="Y271" s="232" t="s">
        <v>16</v>
      </c>
      <c r="Z271" s="2">
        <v>46119</v>
      </c>
      <c r="AA271" s="232" t="s">
        <v>16</v>
      </c>
      <c r="AB271" s="232"/>
      <c r="AC271" s="232"/>
      <c r="AE271" s="232" t="s">
        <v>303</v>
      </c>
      <c r="AF271">
        <v>0</v>
      </c>
      <c r="AG271" s="2">
        <v>46122</v>
      </c>
      <c r="AH271" s="2">
        <v>46122</v>
      </c>
      <c r="AI271">
        <v>17</v>
      </c>
      <c r="AJ271" s="232"/>
      <c r="AK271">
        <v>5</v>
      </c>
      <c r="AL271" s="232">
        <v>4</v>
      </c>
      <c r="AM271">
        <v>13600</v>
      </c>
      <c r="AN271">
        <v>800</v>
      </c>
      <c r="AO271">
        <v>17</v>
      </c>
      <c r="AP271" s="232">
        <v>13600</v>
      </c>
      <c r="AQ271" s="232"/>
      <c r="AR271" s="232"/>
      <c r="BH271">
        <v>5</v>
      </c>
      <c r="BI271">
        <v>15</v>
      </c>
      <c r="BJ271">
        <v>11000</v>
      </c>
      <c r="CF271" s="232" t="s">
        <v>1868</v>
      </c>
      <c r="CG271" s="232" t="s">
        <v>1880</v>
      </c>
      <c r="CH271" t="b">
        <v>0</v>
      </c>
    </row>
    <row r="272" spans="1:86" hidden="1">
      <c r="A272" s="232" t="s">
        <v>1868</v>
      </c>
      <c r="B272" s="232" t="s">
        <v>1276</v>
      </c>
      <c r="C272" s="232" t="s">
        <v>6</v>
      </c>
      <c r="D272" s="232" t="s">
        <v>189</v>
      </c>
      <c r="E272" s="232" t="s">
        <v>82</v>
      </c>
      <c r="F272" s="2">
        <v>46113</v>
      </c>
      <c r="H272">
        <v>0</v>
      </c>
      <c r="I272" s="232" t="s">
        <v>117</v>
      </c>
      <c r="J272" t="s">
        <v>118</v>
      </c>
      <c r="K272" s="232" t="s">
        <v>9</v>
      </c>
      <c r="L272" t="s">
        <v>1</v>
      </c>
      <c r="M272" s="232"/>
      <c r="N272">
        <v>190</v>
      </c>
      <c r="O272">
        <v>0</v>
      </c>
      <c r="P272" s="232"/>
      <c r="Q272" s="232">
        <v>1</v>
      </c>
      <c r="R272" t="s">
        <v>119</v>
      </c>
      <c r="S272" s="232" t="s">
        <v>120</v>
      </c>
      <c r="T272" s="232" t="s">
        <v>118</v>
      </c>
      <c r="U272" s="232" t="s">
        <v>9</v>
      </c>
      <c r="V272" t="s">
        <v>1</v>
      </c>
      <c r="W272">
        <v>200</v>
      </c>
      <c r="X272" s="232" t="s">
        <v>74</v>
      </c>
      <c r="Y272" s="232" t="s">
        <v>161</v>
      </c>
      <c r="Z272" s="2">
        <v>46114</v>
      </c>
      <c r="AA272" s="232" t="s">
        <v>187</v>
      </c>
      <c r="AB272" s="232"/>
      <c r="AC272" s="232"/>
      <c r="AE272" s="232" t="s">
        <v>173</v>
      </c>
      <c r="AF272">
        <v>0</v>
      </c>
      <c r="AG272" s="2">
        <v>46120</v>
      </c>
      <c r="AH272" s="2">
        <v>46120</v>
      </c>
      <c r="AI272">
        <v>0</v>
      </c>
      <c r="AJ272" s="232"/>
      <c r="AK272">
        <v>1</v>
      </c>
      <c r="AL272" s="232">
        <v>4</v>
      </c>
      <c r="AM272">
        <v>0</v>
      </c>
      <c r="AN272">
        <v>190</v>
      </c>
      <c r="AO272">
        <v>0</v>
      </c>
      <c r="AP272" s="232">
        <v>0</v>
      </c>
      <c r="AQ272" s="232"/>
      <c r="AR272" s="232"/>
      <c r="BH272">
        <v>5</v>
      </c>
      <c r="BI272" t="s">
        <v>1531</v>
      </c>
      <c r="CF272" s="232" t="s">
        <v>1868</v>
      </c>
      <c r="CG272" s="232" t="s">
        <v>1880</v>
      </c>
      <c r="CH272" t="b">
        <v>0</v>
      </c>
    </row>
    <row r="273" spans="1:86" hidden="1">
      <c r="A273" s="232" t="s">
        <v>1868</v>
      </c>
      <c r="B273" s="232" t="s">
        <v>1277</v>
      </c>
      <c r="C273" s="232" t="s">
        <v>6</v>
      </c>
      <c r="D273" s="232" t="s">
        <v>189</v>
      </c>
      <c r="E273" s="232" t="s">
        <v>82</v>
      </c>
      <c r="F273" s="2">
        <v>46113</v>
      </c>
      <c r="H273">
        <v>0</v>
      </c>
      <c r="I273" s="232" t="s">
        <v>117</v>
      </c>
      <c r="J273" t="s">
        <v>118</v>
      </c>
      <c r="K273" s="232" t="s">
        <v>152</v>
      </c>
      <c r="L273" t="s">
        <v>1</v>
      </c>
      <c r="M273" s="232"/>
      <c r="N273">
        <v>285</v>
      </c>
      <c r="O273">
        <v>0</v>
      </c>
      <c r="P273" s="232"/>
      <c r="Q273" s="232">
        <v>1</v>
      </c>
      <c r="R273" t="s">
        <v>119</v>
      </c>
      <c r="S273" s="232" t="s">
        <v>120</v>
      </c>
      <c r="T273" s="232" t="s">
        <v>118</v>
      </c>
      <c r="U273" s="232" t="s">
        <v>152</v>
      </c>
      <c r="V273" t="s">
        <v>1</v>
      </c>
      <c r="W273">
        <v>300</v>
      </c>
      <c r="X273" s="232" t="s">
        <v>74</v>
      </c>
      <c r="Y273" s="232" t="s">
        <v>161</v>
      </c>
      <c r="Z273" s="2">
        <v>46114</v>
      </c>
      <c r="AA273" s="232" t="s">
        <v>187</v>
      </c>
      <c r="AB273" s="232"/>
      <c r="AC273" s="232"/>
      <c r="AE273" s="232" t="s">
        <v>173</v>
      </c>
      <c r="AF273">
        <v>0</v>
      </c>
      <c r="AG273" s="2">
        <v>46120</v>
      </c>
      <c r="AH273" s="2">
        <v>46120</v>
      </c>
      <c r="AI273">
        <v>0</v>
      </c>
      <c r="AJ273" s="232"/>
      <c r="AK273">
        <v>15</v>
      </c>
      <c r="AL273" s="232">
        <v>4</v>
      </c>
      <c r="AM273">
        <v>0</v>
      </c>
      <c r="AN273">
        <v>285</v>
      </c>
      <c r="AO273">
        <v>0</v>
      </c>
      <c r="AP273" s="232">
        <v>0</v>
      </c>
      <c r="AQ273" s="232"/>
      <c r="AR273" s="232"/>
      <c r="BH273">
        <v>5</v>
      </c>
      <c r="BI273">
        <v>13</v>
      </c>
      <c r="BJ273">
        <v>78000</v>
      </c>
      <c r="CF273" s="232" t="s">
        <v>1868</v>
      </c>
      <c r="CG273" s="232" t="s">
        <v>1880</v>
      </c>
      <c r="CH273" t="b">
        <v>0</v>
      </c>
    </row>
    <row r="274" spans="1:86" hidden="1">
      <c r="A274" s="232" t="s">
        <v>1868</v>
      </c>
      <c r="B274" s="232" t="s">
        <v>2199</v>
      </c>
      <c r="C274" s="232" t="s">
        <v>6</v>
      </c>
      <c r="D274" s="232" t="s">
        <v>189</v>
      </c>
      <c r="E274" s="232" t="s">
        <v>195</v>
      </c>
      <c r="F274" s="2">
        <v>46197</v>
      </c>
      <c r="G274" t="s">
        <v>196</v>
      </c>
      <c r="H274" t="s">
        <v>2200</v>
      </c>
      <c r="I274" s="232" t="s">
        <v>2201</v>
      </c>
      <c r="J274" t="s">
        <v>276</v>
      </c>
      <c r="K274" s="232" t="s">
        <v>138</v>
      </c>
      <c r="L274" t="s">
        <v>196</v>
      </c>
      <c r="M274" s="232"/>
      <c r="N274">
        <v>950</v>
      </c>
      <c r="O274" t="s">
        <v>2202</v>
      </c>
      <c r="P274" s="232" t="s">
        <v>1779</v>
      </c>
      <c r="Q274" s="232">
        <v>1</v>
      </c>
      <c r="R274" t="s">
        <v>119</v>
      </c>
      <c r="S274" s="232" t="s">
        <v>120</v>
      </c>
      <c r="T274" s="232" t="s">
        <v>196</v>
      </c>
      <c r="U274" s="232" t="s">
        <v>138</v>
      </c>
      <c r="V274" t="s">
        <v>196</v>
      </c>
      <c r="W274">
        <v>0</v>
      </c>
      <c r="X274" s="232" t="s">
        <v>74</v>
      </c>
      <c r="Y274" s="232" t="s">
        <v>39</v>
      </c>
      <c r="Z274" s="2">
        <v>46209</v>
      </c>
      <c r="AA274" s="232" t="s">
        <v>38</v>
      </c>
      <c r="AB274" s="232" t="s">
        <v>2203</v>
      </c>
      <c r="AC274" s="232" t="s">
        <v>2204</v>
      </c>
      <c r="AD274" t="s">
        <v>196</v>
      </c>
      <c r="AE274" s="232" t="s">
        <v>185</v>
      </c>
      <c r="AF274" t="s">
        <v>2205</v>
      </c>
      <c r="AG274" s="2">
        <v>46212</v>
      </c>
      <c r="AH274" s="2">
        <v>46212</v>
      </c>
      <c r="AI274">
        <v>43</v>
      </c>
      <c r="AJ274" s="232" t="s">
        <v>2206</v>
      </c>
      <c r="AK274">
        <v>10</v>
      </c>
      <c r="AL274" s="232">
        <v>7</v>
      </c>
      <c r="AN274">
        <v>950</v>
      </c>
      <c r="AO274">
        <v>43</v>
      </c>
      <c r="AP274" s="232">
        <v>40850</v>
      </c>
      <c r="AQ274" s="232" t="s">
        <v>1055</v>
      </c>
      <c r="AR274" s="232" t="s">
        <v>1050</v>
      </c>
      <c r="CF274" s="232" t="s">
        <v>1868</v>
      </c>
      <c r="CG274" s="232" t="s">
        <v>1880</v>
      </c>
      <c r="CH274" t="b">
        <v>0</v>
      </c>
    </row>
    <row r="275" spans="1:86" hidden="1">
      <c r="A275" s="232" t="s">
        <v>1868</v>
      </c>
      <c r="B275" s="232" t="s">
        <v>562</v>
      </c>
      <c r="C275" s="232" t="s">
        <v>6</v>
      </c>
      <c r="D275" s="232" t="s">
        <v>4</v>
      </c>
      <c r="E275" s="232" t="s">
        <v>82</v>
      </c>
      <c r="F275" s="2">
        <v>46224</v>
      </c>
      <c r="G275" t="s">
        <v>196</v>
      </c>
      <c r="H275" t="s">
        <v>2135</v>
      </c>
      <c r="I275" s="232" t="s">
        <v>2883</v>
      </c>
      <c r="J275" t="s">
        <v>1942</v>
      </c>
      <c r="K275" s="232" t="s">
        <v>1943</v>
      </c>
      <c r="L275" t="s">
        <v>2884</v>
      </c>
      <c r="M275" s="232"/>
      <c r="N275" t="s">
        <v>2885</v>
      </c>
      <c r="O275" t="s">
        <v>1943</v>
      </c>
      <c r="P275" s="232" t="s">
        <v>2634</v>
      </c>
      <c r="Q275" s="232">
        <v>1</v>
      </c>
      <c r="R275" t="s">
        <v>1711</v>
      </c>
      <c r="S275" s="232" t="s">
        <v>306</v>
      </c>
      <c r="T275" s="232" t="s">
        <v>276</v>
      </c>
      <c r="U275" s="232" t="s">
        <v>196</v>
      </c>
      <c r="V275" t="s">
        <v>122</v>
      </c>
      <c r="W275">
        <v>1500</v>
      </c>
      <c r="X275" s="232" t="s">
        <v>72</v>
      </c>
      <c r="Y275" s="232" t="s">
        <v>16</v>
      </c>
      <c r="Z275" s="2">
        <v>46217</v>
      </c>
      <c r="AA275" s="232" t="s">
        <v>2207</v>
      </c>
      <c r="AB275" s="232" t="s">
        <v>1813</v>
      </c>
      <c r="AC275" s="232" t="s">
        <v>196</v>
      </c>
      <c r="AD275" t="s">
        <v>196</v>
      </c>
      <c r="AE275" s="232" t="s">
        <v>182</v>
      </c>
      <c r="AF275" t="s">
        <v>1778</v>
      </c>
      <c r="AG275" s="2">
        <v>46220</v>
      </c>
      <c r="AH275" s="2">
        <v>46220</v>
      </c>
      <c r="AI275">
        <v>35</v>
      </c>
      <c r="AJ275" s="232" t="s">
        <v>2886</v>
      </c>
      <c r="AK275">
        <v>6</v>
      </c>
      <c r="AL275" s="232">
        <v>7</v>
      </c>
      <c r="AN275" t="s">
        <v>2885</v>
      </c>
      <c r="AO275">
        <v>35</v>
      </c>
      <c r="AP275" s="232">
        <v>52325</v>
      </c>
      <c r="AQ275" s="232" t="s">
        <v>2887</v>
      </c>
      <c r="AR275" s="232" t="s">
        <v>2208</v>
      </c>
      <c r="CF275" s="232" t="s">
        <v>1868</v>
      </c>
      <c r="CG275" s="232" t="s">
        <v>1880</v>
      </c>
      <c r="CH275" t="b">
        <v>0</v>
      </c>
    </row>
    <row r="276" spans="1:86" hidden="1">
      <c r="A276" s="232" t="s">
        <v>1868</v>
      </c>
      <c r="B276" s="232" t="s">
        <v>139</v>
      </c>
      <c r="C276" s="232" t="s">
        <v>6</v>
      </c>
      <c r="D276" s="232" t="s">
        <v>189</v>
      </c>
      <c r="E276" s="232" t="s">
        <v>82</v>
      </c>
      <c r="F276" s="2">
        <v>46230</v>
      </c>
      <c r="G276" t="s">
        <v>196</v>
      </c>
      <c r="H276" t="s">
        <v>223</v>
      </c>
      <c r="I276" s="232" t="s">
        <v>2209</v>
      </c>
      <c r="J276" t="s">
        <v>196</v>
      </c>
      <c r="K276" s="232" t="s">
        <v>196</v>
      </c>
      <c r="L276" t="s">
        <v>196</v>
      </c>
      <c r="M276" s="232"/>
      <c r="N276">
        <v>1600</v>
      </c>
      <c r="O276" t="s">
        <v>2202</v>
      </c>
      <c r="P276" s="232" t="s">
        <v>196</v>
      </c>
      <c r="Q276" s="232">
        <v>1</v>
      </c>
      <c r="R276" t="s">
        <v>119</v>
      </c>
      <c r="S276" s="232" t="s">
        <v>2088</v>
      </c>
      <c r="T276" s="232" t="s">
        <v>196</v>
      </c>
      <c r="U276" s="232" t="s">
        <v>196</v>
      </c>
      <c r="V276" t="s">
        <v>196</v>
      </c>
      <c r="W276">
        <v>1600</v>
      </c>
      <c r="X276" s="232" t="s">
        <v>74</v>
      </c>
      <c r="Y276" s="232" t="s">
        <v>196</v>
      </c>
      <c r="Z276" s="2">
        <v>46209</v>
      </c>
      <c r="AA276" s="232" t="s">
        <v>2210</v>
      </c>
      <c r="AB276" s="232" t="s">
        <v>196</v>
      </c>
      <c r="AC276" s="232" t="s">
        <v>2211</v>
      </c>
      <c r="AD276" t="s">
        <v>196</v>
      </c>
      <c r="AE276" s="232" t="s">
        <v>248</v>
      </c>
      <c r="AF276" t="s">
        <v>2205</v>
      </c>
      <c r="AG276" s="2">
        <v>46211</v>
      </c>
      <c r="AH276" s="2">
        <v>46211</v>
      </c>
      <c r="AI276">
        <v>18</v>
      </c>
      <c r="AJ276" s="232" t="s">
        <v>2212</v>
      </c>
      <c r="AK276">
        <v>18</v>
      </c>
      <c r="AL276" s="232">
        <v>7</v>
      </c>
      <c r="AN276">
        <v>1600</v>
      </c>
      <c r="AO276">
        <v>18</v>
      </c>
      <c r="AP276" s="232">
        <v>28800</v>
      </c>
      <c r="AQ276" s="232" t="s">
        <v>1072</v>
      </c>
      <c r="AR276" s="232" t="s">
        <v>854</v>
      </c>
      <c r="CF276" s="232" t="s">
        <v>1868</v>
      </c>
      <c r="CG276" s="232" t="s">
        <v>1880</v>
      </c>
      <c r="CH276" t="b">
        <v>0</v>
      </c>
    </row>
    <row r="277" spans="1:86" hidden="1">
      <c r="A277" s="232" t="s">
        <v>1868</v>
      </c>
      <c r="B277" s="232" t="s">
        <v>592</v>
      </c>
      <c r="C277" s="232" t="s">
        <v>6</v>
      </c>
      <c r="D277" s="232" t="s">
        <v>189</v>
      </c>
      <c r="E277" s="232" t="s">
        <v>82</v>
      </c>
      <c r="F277" s="2">
        <v>46230</v>
      </c>
      <c r="G277" t="s">
        <v>196</v>
      </c>
      <c r="H277" t="s">
        <v>223</v>
      </c>
      <c r="I277" s="232" t="s">
        <v>2213</v>
      </c>
      <c r="J277" t="s">
        <v>196</v>
      </c>
      <c r="K277" s="232" t="s">
        <v>196</v>
      </c>
      <c r="L277" t="s">
        <v>196</v>
      </c>
      <c r="M277" s="232"/>
      <c r="N277">
        <v>4000</v>
      </c>
      <c r="O277" t="s">
        <v>2202</v>
      </c>
      <c r="P277" s="232" t="s">
        <v>196</v>
      </c>
      <c r="Q277" s="232">
        <v>1</v>
      </c>
      <c r="R277" t="s">
        <v>223</v>
      </c>
      <c r="S277" s="232" t="s">
        <v>2088</v>
      </c>
      <c r="T277" s="232" t="s">
        <v>196</v>
      </c>
      <c r="U277" s="232" t="s">
        <v>196</v>
      </c>
      <c r="V277" t="s">
        <v>196</v>
      </c>
      <c r="W277">
        <v>4000</v>
      </c>
      <c r="X277" s="232" t="s">
        <v>74</v>
      </c>
      <c r="Y277" s="232" t="s">
        <v>39</v>
      </c>
      <c r="Z277" s="2">
        <v>46209</v>
      </c>
      <c r="AA277" s="232" t="s">
        <v>2210</v>
      </c>
      <c r="AB277" s="232" t="s">
        <v>196</v>
      </c>
      <c r="AC277" s="232" t="s">
        <v>2211</v>
      </c>
      <c r="AD277" t="s">
        <v>196</v>
      </c>
      <c r="AE277" s="232" t="s">
        <v>248</v>
      </c>
      <c r="AF277" t="s">
        <v>2205</v>
      </c>
      <c r="AG277" s="2">
        <v>46211</v>
      </c>
      <c r="AH277" s="2">
        <v>46211</v>
      </c>
      <c r="AI277">
        <v>18</v>
      </c>
      <c r="AJ277" s="232" t="s">
        <v>2212</v>
      </c>
      <c r="AK277">
        <v>40</v>
      </c>
      <c r="AL277" s="232">
        <v>7</v>
      </c>
      <c r="AN277">
        <v>4000</v>
      </c>
      <c r="AO277">
        <v>18</v>
      </c>
      <c r="AP277" s="232">
        <v>72000</v>
      </c>
      <c r="AQ277" s="232" t="s">
        <v>1072</v>
      </c>
      <c r="AR277" s="232" t="s">
        <v>2214</v>
      </c>
      <c r="CF277" s="232" t="s">
        <v>1868</v>
      </c>
      <c r="CG277" s="232" t="s">
        <v>1880</v>
      </c>
      <c r="CH277" t="b">
        <v>0</v>
      </c>
    </row>
    <row r="278" spans="1:86" hidden="1">
      <c r="A278" s="232" t="s">
        <v>1868</v>
      </c>
      <c r="B278" s="232" t="s">
        <v>193</v>
      </c>
      <c r="C278" s="232" t="s">
        <v>6</v>
      </c>
      <c r="D278" s="232" t="s">
        <v>4</v>
      </c>
      <c r="E278" s="232" t="s">
        <v>195</v>
      </c>
      <c r="F278" s="2">
        <v>46199</v>
      </c>
      <c r="G278" t="s">
        <v>196</v>
      </c>
      <c r="H278" t="s">
        <v>1715</v>
      </c>
      <c r="I278" s="232" t="s">
        <v>2010</v>
      </c>
      <c r="J278" t="s">
        <v>276</v>
      </c>
      <c r="K278" s="232" t="s">
        <v>91</v>
      </c>
      <c r="L278" t="s">
        <v>14</v>
      </c>
      <c r="M278" s="232"/>
      <c r="N278">
        <v>15200</v>
      </c>
      <c r="O278" t="s">
        <v>196</v>
      </c>
      <c r="P278" s="232" t="s">
        <v>196</v>
      </c>
      <c r="Q278" s="232">
        <v>1</v>
      </c>
      <c r="R278" t="s">
        <v>1766</v>
      </c>
      <c r="S278" s="232" t="s">
        <v>2007</v>
      </c>
      <c r="T278" s="232" t="s">
        <v>276</v>
      </c>
      <c r="U278" s="232" t="s">
        <v>91</v>
      </c>
      <c r="V278" t="s">
        <v>14</v>
      </c>
      <c r="W278" t="s">
        <v>2233</v>
      </c>
      <c r="X278" s="232" t="s">
        <v>74</v>
      </c>
      <c r="Y278" s="232" t="s">
        <v>39</v>
      </c>
      <c r="Z278" s="2">
        <v>46209</v>
      </c>
      <c r="AA278" s="232" t="s">
        <v>39</v>
      </c>
      <c r="AB278" s="232" t="s">
        <v>196</v>
      </c>
      <c r="AC278" s="232" t="s">
        <v>196</v>
      </c>
      <c r="AD278" t="s">
        <v>196</v>
      </c>
      <c r="AE278" s="232" t="s">
        <v>183</v>
      </c>
      <c r="AF278" t="s">
        <v>317</v>
      </c>
      <c r="AG278" s="2">
        <v>46211</v>
      </c>
      <c r="AH278" s="2">
        <v>46211</v>
      </c>
      <c r="AI278">
        <v>13</v>
      </c>
      <c r="AJ278" s="232" t="s">
        <v>2234</v>
      </c>
      <c r="AK278">
        <v>38</v>
      </c>
      <c r="AL278" s="232">
        <v>7</v>
      </c>
      <c r="AN278">
        <v>15200</v>
      </c>
      <c r="AO278">
        <v>13</v>
      </c>
      <c r="AP278" s="232">
        <v>197600</v>
      </c>
      <c r="AQ278" s="232" t="s">
        <v>196</v>
      </c>
      <c r="AR278" s="232" t="s">
        <v>196</v>
      </c>
      <c r="CF278" s="232" t="s">
        <v>1868</v>
      </c>
      <c r="CG278" s="232" t="s">
        <v>1880</v>
      </c>
      <c r="CH278" t="b">
        <v>0</v>
      </c>
    </row>
    <row r="279" spans="1:86" hidden="1">
      <c r="A279" s="232" t="s">
        <v>1868</v>
      </c>
      <c r="B279" s="232" t="s">
        <v>130</v>
      </c>
      <c r="C279" s="232" t="s">
        <v>6</v>
      </c>
      <c r="D279" s="232" t="s">
        <v>4</v>
      </c>
      <c r="E279" s="232" t="s">
        <v>195</v>
      </c>
      <c r="F279" s="2">
        <v>46199</v>
      </c>
      <c r="G279" t="s">
        <v>196</v>
      </c>
      <c r="H279" t="s">
        <v>2004</v>
      </c>
      <c r="I279" s="232" t="s">
        <v>2005</v>
      </c>
      <c r="J279" t="s">
        <v>1942</v>
      </c>
      <c r="K279" s="232" t="s">
        <v>135</v>
      </c>
      <c r="L279" t="s">
        <v>71</v>
      </c>
      <c r="M279" s="232"/>
      <c r="N279" t="s">
        <v>2235</v>
      </c>
      <c r="O279" t="s">
        <v>1943</v>
      </c>
      <c r="P279" s="232" t="s">
        <v>1943</v>
      </c>
      <c r="Q279" s="232">
        <v>1</v>
      </c>
      <c r="R279" t="s">
        <v>1766</v>
      </c>
      <c r="S279" s="232" t="s">
        <v>2007</v>
      </c>
      <c r="T279" s="232" t="s">
        <v>276</v>
      </c>
      <c r="U279" s="232" t="s">
        <v>88</v>
      </c>
      <c r="V279" t="s">
        <v>281</v>
      </c>
      <c r="W279" t="s">
        <v>2014</v>
      </c>
      <c r="X279" s="232" t="s">
        <v>74</v>
      </c>
      <c r="Y279" s="232" t="s">
        <v>187</v>
      </c>
      <c r="Z279" s="2">
        <v>46209</v>
      </c>
      <c r="AA279" s="232" t="s">
        <v>2236</v>
      </c>
      <c r="AB279" s="232" t="s">
        <v>196</v>
      </c>
      <c r="AC279" s="232" t="s">
        <v>196</v>
      </c>
      <c r="AD279" t="s">
        <v>196</v>
      </c>
      <c r="AE279" s="232" t="s">
        <v>183</v>
      </c>
      <c r="AF279" t="s">
        <v>317</v>
      </c>
      <c r="AG279" s="2">
        <v>46212</v>
      </c>
      <c r="AH279" s="2">
        <v>46212</v>
      </c>
      <c r="AI279">
        <v>28</v>
      </c>
      <c r="AJ279" s="232" t="s">
        <v>2237</v>
      </c>
      <c r="AK279">
        <v>15</v>
      </c>
      <c r="AL279" s="232">
        <v>7</v>
      </c>
      <c r="AN279" t="s">
        <v>2235</v>
      </c>
      <c r="AO279">
        <v>28</v>
      </c>
      <c r="AP279" s="232">
        <v>168000</v>
      </c>
      <c r="AQ279" s="232" t="s">
        <v>1943</v>
      </c>
      <c r="AR279" s="232" t="s">
        <v>196</v>
      </c>
      <c r="CF279" s="232" t="s">
        <v>1868</v>
      </c>
      <c r="CG279" s="232" t="s">
        <v>1880</v>
      </c>
      <c r="CH279" t="b">
        <v>0</v>
      </c>
    </row>
    <row r="280" spans="1:86" hidden="1">
      <c r="A280" s="232" t="s">
        <v>1868</v>
      </c>
      <c r="B280" s="232" t="s">
        <v>554</v>
      </c>
      <c r="C280" s="232" t="s">
        <v>6</v>
      </c>
      <c r="D280" s="232" t="s">
        <v>4</v>
      </c>
      <c r="E280" s="232" t="s">
        <v>82</v>
      </c>
      <c r="F280" s="2">
        <v>46212</v>
      </c>
      <c r="G280" t="s">
        <v>196</v>
      </c>
      <c r="H280" t="s">
        <v>1715</v>
      </c>
      <c r="I280" s="232" t="s">
        <v>2010</v>
      </c>
      <c r="J280" t="s">
        <v>276</v>
      </c>
      <c r="K280" s="232" t="s">
        <v>91</v>
      </c>
      <c r="L280" t="s">
        <v>14</v>
      </c>
      <c r="M280" s="232"/>
      <c r="N280">
        <v>11600</v>
      </c>
      <c r="O280" t="s">
        <v>196</v>
      </c>
      <c r="P280" s="232" t="s">
        <v>196</v>
      </c>
      <c r="Q280" s="232">
        <v>1</v>
      </c>
      <c r="R280" t="s">
        <v>1766</v>
      </c>
      <c r="S280" s="232" t="s">
        <v>2007</v>
      </c>
      <c r="T280" s="232" t="s">
        <v>276</v>
      </c>
      <c r="U280" s="232" t="s">
        <v>91</v>
      </c>
      <c r="V280" t="s">
        <v>14</v>
      </c>
      <c r="W280">
        <v>5800</v>
      </c>
      <c r="X280" s="232" t="s">
        <v>74</v>
      </c>
      <c r="Y280" s="232" t="s">
        <v>39</v>
      </c>
      <c r="Z280" s="2">
        <v>46211</v>
      </c>
      <c r="AA280" s="232" t="s">
        <v>39</v>
      </c>
      <c r="AB280" s="232" t="s">
        <v>196</v>
      </c>
      <c r="AC280" s="232" t="s">
        <v>196</v>
      </c>
      <c r="AD280" t="s">
        <v>196</v>
      </c>
      <c r="AE280" s="232" t="s">
        <v>183</v>
      </c>
      <c r="AF280" t="s">
        <v>317</v>
      </c>
      <c r="AG280" s="2">
        <v>46216</v>
      </c>
      <c r="AH280" s="2">
        <v>46216</v>
      </c>
      <c r="AI280">
        <v>13</v>
      </c>
      <c r="AJ280" s="232" t="s">
        <v>2520</v>
      </c>
      <c r="AK280">
        <v>29</v>
      </c>
      <c r="AL280" s="232">
        <v>7</v>
      </c>
      <c r="AN280">
        <v>11600</v>
      </c>
      <c r="AO280">
        <v>13</v>
      </c>
      <c r="AP280" s="232">
        <v>150800</v>
      </c>
      <c r="AQ280" s="232" t="s">
        <v>196</v>
      </c>
      <c r="AR280" s="232" t="s">
        <v>196</v>
      </c>
      <c r="CF280" s="232" t="s">
        <v>1868</v>
      </c>
      <c r="CG280" s="232" t="s">
        <v>1880</v>
      </c>
      <c r="CH280" t="b">
        <v>0</v>
      </c>
    </row>
    <row r="281" spans="1:86" hidden="1">
      <c r="A281" s="232" t="s">
        <v>1868</v>
      </c>
      <c r="B281" s="232" t="s">
        <v>134</v>
      </c>
      <c r="C281" s="232" t="s">
        <v>6</v>
      </c>
      <c r="D281" s="232" t="s">
        <v>4</v>
      </c>
      <c r="E281" s="232" t="s">
        <v>82</v>
      </c>
      <c r="F281" s="2">
        <v>46212</v>
      </c>
      <c r="G281" t="s">
        <v>196</v>
      </c>
      <c r="H281" t="s">
        <v>2004</v>
      </c>
      <c r="I281" s="232" t="s">
        <v>2005</v>
      </c>
      <c r="J281" t="s">
        <v>1942</v>
      </c>
      <c r="K281" s="232" t="s">
        <v>135</v>
      </c>
      <c r="L281" t="s">
        <v>71</v>
      </c>
      <c r="M281" s="232"/>
      <c r="N281" t="s">
        <v>2006</v>
      </c>
      <c r="O281" t="s">
        <v>1943</v>
      </c>
      <c r="P281" s="232" t="s">
        <v>1943</v>
      </c>
      <c r="Q281" s="232">
        <v>1</v>
      </c>
      <c r="R281" t="s">
        <v>1766</v>
      </c>
      <c r="S281" s="232" t="s">
        <v>2007</v>
      </c>
      <c r="T281" s="232" t="s">
        <v>276</v>
      </c>
      <c r="U281" s="232" t="s">
        <v>88</v>
      </c>
      <c r="V281" t="s">
        <v>14</v>
      </c>
      <c r="W281" t="s">
        <v>1925</v>
      </c>
      <c r="X281" s="232" t="s">
        <v>196</v>
      </c>
      <c r="Y281" s="232" t="s">
        <v>196</v>
      </c>
      <c r="Z281" s="2">
        <v>46211</v>
      </c>
      <c r="AA281" s="232" t="s">
        <v>39</v>
      </c>
      <c r="AB281" s="232" t="s">
        <v>196</v>
      </c>
      <c r="AC281" s="232" t="s">
        <v>196</v>
      </c>
      <c r="AD281" t="s">
        <v>196</v>
      </c>
      <c r="AE281" s="232" t="s">
        <v>183</v>
      </c>
      <c r="AF281" t="s">
        <v>317</v>
      </c>
      <c r="AG281" s="2">
        <v>46217</v>
      </c>
      <c r="AH281" s="2">
        <v>46218</v>
      </c>
      <c r="AI281">
        <v>13</v>
      </c>
      <c r="AJ281" s="232" t="s">
        <v>3074</v>
      </c>
      <c r="AK281">
        <v>50</v>
      </c>
      <c r="AL281" s="232">
        <v>7</v>
      </c>
      <c r="AN281" t="s">
        <v>2006</v>
      </c>
      <c r="AO281">
        <v>13</v>
      </c>
      <c r="AP281" s="232">
        <v>260000</v>
      </c>
      <c r="AQ281" s="232" t="s">
        <v>1943</v>
      </c>
      <c r="AR281" s="232" t="s">
        <v>196</v>
      </c>
      <c r="CF281" s="232" t="s">
        <v>1868</v>
      </c>
      <c r="CG281" s="232" t="s">
        <v>1880</v>
      </c>
      <c r="CH281" t="b">
        <v>0</v>
      </c>
    </row>
    <row r="282" spans="1:86" hidden="1">
      <c r="A282" s="232" t="s">
        <v>1868</v>
      </c>
      <c r="B282" s="232" t="s">
        <v>221</v>
      </c>
      <c r="C282" s="232" t="s">
        <v>6</v>
      </c>
      <c r="D282" s="232" t="s">
        <v>4</v>
      </c>
      <c r="E282" s="232" t="s">
        <v>82</v>
      </c>
      <c r="F282" s="2">
        <v>46212</v>
      </c>
      <c r="G282" t="s">
        <v>196</v>
      </c>
      <c r="H282" t="s">
        <v>1715</v>
      </c>
      <c r="I282" s="232" t="s">
        <v>104</v>
      </c>
      <c r="J282" t="s">
        <v>276</v>
      </c>
      <c r="K282" s="232" t="s">
        <v>13</v>
      </c>
      <c r="L282" t="s">
        <v>14</v>
      </c>
      <c r="M282" s="232"/>
      <c r="N282">
        <v>600</v>
      </c>
      <c r="O282" t="s">
        <v>196</v>
      </c>
      <c r="P282" s="232" t="s">
        <v>196</v>
      </c>
      <c r="Q282" s="232">
        <v>1</v>
      </c>
      <c r="R282" t="s">
        <v>1766</v>
      </c>
      <c r="S282" s="232" t="s">
        <v>277</v>
      </c>
      <c r="T282" s="232" t="s">
        <v>276</v>
      </c>
      <c r="U282" s="232" t="s">
        <v>13</v>
      </c>
      <c r="V282" t="s">
        <v>14</v>
      </c>
      <c r="W282">
        <v>600</v>
      </c>
      <c r="X282" s="232" t="s">
        <v>74</v>
      </c>
      <c r="Y282" s="232" t="s">
        <v>16</v>
      </c>
      <c r="Z282" s="2">
        <v>46209</v>
      </c>
      <c r="AA282" s="232" t="s">
        <v>42</v>
      </c>
      <c r="AB282" s="232" t="s">
        <v>196</v>
      </c>
      <c r="AC282" s="232" t="s">
        <v>196</v>
      </c>
      <c r="AD282" t="s">
        <v>196</v>
      </c>
      <c r="AE282" s="232" t="s">
        <v>183</v>
      </c>
      <c r="AF282" t="s">
        <v>2238</v>
      </c>
      <c r="AG282" s="2">
        <v>46211</v>
      </c>
      <c r="AH282" s="2">
        <v>46211</v>
      </c>
      <c r="AI282">
        <v>15</v>
      </c>
      <c r="AJ282" s="232" t="s">
        <v>2239</v>
      </c>
      <c r="AK282">
        <v>3</v>
      </c>
      <c r="AL282" s="232">
        <v>7</v>
      </c>
      <c r="AN282">
        <v>600</v>
      </c>
      <c r="AO282">
        <v>15</v>
      </c>
      <c r="AP282" s="232">
        <v>9000</v>
      </c>
      <c r="AQ282" s="232" t="s">
        <v>1062</v>
      </c>
      <c r="AR282" s="232" t="s">
        <v>970</v>
      </c>
      <c r="CF282" s="232" t="s">
        <v>1868</v>
      </c>
      <c r="CG282" s="232" t="s">
        <v>1880</v>
      </c>
      <c r="CH282" t="b">
        <v>0</v>
      </c>
    </row>
    <row r="283" spans="1:86" hidden="1">
      <c r="A283" s="232" t="s">
        <v>1868</v>
      </c>
      <c r="B283" s="232" t="s">
        <v>129</v>
      </c>
      <c r="C283" s="232" t="s">
        <v>6</v>
      </c>
      <c r="D283" s="232" t="s">
        <v>4</v>
      </c>
      <c r="E283" s="232" t="s">
        <v>195</v>
      </c>
      <c r="F283" s="2">
        <v>46218</v>
      </c>
      <c r="G283" t="s">
        <v>196</v>
      </c>
      <c r="H283" t="s">
        <v>1710</v>
      </c>
      <c r="I283" s="232" t="s">
        <v>2240</v>
      </c>
      <c r="J283" t="s">
        <v>276</v>
      </c>
      <c r="K283" s="232" t="s">
        <v>2083</v>
      </c>
      <c r="L283" t="s">
        <v>105</v>
      </c>
      <c r="M283" s="232"/>
      <c r="N283">
        <v>3000</v>
      </c>
      <c r="O283" t="s">
        <v>196</v>
      </c>
      <c r="P283" s="232" t="s">
        <v>196</v>
      </c>
      <c r="Q283" s="232">
        <v>1</v>
      </c>
      <c r="R283" t="s">
        <v>1711</v>
      </c>
      <c r="S283" s="232" t="s">
        <v>250</v>
      </c>
      <c r="T283" s="232" t="s">
        <v>276</v>
      </c>
      <c r="U283" s="232" t="s">
        <v>2083</v>
      </c>
      <c r="V283" t="s">
        <v>122</v>
      </c>
      <c r="W283" t="s">
        <v>2241</v>
      </c>
      <c r="X283" s="232" t="s">
        <v>74</v>
      </c>
      <c r="Y283" s="232" t="s">
        <v>16</v>
      </c>
      <c r="Z283" s="2">
        <v>46204</v>
      </c>
      <c r="AA283" s="232" t="s">
        <v>2242</v>
      </c>
      <c r="AB283" s="232" t="s">
        <v>1776</v>
      </c>
      <c r="AC283" s="232" t="s">
        <v>196</v>
      </c>
      <c r="AD283" t="s">
        <v>196</v>
      </c>
      <c r="AE283" s="232" t="s">
        <v>182</v>
      </c>
      <c r="AF283" t="s">
        <v>1778</v>
      </c>
      <c r="AG283" s="2">
        <v>46217</v>
      </c>
      <c r="AH283" s="2">
        <v>46216</v>
      </c>
      <c r="AI283">
        <v>55</v>
      </c>
      <c r="AJ283" s="232" t="s">
        <v>2243</v>
      </c>
      <c r="AK283">
        <v>12</v>
      </c>
      <c r="AL283" s="232">
        <v>7</v>
      </c>
      <c r="AN283">
        <v>3000</v>
      </c>
      <c r="AO283">
        <v>55</v>
      </c>
      <c r="AP283" s="232">
        <v>165000</v>
      </c>
      <c r="AQ283" s="232" t="s">
        <v>2244</v>
      </c>
      <c r="AR283" s="232" t="s">
        <v>809</v>
      </c>
      <c r="CF283" s="232" t="s">
        <v>1868</v>
      </c>
      <c r="CG283" s="232" t="s">
        <v>1880</v>
      </c>
      <c r="CH283" t="b">
        <v>0</v>
      </c>
    </row>
    <row r="284" spans="1:86" hidden="1">
      <c r="A284" s="232" t="s">
        <v>1868</v>
      </c>
      <c r="B284" s="232" t="s">
        <v>857</v>
      </c>
      <c r="C284" s="232" t="s">
        <v>6</v>
      </c>
      <c r="D284" s="232" t="s">
        <v>4</v>
      </c>
      <c r="E284" s="232" t="s">
        <v>195</v>
      </c>
      <c r="F284" s="2">
        <v>46199</v>
      </c>
      <c r="G284" t="s">
        <v>196</v>
      </c>
      <c r="H284" t="s">
        <v>1715</v>
      </c>
      <c r="I284" s="232" t="s">
        <v>2245</v>
      </c>
      <c r="J284" t="s">
        <v>276</v>
      </c>
      <c r="K284" s="232" t="s">
        <v>125</v>
      </c>
      <c r="L284" t="s">
        <v>14</v>
      </c>
      <c r="M284" s="232"/>
      <c r="N284">
        <v>400</v>
      </c>
      <c r="O284" t="s">
        <v>196</v>
      </c>
      <c r="P284" s="232" t="s">
        <v>196</v>
      </c>
      <c r="Q284" s="232">
        <v>1</v>
      </c>
      <c r="R284" t="s">
        <v>1766</v>
      </c>
      <c r="S284" s="232" t="s">
        <v>2246</v>
      </c>
      <c r="T284" s="232" t="s">
        <v>276</v>
      </c>
      <c r="U284" s="232" t="s">
        <v>125</v>
      </c>
      <c r="V284" t="s">
        <v>14</v>
      </c>
      <c r="W284">
        <v>400</v>
      </c>
      <c r="X284" s="232" t="s">
        <v>72</v>
      </c>
      <c r="Y284" s="232" t="s">
        <v>18</v>
      </c>
      <c r="Z284" s="2">
        <v>46209</v>
      </c>
      <c r="AA284" s="232" t="s">
        <v>293</v>
      </c>
      <c r="AB284" s="232" t="s">
        <v>337</v>
      </c>
      <c r="AC284" s="232" t="s">
        <v>196</v>
      </c>
      <c r="AD284" t="s">
        <v>196</v>
      </c>
      <c r="AE284" s="232" t="s">
        <v>183</v>
      </c>
      <c r="AF284" t="s">
        <v>320</v>
      </c>
      <c r="AG284" s="2">
        <v>46213</v>
      </c>
      <c r="AH284" s="2">
        <v>46213</v>
      </c>
      <c r="AI284">
        <v>32</v>
      </c>
      <c r="AJ284" s="232" t="s">
        <v>2247</v>
      </c>
      <c r="AK284">
        <v>1</v>
      </c>
      <c r="AL284" s="232">
        <v>7</v>
      </c>
      <c r="AN284">
        <v>400</v>
      </c>
      <c r="AO284">
        <v>32</v>
      </c>
      <c r="AP284" s="232">
        <v>12800</v>
      </c>
      <c r="AQ284" s="232" t="s">
        <v>932</v>
      </c>
      <c r="AR284" s="232" t="s">
        <v>1583</v>
      </c>
      <c r="CF284" s="232" t="s">
        <v>1868</v>
      </c>
      <c r="CG284" s="232" t="s">
        <v>1880</v>
      </c>
      <c r="CH284" t="b">
        <v>0</v>
      </c>
    </row>
    <row r="285" spans="1:86" hidden="1">
      <c r="A285" s="232" t="s">
        <v>1868</v>
      </c>
      <c r="B285" s="232" t="s">
        <v>566</v>
      </c>
      <c r="C285" s="232" t="s">
        <v>6</v>
      </c>
      <c r="D285" s="232" t="s">
        <v>4</v>
      </c>
      <c r="E285" s="232" t="s">
        <v>195</v>
      </c>
      <c r="F285" s="2">
        <v>46216</v>
      </c>
      <c r="G285" t="s">
        <v>196</v>
      </c>
      <c r="H285" t="s">
        <v>2004</v>
      </c>
      <c r="I285" s="232" t="s">
        <v>2624</v>
      </c>
      <c r="J285" t="s">
        <v>1942</v>
      </c>
      <c r="K285" s="232" t="s">
        <v>135</v>
      </c>
      <c r="L285" t="s">
        <v>1944</v>
      </c>
      <c r="M285" s="232"/>
      <c r="N285" t="s">
        <v>2625</v>
      </c>
      <c r="O285" t="s">
        <v>1943</v>
      </c>
      <c r="P285" s="232" t="s">
        <v>1943</v>
      </c>
      <c r="Q285" s="232">
        <v>1</v>
      </c>
      <c r="R285" t="s">
        <v>1766</v>
      </c>
      <c r="S285" s="232" t="s">
        <v>1901</v>
      </c>
      <c r="T285" s="232" t="s">
        <v>276</v>
      </c>
      <c r="U285" s="232" t="s">
        <v>88</v>
      </c>
      <c r="V285" t="s">
        <v>14</v>
      </c>
      <c r="W285" t="s">
        <v>1822</v>
      </c>
      <c r="X285" s="232" t="s">
        <v>72</v>
      </c>
      <c r="Y285" s="232" t="s">
        <v>39</v>
      </c>
      <c r="Z285" s="2">
        <v>46212</v>
      </c>
      <c r="AA285" s="232" t="s">
        <v>39</v>
      </c>
      <c r="AB285" s="232" t="s">
        <v>2249</v>
      </c>
      <c r="AC285" s="232" t="s">
        <v>196</v>
      </c>
      <c r="AD285" t="s">
        <v>196</v>
      </c>
      <c r="AE285" s="232" t="s">
        <v>183</v>
      </c>
      <c r="AF285" t="s">
        <v>309</v>
      </c>
      <c r="AG285" s="2">
        <v>46216</v>
      </c>
      <c r="AH285" s="2">
        <v>46216</v>
      </c>
      <c r="AI285">
        <v>26</v>
      </c>
      <c r="AJ285" s="232" t="s">
        <v>2626</v>
      </c>
      <c r="AK285">
        <v>8</v>
      </c>
      <c r="AL285" s="232">
        <v>7</v>
      </c>
      <c r="AN285" t="s">
        <v>2625</v>
      </c>
      <c r="AO285">
        <v>26</v>
      </c>
      <c r="AP285" s="232">
        <v>83122</v>
      </c>
      <c r="AQ285" s="232" t="s">
        <v>2627</v>
      </c>
      <c r="AR285" s="232" t="s">
        <v>1068</v>
      </c>
      <c r="CF285" s="232" t="s">
        <v>1868</v>
      </c>
      <c r="CG285" s="232" t="s">
        <v>1880</v>
      </c>
      <c r="CH285" t="b">
        <v>0</v>
      </c>
    </row>
    <row r="286" spans="1:86" hidden="1">
      <c r="A286" s="232" t="s">
        <v>1868</v>
      </c>
      <c r="B286" s="232" t="s">
        <v>131</v>
      </c>
      <c r="C286" s="232" t="s">
        <v>6</v>
      </c>
      <c r="D286" s="232" t="s">
        <v>4</v>
      </c>
      <c r="E286" s="232" t="s">
        <v>195</v>
      </c>
      <c r="F286" s="2">
        <v>46202</v>
      </c>
      <c r="G286" t="s">
        <v>196</v>
      </c>
      <c r="H286" t="s">
        <v>1715</v>
      </c>
      <c r="I286" s="232" t="s">
        <v>133</v>
      </c>
      <c r="J286" t="s">
        <v>276</v>
      </c>
      <c r="K286" s="232" t="s">
        <v>2083</v>
      </c>
      <c r="L286" t="s">
        <v>14</v>
      </c>
      <c r="M286" s="232"/>
      <c r="N286" t="s">
        <v>2250</v>
      </c>
      <c r="O286" t="s">
        <v>196</v>
      </c>
      <c r="P286" s="232" t="s">
        <v>196</v>
      </c>
      <c r="Q286" s="232">
        <v>1</v>
      </c>
      <c r="R286" t="s">
        <v>1766</v>
      </c>
      <c r="S286" s="232" t="s">
        <v>277</v>
      </c>
      <c r="T286" s="232" t="s">
        <v>276</v>
      </c>
      <c r="U286" s="232" t="s">
        <v>2083</v>
      </c>
      <c r="V286" t="s">
        <v>14</v>
      </c>
      <c r="W286" t="s">
        <v>2251</v>
      </c>
      <c r="X286" s="232" t="s">
        <v>72</v>
      </c>
      <c r="Y286" s="232" t="s">
        <v>17</v>
      </c>
      <c r="Z286" s="2">
        <v>46212</v>
      </c>
      <c r="AA286" s="232" t="s">
        <v>1468</v>
      </c>
      <c r="AB286" s="232" t="s">
        <v>196</v>
      </c>
      <c r="AC286" s="232" t="s">
        <v>196</v>
      </c>
      <c r="AD286" t="s">
        <v>196</v>
      </c>
      <c r="AE286" s="232" t="s">
        <v>181</v>
      </c>
      <c r="AF286" t="s">
        <v>1770</v>
      </c>
      <c r="AG286" s="2">
        <v>46218</v>
      </c>
      <c r="AH286" s="2">
        <v>46218</v>
      </c>
      <c r="AI286">
        <v>26</v>
      </c>
      <c r="AJ286" s="232" t="s">
        <v>2252</v>
      </c>
      <c r="AK286">
        <v>17</v>
      </c>
      <c r="AL286" s="232">
        <v>7</v>
      </c>
      <c r="AN286" t="s">
        <v>2250</v>
      </c>
      <c r="AO286">
        <v>26</v>
      </c>
      <c r="AP286" s="232">
        <v>176800</v>
      </c>
      <c r="AQ286" s="232" t="s">
        <v>2253</v>
      </c>
      <c r="AR286" s="232" t="s">
        <v>196</v>
      </c>
      <c r="CF286" s="232" t="s">
        <v>1868</v>
      </c>
      <c r="CG286" s="232" t="s">
        <v>1880</v>
      </c>
      <c r="CH286" t="b">
        <v>0</v>
      </c>
    </row>
    <row r="287" spans="1:86" hidden="1">
      <c r="A287" s="232" t="s">
        <v>1868</v>
      </c>
      <c r="B287" s="232" t="s">
        <v>132</v>
      </c>
      <c r="C287" s="232" t="s">
        <v>6</v>
      </c>
      <c r="D287" s="232" t="s">
        <v>4</v>
      </c>
      <c r="E287" s="232" t="s">
        <v>195</v>
      </c>
      <c r="F287" s="2">
        <v>46202</v>
      </c>
      <c r="G287" t="s">
        <v>196</v>
      </c>
      <c r="H287" t="s">
        <v>1715</v>
      </c>
      <c r="I287" s="232" t="s">
        <v>2254</v>
      </c>
      <c r="J287" t="s">
        <v>276</v>
      </c>
      <c r="K287" s="232" t="s">
        <v>93</v>
      </c>
      <c r="L287" t="s">
        <v>14</v>
      </c>
      <c r="M287" s="232"/>
      <c r="N287" t="s">
        <v>1782</v>
      </c>
      <c r="O287" t="s">
        <v>196</v>
      </c>
      <c r="P287" s="232" t="s">
        <v>196</v>
      </c>
      <c r="Q287" s="232">
        <v>1</v>
      </c>
      <c r="R287" t="s">
        <v>1766</v>
      </c>
      <c r="S287" s="232" t="s">
        <v>2255</v>
      </c>
      <c r="T287" s="232" t="s">
        <v>276</v>
      </c>
      <c r="U287" s="232" t="s">
        <v>93</v>
      </c>
      <c r="V287" t="s">
        <v>14</v>
      </c>
      <c r="W287" t="s">
        <v>1793</v>
      </c>
      <c r="X287" s="232" t="s">
        <v>74</v>
      </c>
      <c r="Y287" s="232" t="s">
        <v>196</v>
      </c>
      <c r="Z287" s="2">
        <v>46204</v>
      </c>
      <c r="AA287" s="232" t="s">
        <v>17</v>
      </c>
      <c r="AB287" s="232" t="s">
        <v>196</v>
      </c>
      <c r="AC287" s="232" t="s">
        <v>196</v>
      </c>
      <c r="AD287" t="s">
        <v>196</v>
      </c>
      <c r="AE287" s="232" t="s">
        <v>181</v>
      </c>
      <c r="AF287" t="s">
        <v>1770</v>
      </c>
      <c r="AG287" s="2">
        <v>46206</v>
      </c>
      <c r="AH287" s="2">
        <v>46206</v>
      </c>
      <c r="AI287">
        <v>11</v>
      </c>
      <c r="AJ287" s="232" t="s">
        <v>2256</v>
      </c>
      <c r="AK287">
        <v>4</v>
      </c>
      <c r="AL287" s="232">
        <v>7</v>
      </c>
      <c r="AN287" t="s">
        <v>1782</v>
      </c>
      <c r="AO287">
        <v>11</v>
      </c>
      <c r="AP287" s="232">
        <v>22000</v>
      </c>
      <c r="AQ287" s="232" t="s">
        <v>896</v>
      </c>
      <c r="AR287" s="232" t="s">
        <v>897</v>
      </c>
      <c r="CF287" s="232" t="s">
        <v>1868</v>
      </c>
      <c r="CG287" s="232" t="s">
        <v>1880</v>
      </c>
      <c r="CH287" t="b">
        <v>0</v>
      </c>
    </row>
    <row r="288" spans="1:86" hidden="1">
      <c r="A288" s="232" t="s">
        <v>1868</v>
      </c>
      <c r="B288" s="232" t="s">
        <v>216</v>
      </c>
      <c r="C288" s="232" t="s">
        <v>6</v>
      </c>
      <c r="D288" s="232" t="s">
        <v>4</v>
      </c>
      <c r="E288" s="232" t="s">
        <v>195</v>
      </c>
      <c r="F288" s="2">
        <v>46202</v>
      </c>
      <c r="G288" t="s">
        <v>196</v>
      </c>
      <c r="H288" t="s">
        <v>1715</v>
      </c>
      <c r="I288" s="232" t="s">
        <v>2257</v>
      </c>
      <c r="J288" t="s">
        <v>276</v>
      </c>
      <c r="K288" s="232" t="s">
        <v>13</v>
      </c>
      <c r="L288" t="s">
        <v>14</v>
      </c>
      <c r="M288" s="232"/>
      <c r="N288">
        <v>600</v>
      </c>
      <c r="O288" t="s">
        <v>196</v>
      </c>
      <c r="P288" s="232" t="s">
        <v>196</v>
      </c>
      <c r="Q288" s="232">
        <v>1</v>
      </c>
      <c r="R288" t="s">
        <v>1766</v>
      </c>
      <c r="S288" s="232" t="s">
        <v>1997</v>
      </c>
      <c r="T288" s="232" t="s">
        <v>276</v>
      </c>
      <c r="U288" s="232" t="s">
        <v>13</v>
      </c>
      <c r="V288" t="s">
        <v>14</v>
      </c>
      <c r="W288">
        <v>600</v>
      </c>
      <c r="X288" s="232" t="s">
        <v>72</v>
      </c>
      <c r="Y288" s="232" t="s">
        <v>16</v>
      </c>
      <c r="Z288" s="2">
        <v>46212</v>
      </c>
      <c r="AA288" s="232" t="s">
        <v>42</v>
      </c>
      <c r="AB288" s="232" t="s">
        <v>196</v>
      </c>
      <c r="AC288" s="232" t="s">
        <v>196</v>
      </c>
      <c r="AD288" t="s">
        <v>196</v>
      </c>
      <c r="AE288" s="232" t="s">
        <v>181</v>
      </c>
      <c r="AF288" t="s">
        <v>1770</v>
      </c>
      <c r="AG288" s="2">
        <v>46218</v>
      </c>
      <c r="AH288" s="2">
        <v>46218</v>
      </c>
      <c r="AI288">
        <v>15</v>
      </c>
      <c r="AJ288" s="232" t="s">
        <v>2258</v>
      </c>
      <c r="AK288">
        <v>3</v>
      </c>
      <c r="AL288" s="232">
        <v>7</v>
      </c>
      <c r="AN288">
        <v>600</v>
      </c>
      <c r="AO288">
        <v>15</v>
      </c>
      <c r="AP288" s="232">
        <v>9000</v>
      </c>
      <c r="AQ288" s="232" t="s">
        <v>1999</v>
      </c>
      <c r="AR288" s="232" t="s">
        <v>2000</v>
      </c>
      <c r="CF288" s="232" t="s">
        <v>1868</v>
      </c>
      <c r="CG288" s="232" t="s">
        <v>1880</v>
      </c>
      <c r="CH288" t="b">
        <v>0</v>
      </c>
    </row>
    <row r="289" spans="1:86" hidden="1">
      <c r="A289" s="232" t="s">
        <v>1868</v>
      </c>
      <c r="B289" s="232" t="s">
        <v>563</v>
      </c>
      <c r="C289" s="232" t="s">
        <v>6</v>
      </c>
      <c r="D289" s="232" t="s">
        <v>4</v>
      </c>
      <c r="E289" s="232" t="s">
        <v>195</v>
      </c>
      <c r="F289" s="2">
        <v>46202</v>
      </c>
      <c r="G289" t="s">
        <v>196</v>
      </c>
      <c r="H289" t="s">
        <v>1715</v>
      </c>
      <c r="I289" s="232" t="s">
        <v>2259</v>
      </c>
      <c r="J289" t="s">
        <v>276</v>
      </c>
      <c r="K289" s="232" t="s">
        <v>13</v>
      </c>
      <c r="L289" t="s">
        <v>14</v>
      </c>
      <c r="M289" s="232"/>
      <c r="N289" t="s">
        <v>1822</v>
      </c>
      <c r="O289" t="s">
        <v>196</v>
      </c>
      <c r="P289" s="232" t="s">
        <v>196</v>
      </c>
      <c r="Q289" s="232">
        <v>1</v>
      </c>
      <c r="R289" t="s">
        <v>1766</v>
      </c>
      <c r="S289" s="232" t="s">
        <v>1997</v>
      </c>
      <c r="T289" s="232" t="s">
        <v>276</v>
      </c>
      <c r="U289" s="232" t="s">
        <v>13</v>
      </c>
      <c r="V289" t="s">
        <v>14</v>
      </c>
      <c r="W289">
        <v>800</v>
      </c>
      <c r="X289" s="232" t="s">
        <v>72</v>
      </c>
      <c r="Y289" s="232" t="s">
        <v>17</v>
      </c>
      <c r="Z289" s="2">
        <v>46212</v>
      </c>
      <c r="AA289" s="232" t="s">
        <v>1468</v>
      </c>
      <c r="AB289" s="232" t="s">
        <v>196</v>
      </c>
      <c r="AC289" s="232" t="s">
        <v>196</v>
      </c>
      <c r="AD289" t="s">
        <v>196</v>
      </c>
      <c r="AE289" s="232" t="s">
        <v>181</v>
      </c>
      <c r="AF289" t="s">
        <v>1770</v>
      </c>
      <c r="AG289" s="2">
        <v>46218</v>
      </c>
      <c r="AH289" s="2">
        <v>46218</v>
      </c>
      <c r="AI289">
        <v>26</v>
      </c>
      <c r="AJ289" s="232" t="s">
        <v>2260</v>
      </c>
      <c r="AK289">
        <v>4</v>
      </c>
      <c r="AL289" s="232">
        <v>7</v>
      </c>
      <c r="AN289" t="s">
        <v>1822</v>
      </c>
      <c r="AO289">
        <v>26</v>
      </c>
      <c r="AP289" s="232">
        <v>41600</v>
      </c>
      <c r="AQ289" s="232" t="s">
        <v>1265</v>
      </c>
      <c r="AR289" s="232" t="s">
        <v>2000</v>
      </c>
      <c r="CF289" s="232" t="s">
        <v>1868</v>
      </c>
      <c r="CG289" s="232" t="s">
        <v>1880</v>
      </c>
      <c r="CH289" t="b">
        <v>0</v>
      </c>
    </row>
    <row r="290" spans="1:86" hidden="1">
      <c r="A290" s="232" t="s">
        <v>1868</v>
      </c>
      <c r="B290" s="232" t="s">
        <v>570</v>
      </c>
      <c r="C290" s="232" t="s">
        <v>6</v>
      </c>
      <c r="D290" s="232" t="s">
        <v>4</v>
      </c>
      <c r="E290" s="232" t="s">
        <v>195</v>
      </c>
      <c r="F290" s="2">
        <v>46202</v>
      </c>
      <c r="G290" t="s">
        <v>196</v>
      </c>
      <c r="H290" t="s">
        <v>2261</v>
      </c>
      <c r="I290" s="232" t="s">
        <v>3075</v>
      </c>
      <c r="J290" t="s">
        <v>1942</v>
      </c>
      <c r="K290" s="232" t="s">
        <v>2262</v>
      </c>
      <c r="L290" t="s">
        <v>2263</v>
      </c>
      <c r="M290" s="232"/>
      <c r="N290" t="s">
        <v>3076</v>
      </c>
      <c r="O290" t="s">
        <v>1943</v>
      </c>
      <c r="P290" s="232" t="s">
        <v>1943</v>
      </c>
      <c r="Q290" s="232">
        <v>1</v>
      </c>
      <c r="R290" t="s">
        <v>1832</v>
      </c>
      <c r="S290" s="232" t="s">
        <v>2264</v>
      </c>
      <c r="T290" s="232" t="s">
        <v>276</v>
      </c>
      <c r="U290" s="232" t="s">
        <v>2083</v>
      </c>
      <c r="V290" t="s">
        <v>15</v>
      </c>
      <c r="W290">
        <v>160</v>
      </c>
      <c r="X290" s="232" t="s">
        <v>74</v>
      </c>
      <c r="Y290" s="232" t="s">
        <v>16</v>
      </c>
      <c r="Z290" s="2">
        <v>46204</v>
      </c>
      <c r="AA290" s="232" t="s">
        <v>42</v>
      </c>
      <c r="AB290" s="232" t="s">
        <v>196</v>
      </c>
      <c r="AC290" s="232" t="s">
        <v>196</v>
      </c>
      <c r="AD290" t="s">
        <v>196</v>
      </c>
      <c r="AE290" s="232" t="s">
        <v>182</v>
      </c>
      <c r="AF290" t="s">
        <v>2265</v>
      </c>
      <c r="AG290" s="2">
        <v>46210</v>
      </c>
      <c r="AH290" s="2">
        <v>46210</v>
      </c>
      <c r="AI290">
        <v>15</v>
      </c>
      <c r="AJ290" s="232" t="s">
        <v>3077</v>
      </c>
      <c r="AK290">
        <v>1</v>
      </c>
      <c r="AL290" s="232">
        <v>7</v>
      </c>
      <c r="AN290" t="s">
        <v>3076</v>
      </c>
      <c r="AO290">
        <v>15</v>
      </c>
      <c r="AP290" s="232">
        <v>2460</v>
      </c>
      <c r="AQ290" s="232" t="s">
        <v>2266</v>
      </c>
      <c r="AR290" s="232" t="s">
        <v>1245</v>
      </c>
      <c r="CF290" s="232" t="s">
        <v>1868</v>
      </c>
      <c r="CG290" s="232" t="s">
        <v>1880</v>
      </c>
      <c r="CH290" t="b">
        <v>0</v>
      </c>
    </row>
    <row r="291" spans="1:86" hidden="1">
      <c r="A291" s="232" t="s">
        <v>1868</v>
      </c>
      <c r="B291" s="232" t="s">
        <v>572</v>
      </c>
      <c r="C291" s="232" t="s">
        <v>6</v>
      </c>
      <c r="D291" s="232" t="s">
        <v>4</v>
      </c>
      <c r="E291" s="232" t="s">
        <v>195</v>
      </c>
      <c r="F291" s="2">
        <v>46202</v>
      </c>
      <c r="G291" t="s">
        <v>196</v>
      </c>
      <c r="H291" t="s">
        <v>2267</v>
      </c>
      <c r="I291" s="232" t="s">
        <v>3078</v>
      </c>
      <c r="J291" t="s">
        <v>1942</v>
      </c>
      <c r="K291" s="232" t="s">
        <v>2262</v>
      </c>
      <c r="L291" t="s">
        <v>2137</v>
      </c>
      <c r="M291" s="232"/>
      <c r="N291" t="s">
        <v>3079</v>
      </c>
      <c r="O291" t="s">
        <v>1943</v>
      </c>
      <c r="P291" s="232" t="s">
        <v>1943</v>
      </c>
      <c r="Q291" s="232">
        <v>1</v>
      </c>
      <c r="R291" t="s">
        <v>1710</v>
      </c>
      <c r="S291" s="232" t="s">
        <v>2268</v>
      </c>
      <c r="T291" s="232" t="s">
        <v>276</v>
      </c>
      <c r="U291" s="232" t="s">
        <v>2083</v>
      </c>
      <c r="V291" t="s">
        <v>122</v>
      </c>
      <c r="W291">
        <v>240</v>
      </c>
      <c r="X291" s="232" t="s">
        <v>74</v>
      </c>
      <c r="Y291" s="232" t="s">
        <v>16</v>
      </c>
      <c r="Z291" s="2">
        <v>46204</v>
      </c>
      <c r="AA291" s="232" t="s">
        <v>2269</v>
      </c>
      <c r="AB291" s="232" t="s">
        <v>196</v>
      </c>
      <c r="AC291" s="232" t="s">
        <v>196</v>
      </c>
      <c r="AD291" t="s">
        <v>196</v>
      </c>
      <c r="AE291" s="232" t="s">
        <v>182</v>
      </c>
      <c r="AF291" t="s">
        <v>1330</v>
      </c>
      <c r="AG291" s="2">
        <v>46210</v>
      </c>
      <c r="AH291" s="2">
        <v>46210</v>
      </c>
      <c r="AI291" t="s">
        <v>3080</v>
      </c>
      <c r="AJ291" s="232" t="s">
        <v>3081</v>
      </c>
      <c r="AK291">
        <v>1</v>
      </c>
      <c r="AL291" s="232">
        <v>7</v>
      </c>
      <c r="AN291" t="s">
        <v>3079</v>
      </c>
      <c r="AO291" t="s">
        <v>3080</v>
      </c>
      <c r="AP291" s="232">
        <v>4740</v>
      </c>
      <c r="AQ291" s="232" t="s">
        <v>2270</v>
      </c>
      <c r="AR291" s="232" t="s">
        <v>196</v>
      </c>
      <c r="CF291" s="232" t="s">
        <v>1868</v>
      </c>
      <c r="CG291" s="232" t="s">
        <v>1880</v>
      </c>
      <c r="CH291" t="b">
        <v>0</v>
      </c>
    </row>
    <row r="292" spans="1:86" hidden="1">
      <c r="A292" s="232" t="s">
        <v>1868</v>
      </c>
      <c r="B292" s="232" t="s">
        <v>260</v>
      </c>
      <c r="C292" s="232" t="s">
        <v>6</v>
      </c>
      <c r="D292" s="232" t="s">
        <v>4</v>
      </c>
      <c r="E292" s="232" t="s">
        <v>195</v>
      </c>
      <c r="F292" s="2">
        <v>46202</v>
      </c>
      <c r="G292" t="s">
        <v>196</v>
      </c>
      <c r="H292" t="s">
        <v>2261</v>
      </c>
      <c r="I292" s="232" t="s">
        <v>3082</v>
      </c>
      <c r="J292" t="s">
        <v>1942</v>
      </c>
      <c r="K292" s="232" t="s">
        <v>2262</v>
      </c>
      <c r="L292" t="s">
        <v>2271</v>
      </c>
      <c r="M292" s="232"/>
      <c r="N292" t="s">
        <v>3083</v>
      </c>
      <c r="O292" t="s">
        <v>1943</v>
      </c>
      <c r="P292" s="232" t="s">
        <v>1943</v>
      </c>
      <c r="Q292" s="232">
        <v>1</v>
      </c>
      <c r="R292" t="s">
        <v>1832</v>
      </c>
      <c r="S292" s="232" t="s">
        <v>2272</v>
      </c>
      <c r="T292" s="232" t="s">
        <v>276</v>
      </c>
      <c r="U292" s="232" t="s">
        <v>2083</v>
      </c>
      <c r="V292" t="s">
        <v>78</v>
      </c>
      <c r="W292">
        <v>110</v>
      </c>
      <c r="X292" s="232" t="s">
        <v>74</v>
      </c>
      <c r="Y292" s="232" t="s">
        <v>16</v>
      </c>
      <c r="Z292" s="2">
        <v>46204</v>
      </c>
      <c r="AA292" s="232" t="s">
        <v>2273</v>
      </c>
      <c r="AB292" s="232" t="s">
        <v>196</v>
      </c>
      <c r="AC292" s="232" t="s">
        <v>196</v>
      </c>
      <c r="AD292" t="s">
        <v>196</v>
      </c>
      <c r="AE292" s="232" t="s">
        <v>182</v>
      </c>
      <c r="AF292" t="s">
        <v>1330</v>
      </c>
      <c r="AG292" s="2">
        <v>46210</v>
      </c>
      <c r="AH292" s="2">
        <v>46210</v>
      </c>
      <c r="AI292" t="s">
        <v>3084</v>
      </c>
      <c r="AJ292" s="232" t="s">
        <v>3085</v>
      </c>
      <c r="AK292">
        <v>1</v>
      </c>
      <c r="AL292" s="232">
        <v>7</v>
      </c>
      <c r="AN292" t="s">
        <v>3083</v>
      </c>
      <c r="AO292" t="s">
        <v>3084</v>
      </c>
      <c r="AP292" s="232">
        <v>3345</v>
      </c>
      <c r="AQ292" s="232" t="s">
        <v>2274</v>
      </c>
      <c r="AR292" s="232" t="s">
        <v>2275</v>
      </c>
      <c r="CF292" s="232" t="s">
        <v>1868</v>
      </c>
      <c r="CG292" s="232" t="s">
        <v>1880</v>
      </c>
      <c r="CH292" t="b">
        <v>0</v>
      </c>
    </row>
    <row r="293" spans="1:86" hidden="1">
      <c r="A293" s="232" t="s">
        <v>1868</v>
      </c>
      <c r="B293" s="232" t="s">
        <v>217</v>
      </c>
      <c r="C293" s="232" t="s">
        <v>6</v>
      </c>
      <c r="D293" s="232" t="s">
        <v>4</v>
      </c>
      <c r="E293" s="232" t="s">
        <v>195</v>
      </c>
      <c r="F293" s="2">
        <v>46202</v>
      </c>
      <c r="G293" t="s">
        <v>196</v>
      </c>
      <c r="H293" t="s">
        <v>1832</v>
      </c>
      <c r="I293" s="232" t="s">
        <v>2276</v>
      </c>
      <c r="J293" t="s">
        <v>276</v>
      </c>
      <c r="K293" s="232" t="s">
        <v>13</v>
      </c>
      <c r="L293" t="s">
        <v>1570</v>
      </c>
      <c r="M293" s="232"/>
      <c r="N293" t="s">
        <v>2277</v>
      </c>
      <c r="O293" t="s">
        <v>196</v>
      </c>
      <c r="P293" s="232" t="s">
        <v>196</v>
      </c>
      <c r="Q293" s="232">
        <v>1</v>
      </c>
      <c r="R293" t="s">
        <v>1832</v>
      </c>
      <c r="S293" s="232" t="s">
        <v>2278</v>
      </c>
      <c r="T293" s="232" t="s">
        <v>276</v>
      </c>
      <c r="U293" s="232" t="s">
        <v>13</v>
      </c>
      <c r="V293" t="s">
        <v>1570</v>
      </c>
      <c r="W293">
        <v>1050</v>
      </c>
      <c r="X293" s="232" t="s">
        <v>72</v>
      </c>
      <c r="Y293" s="232" t="s">
        <v>16</v>
      </c>
      <c r="Z293" s="2">
        <v>46205</v>
      </c>
      <c r="AA293" s="232" t="s">
        <v>2279</v>
      </c>
      <c r="AB293" s="232" t="s">
        <v>196</v>
      </c>
      <c r="AC293" s="232" t="s">
        <v>196</v>
      </c>
      <c r="AD293" t="s">
        <v>196</v>
      </c>
      <c r="AE293" s="232" t="s">
        <v>184</v>
      </c>
      <c r="AF293" t="s">
        <v>1704</v>
      </c>
      <c r="AG293" s="2">
        <v>46210</v>
      </c>
      <c r="AH293" s="2">
        <v>46210</v>
      </c>
      <c r="AI293">
        <v>23.5</v>
      </c>
      <c r="AJ293" s="232" t="s">
        <v>2280</v>
      </c>
      <c r="AK293">
        <v>14</v>
      </c>
      <c r="AL293" s="232">
        <v>7</v>
      </c>
      <c r="AN293" t="s">
        <v>2277</v>
      </c>
      <c r="AO293">
        <v>23.5</v>
      </c>
      <c r="AP293" s="232">
        <v>49350</v>
      </c>
      <c r="AQ293" s="232" t="s">
        <v>2281</v>
      </c>
      <c r="AR293" s="232" t="s">
        <v>2282</v>
      </c>
      <c r="CF293" s="232" t="s">
        <v>1868</v>
      </c>
      <c r="CG293" s="232" t="s">
        <v>1880</v>
      </c>
      <c r="CH293" t="b">
        <v>0</v>
      </c>
    </row>
    <row r="294" spans="1:86" hidden="1">
      <c r="A294" s="232" t="s">
        <v>1868</v>
      </c>
      <c r="B294" s="232" t="s">
        <v>2215</v>
      </c>
      <c r="C294" s="232" t="s">
        <v>6</v>
      </c>
      <c r="D294" s="232" t="s">
        <v>189</v>
      </c>
      <c r="E294" s="232" t="s">
        <v>1939</v>
      </c>
      <c r="F294" s="2">
        <v>46209</v>
      </c>
      <c r="G294" t="s">
        <v>196</v>
      </c>
      <c r="H294" t="s">
        <v>196</v>
      </c>
      <c r="I294" s="232" t="s">
        <v>2283</v>
      </c>
      <c r="J294" t="s">
        <v>196</v>
      </c>
      <c r="K294" s="232" t="s">
        <v>196</v>
      </c>
      <c r="L294" t="s">
        <v>196</v>
      </c>
      <c r="M294" s="232"/>
      <c r="N294">
        <v>400</v>
      </c>
      <c r="O294" t="s">
        <v>196</v>
      </c>
      <c r="P294" s="232" t="s">
        <v>196</v>
      </c>
      <c r="Q294" s="232">
        <v>1</v>
      </c>
      <c r="R294" t="s">
        <v>196</v>
      </c>
      <c r="S294" s="232" t="s">
        <v>2284</v>
      </c>
      <c r="T294" s="232" t="s">
        <v>196</v>
      </c>
      <c r="U294" s="232" t="s">
        <v>196</v>
      </c>
      <c r="V294" t="s">
        <v>196</v>
      </c>
      <c r="W294">
        <v>200</v>
      </c>
      <c r="X294" s="232" t="s">
        <v>74</v>
      </c>
      <c r="Y294" s="232" t="s">
        <v>17</v>
      </c>
      <c r="Z294" s="2">
        <v>46204</v>
      </c>
      <c r="AA294" s="232" t="s">
        <v>17</v>
      </c>
      <c r="AB294" s="232" t="s">
        <v>196</v>
      </c>
      <c r="AC294" s="232" t="s">
        <v>196</v>
      </c>
      <c r="AD294" t="s">
        <v>196</v>
      </c>
      <c r="AE294" s="232" t="s">
        <v>173</v>
      </c>
      <c r="AF294" t="s">
        <v>1770</v>
      </c>
      <c r="AG294" s="2">
        <v>46209</v>
      </c>
      <c r="AH294" s="2">
        <v>46210</v>
      </c>
      <c r="AI294">
        <v>0</v>
      </c>
      <c r="AJ294" s="232" t="s">
        <v>196</v>
      </c>
      <c r="AK294">
        <v>2</v>
      </c>
      <c r="AL294" s="232">
        <v>7</v>
      </c>
      <c r="AN294">
        <v>400</v>
      </c>
      <c r="AO294">
        <v>0</v>
      </c>
      <c r="AP294" s="232">
        <v>0</v>
      </c>
      <c r="AQ294" s="232" t="s">
        <v>196</v>
      </c>
      <c r="AR294" s="232" t="s">
        <v>196</v>
      </c>
      <c r="CF294" s="232" t="s">
        <v>1868</v>
      </c>
      <c r="CG294" s="232" t="s">
        <v>1880</v>
      </c>
      <c r="CH294" t="b">
        <v>0</v>
      </c>
    </row>
    <row r="295" spans="1:86" hidden="1">
      <c r="A295" s="232" t="s">
        <v>1868</v>
      </c>
      <c r="B295" s="232" t="s">
        <v>2217</v>
      </c>
      <c r="C295" s="232" t="s">
        <v>6</v>
      </c>
      <c r="D295" s="232" t="s">
        <v>189</v>
      </c>
      <c r="E295" s="232" t="s">
        <v>195</v>
      </c>
      <c r="F295" s="2">
        <v>46202</v>
      </c>
      <c r="G295" t="s">
        <v>196</v>
      </c>
      <c r="H295" t="s">
        <v>1943</v>
      </c>
      <c r="I295" s="232" t="s">
        <v>2285</v>
      </c>
      <c r="J295" t="s">
        <v>1943</v>
      </c>
      <c r="K295" s="232" t="s">
        <v>2286</v>
      </c>
      <c r="L295" t="s">
        <v>1943</v>
      </c>
      <c r="M295" s="232"/>
      <c r="N295" t="s">
        <v>2287</v>
      </c>
      <c r="O295" t="s">
        <v>1943</v>
      </c>
      <c r="P295" s="232" t="s">
        <v>1943</v>
      </c>
      <c r="Q295" s="232">
        <v>1</v>
      </c>
      <c r="R295" t="s">
        <v>196</v>
      </c>
      <c r="S295" s="232" t="s">
        <v>2288</v>
      </c>
      <c r="T295" s="232" t="s">
        <v>196</v>
      </c>
      <c r="U295" s="232" t="s">
        <v>13</v>
      </c>
      <c r="V295" t="s">
        <v>196</v>
      </c>
      <c r="W295">
        <v>200</v>
      </c>
      <c r="X295" s="232" t="s">
        <v>74</v>
      </c>
      <c r="Y295" s="232" t="s">
        <v>16</v>
      </c>
      <c r="Z295" s="2">
        <v>46204</v>
      </c>
      <c r="AA295" s="232" t="s">
        <v>43</v>
      </c>
      <c r="AB295" s="232" t="s">
        <v>2289</v>
      </c>
      <c r="AC295" s="232" t="s">
        <v>2290</v>
      </c>
      <c r="AD295" t="s">
        <v>196</v>
      </c>
      <c r="AE295" s="232" t="s">
        <v>173</v>
      </c>
      <c r="AF295" t="s">
        <v>1770</v>
      </c>
      <c r="AG295" s="2">
        <v>46204</v>
      </c>
      <c r="AH295" s="2">
        <v>46204</v>
      </c>
      <c r="AI295" t="s">
        <v>196</v>
      </c>
      <c r="AJ295" s="232" t="s">
        <v>1943</v>
      </c>
      <c r="AK295">
        <v>1</v>
      </c>
      <c r="AL295" s="232">
        <v>7</v>
      </c>
      <c r="AN295" t="s">
        <v>2287</v>
      </c>
      <c r="AO295" t="s">
        <v>196</v>
      </c>
      <c r="AP295" s="232">
        <v>0</v>
      </c>
      <c r="AQ295" s="232" t="s">
        <v>1943</v>
      </c>
      <c r="AR295" s="232" t="s">
        <v>196</v>
      </c>
      <c r="CF295" s="232" t="s">
        <v>1868</v>
      </c>
      <c r="CG295" s="232" t="s">
        <v>1880</v>
      </c>
      <c r="CH295" t="b">
        <v>0</v>
      </c>
    </row>
    <row r="296" spans="1:86" hidden="1">
      <c r="A296" s="232" t="s">
        <v>1868</v>
      </c>
      <c r="B296" s="232" t="s">
        <v>2216</v>
      </c>
      <c r="C296" s="232" t="s">
        <v>6</v>
      </c>
      <c r="D296" s="232" t="s">
        <v>189</v>
      </c>
      <c r="E296" s="232" t="s">
        <v>195</v>
      </c>
      <c r="F296" s="2">
        <v>46202</v>
      </c>
      <c r="G296" t="s">
        <v>196</v>
      </c>
      <c r="H296" t="s">
        <v>196</v>
      </c>
      <c r="I296" s="232" t="s">
        <v>2291</v>
      </c>
      <c r="J296" t="s">
        <v>196</v>
      </c>
      <c r="K296" s="232" t="s">
        <v>196</v>
      </c>
      <c r="L296" t="s">
        <v>196</v>
      </c>
      <c r="M296" s="232"/>
      <c r="N296">
        <v>50</v>
      </c>
      <c r="O296" t="s">
        <v>196</v>
      </c>
      <c r="P296" s="232" t="s">
        <v>196</v>
      </c>
      <c r="Q296" s="232">
        <v>1</v>
      </c>
      <c r="R296" t="s">
        <v>196</v>
      </c>
      <c r="S296" s="232" t="s">
        <v>2292</v>
      </c>
      <c r="T296" s="232" t="s">
        <v>196</v>
      </c>
      <c r="U296" s="232" t="s">
        <v>196</v>
      </c>
      <c r="V296" t="s">
        <v>196</v>
      </c>
      <c r="W296">
        <v>50</v>
      </c>
      <c r="X296" s="232" t="s">
        <v>74</v>
      </c>
      <c r="Y296" s="232" t="s">
        <v>16</v>
      </c>
      <c r="Z296" s="2">
        <v>46204</v>
      </c>
      <c r="AA296" s="232" t="s">
        <v>16</v>
      </c>
      <c r="AB296" s="232" t="s">
        <v>2289</v>
      </c>
      <c r="AC296" s="232" t="s">
        <v>196</v>
      </c>
      <c r="AD296" t="s">
        <v>196</v>
      </c>
      <c r="AE296" s="232" t="s">
        <v>173</v>
      </c>
      <c r="AF296" t="s">
        <v>1770</v>
      </c>
      <c r="AG296" s="2">
        <v>46204</v>
      </c>
      <c r="AH296" s="2">
        <v>46204</v>
      </c>
      <c r="AI296" t="s">
        <v>196</v>
      </c>
      <c r="AJ296" s="232" t="s">
        <v>196</v>
      </c>
      <c r="AK296">
        <v>1</v>
      </c>
      <c r="AL296" s="232">
        <v>7</v>
      </c>
      <c r="AN296">
        <v>50</v>
      </c>
      <c r="AO296" t="s">
        <v>196</v>
      </c>
      <c r="AP296" s="232">
        <v>0</v>
      </c>
      <c r="AQ296" s="232" t="s">
        <v>196</v>
      </c>
      <c r="AR296" s="232" t="s">
        <v>196</v>
      </c>
      <c r="CF296" s="232" t="s">
        <v>1868</v>
      </c>
      <c r="CG296" s="232" t="s">
        <v>1880</v>
      </c>
      <c r="CH296" t="b">
        <v>0</v>
      </c>
    </row>
    <row r="297" spans="1:86" hidden="1">
      <c r="A297" s="232" t="s">
        <v>1868</v>
      </c>
      <c r="B297" s="232" t="s">
        <v>2293</v>
      </c>
      <c r="C297" s="232" t="s">
        <v>6</v>
      </c>
      <c r="D297" s="232" t="s">
        <v>189</v>
      </c>
      <c r="E297" s="232" t="s">
        <v>82</v>
      </c>
      <c r="F297" s="2">
        <v>46217</v>
      </c>
      <c r="G297" t="s">
        <v>196</v>
      </c>
      <c r="H297" t="s">
        <v>2294</v>
      </c>
      <c r="I297" s="232" t="s">
        <v>2295</v>
      </c>
      <c r="J297" t="s">
        <v>196</v>
      </c>
      <c r="K297" s="232" t="s">
        <v>138</v>
      </c>
      <c r="L297" t="s">
        <v>122</v>
      </c>
      <c r="M297" s="232"/>
      <c r="N297">
        <v>194</v>
      </c>
      <c r="O297" t="s">
        <v>196</v>
      </c>
      <c r="P297" s="232" t="s">
        <v>196</v>
      </c>
      <c r="Q297" s="232">
        <v>1</v>
      </c>
      <c r="R297" t="s">
        <v>2294</v>
      </c>
      <c r="S297" s="232" t="s">
        <v>2295</v>
      </c>
      <c r="T297" s="232" t="s">
        <v>196</v>
      </c>
      <c r="U297" s="232" t="s">
        <v>138</v>
      </c>
      <c r="V297" t="s">
        <v>122</v>
      </c>
      <c r="W297">
        <v>194</v>
      </c>
      <c r="X297" s="232" t="s">
        <v>74</v>
      </c>
      <c r="Y297" s="232" t="s">
        <v>16</v>
      </c>
      <c r="Z297" s="2">
        <v>46203</v>
      </c>
      <c r="AA297" s="232" t="s">
        <v>2888</v>
      </c>
      <c r="AB297" s="232" t="s">
        <v>196</v>
      </c>
      <c r="AC297" s="232" t="s">
        <v>196</v>
      </c>
      <c r="AD297" t="s">
        <v>196</v>
      </c>
      <c r="AE297" s="232" t="s">
        <v>173</v>
      </c>
      <c r="AF297" t="s">
        <v>1770</v>
      </c>
      <c r="AG297" s="2">
        <v>46203</v>
      </c>
      <c r="AH297" s="2">
        <v>46225</v>
      </c>
      <c r="AI297" t="s">
        <v>196</v>
      </c>
      <c r="AJ297" s="232" t="s">
        <v>196</v>
      </c>
      <c r="AK297">
        <v>2</v>
      </c>
      <c r="AL297" s="232">
        <v>6</v>
      </c>
      <c r="AN297">
        <v>194</v>
      </c>
      <c r="AO297" t="s">
        <v>196</v>
      </c>
      <c r="AP297" s="232">
        <v>0</v>
      </c>
      <c r="AQ297" s="232" t="s">
        <v>196</v>
      </c>
      <c r="AR297" s="232" t="s">
        <v>196</v>
      </c>
      <c r="CF297" s="232" t="s">
        <v>1868</v>
      </c>
      <c r="CG297" s="232" t="s">
        <v>1880</v>
      </c>
      <c r="CH297" t="b">
        <v>0</v>
      </c>
    </row>
    <row r="298" spans="1:86" hidden="1">
      <c r="A298" s="232" t="s">
        <v>1868</v>
      </c>
      <c r="B298" s="232" t="s">
        <v>564</v>
      </c>
      <c r="C298" s="232" t="s">
        <v>6</v>
      </c>
      <c r="D298" s="232" t="s">
        <v>4</v>
      </c>
      <c r="E298" s="232" t="s">
        <v>82</v>
      </c>
      <c r="F298" s="2">
        <v>46203</v>
      </c>
      <c r="G298" t="s">
        <v>196</v>
      </c>
      <c r="H298" t="s">
        <v>1715</v>
      </c>
      <c r="I298" s="232" t="s">
        <v>169</v>
      </c>
      <c r="J298" t="s">
        <v>276</v>
      </c>
      <c r="K298" s="232" t="s">
        <v>13</v>
      </c>
      <c r="L298" t="s">
        <v>14</v>
      </c>
      <c r="M298" s="232"/>
      <c r="N298" t="s">
        <v>2248</v>
      </c>
      <c r="O298" t="s">
        <v>196</v>
      </c>
      <c r="P298" s="232" t="s">
        <v>196</v>
      </c>
      <c r="Q298" s="232">
        <v>1</v>
      </c>
      <c r="R298" t="s">
        <v>1766</v>
      </c>
      <c r="S298" s="232" t="s">
        <v>114</v>
      </c>
      <c r="T298" s="232" t="s">
        <v>276</v>
      </c>
      <c r="U298" s="232" t="s">
        <v>13</v>
      </c>
      <c r="V298" t="s">
        <v>14</v>
      </c>
      <c r="W298" t="s">
        <v>1822</v>
      </c>
      <c r="X298" s="232" t="s">
        <v>72</v>
      </c>
      <c r="Y298" s="232" t="s">
        <v>196</v>
      </c>
      <c r="Z298" s="2">
        <v>46212</v>
      </c>
      <c r="AA298" s="232" t="s">
        <v>17</v>
      </c>
      <c r="AB298" s="232" t="s">
        <v>196</v>
      </c>
      <c r="AC298" s="232" t="s">
        <v>196</v>
      </c>
      <c r="AD298" t="s">
        <v>196</v>
      </c>
      <c r="AE298" s="232" t="s">
        <v>181</v>
      </c>
      <c r="AF298" t="s">
        <v>1770</v>
      </c>
      <c r="AG298" s="2">
        <v>46218</v>
      </c>
      <c r="AH298" s="2">
        <v>46218</v>
      </c>
      <c r="AI298">
        <v>11</v>
      </c>
      <c r="AJ298" s="232" t="s">
        <v>2296</v>
      </c>
      <c r="AK298">
        <v>8</v>
      </c>
      <c r="AL298" s="232">
        <v>7</v>
      </c>
      <c r="AN298" t="s">
        <v>2248</v>
      </c>
      <c r="AO298">
        <v>11</v>
      </c>
      <c r="AP298" s="232">
        <v>35200</v>
      </c>
      <c r="AQ298" s="232" t="s">
        <v>196</v>
      </c>
      <c r="AR298" s="232" t="s">
        <v>196</v>
      </c>
      <c r="CF298" s="232" t="s">
        <v>1868</v>
      </c>
      <c r="CG298" s="232" t="s">
        <v>1880</v>
      </c>
      <c r="CH298" t="b">
        <v>0</v>
      </c>
    </row>
    <row r="299" spans="1:86" hidden="1">
      <c r="A299" s="232" t="s">
        <v>1868</v>
      </c>
      <c r="B299" s="232" t="s">
        <v>565</v>
      </c>
      <c r="C299" s="232" t="s">
        <v>6</v>
      </c>
      <c r="D299" s="232" t="s">
        <v>4</v>
      </c>
      <c r="E299" s="232" t="s">
        <v>82</v>
      </c>
      <c r="F299" s="2">
        <v>46203</v>
      </c>
      <c r="G299" t="s">
        <v>196</v>
      </c>
      <c r="H299" t="s">
        <v>1715</v>
      </c>
      <c r="I299" s="232" t="s">
        <v>2297</v>
      </c>
      <c r="J299" t="s">
        <v>276</v>
      </c>
      <c r="K299" s="232" t="s">
        <v>2083</v>
      </c>
      <c r="L299" t="s">
        <v>14</v>
      </c>
      <c r="M299" s="232"/>
      <c r="N299">
        <v>400</v>
      </c>
      <c r="O299" t="s">
        <v>196</v>
      </c>
      <c r="P299" s="232" t="s">
        <v>196</v>
      </c>
      <c r="Q299" s="232">
        <v>1</v>
      </c>
      <c r="R299" t="s">
        <v>1766</v>
      </c>
      <c r="S299" s="232" t="s">
        <v>96</v>
      </c>
      <c r="T299" s="232" t="s">
        <v>276</v>
      </c>
      <c r="U299" s="232" t="s">
        <v>2083</v>
      </c>
      <c r="V299" t="s">
        <v>14</v>
      </c>
      <c r="W299">
        <v>200</v>
      </c>
      <c r="X299" s="232" t="s">
        <v>72</v>
      </c>
      <c r="Y299" s="232" t="s">
        <v>196</v>
      </c>
      <c r="Z299" s="2">
        <v>46212</v>
      </c>
      <c r="AA299" s="232" t="s">
        <v>17</v>
      </c>
      <c r="AB299" s="232" t="s">
        <v>196</v>
      </c>
      <c r="AC299" s="232" t="s">
        <v>196</v>
      </c>
      <c r="AD299" t="s">
        <v>196</v>
      </c>
      <c r="AE299" s="232" t="s">
        <v>181</v>
      </c>
      <c r="AF299" t="s">
        <v>1770</v>
      </c>
      <c r="AG299" s="2">
        <v>46218</v>
      </c>
      <c r="AH299" s="2">
        <v>46218</v>
      </c>
      <c r="AI299">
        <v>11</v>
      </c>
      <c r="AJ299" s="232" t="s">
        <v>2298</v>
      </c>
      <c r="AK299">
        <v>1</v>
      </c>
      <c r="AL299" s="232">
        <v>7</v>
      </c>
      <c r="AN299">
        <v>400</v>
      </c>
      <c r="AO299">
        <v>11</v>
      </c>
      <c r="AP299" s="232">
        <v>4400</v>
      </c>
      <c r="AQ299" s="232" t="s">
        <v>196</v>
      </c>
      <c r="AR299" s="232" t="s">
        <v>196</v>
      </c>
      <c r="CF299" s="232" t="s">
        <v>1868</v>
      </c>
      <c r="CG299" s="232" t="s">
        <v>1880</v>
      </c>
      <c r="CH299" t="b">
        <v>0</v>
      </c>
    </row>
    <row r="300" spans="1:86" hidden="1">
      <c r="A300" s="232" t="s">
        <v>1868</v>
      </c>
      <c r="B300" s="232" t="s">
        <v>236</v>
      </c>
      <c r="C300" s="232" t="s">
        <v>6</v>
      </c>
      <c r="D300" s="232" t="s">
        <v>4</v>
      </c>
      <c r="E300" s="232" t="s">
        <v>82</v>
      </c>
      <c r="F300" s="2">
        <v>46217</v>
      </c>
      <c r="G300" t="s">
        <v>196</v>
      </c>
      <c r="H300" t="s">
        <v>1710</v>
      </c>
      <c r="I300" s="232" t="s">
        <v>1525</v>
      </c>
      <c r="J300" t="s">
        <v>276</v>
      </c>
      <c r="K300" s="232" t="s">
        <v>2083</v>
      </c>
      <c r="L300" t="s">
        <v>14</v>
      </c>
      <c r="M300" s="232"/>
      <c r="N300" t="s">
        <v>1793</v>
      </c>
      <c r="O300" t="s">
        <v>196</v>
      </c>
      <c r="P300" s="232" t="s">
        <v>196</v>
      </c>
      <c r="Q300" s="232">
        <v>1</v>
      </c>
      <c r="R300" t="s">
        <v>1711</v>
      </c>
      <c r="S300" s="232" t="s">
        <v>1526</v>
      </c>
      <c r="T300" s="232" t="s">
        <v>276</v>
      </c>
      <c r="U300" s="232" t="s">
        <v>2083</v>
      </c>
      <c r="V300" t="s">
        <v>14</v>
      </c>
      <c r="W300" t="s">
        <v>1793</v>
      </c>
      <c r="X300" s="232" t="s">
        <v>72</v>
      </c>
      <c r="Y300" s="232" t="s">
        <v>196</v>
      </c>
      <c r="Z300" s="2">
        <v>46212</v>
      </c>
      <c r="AA300" s="232" t="s">
        <v>42</v>
      </c>
      <c r="AB300" s="232" t="s">
        <v>196</v>
      </c>
      <c r="AC300" s="232" t="s">
        <v>196</v>
      </c>
      <c r="AD300" t="s">
        <v>196</v>
      </c>
      <c r="AE300" s="232" t="s">
        <v>181</v>
      </c>
      <c r="AF300" t="s">
        <v>1770</v>
      </c>
      <c r="AG300" s="2">
        <v>46218</v>
      </c>
      <c r="AH300" s="2">
        <v>46218</v>
      </c>
      <c r="AI300">
        <v>15</v>
      </c>
      <c r="AJ300" s="232" t="s">
        <v>2299</v>
      </c>
      <c r="AK300">
        <v>5</v>
      </c>
      <c r="AL300" s="232">
        <v>7</v>
      </c>
      <c r="AN300" t="s">
        <v>1793</v>
      </c>
      <c r="AO300">
        <v>15</v>
      </c>
      <c r="AP300" s="232">
        <v>15000</v>
      </c>
      <c r="AQ300" s="232" t="s">
        <v>196</v>
      </c>
      <c r="AR300" s="232" t="s">
        <v>196</v>
      </c>
      <c r="CF300" s="232" t="s">
        <v>1868</v>
      </c>
      <c r="CG300" s="232" t="s">
        <v>1880</v>
      </c>
      <c r="CH300" t="b">
        <v>0</v>
      </c>
    </row>
    <row r="301" spans="1:86" hidden="1">
      <c r="A301" s="232" t="s">
        <v>1868</v>
      </c>
      <c r="B301" s="232" t="s">
        <v>146</v>
      </c>
      <c r="C301" s="232" t="s">
        <v>6</v>
      </c>
      <c r="D301" s="232" t="s">
        <v>4</v>
      </c>
      <c r="E301" s="232" t="s">
        <v>82</v>
      </c>
      <c r="F301" s="2">
        <v>46217</v>
      </c>
      <c r="G301" t="s">
        <v>196</v>
      </c>
      <c r="H301" t="s">
        <v>1715</v>
      </c>
      <c r="I301" s="232" t="s">
        <v>133</v>
      </c>
      <c r="J301" t="s">
        <v>276</v>
      </c>
      <c r="K301" s="232" t="s">
        <v>13</v>
      </c>
      <c r="L301" t="s">
        <v>14</v>
      </c>
      <c r="M301" s="232"/>
      <c r="N301" t="s">
        <v>1822</v>
      </c>
      <c r="O301" t="s">
        <v>196</v>
      </c>
      <c r="P301" s="232" t="s">
        <v>196</v>
      </c>
      <c r="Q301" s="232">
        <v>1</v>
      </c>
      <c r="R301" t="s">
        <v>1766</v>
      </c>
      <c r="S301" s="232" t="s">
        <v>277</v>
      </c>
      <c r="T301" s="232" t="s">
        <v>276</v>
      </c>
      <c r="U301" s="232" t="s">
        <v>13</v>
      </c>
      <c r="V301" t="s">
        <v>14</v>
      </c>
      <c r="W301">
        <v>800</v>
      </c>
      <c r="X301" s="232" t="s">
        <v>72</v>
      </c>
      <c r="Y301" s="232" t="s">
        <v>196</v>
      </c>
      <c r="Z301" s="2">
        <v>46212</v>
      </c>
      <c r="AA301" s="232" t="s">
        <v>17</v>
      </c>
      <c r="AB301" s="232" t="s">
        <v>196</v>
      </c>
      <c r="AC301" s="232" t="s">
        <v>196</v>
      </c>
      <c r="AD301" t="s">
        <v>196</v>
      </c>
      <c r="AE301" s="232" t="s">
        <v>181</v>
      </c>
      <c r="AF301" t="s">
        <v>1770</v>
      </c>
      <c r="AG301" s="2">
        <v>46219</v>
      </c>
      <c r="AH301" s="2">
        <v>46219</v>
      </c>
      <c r="AI301">
        <v>26</v>
      </c>
      <c r="AJ301" s="232" t="s">
        <v>2300</v>
      </c>
      <c r="AK301">
        <v>4</v>
      </c>
      <c r="AL301" s="232">
        <v>7</v>
      </c>
      <c r="AN301" t="s">
        <v>1822</v>
      </c>
      <c r="AO301">
        <v>26</v>
      </c>
      <c r="AP301" s="232">
        <v>41600</v>
      </c>
      <c r="AQ301" s="232" t="s">
        <v>196</v>
      </c>
      <c r="AR301" s="232" t="s">
        <v>196</v>
      </c>
      <c r="CF301" s="232" t="s">
        <v>1868</v>
      </c>
      <c r="CG301" s="232" t="s">
        <v>1880</v>
      </c>
      <c r="CH301" t="b">
        <v>0</v>
      </c>
    </row>
    <row r="302" spans="1:86" hidden="1">
      <c r="A302" s="232" t="s">
        <v>1868</v>
      </c>
      <c r="B302" s="232" t="s">
        <v>140</v>
      </c>
      <c r="C302" s="232" t="s">
        <v>6</v>
      </c>
      <c r="D302" s="232" t="s">
        <v>4</v>
      </c>
      <c r="E302" s="232" t="s">
        <v>82</v>
      </c>
      <c r="F302" s="2">
        <v>46212</v>
      </c>
      <c r="G302" t="s">
        <v>196</v>
      </c>
      <c r="H302" t="s">
        <v>2628</v>
      </c>
      <c r="I302" s="232" t="s">
        <v>2521</v>
      </c>
      <c r="J302" t="s">
        <v>2629</v>
      </c>
      <c r="K302" s="232" t="s">
        <v>2630</v>
      </c>
      <c r="L302" t="s">
        <v>2631</v>
      </c>
      <c r="M302" s="232"/>
      <c r="N302" t="s">
        <v>2522</v>
      </c>
      <c r="O302" t="s">
        <v>1943</v>
      </c>
      <c r="P302" s="232" t="s">
        <v>1943</v>
      </c>
      <c r="Q302" s="232">
        <v>1</v>
      </c>
      <c r="R302" t="s">
        <v>1766</v>
      </c>
      <c r="S302" s="232" t="s">
        <v>2012</v>
      </c>
      <c r="T302" s="232" t="s">
        <v>276</v>
      </c>
      <c r="U302" s="232" t="s">
        <v>2083</v>
      </c>
      <c r="V302" t="s">
        <v>14</v>
      </c>
      <c r="W302">
        <v>600</v>
      </c>
      <c r="X302" s="232" t="s">
        <v>74</v>
      </c>
      <c r="Y302" s="232" t="s">
        <v>39</v>
      </c>
      <c r="Z302" s="2">
        <v>46206</v>
      </c>
      <c r="AA302" s="232" t="s">
        <v>46</v>
      </c>
      <c r="AB302" s="232" t="s">
        <v>196</v>
      </c>
      <c r="AC302" s="232" t="s">
        <v>196</v>
      </c>
      <c r="AD302" t="s">
        <v>196</v>
      </c>
      <c r="AE302" s="232" t="s">
        <v>183</v>
      </c>
      <c r="AF302" t="s">
        <v>317</v>
      </c>
      <c r="AG302" s="2">
        <v>46211</v>
      </c>
      <c r="AH302" s="2">
        <v>46211</v>
      </c>
      <c r="AI302">
        <v>21.5</v>
      </c>
      <c r="AJ302" s="232" t="s">
        <v>2523</v>
      </c>
      <c r="AK302">
        <v>3</v>
      </c>
      <c r="AL302" s="232">
        <v>7</v>
      </c>
      <c r="AN302" t="s">
        <v>2522</v>
      </c>
      <c r="AO302">
        <v>21.5</v>
      </c>
      <c r="AP302" s="232">
        <v>51342</v>
      </c>
      <c r="AQ302" s="232" t="s">
        <v>1943</v>
      </c>
      <c r="AR302" s="232" t="s">
        <v>196</v>
      </c>
      <c r="CF302" s="232" t="s">
        <v>1868</v>
      </c>
      <c r="CG302" s="232" t="s">
        <v>1880</v>
      </c>
      <c r="CH302" t="b">
        <v>0</v>
      </c>
    </row>
    <row r="303" spans="1:86" hidden="1">
      <c r="A303" s="232" t="s">
        <v>1868</v>
      </c>
      <c r="B303" s="232" t="s">
        <v>567</v>
      </c>
      <c r="C303" s="232" t="s">
        <v>6</v>
      </c>
      <c r="D303" s="232" t="s">
        <v>4</v>
      </c>
      <c r="E303" s="232" t="s">
        <v>82</v>
      </c>
      <c r="F303" s="2">
        <v>46204</v>
      </c>
      <c r="G303" t="s">
        <v>196</v>
      </c>
      <c r="H303" t="s">
        <v>1715</v>
      </c>
      <c r="I303" s="232" t="s">
        <v>2301</v>
      </c>
      <c r="J303" t="s">
        <v>276</v>
      </c>
      <c r="K303" s="232" t="s">
        <v>2083</v>
      </c>
      <c r="L303" t="s">
        <v>14</v>
      </c>
      <c r="M303" s="232"/>
      <c r="N303" t="s">
        <v>1782</v>
      </c>
      <c r="O303" t="s">
        <v>196</v>
      </c>
      <c r="P303" s="232" t="s">
        <v>196</v>
      </c>
      <c r="Q303" s="232">
        <v>1</v>
      </c>
      <c r="R303" t="s">
        <v>1766</v>
      </c>
      <c r="S303" s="232" t="s">
        <v>2012</v>
      </c>
      <c r="T303" s="232" t="s">
        <v>276</v>
      </c>
      <c r="U303" s="232" t="s">
        <v>2083</v>
      </c>
      <c r="V303" t="s">
        <v>14</v>
      </c>
      <c r="W303" t="s">
        <v>1793</v>
      </c>
      <c r="X303" s="232" t="s">
        <v>74</v>
      </c>
      <c r="Y303" s="232" t="s">
        <v>16</v>
      </c>
      <c r="Z303" s="2">
        <v>46206</v>
      </c>
      <c r="AA303" s="232" t="s">
        <v>46</v>
      </c>
      <c r="AB303" s="232" t="s">
        <v>196</v>
      </c>
      <c r="AC303" s="232" t="s">
        <v>196</v>
      </c>
      <c r="AD303" t="s">
        <v>196</v>
      </c>
      <c r="AE303" s="232" t="s">
        <v>183</v>
      </c>
      <c r="AF303" t="s">
        <v>317</v>
      </c>
      <c r="AG303" s="2">
        <v>46211</v>
      </c>
      <c r="AH303" s="2">
        <v>46211</v>
      </c>
      <c r="AI303">
        <v>30</v>
      </c>
      <c r="AJ303" s="232" t="s">
        <v>2302</v>
      </c>
      <c r="AK303">
        <v>5</v>
      </c>
      <c r="AL303" s="232">
        <v>7</v>
      </c>
      <c r="AN303" t="s">
        <v>1782</v>
      </c>
      <c r="AO303">
        <v>30</v>
      </c>
      <c r="AP303" s="232">
        <v>60000</v>
      </c>
      <c r="AQ303" s="232" t="s">
        <v>196</v>
      </c>
      <c r="AR303" s="232" t="s">
        <v>196</v>
      </c>
      <c r="CF303" s="232" t="s">
        <v>1868</v>
      </c>
      <c r="CG303" s="232" t="s">
        <v>1880</v>
      </c>
      <c r="CH303" t="b">
        <v>0</v>
      </c>
    </row>
    <row r="304" spans="1:86" hidden="1">
      <c r="A304" s="232" t="s">
        <v>1868</v>
      </c>
      <c r="B304" s="232" t="s">
        <v>222</v>
      </c>
      <c r="C304" s="232" t="s">
        <v>6</v>
      </c>
      <c r="D304" s="232" t="s">
        <v>4</v>
      </c>
      <c r="E304" s="232" t="s">
        <v>82</v>
      </c>
      <c r="F304" s="2">
        <v>46212</v>
      </c>
      <c r="G304" t="s">
        <v>196</v>
      </c>
      <c r="H304" t="s">
        <v>1715</v>
      </c>
      <c r="I304" s="232" t="s">
        <v>2303</v>
      </c>
      <c r="J304" t="s">
        <v>276</v>
      </c>
      <c r="K304" s="232" t="s">
        <v>91</v>
      </c>
      <c r="L304" t="s">
        <v>14</v>
      </c>
      <c r="M304" s="232"/>
      <c r="N304">
        <v>400</v>
      </c>
      <c r="O304" t="s">
        <v>196</v>
      </c>
      <c r="P304" s="232" t="s">
        <v>1779</v>
      </c>
      <c r="Q304" s="232">
        <v>1</v>
      </c>
      <c r="R304" t="s">
        <v>1766</v>
      </c>
      <c r="S304" s="232" t="s">
        <v>2007</v>
      </c>
      <c r="T304" s="232" t="s">
        <v>276</v>
      </c>
      <c r="U304" s="232" t="s">
        <v>91</v>
      </c>
      <c r="V304" t="s">
        <v>281</v>
      </c>
      <c r="W304">
        <v>200</v>
      </c>
      <c r="X304" s="232" t="s">
        <v>72</v>
      </c>
      <c r="Y304" s="232" t="s">
        <v>161</v>
      </c>
      <c r="Z304" s="2">
        <v>46216</v>
      </c>
      <c r="AA304" s="232" t="s">
        <v>2304</v>
      </c>
      <c r="AB304" s="232" t="s">
        <v>196</v>
      </c>
      <c r="AC304" s="232" t="s">
        <v>196</v>
      </c>
      <c r="AD304" t="s">
        <v>196</v>
      </c>
      <c r="AE304" s="232" t="s">
        <v>183</v>
      </c>
      <c r="AF304" t="s">
        <v>317</v>
      </c>
      <c r="AG304" s="2">
        <v>46221</v>
      </c>
      <c r="AH304" s="2">
        <v>46221</v>
      </c>
      <c r="AI304">
        <v>45</v>
      </c>
      <c r="AJ304" s="232" t="s">
        <v>2305</v>
      </c>
      <c r="AK304">
        <v>1</v>
      </c>
      <c r="AL304" s="232">
        <v>7</v>
      </c>
      <c r="AN304">
        <v>400</v>
      </c>
      <c r="AO304">
        <v>45</v>
      </c>
      <c r="AP304" s="232">
        <v>18000</v>
      </c>
      <c r="AQ304" s="232" t="s">
        <v>196</v>
      </c>
      <c r="AR304" s="232" t="s">
        <v>196</v>
      </c>
      <c r="CF304" s="232" t="s">
        <v>1868</v>
      </c>
      <c r="CG304" s="232" t="s">
        <v>1880</v>
      </c>
      <c r="CH304" t="b">
        <v>0</v>
      </c>
    </row>
    <row r="305" spans="1:86" hidden="1">
      <c r="A305" s="232" t="s">
        <v>1868</v>
      </c>
      <c r="B305" s="232" t="s">
        <v>147</v>
      </c>
      <c r="C305" s="232" t="s">
        <v>6</v>
      </c>
      <c r="D305" s="232" t="s">
        <v>4</v>
      </c>
      <c r="E305" s="232" t="s">
        <v>82</v>
      </c>
      <c r="F305" s="2">
        <v>46212</v>
      </c>
      <c r="G305" t="s">
        <v>196</v>
      </c>
      <c r="H305" t="s">
        <v>1715</v>
      </c>
      <c r="I305" s="232" t="s">
        <v>2010</v>
      </c>
      <c r="J305" t="s">
        <v>276</v>
      </c>
      <c r="K305" s="232" t="s">
        <v>91</v>
      </c>
      <c r="L305" t="s">
        <v>14</v>
      </c>
      <c r="M305" s="232"/>
      <c r="N305" t="s">
        <v>2306</v>
      </c>
      <c r="O305" t="s">
        <v>196</v>
      </c>
      <c r="P305" s="232" t="s">
        <v>196</v>
      </c>
      <c r="Q305" s="232">
        <v>1</v>
      </c>
      <c r="R305" t="s">
        <v>1766</v>
      </c>
      <c r="S305" s="232" t="s">
        <v>2007</v>
      </c>
      <c r="T305" s="232" t="s">
        <v>276</v>
      </c>
      <c r="U305" s="232" t="s">
        <v>91</v>
      </c>
      <c r="V305" t="s">
        <v>281</v>
      </c>
      <c r="W305" t="s">
        <v>1782</v>
      </c>
      <c r="X305" s="232" t="s">
        <v>72</v>
      </c>
      <c r="Y305" s="232" t="s">
        <v>161</v>
      </c>
      <c r="Z305" s="2">
        <v>46216</v>
      </c>
      <c r="AA305" s="232" t="s">
        <v>486</v>
      </c>
      <c r="AB305" s="232" t="s">
        <v>196</v>
      </c>
      <c r="AC305" s="232" t="s">
        <v>196</v>
      </c>
      <c r="AD305" t="s">
        <v>196</v>
      </c>
      <c r="AE305" s="232" t="s">
        <v>183</v>
      </c>
      <c r="AF305" t="s">
        <v>317</v>
      </c>
      <c r="AG305" s="2">
        <v>46221</v>
      </c>
      <c r="AH305" s="2">
        <v>46225</v>
      </c>
      <c r="AI305">
        <v>28</v>
      </c>
      <c r="AJ305" s="232" t="s">
        <v>2307</v>
      </c>
      <c r="AK305">
        <v>10</v>
      </c>
      <c r="AL305" s="232">
        <v>7</v>
      </c>
      <c r="AN305" t="s">
        <v>2306</v>
      </c>
      <c r="AO305">
        <v>28</v>
      </c>
      <c r="AP305" s="232">
        <v>112000</v>
      </c>
      <c r="AQ305" s="232" t="s">
        <v>196</v>
      </c>
      <c r="AR305" s="232" t="s">
        <v>196</v>
      </c>
      <c r="CF305" s="232" t="s">
        <v>1868</v>
      </c>
      <c r="CG305" s="232" t="s">
        <v>1880</v>
      </c>
      <c r="CH305" t="b">
        <v>0</v>
      </c>
    </row>
    <row r="306" spans="1:86" hidden="1">
      <c r="A306" s="232" t="s">
        <v>1868</v>
      </c>
      <c r="B306" s="232" t="s">
        <v>568</v>
      </c>
      <c r="C306" s="232" t="s">
        <v>6</v>
      </c>
      <c r="D306" s="232" t="s">
        <v>4</v>
      </c>
      <c r="E306" s="232" t="s">
        <v>82</v>
      </c>
      <c r="F306" s="2">
        <v>46212</v>
      </c>
      <c r="G306" t="s">
        <v>196</v>
      </c>
      <c r="H306" t="s">
        <v>1715</v>
      </c>
      <c r="I306" s="232" t="s">
        <v>2011</v>
      </c>
      <c r="J306" t="s">
        <v>276</v>
      </c>
      <c r="K306" s="232" t="s">
        <v>91</v>
      </c>
      <c r="L306" t="s">
        <v>14</v>
      </c>
      <c r="M306" s="232"/>
      <c r="N306">
        <v>400</v>
      </c>
      <c r="O306" t="s">
        <v>196</v>
      </c>
      <c r="P306" s="232" t="s">
        <v>196</v>
      </c>
      <c r="Q306" s="232">
        <v>1</v>
      </c>
      <c r="R306" t="s">
        <v>1766</v>
      </c>
      <c r="S306" s="232" t="s">
        <v>2007</v>
      </c>
      <c r="T306" s="232" t="s">
        <v>276</v>
      </c>
      <c r="U306" s="232" t="s">
        <v>91</v>
      </c>
      <c r="V306" t="s">
        <v>281</v>
      </c>
      <c r="W306">
        <v>200</v>
      </c>
      <c r="X306" s="232" t="s">
        <v>72</v>
      </c>
      <c r="Y306" s="232" t="s">
        <v>161</v>
      </c>
      <c r="Z306" s="2">
        <v>46216</v>
      </c>
      <c r="AA306" s="232" t="s">
        <v>2308</v>
      </c>
      <c r="AB306" s="232" t="s">
        <v>196</v>
      </c>
      <c r="AC306" s="232" t="s">
        <v>196</v>
      </c>
      <c r="AD306" t="s">
        <v>196</v>
      </c>
      <c r="AE306" s="232" t="s">
        <v>183</v>
      </c>
      <c r="AF306" t="s">
        <v>317</v>
      </c>
      <c r="AG306" s="2">
        <v>46225</v>
      </c>
      <c r="AH306" s="2">
        <v>46225</v>
      </c>
      <c r="AI306">
        <v>45</v>
      </c>
      <c r="AJ306" s="232" t="s">
        <v>2309</v>
      </c>
      <c r="AK306">
        <v>1</v>
      </c>
      <c r="AL306" s="232">
        <v>7</v>
      </c>
      <c r="AN306">
        <v>400</v>
      </c>
      <c r="AO306">
        <v>45</v>
      </c>
      <c r="AP306" s="232">
        <v>18000</v>
      </c>
      <c r="AQ306" s="232" t="s">
        <v>196</v>
      </c>
      <c r="AR306" s="232" t="s">
        <v>196</v>
      </c>
      <c r="CF306" s="232" t="s">
        <v>1868</v>
      </c>
      <c r="CG306" s="232" t="s">
        <v>1880</v>
      </c>
      <c r="CH306" t="b">
        <v>0</v>
      </c>
    </row>
    <row r="307" spans="1:86" hidden="1">
      <c r="A307" s="232" t="s">
        <v>1868</v>
      </c>
      <c r="B307" s="232" t="s">
        <v>576</v>
      </c>
      <c r="C307" s="232" t="s">
        <v>6</v>
      </c>
      <c r="D307" s="232" t="s">
        <v>4</v>
      </c>
      <c r="E307" s="232" t="s">
        <v>195</v>
      </c>
      <c r="F307" s="2">
        <v>46216</v>
      </c>
      <c r="G307" t="s">
        <v>196</v>
      </c>
      <c r="H307" t="s">
        <v>2004</v>
      </c>
      <c r="I307" s="232" t="s">
        <v>3086</v>
      </c>
      <c r="J307" t="s">
        <v>2632</v>
      </c>
      <c r="K307" s="232" t="s">
        <v>135</v>
      </c>
      <c r="L307" t="s">
        <v>1944</v>
      </c>
      <c r="M307" s="232"/>
      <c r="N307" t="s">
        <v>2633</v>
      </c>
      <c r="O307" t="s">
        <v>1943</v>
      </c>
      <c r="P307" s="232" t="s">
        <v>2634</v>
      </c>
      <c r="Q307" s="232">
        <v>1</v>
      </c>
      <c r="R307" t="s">
        <v>1766</v>
      </c>
      <c r="S307" s="232" t="s">
        <v>2012</v>
      </c>
      <c r="T307" s="232" t="s">
        <v>276</v>
      </c>
      <c r="U307" s="232" t="s">
        <v>88</v>
      </c>
      <c r="V307" t="s">
        <v>14</v>
      </c>
      <c r="W307">
        <v>200</v>
      </c>
      <c r="X307" s="232" t="s">
        <v>74</v>
      </c>
      <c r="Y307" s="232" t="s">
        <v>39</v>
      </c>
      <c r="Z307" s="2">
        <v>46212</v>
      </c>
      <c r="AA307" s="232" t="s">
        <v>46</v>
      </c>
      <c r="AB307" s="232" t="s">
        <v>196</v>
      </c>
      <c r="AC307" s="232" t="s">
        <v>196</v>
      </c>
      <c r="AD307" t="s">
        <v>196</v>
      </c>
      <c r="AE307" s="232" t="s">
        <v>183</v>
      </c>
      <c r="AF307" t="s">
        <v>317</v>
      </c>
      <c r="AG307" s="2">
        <v>46216</v>
      </c>
      <c r="AH307" s="2">
        <v>46216</v>
      </c>
      <c r="AI307">
        <v>21.5</v>
      </c>
      <c r="AJ307" s="232" t="s">
        <v>2635</v>
      </c>
      <c r="AK307">
        <v>1</v>
      </c>
      <c r="AL307" s="232">
        <v>7</v>
      </c>
      <c r="AN307" t="s">
        <v>2633</v>
      </c>
      <c r="AO307">
        <v>21.5</v>
      </c>
      <c r="AP307" s="232">
        <v>16899</v>
      </c>
      <c r="AQ307" s="232" t="s">
        <v>2636</v>
      </c>
      <c r="AR307" s="232" t="s">
        <v>196</v>
      </c>
      <c r="CF307" s="232" t="s">
        <v>1868</v>
      </c>
      <c r="CG307" s="232" t="s">
        <v>1880</v>
      </c>
      <c r="CH307" t="b">
        <v>0</v>
      </c>
    </row>
    <row r="308" spans="1:86" hidden="1">
      <c r="A308" s="232" t="s">
        <v>1868</v>
      </c>
      <c r="B308" s="232" t="s">
        <v>192</v>
      </c>
      <c r="C308" s="232" t="s">
        <v>6</v>
      </c>
      <c r="D308" s="232" t="s">
        <v>4</v>
      </c>
      <c r="E308" s="232" t="s">
        <v>82</v>
      </c>
      <c r="F308" s="2">
        <v>46204</v>
      </c>
      <c r="G308" t="s">
        <v>196</v>
      </c>
      <c r="H308" t="s">
        <v>2267</v>
      </c>
      <c r="I308" s="232" t="s">
        <v>3087</v>
      </c>
      <c r="J308" t="s">
        <v>1942</v>
      </c>
      <c r="K308" s="232" t="s">
        <v>2262</v>
      </c>
      <c r="L308" t="s">
        <v>2137</v>
      </c>
      <c r="M308" s="232"/>
      <c r="N308" t="s">
        <v>3088</v>
      </c>
      <c r="O308" t="s">
        <v>2310</v>
      </c>
      <c r="P308" s="232" t="s">
        <v>1943</v>
      </c>
      <c r="Q308" s="232">
        <v>1</v>
      </c>
      <c r="R308" t="s">
        <v>1710</v>
      </c>
      <c r="S308" s="232" t="s">
        <v>2311</v>
      </c>
      <c r="T308" s="232" t="s">
        <v>276</v>
      </c>
      <c r="U308" s="232" t="s">
        <v>2083</v>
      </c>
      <c r="V308" t="s">
        <v>122</v>
      </c>
      <c r="W308">
        <v>362</v>
      </c>
      <c r="X308" s="232" t="s">
        <v>72</v>
      </c>
      <c r="Y308" s="232" t="s">
        <v>16</v>
      </c>
      <c r="Z308" s="2">
        <v>46205</v>
      </c>
      <c r="AA308" s="232" t="s">
        <v>37</v>
      </c>
      <c r="AB308" s="232" t="s">
        <v>2312</v>
      </c>
      <c r="AC308" s="232" t="s">
        <v>196</v>
      </c>
      <c r="AD308" t="s">
        <v>196</v>
      </c>
      <c r="AE308" s="232" t="s">
        <v>182</v>
      </c>
      <c r="AF308" t="s">
        <v>1330</v>
      </c>
      <c r="AG308" s="2">
        <v>46210</v>
      </c>
      <c r="AH308" s="2">
        <v>46210</v>
      </c>
      <c r="AI308" t="s">
        <v>3080</v>
      </c>
      <c r="AJ308" s="232" t="s">
        <v>3089</v>
      </c>
      <c r="AK308">
        <v>1</v>
      </c>
      <c r="AL308" s="232">
        <v>7</v>
      </c>
      <c r="AN308" t="s">
        <v>3088</v>
      </c>
      <c r="AO308" t="s">
        <v>3080</v>
      </c>
      <c r="AP308" s="232">
        <v>7530</v>
      </c>
      <c r="AQ308" s="232" t="s">
        <v>1943</v>
      </c>
      <c r="AR308" s="232" t="s">
        <v>196</v>
      </c>
      <c r="CF308" s="232" t="s">
        <v>1868</v>
      </c>
      <c r="CG308" s="232" t="s">
        <v>1880</v>
      </c>
      <c r="CH308" t="b">
        <v>0</v>
      </c>
    </row>
    <row r="309" spans="1:86" hidden="1">
      <c r="A309" s="232" t="s">
        <v>1868</v>
      </c>
      <c r="B309" s="232" t="s">
        <v>261</v>
      </c>
      <c r="C309" s="232" t="s">
        <v>6</v>
      </c>
      <c r="D309" s="232" t="s">
        <v>4</v>
      </c>
      <c r="E309" s="232" t="s">
        <v>82</v>
      </c>
      <c r="F309" s="2">
        <v>46204</v>
      </c>
      <c r="G309" t="s">
        <v>196</v>
      </c>
      <c r="H309" t="s">
        <v>1710</v>
      </c>
      <c r="I309" s="232" t="s">
        <v>1810</v>
      </c>
      <c r="J309" t="s">
        <v>276</v>
      </c>
      <c r="K309" s="232" t="s">
        <v>2083</v>
      </c>
      <c r="L309" t="s">
        <v>122</v>
      </c>
      <c r="M309" s="232"/>
      <c r="N309">
        <v>300</v>
      </c>
      <c r="O309" t="s">
        <v>196</v>
      </c>
      <c r="P309" s="232" t="s">
        <v>196</v>
      </c>
      <c r="Q309" s="232">
        <v>1</v>
      </c>
      <c r="R309" t="s">
        <v>1711</v>
      </c>
      <c r="S309" s="232" t="s">
        <v>1812</v>
      </c>
      <c r="T309" s="232" t="s">
        <v>276</v>
      </c>
      <c r="U309" s="232" t="s">
        <v>2083</v>
      </c>
      <c r="V309" t="s">
        <v>122</v>
      </c>
      <c r="W309">
        <v>300</v>
      </c>
      <c r="X309" s="232" t="s">
        <v>74</v>
      </c>
      <c r="Y309" s="232" t="s">
        <v>16</v>
      </c>
      <c r="Z309" s="2">
        <v>46206</v>
      </c>
      <c r="AA309" s="232" t="s">
        <v>16</v>
      </c>
      <c r="AB309" s="232" t="s">
        <v>1813</v>
      </c>
      <c r="AC309" s="232" t="s">
        <v>196</v>
      </c>
      <c r="AD309" t="s">
        <v>196</v>
      </c>
      <c r="AE309" s="232" t="s">
        <v>182</v>
      </c>
      <c r="AF309" t="s">
        <v>319</v>
      </c>
      <c r="AG309" s="2">
        <v>46211</v>
      </c>
      <c r="AH309" s="2">
        <v>46211</v>
      </c>
      <c r="AI309">
        <v>17</v>
      </c>
      <c r="AJ309" s="232" t="s">
        <v>2313</v>
      </c>
      <c r="AK309">
        <v>1</v>
      </c>
      <c r="AL309" s="232">
        <v>7</v>
      </c>
      <c r="AN309">
        <v>300</v>
      </c>
      <c r="AO309">
        <v>17</v>
      </c>
      <c r="AP309" s="232">
        <v>5100</v>
      </c>
      <c r="AQ309" s="232" t="s">
        <v>196</v>
      </c>
      <c r="AR309" s="232" t="s">
        <v>196</v>
      </c>
      <c r="CF309" s="232" t="s">
        <v>1868</v>
      </c>
      <c r="CG309" s="232" t="s">
        <v>1880</v>
      </c>
      <c r="CH309" t="b">
        <v>0</v>
      </c>
    </row>
    <row r="310" spans="1:86" hidden="1">
      <c r="A310" s="232" t="s">
        <v>1868</v>
      </c>
      <c r="B310" s="232" t="s">
        <v>548</v>
      </c>
      <c r="C310" s="232" t="s">
        <v>6</v>
      </c>
      <c r="D310" s="232" t="s">
        <v>4</v>
      </c>
      <c r="E310" s="232" t="s">
        <v>195</v>
      </c>
      <c r="F310" s="2">
        <v>46206</v>
      </c>
      <c r="G310" t="s">
        <v>196</v>
      </c>
      <c r="H310" t="s">
        <v>1715</v>
      </c>
      <c r="I310" s="232" t="s">
        <v>1825</v>
      </c>
      <c r="J310" t="s">
        <v>276</v>
      </c>
      <c r="K310" s="232" t="s">
        <v>2083</v>
      </c>
      <c r="L310" t="s">
        <v>14</v>
      </c>
      <c r="M310" s="232"/>
      <c r="N310" t="s">
        <v>2314</v>
      </c>
      <c r="O310" t="s">
        <v>196</v>
      </c>
      <c r="P310" s="232" t="s">
        <v>196</v>
      </c>
      <c r="Q310" s="232">
        <v>1</v>
      </c>
      <c r="R310" t="s">
        <v>1766</v>
      </c>
      <c r="S310" s="232" t="s">
        <v>1827</v>
      </c>
      <c r="T310" s="232" t="s">
        <v>276</v>
      </c>
      <c r="U310" s="232" t="s">
        <v>2083</v>
      </c>
      <c r="V310" t="s">
        <v>14</v>
      </c>
      <c r="W310">
        <v>1750</v>
      </c>
      <c r="X310" s="232" t="s">
        <v>74</v>
      </c>
      <c r="Y310" s="232" t="s">
        <v>17</v>
      </c>
      <c r="Z310" s="2">
        <v>46209</v>
      </c>
      <c r="AA310" s="232" t="s">
        <v>17</v>
      </c>
      <c r="AB310" s="232" t="s">
        <v>196</v>
      </c>
      <c r="AC310" s="232" t="s">
        <v>196</v>
      </c>
      <c r="AD310" t="s">
        <v>196</v>
      </c>
      <c r="AE310" s="232" t="s">
        <v>183</v>
      </c>
      <c r="AF310" t="s">
        <v>314</v>
      </c>
      <c r="AG310" s="2">
        <v>46211</v>
      </c>
      <c r="AH310" s="2">
        <v>46211</v>
      </c>
      <c r="AI310">
        <v>11</v>
      </c>
      <c r="AJ310" s="232" t="s">
        <v>3090</v>
      </c>
      <c r="AK310">
        <v>7</v>
      </c>
      <c r="AL310" s="232">
        <v>7</v>
      </c>
      <c r="AN310" t="s">
        <v>2314</v>
      </c>
      <c r="AO310">
        <v>11</v>
      </c>
      <c r="AP310" s="232">
        <v>38500</v>
      </c>
      <c r="AQ310" s="232" t="s">
        <v>196</v>
      </c>
      <c r="AR310" s="232" t="s">
        <v>196</v>
      </c>
      <c r="CF310" s="232" t="s">
        <v>1868</v>
      </c>
      <c r="CG310" s="232" t="s">
        <v>1880</v>
      </c>
      <c r="CH310" t="b">
        <v>0</v>
      </c>
    </row>
    <row r="311" spans="1:86" hidden="1">
      <c r="A311" s="232" t="s">
        <v>1868</v>
      </c>
      <c r="B311" s="232" t="s">
        <v>137</v>
      </c>
      <c r="C311" s="232" t="s">
        <v>6</v>
      </c>
      <c r="D311" s="232" t="s">
        <v>4</v>
      </c>
      <c r="E311" s="232" t="s">
        <v>82</v>
      </c>
      <c r="F311" s="2">
        <v>46204</v>
      </c>
      <c r="G311" t="s">
        <v>196</v>
      </c>
      <c r="H311" t="s">
        <v>1710</v>
      </c>
      <c r="I311" s="232" t="s">
        <v>2160</v>
      </c>
      <c r="J311" t="s">
        <v>276</v>
      </c>
      <c r="K311" s="232" t="s">
        <v>13</v>
      </c>
      <c r="L311" t="s">
        <v>172</v>
      </c>
      <c r="M311" s="232"/>
      <c r="N311">
        <v>3000</v>
      </c>
      <c r="O311" t="s">
        <v>196</v>
      </c>
      <c r="P311" s="232" t="s">
        <v>196</v>
      </c>
      <c r="Q311" s="232">
        <v>1</v>
      </c>
      <c r="R311" t="s">
        <v>1711</v>
      </c>
      <c r="S311" s="232" t="s">
        <v>1499</v>
      </c>
      <c r="T311" s="232" t="s">
        <v>276</v>
      </c>
      <c r="U311" s="232" t="s">
        <v>13</v>
      </c>
      <c r="V311" t="s">
        <v>172</v>
      </c>
      <c r="W311">
        <v>1500</v>
      </c>
      <c r="X311" s="232" t="s">
        <v>72</v>
      </c>
      <c r="Y311" s="232" t="s">
        <v>16</v>
      </c>
      <c r="Z311" s="2">
        <v>46209</v>
      </c>
      <c r="AA311" s="232" t="s">
        <v>110</v>
      </c>
      <c r="AB311" s="232" t="s">
        <v>2161</v>
      </c>
      <c r="AC311" s="232" t="s">
        <v>196</v>
      </c>
      <c r="AD311" t="s">
        <v>196</v>
      </c>
      <c r="AE311" s="232" t="s">
        <v>183</v>
      </c>
      <c r="AF311" t="s">
        <v>1724</v>
      </c>
      <c r="AG311" s="2">
        <v>46213</v>
      </c>
      <c r="AH311" s="2">
        <v>46213</v>
      </c>
      <c r="AI311">
        <v>21.5</v>
      </c>
      <c r="AJ311" s="232" t="s">
        <v>3091</v>
      </c>
      <c r="AK311">
        <v>27</v>
      </c>
      <c r="AL311" s="232">
        <v>7</v>
      </c>
      <c r="AN311">
        <v>3000</v>
      </c>
      <c r="AO311">
        <v>21.5</v>
      </c>
      <c r="AP311" s="232">
        <v>64500</v>
      </c>
      <c r="AQ311" s="232" t="s">
        <v>196</v>
      </c>
      <c r="AR311" s="232" t="s">
        <v>196</v>
      </c>
      <c r="CF311" s="232" t="s">
        <v>1868</v>
      </c>
      <c r="CG311" s="232" t="s">
        <v>1880</v>
      </c>
      <c r="CH311" t="b">
        <v>0</v>
      </c>
    </row>
    <row r="312" spans="1:86" hidden="1">
      <c r="A312" s="232" t="s">
        <v>1868</v>
      </c>
      <c r="B312" s="232" t="s">
        <v>550</v>
      </c>
      <c r="C312" s="232" t="s">
        <v>6</v>
      </c>
      <c r="D312" s="232" t="s">
        <v>4</v>
      </c>
      <c r="E312" s="232" t="s">
        <v>195</v>
      </c>
      <c r="F312" s="2">
        <v>46209</v>
      </c>
      <c r="G312" t="s">
        <v>196</v>
      </c>
      <c r="H312" t="s">
        <v>1715</v>
      </c>
      <c r="I312" s="232" t="s">
        <v>266</v>
      </c>
      <c r="J312" t="s">
        <v>276</v>
      </c>
      <c r="K312" s="232" t="s">
        <v>93</v>
      </c>
      <c r="L312" t="s">
        <v>14</v>
      </c>
      <c r="M312" s="232"/>
      <c r="N312" t="s">
        <v>2315</v>
      </c>
      <c r="O312" t="s">
        <v>196</v>
      </c>
      <c r="P312" s="232" t="s">
        <v>196</v>
      </c>
      <c r="Q312" s="232">
        <v>1</v>
      </c>
      <c r="R312" t="s">
        <v>1766</v>
      </c>
      <c r="S312" s="232" t="s">
        <v>267</v>
      </c>
      <c r="T312" s="232" t="s">
        <v>276</v>
      </c>
      <c r="U312" s="232" t="s">
        <v>93</v>
      </c>
      <c r="V312" t="s">
        <v>14</v>
      </c>
      <c r="W312" t="s">
        <v>2306</v>
      </c>
      <c r="X312" s="232" t="s">
        <v>74</v>
      </c>
      <c r="Y312" s="232" t="s">
        <v>17</v>
      </c>
      <c r="Z312" s="2">
        <v>46218</v>
      </c>
      <c r="AA312" s="232" t="s">
        <v>17</v>
      </c>
      <c r="AB312" s="232" t="s">
        <v>196</v>
      </c>
      <c r="AC312" s="232" t="s">
        <v>196</v>
      </c>
      <c r="AD312" t="s">
        <v>196</v>
      </c>
      <c r="AE312" s="232" t="s">
        <v>183</v>
      </c>
      <c r="AF312" t="s">
        <v>316</v>
      </c>
      <c r="AG312" s="2">
        <v>46220</v>
      </c>
      <c r="AH312" s="2">
        <v>46220</v>
      </c>
      <c r="AI312">
        <v>11</v>
      </c>
      <c r="AJ312" s="232" t="s">
        <v>2524</v>
      </c>
      <c r="AK312">
        <v>20</v>
      </c>
      <c r="AL312" s="232">
        <v>7</v>
      </c>
      <c r="AN312" t="s">
        <v>2315</v>
      </c>
      <c r="AO312">
        <v>11</v>
      </c>
      <c r="AP312" s="232">
        <v>88000</v>
      </c>
      <c r="AQ312" s="232" t="s">
        <v>196</v>
      </c>
      <c r="AR312" s="232" t="s">
        <v>196</v>
      </c>
      <c r="CF312" s="232" t="s">
        <v>1868</v>
      </c>
      <c r="CG312" s="232" t="s">
        <v>1880</v>
      </c>
      <c r="CH312" t="b">
        <v>0</v>
      </c>
    </row>
    <row r="313" spans="1:86" hidden="1">
      <c r="A313" s="232" t="s">
        <v>1868</v>
      </c>
      <c r="B313" s="232" t="s">
        <v>574</v>
      </c>
      <c r="C313" s="232" t="s">
        <v>6</v>
      </c>
      <c r="D313" s="232" t="s">
        <v>4</v>
      </c>
      <c r="E313" s="232" t="s">
        <v>82</v>
      </c>
      <c r="F313" s="2">
        <v>46211</v>
      </c>
      <c r="G313" t="s">
        <v>196</v>
      </c>
      <c r="H313" t="s">
        <v>1710</v>
      </c>
      <c r="I313" s="232" t="s">
        <v>2316</v>
      </c>
      <c r="J313" t="s">
        <v>276</v>
      </c>
      <c r="K313" s="232" t="s">
        <v>2083</v>
      </c>
      <c r="L313" t="s">
        <v>122</v>
      </c>
      <c r="M313" s="232"/>
      <c r="N313" t="s">
        <v>196</v>
      </c>
      <c r="O313" t="s">
        <v>196</v>
      </c>
      <c r="P313" s="232" t="s">
        <v>196</v>
      </c>
      <c r="Q313" s="232">
        <v>1</v>
      </c>
      <c r="R313" t="s">
        <v>2002</v>
      </c>
      <c r="S313" s="232" t="s">
        <v>2317</v>
      </c>
      <c r="T313" s="232" t="s">
        <v>276</v>
      </c>
      <c r="U313" s="232" t="s">
        <v>2083</v>
      </c>
      <c r="V313" t="s">
        <v>122</v>
      </c>
      <c r="W313">
        <v>95</v>
      </c>
      <c r="X313" s="232" t="s">
        <v>72</v>
      </c>
      <c r="Y313" s="232" t="s">
        <v>16</v>
      </c>
      <c r="Z313" s="2">
        <v>46206</v>
      </c>
      <c r="AA313" s="232" t="s">
        <v>2318</v>
      </c>
      <c r="AB313" s="232" t="s">
        <v>2319</v>
      </c>
      <c r="AC313" s="232" t="s">
        <v>2320</v>
      </c>
      <c r="AD313" t="s">
        <v>196</v>
      </c>
      <c r="AE313" s="232" t="s">
        <v>182</v>
      </c>
      <c r="AF313" t="s">
        <v>319</v>
      </c>
      <c r="AG313" s="2">
        <v>46209</v>
      </c>
      <c r="AH313" s="2">
        <v>46209</v>
      </c>
      <c r="AI313">
        <v>32</v>
      </c>
      <c r="AJ313" s="232" t="s">
        <v>2525</v>
      </c>
      <c r="AK313">
        <v>1</v>
      </c>
      <c r="AL313" s="232">
        <v>7</v>
      </c>
      <c r="AN313" t="s">
        <v>196</v>
      </c>
      <c r="AO313">
        <v>32</v>
      </c>
      <c r="AP313" s="232">
        <v>0</v>
      </c>
      <c r="AQ313" s="232" t="s">
        <v>196</v>
      </c>
      <c r="AR313" s="232" t="s">
        <v>196</v>
      </c>
      <c r="CF313" s="232" t="s">
        <v>1868</v>
      </c>
      <c r="CG313" s="232" t="s">
        <v>1880</v>
      </c>
      <c r="CH313" t="b">
        <v>0</v>
      </c>
    </row>
    <row r="314" spans="1:86" hidden="1">
      <c r="A314" s="232" t="s">
        <v>1868</v>
      </c>
      <c r="B314" s="232" t="s">
        <v>575</v>
      </c>
      <c r="C314" s="232" t="s">
        <v>6</v>
      </c>
      <c r="D314" s="232" t="s">
        <v>4</v>
      </c>
      <c r="E314" s="232" t="s">
        <v>82</v>
      </c>
      <c r="F314" s="2">
        <v>46204</v>
      </c>
      <c r="G314" t="s">
        <v>196</v>
      </c>
      <c r="H314" t="s">
        <v>2002</v>
      </c>
      <c r="I314" s="232" t="s">
        <v>1810</v>
      </c>
      <c r="J314" t="s">
        <v>276</v>
      </c>
      <c r="K314" s="232" t="s">
        <v>2083</v>
      </c>
      <c r="L314" t="s">
        <v>122</v>
      </c>
      <c r="M314" s="232"/>
      <c r="N314">
        <v>600</v>
      </c>
      <c r="O314" t="s">
        <v>196</v>
      </c>
      <c r="P314" s="232" t="s">
        <v>196</v>
      </c>
      <c r="Q314" s="232"/>
      <c r="R314" t="s">
        <v>2135</v>
      </c>
      <c r="S314" s="232" t="s">
        <v>2321</v>
      </c>
      <c r="T314" s="232" t="s">
        <v>1942</v>
      </c>
      <c r="U314" s="232" t="s">
        <v>2262</v>
      </c>
      <c r="V314" t="s">
        <v>2137</v>
      </c>
      <c r="W314" t="s">
        <v>2322</v>
      </c>
      <c r="X314" s="232" t="s">
        <v>2323</v>
      </c>
      <c r="Y314" s="232" t="s">
        <v>2324</v>
      </c>
      <c r="Z314" s="2">
        <v>46206</v>
      </c>
      <c r="AA314" s="232" t="s">
        <v>284</v>
      </c>
      <c r="AB314" s="232" t="s">
        <v>2325</v>
      </c>
      <c r="AC314" s="232" t="s">
        <v>196</v>
      </c>
      <c r="AD314" t="s">
        <v>196</v>
      </c>
      <c r="AE314" s="232" t="s">
        <v>182</v>
      </c>
      <c r="AF314" t="s">
        <v>319</v>
      </c>
      <c r="AG314" s="2">
        <v>46211</v>
      </c>
      <c r="AH314" s="2">
        <v>46211</v>
      </c>
      <c r="AI314">
        <v>15</v>
      </c>
      <c r="AJ314" s="232" t="s">
        <v>2326</v>
      </c>
      <c r="AK314" t="s">
        <v>2327</v>
      </c>
      <c r="AL314" s="232">
        <v>7</v>
      </c>
      <c r="AN314">
        <v>600</v>
      </c>
      <c r="AO314">
        <v>15</v>
      </c>
      <c r="AP314" s="232">
        <v>9000</v>
      </c>
      <c r="AQ314" s="232" t="s">
        <v>196</v>
      </c>
      <c r="AR314" s="232" t="s">
        <v>1943</v>
      </c>
      <c r="CF314" s="232" t="s">
        <v>1868</v>
      </c>
      <c r="CG314" s="232" t="s">
        <v>1880</v>
      </c>
      <c r="CH314" t="b">
        <v>0</v>
      </c>
    </row>
    <row r="315" spans="1:86" hidden="1">
      <c r="A315" s="232" t="s">
        <v>1868</v>
      </c>
      <c r="B315" s="232" t="s">
        <v>229</v>
      </c>
      <c r="C315" s="232" t="s">
        <v>6</v>
      </c>
      <c r="D315" s="232" t="s">
        <v>4</v>
      </c>
      <c r="E315" s="232" t="s">
        <v>82</v>
      </c>
      <c r="F315" s="2">
        <v>46212</v>
      </c>
      <c r="G315" t="s">
        <v>196</v>
      </c>
      <c r="H315" t="s">
        <v>1715</v>
      </c>
      <c r="I315" s="232" t="s">
        <v>1922</v>
      </c>
      <c r="J315" t="s">
        <v>276</v>
      </c>
      <c r="K315" s="232" t="s">
        <v>80</v>
      </c>
      <c r="L315" t="s">
        <v>14</v>
      </c>
      <c r="M315" s="232"/>
      <c r="N315">
        <v>0</v>
      </c>
      <c r="O315" t="s">
        <v>196</v>
      </c>
      <c r="P315" s="232" t="s">
        <v>196</v>
      </c>
      <c r="Q315" s="232">
        <v>1</v>
      </c>
      <c r="R315" t="s">
        <v>1766</v>
      </c>
      <c r="S315" s="232" t="s">
        <v>1924</v>
      </c>
      <c r="T315" s="232" t="s">
        <v>276</v>
      </c>
      <c r="U315" s="232" t="s">
        <v>80</v>
      </c>
      <c r="V315" t="s">
        <v>14</v>
      </c>
      <c r="W315">
        <v>0</v>
      </c>
      <c r="X315" s="232" t="s">
        <v>72</v>
      </c>
      <c r="Y315" s="232" t="s">
        <v>17</v>
      </c>
      <c r="Z315" s="2"/>
      <c r="AA315" s="232" t="s">
        <v>17</v>
      </c>
      <c r="AB315" s="232" t="s">
        <v>2623</v>
      </c>
      <c r="AC315" s="232" t="s">
        <v>196</v>
      </c>
      <c r="AD315" t="s">
        <v>196</v>
      </c>
      <c r="AE315" s="232" t="s">
        <v>183</v>
      </c>
      <c r="AF315" t="s">
        <v>312</v>
      </c>
      <c r="AG315" s="2"/>
      <c r="AH315" s="2"/>
      <c r="AI315">
        <v>11</v>
      </c>
      <c r="AJ315" s="232"/>
      <c r="AK315">
        <v>50</v>
      </c>
      <c r="AL315" s="232">
        <v>1</v>
      </c>
      <c r="AM315">
        <v>0</v>
      </c>
      <c r="AN315">
        <v>0</v>
      </c>
      <c r="AO315">
        <v>11</v>
      </c>
      <c r="AP315" s="232">
        <v>0</v>
      </c>
      <c r="AQ315" s="232" t="s">
        <v>196</v>
      </c>
      <c r="AR315" s="232" t="s">
        <v>196</v>
      </c>
      <c r="CF315" s="232" t="s">
        <v>1868</v>
      </c>
      <c r="CG315" s="232" t="s">
        <v>1880</v>
      </c>
      <c r="CH315" t="b">
        <v>0</v>
      </c>
    </row>
    <row r="316" spans="1:86" hidden="1">
      <c r="A316" s="232" t="s">
        <v>1868</v>
      </c>
      <c r="B316" s="232" t="s">
        <v>227</v>
      </c>
      <c r="C316" s="232" t="s">
        <v>6</v>
      </c>
      <c r="D316" s="232" t="s">
        <v>4</v>
      </c>
      <c r="E316" s="232" t="s">
        <v>82</v>
      </c>
      <c r="F316" s="2">
        <v>46212</v>
      </c>
      <c r="G316" t="s">
        <v>196</v>
      </c>
      <c r="H316" t="s">
        <v>1715</v>
      </c>
      <c r="I316" s="232" t="s">
        <v>1922</v>
      </c>
      <c r="J316" t="s">
        <v>276</v>
      </c>
      <c r="K316" s="232" t="s">
        <v>80</v>
      </c>
      <c r="L316" t="s">
        <v>14</v>
      </c>
      <c r="M316" s="232"/>
      <c r="N316">
        <v>0</v>
      </c>
      <c r="O316" t="s">
        <v>196</v>
      </c>
      <c r="P316" s="232" t="s">
        <v>196</v>
      </c>
      <c r="Q316" s="232">
        <v>1</v>
      </c>
      <c r="R316" t="s">
        <v>1766</v>
      </c>
      <c r="S316" s="232" t="s">
        <v>1924</v>
      </c>
      <c r="T316" s="232" t="s">
        <v>276</v>
      </c>
      <c r="U316" s="232" t="s">
        <v>80</v>
      </c>
      <c r="V316" t="s">
        <v>14</v>
      </c>
      <c r="W316">
        <v>0</v>
      </c>
      <c r="X316" s="232" t="s">
        <v>72</v>
      </c>
      <c r="Y316" s="232" t="s">
        <v>17</v>
      </c>
      <c r="Z316" s="2"/>
      <c r="AA316" s="232" t="s">
        <v>17</v>
      </c>
      <c r="AB316" s="232" t="s">
        <v>2623</v>
      </c>
      <c r="AC316" s="232" t="s">
        <v>196</v>
      </c>
      <c r="AD316" t="s">
        <v>196</v>
      </c>
      <c r="AE316" s="232" t="s">
        <v>183</v>
      </c>
      <c r="AF316" t="s">
        <v>312</v>
      </c>
      <c r="AG316" s="2"/>
      <c r="AH316" s="2"/>
      <c r="AI316">
        <v>11</v>
      </c>
      <c r="AJ316" s="232"/>
      <c r="AK316">
        <v>50</v>
      </c>
      <c r="AL316" s="232">
        <v>1</v>
      </c>
      <c r="AM316">
        <v>0</v>
      </c>
      <c r="AN316">
        <v>0</v>
      </c>
      <c r="AO316">
        <v>11</v>
      </c>
      <c r="AP316" s="232">
        <v>0</v>
      </c>
      <c r="AQ316" s="232" t="s">
        <v>196</v>
      </c>
      <c r="AR316" s="232" t="s">
        <v>196</v>
      </c>
      <c r="CF316" s="232" t="s">
        <v>1868</v>
      </c>
      <c r="CG316" s="232" t="s">
        <v>1880</v>
      </c>
      <c r="CH316" t="b">
        <v>0</v>
      </c>
    </row>
    <row r="317" spans="1:86" hidden="1">
      <c r="A317" s="232" t="s">
        <v>1868</v>
      </c>
      <c r="B317" s="232" t="s">
        <v>2218</v>
      </c>
      <c r="C317" s="232" t="s">
        <v>6</v>
      </c>
      <c r="D317" s="232" t="s">
        <v>189</v>
      </c>
      <c r="E317" s="232" t="s">
        <v>82</v>
      </c>
      <c r="F317" s="2">
        <v>46205</v>
      </c>
      <c r="G317" t="s">
        <v>196</v>
      </c>
      <c r="H317" t="s">
        <v>196</v>
      </c>
      <c r="I317" s="232" t="s">
        <v>2087</v>
      </c>
      <c r="J317" t="s">
        <v>196</v>
      </c>
      <c r="K317" s="232" t="s">
        <v>138</v>
      </c>
      <c r="L317" t="s">
        <v>196</v>
      </c>
      <c r="M317" s="232"/>
      <c r="N317">
        <v>388</v>
      </c>
      <c r="O317" t="s">
        <v>196</v>
      </c>
      <c r="P317" s="232" t="s">
        <v>196</v>
      </c>
      <c r="Q317" s="232">
        <v>1</v>
      </c>
      <c r="R317" t="s">
        <v>196</v>
      </c>
      <c r="S317" s="232" t="s">
        <v>2088</v>
      </c>
      <c r="T317" s="232" t="s">
        <v>196</v>
      </c>
      <c r="U317" s="232" t="s">
        <v>138</v>
      </c>
      <c r="V317" t="s">
        <v>196</v>
      </c>
      <c r="X317" s="232" t="s">
        <v>74</v>
      </c>
      <c r="Y317" s="232" t="s">
        <v>161</v>
      </c>
      <c r="Z317" s="2">
        <v>46209</v>
      </c>
      <c r="AA317" s="232" t="s">
        <v>187</v>
      </c>
      <c r="AB317" s="232" t="s">
        <v>196</v>
      </c>
      <c r="AC317" s="232" t="s">
        <v>196</v>
      </c>
      <c r="AD317" t="s">
        <v>196</v>
      </c>
      <c r="AE317" s="232" t="s">
        <v>173</v>
      </c>
      <c r="AF317" t="s">
        <v>2091</v>
      </c>
      <c r="AG317" s="2">
        <v>46211</v>
      </c>
      <c r="AH317" s="2">
        <v>46211</v>
      </c>
      <c r="AI317">
        <v>9</v>
      </c>
      <c r="AJ317" s="232" t="s">
        <v>196</v>
      </c>
      <c r="AK317" t="s">
        <v>196</v>
      </c>
      <c r="AL317" s="232">
        <v>7</v>
      </c>
      <c r="AN317">
        <v>388</v>
      </c>
      <c r="AO317">
        <v>9</v>
      </c>
      <c r="AP317" s="232">
        <v>3492</v>
      </c>
      <c r="AQ317" s="232" t="s">
        <v>196</v>
      </c>
      <c r="AR317" s="232" t="s">
        <v>196</v>
      </c>
      <c r="CF317" s="232" t="s">
        <v>1868</v>
      </c>
      <c r="CG317" s="232" t="s">
        <v>1880</v>
      </c>
      <c r="CH317" t="b">
        <v>0</v>
      </c>
    </row>
    <row r="318" spans="1:86" hidden="1">
      <c r="A318" s="232" t="s">
        <v>1868</v>
      </c>
      <c r="B318" s="232" t="s">
        <v>258</v>
      </c>
      <c r="C318" s="232" t="s">
        <v>6</v>
      </c>
      <c r="D318" s="232" t="s">
        <v>4</v>
      </c>
      <c r="E318" s="232" t="s">
        <v>82</v>
      </c>
      <c r="F318" s="2">
        <v>46219</v>
      </c>
      <c r="G318" t="s">
        <v>196</v>
      </c>
      <c r="H318" t="s">
        <v>1715</v>
      </c>
      <c r="I318" s="232" t="s">
        <v>2328</v>
      </c>
      <c r="J318" t="s">
        <v>276</v>
      </c>
      <c r="K318" s="232" t="s">
        <v>93</v>
      </c>
      <c r="L318" t="s">
        <v>14</v>
      </c>
      <c r="M318" s="232"/>
      <c r="N318" t="s">
        <v>2329</v>
      </c>
      <c r="O318" t="s">
        <v>196</v>
      </c>
      <c r="P318" s="232" t="s">
        <v>196</v>
      </c>
      <c r="Q318" s="232">
        <v>1</v>
      </c>
      <c r="R318" t="s">
        <v>1766</v>
      </c>
      <c r="S318" s="232" t="s">
        <v>2330</v>
      </c>
      <c r="T318" s="232" t="s">
        <v>276</v>
      </c>
      <c r="U318" s="232" t="s">
        <v>93</v>
      </c>
      <c r="V318" t="s">
        <v>14</v>
      </c>
      <c r="W318" t="s">
        <v>2331</v>
      </c>
      <c r="X318" s="232" t="s">
        <v>74</v>
      </c>
      <c r="Y318" s="232" t="s">
        <v>17</v>
      </c>
      <c r="Z318" s="2">
        <v>46224</v>
      </c>
      <c r="AA318" s="232" t="s">
        <v>17</v>
      </c>
      <c r="AB318" s="232" t="s">
        <v>196</v>
      </c>
      <c r="AC318" s="232" t="s">
        <v>196</v>
      </c>
      <c r="AD318" t="s">
        <v>196</v>
      </c>
      <c r="AE318" s="232" t="s">
        <v>183</v>
      </c>
      <c r="AF318" t="s">
        <v>2332</v>
      </c>
      <c r="AG318" s="2">
        <v>46227</v>
      </c>
      <c r="AH318" s="2">
        <v>46227</v>
      </c>
      <c r="AI318">
        <v>11</v>
      </c>
      <c r="AJ318" s="232" t="s">
        <v>2889</v>
      </c>
      <c r="AK318">
        <v>23</v>
      </c>
      <c r="AL318" s="232">
        <v>7</v>
      </c>
      <c r="AN318" t="s">
        <v>2329</v>
      </c>
      <c r="AO318">
        <v>11</v>
      </c>
      <c r="AP318" s="232">
        <v>126500</v>
      </c>
      <c r="AQ318" s="232" t="s">
        <v>196</v>
      </c>
      <c r="AR318" s="232" t="s">
        <v>196</v>
      </c>
      <c r="CF318" s="232" t="s">
        <v>1868</v>
      </c>
      <c r="CG318" s="232" t="s">
        <v>1880</v>
      </c>
      <c r="CH318" t="b">
        <v>0</v>
      </c>
    </row>
    <row r="319" spans="1:86" hidden="1">
      <c r="A319" s="232" t="s">
        <v>1868</v>
      </c>
      <c r="B319" s="232" t="s">
        <v>577</v>
      </c>
      <c r="C319" s="232" t="s">
        <v>6</v>
      </c>
      <c r="D319" s="232" t="s">
        <v>4</v>
      </c>
      <c r="E319" s="232" t="s">
        <v>82</v>
      </c>
      <c r="F319" s="2">
        <v>46225</v>
      </c>
      <c r="G319" t="s">
        <v>196</v>
      </c>
      <c r="H319" t="s">
        <v>1715</v>
      </c>
      <c r="I319" s="232" t="s">
        <v>2010</v>
      </c>
      <c r="J319" t="s">
        <v>276</v>
      </c>
      <c r="K319" s="232" t="s">
        <v>91</v>
      </c>
      <c r="L319" t="s">
        <v>14</v>
      </c>
      <c r="M319" s="232"/>
      <c r="N319" t="s">
        <v>1923</v>
      </c>
      <c r="O319" t="s">
        <v>196</v>
      </c>
      <c r="P319" s="232" t="s">
        <v>196</v>
      </c>
      <c r="Q319" s="232">
        <v>1</v>
      </c>
      <c r="R319" t="s">
        <v>1766</v>
      </c>
      <c r="S319" s="232" t="s">
        <v>2007</v>
      </c>
      <c r="T319" s="232" t="s">
        <v>276</v>
      </c>
      <c r="U319" s="232" t="s">
        <v>91</v>
      </c>
      <c r="V319" t="s">
        <v>14</v>
      </c>
      <c r="W319" t="s">
        <v>1925</v>
      </c>
      <c r="X319" s="232" t="s">
        <v>72</v>
      </c>
      <c r="Y319" s="232" t="s">
        <v>39</v>
      </c>
      <c r="Z319" s="2">
        <v>46220</v>
      </c>
      <c r="AA319" s="232" t="s">
        <v>39</v>
      </c>
      <c r="AB319" s="232" t="s">
        <v>196</v>
      </c>
      <c r="AC319" s="232" t="s">
        <v>196</v>
      </c>
      <c r="AD319" t="s">
        <v>196</v>
      </c>
      <c r="AE319" s="232" t="s">
        <v>183</v>
      </c>
      <c r="AF319" t="s">
        <v>317</v>
      </c>
      <c r="AG319" s="2">
        <v>46231</v>
      </c>
      <c r="AH319" s="2">
        <v>46231</v>
      </c>
      <c r="AI319">
        <v>13</v>
      </c>
      <c r="AJ319" s="232" t="s">
        <v>2637</v>
      </c>
      <c r="AK319">
        <v>50</v>
      </c>
      <c r="AL319" s="232">
        <v>7</v>
      </c>
      <c r="AN319" t="s">
        <v>1923</v>
      </c>
      <c r="AO319">
        <v>13</v>
      </c>
      <c r="AP319" s="232">
        <v>260000</v>
      </c>
      <c r="AQ319" s="232" t="s">
        <v>196</v>
      </c>
      <c r="AR319" s="232" t="s">
        <v>196</v>
      </c>
      <c r="CF319" s="232" t="s">
        <v>1868</v>
      </c>
      <c r="CG319" s="232" t="s">
        <v>1880</v>
      </c>
      <c r="CH319" t="b">
        <v>0</v>
      </c>
    </row>
    <row r="320" spans="1:86" hidden="1">
      <c r="A320" s="232" t="s">
        <v>1868</v>
      </c>
      <c r="B320" s="232" t="s">
        <v>579</v>
      </c>
      <c r="C320" s="232" t="s">
        <v>6</v>
      </c>
      <c r="D320" s="232" t="s">
        <v>4</v>
      </c>
      <c r="E320" s="232" t="s">
        <v>82</v>
      </c>
      <c r="F320" s="2">
        <v>46212</v>
      </c>
      <c r="G320" t="s">
        <v>196</v>
      </c>
      <c r="H320" t="s">
        <v>2004</v>
      </c>
      <c r="I320" s="232" t="s">
        <v>2005</v>
      </c>
      <c r="J320" t="s">
        <v>1942</v>
      </c>
      <c r="K320" s="232" t="s">
        <v>135</v>
      </c>
      <c r="L320" t="s">
        <v>71</v>
      </c>
      <c r="M320" s="232"/>
      <c r="N320" t="s">
        <v>2006</v>
      </c>
      <c r="O320" t="s">
        <v>1943</v>
      </c>
      <c r="P320" s="232" t="s">
        <v>1943</v>
      </c>
      <c r="Q320" s="232">
        <v>1</v>
      </c>
      <c r="R320" t="s">
        <v>1766</v>
      </c>
      <c r="S320" s="232" t="s">
        <v>2007</v>
      </c>
      <c r="T320" s="232" t="s">
        <v>276</v>
      </c>
      <c r="U320" s="232" t="s">
        <v>88</v>
      </c>
      <c r="V320" t="s">
        <v>14</v>
      </c>
      <c r="W320" t="s">
        <v>1925</v>
      </c>
      <c r="X320" s="232" t="s">
        <v>72</v>
      </c>
      <c r="Y320" s="232" t="s">
        <v>39</v>
      </c>
      <c r="Z320" s="2">
        <v>46219</v>
      </c>
      <c r="AA320" s="232" t="s">
        <v>39</v>
      </c>
      <c r="AB320" s="232" t="s">
        <v>196</v>
      </c>
      <c r="AC320" s="232" t="s">
        <v>196</v>
      </c>
      <c r="AD320" t="s">
        <v>196</v>
      </c>
      <c r="AE320" s="232" t="s">
        <v>183</v>
      </c>
      <c r="AF320" t="s">
        <v>317</v>
      </c>
      <c r="AG320" s="2">
        <v>46225</v>
      </c>
      <c r="AH320" s="2">
        <v>46227</v>
      </c>
      <c r="AI320">
        <v>13</v>
      </c>
      <c r="AJ320" s="232" t="s">
        <v>2526</v>
      </c>
      <c r="AK320">
        <v>50</v>
      </c>
      <c r="AL320" s="232">
        <v>7</v>
      </c>
      <c r="AN320" t="s">
        <v>2006</v>
      </c>
      <c r="AO320">
        <v>13</v>
      </c>
      <c r="AP320" s="232">
        <v>260000</v>
      </c>
      <c r="AQ320" s="232" t="s">
        <v>1943</v>
      </c>
      <c r="AR320" s="232" t="s">
        <v>196</v>
      </c>
      <c r="CF320" s="232" t="s">
        <v>1868</v>
      </c>
      <c r="CG320" s="232" t="s">
        <v>1880</v>
      </c>
      <c r="CH320" t="b">
        <v>0</v>
      </c>
    </row>
    <row r="321" spans="1:86" hidden="1">
      <c r="A321" s="232" t="s">
        <v>1868</v>
      </c>
      <c r="B321" s="232" t="s">
        <v>149</v>
      </c>
      <c r="C321" s="232" t="s">
        <v>6</v>
      </c>
      <c r="D321" s="232" t="s">
        <v>4</v>
      </c>
      <c r="E321" s="232" t="s">
        <v>82</v>
      </c>
      <c r="F321" s="2">
        <v>46225</v>
      </c>
      <c r="G321" t="s">
        <v>196</v>
      </c>
      <c r="H321" t="s">
        <v>2004</v>
      </c>
      <c r="I321" s="232" t="s">
        <v>2005</v>
      </c>
      <c r="J321" t="s">
        <v>1942</v>
      </c>
      <c r="K321" s="232" t="s">
        <v>135</v>
      </c>
      <c r="L321" t="s">
        <v>71</v>
      </c>
      <c r="M321" s="232"/>
      <c r="N321" t="s">
        <v>2006</v>
      </c>
      <c r="O321" t="s">
        <v>1943</v>
      </c>
      <c r="P321" s="232" t="s">
        <v>1943</v>
      </c>
      <c r="Q321" s="232">
        <v>1</v>
      </c>
      <c r="R321" t="s">
        <v>1766</v>
      </c>
      <c r="S321" s="232" t="s">
        <v>2007</v>
      </c>
      <c r="T321" s="232" t="s">
        <v>276</v>
      </c>
      <c r="U321" s="232" t="s">
        <v>88</v>
      </c>
      <c r="V321" t="s">
        <v>14</v>
      </c>
      <c r="W321" t="s">
        <v>1925</v>
      </c>
      <c r="X321" s="232" t="s">
        <v>72</v>
      </c>
      <c r="Y321" s="232" t="s">
        <v>39</v>
      </c>
      <c r="Z321" s="2">
        <v>46224</v>
      </c>
      <c r="AA321" s="232" t="s">
        <v>39</v>
      </c>
      <c r="AB321" s="232" t="s">
        <v>196</v>
      </c>
      <c r="AC321" s="232" t="s">
        <v>196</v>
      </c>
      <c r="AD321" t="s">
        <v>196</v>
      </c>
      <c r="AE321" s="232" t="s">
        <v>183</v>
      </c>
      <c r="AF321" t="s">
        <v>317</v>
      </c>
      <c r="AG321" s="2">
        <v>46232</v>
      </c>
      <c r="AH321" s="2">
        <v>46232</v>
      </c>
      <c r="AI321">
        <v>13</v>
      </c>
      <c r="AJ321" s="232" t="s">
        <v>2527</v>
      </c>
      <c r="AK321">
        <v>50</v>
      </c>
      <c r="AL321" s="232">
        <v>7</v>
      </c>
      <c r="AN321" t="s">
        <v>2006</v>
      </c>
      <c r="AO321">
        <v>13</v>
      </c>
      <c r="AP321" s="232">
        <v>260000</v>
      </c>
      <c r="AQ321" s="232" t="s">
        <v>1943</v>
      </c>
      <c r="AR321" s="232" t="s">
        <v>196</v>
      </c>
      <c r="CF321" s="232" t="s">
        <v>1868</v>
      </c>
      <c r="CG321" s="232" t="s">
        <v>1880</v>
      </c>
      <c r="CH321" t="b">
        <v>0</v>
      </c>
    </row>
    <row r="322" spans="1:86" hidden="1">
      <c r="A322" s="232" t="s">
        <v>1868</v>
      </c>
      <c r="B322" s="232" t="s">
        <v>2528</v>
      </c>
      <c r="C322" s="232" t="s">
        <v>6</v>
      </c>
      <c r="D322" s="232" t="s">
        <v>189</v>
      </c>
      <c r="E322" s="232" t="s">
        <v>82</v>
      </c>
      <c r="F322" s="2">
        <v>46212</v>
      </c>
      <c r="G322" t="s">
        <v>196</v>
      </c>
      <c r="H322" t="s">
        <v>2529</v>
      </c>
      <c r="I322" s="232" t="s">
        <v>1992</v>
      </c>
      <c r="J322" t="s">
        <v>276</v>
      </c>
      <c r="K322" s="232" t="s">
        <v>2083</v>
      </c>
      <c r="L322" t="s">
        <v>196</v>
      </c>
      <c r="M322" s="232"/>
      <c r="N322">
        <v>950</v>
      </c>
      <c r="O322" t="s">
        <v>196</v>
      </c>
      <c r="P322" s="232" t="s">
        <v>1779</v>
      </c>
      <c r="Q322" s="232">
        <v>1</v>
      </c>
      <c r="R322" t="s">
        <v>2530</v>
      </c>
      <c r="S322" s="232" t="s">
        <v>120</v>
      </c>
      <c r="T322" s="232" t="s">
        <v>196</v>
      </c>
      <c r="U322" s="232" t="s">
        <v>2083</v>
      </c>
      <c r="V322" t="s">
        <v>196</v>
      </c>
      <c r="W322">
        <v>1000</v>
      </c>
      <c r="X322" s="232" t="s">
        <v>74</v>
      </c>
      <c r="Y322" s="232" t="s">
        <v>39</v>
      </c>
      <c r="Z322" s="2">
        <v>46227</v>
      </c>
      <c r="AA322" s="232" t="s">
        <v>46</v>
      </c>
      <c r="AB322" s="232" t="s">
        <v>196</v>
      </c>
      <c r="AC322" s="232" t="s">
        <v>2531</v>
      </c>
      <c r="AD322" t="s">
        <v>196</v>
      </c>
      <c r="AE322" s="232" t="s">
        <v>185</v>
      </c>
      <c r="AF322" t="s">
        <v>2205</v>
      </c>
      <c r="AG322" s="2">
        <v>46231</v>
      </c>
      <c r="AH322" s="2">
        <v>46231</v>
      </c>
      <c r="AI322">
        <v>43</v>
      </c>
      <c r="AJ322" s="232" t="s">
        <v>2532</v>
      </c>
      <c r="AK322">
        <v>10</v>
      </c>
      <c r="AL322" s="232">
        <v>7</v>
      </c>
      <c r="AN322">
        <v>950</v>
      </c>
      <c r="AO322">
        <v>43</v>
      </c>
      <c r="AP322" s="232">
        <v>40850</v>
      </c>
      <c r="AQ322" s="232" t="s">
        <v>196</v>
      </c>
      <c r="AR322" s="232" t="s">
        <v>196</v>
      </c>
      <c r="CF322" s="232" t="s">
        <v>1868</v>
      </c>
      <c r="CG322" s="232" t="s">
        <v>1880</v>
      </c>
      <c r="CH322" t="b">
        <v>0</v>
      </c>
    </row>
    <row r="323" spans="1:86" hidden="1">
      <c r="A323" s="232" t="s">
        <v>1868</v>
      </c>
      <c r="B323" s="232" t="s">
        <v>148</v>
      </c>
      <c r="C323" s="232" t="s">
        <v>6</v>
      </c>
      <c r="D323" s="232" t="s">
        <v>4</v>
      </c>
      <c r="E323" s="232" t="s">
        <v>195</v>
      </c>
      <c r="F323" s="2">
        <v>46209</v>
      </c>
      <c r="G323" t="s">
        <v>196</v>
      </c>
      <c r="H323" t="s">
        <v>1715</v>
      </c>
      <c r="I323" s="232" t="s">
        <v>1825</v>
      </c>
      <c r="J323" t="s">
        <v>276</v>
      </c>
      <c r="K323" s="232" t="s">
        <v>2083</v>
      </c>
      <c r="L323" t="s">
        <v>14</v>
      </c>
      <c r="M323" s="232"/>
      <c r="N323" t="s">
        <v>1775</v>
      </c>
      <c r="O323" t="s">
        <v>196</v>
      </c>
      <c r="P323" s="232" t="s">
        <v>196</v>
      </c>
      <c r="Q323" s="232">
        <v>1</v>
      </c>
      <c r="R323" t="s">
        <v>1766</v>
      </c>
      <c r="S323" s="232" t="s">
        <v>1827</v>
      </c>
      <c r="T323" s="232" t="s">
        <v>276</v>
      </c>
      <c r="U323" s="232" t="s">
        <v>2083</v>
      </c>
      <c r="V323" t="s">
        <v>14</v>
      </c>
      <c r="W323" t="s">
        <v>2014</v>
      </c>
      <c r="X323" s="232" t="s">
        <v>74</v>
      </c>
      <c r="Y323" s="232" t="s">
        <v>17</v>
      </c>
      <c r="Z323" s="2">
        <v>46220</v>
      </c>
      <c r="AA323" s="232" t="s">
        <v>17</v>
      </c>
      <c r="AB323" s="232" t="s">
        <v>196</v>
      </c>
      <c r="AC323" s="232" t="s">
        <v>196</v>
      </c>
      <c r="AD323" t="s">
        <v>196</v>
      </c>
      <c r="AE323" s="232" t="s">
        <v>183</v>
      </c>
      <c r="AF323" t="s">
        <v>314</v>
      </c>
      <c r="AG323" s="2">
        <v>46225</v>
      </c>
      <c r="AH323" s="2">
        <v>46225</v>
      </c>
      <c r="AI323">
        <v>11</v>
      </c>
      <c r="AJ323" s="232" t="s">
        <v>2533</v>
      </c>
      <c r="AK323">
        <v>12</v>
      </c>
      <c r="AL323" s="232">
        <v>7</v>
      </c>
      <c r="AN323" t="s">
        <v>1775</v>
      </c>
      <c r="AO323">
        <v>11</v>
      </c>
      <c r="AP323" s="232">
        <v>66000</v>
      </c>
      <c r="AQ323" s="232" t="s">
        <v>1830</v>
      </c>
      <c r="AR323" s="232" t="s">
        <v>893</v>
      </c>
      <c r="CF323" s="232" t="s">
        <v>1868</v>
      </c>
      <c r="CG323" s="232" t="s">
        <v>1880</v>
      </c>
      <c r="CH323" t="b">
        <v>0</v>
      </c>
    </row>
    <row r="324" spans="1:86" hidden="1">
      <c r="A324" s="232" t="s">
        <v>1868</v>
      </c>
      <c r="B324" s="232" t="s">
        <v>551</v>
      </c>
      <c r="C324" s="232" t="s">
        <v>6</v>
      </c>
      <c r="D324" s="232" t="s">
        <v>4</v>
      </c>
      <c r="E324" s="232" t="s">
        <v>195</v>
      </c>
      <c r="F324" s="2">
        <v>46209</v>
      </c>
      <c r="G324" t="s">
        <v>196</v>
      </c>
      <c r="H324" t="s">
        <v>1715</v>
      </c>
      <c r="I324" s="232" t="s">
        <v>2534</v>
      </c>
      <c r="J324" t="s">
        <v>276</v>
      </c>
      <c r="K324" s="232" t="s">
        <v>2083</v>
      </c>
      <c r="L324" t="s">
        <v>14</v>
      </c>
      <c r="M324" s="232"/>
      <c r="N324">
        <v>400</v>
      </c>
      <c r="O324" t="s">
        <v>196</v>
      </c>
      <c r="P324" s="232" t="s">
        <v>196</v>
      </c>
      <c r="Q324" s="232">
        <v>1</v>
      </c>
      <c r="R324" t="s">
        <v>1766</v>
      </c>
      <c r="S324" s="232" t="s">
        <v>2535</v>
      </c>
      <c r="T324" s="232" t="s">
        <v>276</v>
      </c>
      <c r="U324" s="232" t="s">
        <v>2083</v>
      </c>
      <c r="V324" t="s">
        <v>14</v>
      </c>
      <c r="W324">
        <v>400</v>
      </c>
      <c r="X324" s="232" t="s">
        <v>72</v>
      </c>
      <c r="Y324" s="232" t="s">
        <v>16</v>
      </c>
      <c r="Z324" s="2">
        <v>46212</v>
      </c>
      <c r="AA324" s="232" t="s">
        <v>42</v>
      </c>
      <c r="AB324" s="232" t="s">
        <v>196</v>
      </c>
      <c r="AC324" s="232" t="s">
        <v>196</v>
      </c>
      <c r="AD324" t="s">
        <v>196</v>
      </c>
      <c r="AE324" s="232" t="s">
        <v>183</v>
      </c>
      <c r="AF324" t="s">
        <v>2536</v>
      </c>
      <c r="AG324" s="2">
        <v>46219</v>
      </c>
      <c r="AH324" s="2">
        <v>46219</v>
      </c>
      <c r="AI324">
        <v>15</v>
      </c>
      <c r="AJ324" s="232" t="s">
        <v>2537</v>
      </c>
      <c r="AK324">
        <v>1</v>
      </c>
      <c r="AL324" s="232">
        <v>7</v>
      </c>
      <c r="AN324">
        <v>400</v>
      </c>
      <c r="AO324">
        <v>15</v>
      </c>
      <c r="AP324" s="232">
        <v>6000</v>
      </c>
      <c r="AQ324" s="232" t="s">
        <v>2437</v>
      </c>
      <c r="AR324" s="232" t="s">
        <v>2438</v>
      </c>
      <c r="CF324" s="232" t="s">
        <v>1868</v>
      </c>
      <c r="CG324" s="232" t="s">
        <v>1880</v>
      </c>
      <c r="CH324" t="b">
        <v>0</v>
      </c>
    </row>
    <row r="325" spans="1:86" hidden="1">
      <c r="A325" s="232" t="s">
        <v>1868</v>
      </c>
      <c r="B325" s="232" t="s">
        <v>552</v>
      </c>
      <c r="C325" s="232" t="s">
        <v>6</v>
      </c>
      <c r="D325" s="232" t="s">
        <v>4</v>
      </c>
      <c r="E325" s="232" t="s">
        <v>82</v>
      </c>
      <c r="F325" s="2">
        <v>46212</v>
      </c>
      <c r="G325" t="s">
        <v>196</v>
      </c>
      <c r="H325" t="s">
        <v>1715</v>
      </c>
      <c r="I325" s="232" t="s">
        <v>2538</v>
      </c>
      <c r="J325" t="s">
        <v>276</v>
      </c>
      <c r="K325" s="232" t="s">
        <v>13</v>
      </c>
      <c r="L325" t="s">
        <v>2539</v>
      </c>
      <c r="M325" s="232"/>
      <c r="N325">
        <v>0</v>
      </c>
      <c r="O325" t="s">
        <v>196</v>
      </c>
      <c r="P325" s="232" t="s">
        <v>196</v>
      </c>
      <c r="Q325" s="232">
        <v>1</v>
      </c>
      <c r="R325" t="s">
        <v>1766</v>
      </c>
      <c r="S325" s="232" t="s">
        <v>2540</v>
      </c>
      <c r="T325" s="232" t="s">
        <v>276</v>
      </c>
      <c r="U325" s="232" t="s">
        <v>2541</v>
      </c>
      <c r="V325" t="s">
        <v>14</v>
      </c>
      <c r="W325">
        <v>0</v>
      </c>
      <c r="X325" s="232" t="s">
        <v>74</v>
      </c>
      <c r="Y325" s="232" t="s">
        <v>16</v>
      </c>
      <c r="Z325" s="2"/>
      <c r="AA325" s="232" t="s">
        <v>42</v>
      </c>
      <c r="AB325" s="232" t="s">
        <v>883</v>
      </c>
      <c r="AC325" s="232" t="s">
        <v>196</v>
      </c>
      <c r="AD325" t="s">
        <v>196</v>
      </c>
      <c r="AE325" s="232" t="s">
        <v>183</v>
      </c>
      <c r="AF325" t="s">
        <v>2542</v>
      </c>
      <c r="AG325" s="2"/>
      <c r="AH325" s="2"/>
      <c r="AI325">
        <v>15</v>
      </c>
      <c r="AJ325" s="232"/>
      <c r="AK325">
        <v>1</v>
      </c>
      <c r="AL325" s="232">
        <v>1</v>
      </c>
      <c r="AM325">
        <v>0</v>
      </c>
      <c r="AN325">
        <v>0</v>
      </c>
      <c r="AO325">
        <v>15</v>
      </c>
      <c r="AP325" s="232">
        <v>0</v>
      </c>
      <c r="AQ325" s="232" t="s">
        <v>2543</v>
      </c>
      <c r="AR325" s="232" t="s">
        <v>735</v>
      </c>
      <c r="CF325" s="232" t="s">
        <v>1868</v>
      </c>
      <c r="CG325" s="232" t="s">
        <v>1880</v>
      </c>
      <c r="CH325" t="b">
        <v>0</v>
      </c>
    </row>
    <row r="326" spans="1:86" hidden="1">
      <c r="A326" s="232" t="s">
        <v>1868</v>
      </c>
      <c r="B326" s="232" t="s">
        <v>584</v>
      </c>
      <c r="C326" s="232" t="s">
        <v>6</v>
      </c>
      <c r="D326" s="232" t="s">
        <v>4</v>
      </c>
      <c r="E326" s="232" t="s">
        <v>195</v>
      </c>
      <c r="F326" s="2">
        <v>46209</v>
      </c>
      <c r="G326" t="s">
        <v>196</v>
      </c>
      <c r="H326" t="s">
        <v>1710</v>
      </c>
      <c r="I326" s="232" t="s">
        <v>2544</v>
      </c>
      <c r="J326" t="s">
        <v>276</v>
      </c>
      <c r="K326" s="232" t="s">
        <v>2083</v>
      </c>
      <c r="L326" t="s">
        <v>14</v>
      </c>
      <c r="M326" s="232"/>
      <c r="N326">
        <v>400</v>
      </c>
      <c r="O326" t="s">
        <v>196</v>
      </c>
      <c r="P326" s="232" t="s">
        <v>196</v>
      </c>
      <c r="Q326" s="232">
        <v>1</v>
      </c>
      <c r="R326" t="s">
        <v>1711</v>
      </c>
      <c r="S326" s="232" t="s">
        <v>280</v>
      </c>
      <c r="T326" s="232" t="s">
        <v>276</v>
      </c>
      <c r="U326" s="232" t="s">
        <v>2083</v>
      </c>
      <c r="V326" t="s">
        <v>14</v>
      </c>
      <c r="W326">
        <v>200</v>
      </c>
      <c r="X326" s="232" t="s">
        <v>72</v>
      </c>
      <c r="Y326" s="232" t="s">
        <v>17</v>
      </c>
      <c r="Z326" s="2">
        <v>46211</v>
      </c>
      <c r="AA326" s="232" t="s">
        <v>17</v>
      </c>
      <c r="AB326" s="232" t="s">
        <v>196</v>
      </c>
      <c r="AC326" s="232" t="s">
        <v>196</v>
      </c>
      <c r="AD326" t="s">
        <v>196</v>
      </c>
      <c r="AE326" s="232" t="s">
        <v>181</v>
      </c>
      <c r="AF326" t="s">
        <v>1770</v>
      </c>
      <c r="AG326" s="2">
        <v>46217</v>
      </c>
      <c r="AH326" s="2">
        <v>46217</v>
      </c>
      <c r="AI326">
        <v>11</v>
      </c>
      <c r="AJ326" s="232" t="s">
        <v>3092</v>
      </c>
      <c r="AK326">
        <v>1</v>
      </c>
      <c r="AL326" s="232">
        <v>7</v>
      </c>
      <c r="AN326">
        <v>400</v>
      </c>
      <c r="AO326">
        <v>11</v>
      </c>
      <c r="AP326" s="232">
        <v>4400</v>
      </c>
      <c r="AQ326" s="232" t="s">
        <v>2545</v>
      </c>
      <c r="AR326" s="232" t="s">
        <v>941</v>
      </c>
      <c r="CF326" s="232" t="s">
        <v>1868</v>
      </c>
      <c r="CG326" s="232" t="s">
        <v>1880</v>
      </c>
      <c r="CH326" t="b">
        <v>0</v>
      </c>
    </row>
    <row r="327" spans="1:86" hidden="1">
      <c r="A327" s="232" t="s">
        <v>1868</v>
      </c>
      <c r="B327" s="232" t="s">
        <v>585</v>
      </c>
      <c r="C327" s="232" t="s">
        <v>6</v>
      </c>
      <c r="D327" s="232" t="s">
        <v>4</v>
      </c>
      <c r="E327" s="232" t="s">
        <v>82</v>
      </c>
      <c r="F327" s="2">
        <v>46217</v>
      </c>
      <c r="G327" t="s">
        <v>196</v>
      </c>
      <c r="H327" t="s">
        <v>1710</v>
      </c>
      <c r="I327" s="232" t="s">
        <v>280</v>
      </c>
      <c r="J327" t="s">
        <v>276</v>
      </c>
      <c r="K327" s="232" t="s">
        <v>2083</v>
      </c>
      <c r="L327" t="s">
        <v>14</v>
      </c>
      <c r="M327" s="232"/>
      <c r="N327" t="s">
        <v>1793</v>
      </c>
      <c r="O327" t="s">
        <v>196</v>
      </c>
      <c r="P327" s="232" t="s">
        <v>196</v>
      </c>
      <c r="Q327" s="232">
        <v>1</v>
      </c>
      <c r="R327" t="s">
        <v>1711</v>
      </c>
      <c r="S327" s="232" t="s">
        <v>280</v>
      </c>
      <c r="T327" s="232" t="s">
        <v>276</v>
      </c>
      <c r="U327" s="232" t="s">
        <v>2083</v>
      </c>
      <c r="V327" t="s">
        <v>281</v>
      </c>
      <c r="W327" t="s">
        <v>1793</v>
      </c>
      <c r="X327" s="232" t="s">
        <v>72</v>
      </c>
      <c r="Y327" s="232" t="s">
        <v>187</v>
      </c>
      <c r="Z327" s="2">
        <v>46217</v>
      </c>
      <c r="AA327" s="232" t="s">
        <v>187</v>
      </c>
      <c r="AB327" s="232" t="s">
        <v>196</v>
      </c>
      <c r="AC327" s="232" t="s">
        <v>196</v>
      </c>
      <c r="AD327" t="s">
        <v>196</v>
      </c>
      <c r="AE327" s="232" t="s">
        <v>181</v>
      </c>
      <c r="AF327" t="s">
        <v>1770</v>
      </c>
      <c r="AG327" s="2">
        <v>46224</v>
      </c>
      <c r="AH327" s="2">
        <v>46224</v>
      </c>
      <c r="AI327">
        <v>15</v>
      </c>
      <c r="AJ327" s="232" t="s">
        <v>3093</v>
      </c>
      <c r="AK327">
        <v>5</v>
      </c>
      <c r="AL327" s="232">
        <v>7</v>
      </c>
      <c r="AN327" t="s">
        <v>1793</v>
      </c>
      <c r="AO327">
        <v>15</v>
      </c>
      <c r="AP327" s="232">
        <v>15000</v>
      </c>
      <c r="AQ327" s="232" t="s">
        <v>940</v>
      </c>
      <c r="AR327" s="232" t="s">
        <v>941</v>
      </c>
      <c r="CF327" s="232" t="s">
        <v>1868</v>
      </c>
      <c r="CG327" s="232" t="s">
        <v>1880</v>
      </c>
      <c r="CH327" t="b">
        <v>0</v>
      </c>
    </row>
    <row r="328" spans="1:86" hidden="1">
      <c r="A328" s="232" t="s">
        <v>1868</v>
      </c>
      <c r="B328" s="232" t="s">
        <v>586</v>
      </c>
      <c r="C328" s="232" t="s">
        <v>6</v>
      </c>
      <c r="D328" s="232" t="s">
        <v>4</v>
      </c>
      <c r="E328" s="232" t="s">
        <v>82</v>
      </c>
      <c r="F328" s="2">
        <v>46217</v>
      </c>
      <c r="G328" t="s">
        <v>196</v>
      </c>
      <c r="H328" t="s">
        <v>1710</v>
      </c>
      <c r="I328" s="232" t="s">
        <v>2546</v>
      </c>
      <c r="J328" t="s">
        <v>276</v>
      </c>
      <c r="K328" s="232" t="s">
        <v>2083</v>
      </c>
      <c r="L328" t="s">
        <v>14</v>
      </c>
      <c r="M328" s="232"/>
      <c r="N328">
        <v>400</v>
      </c>
      <c r="O328" t="s">
        <v>196</v>
      </c>
      <c r="P328" s="232" t="s">
        <v>196</v>
      </c>
      <c r="Q328" s="232">
        <v>1</v>
      </c>
      <c r="R328" t="s">
        <v>1711</v>
      </c>
      <c r="S328" s="232" t="s">
        <v>1526</v>
      </c>
      <c r="T328" s="232" t="s">
        <v>276</v>
      </c>
      <c r="U328" s="232" t="s">
        <v>2083</v>
      </c>
      <c r="V328" t="s">
        <v>14</v>
      </c>
      <c r="W328">
        <v>200</v>
      </c>
      <c r="X328" s="232" t="s">
        <v>72</v>
      </c>
      <c r="Y328" s="232" t="s">
        <v>17</v>
      </c>
      <c r="Z328" s="2">
        <v>46213</v>
      </c>
      <c r="AA328" s="232" t="s">
        <v>17</v>
      </c>
      <c r="AB328" s="232" t="s">
        <v>196</v>
      </c>
      <c r="AC328" s="232" t="s">
        <v>196</v>
      </c>
      <c r="AD328" t="s">
        <v>196</v>
      </c>
      <c r="AE328" s="232" t="s">
        <v>181</v>
      </c>
      <c r="AF328" t="s">
        <v>1770</v>
      </c>
      <c r="AG328" s="2">
        <v>46219</v>
      </c>
      <c r="AH328" s="2">
        <v>46219</v>
      </c>
      <c r="AI328">
        <v>11</v>
      </c>
      <c r="AJ328" s="232" t="s">
        <v>2638</v>
      </c>
      <c r="AK328">
        <v>1</v>
      </c>
      <c r="AL328" s="232">
        <v>7</v>
      </c>
      <c r="AN328">
        <v>400</v>
      </c>
      <c r="AO328">
        <v>11</v>
      </c>
      <c r="AP328" s="232">
        <v>4400</v>
      </c>
      <c r="AQ328" s="232" t="s">
        <v>1933</v>
      </c>
      <c r="AR328" s="232" t="s">
        <v>846</v>
      </c>
      <c r="CF328" s="232" t="s">
        <v>1868</v>
      </c>
      <c r="CG328" s="232" t="s">
        <v>1880</v>
      </c>
      <c r="CH328" t="b">
        <v>0</v>
      </c>
    </row>
    <row r="329" spans="1:86" hidden="1">
      <c r="A329" s="232" t="s">
        <v>1868</v>
      </c>
      <c r="B329" s="232" t="s">
        <v>150</v>
      </c>
      <c r="C329" s="232" t="s">
        <v>6</v>
      </c>
      <c r="D329" s="232" t="s">
        <v>4</v>
      </c>
      <c r="E329" s="232" t="s">
        <v>82</v>
      </c>
      <c r="F329" s="2">
        <v>46217</v>
      </c>
      <c r="G329" t="s">
        <v>196</v>
      </c>
      <c r="H329" t="s">
        <v>1715</v>
      </c>
      <c r="I329" s="232" t="s">
        <v>1922</v>
      </c>
      <c r="J329" t="s">
        <v>276</v>
      </c>
      <c r="K329" s="232" t="s">
        <v>80</v>
      </c>
      <c r="L329" t="s">
        <v>14</v>
      </c>
      <c r="M329" s="232"/>
      <c r="N329">
        <v>0</v>
      </c>
      <c r="O329" t="s">
        <v>196</v>
      </c>
      <c r="P329" s="232" t="s">
        <v>196</v>
      </c>
      <c r="Q329" s="232">
        <v>1</v>
      </c>
      <c r="R329" t="s">
        <v>1766</v>
      </c>
      <c r="S329" s="232" t="s">
        <v>1924</v>
      </c>
      <c r="T329" s="232" t="s">
        <v>276</v>
      </c>
      <c r="U329" s="232" t="s">
        <v>80</v>
      </c>
      <c r="V329" t="s">
        <v>14</v>
      </c>
      <c r="W329">
        <v>0</v>
      </c>
      <c r="X329" s="232" t="s">
        <v>72</v>
      </c>
      <c r="Y329" s="232" t="s">
        <v>17</v>
      </c>
      <c r="Z329" s="2"/>
      <c r="AA329" s="232" t="s">
        <v>17</v>
      </c>
      <c r="AB329" s="232" t="s">
        <v>2623</v>
      </c>
      <c r="AC329" s="232" t="s">
        <v>196</v>
      </c>
      <c r="AD329" t="s">
        <v>196</v>
      </c>
      <c r="AE329" s="232" t="s">
        <v>183</v>
      </c>
      <c r="AF329" t="s">
        <v>312</v>
      </c>
      <c r="AG329" s="2"/>
      <c r="AH329" s="2"/>
      <c r="AI329">
        <v>11</v>
      </c>
      <c r="AJ329" s="232"/>
      <c r="AK329">
        <v>50</v>
      </c>
      <c r="AL329" s="232">
        <v>1</v>
      </c>
      <c r="AM329">
        <v>0</v>
      </c>
      <c r="AN329">
        <v>0</v>
      </c>
      <c r="AO329">
        <v>11</v>
      </c>
      <c r="AP329" s="232">
        <v>0</v>
      </c>
      <c r="AQ329" s="232" t="s">
        <v>196</v>
      </c>
      <c r="AR329" s="232" t="s">
        <v>196</v>
      </c>
      <c r="CF329" s="232" t="s">
        <v>1868</v>
      </c>
      <c r="CG329" s="232" t="s">
        <v>1880</v>
      </c>
      <c r="CH329" t="b">
        <v>0</v>
      </c>
    </row>
    <row r="330" spans="1:86" hidden="1">
      <c r="A330" s="232" t="s">
        <v>1868</v>
      </c>
      <c r="B330" s="232" t="s">
        <v>549</v>
      </c>
      <c r="C330" s="232" t="s">
        <v>6</v>
      </c>
      <c r="D330" s="232" t="s">
        <v>189</v>
      </c>
      <c r="E330" s="232" t="s">
        <v>82</v>
      </c>
      <c r="F330" s="2">
        <v>46210</v>
      </c>
      <c r="G330" t="s">
        <v>196</v>
      </c>
      <c r="H330" t="s">
        <v>1715</v>
      </c>
      <c r="I330" s="232" t="s">
        <v>2547</v>
      </c>
      <c r="J330" t="s">
        <v>276</v>
      </c>
      <c r="K330" s="232" t="s">
        <v>196</v>
      </c>
      <c r="L330" t="s">
        <v>100</v>
      </c>
      <c r="M330" s="232"/>
      <c r="N330">
        <v>1470</v>
      </c>
      <c r="O330" t="s">
        <v>196</v>
      </c>
      <c r="P330" s="232" t="s">
        <v>196</v>
      </c>
      <c r="Q330" s="232">
        <v>1</v>
      </c>
      <c r="R330" t="s">
        <v>1766</v>
      </c>
      <c r="S330" s="232" t="s">
        <v>2547</v>
      </c>
      <c r="T330" s="232" t="s">
        <v>276</v>
      </c>
      <c r="U330" s="232" t="s">
        <v>196</v>
      </c>
      <c r="V330" t="s">
        <v>14</v>
      </c>
      <c r="W330">
        <v>1470</v>
      </c>
      <c r="X330" s="232" t="s">
        <v>74</v>
      </c>
      <c r="Y330" s="232" t="s">
        <v>187</v>
      </c>
      <c r="Z330" s="2">
        <v>46226</v>
      </c>
      <c r="AA330" s="232" t="s">
        <v>187</v>
      </c>
      <c r="AB330" s="232" t="s">
        <v>196</v>
      </c>
      <c r="AC330" s="232" t="s">
        <v>196</v>
      </c>
      <c r="AD330" t="s">
        <v>196</v>
      </c>
      <c r="AE330" s="232" t="s">
        <v>180</v>
      </c>
      <c r="AF330" t="s">
        <v>2091</v>
      </c>
      <c r="AG330" s="2">
        <v>46230</v>
      </c>
      <c r="AH330" s="2">
        <v>46230</v>
      </c>
      <c r="AI330">
        <v>9</v>
      </c>
      <c r="AJ330" s="232" t="s">
        <v>2548</v>
      </c>
      <c r="AK330">
        <v>7</v>
      </c>
      <c r="AL330" s="232">
        <v>7</v>
      </c>
      <c r="AN330">
        <v>1470</v>
      </c>
      <c r="AO330">
        <v>9</v>
      </c>
      <c r="AP330" s="232">
        <v>13230</v>
      </c>
      <c r="AQ330" s="232" t="s">
        <v>196</v>
      </c>
      <c r="AR330" s="232" t="s">
        <v>196</v>
      </c>
      <c r="CF330" s="232" t="s">
        <v>1868</v>
      </c>
      <c r="CG330" s="232" t="s">
        <v>1880</v>
      </c>
      <c r="CH330" t="b">
        <v>0</v>
      </c>
    </row>
    <row r="331" spans="1:86" hidden="1">
      <c r="A331" s="232" t="s">
        <v>1868</v>
      </c>
      <c r="B331" s="232" t="s">
        <v>569</v>
      </c>
      <c r="C331" s="232" t="s">
        <v>6</v>
      </c>
      <c r="D331" s="232" t="s">
        <v>189</v>
      </c>
      <c r="E331" s="232" t="s">
        <v>82</v>
      </c>
      <c r="F331" s="2">
        <v>46210</v>
      </c>
      <c r="G331" t="s">
        <v>196</v>
      </c>
      <c r="H331" t="s">
        <v>1715</v>
      </c>
      <c r="I331" s="232" t="s">
        <v>158</v>
      </c>
      <c r="J331" t="s">
        <v>276</v>
      </c>
      <c r="K331" s="232" t="s">
        <v>196</v>
      </c>
      <c r="L331" t="s">
        <v>100</v>
      </c>
      <c r="M331" s="232"/>
      <c r="N331">
        <v>2520</v>
      </c>
      <c r="O331" t="s">
        <v>196</v>
      </c>
      <c r="P331" s="232" t="s">
        <v>196</v>
      </c>
      <c r="Q331" s="232">
        <v>1</v>
      </c>
      <c r="R331" t="s">
        <v>1766</v>
      </c>
      <c r="S331" s="232" t="s">
        <v>159</v>
      </c>
      <c r="T331" s="232" t="s">
        <v>276</v>
      </c>
      <c r="U331" s="232" t="s">
        <v>196</v>
      </c>
      <c r="V331" t="s">
        <v>14</v>
      </c>
      <c r="W331">
        <v>1470</v>
      </c>
      <c r="X331" s="232" t="s">
        <v>74</v>
      </c>
      <c r="Y331" s="232" t="s">
        <v>17</v>
      </c>
      <c r="Z331" s="2">
        <v>46225</v>
      </c>
      <c r="AA331" s="232" t="s">
        <v>2549</v>
      </c>
      <c r="AB331" s="232" t="s">
        <v>196</v>
      </c>
      <c r="AC331" s="232" t="s">
        <v>196</v>
      </c>
      <c r="AD331" t="s">
        <v>196</v>
      </c>
      <c r="AE331" s="232" t="s">
        <v>180</v>
      </c>
      <c r="AF331" t="s">
        <v>2091</v>
      </c>
      <c r="AG331" s="2">
        <v>46231</v>
      </c>
      <c r="AH331" s="2">
        <v>46231</v>
      </c>
      <c r="AI331">
        <v>9</v>
      </c>
      <c r="AJ331" s="232" t="s">
        <v>2550</v>
      </c>
      <c r="AK331">
        <v>14</v>
      </c>
      <c r="AL331" s="232">
        <v>7</v>
      </c>
      <c r="AM331">
        <v>5161518</v>
      </c>
      <c r="AN331">
        <v>2520</v>
      </c>
      <c r="AO331">
        <v>9</v>
      </c>
      <c r="AP331" s="232">
        <v>22680</v>
      </c>
      <c r="AQ331" s="232" t="s">
        <v>196</v>
      </c>
      <c r="AR331" s="232" t="s">
        <v>196</v>
      </c>
      <c r="CF331" s="232" t="s">
        <v>1868</v>
      </c>
      <c r="CG331" s="232" t="s">
        <v>1880</v>
      </c>
      <c r="CH331" t="b">
        <v>0</v>
      </c>
    </row>
    <row r="332" spans="1:86" hidden="1">
      <c r="A332" s="232" t="s">
        <v>1868</v>
      </c>
      <c r="B332" s="232" t="s">
        <v>580</v>
      </c>
      <c r="C332" s="232" t="s">
        <v>6</v>
      </c>
      <c r="D332" s="232" t="s">
        <v>4</v>
      </c>
      <c r="E332" s="232" t="s">
        <v>82</v>
      </c>
      <c r="F332" s="2">
        <v>46217</v>
      </c>
      <c r="G332" t="s">
        <v>196</v>
      </c>
      <c r="H332" t="s">
        <v>1715</v>
      </c>
      <c r="I332" s="232" t="s">
        <v>2551</v>
      </c>
      <c r="J332" t="s">
        <v>838</v>
      </c>
      <c r="K332" s="232" t="s">
        <v>88</v>
      </c>
      <c r="L332" t="s">
        <v>14</v>
      </c>
      <c r="M332" s="232"/>
      <c r="N332" t="s">
        <v>1822</v>
      </c>
      <c r="O332" t="s">
        <v>196</v>
      </c>
      <c r="P332" s="232" t="s">
        <v>196</v>
      </c>
      <c r="Q332" s="232">
        <v>1</v>
      </c>
      <c r="R332" t="s">
        <v>1766</v>
      </c>
      <c r="S332" s="232" t="s">
        <v>2007</v>
      </c>
      <c r="T332" s="232" t="s">
        <v>276</v>
      </c>
      <c r="U332" s="232" t="s">
        <v>88</v>
      </c>
      <c r="V332" t="s">
        <v>14</v>
      </c>
      <c r="W332">
        <v>400</v>
      </c>
      <c r="X332" s="232" t="s">
        <v>72</v>
      </c>
      <c r="Y332" s="232" t="s">
        <v>39</v>
      </c>
      <c r="Z332" s="2">
        <v>46216</v>
      </c>
      <c r="AA332" s="232" t="s">
        <v>46</v>
      </c>
      <c r="AB332" s="232" t="s">
        <v>196</v>
      </c>
      <c r="AC332" s="232" t="s">
        <v>196</v>
      </c>
      <c r="AD332" t="s">
        <v>196</v>
      </c>
      <c r="AE332" s="232" t="s">
        <v>183</v>
      </c>
      <c r="AF332" t="s">
        <v>317</v>
      </c>
      <c r="AG332" s="2">
        <v>46219</v>
      </c>
      <c r="AH332" s="2">
        <v>46224</v>
      </c>
      <c r="AI332">
        <v>21.5</v>
      </c>
      <c r="AJ332" s="232" t="s">
        <v>2639</v>
      </c>
      <c r="AK332">
        <v>2</v>
      </c>
      <c r="AL332" s="232">
        <v>7</v>
      </c>
      <c r="AN332" t="s">
        <v>1822</v>
      </c>
      <c r="AO332">
        <v>21.5</v>
      </c>
      <c r="AP332" s="232">
        <v>34400</v>
      </c>
      <c r="AQ332" s="232" t="s">
        <v>196</v>
      </c>
      <c r="AR332" s="232" t="s">
        <v>196</v>
      </c>
      <c r="CF332" s="232" t="s">
        <v>1868</v>
      </c>
      <c r="CG332" s="232" t="s">
        <v>1880</v>
      </c>
      <c r="CH332" t="b">
        <v>0</v>
      </c>
    </row>
    <row r="333" spans="1:86" hidden="1">
      <c r="A333" s="232" t="s">
        <v>1868</v>
      </c>
      <c r="B333" s="232" t="s">
        <v>581</v>
      </c>
      <c r="C333" s="232" t="s">
        <v>6</v>
      </c>
      <c r="D333" s="232" t="s">
        <v>4</v>
      </c>
      <c r="E333" s="232" t="s">
        <v>82</v>
      </c>
      <c r="F333" s="2">
        <v>46212</v>
      </c>
      <c r="G333" t="s">
        <v>196</v>
      </c>
      <c r="H333" t="s">
        <v>1715</v>
      </c>
      <c r="I333" s="232" t="s">
        <v>2552</v>
      </c>
      <c r="J333" t="s">
        <v>838</v>
      </c>
      <c r="K333" s="232" t="s">
        <v>88</v>
      </c>
      <c r="L333" t="s">
        <v>14</v>
      </c>
      <c r="M333" s="232"/>
      <c r="N333">
        <v>2400</v>
      </c>
      <c r="O333" t="s">
        <v>196</v>
      </c>
      <c r="P333" s="232" t="s">
        <v>196</v>
      </c>
      <c r="Q333" s="232">
        <v>1</v>
      </c>
      <c r="R333" t="s">
        <v>1766</v>
      </c>
      <c r="S333" s="232" t="s">
        <v>2007</v>
      </c>
      <c r="T333" s="232" t="s">
        <v>276</v>
      </c>
      <c r="U333" s="232" t="s">
        <v>88</v>
      </c>
      <c r="V333" t="s">
        <v>14</v>
      </c>
      <c r="W333">
        <v>600</v>
      </c>
      <c r="X333" s="232" t="s">
        <v>72</v>
      </c>
      <c r="Y333" s="232" t="s">
        <v>39</v>
      </c>
      <c r="Z333" s="2">
        <v>46217</v>
      </c>
      <c r="AA333" s="232" t="s">
        <v>46</v>
      </c>
      <c r="AB333" s="232" t="s">
        <v>196</v>
      </c>
      <c r="AC333" s="232" t="s">
        <v>196</v>
      </c>
      <c r="AD333" t="s">
        <v>196</v>
      </c>
      <c r="AE333" s="232" t="s">
        <v>183</v>
      </c>
      <c r="AF333" t="s">
        <v>317</v>
      </c>
      <c r="AG333" s="2">
        <v>46219</v>
      </c>
      <c r="AH333" s="2">
        <v>46224</v>
      </c>
      <c r="AI333">
        <v>21.5</v>
      </c>
      <c r="AJ333" s="232" t="s">
        <v>3094</v>
      </c>
      <c r="AK333">
        <v>3</v>
      </c>
      <c r="AL333" s="232">
        <v>7</v>
      </c>
      <c r="AN333">
        <v>2400</v>
      </c>
      <c r="AO333">
        <v>21.5</v>
      </c>
      <c r="AP333" s="232">
        <v>51600</v>
      </c>
      <c r="AQ333" s="232" t="s">
        <v>196</v>
      </c>
      <c r="AR333" s="232" t="s">
        <v>196</v>
      </c>
      <c r="CF333" s="232" t="s">
        <v>1868</v>
      </c>
      <c r="CG333" s="232" t="s">
        <v>1880</v>
      </c>
      <c r="CH333" t="b">
        <v>0</v>
      </c>
    </row>
    <row r="334" spans="1:86" hidden="1">
      <c r="A334" s="232" t="s">
        <v>1868</v>
      </c>
      <c r="B334" s="232" t="s">
        <v>582</v>
      </c>
      <c r="C334" s="232" t="s">
        <v>6</v>
      </c>
      <c r="D334" s="232" t="s">
        <v>4</v>
      </c>
      <c r="E334" s="232" t="s">
        <v>82</v>
      </c>
      <c r="F334" s="2">
        <v>46225</v>
      </c>
      <c r="G334" t="s">
        <v>196</v>
      </c>
      <c r="H334" t="s">
        <v>2004</v>
      </c>
      <c r="I334" s="232" t="s">
        <v>2005</v>
      </c>
      <c r="J334" t="s">
        <v>1942</v>
      </c>
      <c r="K334" s="232" t="s">
        <v>135</v>
      </c>
      <c r="L334" t="s">
        <v>71</v>
      </c>
      <c r="M334" s="232"/>
      <c r="N334" t="s">
        <v>1187</v>
      </c>
      <c r="O334" t="s">
        <v>1943</v>
      </c>
      <c r="P334" s="232" t="s">
        <v>1943</v>
      </c>
      <c r="Q334" s="232">
        <v>1</v>
      </c>
      <c r="R334" t="s">
        <v>1766</v>
      </c>
      <c r="S334" s="232" t="s">
        <v>2007</v>
      </c>
      <c r="T334" s="232" t="s">
        <v>276</v>
      </c>
      <c r="U334" s="232" t="s">
        <v>88</v>
      </c>
      <c r="V334" t="s">
        <v>14</v>
      </c>
      <c r="W334">
        <v>3000</v>
      </c>
      <c r="X334" s="232" t="s">
        <v>72</v>
      </c>
      <c r="Y334" s="232" t="s">
        <v>39</v>
      </c>
      <c r="Z334" s="2">
        <v>46227</v>
      </c>
      <c r="AA334" s="232" t="s">
        <v>39</v>
      </c>
      <c r="AB334" s="232" t="s">
        <v>196</v>
      </c>
      <c r="AC334" s="232" t="s">
        <v>196</v>
      </c>
      <c r="AD334" t="s">
        <v>196</v>
      </c>
      <c r="AE334" s="232" t="s">
        <v>183</v>
      </c>
      <c r="AF334" t="s">
        <v>317</v>
      </c>
      <c r="AG334" s="2">
        <v>46232</v>
      </c>
      <c r="AH334" s="2">
        <v>46232</v>
      </c>
      <c r="AI334">
        <v>13</v>
      </c>
      <c r="AJ334" s="232" t="s">
        <v>2640</v>
      </c>
      <c r="AK334">
        <v>15</v>
      </c>
      <c r="AL334" s="232">
        <v>7</v>
      </c>
      <c r="AN334" t="s">
        <v>1187</v>
      </c>
      <c r="AO334">
        <v>13</v>
      </c>
      <c r="AP334" s="232">
        <v>78000</v>
      </c>
      <c r="AQ334" s="232" t="s">
        <v>1943</v>
      </c>
      <c r="AR334" s="232" t="s">
        <v>196</v>
      </c>
      <c r="CF334" s="232" t="s">
        <v>1868</v>
      </c>
      <c r="CG334" s="232" t="s">
        <v>1880</v>
      </c>
      <c r="CH334" t="b">
        <v>0</v>
      </c>
    </row>
    <row r="335" spans="1:86" hidden="1">
      <c r="A335" s="232" t="s">
        <v>1868</v>
      </c>
      <c r="B335" s="232" t="s">
        <v>151</v>
      </c>
      <c r="C335" s="232" t="s">
        <v>6</v>
      </c>
      <c r="D335" s="232" t="s">
        <v>4</v>
      </c>
      <c r="E335" s="232" t="s">
        <v>82</v>
      </c>
      <c r="F335" s="2">
        <v>46225</v>
      </c>
      <c r="G335" t="s">
        <v>196</v>
      </c>
      <c r="H335" t="s">
        <v>1715</v>
      </c>
      <c r="I335" s="232" t="s">
        <v>2011</v>
      </c>
      <c r="J335" t="s">
        <v>276</v>
      </c>
      <c r="K335" s="232" t="s">
        <v>88</v>
      </c>
      <c r="L335" t="s">
        <v>14</v>
      </c>
      <c r="M335" s="232"/>
      <c r="N335">
        <v>6800</v>
      </c>
      <c r="O335" t="s">
        <v>196</v>
      </c>
      <c r="P335" s="232" t="s">
        <v>196</v>
      </c>
      <c r="Q335" s="232">
        <v>1</v>
      </c>
      <c r="R335" t="s">
        <v>1766</v>
      </c>
      <c r="S335" s="232" t="s">
        <v>2007</v>
      </c>
      <c r="T335" s="232" t="s">
        <v>276</v>
      </c>
      <c r="U335" s="232" t="s">
        <v>88</v>
      </c>
      <c r="V335" t="s">
        <v>14</v>
      </c>
      <c r="W335">
        <v>3400</v>
      </c>
      <c r="X335" s="232" t="s">
        <v>74</v>
      </c>
      <c r="Y335" s="232" t="s">
        <v>39</v>
      </c>
      <c r="Z335" s="2">
        <v>46227</v>
      </c>
      <c r="AA335" s="232" t="s">
        <v>39</v>
      </c>
      <c r="AB335" s="232" t="s">
        <v>196</v>
      </c>
      <c r="AC335" s="232" t="s">
        <v>196</v>
      </c>
      <c r="AD335" t="s">
        <v>196</v>
      </c>
      <c r="AE335" s="232" t="s">
        <v>183</v>
      </c>
      <c r="AF335" t="s">
        <v>317</v>
      </c>
      <c r="AG335" s="2">
        <v>46233</v>
      </c>
      <c r="AH335" s="2">
        <v>46233</v>
      </c>
      <c r="AI335">
        <v>13</v>
      </c>
      <c r="AJ335" s="232" t="s">
        <v>2641</v>
      </c>
      <c r="AK335">
        <v>17</v>
      </c>
      <c r="AL335" s="232">
        <v>7</v>
      </c>
      <c r="AN335">
        <v>6800</v>
      </c>
      <c r="AO335">
        <v>13</v>
      </c>
      <c r="AP335" s="232">
        <v>88400</v>
      </c>
      <c r="AQ335" s="232" t="s">
        <v>196</v>
      </c>
      <c r="AR335" s="232" t="s">
        <v>196</v>
      </c>
      <c r="CF335" s="232" t="s">
        <v>1868</v>
      </c>
      <c r="CG335" s="232" t="s">
        <v>1880</v>
      </c>
      <c r="CH335" t="b">
        <v>0</v>
      </c>
    </row>
    <row r="336" spans="1:86" hidden="1">
      <c r="A336" s="232" t="s">
        <v>1868</v>
      </c>
      <c r="B336" s="232" t="s">
        <v>557</v>
      </c>
      <c r="C336" s="232" t="s">
        <v>6</v>
      </c>
      <c r="D336" s="232" t="s">
        <v>4</v>
      </c>
      <c r="E336" s="232" t="s">
        <v>82</v>
      </c>
      <c r="F336" s="2">
        <v>46212</v>
      </c>
      <c r="G336" t="s">
        <v>196</v>
      </c>
      <c r="H336" t="s">
        <v>1715</v>
      </c>
      <c r="I336" s="232" t="s">
        <v>1825</v>
      </c>
      <c r="J336" t="s">
        <v>276</v>
      </c>
      <c r="K336" s="232" t="s">
        <v>2083</v>
      </c>
      <c r="L336" t="s">
        <v>14</v>
      </c>
      <c r="M336" s="232"/>
      <c r="N336" t="s">
        <v>2642</v>
      </c>
      <c r="O336" t="s">
        <v>196</v>
      </c>
      <c r="P336" s="232" t="s">
        <v>196</v>
      </c>
      <c r="Q336" s="232">
        <v>1</v>
      </c>
      <c r="R336" t="s">
        <v>1766</v>
      </c>
      <c r="S336" s="232" t="s">
        <v>1827</v>
      </c>
      <c r="T336" s="232" t="s">
        <v>276</v>
      </c>
      <c r="U336" s="232" t="s">
        <v>2083</v>
      </c>
      <c r="V336" t="s">
        <v>14</v>
      </c>
      <c r="W336" t="s">
        <v>2643</v>
      </c>
      <c r="X336" s="232" t="s">
        <v>74</v>
      </c>
      <c r="Y336" s="232" t="s">
        <v>17</v>
      </c>
      <c r="Z336" s="2">
        <v>46227</v>
      </c>
      <c r="AA336" s="232" t="s">
        <v>17</v>
      </c>
      <c r="AB336" s="232" t="s">
        <v>196</v>
      </c>
      <c r="AC336" s="232" t="s">
        <v>196</v>
      </c>
      <c r="AD336" t="s">
        <v>196</v>
      </c>
      <c r="AE336" s="232" t="s">
        <v>183</v>
      </c>
      <c r="AF336" t="s">
        <v>1828</v>
      </c>
      <c r="AG336" s="2">
        <v>46232</v>
      </c>
      <c r="AH336" s="2">
        <v>46232</v>
      </c>
      <c r="AI336">
        <v>11</v>
      </c>
      <c r="AJ336" s="232" t="s">
        <v>2644</v>
      </c>
      <c r="AK336">
        <v>11</v>
      </c>
      <c r="AL336" s="232">
        <v>7</v>
      </c>
      <c r="AN336" t="s">
        <v>2642</v>
      </c>
      <c r="AO336">
        <v>11</v>
      </c>
      <c r="AP336" s="232">
        <v>60500</v>
      </c>
      <c r="AQ336" s="232" t="s">
        <v>196</v>
      </c>
      <c r="AR336" s="232" t="s">
        <v>196</v>
      </c>
      <c r="CF336" s="232" t="s">
        <v>1868</v>
      </c>
      <c r="CG336" s="232" t="s">
        <v>1880</v>
      </c>
      <c r="CH336" t="b">
        <v>0</v>
      </c>
    </row>
    <row r="337" spans="1:86" hidden="1">
      <c r="A337" s="232" t="s">
        <v>1868</v>
      </c>
      <c r="B337" s="232" t="s">
        <v>558</v>
      </c>
      <c r="C337" s="232" t="s">
        <v>6</v>
      </c>
      <c r="D337" s="232" t="s">
        <v>4</v>
      </c>
      <c r="E337" s="232" t="s">
        <v>82</v>
      </c>
      <c r="F337" s="2">
        <v>46212</v>
      </c>
      <c r="G337" t="s">
        <v>196</v>
      </c>
      <c r="H337" t="s">
        <v>1715</v>
      </c>
      <c r="I337" s="232" t="s">
        <v>169</v>
      </c>
      <c r="J337" t="s">
        <v>276</v>
      </c>
      <c r="K337" s="232" t="s">
        <v>13</v>
      </c>
      <c r="L337" t="s">
        <v>14</v>
      </c>
      <c r="M337" s="232"/>
      <c r="N337">
        <v>0</v>
      </c>
      <c r="O337" t="s">
        <v>196</v>
      </c>
      <c r="P337" s="232" t="s">
        <v>196</v>
      </c>
      <c r="Q337" s="232">
        <v>1</v>
      </c>
      <c r="R337" t="s">
        <v>1766</v>
      </c>
      <c r="S337" s="232" t="s">
        <v>114</v>
      </c>
      <c r="T337" s="232" t="s">
        <v>276</v>
      </c>
      <c r="U337" s="232" t="s">
        <v>13</v>
      </c>
      <c r="V337" t="s">
        <v>14</v>
      </c>
      <c r="W337">
        <v>0</v>
      </c>
      <c r="X337" s="232" t="s">
        <v>72</v>
      </c>
      <c r="Y337" s="232" t="s">
        <v>17</v>
      </c>
      <c r="Z337" s="2"/>
      <c r="AA337" s="232" t="s">
        <v>17</v>
      </c>
      <c r="AB337" s="232" t="s">
        <v>2623</v>
      </c>
      <c r="AC337" s="232" t="s">
        <v>196</v>
      </c>
      <c r="AD337" t="s">
        <v>196</v>
      </c>
      <c r="AE337" s="232" t="s">
        <v>183</v>
      </c>
      <c r="AF337" t="s">
        <v>2645</v>
      </c>
      <c r="AG337" s="2"/>
      <c r="AH337" s="2"/>
      <c r="AI337">
        <v>11</v>
      </c>
      <c r="AJ337" s="232"/>
      <c r="AK337">
        <v>3</v>
      </c>
      <c r="AL337" s="232">
        <v>1</v>
      </c>
      <c r="AM337">
        <v>0</v>
      </c>
      <c r="AN337">
        <v>0</v>
      </c>
      <c r="AO337">
        <v>11</v>
      </c>
      <c r="AP337" s="232">
        <v>0</v>
      </c>
      <c r="AQ337" s="232" t="s">
        <v>196</v>
      </c>
      <c r="AR337" s="232" t="s">
        <v>196</v>
      </c>
      <c r="CF337" s="232" t="s">
        <v>1868</v>
      </c>
      <c r="CG337" s="232" t="s">
        <v>1880</v>
      </c>
      <c r="CH337" t="b">
        <v>0</v>
      </c>
    </row>
    <row r="338" spans="1:86" hidden="1">
      <c r="A338" s="232" t="s">
        <v>1868</v>
      </c>
      <c r="B338" s="232" t="s">
        <v>587</v>
      </c>
      <c r="C338" s="232" t="s">
        <v>6</v>
      </c>
      <c r="D338" s="232" t="s">
        <v>4</v>
      </c>
      <c r="E338" s="232" t="s">
        <v>82</v>
      </c>
      <c r="F338" s="2">
        <v>46217</v>
      </c>
      <c r="G338" t="s">
        <v>196</v>
      </c>
      <c r="H338" t="s">
        <v>1710</v>
      </c>
      <c r="I338" s="232" t="s">
        <v>145</v>
      </c>
      <c r="J338" t="s">
        <v>276</v>
      </c>
      <c r="K338" s="232" t="s">
        <v>2083</v>
      </c>
      <c r="L338" t="s">
        <v>14</v>
      </c>
      <c r="M338" s="232"/>
      <c r="N338" t="s">
        <v>1793</v>
      </c>
      <c r="O338" t="s">
        <v>196</v>
      </c>
      <c r="P338" s="232" t="s">
        <v>196</v>
      </c>
      <c r="Q338" s="232">
        <v>1</v>
      </c>
      <c r="R338" t="s">
        <v>1711</v>
      </c>
      <c r="S338" s="232" t="s">
        <v>145</v>
      </c>
      <c r="T338" s="232" t="s">
        <v>276</v>
      </c>
      <c r="U338" s="232" t="s">
        <v>2083</v>
      </c>
      <c r="V338" t="s">
        <v>281</v>
      </c>
      <c r="W338" t="s">
        <v>1793</v>
      </c>
      <c r="X338" s="232" t="s">
        <v>72</v>
      </c>
      <c r="Y338" s="232" t="s">
        <v>161</v>
      </c>
      <c r="Z338" s="2">
        <v>46227</v>
      </c>
      <c r="AA338" s="232" t="s">
        <v>187</v>
      </c>
      <c r="AB338" s="232" t="s">
        <v>196</v>
      </c>
      <c r="AC338" s="232" t="s">
        <v>196</v>
      </c>
      <c r="AD338" t="s">
        <v>196</v>
      </c>
      <c r="AE338" s="232" t="s">
        <v>181</v>
      </c>
      <c r="AF338" t="s">
        <v>1770</v>
      </c>
      <c r="AG338" s="2">
        <v>46231</v>
      </c>
      <c r="AH338" s="2">
        <v>46231</v>
      </c>
      <c r="AI338">
        <v>15</v>
      </c>
      <c r="AJ338" s="232" t="s">
        <v>2646</v>
      </c>
      <c r="AK338">
        <v>5</v>
      </c>
      <c r="AL338" s="232">
        <v>7</v>
      </c>
      <c r="AN338" t="s">
        <v>1793</v>
      </c>
      <c r="AO338">
        <v>15</v>
      </c>
      <c r="AP338" s="232">
        <v>15000</v>
      </c>
      <c r="AQ338" s="232" t="s">
        <v>874</v>
      </c>
      <c r="AR338" s="232" t="s">
        <v>875</v>
      </c>
      <c r="CF338" s="232" t="s">
        <v>1868</v>
      </c>
      <c r="CG338" s="232" t="s">
        <v>1880</v>
      </c>
      <c r="CH338" t="b">
        <v>0</v>
      </c>
    </row>
    <row r="339" spans="1:86" hidden="1">
      <c r="A339" s="232" t="s">
        <v>1868</v>
      </c>
      <c r="B339" s="232" t="s">
        <v>591</v>
      </c>
      <c r="C339" s="232" t="s">
        <v>6</v>
      </c>
      <c r="D339" s="232" t="s">
        <v>4</v>
      </c>
      <c r="E339" s="232" t="s">
        <v>82</v>
      </c>
      <c r="F339" s="2">
        <v>46217</v>
      </c>
      <c r="G339" t="s">
        <v>196</v>
      </c>
      <c r="H339" t="s">
        <v>1715</v>
      </c>
      <c r="I339" s="232" t="s">
        <v>2010</v>
      </c>
      <c r="J339" t="s">
        <v>276</v>
      </c>
      <c r="K339" s="232" t="s">
        <v>91</v>
      </c>
      <c r="L339" t="s">
        <v>14</v>
      </c>
      <c r="M339" s="232"/>
      <c r="N339" t="s">
        <v>2315</v>
      </c>
      <c r="O339" t="s">
        <v>196</v>
      </c>
      <c r="P339" s="232" t="s">
        <v>196</v>
      </c>
      <c r="Q339" s="232">
        <v>1</v>
      </c>
      <c r="R339" t="s">
        <v>1766</v>
      </c>
      <c r="S339" s="232" t="s">
        <v>2007</v>
      </c>
      <c r="T339" s="232" t="s">
        <v>276</v>
      </c>
      <c r="U339" s="232" t="s">
        <v>91</v>
      </c>
      <c r="V339" t="s">
        <v>14</v>
      </c>
      <c r="W339" t="s">
        <v>2306</v>
      </c>
      <c r="X339" s="232" t="s">
        <v>72</v>
      </c>
      <c r="Y339" s="232" t="s">
        <v>39</v>
      </c>
      <c r="Z339" s="2">
        <v>46227</v>
      </c>
      <c r="AA339" s="232" t="s">
        <v>39</v>
      </c>
      <c r="AB339" s="232" t="s">
        <v>196</v>
      </c>
      <c r="AC339" s="232" t="s">
        <v>196</v>
      </c>
      <c r="AD339" t="s">
        <v>196</v>
      </c>
      <c r="AE339" s="232" t="s">
        <v>183</v>
      </c>
      <c r="AF339" t="s">
        <v>317</v>
      </c>
      <c r="AG339" s="2">
        <v>46233</v>
      </c>
      <c r="AH339" s="2">
        <v>46233</v>
      </c>
      <c r="AI339">
        <v>13</v>
      </c>
      <c r="AJ339" s="232" t="s">
        <v>2647</v>
      </c>
      <c r="AK339">
        <v>20</v>
      </c>
      <c r="AL339" s="232">
        <v>7</v>
      </c>
      <c r="AN339" t="s">
        <v>2315</v>
      </c>
      <c r="AO339">
        <v>13</v>
      </c>
      <c r="AP339" s="232">
        <v>104000</v>
      </c>
      <c r="AQ339" s="232" t="s">
        <v>196</v>
      </c>
      <c r="AR339" s="232" t="s">
        <v>196</v>
      </c>
      <c r="CF339" s="232" t="s">
        <v>1868</v>
      </c>
      <c r="CG339" s="232" t="s">
        <v>1880</v>
      </c>
      <c r="CH339" t="b">
        <v>0</v>
      </c>
    </row>
    <row r="340" spans="1:86" hidden="1">
      <c r="A340" s="232" t="s">
        <v>1868</v>
      </c>
      <c r="B340" s="232" t="s">
        <v>559</v>
      </c>
      <c r="C340" s="232" t="s">
        <v>6</v>
      </c>
      <c r="D340" s="232" t="s">
        <v>4</v>
      </c>
      <c r="E340" s="232" t="s">
        <v>82</v>
      </c>
      <c r="F340" s="2">
        <v>46217</v>
      </c>
      <c r="G340" t="s">
        <v>196</v>
      </c>
      <c r="H340" t="s">
        <v>1715</v>
      </c>
      <c r="I340" s="232" t="s">
        <v>2648</v>
      </c>
      <c r="J340" t="s">
        <v>276</v>
      </c>
      <c r="K340" s="232" t="s">
        <v>125</v>
      </c>
      <c r="L340" t="s">
        <v>14</v>
      </c>
      <c r="M340" s="232"/>
      <c r="N340">
        <v>800</v>
      </c>
      <c r="O340" t="s">
        <v>196</v>
      </c>
      <c r="P340" s="232" t="s">
        <v>196</v>
      </c>
      <c r="Q340" s="232">
        <v>1</v>
      </c>
      <c r="R340" t="s">
        <v>1766</v>
      </c>
      <c r="S340" s="232" t="s">
        <v>2246</v>
      </c>
      <c r="T340" s="232" t="s">
        <v>276</v>
      </c>
      <c r="U340" s="232" t="s">
        <v>125</v>
      </c>
      <c r="V340" t="s">
        <v>14</v>
      </c>
      <c r="W340">
        <v>800</v>
      </c>
      <c r="X340" s="232" t="s">
        <v>74</v>
      </c>
      <c r="Y340" s="232" t="s">
        <v>16</v>
      </c>
      <c r="Z340" s="2">
        <v>46227</v>
      </c>
      <c r="AA340" s="232" t="s">
        <v>42</v>
      </c>
      <c r="AB340" s="232" t="s">
        <v>196</v>
      </c>
      <c r="AC340" s="232" t="s">
        <v>196</v>
      </c>
      <c r="AD340" t="s">
        <v>196</v>
      </c>
      <c r="AE340" s="232" t="s">
        <v>183</v>
      </c>
      <c r="AF340" t="s">
        <v>313</v>
      </c>
      <c r="AG340" s="2">
        <v>46233</v>
      </c>
      <c r="AH340" s="2">
        <v>46233</v>
      </c>
      <c r="AI340">
        <v>15</v>
      </c>
      <c r="AJ340" s="232" t="s">
        <v>2649</v>
      </c>
      <c r="AK340">
        <v>2</v>
      </c>
      <c r="AL340" s="232">
        <v>7</v>
      </c>
      <c r="AN340">
        <v>800</v>
      </c>
      <c r="AO340">
        <v>15</v>
      </c>
      <c r="AP340" s="232">
        <v>12000</v>
      </c>
      <c r="AQ340" s="232" t="s">
        <v>933</v>
      </c>
      <c r="AR340" s="232" t="s">
        <v>867</v>
      </c>
      <c r="CF340" s="232" t="s">
        <v>1868</v>
      </c>
      <c r="CG340" s="232" t="s">
        <v>1880</v>
      </c>
      <c r="CH340" t="b">
        <v>0</v>
      </c>
    </row>
    <row r="341" spans="1:86" hidden="1">
      <c r="A341" s="232" t="s">
        <v>1868</v>
      </c>
      <c r="B341" s="232" t="s">
        <v>578</v>
      </c>
      <c r="C341" s="232" t="s">
        <v>6</v>
      </c>
      <c r="D341" s="232" t="s">
        <v>4</v>
      </c>
      <c r="E341" s="232" t="s">
        <v>82</v>
      </c>
      <c r="F341" s="2">
        <v>46217</v>
      </c>
      <c r="G341" t="s">
        <v>196</v>
      </c>
      <c r="H341" t="s">
        <v>1710</v>
      </c>
      <c r="I341" s="232" t="s">
        <v>2650</v>
      </c>
      <c r="J341" t="s">
        <v>276</v>
      </c>
      <c r="K341" s="232" t="s">
        <v>122</v>
      </c>
      <c r="L341" t="s">
        <v>196</v>
      </c>
      <c r="M341" s="232"/>
      <c r="N341">
        <v>750</v>
      </c>
      <c r="O341" t="s">
        <v>196</v>
      </c>
      <c r="P341" s="232" t="s">
        <v>1779</v>
      </c>
      <c r="Q341" s="232">
        <v>1</v>
      </c>
      <c r="R341" t="s">
        <v>1711</v>
      </c>
      <c r="S341" s="232" t="s">
        <v>2651</v>
      </c>
      <c r="T341" s="232" t="s">
        <v>276</v>
      </c>
      <c r="U341" s="232" t="s">
        <v>2083</v>
      </c>
      <c r="V341" t="s">
        <v>122</v>
      </c>
      <c r="W341">
        <v>750</v>
      </c>
      <c r="X341" s="232" t="s">
        <v>74</v>
      </c>
      <c r="Y341" s="232" t="s">
        <v>16</v>
      </c>
      <c r="Z341" s="2">
        <v>46217</v>
      </c>
      <c r="AA341" s="232" t="s">
        <v>16</v>
      </c>
      <c r="AB341" s="232" t="s">
        <v>1813</v>
      </c>
      <c r="AC341" s="232" t="s">
        <v>196</v>
      </c>
      <c r="AD341" t="s">
        <v>196</v>
      </c>
      <c r="AE341" s="232" t="s">
        <v>182</v>
      </c>
      <c r="AF341" t="s">
        <v>319</v>
      </c>
      <c r="AG341" s="2">
        <v>46218</v>
      </c>
      <c r="AH341" s="2">
        <v>46219</v>
      </c>
      <c r="AI341">
        <v>17</v>
      </c>
      <c r="AJ341" s="232" t="s">
        <v>2652</v>
      </c>
      <c r="AK341">
        <v>3</v>
      </c>
      <c r="AL341" s="232">
        <v>7</v>
      </c>
      <c r="AN341">
        <v>750</v>
      </c>
      <c r="AO341">
        <v>17</v>
      </c>
      <c r="AP341" s="232">
        <v>12750</v>
      </c>
      <c r="AQ341" s="232" t="s">
        <v>196</v>
      </c>
      <c r="AR341" s="232" t="s">
        <v>196</v>
      </c>
      <c r="CF341" s="232" t="s">
        <v>1868</v>
      </c>
      <c r="CG341" s="232" t="s">
        <v>1880</v>
      </c>
      <c r="CH341" t="b">
        <v>0</v>
      </c>
    </row>
    <row r="342" spans="1:86" hidden="1">
      <c r="A342" s="232" t="s">
        <v>1868</v>
      </c>
      <c r="B342" s="232" t="s">
        <v>2653</v>
      </c>
      <c r="C342" s="232" t="s">
        <v>6</v>
      </c>
      <c r="D342" s="232" t="s">
        <v>4</v>
      </c>
      <c r="E342" s="232" t="s">
        <v>82</v>
      </c>
      <c r="F342" s="2">
        <v>46217</v>
      </c>
      <c r="G342" t="s">
        <v>196</v>
      </c>
      <c r="H342" t="s">
        <v>1715</v>
      </c>
      <c r="I342" s="232" t="s">
        <v>2654</v>
      </c>
      <c r="J342" t="s">
        <v>276</v>
      </c>
      <c r="K342" s="232" t="s">
        <v>2083</v>
      </c>
      <c r="L342" t="s">
        <v>14</v>
      </c>
      <c r="M342" s="232"/>
      <c r="N342" t="s">
        <v>1775</v>
      </c>
      <c r="O342" t="s">
        <v>196</v>
      </c>
      <c r="P342" s="232" t="s">
        <v>1779</v>
      </c>
      <c r="Q342" s="232">
        <v>1</v>
      </c>
      <c r="R342" t="s">
        <v>1766</v>
      </c>
      <c r="S342" s="232" t="s">
        <v>2655</v>
      </c>
      <c r="T342" s="232" t="s">
        <v>276</v>
      </c>
      <c r="U342" s="232" t="s">
        <v>2083</v>
      </c>
      <c r="V342" t="s">
        <v>14</v>
      </c>
      <c r="W342" t="s">
        <v>1811</v>
      </c>
      <c r="X342" s="232" t="s">
        <v>72</v>
      </c>
      <c r="Y342" s="232" t="s">
        <v>16</v>
      </c>
      <c r="Z342" s="2">
        <v>46225</v>
      </c>
      <c r="AA342" s="232" t="s">
        <v>2656</v>
      </c>
      <c r="AB342" s="232" t="s">
        <v>196</v>
      </c>
      <c r="AC342" s="232" t="s">
        <v>196</v>
      </c>
      <c r="AD342" t="s">
        <v>196</v>
      </c>
      <c r="AE342" s="232" t="s">
        <v>183</v>
      </c>
      <c r="AF342" t="s">
        <v>1828</v>
      </c>
      <c r="AG342" s="2">
        <v>46230</v>
      </c>
      <c r="AH342" s="2">
        <v>46234</v>
      </c>
      <c r="AI342">
        <v>19.5</v>
      </c>
      <c r="AJ342" s="232" t="s">
        <v>2657</v>
      </c>
      <c r="AK342">
        <v>6</v>
      </c>
      <c r="AL342" s="232">
        <v>7</v>
      </c>
      <c r="AN342" t="s">
        <v>1775</v>
      </c>
      <c r="AO342">
        <v>19.5</v>
      </c>
      <c r="AP342" s="232">
        <v>117000</v>
      </c>
      <c r="AQ342" s="232" t="s">
        <v>773</v>
      </c>
      <c r="AR342" s="232" t="s">
        <v>196</v>
      </c>
      <c r="CF342" s="232" t="s">
        <v>1868</v>
      </c>
      <c r="CG342" s="232" t="s">
        <v>1880</v>
      </c>
      <c r="CH342" t="b">
        <v>0</v>
      </c>
    </row>
    <row r="343" spans="1:86" hidden="1">
      <c r="A343" s="232" t="s">
        <v>1868</v>
      </c>
      <c r="B343" s="232" t="s">
        <v>589</v>
      </c>
      <c r="C343" s="232" t="s">
        <v>6</v>
      </c>
      <c r="D343" s="232" t="s">
        <v>4</v>
      </c>
      <c r="E343" s="232" t="s">
        <v>82</v>
      </c>
      <c r="F343" s="2">
        <v>46217</v>
      </c>
      <c r="G343" t="s">
        <v>196</v>
      </c>
      <c r="H343" t="s">
        <v>2004</v>
      </c>
      <c r="I343" s="232" t="s">
        <v>2005</v>
      </c>
      <c r="J343" t="s">
        <v>1942</v>
      </c>
      <c r="K343" s="232" t="s">
        <v>135</v>
      </c>
      <c r="L343" t="s">
        <v>71</v>
      </c>
      <c r="M343" s="232"/>
      <c r="N343" t="s">
        <v>2658</v>
      </c>
      <c r="O343" t="s">
        <v>1943</v>
      </c>
      <c r="P343" s="232" t="s">
        <v>1943</v>
      </c>
      <c r="Q343" s="232">
        <v>1</v>
      </c>
      <c r="R343" t="s">
        <v>1766</v>
      </c>
      <c r="S343" s="232" t="s">
        <v>2007</v>
      </c>
      <c r="T343" s="232" t="s">
        <v>276</v>
      </c>
      <c r="U343" s="232" t="s">
        <v>88</v>
      </c>
      <c r="V343" t="s">
        <v>281</v>
      </c>
      <c r="W343" t="s">
        <v>2659</v>
      </c>
      <c r="X343" s="232" t="s">
        <v>74</v>
      </c>
      <c r="Y343" s="232" t="s">
        <v>187</v>
      </c>
      <c r="Z343" s="2">
        <v>46227</v>
      </c>
      <c r="AA343" s="232" t="s">
        <v>486</v>
      </c>
      <c r="AB343" s="232" t="s">
        <v>196</v>
      </c>
      <c r="AC343" s="232" t="s">
        <v>196</v>
      </c>
      <c r="AD343" t="s">
        <v>196</v>
      </c>
      <c r="AE343" s="232" t="s">
        <v>183</v>
      </c>
      <c r="AF343" t="s">
        <v>317</v>
      </c>
      <c r="AG343" s="2">
        <v>46234</v>
      </c>
      <c r="AH343" s="2">
        <v>46234</v>
      </c>
      <c r="AI343">
        <v>28</v>
      </c>
      <c r="AJ343" s="232" t="s">
        <v>2660</v>
      </c>
      <c r="AK343">
        <v>13</v>
      </c>
      <c r="AL343" s="232">
        <v>7</v>
      </c>
      <c r="AN343" t="s">
        <v>2658</v>
      </c>
      <c r="AO343">
        <v>28</v>
      </c>
      <c r="AP343" s="232">
        <v>145600</v>
      </c>
      <c r="AQ343" s="232" t="s">
        <v>1943</v>
      </c>
      <c r="AR343" s="232" t="s">
        <v>827</v>
      </c>
      <c r="CF343" s="232" t="s">
        <v>1868</v>
      </c>
      <c r="CG343" s="232" t="s">
        <v>1880</v>
      </c>
      <c r="CH343" t="b">
        <v>0</v>
      </c>
    </row>
    <row r="344" spans="1:86" hidden="1">
      <c r="A344" s="232" t="s">
        <v>1868</v>
      </c>
      <c r="B344" s="232" t="s">
        <v>560</v>
      </c>
      <c r="C344" s="232" t="s">
        <v>6</v>
      </c>
      <c r="D344" s="232" t="s">
        <v>4</v>
      </c>
      <c r="E344" s="232" t="s">
        <v>82</v>
      </c>
      <c r="F344" s="2">
        <v>46225</v>
      </c>
      <c r="G344" t="s">
        <v>196</v>
      </c>
      <c r="H344" t="s">
        <v>1715</v>
      </c>
      <c r="I344" s="232" t="s">
        <v>1800</v>
      </c>
      <c r="J344" t="s">
        <v>276</v>
      </c>
      <c r="K344" s="232" t="s">
        <v>125</v>
      </c>
      <c r="L344" t="s">
        <v>14</v>
      </c>
      <c r="M344" s="232"/>
      <c r="N344">
        <v>200</v>
      </c>
      <c r="O344" t="s">
        <v>196</v>
      </c>
      <c r="P344" s="232" t="s">
        <v>196</v>
      </c>
      <c r="Q344" s="232">
        <v>1</v>
      </c>
      <c r="R344" t="s">
        <v>1766</v>
      </c>
      <c r="S344" s="232" t="s">
        <v>1801</v>
      </c>
      <c r="T344" s="232" t="s">
        <v>276</v>
      </c>
      <c r="U344" s="232" t="s">
        <v>125</v>
      </c>
      <c r="V344" t="s">
        <v>14</v>
      </c>
      <c r="W344">
        <v>200</v>
      </c>
      <c r="X344" s="232" t="s">
        <v>74</v>
      </c>
      <c r="Y344" s="232" t="s">
        <v>18</v>
      </c>
      <c r="Z344" s="2">
        <v>46227</v>
      </c>
      <c r="AA344" s="232" t="s">
        <v>18</v>
      </c>
      <c r="AB344" s="232" t="s">
        <v>337</v>
      </c>
      <c r="AC344" s="232" t="s">
        <v>196</v>
      </c>
      <c r="AD344" t="s">
        <v>196</v>
      </c>
      <c r="AE344" s="232" t="s">
        <v>183</v>
      </c>
      <c r="AF344" t="s">
        <v>320</v>
      </c>
      <c r="AG344" s="2">
        <v>46234</v>
      </c>
      <c r="AH344" s="2">
        <v>46234</v>
      </c>
      <c r="AI344">
        <v>17</v>
      </c>
      <c r="AJ344" s="232" t="s">
        <v>2968</v>
      </c>
      <c r="AK344">
        <v>1</v>
      </c>
      <c r="AL344" s="232">
        <v>7</v>
      </c>
      <c r="AN344">
        <v>200</v>
      </c>
      <c r="AO344">
        <v>17</v>
      </c>
      <c r="AP344" s="232">
        <v>3400</v>
      </c>
      <c r="AQ344" s="232" t="s">
        <v>1091</v>
      </c>
      <c r="AR344" s="232" t="s">
        <v>1092</v>
      </c>
      <c r="CF344" s="232" t="s">
        <v>1868</v>
      </c>
      <c r="CG344" s="232" t="s">
        <v>1880</v>
      </c>
      <c r="CH344" t="b">
        <v>0</v>
      </c>
    </row>
    <row r="345" spans="1:86" hidden="1">
      <c r="A345" s="232" t="s">
        <v>1868</v>
      </c>
      <c r="B345" s="232" t="s">
        <v>561</v>
      </c>
      <c r="C345" s="232" t="s">
        <v>6</v>
      </c>
      <c r="D345" s="232" t="s">
        <v>4</v>
      </c>
      <c r="E345" s="232" t="s">
        <v>82</v>
      </c>
      <c r="F345" s="2">
        <v>46225</v>
      </c>
      <c r="G345" t="s">
        <v>196</v>
      </c>
      <c r="H345" t="s">
        <v>1715</v>
      </c>
      <c r="I345" s="232" t="s">
        <v>2245</v>
      </c>
      <c r="J345" t="s">
        <v>276</v>
      </c>
      <c r="K345" s="232" t="s">
        <v>125</v>
      </c>
      <c r="L345" t="s">
        <v>172</v>
      </c>
      <c r="M345" s="232"/>
      <c r="N345">
        <v>400</v>
      </c>
      <c r="O345" t="s">
        <v>196</v>
      </c>
      <c r="P345" s="232" t="s">
        <v>196</v>
      </c>
      <c r="Q345" s="232">
        <v>1</v>
      </c>
      <c r="R345" t="s">
        <v>1766</v>
      </c>
      <c r="S345" s="232" t="s">
        <v>2246</v>
      </c>
      <c r="T345" s="232" t="s">
        <v>276</v>
      </c>
      <c r="U345" s="232" t="s">
        <v>125</v>
      </c>
      <c r="V345" t="s">
        <v>14</v>
      </c>
      <c r="W345">
        <v>400</v>
      </c>
      <c r="X345" s="232" t="s">
        <v>74</v>
      </c>
      <c r="Y345" s="232" t="s">
        <v>18</v>
      </c>
      <c r="Z345" s="2">
        <v>46227</v>
      </c>
      <c r="AA345" s="232" t="s">
        <v>293</v>
      </c>
      <c r="AB345" s="232" t="s">
        <v>2890</v>
      </c>
      <c r="AC345" s="232" t="s">
        <v>196</v>
      </c>
      <c r="AD345" t="s">
        <v>196</v>
      </c>
      <c r="AE345" s="232" t="s">
        <v>183</v>
      </c>
      <c r="AF345" t="s">
        <v>320</v>
      </c>
      <c r="AG345" s="2">
        <v>46234</v>
      </c>
      <c r="AH345" s="2">
        <v>46234</v>
      </c>
      <c r="AI345">
        <v>32</v>
      </c>
      <c r="AJ345" s="232" t="s">
        <v>2969</v>
      </c>
      <c r="AK345">
        <v>1</v>
      </c>
      <c r="AL345" s="232">
        <v>7</v>
      </c>
      <c r="AN345">
        <v>400</v>
      </c>
      <c r="AO345">
        <v>32</v>
      </c>
      <c r="AP345" s="232">
        <v>12800</v>
      </c>
      <c r="AQ345" s="232" t="s">
        <v>1063</v>
      </c>
      <c r="AR345" s="232" t="s">
        <v>867</v>
      </c>
      <c r="CF345" s="232" t="s">
        <v>1868</v>
      </c>
      <c r="CG345" s="232" t="s">
        <v>1880</v>
      </c>
      <c r="CH345" t="b">
        <v>0</v>
      </c>
    </row>
    <row r="346" spans="1:86" hidden="1">
      <c r="A346" s="232" t="s">
        <v>1868</v>
      </c>
      <c r="B346" s="232" t="s">
        <v>2843</v>
      </c>
      <c r="C346" s="232" t="s">
        <v>6</v>
      </c>
      <c r="D346" s="232" t="s">
        <v>189</v>
      </c>
      <c r="E346" s="232" t="s">
        <v>195</v>
      </c>
      <c r="F346" s="2">
        <v>46218</v>
      </c>
      <c r="G346" t="s">
        <v>196</v>
      </c>
      <c r="H346" t="s">
        <v>2294</v>
      </c>
      <c r="I346" s="232" t="s">
        <v>2891</v>
      </c>
      <c r="J346" t="s">
        <v>196</v>
      </c>
      <c r="K346" s="232" t="s">
        <v>138</v>
      </c>
      <c r="L346" t="s">
        <v>122</v>
      </c>
      <c r="M346" s="232"/>
      <c r="N346">
        <v>100</v>
      </c>
      <c r="O346" t="s">
        <v>196</v>
      </c>
      <c r="P346" s="232" t="s">
        <v>196</v>
      </c>
      <c r="Q346" s="232">
        <v>1</v>
      </c>
      <c r="R346" t="s">
        <v>2294</v>
      </c>
      <c r="S346" s="232" t="s">
        <v>2892</v>
      </c>
      <c r="T346" s="232" t="s">
        <v>196</v>
      </c>
      <c r="U346" s="232" t="s">
        <v>138</v>
      </c>
      <c r="V346" t="s">
        <v>122</v>
      </c>
      <c r="W346">
        <v>194</v>
      </c>
      <c r="X346" s="232" t="s">
        <v>74</v>
      </c>
      <c r="Y346" s="232" t="s">
        <v>16</v>
      </c>
      <c r="Z346" s="2">
        <v>46218</v>
      </c>
      <c r="AA346" s="232" t="s">
        <v>42</v>
      </c>
      <c r="AB346" s="232" t="s">
        <v>2893</v>
      </c>
      <c r="AC346" s="232" t="s">
        <v>2894</v>
      </c>
      <c r="AD346" t="s">
        <v>196</v>
      </c>
      <c r="AE346" s="232" t="s">
        <v>173</v>
      </c>
      <c r="AF346" t="s">
        <v>2091</v>
      </c>
      <c r="AG346" s="2">
        <v>46225</v>
      </c>
      <c r="AH346" s="2">
        <v>46225</v>
      </c>
      <c r="AI346" t="s">
        <v>196</v>
      </c>
      <c r="AJ346" s="232" t="s">
        <v>196</v>
      </c>
      <c r="AK346">
        <v>2</v>
      </c>
      <c r="AL346" s="232">
        <v>7</v>
      </c>
      <c r="AN346">
        <v>100</v>
      </c>
      <c r="AO346" t="s">
        <v>196</v>
      </c>
      <c r="AP346" s="232">
        <v>0</v>
      </c>
      <c r="AQ346" s="232" t="s">
        <v>2847</v>
      </c>
      <c r="AR346" s="232" t="s">
        <v>196</v>
      </c>
      <c r="CF346" s="232" t="s">
        <v>1868</v>
      </c>
      <c r="CG346" s="232" t="s">
        <v>1880</v>
      </c>
      <c r="CH346" t="b">
        <v>0</v>
      </c>
    </row>
    <row r="347" spans="1:86" hidden="1">
      <c r="A347" s="232" t="s">
        <v>1868</v>
      </c>
      <c r="B347" s="232" t="s">
        <v>2818</v>
      </c>
      <c r="C347" s="232" t="s">
        <v>6</v>
      </c>
      <c r="D347" s="232" t="s">
        <v>4</v>
      </c>
      <c r="E347" s="232" t="s">
        <v>195</v>
      </c>
      <c r="F347" s="2">
        <v>46218</v>
      </c>
      <c r="G347" t="s">
        <v>196</v>
      </c>
      <c r="H347" t="s">
        <v>2895</v>
      </c>
      <c r="I347" s="232" t="s">
        <v>2896</v>
      </c>
      <c r="J347" t="s">
        <v>2897</v>
      </c>
      <c r="K347" s="232" t="s">
        <v>2262</v>
      </c>
      <c r="L347" t="s">
        <v>2898</v>
      </c>
      <c r="M347" s="232"/>
      <c r="N347">
        <v>600</v>
      </c>
      <c r="O347" t="s">
        <v>2899</v>
      </c>
      <c r="P347" s="232" t="s">
        <v>2139</v>
      </c>
      <c r="Q347" s="232">
        <v>1</v>
      </c>
      <c r="R347" t="s">
        <v>1711</v>
      </c>
      <c r="S347" s="232" t="s">
        <v>250</v>
      </c>
      <c r="T347" s="232" t="s">
        <v>276</v>
      </c>
      <c r="U347" s="232" t="s">
        <v>2083</v>
      </c>
      <c r="V347" t="s">
        <v>122</v>
      </c>
      <c r="W347">
        <v>600</v>
      </c>
      <c r="X347" s="232" t="s">
        <v>74</v>
      </c>
      <c r="Y347" s="232" t="s">
        <v>16</v>
      </c>
      <c r="Z347" s="2">
        <v>46204</v>
      </c>
      <c r="AA347" s="232" t="s">
        <v>42</v>
      </c>
      <c r="AB347" s="232" t="s">
        <v>2900</v>
      </c>
      <c r="AC347" s="232" t="s">
        <v>2901</v>
      </c>
      <c r="AD347" t="s">
        <v>196</v>
      </c>
      <c r="AE347" s="232" t="s">
        <v>182</v>
      </c>
      <c r="AF347" t="s">
        <v>1778</v>
      </c>
      <c r="AG347" s="2">
        <v>46216</v>
      </c>
      <c r="AH347" s="2">
        <v>46216</v>
      </c>
      <c r="AI347">
        <v>85</v>
      </c>
      <c r="AJ347" s="232" t="s">
        <v>2902</v>
      </c>
      <c r="AK347">
        <v>2</v>
      </c>
      <c r="AL347" s="232">
        <v>7</v>
      </c>
      <c r="AN347">
        <v>600</v>
      </c>
      <c r="AO347">
        <v>85</v>
      </c>
      <c r="AP347" s="232">
        <v>51000</v>
      </c>
      <c r="AQ347" s="232" t="s">
        <v>1943</v>
      </c>
      <c r="AR347" s="232" t="s">
        <v>196</v>
      </c>
      <c r="CF347" s="232" t="s">
        <v>1868</v>
      </c>
      <c r="CG347" s="232" t="s">
        <v>1880</v>
      </c>
      <c r="CH347" t="b">
        <v>0</v>
      </c>
    </row>
    <row r="348" spans="1:86" hidden="1">
      <c r="A348" s="232" t="s">
        <v>1868</v>
      </c>
      <c r="B348" s="232" t="s">
        <v>262</v>
      </c>
      <c r="C348" s="232" t="s">
        <v>6</v>
      </c>
      <c r="D348" s="232" t="s">
        <v>4</v>
      </c>
      <c r="E348" s="232" t="s">
        <v>82</v>
      </c>
      <c r="F348" s="2">
        <v>46219</v>
      </c>
      <c r="G348" t="s">
        <v>196</v>
      </c>
      <c r="H348" t="s">
        <v>1710</v>
      </c>
      <c r="I348" s="232" t="s">
        <v>273</v>
      </c>
      <c r="J348" t="s">
        <v>276</v>
      </c>
      <c r="K348" s="232" t="s">
        <v>2083</v>
      </c>
      <c r="L348" t="s">
        <v>77</v>
      </c>
      <c r="M348" s="232"/>
      <c r="N348">
        <v>500</v>
      </c>
      <c r="O348" t="s">
        <v>2903</v>
      </c>
      <c r="P348" s="232" t="s">
        <v>1779</v>
      </c>
      <c r="Q348" s="232">
        <v>1</v>
      </c>
      <c r="R348" t="s">
        <v>1711</v>
      </c>
      <c r="S348" s="232" t="s">
        <v>306</v>
      </c>
      <c r="T348" s="232" t="s">
        <v>276</v>
      </c>
      <c r="U348" s="232" t="s">
        <v>2083</v>
      </c>
      <c r="V348" t="s">
        <v>122</v>
      </c>
      <c r="W348">
        <v>500</v>
      </c>
      <c r="X348" s="232" t="s">
        <v>72</v>
      </c>
      <c r="Y348" s="232" t="s">
        <v>16</v>
      </c>
      <c r="Z348" s="2">
        <v>46220</v>
      </c>
      <c r="AA348" s="232" t="s">
        <v>2904</v>
      </c>
      <c r="AB348" s="232" t="s">
        <v>1813</v>
      </c>
      <c r="AC348" s="232" t="s">
        <v>196</v>
      </c>
      <c r="AD348" t="s">
        <v>196</v>
      </c>
      <c r="AE348" s="232" t="s">
        <v>182</v>
      </c>
      <c r="AF348" t="s">
        <v>2905</v>
      </c>
      <c r="AG348" s="2">
        <v>46230</v>
      </c>
      <c r="AH348" s="2">
        <v>46230</v>
      </c>
      <c r="AI348">
        <v>35</v>
      </c>
      <c r="AJ348" s="232" t="s">
        <v>2906</v>
      </c>
      <c r="AK348">
        <v>2</v>
      </c>
      <c r="AL348" s="232">
        <v>7</v>
      </c>
      <c r="AN348">
        <v>500</v>
      </c>
      <c r="AO348">
        <v>35</v>
      </c>
      <c r="AP348" s="232">
        <v>17500</v>
      </c>
      <c r="AQ348" s="232" t="s">
        <v>196</v>
      </c>
      <c r="AR348" s="232" t="s">
        <v>196</v>
      </c>
      <c r="CF348" s="232" t="s">
        <v>1868</v>
      </c>
      <c r="CG348" s="232" t="s">
        <v>1880</v>
      </c>
      <c r="CH348" t="b">
        <v>0</v>
      </c>
    </row>
    <row r="349" spans="1:86" hidden="1">
      <c r="A349" s="232" t="s">
        <v>1868</v>
      </c>
      <c r="B349" s="232" t="s">
        <v>2907</v>
      </c>
      <c r="C349" s="232" t="s">
        <v>6</v>
      </c>
      <c r="D349" s="232" t="s">
        <v>189</v>
      </c>
      <c r="E349" s="232" t="s">
        <v>82</v>
      </c>
      <c r="F349" s="2">
        <v>46219</v>
      </c>
      <c r="G349" t="s">
        <v>196</v>
      </c>
      <c r="H349" t="s">
        <v>2200</v>
      </c>
      <c r="I349" s="232" t="s">
        <v>2908</v>
      </c>
      <c r="J349" t="s">
        <v>276</v>
      </c>
      <c r="K349" s="232" t="s">
        <v>2909</v>
      </c>
      <c r="L349" t="s">
        <v>196</v>
      </c>
      <c r="M349" s="232"/>
      <c r="N349">
        <v>950</v>
      </c>
      <c r="O349" t="s">
        <v>2202</v>
      </c>
      <c r="P349" s="232" t="s">
        <v>196</v>
      </c>
      <c r="Q349" s="232">
        <v>1</v>
      </c>
      <c r="R349" t="s">
        <v>119</v>
      </c>
      <c r="S349" s="232" t="s">
        <v>120</v>
      </c>
      <c r="T349" s="232" t="s">
        <v>196</v>
      </c>
      <c r="U349" s="232" t="s">
        <v>2909</v>
      </c>
      <c r="V349" t="s">
        <v>196</v>
      </c>
      <c r="W349">
        <v>1000</v>
      </c>
      <c r="X349" s="232" t="s">
        <v>196</v>
      </c>
      <c r="Y349" s="232" t="s">
        <v>36</v>
      </c>
      <c r="Z349" s="2">
        <v>46251</v>
      </c>
      <c r="AA349" s="232" t="s">
        <v>2910</v>
      </c>
      <c r="AB349" s="232" t="s">
        <v>2203</v>
      </c>
      <c r="AC349" s="232" t="s">
        <v>2911</v>
      </c>
      <c r="AD349" t="s">
        <v>196</v>
      </c>
      <c r="AE349" s="232" t="s">
        <v>185</v>
      </c>
      <c r="AF349" t="s">
        <v>2205</v>
      </c>
      <c r="AG349" s="2">
        <v>46255</v>
      </c>
      <c r="AH349" s="2">
        <v>46255</v>
      </c>
      <c r="AI349">
        <v>30</v>
      </c>
      <c r="AJ349" s="232" t="s">
        <v>2912</v>
      </c>
      <c r="AK349">
        <v>10</v>
      </c>
      <c r="AL349" s="232">
        <v>8</v>
      </c>
      <c r="AN349">
        <v>950</v>
      </c>
      <c r="AO349">
        <v>30</v>
      </c>
      <c r="AP349" s="232">
        <v>28500</v>
      </c>
      <c r="AQ349" s="232" t="s">
        <v>196</v>
      </c>
      <c r="AR349" s="232" t="s">
        <v>196</v>
      </c>
      <c r="CF349" s="232" t="s">
        <v>1868</v>
      </c>
      <c r="CG349" s="232" t="s">
        <v>1880</v>
      </c>
      <c r="CH349" t="b">
        <v>0</v>
      </c>
    </row>
    <row r="350" spans="1:86" hidden="1">
      <c r="A350" s="232" t="s">
        <v>1868</v>
      </c>
      <c r="B350" s="232" t="s">
        <v>263</v>
      </c>
      <c r="C350" s="232" t="s">
        <v>6</v>
      </c>
      <c r="D350" s="232" t="s">
        <v>4</v>
      </c>
      <c r="E350" s="232" t="s">
        <v>82</v>
      </c>
      <c r="F350" s="2">
        <v>46225</v>
      </c>
      <c r="G350" t="s">
        <v>196</v>
      </c>
      <c r="H350" t="s">
        <v>1710</v>
      </c>
      <c r="I350" s="232" t="s">
        <v>291</v>
      </c>
      <c r="J350" t="s">
        <v>276</v>
      </c>
      <c r="K350" s="232" t="s">
        <v>2083</v>
      </c>
      <c r="L350" t="s">
        <v>285</v>
      </c>
      <c r="M350" s="232"/>
      <c r="N350" t="s">
        <v>1796</v>
      </c>
      <c r="O350" t="s">
        <v>5</v>
      </c>
      <c r="P350" s="232" t="s">
        <v>196</v>
      </c>
      <c r="Q350" s="232">
        <v>1</v>
      </c>
      <c r="R350" t="s">
        <v>1711</v>
      </c>
      <c r="S350" s="232" t="s">
        <v>292</v>
      </c>
      <c r="T350" s="232" t="s">
        <v>276</v>
      </c>
      <c r="U350" s="232" t="s">
        <v>2083</v>
      </c>
      <c r="V350" t="s">
        <v>285</v>
      </c>
      <c r="W350" t="s">
        <v>1796</v>
      </c>
      <c r="X350" s="232" t="s">
        <v>72</v>
      </c>
      <c r="Y350" s="232" t="s">
        <v>36</v>
      </c>
      <c r="Z350" s="2">
        <v>46224</v>
      </c>
      <c r="AA350" s="232" t="s">
        <v>2913</v>
      </c>
      <c r="AB350" s="232" t="s">
        <v>2914</v>
      </c>
      <c r="AC350" s="232" t="s">
        <v>196</v>
      </c>
      <c r="AD350" t="s">
        <v>196</v>
      </c>
      <c r="AE350" s="232" t="s">
        <v>182</v>
      </c>
      <c r="AF350" t="s">
        <v>1798</v>
      </c>
      <c r="AG350" s="2">
        <v>46231</v>
      </c>
      <c r="AH350" s="2">
        <v>46231</v>
      </c>
      <c r="AI350">
        <v>44</v>
      </c>
      <c r="AJ350" s="232" t="s">
        <v>2915</v>
      </c>
      <c r="AK350">
        <v>7</v>
      </c>
      <c r="AL350" s="232">
        <v>7</v>
      </c>
      <c r="AN350" t="s">
        <v>1796</v>
      </c>
      <c r="AO350">
        <v>44</v>
      </c>
      <c r="AP350" s="232">
        <v>77000</v>
      </c>
      <c r="AQ350" s="232" t="s">
        <v>196</v>
      </c>
      <c r="AR350" s="232" t="s">
        <v>196</v>
      </c>
      <c r="CF350" s="232" t="s">
        <v>1868</v>
      </c>
      <c r="CG350" s="232" t="s">
        <v>1880</v>
      </c>
      <c r="CH350" t="b">
        <v>0</v>
      </c>
    </row>
    <row r="351" spans="1:86" hidden="1">
      <c r="A351" s="232" t="s">
        <v>1868</v>
      </c>
      <c r="B351" s="232" t="s">
        <v>590</v>
      </c>
      <c r="C351" s="232" t="s">
        <v>6</v>
      </c>
      <c r="D351" s="232" t="s">
        <v>4</v>
      </c>
      <c r="E351" s="232" t="s">
        <v>82</v>
      </c>
      <c r="F351" s="2">
        <v>46227</v>
      </c>
      <c r="G351" t="s">
        <v>196</v>
      </c>
      <c r="H351" t="s">
        <v>1715</v>
      </c>
      <c r="I351" s="232" t="s">
        <v>2011</v>
      </c>
      <c r="J351" t="s">
        <v>276</v>
      </c>
      <c r="K351" s="232" t="s">
        <v>88</v>
      </c>
      <c r="L351" t="s">
        <v>14</v>
      </c>
      <c r="M351" s="232"/>
      <c r="N351" t="s">
        <v>2916</v>
      </c>
      <c r="O351" t="s">
        <v>196</v>
      </c>
      <c r="P351" s="232" t="s">
        <v>196</v>
      </c>
      <c r="Q351" s="232">
        <v>1</v>
      </c>
      <c r="R351" t="s">
        <v>1766</v>
      </c>
      <c r="S351" s="232" t="s">
        <v>2012</v>
      </c>
      <c r="T351" s="232" t="s">
        <v>276</v>
      </c>
      <c r="U351" s="232" t="s">
        <v>88</v>
      </c>
      <c r="V351" t="s">
        <v>281</v>
      </c>
      <c r="W351" t="s">
        <v>1887</v>
      </c>
      <c r="X351" s="232" t="s">
        <v>74</v>
      </c>
      <c r="Y351" s="232" t="s">
        <v>161</v>
      </c>
      <c r="Z351" s="2">
        <v>46226</v>
      </c>
      <c r="AA351" s="232" t="s">
        <v>486</v>
      </c>
      <c r="AB351" s="232" t="s">
        <v>196</v>
      </c>
      <c r="AC351" s="232" t="s">
        <v>196</v>
      </c>
      <c r="AD351" t="s">
        <v>196</v>
      </c>
      <c r="AE351" s="232" t="s">
        <v>183</v>
      </c>
      <c r="AF351" t="s">
        <v>317</v>
      </c>
      <c r="AG351" s="2">
        <v>46234</v>
      </c>
      <c r="AH351" s="2">
        <v>46234</v>
      </c>
      <c r="AI351">
        <v>28</v>
      </c>
      <c r="AJ351" s="232" t="s">
        <v>2970</v>
      </c>
      <c r="AK351">
        <v>7</v>
      </c>
      <c r="AL351" s="232">
        <v>7</v>
      </c>
      <c r="AN351" t="s">
        <v>2916</v>
      </c>
      <c r="AO351">
        <v>28</v>
      </c>
      <c r="AP351" s="232">
        <v>78400</v>
      </c>
      <c r="AQ351" s="232" t="s">
        <v>196</v>
      </c>
      <c r="AR351" s="232" t="s">
        <v>196</v>
      </c>
      <c r="CF351" s="232" t="s">
        <v>1868</v>
      </c>
      <c r="CG351" s="232" t="s">
        <v>1880</v>
      </c>
      <c r="CH351" t="b">
        <v>0</v>
      </c>
    </row>
    <row r="352" spans="1:86" hidden="1">
      <c r="A352" s="232" t="s">
        <v>1868</v>
      </c>
      <c r="B352" s="232" t="s">
        <v>594</v>
      </c>
      <c r="C352" s="232" t="s">
        <v>6</v>
      </c>
      <c r="D352" s="232" t="s">
        <v>4</v>
      </c>
      <c r="E352" s="232" t="s">
        <v>82</v>
      </c>
      <c r="F352" s="2">
        <v>46227</v>
      </c>
      <c r="G352" t="s">
        <v>196</v>
      </c>
      <c r="H352" t="s">
        <v>1715</v>
      </c>
      <c r="I352" s="232" t="s">
        <v>2010</v>
      </c>
      <c r="J352" t="s">
        <v>276</v>
      </c>
      <c r="K352" s="232" t="s">
        <v>2083</v>
      </c>
      <c r="L352" t="s">
        <v>14</v>
      </c>
      <c r="M352" s="232"/>
      <c r="N352" t="s">
        <v>2916</v>
      </c>
      <c r="O352" t="s">
        <v>196</v>
      </c>
      <c r="P352" s="232" t="s">
        <v>196</v>
      </c>
      <c r="Q352" s="232">
        <v>1</v>
      </c>
      <c r="R352" t="s">
        <v>1766</v>
      </c>
      <c r="S352" s="232" t="s">
        <v>2007</v>
      </c>
      <c r="T352" s="232" t="s">
        <v>276</v>
      </c>
      <c r="U352" s="232" t="s">
        <v>2083</v>
      </c>
      <c r="V352" t="s">
        <v>14</v>
      </c>
      <c r="W352" t="s">
        <v>1887</v>
      </c>
      <c r="X352" s="232" t="s">
        <v>72</v>
      </c>
      <c r="Y352" s="232" t="s">
        <v>39</v>
      </c>
      <c r="Z352" s="2">
        <v>46226</v>
      </c>
      <c r="AA352" s="232" t="s">
        <v>39</v>
      </c>
      <c r="AB352" s="232" t="s">
        <v>196</v>
      </c>
      <c r="AC352" s="232" t="s">
        <v>196</v>
      </c>
      <c r="AD352" t="s">
        <v>196</v>
      </c>
      <c r="AE352" s="232" t="s">
        <v>183</v>
      </c>
      <c r="AF352" t="s">
        <v>317</v>
      </c>
      <c r="AG352" s="2">
        <v>46234</v>
      </c>
      <c r="AH352" s="2">
        <v>46234</v>
      </c>
      <c r="AI352">
        <v>13</v>
      </c>
      <c r="AJ352" s="232" t="s">
        <v>2971</v>
      </c>
      <c r="AK352">
        <v>7</v>
      </c>
      <c r="AL352" s="232">
        <v>7</v>
      </c>
      <c r="AN352" t="s">
        <v>2916</v>
      </c>
      <c r="AO352">
        <v>13</v>
      </c>
      <c r="AP352" s="232">
        <v>36400</v>
      </c>
      <c r="AQ352" s="232" t="s">
        <v>196</v>
      </c>
      <c r="AR352" s="232" t="s">
        <v>196</v>
      </c>
      <c r="CF352" s="232" t="s">
        <v>1868</v>
      </c>
      <c r="CG352" s="232" t="s">
        <v>1880</v>
      </c>
      <c r="CH352" t="b">
        <v>0</v>
      </c>
    </row>
    <row r="353" spans="1:86" hidden="1">
      <c r="A353" s="232" t="s">
        <v>1868</v>
      </c>
      <c r="B353" s="232" t="s">
        <v>583</v>
      </c>
      <c r="C353" s="232" t="s">
        <v>6</v>
      </c>
      <c r="D353" s="232" t="s">
        <v>4</v>
      </c>
      <c r="E353" s="232" t="s">
        <v>82</v>
      </c>
      <c r="F353" s="2">
        <v>46224</v>
      </c>
      <c r="G353" t="s">
        <v>196</v>
      </c>
      <c r="H353" t="s">
        <v>1710</v>
      </c>
      <c r="I353" s="232" t="s">
        <v>200</v>
      </c>
      <c r="J353" t="s">
        <v>276</v>
      </c>
      <c r="K353" s="232" t="s">
        <v>2083</v>
      </c>
      <c r="L353" t="s">
        <v>105</v>
      </c>
      <c r="M353" s="232"/>
      <c r="N353">
        <v>0</v>
      </c>
      <c r="O353" t="s">
        <v>196</v>
      </c>
      <c r="P353" s="232" t="s">
        <v>196</v>
      </c>
      <c r="Q353" s="232">
        <v>1</v>
      </c>
      <c r="R353" t="s">
        <v>1710</v>
      </c>
      <c r="S353" s="232" t="s">
        <v>247</v>
      </c>
      <c r="T353" s="232" t="s">
        <v>276</v>
      </c>
      <c r="U353" s="232" t="s">
        <v>2083</v>
      </c>
      <c r="V353" t="s">
        <v>105</v>
      </c>
      <c r="W353">
        <v>0</v>
      </c>
      <c r="X353" s="232" t="s">
        <v>74</v>
      </c>
      <c r="Y353" s="232" t="s">
        <v>16</v>
      </c>
      <c r="Z353" s="2"/>
      <c r="AA353" s="232" t="s">
        <v>166</v>
      </c>
      <c r="AB353" s="232" t="s">
        <v>1776</v>
      </c>
      <c r="AC353" s="232" t="s">
        <v>883</v>
      </c>
      <c r="AD353" t="s">
        <v>196</v>
      </c>
      <c r="AE353" s="232" t="s">
        <v>182</v>
      </c>
      <c r="AF353" t="s">
        <v>1778</v>
      </c>
      <c r="AG353" s="2"/>
      <c r="AH353" s="2"/>
      <c r="AI353">
        <v>17</v>
      </c>
      <c r="AJ353" s="232" t="s">
        <v>196</v>
      </c>
      <c r="AK353">
        <v>1</v>
      </c>
      <c r="AL353" s="232">
        <v>1</v>
      </c>
      <c r="AN353">
        <v>0</v>
      </c>
      <c r="AO353">
        <v>17</v>
      </c>
      <c r="AP353" s="232">
        <v>0</v>
      </c>
      <c r="AQ353" s="232" t="s">
        <v>196</v>
      </c>
      <c r="AR353" s="232" t="s">
        <v>196</v>
      </c>
      <c r="CF353" s="232" t="s">
        <v>1868</v>
      </c>
      <c r="CG353" s="232" t="s">
        <v>1880</v>
      </c>
      <c r="CH353" t="b">
        <v>0</v>
      </c>
    </row>
    <row r="354" spans="1:86" hidden="1">
      <c r="A354" s="232" t="s">
        <v>1868</v>
      </c>
      <c r="B354" s="232" t="s">
        <v>215</v>
      </c>
      <c r="C354" s="232" t="s">
        <v>6</v>
      </c>
      <c r="D354" s="232" t="s">
        <v>4</v>
      </c>
      <c r="E354" s="232" t="s">
        <v>82</v>
      </c>
      <c r="F354" s="2">
        <v>46225</v>
      </c>
      <c r="G354" t="s">
        <v>196</v>
      </c>
      <c r="H354" t="s">
        <v>1710</v>
      </c>
      <c r="I354" s="232" t="s">
        <v>200</v>
      </c>
      <c r="J354" t="s">
        <v>276</v>
      </c>
      <c r="K354" s="232" t="s">
        <v>2083</v>
      </c>
      <c r="L354" t="s">
        <v>105</v>
      </c>
      <c r="M354" s="232"/>
      <c r="N354" t="s">
        <v>2917</v>
      </c>
      <c r="O354" t="s">
        <v>5</v>
      </c>
      <c r="P354" s="232" t="s">
        <v>196</v>
      </c>
      <c r="Q354" s="232">
        <v>1</v>
      </c>
      <c r="R354" t="s">
        <v>1711</v>
      </c>
      <c r="S354" s="232" t="s">
        <v>218</v>
      </c>
      <c r="T354" s="232" t="s">
        <v>276</v>
      </c>
      <c r="U354" s="232" t="s">
        <v>2083</v>
      </c>
      <c r="V354" t="s">
        <v>122</v>
      </c>
      <c r="W354" t="s">
        <v>2917</v>
      </c>
      <c r="X354" s="232" t="s">
        <v>72</v>
      </c>
      <c r="Y354" s="232" t="s">
        <v>36</v>
      </c>
      <c r="Z354" s="2">
        <v>46227</v>
      </c>
      <c r="AA354" s="232" t="s">
        <v>491</v>
      </c>
      <c r="AB354" s="232" t="s">
        <v>1776</v>
      </c>
      <c r="AC354" s="232" t="s">
        <v>196</v>
      </c>
      <c r="AD354" t="s">
        <v>196</v>
      </c>
      <c r="AE354" s="232" t="s">
        <v>182</v>
      </c>
      <c r="AF354" t="s">
        <v>1778</v>
      </c>
      <c r="AG354" s="2">
        <v>46234</v>
      </c>
      <c r="AH354" s="2">
        <v>46234</v>
      </c>
      <c r="AI354">
        <v>38</v>
      </c>
      <c r="AJ354" s="232" t="s">
        <v>2972</v>
      </c>
      <c r="AK354">
        <v>15</v>
      </c>
      <c r="AL354" s="232">
        <v>7</v>
      </c>
      <c r="AN354" t="s">
        <v>2917</v>
      </c>
      <c r="AO354">
        <v>38</v>
      </c>
      <c r="AP354" s="232">
        <v>171000</v>
      </c>
      <c r="AQ354" s="232" t="s">
        <v>196</v>
      </c>
      <c r="AR354" s="232" t="s">
        <v>196</v>
      </c>
      <c r="CF354" s="232" t="s">
        <v>1868</v>
      </c>
      <c r="CG354" s="232" t="s">
        <v>1880</v>
      </c>
      <c r="CH354" t="b">
        <v>0</v>
      </c>
    </row>
    <row r="355" spans="1:86" hidden="1">
      <c r="A355" s="232" t="s">
        <v>1868</v>
      </c>
      <c r="B355" s="232" t="s">
        <v>588</v>
      </c>
      <c r="C355" s="232" t="s">
        <v>6</v>
      </c>
      <c r="D355" s="232" t="s">
        <v>4</v>
      </c>
      <c r="E355" s="232" t="s">
        <v>82</v>
      </c>
      <c r="F355" s="2">
        <v>46225</v>
      </c>
      <c r="G355" t="s">
        <v>196</v>
      </c>
      <c r="H355" t="s">
        <v>1710</v>
      </c>
      <c r="I355" s="232" t="s">
        <v>3152</v>
      </c>
      <c r="J355" t="s">
        <v>276</v>
      </c>
      <c r="K355" s="232" t="s">
        <v>2083</v>
      </c>
      <c r="L355" t="s">
        <v>105</v>
      </c>
      <c r="M355" s="232"/>
      <c r="N355" t="s">
        <v>3153</v>
      </c>
      <c r="O355" t="s">
        <v>5</v>
      </c>
      <c r="P355" s="232" t="s">
        <v>196</v>
      </c>
      <c r="Q355" s="232">
        <v>1</v>
      </c>
      <c r="R355" t="s">
        <v>1711</v>
      </c>
      <c r="S355" s="232" t="s">
        <v>218</v>
      </c>
      <c r="T355" s="232" t="s">
        <v>276</v>
      </c>
      <c r="U355" s="232" t="s">
        <v>2083</v>
      </c>
      <c r="V355" t="s">
        <v>122</v>
      </c>
      <c r="W355" t="s">
        <v>2917</v>
      </c>
      <c r="X355" s="232" t="s">
        <v>72</v>
      </c>
      <c r="Y355" s="232" t="s">
        <v>36</v>
      </c>
      <c r="Z355" s="2">
        <v>46226</v>
      </c>
      <c r="AA355" s="232" t="s">
        <v>491</v>
      </c>
      <c r="AB355" s="232" t="s">
        <v>1776</v>
      </c>
      <c r="AC355" s="232" t="s">
        <v>196</v>
      </c>
      <c r="AD355" t="s">
        <v>196</v>
      </c>
      <c r="AE355" s="232" t="s">
        <v>182</v>
      </c>
      <c r="AF355" t="s">
        <v>1778</v>
      </c>
      <c r="AG355" s="2">
        <v>46233</v>
      </c>
      <c r="AH355" s="2">
        <v>46233</v>
      </c>
      <c r="AI355">
        <v>38</v>
      </c>
      <c r="AJ355" s="232" t="s">
        <v>3154</v>
      </c>
      <c r="AK355">
        <v>15</v>
      </c>
      <c r="AL355" s="232">
        <v>7</v>
      </c>
      <c r="AN355" t="s">
        <v>3153</v>
      </c>
      <c r="AO355">
        <v>38</v>
      </c>
      <c r="AP355" s="232">
        <v>170962</v>
      </c>
      <c r="AQ355" s="232" t="s">
        <v>196</v>
      </c>
      <c r="AR355" s="232" t="s">
        <v>196</v>
      </c>
      <c r="CF355" s="232" t="s">
        <v>1868</v>
      </c>
      <c r="CG355" s="232" t="s">
        <v>1880</v>
      </c>
      <c r="CH355" t="b">
        <v>0</v>
      </c>
    </row>
    <row r="356" spans="1:86" hidden="1">
      <c r="A356" s="232" t="s">
        <v>1868</v>
      </c>
      <c r="B356" s="232" t="s">
        <v>2918</v>
      </c>
      <c r="C356" s="232" t="s">
        <v>6</v>
      </c>
      <c r="D356" s="232" t="s">
        <v>4</v>
      </c>
      <c r="E356" s="232" t="s">
        <v>82</v>
      </c>
      <c r="F356" s="2">
        <v>46232</v>
      </c>
      <c r="G356" t="s">
        <v>196</v>
      </c>
      <c r="H356" t="s">
        <v>1715</v>
      </c>
      <c r="I356" s="232" t="s">
        <v>2919</v>
      </c>
      <c r="J356" t="s">
        <v>276</v>
      </c>
      <c r="K356" s="232" t="s">
        <v>88</v>
      </c>
      <c r="L356" t="s">
        <v>14</v>
      </c>
      <c r="M356" s="232"/>
      <c r="N356">
        <v>400</v>
      </c>
      <c r="O356" t="s">
        <v>196</v>
      </c>
      <c r="P356" s="232" t="s">
        <v>1779</v>
      </c>
      <c r="Q356" s="232">
        <v>1</v>
      </c>
      <c r="R356" t="s">
        <v>1715</v>
      </c>
      <c r="S356" s="232" t="s">
        <v>2011</v>
      </c>
      <c r="T356" s="232" t="s">
        <v>276</v>
      </c>
      <c r="U356" s="232" t="s">
        <v>88</v>
      </c>
      <c r="V356" t="s">
        <v>14</v>
      </c>
      <c r="W356">
        <v>400</v>
      </c>
      <c r="X356" s="232" t="s">
        <v>74</v>
      </c>
      <c r="Y356" s="232" t="s">
        <v>16</v>
      </c>
      <c r="Z356" s="2">
        <v>46233</v>
      </c>
      <c r="AA356" s="232" t="s">
        <v>166</v>
      </c>
      <c r="AB356" s="232" t="s">
        <v>196</v>
      </c>
      <c r="AC356" s="232" t="s">
        <v>196</v>
      </c>
      <c r="AD356" t="s">
        <v>196</v>
      </c>
      <c r="AE356" s="232" t="s">
        <v>303</v>
      </c>
      <c r="AF356" t="s">
        <v>2920</v>
      </c>
      <c r="AG356" s="2">
        <v>46234</v>
      </c>
      <c r="AH356" s="2">
        <v>46234</v>
      </c>
      <c r="AI356">
        <v>17</v>
      </c>
      <c r="AJ356" s="232" t="s">
        <v>196</v>
      </c>
      <c r="AK356">
        <v>2</v>
      </c>
      <c r="AL356" s="232">
        <v>7</v>
      </c>
      <c r="AN356">
        <v>400</v>
      </c>
      <c r="AO356">
        <v>17</v>
      </c>
      <c r="AP356" s="232">
        <v>6800</v>
      </c>
      <c r="AQ356" s="232" t="s">
        <v>196</v>
      </c>
      <c r="AR356" s="232" t="s">
        <v>196</v>
      </c>
      <c r="CF356" s="232" t="s">
        <v>1868</v>
      </c>
      <c r="CG356" s="232" t="s">
        <v>1880</v>
      </c>
      <c r="CH356" t="b">
        <v>0</v>
      </c>
    </row>
    <row r="357" spans="1:86" hidden="1">
      <c r="A357" s="232" t="s">
        <v>1868</v>
      </c>
      <c r="B357" s="232" t="s">
        <v>321</v>
      </c>
      <c r="C357" s="232" t="s">
        <v>6</v>
      </c>
      <c r="D357" s="232" t="s">
        <v>4</v>
      </c>
      <c r="E357" s="232" t="s">
        <v>195</v>
      </c>
      <c r="F357" s="2">
        <v>46251</v>
      </c>
      <c r="G357" t="s">
        <v>196</v>
      </c>
      <c r="H357" t="s">
        <v>3527</v>
      </c>
      <c r="I357" s="232" t="s">
        <v>3528</v>
      </c>
      <c r="J357" t="s">
        <v>3529</v>
      </c>
      <c r="K357" s="232" t="s">
        <v>3530</v>
      </c>
      <c r="L357" t="s">
        <v>1668</v>
      </c>
      <c r="M357" s="232"/>
      <c r="N357" t="s">
        <v>3531</v>
      </c>
      <c r="O357" t="s">
        <v>2131</v>
      </c>
      <c r="P357" s="232" t="s">
        <v>2131</v>
      </c>
      <c r="Q357" s="232">
        <v>1</v>
      </c>
      <c r="R357" t="s">
        <v>1766</v>
      </c>
      <c r="S357" s="232" t="s">
        <v>2007</v>
      </c>
      <c r="T357" s="232" t="s">
        <v>276</v>
      </c>
      <c r="U357" s="232" t="s">
        <v>88</v>
      </c>
      <c r="V357" t="s">
        <v>14</v>
      </c>
      <c r="W357" t="s">
        <v>2315</v>
      </c>
      <c r="X357" s="232" t="s">
        <v>72</v>
      </c>
      <c r="Y357" s="232" t="s">
        <v>39</v>
      </c>
      <c r="Z357" s="2">
        <v>46239</v>
      </c>
      <c r="AA357" s="232" t="s">
        <v>39</v>
      </c>
      <c r="AB357" s="232" t="s">
        <v>196</v>
      </c>
      <c r="AC357" s="232" t="s">
        <v>196</v>
      </c>
      <c r="AD357" t="s">
        <v>196</v>
      </c>
      <c r="AE357" s="232" t="s">
        <v>183</v>
      </c>
      <c r="AF357" t="s">
        <v>317</v>
      </c>
      <c r="AG357" s="2">
        <v>46244</v>
      </c>
      <c r="AH357" s="2">
        <v>46244</v>
      </c>
      <c r="AI357">
        <v>13</v>
      </c>
      <c r="AJ357" s="232" t="s">
        <v>3532</v>
      </c>
      <c r="AK357">
        <v>40</v>
      </c>
      <c r="AL357" s="232">
        <v>8</v>
      </c>
      <c r="AN357" t="s">
        <v>3531</v>
      </c>
      <c r="AO357">
        <v>13</v>
      </c>
      <c r="AP357" s="232">
        <v>207922</v>
      </c>
      <c r="AQ357" s="232" t="s">
        <v>3533</v>
      </c>
      <c r="AR357" s="232" t="s">
        <v>196</v>
      </c>
      <c r="CF357" s="232" t="s">
        <v>1868</v>
      </c>
      <c r="CG357" s="232" t="s">
        <v>1880</v>
      </c>
      <c r="CH357" t="b">
        <v>0</v>
      </c>
    </row>
    <row r="358" spans="1:86" hidden="1">
      <c r="A358" s="232" t="s">
        <v>1868</v>
      </c>
      <c r="B358" s="232" t="s">
        <v>322</v>
      </c>
      <c r="C358" s="232" t="s">
        <v>6</v>
      </c>
      <c r="D358" s="232" t="s">
        <v>4</v>
      </c>
      <c r="E358" s="232" t="s">
        <v>82</v>
      </c>
      <c r="F358" s="2">
        <v>46240</v>
      </c>
      <c r="G358" t="s">
        <v>196</v>
      </c>
      <c r="H358" t="s">
        <v>1715</v>
      </c>
      <c r="I358" s="232" t="s">
        <v>2011</v>
      </c>
      <c r="J358" t="s">
        <v>276</v>
      </c>
      <c r="K358" s="232" t="s">
        <v>91</v>
      </c>
      <c r="L358" t="s">
        <v>14</v>
      </c>
      <c r="M358" s="232"/>
      <c r="N358" t="s">
        <v>1925</v>
      </c>
      <c r="O358" t="s">
        <v>196</v>
      </c>
      <c r="P358" s="232" t="s">
        <v>196</v>
      </c>
      <c r="Q358" s="232">
        <v>1</v>
      </c>
      <c r="R358" t="s">
        <v>1766</v>
      </c>
      <c r="S358" s="232" t="s">
        <v>2012</v>
      </c>
      <c r="T358" s="232" t="s">
        <v>276</v>
      </c>
      <c r="U358" s="232" t="s">
        <v>91</v>
      </c>
      <c r="V358" t="s">
        <v>14</v>
      </c>
      <c r="W358" t="s">
        <v>2921</v>
      </c>
      <c r="X358" s="232" t="s">
        <v>72</v>
      </c>
      <c r="Y358" s="232" t="s">
        <v>39</v>
      </c>
      <c r="Z358" s="2">
        <v>46241</v>
      </c>
      <c r="AA358" s="232" t="s">
        <v>39</v>
      </c>
      <c r="AB358" s="232" t="s">
        <v>196</v>
      </c>
      <c r="AC358" s="232" t="s">
        <v>196</v>
      </c>
      <c r="AD358" t="s">
        <v>196</v>
      </c>
      <c r="AE358" s="232" t="s">
        <v>183</v>
      </c>
      <c r="AF358" t="s">
        <v>317</v>
      </c>
      <c r="AG358" s="2">
        <v>46252</v>
      </c>
      <c r="AH358" s="2">
        <v>46252</v>
      </c>
      <c r="AI358">
        <v>13</v>
      </c>
      <c r="AJ358" s="232" t="s">
        <v>3104</v>
      </c>
      <c r="AK358">
        <v>25</v>
      </c>
      <c r="AL358" s="232">
        <v>8</v>
      </c>
      <c r="AN358" t="s">
        <v>1925</v>
      </c>
      <c r="AO358">
        <v>13</v>
      </c>
      <c r="AP358" s="232">
        <v>130000</v>
      </c>
      <c r="AQ358" s="232" t="s">
        <v>196</v>
      </c>
      <c r="AR358" s="232" t="s">
        <v>196</v>
      </c>
      <c r="CF358" s="232" t="s">
        <v>1868</v>
      </c>
      <c r="CG358" s="232" t="s">
        <v>1880</v>
      </c>
      <c r="CH358" t="b">
        <v>0</v>
      </c>
    </row>
    <row r="359" spans="1:86" hidden="1">
      <c r="A359" s="232" t="s">
        <v>1868</v>
      </c>
      <c r="B359" s="232" t="s">
        <v>153</v>
      </c>
      <c r="C359" s="232" t="s">
        <v>6</v>
      </c>
      <c r="D359" s="232" t="s">
        <v>4</v>
      </c>
      <c r="E359" s="232" t="s">
        <v>82</v>
      </c>
      <c r="F359" s="2">
        <v>46238</v>
      </c>
      <c r="G359" t="s">
        <v>196</v>
      </c>
      <c r="H359" t="s">
        <v>2004</v>
      </c>
      <c r="I359" s="232" t="s">
        <v>3534</v>
      </c>
      <c r="J359" t="s">
        <v>2168</v>
      </c>
      <c r="K359" s="232" t="s">
        <v>3161</v>
      </c>
      <c r="L359" t="s">
        <v>3535</v>
      </c>
      <c r="M359" s="232"/>
      <c r="N359" t="s">
        <v>3536</v>
      </c>
      <c r="O359" t="s">
        <v>1943</v>
      </c>
      <c r="P359" s="232" t="s">
        <v>1943</v>
      </c>
      <c r="Q359" s="232">
        <v>1</v>
      </c>
      <c r="R359" t="s">
        <v>1766</v>
      </c>
      <c r="S359" s="232" t="s">
        <v>2007</v>
      </c>
      <c r="T359" s="232" t="s">
        <v>276</v>
      </c>
      <c r="U359" s="232" t="s">
        <v>88</v>
      </c>
      <c r="V359" t="s">
        <v>14</v>
      </c>
      <c r="W359" t="s">
        <v>1925</v>
      </c>
      <c r="X359" s="232" t="s">
        <v>72</v>
      </c>
      <c r="Y359" s="232" t="s">
        <v>39</v>
      </c>
      <c r="Z359" s="2">
        <v>46240</v>
      </c>
      <c r="AA359" s="232" t="s">
        <v>39</v>
      </c>
      <c r="AB359" s="232" t="s">
        <v>196</v>
      </c>
      <c r="AC359" s="232" t="s">
        <v>196</v>
      </c>
      <c r="AD359" t="s">
        <v>196</v>
      </c>
      <c r="AE359" s="232" t="s">
        <v>183</v>
      </c>
      <c r="AF359" t="s">
        <v>317</v>
      </c>
      <c r="AG359" s="2">
        <v>46245</v>
      </c>
      <c r="AH359" s="2">
        <v>46245</v>
      </c>
      <c r="AI359" t="s">
        <v>3537</v>
      </c>
      <c r="AJ359" s="232" t="s">
        <v>3538</v>
      </c>
      <c r="AK359">
        <v>50</v>
      </c>
      <c r="AL359" s="232">
        <v>8</v>
      </c>
      <c r="AN359" t="s">
        <v>3536</v>
      </c>
      <c r="AO359" t="s">
        <v>3537</v>
      </c>
      <c r="AP359" s="232">
        <v>266800</v>
      </c>
      <c r="AQ359" s="232" t="s">
        <v>1943</v>
      </c>
      <c r="AR359" s="232" t="s">
        <v>196</v>
      </c>
      <c r="CF359" s="232" t="s">
        <v>1868</v>
      </c>
      <c r="CG359" s="232" t="s">
        <v>1880</v>
      </c>
      <c r="CH359" t="b">
        <v>0</v>
      </c>
    </row>
    <row r="360" spans="1:86" hidden="1">
      <c r="A360" s="232" t="s">
        <v>1868</v>
      </c>
      <c r="B360" s="232" t="s">
        <v>356</v>
      </c>
      <c r="C360" s="232" t="s">
        <v>6</v>
      </c>
      <c r="D360" s="232" t="s">
        <v>4</v>
      </c>
      <c r="E360" s="232" t="s">
        <v>82</v>
      </c>
      <c r="F360" s="2">
        <v>46233</v>
      </c>
      <c r="G360" t="s">
        <v>196</v>
      </c>
      <c r="H360" t="s">
        <v>2004</v>
      </c>
      <c r="I360" s="232" t="s">
        <v>2005</v>
      </c>
      <c r="J360" t="s">
        <v>1942</v>
      </c>
      <c r="K360" s="232" t="s">
        <v>135</v>
      </c>
      <c r="L360" t="s">
        <v>71</v>
      </c>
      <c r="M360" s="232"/>
      <c r="N360" t="s">
        <v>2006</v>
      </c>
      <c r="O360" t="s">
        <v>1943</v>
      </c>
      <c r="P360" s="232" t="s">
        <v>1943</v>
      </c>
      <c r="Q360" s="232">
        <v>1</v>
      </c>
      <c r="R360" t="s">
        <v>1766</v>
      </c>
      <c r="S360" s="232" t="s">
        <v>2007</v>
      </c>
      <c r="T360" s="232" t="s">
        <v>276</v>
      </c>
      <c r="U360" s="232" t="s">
        <v>88</v>
      </c>
      <c r="V360" t="s">
        <v>14</v>
      </c>
      <c r="W360" t="s">
        <v>1925</v>
      </c>
      <c r="X360" s="232" t="s">
        <v>72</v>
      </c>
      <c r="Y360" s="232" t="s">
        <v>39</v>
      </c>
      <c r="Z360" s="2">
        <v>46241</v>
      </c>
      <c r="AA360" s="232" t="s">
        <v>39</v>
      </c>
      <c r="AB360" s="232" t="s">
        <v>196</v>
      </c>
      <c r="AC360" s="232" t="s">
        <v>196</v>
      </c>
      <c r="AD360" t="s">
        <v>196</v>
      </c>
      <c r="AE360" s="232" t="s">
        <v>183</v>
      </c>
      <c r="AF360" t="s">
        <v>317</v>
      </c>
      <c r="AG360" s="2">
        <v>46251</v>
      </c>
      <c r="AH360" s="2">
        <v>46251</v>
      </c>
      <c r="AI360">
        <v>13</v>
      </c>
      <c r="AJ360" s="232" t="s">
        <v>3105</v>
      </c>
      <c r="AK360">
        <v>50</v>
      </c>
      <c r="AL360" s="232">
        <v>8</v>
      </c>
      <c r="AN360" t="s">
        <v>2006</v>
      </c>
      <c r="AO360">
        <v>13</v>
      </c>
      <c r="AP360" s="232">
        <v>260000</v>
      </c>
      <c r="AQ360" s="232" t="s">
        <v>1943</v>
      </c>
      <c r="AR360" s="232" t="s">
        <v>196</v>
      </c>
      <c r="CF360" s="232" t="s">
        <v>1868</v>
      </c>
      <c r="CG360" s="232" t="s">
        <v>1880</v>
      </c>
      <c r="CH360" t="b">
        <v>0</v>
      </c>
    </row>
    <row r="361" spans="1:86" hidden="1">
      <c r="A361" s="232" t="s">
        <v>1868</v>
      </c>
      <c r="B361" s="232" t="s">
        <v>573</v>
      </c>
      <c r="C361" s="232" t="s">
        <v>6</v>
      </c>
      <c r="D361" s="232" t="s">
        <v>189</v>
      </c>
      <c r="E361" s="232" t="s">
        <v>82</v>
      </c>
      <c r="F361" s="2">
        <v>46225</v>
      </c>
      <c r="G361" t="s">
        <v>196</v>
      </c>
      <c r="H361" t="s">
        <v>1715</v>
      </c>
      <c r="I361" s="232" t="s">
        <v>1855</v>
      </c>
      <c r="J361" t="s">
        <v>276</v>
      </c>
      <c r="K361" s="232" t="s">
        <v>196</v>
      </c>
      <c r="L361" t="s">
        <v>100</v>
      </c>
      <c r="M361" s="232"/>
      <c r="N361">
        <v>300</v>
      </c>
      <c r="O361" t="s">
        <v>196</v>
      </c>
      <c r="P361" s="232" t="s">
        <v>196</v>
      </c>
      <c r="Q361" s="232">
        <v>1</v>
      </c>
      <c r="R361" t="s">
        <v>1766</v>
      </c>
      <c r="S361" s="232" t="s">
        <v>1855</v>
      </c>
      <c r="T361" s="232" t="s">
        <v>276</v>
      </c>
      <c r="U361" s="232" t="s">
        <v>196</v>
      </c>
      <c r="V361" t="s">
        <v>14</v>
      </c>
      <c r="W361">
        <v>300</v>
      </c>
      <c r="X361" s="232" t="s">
        <v>74</v>
      </c>
      <c r="Y361" s="232" t="s">
        <v>16</v>
      </c>
      <c r="Z361" s="2">
        <v>46217</v>
      </c>
      <c r="AA361" s="232" t="s">
        <v>43</v>
      </c>
      <c r="AB361" s="232" t="s">
        <v>1397</v>
      </c>
      <c r="AC361" s="232" t="s">
        <v>2973</v>
      </c>
      <c r="AD361" t="s">
        <v>1732</v>
      </c>
      <c r="AE361" s="232" t="s">
        <v>180</v>
      </c>
      <c r="AF361" t="s">
        <v>2091</v>
      </c>
      <c r="AG361" s="2">
        <v>46220</v>
      </c>
      <c r="AH361" s="2">
        <v>46220</v>
      </c>
      <c r="AI361">
        <v>9</v>
      </c>
      <c r="AJ361" s="232" t="s">
        <v>2974</v>
      </c>
      <c r="AK361">
        <v>3</v>
      </c>
      <c r="AL361" s="232">
        <v>7</v>
      </c>
      <c r="AN361">
        <v>300</v>
      </c>
      <c r="AO361">
        <v>9</v>
      </c>
      <c r="AP361" s="232">
        <v>2700</v>
      </c>
      <c r="AQ361" s="232" t="s">
        <v>196</v>
      </c>
      <c r="AR361" s="232" t="s">
        <v>196</v>
      </c>
      <c r="CF361" s="232" t="s">
        <v>1868</v>
      </c>
      <c r="CG361" s="232" t="s">
        <v>1880</v>
      </c>
      <c r="CH361" t="b">
        <v>0</v>
      </c>
    </row>
    <row r="362" spans="1:86" hidden="1">
      <c r="A362" s="232" t="s">
        <v>1868</v>
      </c>
      <c r="B362" s="232" t="s">
        <v>593</v>
      </c>
      <c r="C362" s="232" t="s">
        <v>6</v>
      </c>
      <c r="D362" s="232" t="s">
        <v>4</v>
      </c>
      <c r="E362" s="232" t="s">
        <v>1939</v>
      </c>
      <c r="F362" s="2">
        <v>46227</v>
      </c>
      <c r="G362" t="s">
        <v>196</v>
      </c>
      <c r="H362" t="s">
        <v>2166</v>
      </c>
      <c r="I362" s="232" t="s">
        <v>3155</v>
      </c>
      <c r="J362" t="s">
        <v>2168</v>
      </c>
      <c r="K362" s="232" t="s">
        <v>2975</v>
      </c>
      <c r="L362" t="s">
        <v>2976</v>
      </c>
      <c r="M362" s="232"/>
      <c r="N362" t="s">
        <v>3156</v>
      </c>
      <c r="O362" t="s">
        <v>2977</v>
      </c>
      <c r="P362" s="232" t="s">
        <v>2169</v>
      </c>
      <c r="Q362" s="232"/>
      <c r="R362" t="s">
        <v>2978</v>
      </c>
      <c r="S362" s="232" t="s">
        <v>2979</v>
      </c>
      <c r="T362" s="232" t="s">
        <v>1942</v>
      </c>
      <c r="U362" s="232" t="s">
        <v>2262</v>
      </c>
      <c r="V362" t="s">
        <v>2980</v>
      </c>
      <c r="W362" t="s">
        <v>2981</v>
      </c>
      <c r="X362" s="232" t="s">
        <v>74</v>
      </c>
      <c r="Y362" s="232" t="s">
        <v>16</v>
      </c>
      <c r="Z362" s="2">
        <v>46227</v>
      </c>
      <c r="AA362" s="232" t="s">
        <v>2982</v>
      </c>
      <c r="AB362" s="232" t="s">
        <v>2983</v>
      </c>
      <c r="AC362" s="232" t="s">
        <v>196</v>
      </c>
      <c r="AD362" t="s">
        <v>196</v>
      </c>
      <c r="AE362" s="232" t="s">
        <v>182</v>
      </c>
      <c r="AF362" t="s">
        <v>1778</v>
      </c>
      <c r="AG362" s="2">
        <v>46233</v>
      </c>
      <c r="AH362" s="2">
        <v>46233</v>
      </c>
      <c r="AI362" t="s">
        <v>3157</v>
      </c>
      <c r="AJ362" s="232" t="s">
        <v>3158</v>
      </c>
      <c r="AK362" t="s">
        <v>2327</v>
      </c>
      <c r="AL362" s="232">
        <v>7</v>
      </c>
      <c r="AN362" t="s">
        <v>3156</v>
      </c>
      <c r="AO362" t="s">
        <v>3157</v>
      </c>
      <c r="AP362" s="232">
        <v>21480</v>
      </c>
      <c r="AQ362" s="232" t="s">
        <v>2169</v>
      </c>
      <c r="AR362" s="232" t="s">
        <v>1943</v>
      </c>
      <c r="CF362" s="232" t="s">
        <v>1868</v>
      </c>
      <c r="CG362" s="232" t="s">
        <v>1880</v>
      </c>
      <c r="CH362" t="b">
        <v>0</v>
      </c>
    </row>
    <row r="363" spans="1:86" hidden="1">
      <c r="A363" s="232" t="s">
        <v>1868</v>
      </c>
      <c r="B363" s="232" t="s">
        <v>346</v>
      </c>
      <c r="C363" s="232" t="s">
        <v>6</v>
      </c>
      <c r="D363" s="232" t="s">
        <v>4</v>
      </c>
      <c r="E363" s="232" t="s">
        <v>82</v>
      </c>
      <c r="F363" s="2">
        <v>46233</v>
      </c>
      <c r="G363" t="s">
        <v>196</v>
      </c>
      <c r="H363" t="s">
        <v>1710</v>
      </c>
      <c r="I363" s="232" t="s">
        <v>247</v>
      </c>
      <c r="J363" t="s">
        <v>276</v>
      </c>
      <c r="K363" s="232" t="s">
        <v>2083</v>
      </c>
      <c r="L363" t="s">
        <v>105</v>
      </c>
      <c r="M363" s="232"/>
      <c r="N363" t="s">
        <v>2917</v>
      </c>
      <c r="O363" t="s">
        <v>5</v>
      </c>
      <c r="P363" s="232" t="s">
        <v>196</v>
      </c>
      <c r="Q363" s="232">
        <v>1</v>
      </c>
      <c r="R363" t="s">
        <v>1711</v>
      </c>
      <c r="S363" s="232" t="s">
        <v>250</v>
      </c>
      <c r="T363" s="232" t="s">
        <v>276</v>
      </c>
      <c r="U363" s="232" t="s">
        <v>2083</v>
      </c>
      <c r="V363" t="s">
        <v>122</v>
      </c>
      <c r="W363" t="s">
        <v>2917</v>
      </c>
      <c r="X363" s="232" t="s">
        <v>74</v>
      </c>
      <c r="Y363" s="232" t="s">
        <v>36</v>
      </c>
      <c r="Z363" s="2">
        <v>46237</v>
      </c>
      <c r="AA363" s="232" t="s">
        <v>491</v>
      </c>
      <c r="AB363" s="232" t="s">
        <v>1776</v>
      </c>
      <c r="AC363" s="232" t="s">
        <v>196</v>
      </c>
      <c r="AD363" t="s">
        <v>196</v>
      </c>
      <c r="AE363" s="232" t="s">
        <v>182</v>
      </c>
      <c r="AF363" t="s">
        <v>1778</v>
      </c>
      <c r="AG363" s="2">
        <v>46241</v>
      </c>
      <c r="AH363" s="2">
        <v>46241</v>
      </c>
      <c r="AI363">
        <v>38</v>
      </c>
      <c r="AJ363" s="232" t="s">
        <v>3106</v>
      </c>
      <c r="AK363">
        <v>15</v>
      </c>
      <c r="AL363" s="232">
        <v>8</v>
      </c>
      <c r="AN363" t="s">
        <v>2917</v>
      </c>
      <c r="AO363">
        <v>38</v>
      </c>
      <c r="AP363" s="232">
        <v>171000</v>
      </c>
      <c r="AQ363" s="232" t="s">
        <v>196</v>
      </c>
      <c r="AR363" s="232" t="s">
        <v>196</v>
      </c>
      <c r="CF363" s="232" t="s">
        <v>1868</v>
      </c>
      <c r="CG363" s="232" t="s">
        <v>1880</v>
      </c>
      <c r="CH363" t="b">
        <v>0</v>
      </c>
    </row>
    <row r="364" spans="1:86" hidden="1">
      <c r="A364" s="232" t="s">
        <v>1868</v>
      </c>
      <c r="B364" s="232" t="s">
        <v>347</v>
      </c>
      <c r="C364" s="232" t="s">
        <v>6</v>
      </c>
      <c r="D364" s="232" t="s">
        <v>4</v>
      </c>
      <c r="E364" s="232" t="s">
        <v>82</v>
      </c>
      <c r="F364" s="2">
        <v>46233</v>
      </c>
      <c r="G364" t="s">
        <v>196</v>
      </c>
      <c r="H364" t="s">
        <v>1710</v>
      </c>
      <c r="I364" s="232" t="s">
        <v>200</v>
      </c>
      <c r="J364" t="s">
        <v>276</v>
      </c>
      <c r="K364" s="232" t="s">
        <v>2083</v>
      </c>
      <c r="L364" t="s">
        <v>105</v>
      </c>
      <c r="M364" s="232"/>
      <c r="N364" t="s">
        <v>1811</v>
      </c>
      <c r="O364" t="s">
        <v>5</v>
      </c>
      <c r="P364" s="232" t="s">
        <v>196</v>
      </c>
      <c r="Q364" s="232">
        <v>1</v>
      </c>
      <c r="R364" t="s">
        <v>1711</v>
      </c>
      <c r="S364" s="232" t="s">
        <v>218</v>
      </c>
      <c r="T364" s="232" t="s">
        <v>276</v>
      </c>
      <c r="U364" s="232" t="s">
        <v>2083</v>
      </c>
      <c r="V364" t="s">
        <v>122</v>
      </c>
      <c r="W364" t="s">
        <v>1811</v>
      </c>
      <c r="X364" s="232" t="s">
        <v>72</v>
      </c>
      <c r="Y364" s="232" t="s">
        <v>36</v>
      </c>
      <c r="Z364" s="2">
        <v>46237</v>
      </c>
      <c r="AA364" s="232" t="s">
        <v>491</v>
      </c>
      <c r="AB364" s="232" t="s">
        <v>1776</v>
      </c>
      <c r="AC364" s="232" t="s">
        <v>196</v>
      </c>
      <c r="AD364" t="s">
        <v>196</v>
      </c>
      <c r="AE364" s="232" t="s">
        <v>182</v>
      </c>
      <c r="AF364" t="s">
        <v>1778</v>
      </c>
      <c r="AG364" s="2">
        <v>46244</v>
      </c>
      <c r="AH364" s="2">
        <v>46244</v>
      </c>
      <c r="AI364">
        <v>38</v>
      </c>
      <c r="AJ364" s="232" t="s">
        <v>3107</v>
      </c>
      <c r="AK364">
        <v>5</v>
      </c>
      <c r="AL364" s="232">
        <v>8</v>
      </c>
      <c r="AN364" t="s">
        <v>1811</v>
      </c>
      <c r="AO364">
        <v>38</v>
      </c>
      <c r="AP364" s="232">
        <v>57000</v>
      </c>
      <c r="AQ364" s="232" t="s">
        <v>196</v>
      </c>
      <c r="AR364" s="232" t="s">
        <v>196</v>
      </c>
      <c r="CF364" s="232" t="s">
        <v>1868</v>
      </c>
      <c r="CG364" s="232" t="s">
        <v>1880</v>
      </c>
      <c r="CH364" t="b">
        <v>0</v>
      </c>
    </row>
    <row r="365" spans="1:86" hidden="1">
      <c r="A365" s="232" t="s">
        <v>1868</v>
      </c>
      <c r="B365" s="232" t="s">
        <v>348</v>
      </c>
      <c r="C365" s="232" t="s">
        <v>6</v>
      </c>
      <c r="D365" s="232" t="s">
        <v>4</v>
      </c>
      <c r="E365" s="232" t="s">
        <v>82</v>
      </c>
      <c r="F365" s="2">
        <v>46234</v>
      </c>
      <c r="G365" t="s">
        <v>196</v>
      </c>
      <c r="H365" t="s">
        <v>1710</v>
      </c>
      <c r="I365" s="232" t="s">
        <v>247</v>
      </c>
      <c r="J365" t="s">
        <v>276</v>
      </c>
      <c r="K365" s="232" t="s">
        <v>2083</v>
      </c>
      <c r="L365" t="s">
        <v>105</v>
      </c>
      <c r="M365" s="232"/>
      <c r="N365" t="s">
        <v>2917</v>
      </c>
      <c r="O365" t="s">
        <v>5</v>
      </c>
      <c r="P365" s="232" t="s">
        <v>196</v>
      </c>
      <c r="Q365" s="232">
        <v>1</v>
      </c>
      <c r="R365" t="s">
        <v>1711</v>
      </c>
      <c r="S365" s="232" t="s">
        <v>250</v>
      </c>
      <c r="T365" s="232" t="s">
        <v>276</v>
      </c>
      <c r="U365" s="232" t="s">
        <v>2083</v>
      </c>
      <c r="V365" t="s">
        <v>122</v>
      </c>
      <c r="W365" t="s">
        <v>2917</v>
      </c>
      <c r="X365" s="232" t="s">
        <v>74</v>
      </c>
      <c r="Y365" s="232" t="s">
        <v>36</v>
      </c>
      <c r="Z365" s="2">
        <v>46237</v>
      </c>
      <c r="AA365" s="232" t="s">
        <v>491</v>
      </c>
      <c r="AB365" s="232" t="s">
        <v>1776</v>
      </c>
      <c r="AC365" s="232" t="s">
        <v>196</v>
      </c>
      <c r="AD365" t="s">
        <v>196</v>
      </c>
      <c r="AE365" s="232" t="s">
        <v>182</v>
      </c>
      <c r="AF365" t="s">
        <v>1778</v>
      </c>
      <c r="AG365" s="2">
        <v>46251</v>
      </c>
      <c r="AH365" s="2">
        <v>46251</v>
      </c>
      <c r="AI365">
        <v>38</v>
      </c>
      <c r="AJ365" s="232" t="s">
        <v>3108</v>
      </c>
      <c r="AK365">
        <v>15</v>
      </c>
      <c r="AL365" s="232">
        <v>8</v>
      </c>
      <c r="AN365" t="s">
        <v>2917</v>
      </c>
      <c r="AO365">
        <v>38</v>
      </c>
      <c r="AP365" s="232">
        <v>171000</v>
      </c>
      <c r="AQ365" s="232" t="s">
        <v>196</v>
      </c>
      <c r="AR365" s="232" t="s">
        <v>196</v>
      </c>
      <c r="CF365" s="232" t="s">
        <v>1868</v>
      </c>
      <c r="CG365" s="232" t="s">
        <v>1880</v>
      </c>
      <c r="CH365" t="b">
        <v>0</v>
      </c>
    </row>
    <row r="366" spans="1:86" hidden="1">
      <c r="A366" s="232" t="s">
        <v>1868</v>
      </c>
      <c r="B366" s="232" t="s">
        <v>231</v>
      </c>
      <c r="C366" s="232" t="s">
        <v>6</v>
      </c>
      <c r="D366" s="232" t="s">
        <v>4</v>
      </c>
      <c r="E366" s="232" t="s">
        <v>82</v>
      </c>
      <c r="F366" s="2">
        <v>46227</v>
      </c>
      <c r="G366" t="s">
        <v>196</v>
      </c>
      <c r="H366" t="s">
        <v>1715</v>
      </c>
      <c r="I366" s="232" t="s">
        <v>2984</v>
      </c>
      <c r="J366" t="s">
        <v>276</v>
      </c>
      <c r="K366" s="232" t="s">
        <v>88</v>
      </c>
      <c r="L366" t="s">
        <v>14</v>
      </c>
      <c r="M366" s="232"/>
      <c r="N366" t="s">
        <v>1793</v>
      </c>
      <c r="O366" t="s">
        <v>196</v>
      </c>
      <c r="P366" s="232" t="s">
        <v>196</v>
      </c>
      <c r="Q366" s="232">
        <v>1</v>
      </c>
      <c r="R366" t="s">
        <v>1715</v>
      </c>
      <c r="S366" s="232" t="s">
        <v>2010</v>
      </c>
      <c r="T366" s="232" t="s">
        <v>276</v>
      </c>
      <c r="U366" s="232" t="s">
        <v>88</v>
      </c>
      <c r="V366" t="s">
        <v>77</v>
      </c>
      <c r="W366" t="s">
        <v>1793</v>
      </c>
      <c r="X366" s="232" t="s">
        <v>74</v>
      </c>
      <c r="Y366" s="232" t="s">
        <v>16</v>
      </c>
      <c r="Z366" s="2">
        <v>46227</v>
      </c>
      <c r="AA366" s="232" t="s">
        <v>16</v>
      </c>
      <c r="AB366" s="232" t="s">
        <v>196</v>
      </c>
      <c r="AC366" s="232" t="s">
        <v>196</v>
      </c>
      <c r="AD366" t="s">
        <v>196</v>
      </c>
      <c r="AE366" s="232" t="s">
        <v>183</v>
      </c>
      <c r="AF366" t="s">
        <v>317</v>
      </c>
      <c r="AG366" s="2">
        <v>46234</v>
      </c>
      <c r="AH366" s="2">
        <v>46234</v>
      </c>
      <c r="AI366">
        <v>17</v>
      </c>
      <c r="AJ366" s="232" t="s">
        <v>2985</v>
      </c>
      <c r="AK366">
        <v>5</v>
      </c>
      <c r="AL366" s="232">
        <v>7</v>
      </c>
      <c r="AN366" t="s">
        <v>1793</v>
      </c>
      <c r="AO366">
        <v>17</v>
      </c>
      <c r="AP366" s="232">
        <v>17000</v>
      </c>
      <c r="AQ366" s="232" t="s">
        <v>196</v>
      </c>
      <c r="AR366" s="232" t="s">
        <v>196</v>
      </c>
      <c r="CF366" s="232" t="s">
        <v>1868</v>
      </c>
      <c r="CG366" s="232" t="s">
        <v>1880</v>
      </c>
      <c r="CH366" t="b">
        <v>0</v>
      </c>
    </row>
    <row r="367" spans="1:86" hidden="1">
      <c r="A367" s="232" t="s">
        <v>1868</v>
      </c>
      <c r="B367" s="232" t="s">
        <v>595</v>
      </c>
      <c r="C367" s="232" t="s">
        <v>6</v>
      </c>
      <c r="D367" s="232" t="s">
        <v>4</v>
      </c>
      <c r="E367" s="232" t="s">
        <v>82</v>
      </c>
      <c r="F367" s="2">
        <v>46227</v>
      </c>
      <c r="G367" t="s">
        <v>196</v>
      </c>
      <c r="H367" t="s">
        <v>1715</v>
      </c>
      <c r="I367" s="232" t="s">
        <v>2986</v>
      </c>
      <c r="J367" t="s">
        <v>838</v>
      </c>
      <c r="K367" s="232" t="s">
        <v>91</v>
      </c>
      <c r="L367" t="s">
        <v>14</v>
      </c>
      <c r="M367" s="232"/>
      <c r="N367" t="s">
        <v>2248</v>
      </c>
      <c r="O367" t="s">
        <v>196</v>
      </c>
      <c r="P367" s="232" t="s">
        <v>1779</v>
      </c>
      <c r="Q367" s="232">
        <v>1</v>
      </c>
      <c r="R367" t="s">
        <v>1715</v>
      </c>
      <c r="S367" s="232" t="s">
        <v>2010</v>
      </c>
      <c r="T367" s="232" t="s">
        <v>276</v>
      </c>
      <c r="U367" s="232" t="s">
        <v>91</v>
      </c>
      <c r="V367" t="s">
        <v>14</v>
      </c>
      <c r="W367" t="s">
        <v>1822</v>
      </c>
      <c r="X367" s="232" t="s">
        <v>74</v>
      </c>
      <c r="Y367" s="232" t="s">
        <v>16</v>
      </c>
      <c r="Z367" s="2">
        <v>46231</v>
      </c>
      <c r="AA367" s="232" t="s">
        <v>16</v>
      </c>
      <c r="AB367" s="232" t="s">
        <v>196</v>
      </c>
      <c r="AC367" s="232" t="s">
        <v>196</v>
      </c>
      <c r="AD367" t="s">
        <v>196</v>
      </c>
      <c r="AE367" s="232" t="s">
        <v>183</v>
      </c>
      <c r="AF367" t="s">
        <v>317</v>
      </c>
      <c r="AG367" s="2">
        <v>46234</v>
      </c>
      <c r="AH367" s="2">
        <v>46234</v>
      </c>
      <c r="AI367">
        <v>8.5</v>
      </c>
      <c r="AJ367" s="232" t="s">
        <v>2987</v>
      </c>
      <c r="AK367">
        <v>8</v>
      </c>
      <c r="AL367" s="232">
        <v>7</v>
      </c>
      <c r="AN367" t="s">
        <v>2248</v>
      </c>
      <c r="AO367">
        <v>8.5</v>
      </c>
      <c r="AP367" s="232">
        <v>27200</v>
      </c>
      <c r="AQ367" s="232" t="s">
        <v>196</v>
      </c>
      <c r="AR367" s="232" t="s">
        <v>929</v>
      </c>
      <c r="CF367" s="232" t="s">
        <v>1868</v>
      </c>
      <c r="CG367" s="232" t="s">
        <v>1880</v>
      </c>
      <c r="CH367" t="b">
        <v>0</v>
      </c>
    </row>
    <row r="368" spans="1:86" hidden="1">
      <c r="A368" s="232" t="s">
        <v>1868</v>
      </c>
      <c r="B368" s="232" t="s">
        <v>2988</v>
      </c>
      <c r="C368" s="232" t="s">
        <v>2989</v>
      </c>
      <c r="D368" s="232" t="s">
        <v>189</v>
      </c>
      <c r="E368" s="232" t="s">
        <v>195</v>
      </c>
      <c r="F368" s="2">
        <v>46226</v>
      </c>
      <c r="G368" t="s">
        <v>196</v>
      </c>
      <c r="H368" t="s">
        <v>196</v>
      </c>
      <c r="I368" s="232" t="s">
        <v>2990</v>
      </c>
      <c r="J368" t="s">
        <v>196</v>
      </c>
      <c r="K368" s="232" t="s">
        <v>196</v>
      </c>
      <c r="L368" t="s">
        <v>196</v>
      </c>
      <c r="M368" s="232"/>
      <c r="N368">
        <v>200</v>
      </c>
      <c r="O368" t="s">
        <v>196</v>
      </c>
      <c r="P368" s="232" t="s">
        <v>196</v>
      </c>
      <c r="Q368" s="232">
        <v>1</v>
      </c>
      <c r="R368" t="s">
        <v>196</v>
      </c>
      <c r="S368" s="232" t="s">
        <v>3095</v>
      </c>
      <c r="T368" s="232" t="s">
        <v>276</v>
      </c>
      <c r="U368" s="232" t="s">
        <v>196</v>
      </c>
      <c r="V368" t="s">
        <v>196</v>
      </c>
      <c r="W368">
        <v>100</v>
      </c>
      <c r="X368" s="232" t="s">
        <v>74</v>
      </c>
      <c r="Y368" s="232" t="s">
        <v>17</v>
      </c>
      <c r="Z368" s="2">
        <v>46233</v>
      </c>
      <c r="AA368" s="232" t="s">
        <v>17</v>
      </c>
      <c r="AB368" s="232" t="s">
        <v>2991</v>
      </c>
      <c r="AC368" s="232" t="s">
        <v>196</v>
      </c>
      <c r="AD368" t="s">
        <v>196</v>
      </c>
      <c r="AE368" s="232" t="s">
        <v>173</v>
      </c>
      <c r="AF368" t="s">
        <v>2091</v>
      </c>
      <c r="AG368" s="2">
        <v>46234</v>
      </c>
      <c r="AH368" s="2">
        <v>46234</v>
      </c>
      <c r="AI368">
        <v>0</v>
      </c>
      <c r="AJ368" s="232" t="s">
        <v>196</v>
      </c>
      <c r="AK368">
        <v>1</v>
      </c>
      <c r="AL368" s="232">
        <v>7</v>
      </c>
      <c r="AN368">
        <v>200</v>
      </c>
      <c r="AO368">
        <v>0</v>
      </c>
      <c r="AP368" s="232">
        <v>0</v>
      </c>
      <c r="AQ368" s="232" t="s">
        <v>2992</v>
      </c>
      <c r="AR368" s="232" t="s">
        <v>2993</v>
      </c>
      <c r="CF368" s="232" t="s">
        <v>1868</v>
      </c>
      <c r="CG368" s="232" t="s">
        <v>1880</v>
      </c>
      <c r="CH368" t="b">
        <v>0</v>
      </c>
    </row>
    <row r="369" spans="1:86" hidden="1">
      <c r="A369" s="232" t="s">
        <v>1868</v>
      </c>
      <c r="B369" s="232" t="s">
        <v>2994</v>
      </c>
      <c r="C369" s="232" t="s">
        <v>6</v>
      </c>
      <c r="D369" s="232" t="s">
        <v>189</v>
      </c>
      <c r="E369" s="232" t="s">
        <v>82</v>
      </c>
      <c r="F369" s="2">
        <v>46230</v>
      </c>
      <c r="G369" t="s">
        <v>196</v>
      </c>
      <c r="H369" t="s">
        <v>2200</v>
      </c>
      <c r="I369" s="232" t="s">
        <v>2201</v>
      </c>
      <c r="J369" t="s">
        <v>276</v>
      </c>
      <c r="K369" s="232" t="s">
        <v>2083</v>
      </c>
      <c r="L369" t="s">
        <v>196</v>
      </c>
      <c r="M369" s="232"/>
      <c r="N369">
        <v>190</v>
      </c>
      <c r="O369" t="s">
        <v>196</v>
      </c>
      <c r="P369" s="232" t="s">
        <v>196</v>
      </c>
      <c r="Q369" s="232">
        <v>1</v>
      </c>
      <c r="R369" t="s">
        <v>119</v>
      </c>
      <c r="S369" s="232" t="s">
        <v>120</v>
      </c>
      <c r="T369" s="232" t="s">
        <v>276</v>
      </c>
      <c r="U369" s="232" t="s">
        <v>2083</v>
      </c>
      <c r="V369" t="s">
        <v>196</v>
      </c>
      <c r="W369">
        <v>200</v>
      </c>
      <c r="X369" s="232" t="s">
        <v>74</v>
      </c>
      <c r="Y369" s="232" t="s">
        <v>161</v>
      </c>
      <c r="Z369" s="2">
        <v>46227</v>
      </c>
      <c r="AA369" s="232" t="s">
        <v>284</v>
      </c>
      <c r="AB369" s="232" t="s">
        <v>2995</v>
      </c>
      <c r="AC369" s="232" t="s">
        <v>2996</v>
      </c>
      <c r="AD369" t="s">
        <v>196</v>
      </c>
      <c r="AE369" s="232" t="s">
        <v>173</v>
      </c>
      <c r="AF369" t="s">
        <v>2205</v>
      </c>
      <c r="AG369" s="2">
        <v>46231</v>
      </c>
      <c r="AH369" s="2">
        <v>46231</v>
      </c>
      <c r="AI369" t="s">
        <v>196</v>
      </c>
      <c r="AJ369" s="232" t="s">
        <v>2532</v>
      </c>
      <c r="AK369">
        <v>2</v>
      </c>
      <c r="AL369" s="232">
        <v>7</v>
      </c>
      <c r="AN369">
        <v>190</v>
      </c>
      <c r="AO369" t="s">
        <v>196</v>
      </c>
      <c r="AP369" s="232">
        <v>0</v>
      </c>
      <c r="AQ369" s="232" t="s">
        <v>196</v>
      </c>
      <c r="AR369" s="232" t="s">
        <v>196</v>
      </c>
      <c r="CF369" s="232" t="s">
        <v>1868</v>
      </c>
      <c r="CG369" s="232" t="s">
        <v>1880</v>
      </c>
      <c r="CH369" t="b">
        <v>0</v>
      </c>
    </row>
    <row r="370" spans="1:86" hidden="1">
      <c r="A370" s="232" t="s">
        <v>1868</v>
      </c>
      <c r="B370" s="232" t="s">
        <v>380</v>
      </c>
      <c r="C370" s="232" t="s">
        <v>6</v>
      </c>
      <c r="D370" s="232" t="s">
        <v>189</v>
      </c>
      <c r="E370" s="232" t="s">
        <v>82</v>
      </c>
      <c r="F370" s="2">
        <v>46230</v>
      </c>
      <c r="G370" t="s">
        <v>196</v>
      </c>
      <c r="H370" t="s">
        <v>223</v>
      </c>
      <c r="I370" s="232" t="s">
        <v>2999</v>
      </c>
      <c r="J370" t="s">
        <v>196</v>
      </c>
      <c r="K370" s="232" t="s">
        <v>196</v>
      </c>
      <c r="L370" t="s">
        <v>196</v>
      </c>
      <c r="M370" s="232"/>
      <c r="N370">
        <v>6000</v>
      </c>
      <c r="O370" t="s">
        <v>196</v>
      </c>
      <c r="P370" s="232" t="s">
        <v>196</v>
      </c>
      <c r="Q370" s="232">
        <v>1</v>
      </c>
      <c r="R370" t="s">
        <v>119</v>
      </c>
      <c r="S370" s="232" t="s">
        <v>3000</v>
      </c>
      <c r="T370" s="232" t="s">
        <v>276</v>
      </c>
      <c r="U370" s="232" t="s">
        <v>138</v>
      </c>
      <c r="V370" t="s">
        <v>196</v>
      </c>
      <c r="W370">
        <v>6000</v>
      </c>
      <c r="X370" s="232" t="s">
        <v>74</v>
      </c>
      <c r="Y370" s="232" t="s">
        <v>39</v>
      </c>
      <c r="Z370" s="2">
        <v>46237</v>
      </c>
      <c r="AA370" s="232" t="s">
        <v>36</v>
      </c>
      <c r="AB370" s="232" t="s">
        <v>196</v>
      </c>
      <c r="AC370" s="232" t="s">
        <v>196</v>
      </c>
      <c r="AD370" t="s">
        <v>196</v>
      </c>
      <c r="AE370" s="232" t="s">
        <v>248</v>
      </c>
      <c r="AF370" t="s">
        <v>2091</v>
      </c>
      <c r="AG370" s="2">
        <v>46244</v>
      </c>
      <c r="AH370" s="2">
        <v>46244</v>
      </c>
      <c r="AI370">
        <v>18</v>
      </c>
      <c r="AJ370" s="232" t="s">
        <v>4343</v>
      </c>
      <c r="AK370">
        <v>60</v>
      </c>
      <c r="AL370" s="232">
        <v>8</v>
      </c>
      <c r="AN370">
        <v>6000</v>
      </c>
      <c r="AO370">
        <v>18</v>
      </c>
      <c r="AP370" s="232">
        <v>108000</v>
      </c>
      <c r="AQ370" s="232" t="s">
        <v>196</v>
      </c>
      <c r="AR370" s="232" t="s">
        <v>196</v>
      </c>
      <c r="CF370" s="232" t="s">
        <v>1868</v>
      </c>
      <c r="CG370" s="232" t="s">
        <v>1880</v>
      </c>
      <c r="CH370" t="b">
        <v>0</v>
      </c>
    </row>
    <row r="371" spans="1:86" hidden="1">
      <c r="A371" s="232" t="s">
        <v>1868</v>
      </c>
      <c r="B371" s="232" t="s">
        <v>370</v>
      </c>
      <c r="C371" s="232" t="s">
        <v>6</v>
      </c>
      <c r="D371" s="232" t="s">
        <v>189</v>
      </c>
      <c r="E371" s="232" t="s">
        <v>82</v>
      </c>
      <c r="F371" s="2">
        <v>46230</v>
      </c>
      <c r="G371" t="s">
        <v>196</v>
      </c>
      <c r="H371" t="s">
        <v>223</v>
      </c>
      <c r="I371" s="232" t="s">
        <v>3001</v>
      </c>
      <c r="J371" t="s">
        <v>196</v>
      </c>
      <c r="K371" s="232" t="s">
        <v>196</v>
      </c>
      <c r="L371" t="s">
        <v>196</v>
      </c>
      <c r="M371" s="232"/>
      <c r="N371">
        <v>400</v>
      </c>
      <c r="O371" t="s">
        <v>196</v>
      </c>
      <c r="P371" s="232" t="s">
        <v>196</v>
      </c>
      <c r="Q371" s="232">
        <v>1</v>
      </c>
      <c r="R371" t="s">
        <v>119</v>
      </c>
      <c r="S371" s="232" t="s">
        <v>3002</v>
      </c>
      <c r="T371" s="232" t="s">
        <v>276</v>
      </c>
      <c r="U371" s="232" t="s">
        <v>196</v>
      </c>
      <c r="V371" t="s">
        <v>196</v>
      </c>
      <c r="W371">
        <v>400</v>
      </c>
      <c r="X371" s="232" t="s">
        <v>74</v>
      </c>
      <c r="Y371" s="232" t="s">
        <v>39</v>
      </c>
      <c r="Z371" s="2">
        <v>46237</v>
      </c>
      <c r="AA371" s="232" t="s">
        <v>36</v>
      </c>
      <c r="AB371" s="232" t="s">
        <v>196</v>
      </c>
      <c r="AC371" s="232" t="s">
        <v>196</v>
      </c>
      <c r="AD371" t="s">
        <v>196</v>
      </c>
      <c r="AE371" s="232" t="s">
        <v>248</v>
      </c>
      <c r="AF371" t="s">
        <v>2091</v>
      </c>
      <c r="AG371" s="2">
        <v>46244</v>
      </c>
      <c r="AH371" s="2">
        <v>46244</v>
      </c>
      <c r="AI371">
        <v>18</v>
      </c>
      <c r="AJ371" s="232" t="s">
        <v>4343</v>
      </c>
      <c r="AK371">
        <v>4</v>
      </c>
      <c r="AL371" s="232">
        <v>8</v>
      </c>
      <c r="AN371">
        <v>400</v>
      </c>
      <c r="AO371">
        <v>18</v>
      </c>
      <c r="AP371" s="232">
        <v>7200</v>
      </c>
      <c r="AQ371" s="232" t="s">
        <v>196</v>
      </c>
      <c r="AR371" s="232" t="s">
        <v>196</v>
      </c>
      <c r="CF371" s="232" t="s">
        <v>1868</v>
      </c>
      <c r="CG371" s="232" t="s">
        <v>1880</v>
      </c>
      <c r="CH371" t="b">
        <v>0</v>
      </c>
    </row>
    <row r="372" spans="1:86" hidden="1">
      <c r="A372" s="232" t="s">
        <v>1868</v>
      </c>
      <c r="B372" s="232" t="s">
        <v>357</v>
      </c>
      <c r="C372" s="232" t="s">
        <v>6</v>
      </c>
      <c r="D372" s="232" t="s">
        <v>4</v>
      </c>
      <c r="E372" s="232" t="s">
        <v>82</v>
      </c>
      <c r="F372" s="2">
        <v>46239</v>
      </c>
      <c r="G372" t="s">
        <v>196</v>
      </c>
      <c r="H372" t="s">
        <v>3159</v>
      </c>
      <c r="I372" s="232" t="s">
        <v>3160</v>
      </c>
      <c r="J372" t="s">
        <v>2168</v>
      </c>
      <c r="K372" s="232" t="s">
        <v>3161</v>
      </c>
      <c r="L372" t="s">
        <v>3162</v>
      </c>
      <c r="M372" s="232"/>
      <c r="N372" t="s">
        <v>3163</v>
      </c>
      <c r="O372" t="s">
        <v>2169</v>
      </c>
      <c r="P372" s="232" t="s">
        <v>2169</v>
      </c>
      <c r="Q372" s="232">
        <v>1</v>
      </c>
      <c r="R372" t="s">
        <v>1766</v>
      </c>
      <c r="S372" s="232" t="s">
        <v>1901</v>
      </c>
      <c r="T372" s="232" t="s">
        <v>276</v>
      </c>
      <c r="U372" s="232" t="s">
        <v>88</v>
      </c>
      <c r="V372" t="s">
        <v>14</v>
      </c>
      <c r="W372" t="s">
        <v>1822</v>
      </c>
      <c r="X372" s="232" t="s">
        <v>74</v>
      </c>
      <c r="Y372" s="232" t="s">
        <v>39</v>
      </c>
      <c r="Z372" s="2">
        <v>46237</v>
      </c>
      <c r="AA372" s="232" t="s">
        <v>39</v>
      </c>
      <c r="AB372" s="232" t="s">
        <v>2249</v>
      </c>
      <c r="AC372" s="232" t="s">
        <v>196</v>
      </c>
      <c r="AD372" t="s">
        <v>196</v>
      </c>
      <c r="AE372" s="232" t="s">
        <v>196</v>
      </c>
      <c r="AF372" t="s">
        <v>309</v>
      </c>
      <c r="AG372" s="2">
        <v>46210</v>
      </c>
      <c r="AH372" s="2">
        <v>46210</v>
      </c>
      <c r="AI372">
        <v>26</v>
      </c>
      <c r="AJ372" s="232" t="s">
        <v>3164</v>
      </c>
      <c r="AK372">
        <v>8</v>
      </c>
      <c r="AL372" s="232">
        <v>7</v>
      </c>
      <c r="AN372" t="s">
        <v>3163</v>
      </c>
      <c r="AO372">
        <v>26</v>
      </c>
      <c r="AP372" s="232">
        <v>82862</v>
      </c>
      <c r="AQ372" s="232" t="s">
        <v>2169</v>
      </c>
      <c r="AR372" s="232" t="s">
        <v>196</v>
      </c>
      <c r="CF372" s="232" t="s">
        <v>1868</v>
      </c>
      <c r="CG372" s="232" t="s">
        <v>1880</v>
      </c>
      <c r="CH372" t="b">
        <v>0</v>
      </c>
    </row>
    <row r="373" spans="1:86" hidden="1">
      <c r="A373" s="232" t="s">
        <v>1868</v>
      </c>
      <c r="B373" s="232" t="s">
        <v>354</v>
      </c>
      <c r="C373" s="232" t="s">
        <v>6</v>
      </c>
      <c r="D373" s="232" t="s">
        <v>4</v>
      </c>
      <c r="E373" s="232" t="s">
        <v>82</v>
      </c>
      <c r="F373" s="2">
        <v>46252</v>
      </c>
      <c r="G373" t="s">
        <v>196</v>
      </c>
      <c r="H373" t="s">
        <v>2004</v>
      </c>
      <c r="I373" s="232" t="s">
        <v>3591</v>
      </c>
      <c r="J373" t="s">
        <v>1942</v>
      </c>
      <c r="K373" s="232" t="s">
        <v>3592</v>
      </c>
      <c r="L373" t="s">
        <v>3593</v>
      </c>
      <c r="M373" s="232"/>
      <c r="N373" t="s">
        <v>3594</v>
      </c>
      <c r="O373" t="s">
        <v>1943</v>
      </c>
      <c r="P373" s="232" t="s">
        <v>1943</v>
      </c>
      <c r="Q373" s="232">
        <v>1</v>
      </c>
      <c r="R373" t="s">
        <v>1766</v>
      </c>
      <c r="S373" s="232" t="s">
        <v>2246</v>
      </c>
      <c r="T373" s="232" t="s">
        <v>276</v>
      </c>
      <c r="U373" s="232" t="s">
        <v>125</v>
      </c>
      <c r="V373" t="s">
        <v>14</v>
      </c>
      <c r="W373" t="s">
        <v>2241</v>
      </c>
      <c r="X373" s="232" t="s">
        <v>74</v>
      </c>
      <c r="Y373" s="232" t="s">
        <v>168</v>
      </c>
      <c r="Z373" s="2">
        <v>46241</v>
      </c>
      <c r="AA373" s="232" t="s">
        <v>866</v>
      </c>
      <c r="AB373" s="232" t="s">
        <v>2890</v>
      </c>
      <c r="AC373" s="232" t="s">
        <v>196</v>
      </c>
      <c r="AD373" t="s">
        <v>196</v>
      </c>
      <c r="AE373" s="232" t="s">
        <v>183</v>
      </c>
      <c r="AF373" t="s">
        <v>320</v>
      </c>
      <c r="AG373" s="2">
        <v>46255</v>
      </c>
      <c r="AH373" s="2">
        <v>46255</v>
      </c>
      <c r="AI373">
        <v>32</v>
      </c>
      <c r="AJ373" s="232" t="s">
        <v>3595</v>
      </c>
      <c r="AK373">
        <v>9</v>
      </c>
      <c r="AL373" s="232">
        <v>8</v>
      </c>
      <c r="AN373" t="s">
        <v>3594</v>
      </c>
      <c r="AO373">
        <v>32</v>
      </c>
      <c r="AP373" s="232">
        <v>115040</v>
      </c>
      <c r="AQ373" s="232" t="s">
        <v>3596</v>
      </c>
      <c r="AR373" s="232" t="s">
        <v>196</v>
      </c>
      <c r="CF373" s="232" t="s">
        <v>1868</v>
      </c>
      <c r="CG373" s="232" t="s">
        <v>1880</v>
      </c>
      <c r="CH373" t="b">
        <v>0</v>
      </c>
    </row>
    <row r="374" spans="1:86" hidden="1">
      <c r="A374" s="232" t="s">
        <v>1868</v>
      </c>
      <c r="B374" s="232" t="s">
        <v>3096</v>
      </c>
      <c r="C374" s="232" t="s">
        <v>6</v>
      </c>
      <c r="D374" s="232" t="s">
        <v>189</v>
      </c>
      <c r="E374" s="232" t="s">
        <v>82</v>
      </c>
      <c r="F374" s="2">
        <v>46239</v>
      </c>
      <c r="G374" t="s">
        <v>196</v>
      </c>
      <c r="H374" t="s">
        <v>1943</v>
      </c>
      <c r="I374" s="232" t="s">
        <v>3165</v>
      </c>
      <c r="J374" t="s">
        <v>1942</v>
      </c>
      <c r="K374" s="232" t="s">
        <v>3166</v>
      </c>
      <c r="L374" t="s">
        <v>1943</v>
      </c>
      <c r="M374" s="232"/>
      <c r="N374" t="s">
        <v>3167</v>
      </c>
      <c r="O374" t="s">
        <v>3168</v>
      </c>
      <c r="P374" s="232" t="s">
        <v>1943</v>
      </c>
      <c r="Q374" s="232"/>
      <c r="R374" t="s">
        <v>119</v>
      </c>
      <c r="S374" s="232" t="s">
        <v>3169</v>
      </c>
      <c r="T374" s="232" t="s">
        <v>2169</v>
      </c>
      <c r="U374" s="232" t="s">
        <v>3170</v>
      </c>
      <c r="V374" t="s">
        <v>2169</v>
      </c>
      <c r="W374" t="s">
        <v>3097</v>
      </c>
      <c r="X374" s="232" t="s">
        <v>3171</v>
      </c>
      <c r="Y374" s="232" t="s">
        <v>3172</v>
      </c>
      <c r="Z374" s="2">
        <v>46237</v>
      </c>
      <c r="AA374" s="232" t="s">
        <v>46</v>
      </c>
      <c r="AB374" s="232" t="s">
        <v>2203</v>
      </c>
      <c r="AC374" s="232" t="s">
        <v>3098</v>
      </c>
      <c r="AD374" t="s">
        <v>196</v>
      </c>
      <c r="AE374" s="232" t="s">
        <v>185</v>
      </c>
      <c r="AF374" t="s">
        <v>2205</v>
      </c>
      <c r="AG374" s="2">
        <v>46213</v>
      </c>
      <c r="AH374" s="2">
        <v>46213</v>
      </c>
      <c r="AI374">
        <v>43</v>
      </c>
      <c r="AJ374" s="232" t="s">
        <v>3173</v>
      </c>
      <c r="AK374" t="s">
        <v>3174</v>
      </c>
      <c r="AL374" s="232">
        <v>7</v>
      </c>
      <c r="AN374" t="s">
        <v>3167</v>
      </c>
      <c r="AO374">
        <v>43</v>
      </c>
      <c r="AP374" s="232">
        <v>73487</v>
      </c>
      <c r="AQ374" s="232" t="s">
        <v>3175</v>
      </c>
      <c r="AR374" s="232" t="s">
        <v>2169</v>
      </c>
      <c r="CF374" s="232" t="s">
        <v>1868</v>
      </c>
      <c r="CG374" s="232" t="s">
        <v>1880</v>
      </c>
      <c r="CH374" t="b">
        <v>0</v>
      </c>
    </row>
    <row r="375" spans="1:86" hidden="1">
      <c r="A375" s="232" t="s">
        <v>1868</v>
      </c>
      <c r="B375" s="232" t="s">
        <v>136</v>
      </c>
      <c r="C375" s="232" t="s">
        <v>6</v>
      </c>
      <c r="D375" s="232" t="s">
        <v>4</v>
      </c>
      <c r="E375" s="232" t="s">
        <v>82</v>
      </c>
      <c r="F375" s="2">
        <v>46244</v>
      </c>
      <c r="G375" t="s">
        <v>196</v>
      </c>
      <c r="H375" t="s">
        <v>2002</v>
      </c>
      <c r="I375" s="232" t="s">
        <v>247</v>
      </c>
      <c r="J375" t="s">
        <v>276</v>
      </c>
      <c r="K375" s="232" t="s">
        <v>2083</v>
      </c>
      <c r="L375" t="s">
        <v>105</v>
      </c>
      <c r="M375" s="232"/>
      <c r="N375">
        <v>3300</v>
      </c>
      <c r="O375" t="s">
        <v>196</v>
      </c>
      <c r="P375" s="232" t="s">
        <v>196</v>
      </c>
      <c r="Q375" s="232">
        <v>1</v>
      </c>
      <c r="R375" t="s">
        <v>1710</v>
      </c>
      <c r="S375" s="232" t="s">
        <v>247</v>
      </c>
      <c r="T375" s="232" t="s">
        <v>276</v>
      </c>
      <c r="U375" s="232" t="s">
        <v>2083</v>
      </c>
      <c r="V375" t="s">
        <v>105</v>
      </c>
      <c r="W375">
        <v>3600</v>
      </c>
      <c r="X375" s="232" t="s">
        <v>74</v>
      </c>
      <c r="Y375" s="232" t="s">
        <v>161</v>
      </c>
      <c r="Z375" s="2">
        <v>46237</v>
      </c>
      <c r="AA375" s="232" t="s">
        <v>3457</v>
      </c>
      <c r="AB375" s="232" t="s">
        <v>3099</v>
      </c>
      <c r="AC375" s="232" t="s">
        <v>196</v>
      </c>
      <c r="AD375" t="s">
        <v>196</v>
      </c>
      <c r="AE375" s="232" t="s">
        <v>182</v>
      </c>
      <c r="AF375" t="s">
        <v>1778</v>
      </c>
      <c r="AG375" s="2">
        <v>46254</v>
      </c>
      <c r="AH375" s="2">
        <v>46254</v>
      </c>
      <c r="AI375">
        <v>64</v>
      </c>
      <c r="AJ375" s="232" t="s">
        <v>3176</v>
      </c>
      <c r="AK375">
        <v>12</v>
      </c>
      <c r="AL375" s="232">
        <v>8</v>
      </c>
      <c r="AN375">
        <v>3300</v>
      </c>
      <c r="AO375">
        <v>64</v>
      </c>
      <c r="AP375" s="232">
        <v>211200</v>
      </c>
      <c r="AQ375" s="232" t="s">
        <v>196</v>
      </c>
      <c r="AR375" s="232" t="s">
        <v>196</v>
      </c>
      <c r="CF375" s="232" t="s">
        <v>1868</v>
      </c>
      <c r="CG375" s="232" t="s">
        <v>1880</v>
      </c>
      <c r="CH375" t="b">
        <v>0</v>
      </c>
    </row>
    <row r="376" spans="1:86" hidden="1">
      <c r="A376" s="232" t="s">
        <v>1868</v>
      </c>
      <c r="B376" s="232" t="s">
        <v>596</v>
      </c>
      <c r="C376" s="232" t="s">
        <v>6</v>
      </c>
      <c r="D376" s="232" t="s">
        <v>4</v>
      </c>
      <c r="E376" s="232" t="s">
        <v>195</v>
      </c>
      <c r="F376" s="2">
        <v>46251</v>
      </c>
      <c r="G376" t="s">
        <v>196</v>
      </c>
      <c r="H376" t="s">
        <v>2002</v>
      </c>
      <c r="I376" s="232" t="s">
        <v>3100</v>
      </c>
      <c r="J376" t="s">
        <v>276</v>
      </c>
      <c r="K376" s="232" t="s">
        <v>2083</v>
      </c>
      <c r="L376" t="s">
        <v>105</v>
      </c>
      <c r="M376" s="232"/>
      <c r="N376">
        <v>300</v>
      </c>
      <c r="O376" t="s">
        <v>196</v>
      </c>
      <c r="P376" s="232" t="s">
        <v>196</v>
      </c>
      <c r="Q376" s="232">
        <v>1</v>
      </c>
      <c r="R376" t="s">
        <v>1710</v>
      </c>
      <c r="S376" s="232" t="s">
        <v>3100</v>
      </c>
      <c r="T376" s="232" t="s">
        <v>276</v>
      </c>
      <c r="U376" s="232" t="s">
        <v>2083</v>
      </c>
      <c r="V376" t="s">
        <v>105</v>
      </c>
      <c r="W376">
        <v>290</v>
      </c>
      <c r="X376" s="232" t="s">
        <v>74</v>
      </c>
      <c r="Y376" s="232" t="s">
        <v>161</v>
      </c>
      <c r="Z376" s="2">
        <v>46237</v>
      </c>
      <c r="AA376" s="232" t="s">
        <v>3457</v>
      </c>
      <c r="AB376" s="232" t="s">
        <v>3099</v>
      </c>
      <c r="AC376" s="232" t="s">
        <v>196</v>
      </c>
      <c r="AD376" t="s">
        <v>196</v>
      </c>
      <c r="AE376" s="232" t="s">
        <v>182</v>
      </c>
      <c r="AF376" t="s">
        <v>1778</v>
      </c>
      <c r="AG376" s="2">
        <v>46254</v>
      </c>
      <c r="AH376" s="2">
        <v>46254</v>
      </c>
      <c r="AI376">
        <v>64</v>
      </c>
      <c r="AJ376" s="232" t="s">
        <v>3539</v>
      </c>
      <c r="AK376">
        <v>1</v>
      </c>
      <c r="AL376" s="232">
        <v>8</v>
      </c>
      <c r="AN376">
        <v>300</v>
      </c>
      <c r="AO376">
        <v>64</v>
      </c>
      <c r="AP376" s="232">
        <v>19200</v>
      </c>
      <c r="AQ376" s="232" t="s">
        <v>196</v>
      </c>
      <c r="AR376" s="232" t="s">
        <v>196</v>
      </c>
      <c r="CF376" s="232" t="s">
        <v>1868</v>
      </c>
      <c r="CG376" s="232" t="s">
        <v>1880</v>
      </c>
      <c r="CH376" t="b">
        <v>0</v>
      </c>
    </row>
    <row r="377" spans="1:86" hidden="1">
      <c r="A377" s="232" t="s">
        <v>1868</v>
      </c>
      <c r="B377" s="232" t="s">
        <v>881</v>
      </c>
      <c r="C377" s="232" t="s">
        <v>6</v>
      </c>
      <c r="D377" s="232" t="s">
        <v>4</v>
      </c>
      <c r="E377" s="232" t="s">
        <v>82</v>
      </c>
      <c r="F377" s="2">
        <v>46237</v>
      </c>
      <c r="G377" t="s">
        <v>196</v>
      </c>
      <c r="H377" t="s">
        <v>2002</v>
      </c>
      <c r="I377" s="232" t="s">
        <v>247</v>
      </c>
      <c r="J377" t="s">
        <v>276</v>
      </c>
      <c r="K377" s="232" t="s">
        <v>2083</v>
      </c>
      <c r="L377" t="s">
        <v>105</v>
      </c>
      <c r="M377" s="232"/>
      <c r="N377">
        <v>1200</v>
      </c>
      <c r="O377" t="s">
        <v>196</v>
      </c>
      <c r="P377" s="232" t="s">
        <v>196</v>
      </c>
      <c r="Q377" s="232">
        <v>1</v>
      </c>
      <c r="R377" t="s">
        <v>1710</v>
      </c>
      <c r="S377" s="232" t="s">
        <v>247</v>
      </c>
      <c r="T377" s="232" t="s">
        <v>276</v>
      </c>
      <c r="U377" s="232" t="s">
        <v>2083</v>
      </c>
      <c r="V377" t="s">
        <v>105</v>
      </c>
      <c r="W377">
        <v>1200</v>
      </c>
      <c r="X377" s="232" t="s">
        <v>74</v>
      </c>
      <c r="Y377" s="232" t="s">
        <v>161</v>
      </c>
      <c r="Z377" s="2">
        <v>46238</v>
      </c>
      <c r="AA377" s="232" t="s">
        <v>41</v>
      </c>
      <c r="AB377" s="232" t="s">
        <v>3099</v>
      </c>
      <c r="AC377" s="232" t="s">
        <v>196</v>
      </c>
      <c r="AD377" t="s">
        <v>196</v>
      </c>
      <c r="AE377" s="232" t="s">
        <v>182</v>
      </c>
      <c r="AF377" t="s">
        <v>1778</v>
      </c>
      <c r="AG377" s="2">
        <v>46259</v>
      </c>
      <c r="AH377" s="2">
        <v>46259</v>
      </c>
      <c r="AI377">
        <v>46</v>
      </c>
      <c r="AJ377" s="232" t="s">
        <v>3177</v>
      </c>
      <c r="AK377">
        <v>4</v>
      </c>
      <c r="AL377" s="232">
        <v>8</v>
      </c>
      <c r="AN377">
        <v>1200</v>
      </c>
      <c r="AO377">
        <v>46</v>
      </c>
      <c r="AP377" s="232">
        <v>55200</v>
      </c>
      <c r="AQ377" s="232" t="s">
        <v>196</v>
      </c>
      <c r="AR377" s="232" t="s">
        <v>196</v>
      </c>
      <c r="CF377" s="232" t="s">
        <v>1868</v>
      </c>
      <c r="CG377" s="232" t="s">
        <v>1880</v>
      </c>
      <c r="CH377" t="b">
        <v>0</v>
      </c>
    </row>
    <row r="378" spans="1:86" hidden="1">
      <c r="A378" s="232" t="s">
        <v>1868</v>
      </c>
      <c r="B378" s="232" t="s">
        <v>351</v>
      </c>
      <c r="C378" s="232" t="s">
        <v>6</v>
      </c>
      <c r="D378" s="232" t="s">
        <v>4</v>
      </c>
      <c r="E378" s="232" t="s">
        <v>82</v>
      </c>
      <c r="F378" s="2">
        <v>46234</v>
      </c>
      <c r="G378" t="s">
        <v>196</v>
      </c>
      <c r="H378" t="s">
        <v>1710</v>
      </c>
      <c r="I378" s="232" t="s">
        <v>273</v>
      </c>
      <c r="J378" t="s">
        <v>276</v>
      </c>
      <c r="K378" s="232" t="s">
        <v>2083</v>
      </c>
      <c r="L378" t="s">
        <v>77</v>
      </c>
      <c r="M378" s="232"/>
      <c r="N378">
        <v>500</v>
      </c>
      <c r="O378" t="s">
        <v>8</v>
      </c>
      <c r="P378" s="232" t="s">
        <v>196</v>
      </c>
      <c r="Q378" s="232">
        <v>1</v>
      </c>
      <c r="R378" t="s">
        <v>1711</v>
      </c>
      <c r="S378" s="232" t="s">
        <v>306</v>
      </c>
      <c r="T378" s="232" t="s">
        <v>276</v>
      </c>
      <c r="U378" s="232" t="s">
        <v>2083</v>
      </c>
      <c r="V378" t="s">
        <v>122</v>
      </c>
      <c r="W378">
        <v>500</v>
      </c>
      <c r="X378" s="232" t="s">
        <v>72</v>
      </c>
      <c r="Y378" s="232" t="s">
        <v>16</v>
      </c>
      <c r="Z378" s="2">
        <v>46237</v>
      </c>
      <c r="AA378" s="232" t="s">
        <v>3109</v>
      </c>
      <c r="AB378" s="232" t="s">
        <v>1813</v>
      </c>
      <c r="AC378" s="232" t="s">
        <v>196</v>
      </c>
      <c r="AD378" t="s">
        <v>196</v>
      </c>
      <c r="AE378" s="232" t="s">
        <v>182</v>
      </c>
      <c r="AF378" t="s">
        <v>1778</v>
      </c>
      <c r="AG378" s="2">
        <v>46239</v>
      </c>
      <c r="AH378" s="2">
        <v>46239</v>
      </c>
      <c r="AI378">
        <v>35</v>
      </c>
      <c r="AJ378" s="232" t="s">
        <v>3178</v>
      </c>
      <c r="AK378">
        <v>2</v>
      </c>
      <c r="AL378" s="232">
        <v>8</v>
      </c>
      <c r="AN378">
        <v>500</v>
      </c>
      <c r="AO378">
        <v>35</v>
      </c>
      <c r="AP378" s="232">
        <v>17500</v>
      </c>
      <c r="AQ378" s="232" t="s">
        <v>196</v>
      </c>
      <c r="AR378" s="232" t="s">
        <v>196</v>
      </c>
      <c r="CF378" s="232" t="s">
        <v>1868</v>
      </c>
      <c r="CG378" s="232" t="s">
        <v>1880</v>
      </c>
      <c r="CH378" t="b">
        <v>0</v>
      </c>
    </row>
    <row r="379" spans="1:86" hidden="1">
      <c r="A379" s="232" t="s">
        <v>1868</v>
      </c>
      <c r="B379" s="232" t="s">
        <v>3124</v>
      </c>
      <c r="C379" s="232" t="s">
        <v>6</v>
      </c>
      <c r="D379" s="232" t="s">
        <v>189</v>
      </c>
      <c r="E379" s="232" t="s">
        <v>82</v>
      </c>
      <c r="F379" s="2">
        <v>46234</v>
      </c>
      <c r="H379">
        <v>0</v>
      </c>
      <c r="I379" s="232" t="s">
        <v>3179</v>
      </c>
      <c r="J379" t="s">
        <v>7</v>
      </c>
      <c r="K379" s="232"/>
      <c r="L379" t="s">
        <v>1</v>
      </c>
      <c r="M379" s="232"/>
      <c r="N379" t="s">
        <v>1762</v>
      </c>
      <c r="P379" s="232"/>
      <c r="Q379" s="232">
        <v>1</v>
      </c>
      <c r="R379">
        <v>0</v>
      </c>
      <c r="S379" s="232" t="s">
        <v>3180</v>
      </c>
      <c r="T379" s="232" t="s">
        <v>7</v>
      </c>
      <c r="U379" s="232"/>
      <c r="V379" t="s">
        <v>1</v>
      </c>
      <c r="W379">
        <v>20</v>
      </c>
      <c r="X379" s="232" t="s">
        <v>74</v>
      </c>
      <c r="Y379" s="232" t="s">
        <v>16</v>
      </c>
      <c r="Z379" s="2">
        <v>46126</v>
      </c>
      <c r="AA379" s="232" t="s">
        <v>3181</v>
      </c>
      <c r="AB379" s="232"/>
      <c r="AC379" s="232"/>
      <c r="AE379" s="232" t="s">
        <v>173</v>
      </c>
      <c r="AG379" s="2">
        <v>46244</v>
      </c>
      <c r="AH379" s="2">
        <v>46244</v>
      </c>
      <c r="AI379">
        <v>0</v>
      </c>
      <c r="AJ379" s="232"/>
      <c r="AK379">
        <v>1</v>
      </c>
      <c r="AL379" s="232">
        <v>8</v>
      </c>
      <c r="AM379">
        <v>0</v>
      </c>
      <c r="AN379">
        <v>0</v>
      </c>
      <c r="AO379">
        <v>0</v>
      </c>
      <c r="AP379" s="232">
        <v>0</v>
      </c>
      <c r="AQ379" s="232"/>
      <c r="AR379" s="232"/>
      <c r="BH379">
        <v>4</v>
      </c>
      <c r="BI379">
        <v>15</v>
      </c>
      <c r="BJ379">
        <v>25200</v>
      </c>
      <c r="CF379" s="232" t="s">
        <v>1868</v>
      </c>
      <c r="CG379" s="232" t="s">
        <v>1880</v>
      </c>
      <c r="CH379" t="b">
        <v>0</v>
      </c>
    </row>
    <row r="380" spans="1:86" hidden="1">
      <c r="A380" s="232" t="s">
        <v>1868</v>
      </c>
      <c r="B380" s="232" t="s">
        <v>355</v>
      </c>
      <c r="C380" s="232" t="s">
        <v>6</v>
      </c>
      <c r="D380" s="232" t="s">
        <v>4</v>
      </c>
      <c r="E380" s="232" t="s">
        <v>82</v>
      </c>
      <c r="F380" s="2">
        <v>46237</v>
      </c>
      <c r="G380" t="s">
        <v>196</v>
      </c>
      <c r="H380" t="s">
        <v>1715</v>
      </c>
      <c r="I380" s="232" t="s">
        <v>1857</v>
      </c>
      <c r="J380" t="s">
        <v>276</v>
      </c>
      <c r="K380" s="232" t="s">
        <v>2083</v>
      </c>
      <c r="L380" t="s">
        <v>14</v>
      </c>
      <c r="M380" s="232"/>
      <c r="N380">
        <v>0</v>
      </c>
      <c r="O380" t="s">
        <v>196</v>
      </c>
      <c r="P380" s="232" t="s">
        <v>196</v>
      </c>
      <c r="Q380" s="232">
        <v>1</v>
      </c>
      <c r="R380" t="s">
        <v>1766</v>
      </c>
      <c r="S380" s="232" t="s">
        <v>1859</v>
      </c>
      <c r="T380" s="232" t="s">
        <v>276</v>
      </c>
      <c r="U380" s="232" t="s">
        <v>2083</v>
      </c>
      <c r="V380" t="s">
        <v>14</v>
      </c>
      <c r="W380">
        <v>0</v>
      </c>
      <c r="X380" s="232" t="s">
        <v>196</v>
      </c>
      <c r="Y380" s="232" t="s">
        <v>196</v>
      </c>
      <c r="Z380" s="2"/>
      <c r="AA380" s="232" t="s">
        <v>42</v>
      </c>
      <c r="AB380" s="232" t="s">
        <v>883</v>
      </c>
      <c r="AC380" s="232" t="s">
        <v>196</v>
      </c>
      <c r="AD380" t="s">
        <v>196</v>
      </c>
      <c r="AE380" s="232" t="s">
        <v>183</v>
      </c>
      <c r="AF380" t="s">
        <v>3182</v>
      </c>
      <c r="AG380" s="2"/>
      <c r="AH380" s="2"/>
      <c r="AI380">
        <v>15</v>
      </c>
      <c r="AJ380" s="232" t="s">
        <v>196</v>
      </c>
      <c r="AK380">
        <v>2</v>
      </c>
      <c r="AL380" s="232">
        <v>1</v>
      </c>
      <c r="AN380">
        <v>0</v>
      </c>
      <c r="AO380">
        <v>0</v>
      </c>
      <c r="AP380" s="232">
        <v>0</v>
      </c>
      <c r="AQ380" s="232" t="s">
        <v>196</v>
      </c>
      <c r="AR380" s="232" t="s">
        <v>196</v>
      </c>
      <c r="CF380" s="232" t="s">
        <v>1868</v>
      </c>
      <c r="CG380" s="232" t="s">
        <v>1880</v>
      </c>
      <c r="CH380" t="b">
        <v>0</v>
      </c>
    </row>
    <row r="381" spans="1:86" hidden="1">
      <c r="A381" s="232" t="s">
        <v>1868</v>
      </c>
      <c r="B381" s="232" t="s">
        <v>352</v>
      </c>
      <c r="C381" s="232" t="s">
        <v>6</v>
      </c>
      <c r="D381" s="232" t="s">
        <v>4</v>
      </c>
      <c r="E381" s="232" t="s">
        <v>82</v>
      </c>
      <c r="F381" s="2">
        <v>46238</v>
      </c>
      <c r="G381" t="s">
        <v>196</v>
      </c>
      <c r="H381" t="s">
        <v>1710</v>
      </c>
      <c r="I381" s="232" t="s">
        <v>1863</v>
      </c>
      <c r="J381" t="s">
        <v>276</v>
      </c>
      <c r="K381" s="232" t="s">
        <v>2083</v>
      </c>
      <c r="L381" t="s">
        <v>105</v>
      </c>
      <c r="M381" s="232"/>
      <c r="N381" t="s">
        <v>2917</v>
      </c>
      <c r="O381" t="s">
        <v>196</v>
      </c>
      <c r="P381" s="232" t="s">
        <v>196</v>
      </c>
      <c r="Q381" s="232">
        <v>1</v>
      </c>
      <c r="R381" t="s">
        <v>1711</v>
      </c>
      <c r="S381" s="232" t="s">
        <v>1864</v>
      </c>
      <c r="T381" s="232" t="s">
        <v>276</v>
      </c>
      <c r="U381" s="232" t="s">
        <v>2083</v>
      </c>
      <c r="V381" t="s">
        <v>122</v>
      </c>
      <c r="W381" t="s">
        <v>2917</v>
      </c>
      <c r="X381" s="232" t="s">
        <v>72</v>
      </c>
      <c r="Y381" s="232" t="s">
        <v>36</v>
      </c>
      <c r="Z381" s="2">
        <v>46240</v>
      </c>
      <c r="AA381" s="232" t="s">
        <v>491</v>
      </c>
      <c r="AB381" s="232" t="s">
        <v>1776</v>
      </c>
      <c r="AC381" s="232" t="s">
        <v>196</v>
      </c>
      <c r="AD381" t="s">
        <v>196</v>
      </c>
      <c r="AE381" s="232" t="s">
        <v>182</v>
      </c>
      <c r="AF381" t="s">
        <v>1778</v>
      </c>
      <c r="AG381" s="2">
        <v>46252</v>
      </c>
      <c r="AH381" s="2">
        <v>46252</v>
      </c>
      <c r="AI381">
        <v>38</v>
      </c>
      <c r="AJ381" s="232" t="s">
        <v>3183</v>
      </c>
      <c r="AK381">
        <v>15</v>
      </c>
      <c r="AL381" s="232">
        <v>8</v>
      </c>
      <c r="AN381" t="s">
        <v>2917</v>
      </c>
      <c r="AO381">
        <v>0</v>
      </c>
      <c r="AP381" s="232">
        <v>171000</v>
      </c>
      <c r="AQ381" s="232" t="s">
        <v>196</v>
      </c>
      <c r="AR381" s="232" t="s">
        <v>196</v>
      </c>
      <c r="CF381" s="232" t="s">
        <v>1868</v>
      </c>
      <c r="CG381" s="232" t="s">
        <v>1880</v>
      </c>
      <c r="CH381" t="b">
        <v>0</v>
      </c>
    </row>
    <row r="382" spans="1:86" hidden="1">
      <c r="A382" s="232" t="s">
        <v>1868</v>
      </c>
      <c r="B382" s="232" t="s">
        <v>353</v>
      </c>
      <c r="C382" s="232" t="s">
        <v>6</v>
      </c>
      <c r="D382" s="232" t="s">
        <v>4</v>
      </c>
      <c r="E382" s="232" t="s">
        <v>82</v>
      </c>
      <c r="F382" s="2">
        <v>46238</v>
      </c>
      <c r="G382" t="s">
        <v>196</v>
      </c>
      <c r="H382" t="s">
        <v>1710</v>
      </c>
      <c r="I382" s="232" t="s">
        <v>1863</v>
      </c>
      <c r="J382" t="s">
        <v>276</v>
      </c>
      <c r="K382" s="232" t="s">
        <v>2083</v>
      </c>
      <c r="L382" t="s">
        <v>105</v>
      </c>
      <c r="M382" s="232"/>
      <c r="N382" t="s">
        <v>2917</v>
      </c>
      <c r="O382" t="s">
        <v>196</v>
      </c>
      <c r="P382" s="232" t="s">
        <v>196</v>
      </c>
      <c r="Q382" s="232">
        <v>1</v>
      </c>
      <c r="R382" t="s">
        <v>1711</v>
      </c>
      <c r="S382" s="232" t="s">
        <v>1864</v>
      </c>
      <c r="T382" s="232" t="s">
        <v>276</v>
      </c>
      <c r="U382" s="232" t="s">
        <v>2083</v>
      </c>
      <c r="V382" t="s">
        <v>122</v>
      </c>
      <c r="W382" t="s">
        <v>2917</v>
      </c>
      <c r="X382" s="232" t="s">
        <v>72</v>
      </c>
      <c r="Y382" s="232" t="s">
        <v>36</v>
      </c>
      <c r="Z382" s="2">
        <v>46240</v>
      </c>
      <c r="AA382" s="232" t="s">
        <v>491</v>
      </c>
      <c r="AB382" s="232" t="s">
        <v>1776</v>
      </c>
      <c r="AC382" s="232" t="s">
        <v>196</v>
      </c>
      <c r="AD382" t="s">
        <v>196</v>
      </c>
      <c r="AE382" s="232" t="s">
        <v>182</v>
      </c>
      <c r="AF382" t="s">
        <v>1778</v>
      </c>
      <c r="AG382" s="2">
        <v>46252</v>
      </c>
      <c r="AH382" s="2">
        <v>46252</v>
      </c>
      <c r="AI382">
        <v>38</v>
      </c>
      <c r="AJ382" s="232" t="s">
        <v>3184</v>
      </c>
      <c r="AK382">
        <v>15</v>
      </c>
      <c r="AL382" s="232">
        <v>8</v>
      </c>
      <c r="AN382" t="s">
        <v>2917</v>
      </c>
      <c r="AO382">
        <v>0</v>
      </c>
      <c r="AP382" s="232">
        <v>171000</v>
      </c>
      <c r="AQ382" s="232" t="s">
        <v>196</v>
      </c>
      <c r="AR382" s="232" t="s">
        <v>196</v>
      </c>
      <c r="CF382" s="232" t="s">
        <v>1868</v>
      </c>
      <c r="CG382" s="232" t="s">
        <v>1880</v>
      </c>
      <c r="CH382" t="b">
        <v>0</v>
      </c>
    </row>
    <row r="383" spans="1:86" hidden="1">
      <c r="A383" s="232" t="s">
        <v>1868</v>
      </c>
      <c r="B383" s="232" t="s">
        <v>326</v>
      </c>
      <c r="C383" s="232" t="s">
        <v>6</v>
      </c>
      <c r="D383" s="232" t="s">
        <v>4</v>
      </c>
      <c r="E383" s="232" t="s">
        <v>82</v>
      </c>
      <c r="F383" s="2">
        <v>46238</v>
      </c>
      <c r="G383" t="s">
        <v>196</v>
      </c>
      <c r="H383" t="s">
        <v>1710</v>
      </c>
      <c r="I383" s="232" t="s">
        <v>247</v>
      </c>
      <c r="J383" t="s">
        <v>276</v>
      </c>
      <c r="K383" s="232" t="s">
        <v>2083</v>
      </c>
      <c r="L383" t="s">
        <v>105</v>
      </c>
      <c r="M383" s="232"/>
      <c r="N383" t="s">
        <v>2917</v>
      </c>
      <c r="O383" t="s">
        <v>196</v>
      </c>
      <c r="P383" s="232" t="s">
        <v>196</v>
      </c>
      <c r="Q383" s="232"/>
      <c r="R383" t="s">
        <v>3185</v>
      </c>
      <c r="S383" s="232" t="s">
        <v>3186</v>
      </c>
      <c r="T383" s="232" t="s">
        <v>1942</v>
      </c>
      <c r="U383" s="232" t="s">
        <v>2262</v>
      </c>
      <c r="V383" t="s">
        <v>2137</v>
      </c>
      <c r="W383" t="s">
        <v>3187</v>
      </c>
      <c r="X383" s="232" t="s">
        <v>3188</v>
      </c>
      <c r="Y383" s="232" t="s">
        <v>3189</v>
      </c>
      <c r="Z383" s="2">
        <v>46241</v>
      </c>
      <c r="AA383" s="232" t="s">
        <v>491</v>
      </c>
      <c r="AB383" s="232" t="s">
        <v>1776</v>
      </c>
      <c r="AC383" s="232" t="s">
        <v>196</v>
      </c>
      <c r="AD383" t="s">
        <v>196</v>
      </c>
      <c r="AE383" s="232" t="s">
        <v>182</v>
      </c>
      <c r="AF383" t="s">
        <v>1778</v>
      </c>
      <c r="AG383" s="2">
        <v>46255</v>
      </c>
      <c r="AH383" s="2">
        <v>46255</v>
      </c>
      <c r="AI383">
        <v>38</v>
      </c>
      <c r="AJ383" s="232" t="s">
        <v>3190</v>
      </c>
      <c r="AK383" t="s">
        <v>3191</v>
      </c>
      <c r="AL383" s="232">
        <v>8</v>
      </c>
      <c r="AN383" t="s">
        <v>2917</v>
      </c>
      <c r="AO383">
        <v>0</v>
      </c>
      <c r="AP383" s="232">
        <v>171000</v>
      </c>
      <c r="AQ383" s="232" t="s">
        <v>196</v>
      </c>
      <c r="AR383" s="232" t="s">
        <v>1943</v>
      </c>
      <c r="CF383" s="232" t="s">
        <v>1868</v>
      </c>
      <c r="CG383" s="232" t="s">
        <v>1880</v>
      </c>
      <c r="CH383" t="b">
        <v>0</v>
      </c>
    </row>
    <row r="384" spans="1:86" hidden="1">
      <c r="A384" s="232" t="s">
        <v>1868</v>
      </c>
      <c r="B384" s="232" t="s">
        <v>328</v>
      </c>
      <c r="C384" s="232" t="s">
        <v>6</v>
      </c>
      <c r="D384" s="232" t="s">
        <v>4</v>
      </c>
      <c r="E384" s="232" t="s">
        <v>82</v>
      </c>
      <c r="F384" s="2">
        <v>46238</v>
      </c>
      <c r="G384" t="s">
        <v>196</v>
      </c>
      <c r="H384" t="s">
        <v>1710</v>
      </c>
      <c r="I384" s="232" t="s">
        <v>200</v>
      </c>
      <c r="J384" t="s">
        <v>276</v>
      </c>
      <c r="K384" s="232" t="s">
        <v>2083</v>
      </c>
      <c r="L384" t="s">
        <v>105</v>
      </c>
      <c r="M384" s="232"/>
      <c r="N384" t="s">
        <v>2917</v>
      </c>
      <c r="O384" t="s">
        <v>196</v>
      </c>
      <c r="P384" s="232" t="s">
        <v>196</v>
      </c>
      <c r="Q384" s="232">
        <v>1</v>
      </c>
      <c r="R384" t="s">
        <v>1711</v>
      </c>
      <c r="S384" s="232" t="s">
        <v>218</v>
      </c>
      <c r="T384" s="232" t="s">
        <v>276</v>
      </c>
      <c r="U384" s="232" t="s">
        <v>2083</v>
      </c>
      <c r="V384" t="s">
        <v>122</v>
      </c>
      <c r="W384" t="s">
        <v>2917</v>
      </c>
      <c r="X384" s="232" t="s">
        <v>72</v>
      </c>
      <c r="Y384" s="232" t="s">
        <v>36</v>
      </c>
      <c r="Z384" s="2">
        <v>46251</v>
      </c>
      <c r="AA384" s="232" t="s">
        <v>491</v>
      </c>
      <c r="AB384" s="232" t="s">
        <v>1776</v>
      </c>
      <c r="AC384" s="232" t="s">
        <v>196</v>
      </c>
      <c r="AD384" t="s">
        <v>196</v>
      </c>
      <c r="AE384" s="232" t="s">
        <v>182</v>
      </c>
      <c r="AF384" t="s">
        <v>1778</v>
      </c>
      <c r="AG384" s="2">
        <v>46255</v>
      </c>
      <c r="AH384" s="2">
        <v>46255</v>
      </c>
      <c r="AI384">
        <v>38</v>
      </c>
      <c r="AJ384" s="232" t="s">
        <v>3192</v>
      </c>
      <c r="AK384">
        <v>15</v>
      </c>
      <c r="AL384" s="232">
        <v>8</v>
      </c>
      <c r="AN384" t="s">
        <v>2917</v>
      </c>
      <c r="AO384">
        <v>0</v>
      </c>
      <c r="AP384" s="232">
        <v>171000</v>
      </c>
      <c r="AQ384" s="232" t="s">
        <v>196</v>
      </c>
      <c r="AR384" s="232" t="s">
        <v>196</v>
      </c>
      <c r="CF384" s="232" t="s">
        <v>1868</v>
      </c>
      <c r="CG384" s="232" t="s">
        <v>1880</v>
      </c>
      <c r="CH384" t="b">
        <v>0</v>
      </c>
    </row>
    <row r="385" spans="1:86" hidden="1">
      <c r="A385" s="232" t="s">
        <v>1868</v>
      </c>
      <c r="B385" s="232" t="s">
        <v>329</v>
      </c>
      <c r="C385" s="232" t="s">
        <v>6</v>
      </c>
      <c r="D385" s="232" t="s">
        <v>4</v>
      </c>
      <c r="E385" s="232" t="s">
        <v>82</v>
      </c>
      <c r="F385" s="2">
        <v>46238</v>
      </c>
      <c r="G385" t="s">
        <v>196</v>
      </c>
      <c r="H385" t="s">
        <v>1710</v>
      </c>
      <c r="I385" s="232" t="s">
        <v>200</v>
      </c>
      <c r="J385" t="s">
        <v>276</v>
      </c>
      <c r="K385" s="232" t="s">
        <v>2083</v>
      </c>
      <c r="L385" t="s">
        <v>105</v>
      </c>
      <c r="M385" s="232"/>
      <c r="N385" t="s">
        <v>2917</v>
      </c>
      <c r="O385" t="s">
        <v>196</v>
      </c>
      <c r="P385" s="232" t="s">
        <v>196</v>
      </c>
      <c r="Q385" s="232">
        <v>1</v>
      </c>
      <c r="R385" t="s">
        <v>1711</v>
      </c>
      <c r="S385" s="232" t="s">
        <v>218</v>
      </c>
      <c r="T385" s="232" t="s">
        <v>276</v>
      </c>
      <c r="U385" s="232" t="s">
        <v>2083</v>
      </c>
      <c r="V385" t="s">
        <v>122</v>
      </c>
      <c r="W385" t="s">
        <v>2917</v>
      </c>
      <c r="X385" s="232" t="s">
        <v>72</v>
      </c>
      <c r="Y385" s="232" t="s">
        <v>36</v>
      </c>
      <c r="Z385" s="2">
        <v>46252</v>
      </c>
      <c r="AA385" s="232" t="s">
        <v>491</v>
      </c>
      <c r="AB385" s="232" t="s">
        <v>1776</v>
      </c>
      <c r="AC385" s="232" t="s">
        <v>196</v>
      </c>
      <c r="AD385" t="s">
        <v>196</v>
      </c>
      <c r="AE385" s="232" t="s">
        <v>182</v>
      </c>
      <c r="AF385" t="s">
        <v>1778</v>
      </c>
      <c r="AG385" s="2">
        <v>46259</v>
      </c>
      <c r="AH385" s="2">
        <v>46259</v>
      </c>
      <c r="AI385">
        <v>38</v>
      </c>
      <c r="AJ385" s="232" t="s">
        <v>3193</v>
      </c>
      <c r="AK385">
        <v>15</v>
      </c>
      <c r="AL385" s="232">
        <v>8</v>
      </c>
      <c r="AN385" t="s">
        <v>2917</v>
      </c>
      <c r="AO385">
        <v>0</v>
      </c>
      <c r="AP385" s="232">
        <v>171000</v>
      </c>
      <c r="AQ385" s="232" t="s">
        <v>196</v>
      </c>
      <c r="AR385" s="232" t="s">
        <v>196</v>
      </c>
      <c r="CF385" s="232" t="s">
        <v>1868</v>
      </c>
      <c r="CG385" s="232" t="s">
        <v>1880</v>
      </c>
      <c r="CH385" t="b">
        <v>0</v>
      </c>
    </row>
    <row r="386" spans="1:86" hidden="1">
      <c r="A386" s="232" t="s">
        <v>1868</v>
      </c>
      <c r="B386" s="232" t="s">
        <v>368</v>
      </c>
      <c r="C386" s="232" t="s">
        <v>6</v>
      </c>
      <c r="D386" s="232" t="s">
        <v>4</v>
      </c>
      <c r="E386" s="232" t="s">
        <v>82</v>
      </c>
      <c r="F386" s="2">
        <v>46238</v>
      </c>
      <c r="G386" t="s">
        <v>196</v>
      </c>
      <c r="H386" t="s">
        <v>1710</v>
      </c>
      <c r="I386" s="232" t="s">
        <v>247</v>
      </c>
      <c r="J386" t="s">
        <v>276</v>
      </c>
      <c r="K386" s="232" t="s">
        <v>2083</v>
      </c>
      <c r="L386" t="s">
        <v>105</v>
      </c>
      <c r="M386" s="232"/>
      <c r="N386" t="s">
        <v>2917</v>
      </c>
      <c r="O386" t="s">
        <v>196</v>
      </c>
      <c r="P386" s="232" t="s">
        <v>196</v>
      </c>
      <c r="Q386" s="232">
        <v>1</v>
      </c>
      <c r="R386" t="s">
        <v>1711</v>
      </c>
      <c r="S386" s="232" t="s">
        <v>250</v>
      </c>
      <c r="T386" s="232" t="s">
        <v>276</v>
      </c>
      <c r="U386" s="232" t="s">
        <v>2083</v>
      </c>
      <c r="V386" t="s">
        <v>122</v>
      </c>
      <c r="W386" t="s">
        <v>2917</v>
      </c>
      <c r="X386" s="232" t="s">
        <v>72</v>
      </c>
      <c r="Y386" s="232" t="s">
        <v>36</v>
      </c>
      <c r="Z386" s="2">
        <v>46253</v>
      </c>
      <c r="AA386" s="232" t="s">
        <v>491</v>
      </c>
      <c r="AB386" s="232" t="s">
        <v>1776</v>
      </c>
      <c r="AC386" s="232" t="s">
        <v>196</v>
      </c>
      <c r="AD386" t="s">
        <v>196</v>
      </c>
      <c r="AE386" s="232" t="s">
        <v>182</v>
      </c>
      <c r="AF386" t="s">
        <v>1778</v>
      </c>
      <c r="AG386" s="2">
        <v>46259</v>
      </c>
      <c r="AH386" s="2">
        <v>46259</v>
      </c>
      <c r="AI386">
        <v>38</v>
      </c>
      <c r="AJ386" s="232" t="s">
        <v>3194</v>
      </c>
      <c r="AK386">
        <v>15</v>
      </c>
      <c r="AL386" s="232">
        <v>8</v>
      </c>
      <c r="AN386" t="s">
        <v>2917</v>
      </c>
      <c r="AO386">
        <v>0</v>
      </c>
      <c r="AP386" s="232">
        <v>171000</v>
      </c>
      <c r="AQ386" s="232" t="s">
        <v>196</v>
      </c>
      <c r="AR386" s="232" t="s">
        <v>196</v>
      </c>
      <c r="CF386" s="232" t="s">
        <v>1868</v>
      </c>
      <c r="CG386" s="232" t="s">
        <v>1880</v>
      </c>
      <c r="CH386" t="b">
        <v>0</v>
      </c>
    </row>
    <row r="387" spans="1:86" hidden="1">
      <c r="A387" s="232" t="s">
        <v>1868</v>
      </c>
      <c r="B387" s="232" t="s">
        <v>369</v>
      </c>
      <c r="C387" s="232" t="s">
        <v>6</v>
      </c>
      <c r="D387" s="232" t="s">
        <v>4</v>
      </c>
      <c r="E387" s="232" t="s">
        <v>82</v>
      </c>
      <c r="F387" s="2">
        <v>46241</v>
      </c>
      <c r="G387" t="s">
        <v>196</v>
      </c>
      <c r="H387" t="s">
        <v>3195</v>
      </c>
      <c r="I387" s="232" t="s">
        <v>3458</v>
      </c>
      <c r="J387" t="s">
        <v>1942</v>
      </c>
      <c r="K387" s="232" t="s">
        <v>2262</v>
      </c>
      <c r="L387" t="s">
        <v>2137</v>
      </c>
      <c r="M387" s="232"/>
      <c r="N387" t="s">
        <v>3459</v>
      </c>
      <c r="O387" t="s">
        <v>1943</v>
      </c>
      <c r="P387" s="232" t="s">
        <v>3196</v>
      </c>
      <c r="Q387" s="232"/>
      <c r="R387" t="s">
        <v>2978</v>
      </c>
      <c r="S387" s="232" t="s">
        <v>3197</v>
      </c>
      <c r="T387" s="232" t="s">
        <v>1942</v>
      </c>
      <c r="U387" s="232" t="s">
        <v>2262</v>
      </c>
      <c r="V387" t="s">
        <v>2137</v>
      </c>
      <c r="W387" t="s">
        <v>3198</v>
      </c>
      <c r="X387" s="232" t="s">
        <v>3188</v>
      </c>
      <c r="Y387" s="232" t="s">
        <v>2324</v>
      </c>
      <c r="Z387" s="2">
        <v>46240</v>
      </c>
      <c r="AA387" s="232" t="s">
        <v>3199</v>
      </c>
      <c r="AB387" s="232" t="s">
        <v>1813</v>
      </c>
      <c r="AC387" s="232" t="s">
        <v>3200</v>
      </c>
      <c r="AD387" t="s">
        <v>196</v>
      </c>
      <c r="AE387" s="232" t="s">
        <v>182</v>
      </c>
      <c r="AF387" t="s">
        <v>319</v>
      </c>
      <c r="AG387" s="2">
        <v>46252</v>
      </c>
      <c r="AH387" s="2">
        <v>46252</v>
      </c>
      <c r="AI387">
        <v>30</v>
      </c>
      <c r="AJ387" s="232" t="s">
        <v>3460</v>
      </c>
      <c r="AK387" t="s">
        <v>2327</v>
      </c>
      <c r="AL387" s="232">
        <v>8</v>
      </c>
      <c r="AN387" t="s">
        <v>3459</v>
      </c>
      <c r="AO387">
        <v>0</v>
      </c>
      <c r="AP387" s="232">
        <v>15540</v>
      </c>
      <c r="AQ387" s="232" t="s">
        <v>1943</v>
      </c>
      <c r="AR387" s="232" t="s">
        <v>1943</v>
      </c>
      <c r="CF387" s="232" t="s">
        <v>1868</v>
      </c>
      <c r="CG387" s="232" t="s">
        <v>1880</v>
      </c>
      <c r="CH387" t="b">
        <v>0</v>
      </c>
    </row>
    <row r="388" spans="1:86" hidden="1">
      <c r="A388" s="232" t="s">
        <v>1868</v>
      </c>
      <c r="B388" s="232" t="s">
        <v>155</v>
      </c>
      <c r="C388" s="232" t="s">
        <v>6</v>
      </c>
      <c r="D388" s="232" t="s">
        <v>4</v>
      </c>
      <c r="E388" s="232" t="s">
        <v>82</v>
      </c>
      <c r="F388" s="2">
        <v>46240</v>
      </c>
      <c r="G388" t="s">
        <v>196</v>
      </c>
      <c r="H388" t="s">
        <v>2004</v>
      </c>
      <c r="I388" s="232" t="s">
        <v>3461</v>
      </c>
      <c r="J388" t="s">
        <v>1942</v>
      </c>
      <c r="K388" s="232" t="s">
        <v>2286</v>
      </c>
      <c r="L388" t="s">
        <v>1944</v>
      </c>
      <c r="M388" s="232"/>
      <c r="N388" t="s">
        <v>3462</v>
      </c>
      <c r="O388" t="s">
        <v>1943</v>
      </c>
      <c r="P388" s="232" t="s">
        <v>1943</v>
      </c>
      <c r="Q388" s="232">
        <v>1</v>
      </c>
      <c r="R388" t="s">
        <v>1715</v>
      </c>
      <c r="S388" s="232" t="s">
        <v>3201</v>
      </c>
      <c r="T388" s="232" t="s">
        <v>276</v>
      </c>
      <c r="U388" s="232" t="s">
        <v>13</v>
      </c>
      <c r="V388" t="s">
        <v>14</v>
      </c>
      <c r="W388">
        <v>194</v>
      </c>
      <c r="X388" s="232" t="s">
        <v>74</v>
      </c>
      <c r="Y388" s="232" t="s">
        <v>17</v>
      </c>
      <c r="Z388" s="2">
        <v>46239</v>
      </c>
      <c r="AA388" s="232" t="s">
        <v>704</v>
      </c>
      <c r="AB388" s="232" t="s">
        <v>196</v>
      </c>
      <c r="AC388" s="232" t="s">
        <v>196</v>
      </c>
      <c r="AD388" t="s">
        <v>196</v>
      </c>
      <c r="AE388" s="232" t="s">
        <v>183</v>
      </c>
      <c r="AF388" t="s">
        <v>3202</v>
      </c>
      <c r="AG388" s="2">
        <v>46254</v>
      </c>
      <c r="AH388" s="2">
        <v>46254</v>
      </c>
      <c r="AI388">
        <v>11</v>
      </c>
      <c r="AJ388" s="232" t="s">
        <v>3463</v>
      </c>
      <c r="AK388">
        <v>2</v>
      </c>
      <c r="AL388" s="232">
        <v>8</v>
      </c>
      <c r="AN388" t="s">
        <v>3462</v>
      </c>
      <c r="AO388">
        <v>0</v>
      </c>
      <c r="AP388" s="232">
        <v>4246</v>
      </c>
      <c r="AQ388" s="232" t="s">
        <v>1943</v>
      </c>
      <c r="AR388" s="232" t="s">
        <v>196</v>
      </c>
      <c r="CF388" s="232" t="s">
        <v>1868</v>
      </c>
      <c r="CG388" s="232" t="s">
        <v>1880</v>
      </c>
      <c r="CH388" t="b">
        <v>0</v>
      </c>
    </row>
    <row r="389" spans="1:86" hidden="1">
      <c r="A389" s="232" t="s">
        <v>1868</v>
      </c>
      <c r="B389" s="232" t="s">
        <v>360</v>
      </c>
      <c r="C389" s="232" t="s">
        <v>6</v>
      </c>
      <c r="D389" s="232" t="s">
        <v>4</v>
      </c>
      <c r="E389" s="232" t="s">
        <v>82</v>
      </c>
      <c r="F389" s="2">
        <v>46240</v>
      </c>
      <c r="G389" t="s">
        <v>196</v>
      </c>
      <c r="H389" t="s">
        <v>1715</v>
      </c>
      <c r="I389" s="232" t="s">
        <v>141</v>
      </c>
      <c r="J389" t="s">
        <v>276</v>
      </c>
      <c r="K389" s="232" t="s">
        <v>125</v>
      </c>
      <c r="L389" t="s">
        <v>14</v>
      </c>
      <c r="M389" s="232"/>
      <c r="N389">
        <v>600</v>
      </c>
      <c r="O389" t="s">
        <v>196</v>
      </c>
      <c r="P389" s="232" t="s">
        <v>196</v>
      </c>
      <c r="Q389" s="232">
        <v>1</v>
      </c>
      <c r="R389" t="s">
        <v>1766</v>
      </c>
      <c r="S389" s="232" t="s">
        <v>142</v>
      </c>
      <c r="T389" s="232" t="s">
        <v>276</v>
      </c>
      <c r="U389" s="232" t="s">
        <v>125</v>
      </c>
      <c r="V389" t="s">
        <v>14</v>
      </c>
      <c r="W389">
        <v>600</v>
      </c>
      <c r="X389" s="232" t="s">
        <v>72</v>
      </c>
      <c r="Y389" s="232" t="s">
        <v>18</v>
      </c>
      <c r="Z389" s="2">
        <v>46251</v>
      </c>
      <c r="AA389" s="232" t="s">
        <v>168</v>
      </c>
      <c r="AB389" s="232" t="s">
        <v>337</v>
      </c>
      <c r="AC389" s="232" t="s">
        <v>196</v>
      </c>
      <c r="AD389" t="s">
        <v>196</v>
      </c>
      <c r="AE389" s="232" t="s">
        <v>183</v>
      </c>
      <c r="AF389" t="s">
        <v>320</v>
      </c>
      <c r="AG389" s="2">
        <v>46254</v>
      </c>
      <c r="AH389" s="2">
        <v>46254</v>
      </c>
      <c r="AI389">
        <v>17</v>
      </c>
      <c r="AJ389" s="232" t="s">
        <v>3464</v>
      </c>
      <c r="AK389">
        <v>3</v>
      </c>
      <c r="AL389" s="232">
        <v>8</v>
      </c>
      <c r="AN389">
        <v>600</v>
      </c>
      <c r="AO389">
        <v>0</v>
      </c>
      <c r="AP389" s="232">
        <v>10200</v>
      </c>
      <c r="AQ389" s="232" t="s">
        <v>196</v>
      </c>
      <c r="AR389" s="232" t="s">
        <v>196</v>
      </c>
      <c r="CF389" s="232" t="s">
        <v>1868</v>
      </c>
      <c r="CG389" s="232" t="s">
        <v>1880</v>
      </c>
      <c r="CH389" t="b">
        <v>0</v>
      </c>
    </row>
    <row r="390" spans="1:86" hidden="1">
      <c r="A390" s="232" t="s">
        <v>1868</v>
      </c>
      <c r="B390" s="232" t="s">
        <v>3203</v>
      </c>
      <c r="C390" s="232" t="s">
        <v>6</v>
      </c>
      <c r="D390" s="232" t="s">
        <v>189</v>
      </c>
      <c r="E390" s="232" t="s">
        <v>82</v>
      </c>
      <c r="F390" s="2">
        <v>46239</v>
      </c>
      <c r="G390" t="s">
        <v>196</v>
      </c>
      <c r="H390" t="s">
        <v>1943</v>
      </c>
      <c r="I390" s="232" t="s">
        <v>3204</v>
      </c>
      <c r="J390" t="s">
        <v>1942</v>
      </c>
      <c r="K390" s="232" t="s">
        <v>2262</v>
      </c>
      <c r="L390" t="s">
        <v>1943</v>
      </c>
      <c r="M390" s="232"/>
      <c r="N390" t="s">
        <v>3205</v>
      </c>
      <c r="O390" t="s">
        <v>3168</v>
      </c>
      <c r="P390" s="232" t="s">
        <v>1943</v>
      </c>
      <c r="Q390" s="232">
        <v>1</v>
      </c>
      <c r="R390" t="s">
        <v>119</v>
      </c>
      <c r="S390" s="232" t="s">
        <v>3206</v>
      </c>
      <c r="T390" s="232" t="s">
        <v>196</v>
      </c>
      <c r="U390" s="232" t="s">
        <v>2083</v>
      </c>
      <c r="V390" t="s">
        <v>196</v>
      </c>
      <c r="W390">
        <v>200</v>
      </c>
      <c r="X390" s="232" t="s">
        <v>74</v>
      </c>
      <c r="Y390" s="232" t="s">
        <v>36</v>
      </c>
      <c r="Z390" s="2">
        <v>46238</v>
      </c>
      <c r="AA390" s="232" t="s">
        <v>38</v>
      </c>
      <c r="AB390" s="232" t="s">
        <v>2203</v>
      </c>
      <c r="AC390" s="232" t="s">
        <v>3207</v>
      </c>
      <c r="AD390" t="s">
        <v>196</v>
      </c>
      <c r="AE390" s="232" t="s">
        <v>185</v>
      </c>
      <c r="AF390" t="s">
        <v>2205</v>
      </c>
      <c r="AG390" s="2">
        <v>46244</v>
      </c>
      <c r="AH390" s="2">
        <v>46244</v>
      </c>
      <c r="AI390" t="s">
        <v>196</v>
      </c>
      <c r="AJ390" s="232" t="s">
        <v>3208</v>
      </c>
      <c r="AK390">
        <v>2</v>
      </c>
      <c r="AL390" s="232">
        <v>8</v>
      </c>
      <c r="AN390" t="s">
        <v>3205</v>
      </c>
      <c r="AO390">
        <v>0</v>
      </c>
      <c r="AP390" s="232">
        <v>0</v>
      </c>
      <c r="AQ390" s="232" t="s">
        <v>3209</v>
      </c>
      <c r="AR390" s="232" t="s">
        <v>196</v>
      </c>
      <c r="CF390" s="232" t="s">
        <v>1868</v>
      </c>
      <c r="CG390" s="232" t="s">
        <v>1880</v>
      </c>
      <c r="CH390" t="b">
        <v>0</v>
      </c>
    </row>
    <row r="391" spans="1:86" hidden="1">
      <c r="A391" s="232" t="s">
        <v>1868</v>
      </c>
      <c r="B391" s="232" t="s">
        <v>371</v>
      </c>
      <c r="C391" s="232" t="s">
        <v>6</v>
      </c>
      <c r="D391" s="232" t="s">
        <v>4</v>
      </c>
      <c r="E391" s="232" t="s">
        <v>195</v>
      </c>
      <c r="F391" s="2">
        <v>46251</v>
      </c>
      <c r="G391" t="s">
        <v>196</v>
      </c>
      <c r="H391" t="s">
        <v>1710</v>
      </c>
      <c r="I391" s="232" t="s">
        <v>1863</v>
      </c>
      <c r="J391" t="s">
        <v>276</v>
      </c>
      <c r="K391" s="232" t="s">
        <v>2083</v>
      </c>
      <c r="L391" t="s">
        <v>105</v>
      </c>
      <c r="M391" s="232"/>
      <c r="N391" t="s">
        <v>2917</v>
      </c>
      <c r="O391" t="s">
        <v>5</v>
      </c>
      <c r="P391" s="232" t="s">
        <v>196</v>
      </c>
      <c r="Q391" s="232">
        <v>1</v>
      </c>
      <c r="R391" t="s">
        <v>1711</v>
      </c>
      <c r="S391" s="232" t="s">
        <v>1864</v>
      </c>
      <c r="T391" s="232" t="s">
        <v>276</v>
      </c>
      <c r="U391" s="232" t="s">
        <v>2083</v>
      </c>
      <c r="V391" t="s">
        <v>122</v>
      </c>
      <c r="W391" t="s">
        <v>2917</v>
      </c>
      <c r="X391" s="232" t="s">
        <v>72</v>
      </c>
      <c r="Y391" s="232" t="s">
        <v>36</v>
      </c>
      <c r="Z391" s="2">
        <v>46253</v>
      </c>
      <c r="AA391" s="232" t="s">
        <v>491</v>
      </c>
      <c r="AB391" s="232" t="s">
        <v>1776</v>
      </c>
      <c r="AC391" s="232" t="s">
        <v>196</v>
      </c>
      <c r="AD391" t="s">
        <v>196</v>
      </c>
      <c r="AE391" s="232" t="s">
        <v>182</v>
      </c>
      <c r="AF391" t="s">
        <v>1778</v>
      </c>
      <c r="AG391" s="2">
        <v>46260</v>
      </c>
      <c r="AH391" s="2">
        <v>46260</v>
      </c>
      <c r="AI391">
        <v>38</v>
      </c>
      <c r="AJ391" s="232" t="s">
        <v>3540</v>
      </c>
      <c r="AK391">
        <v>15</v>
      </c>
      <c r="AL391" s="232">
        <v>8</v>
      </c>
      <c r="AN391" t="s">
        <v>2917</v>
      </c>
      <c r="AO391">
        <v>0</v>
      </c>
      <c r="AP391" s="232">
        <v>171000</v>
      </c>
      <c r="AQ391" s="232" t="s">
        <v>196</v>
      </c>
      <c r="AR391" s="232" t="s">
        <v>196</v>
      </c>
      <c r="CF391" s="232" t="s">
        <v>1868</v>
      </c>
      <c r="CG391" s="232" t="s">
        <v>1880</v>
      </c>
      <c r="CH391" t="b">
        <v>0</v>
      </c>
    </row>
    <row r="392" spans="1:86" hidden="1">
      <c r="A392" s="232" t="s">
        <v>1868</v>
      </c>
      <c r="B392" s="232" t="s">
        <v>375</v>
      </c>
      <c r="C392" s="232" t="s">
        <v>6</v>
      </c>
      <c r="D392" s="232" t="s">
        <v>4</v>
      </c>
      <c r="E392" s="232" t="s">
        <v>195</v>
      </c>
      <c r="F392" s="2">
        <v>46251</v>
      </c>
      <c r="G392" t="s">
        <v>196</v>
      </c>
      <c r="H392" t="s">
        <v>1710</v>
      </c>
      <c r="I392" s="232" t="s">
        <v>247</v>
      </c>
      <c r="J392" t="s">
        <v>276</v>
      </c>
      <c r="K392" s="232" t="s">
        <v>2083</v>
      </c>
      <c r="L392" t="s">
        <v>105</v>
      </c>
      <c r="M392" s="232"/>
      <c r="N392" t="s">
        <v>3465</v>
      </c>
      <c r="O392" t="s">
        <v>5</v>
      </c>
      <c r="P392" s="232" t="s">
        <v>196</v>
      </c>
      <c r="Q392" s="232">
        <v>1</v>
      </c>
      <c r="R392" t="s">
        <v>1711</v>
      </c>
      <c r="S392" s="232" t="s">
        <v>250</v>
      </c>
      <c r="T392" s="232" t="s">
        <v>276</v>
      </c>
      <c r="U392" s="232" t="s">
        <v>2083</v>
      </c>
      <c r="V392" t="s">
        <v>122</v>
      </c>
      <c r="W392" t="s">
        <v>3465</v>
      </c>
      <c r="X392" s="232" t="s">
        <v>72</v>
      </c>
      <c r="Y392" s="232" t="s">
        <v>36</v>
      </c>
      <c r="Z392" s="2">
        <v>46254</v>
      </c>
      <c r="AA392" s="232" t="s">
        <v>491</v>
      </c>
      <c r="AB392" s="232" t="s">
        <v>1776</v>
      </c>
      <c r="AC392" s="232" t="s">
        <v>196</v>
      </c>
      <c r="AD392" t="s">
        <v>196</v>
      </c>
      <c r="AE392" s="232" t="s">
        <v>182</v>
      </c>
      <c r="AF392" t="s">
        <v>1778</v>
      </c>
      <c r="AG392" s="2">
        <v>46261</v>
      </c>
      <c r="AH392" s="2">
        <v>46261</v>
      </c>
      <c r="AI392">
        <v>38</v>
      </c>
      <c r="AJ392" s="232" t="s">
        <v>3541</v>
      </c>
      <c r="AK392">
        <v>11</v>
      </c>
      <c r="AL392" s="232">
        <v>8</v>
      </c>
      <c r="AN392" t="s">
        <v>3465</v>
      </c>
      <c r="AO392">
        <v>0</v>
      </c>
      <c r="AP392" s="232">
        <v>125400</v>
      </c>
      <c r="AQ392" s="232" t="s">
        <v>196</v>
      </c>
      <c r="AR392" s="232" t="s">
        <v>196</v>
      </c>
      <c r="CF392" s="232" t="s">
        <v>1868</v>
      </c>
      <c r="CG392" s="232" t="s">
        <v>1880</v>
      </c>
      <c r="CH392" t="b">
        <v>0</v>
      </c>
    </row>
    <row r="393" spans="1:86" hidden="1">
      <c r="A393" s="232" t="s">
        <v>1868</v>
      </c>
      <c r="B393" s="232" t="s">
        <v>349</v>
      </c>
      <c r="C393" s="232" t="s">
        <v>6</v>
      </c>
      <c r="D393" s="232" t="s">
        <v>189</v>
      </c>
      <c r="E393" s="232" t="s">
        <v>82</v>
      </c>
      <c r="F393" s="2">
        <v>46252</v>
      </c>
      <c r="G393" t="s">
        <v>196</v>
      </c>
      <c r="H393" t="s">
        <v>2004</v>
      </c>
      <c r="I393" s="232" t="s">
        <v>3597</v>
      </c>
      <c r="J393" t="s">
        <v>1942</v>
      </c>
      <c r="K393" s="232" t="s">
        <v>1943</v>
      </c>
      <c r="L393" t="s">
        <v>3598</v>
      </c>
      <c r="M393" s="232"/>
      <c r="N393" t="s">
        <v>3599</v>
      </c>
      <c r="O393" t="s">
        <v>1943</v>
      </c>
      <c r="P393" s="232" t="s">
        <v>1943</v>
      </c>
      <c r="Q393" s="232">
        <v>1</v>
      </c>
      <c r="R393" t="s">
        <v>1766</v>
      </c>
      <c r="S393" s="232" t="s">
        <v>1857</v>
      </c>
      <c r="T393" s="232" t="s">
        <v>276</v>
      </c>
      <c r="U393" s="232" t="s">
        <v>196</v>
      </c>
      <c r="V393" t="s">
        <v>14</v>
      </c>
      <c r="W393">
        <v>100</v>
      </c>
      <c r="X393" s="232" t="s">
        <v>74</v>
      </c>
      <c r="Y393" s="232" t="s">
        <v>16</v>
      </c>
      <c r="Z393" s="2">
        <v>46251</v>
      </c>
      <c r="AA393" s="232" t="s">
        <v>42</v>
      </c>
      <c r="AB393" s="232" t="s">
        <v>1732</v>
      </c>
      <c r="AC393" s="232" t="s">
        <v>196</v>
      </c>
      <c r="AD393" t="s">
        <v>196</v>
      </c>
      <c r="AE393" s="232" t="s">
        <v>180</v>
      </c>
      <c r="AF393" t="s">
        <v>2091</v>
      </c>
      <c r="AG393" s="2">
        <v>46255</v>
      </c>
      <c r="AH393" s="2">
        <v>46255</v>
      </c>
      <c r="AI393">
        <v>15</v>
      </c>
      <c r="AJ393" s="232" t="s">
        <v>3600</v>
      </c>
      <c r="AK393">
        <v>2</v>
      </c>
      <c r="AL393" s="232">
        <v>8</v>
      </c>
      <c r="AN393" t="s">
        <v>3599</v>
      </c>
      <c r="AO393">
        <v>0</v>
      </c>
      <c r="AP393" s="232">
        <v>1470</v>
      </c>
      <c r="AQ393" s="232" t="s">
        <v>3601</v>
      </c>
      <c r="AR393" s="232" t="s">
        <v>3466</v>
      </c>
      <c r="CF393" s="232" t="s">
        <v>1868</v>
      </c>
      <c r="CG393" s="232" t="s">
        <v>1880</v>
      </c>
      <c r="CH393" t="b">
        <v>0</v>
      </c>
    </row>
    <row r="394" spans="1:86" hidden="1">
      <c r="A394" s="232" t="s">
        <v>1868</v>
      </c>
      <c r="B394" s="232" t="s">
        <v>350</v>
      </c>
      <c r="C394" s="232" t="s">
        <v>6</v>
      </c>
      <c r="D394" s="232" t="s">
        <v>189</v>
      </c>
      <c r="E394" s="232" t="s">
        <v>82</v>
      </c>
      <c r="F394" s="2">
        <v>46241</v>
      </c>
      <c r="G394" t="s">
        <v>196</v>
      </c>
      <c r="H394" t="s">
        <v>1715</v>
      </c>
      <c r="I394" s="232" t="s">
        <v>158</v>
      </c>
      <c r="J394" t="s">
        <v>276</v>
      </c>
      <c r="K394" s="232" t="s">
        <v>196</v>
      </c>
      <c r="L394" t="s">
        <v>100</v>
      </c>
      <c r="M394" s="232"/>
      <c r="N394">
        <v>2100</v>
      </c>
      <c r="O394" t="s">
        <v>196</v>
      </c>
      <c r="P394" s="232" t="s">
        <v>196</v>
      </c>
      <c r="Q394" s="232">
        <v>1</v>
      </c>
      <c r="R394" t="s">
        <v>1766</v>
      </c>
      <c r="S394" s="232" t="s">
        <v>159</v>
      </c>
      <c r="T394" s="232" t="s">
        <v>276</v>
      </c>
      <c r="U394" s="232" t="s">
        <v>196</v>
      </c>
      <c r="V394" t="s">
        <v>14</v>
      </c>
      <c r="W394">
        <v>1050</v>
      </c>
      <c r="X394" s="232" t="s">
        <v>74</v>
      </c>
      <c r="Y394" s="232" t="s">
        <v>17</v>
      </c>
      <c r="Z394" s="2">
        <v>46241</v>
      </c>
      <c r="AA394" s="232" t="s">
        <v>3467</v>
      </c>
      <c r="AB394" s="232" t="s">
        <v>3468</v>
      </c>
      <c r="AC394" s="232" t="s">
        <v>196</v>
      </c>
      <c r="AD394" t="s">
        <v>196</v>
      </c>
      <c r="AE394" s="232" t="s">
        <v>180</v>
      </c>
      <c r="AF394" t="s">
        <v>2091</v>
      </c>
      <c r="AG394" s="2">
        <v>46251</v>
      </c>
      <c r="AH394" s="2">
        <v>46251</v>
      </c>
      <c r="AI394">
        <v>26</v>
      </c>
      <c r="AJ394" s="232" t="s">
        <v>3469</v>
      </c>
      <c r="AK394">
        <v>10</v>
      </c>
      <c r="AL394" s="232">
        <v>8</v>
      </c>
      <c r="AN394">
        <v>2100</v>
      </c>
      <c r="AO394">
        <v>0</v>
      </c>
      <c r="AP394" s="232">
        <v>54600</v>
      </c>
      <c r="AQ394" s="232" t="s">
        <v>196</v>
      </c>
      <c r="AR394" s="232" t="s">
        <v>196</v>
      </c>
      <c r="CF394" s="232" t="s">
        <v>1868</v>
      </c>
      <c r="CG394" s="232" t="s">
        <v>1880</v>
      </c>
      <c r="CH394" t="b">
        <v>0</v>
      </c>
    </row>
    <row r="395" spans="1:86" hidden="1">
      <c r="A395" s="232" t="s">
        <v>1868</v>
      </c>
      <c r="B395" s="232" t="s">
        <v>323</v>
      </c>
      <c r="C395" s="232" t="s">
        <v>6</v>
      </c>
      <c r="D395" s="232" t="s">
        <v>4</v>
      </c>
      <c r="E395" s="232" t="s">
        <v>82</v>
      </c>
      <c r="F395" s="2">
        <v>46241</v>
      </c>
      <c r="G395" t="s">
        <v>196</v>
      </c>
      <c r="H395" t="s">
        <v>1715</v>
      </c>
      <c r="I395" s="232" t="s">
        <v>2011</v>
      </c>
      <c r="J395" t="s">
        <v>276</v>
      </c>
      <c r="K395" s="232" t="s">
        <v>91</v>
      </c>
      <c r="L395" t="s">
        <v>14</v>
      </c>
      <c r="M395" s="232"/>
      <c r="N395">
        <v>200</v>
      </c>
      <c r="O395" t="s">
        <v>196</v>
      </c>
      <c r="P395" s="232" t="s">
        <v>1779</v>
      </c>
      <c r="Q395" s="232">
        <v>1</v>
      </c>
      <c r="R395" t="s">
        <v>1715</v>
      </c>
      <c r="S395" s="232" t="s">
        <v>2010</v>
      </c>
      <c r="T395" s="232" t="s">
        <v>276</v>
      </c>
      <c r="U395" s="232" t="s">
        <v>91</v>
      </c>
      <c r="V395" t="s">
        <v>14</v>
      </c>
      <c r="W395">
        <v>200</v>
      </c>
      <c r="X395" s="232" t="s">
        <v>74</v>
      </c>
      <c r="Y395" s="232" t="s">
        <v>16</v>
      </c>
      <c r="Z395" s="2">
        <v>46244</v>
      </c>
      <c r="AA395" s="232" t="s">
        <v>16</v>
      </c>
      <c r="AB395" s="232" t="s">
        <v>3470</v>
      </c>
      <c r="AC395" s="232" t="s">
        <v>196</v>
      </c>
      <c r="AD395" t="s">
        <v>196</v>
      </c>
      <c r="AE395" s="232" t="s">
        <v>183</v>
      </c>
      <c r="AF395" t="s">
        <v>317</v>
      </c>
      <c r="AG395" s="2">
        <v>46254</v>
      </c>
      <c r="AH395" s="2">
        <v>46254</v>
      </c>
      <c r="AI395">
        <v>17</v>
      </c>
      <c r="AJ395" s="232" t="s">
        <v>3471</v>
      </c>
      <c r="AK395">
        <v>1</v>
      </c>
      <c r="AL395" s="232">
        <v>8</v>
      </c>
      <c r="AN395">
        <v>200</v>
      </c>
      <c r="AO395">
        <v>0</v>
      </c>
      <c r="AP395" s="232">
        <v>3400</v>
      </c>
      <c r="AQ395" s="232" t="s">
        <v>196</v>
      </c>
      <c r="AR395" s="232" t="s">
        <v>196</v>
      </c>
      <c r="CF395" s="232" t="s">
        <v>1868</v>
      </c>
      <c r="CG395" s="232" t="s">
        <v>1880</v>
      </c>
      <c r="CH395" t="b">
        <v>0</v>
      </c>
    </row>
    <row r="396" spans="1:86" hidden="1">
      <c r="A396" s="232" t="s">
        <v>1868</v>
      </c>
      <c r="B396" s="232" t="s">
        <v>358</v>
      </c>
      <c r="C396" s="232" t="s">
        <v>6</v>
      </c>
      <c r="D396" s="232" t="s">
        <v>4</v>
      </c>
      <c r="E396" s="232" t="s">
        <v>195</v>
      </c>
      <c r="F396" s="2">
        <v>46251</v>
      </c>
      <c r="G396" t="s">
        <v>196</v>
      </c>
      <c r="H396" t="s">
        <v>1715</v>
      </c>
      <c r="I396" s="232" t="s">
        <v>3658</v>
      </c>
      <c r="J396" t="s">
        <v>927</v>
      </c>
      <c r="K396" s="232" t="s">
        <v>88</v>
      </c>
      <c r="L396" t="s">
        <v>14</v>
      </c>
      <c r="M396" s="232"/>
      <c r="N396" t="s">
        <v>3659</v>
      </c>
      <c r="O396" t="s">
        <v>196</v>
      </c>
      <c r="P396" s="232" t="s">
        <v>196</v>
      </c>
      <c r="Q396" s="232">
        <v>1</v>
      </c>
      <c r="R396" t="s">
        <v>1715</v>
      </c>
      <c r="S396" s="232" t="s">
        <v>2007</v>
      </c>
      <c r="T396" s="232" t="s">
        <v>276</v>
      </c>
      <c r="U396" s="232" t="s">
        <v>88</v>
      </c>
      <c r="V396" t="s">
        <v>14</v>
      </c>
      <c r="W396">
        <v>600</v>
      </c>
      <c r="X396" s="232" t="s">
        <v>72</v>
      </c>
      <c r="Y396" s="232" t="s">
        <v>39</v>
      </c>
      <c r="Z396" s="2">
        <v>46252</v>
      </c>
      <c r="AA396" s="232" t="s">
        <v>46</v>
      </c>
      <c r="AB396" s="232" t="s">
        <v>196</v>
      </c>
      <c r="AC396" s="232" t="s">
        <v>196</v>
      </c>
      <c r="AD396" t="s">
        <v>196</v>
      </c>
      <c r="AE396" s="232" t="s">
        <v>183</v>
      </c>
      <c r="AF396" t="s">
        <v>317</v>
      </c>
      <c r="AG396" s="2">
        <v>46255</v>
      </c>
      <c r="AH396" s="2">
        <v>46255</v>
      </c>
      <c r="AI396">
        <v>18.670000000000002</v>
      </c>
      <c r="AJ396" s="232" t="s">
        <v>3660</v>
      </c>
      <c r="AK396">
        <v>3</v>
      </c>
      <c r="AL396" s="232">
        <v>8</v>
      </c>
      <c r="AN396" t="s">
        <v>3659</v>
      </c>
      <c r="AO396">
        <v>0</v>
      </c>
      <c r="AP396" s="232">
        <v>66932</v>
      </c>
      <c r="AQ396" s="232" t="s">
        <v>196</v>
      </c>
      <c r="AR396" s="232" t="s">
        <v>196</v>
      </c>
      <c r="CF396" s="232" t="s">
        <v>1868</v>
      </c>
      <c r="CG396" s="232" t="s">
        <v>1880</v>
      </c>
      <c r="CH396" t="b">
        <v>0</v>
      </c>
    </row>
    <row r="397" spans="1:86" hidden="1">
      <c r="A397" s="232" t="s">
        <v>1868</v>
      </c>
      <c r="B397" s="232" t="s">
        <v>359</v>
      </c>
      <c r="C397" s="232" t="s">
        <v>6</v>
      </c>
      <c r="D397" s="232" t="s">
        <v>4</v>
      </c>
      <c r="E397" s="232" t="s">
        <v>82</v>
      </c>
      <c r="F397" s="2">
        <v>46259</v>
      </c>
      <c r="G397" t="s">
        <v>196</v>
      </c>
      <c r="H397" t="s">
        <v>1715</v>
      </c>
      <c r="I397" s="232" t="s">
        <v>2010</v>
      </c>
      <c r="J397" t="s">
        <v>276</v>
      </c>
      <c r="K397" s="232" t="s">
        <v>91</v>
      </c>
      <c r="L397" t="s">
        <v>14</v>
      </c>
      <c r="M397" s="232"/>
      <c r="N397" t="s">
        <v>1923</v>
      </c>
      <c r="O397" t="s">
        <v>196</v>
      </c>
      <c r="P397" s="232" t="s">
        <v>196</v>
      </c>
      <c r="Q397" s="232">
        <v>1</v>
      </c>
      <c r="R397" t="s">
        <v>1766</v>
      </c>
      <c r="S397" s="232" t="s">
        <v>2007</v>
      </c>
      <c r="T397" s="232" t="s">
        <v>276</v>
      </c>
      <c r="U397" s="232" t="s">
        <v>91</v>
      </c>
      <c r="V397" t="s">
        <v>14</v>
      </c>
      <c r="W397" t="s">
        <v>1925</v>
      </c>
      <c r="X397" s="232" t="s">
        <v>74</v>
      </c>
      <c r="Y397" s="232" t="s">
        <v>39</v>
      </c>
      <c r="Z397" s="2">
        <v>46261</v>
      </c>
      <c r="AA397" s="232" t="s">
        <v>39</v>
      </c>
      <c r="AB397" s="232" t="s">
        <v>196</v>
      </c>
      <c r="AC397" s="232" t="s">
        <v>196</v>
      </c>
      <c r="AD397" t="s">
        <v>196</v>
      </c>
      <c r="AE397" s="232" t="s">
        <v>183</v>
      </c>
      <c r="AF397" t="s">
        <v>317</v>
      </c>
      <c r="AG397" s="2">
        <v>46265</v>
      </c>
      <c r="AH397" s="2">
        <v>46265</v>
      </c>
      <c r="AI397">
        <v>13</v>
      </c>
      <c r="AJ397" s="232" t="s">
        <v>4344</v>
      </c>
      <c r="AK397">
        <v>50</v>
      </c>
      <c r="AL397" s="232">
        <v>8</v>
      </c>
      <c r="AN397" t="s">
        <v>1923</v>
      </c>
      <c r="AO397">
        <v>0</v>
      </c>
      <c r="AP397" s="232">
        <v>260000</v>
      </c>
      <c r="AQ397" s="232" t="s">
        <v>196</v>
      </c>
      <c r="AR397" s="232" t="s">
        <v>196</v>
      </c>
      <c r="CF397" s="232" t="s">
        <v>1868</v>
      </c>
      <c r="CG397" s="232" t="s">
        <v>1880</v>
      </c>
      <c r="CH397" t="b">
        <v>0</v>
      </c>
    </row>
    <row r="398" spans="1:86" hidden="1">
      <c r="A398" s="232" t="s">
        <v>1868</v>
      </c>
      <c r="B398" s="232" t="s">
        <v>0</v>
      </c>
      <c r="C398" s="232" t="s">
        <v>6</v>
      </c>
      <c r="D398" s="232" t="s">
        <v>4</v>
      </c>
      <c r="E398" s="232" t="s">
        <v>82</v>
      </c>
      <c r="F398" s="2">
        <v>46259</v>
      </c>
      <c r="G398" t="s">
        <v>196</v>
      </c>
      <c r="H398" t="s">
        <v>1715</v>
      </c>
      <c r="I398" s="232" t="s">
        <v>2552</v>
      </c>
      <c r="J398" t="s">
        <v>838</v>
      </c>
      <c r="K398" s="232" t="s">
        <v>91</v>
      </c>
      <c r="L398" t="s">
        <v>14</v>
      </c>
      <c r="M398" s="232"/>
      <c r="N398" t="s">
        <v>1888</v>
      </c>
      <c r="O398" t="s">
        <v>196</v>
      </c>
      <c r="P398" s="232" t="s">
        <v>1779</v>
      </c>
      <c r="Q398" s="232">
        <v>1</v>
      </c>
      <c r="R398" t="s">
        <v>1766</v>
      </c>
      <c r="S398" s="232" t="s">
        <v>2007</v>
      </c>
      <c r="T398" s="232" t="s">
        <v>276</v>
      </c>
      <c r="U398" s="232" t="s">
        <v>91</v>
      </c>
      <c r="V398" t="s">
        <v>14</v>
      </c>
      <c r="W398">
        <v>600</v>
      </c>
      <c r="X398" s="232" t="s">
        <v>72</v>
      </c>
      <c r="Y398" s="232" t="s">
        <v>39</v>
      </c>
      <c r="Z398" s="2">
        <v>46261</v>
      </c>
      <c r="AA398" s="232" t="s">
        <v>46</v>
      </c>
      <c r="AB398" s="232" t="s">
        <v>196</v>
      </c>
      <c r="AC398" s="232" t="s">
        <v>196</v>
      </c>
      <c r="AD398" t="s">
        <v>196</v>
      </c>
      <c r="AE398" s="232" t="s">
        <v>183</v>
      </c>
      <c r="AF398" t="s">
        <v>317</v>
      </c>
      <c r="AG398" s="2">
        <v>46265</v>
      </c>
      <c r="AH398" s="2">
        <v>46265</v>
      </c>
      <c r="AI398">
        <v>21.5</v>
      </c>
      <c r="AJ398" s="232" t="s">
        <v>4345</v>
      </c>
      <c r="AK398">
        <v>3</v>
      </c>
      <c r="AL398" s="232">
        <v>8</v>
      </c>
      <c r="AN398" t="s">
        <v>1888</v>
      </c>
      <c r="AO398">
        <v>0</v>
      </c>
      <c r="AP398" s="232">
        <v>51600</v>
      </c>
      <c r="AQ398" s="232" t="s">
        <v>196</v>
      </c>
      <c r="AR398" s="232" t="s">
        <v>196</v>
      </c>
      <c r="CF398" s="232" t="s">
        <v>1868</v>
      </c>
      <c r="CG398" s="232" t="s">
        <v>1880</v>
      </c>
      <c r="CH398" t="b">
        <v>0</v>
      </c>
    </row>
    <row r="399" spans="1:86" hidden="1">
      <c r="A399" s="232" t="s">
        <v>1868</v>
      </c>
      <c r="B399" s="232" t="s">
        <v>363</v>
      </c>
      <c r="C399" s="232" t="s">
        <v>6</v>
      </c>
      <c r="D399" s="232" t="s">
        <v>4</v>
      </c>
      <c r="E399" s="232" t="s">
        <v>82</v>
      </c>
      <c r="F399" s="2">
        <v>46261</v>
      </c>
      <c r="G399" t="s">
        <v>196</v>
      </c>
      <c r="H399" t="s">
        <v>2004</v>
      </c>
      <c r="I399" s="232" t="s">
        <v>4510</v>
      </c>
      <c r="J399" t="s">
        <v>4511</v>
      </c>
      <c r="K399" s="232" t="s">
        <v>4512</v>
      </c>
      <c r="L399" t="s">
        <v>1944</v>
      </c>
      <c r="M399" s="232"/>
      <c r="N399" t="s">
        <v>4513</v>
      </c>
      <c r="O399" t="s">
        <v>1943</v>
      </c>
      <c r="P399" s="232" t="s">
        <v>2634</v>
      </c>
      <c r="Q399" s="232">
        <v>1</v>
      </c>
      <c r="R399" t="s">
        <v>1715</v>
      </c>
      <c r="S399" s="232" t="s">
        <v>2007</v>
      </c>
      <c r="T399" s="232" t="s">
        <v>276</v>
      </c>
      <c r="U399" s="232" t="s">
        <v>91</v>
      </c>
      <c r="V399" t="s">
        <v>14</v>
      </c>
      <c r="W399">
        <v>600</v>
      </c>
      <c r="X399" s="232" t="s">
        <v>72</v>
      </c>
      <c r="Y399" s="232" t="s">
        <v>39</v>
      </c>
      <c r="Z399" s="2">
        <v>46261</v>
      </c>
      <c r="AA399" s="232" t="s">
        <v>46</v>
      </c>
      <c r="AB399" s="232" t="s">
        <v>196</v>
      </c>
      <c r="AC399" s="232" t="s">
        <v>196</v>
      </c>
      <c r="AD399" t="s">
        <v>196</v>
      </c>
      <c r="AE399" s="232" t="s">
        <v>183</v>
      </c>
      <c r="AF399" t="s">
        <v>317</v>
      </c>
      <c r="AG399" s="2">
        <v>46265</v>
      </c>
      <c r="AH399" s="2">
        <v>46265</v>
      </c>
      <c r="AI399">
        <v>18.670000000000002</v>
      </c>
      <c r="AJ399" s="232" t="s">
        <v>4514</v>
      </c>
      <c r="AK399">
        <v>3</v>
      </c>
      <c r="AL399" s="232">
        <v>8</v>
      </c>
      <c r="AN399" t="s">
        <v>4513</v>
      </c>
      <c r="AO399">
        <v>0</v>
      </c>
      <c r="AP399" s="232">
        <v>0</v>
      </c>
      <c r="AQ399" s="232" t="s">
        <v>1943</v>
      </c>
      <c r="AR399" s="232" t="s">
        <v>196</v>
      </c>
      <c r="CF399" s="232" t="s">
        <v>1868</v>
      </c>
      <c r="CG399" s="232" t="s">
        <v>1880</v>
      </c>
      <c r="CH399" t="b">
        <v>0</v>
      </c>
    </row>
    <row r="400" spans="1:86" hidden="1">
      <c r="A400" s="232" t="s">
        <v>1868</v>
      </c>
      <c r="B400" s="232" t="s">
        <v>160</v>
      </c>
      <c r="C400" s="232" t="s">
        <v>6</v>
      </c>
      <c r="D400" s="232" t="s">
        <v>4</v>
      </c>
      <c r="E400" s="232" t="s">
        <v>82</v>
      </c>
      <c r="F400" s="2">
        <v>46259</v>
      </c>
      <c r="G400" t="s">
        <v>196</v>
      </c>
      <c r="H400" t="s">
        <v>1715</v>
      </c>
      <c r="I400" s="232" t="s">
        <v>2986</v>
      </c>
      <c r="J400" t="s">
        <v>838</v>
      </c>
      <c r="K400" s="232" t="s">
        <v>91</v>
      </c>
      <c r="L400" t="s">
        <v>14</v>
      </c>
      <c r="M400" s="232"/>
      <c r="N400" t="s">
        <v>2248</v>
      </c>
      <c r="O400" t="s">
        <v>196</v>
      </c>
      <c r="P400" s="232" t="s">
        <v>1779</v>
      </c>
      <c r="Q400" s="232">
        <v>1</v>
      </c>
      <c r="R400" t="s">
        <v>1766</v>
      </c>
      <c r="S400" s="232" t="s">
        <v>2007</v>
      </c>
      <c r="T400" s="232" t="s">
        <v>276</v>
      </c>
      <c r="U400" s="232" t="s">
        <v>91</v>
      </c>
      <c r="V400" t="s">
        <v>14</v>
      </c>
      <c r="W400">
        <v>800</v>
      </c>
      <c r="X400" s="232" t="s">
        <v>72</v>
      </c>
      <c r="Y400" s="232" t="s">
        <v>39</v>
      </c>
      <c r="Z400" s="2">
        <v>46261</v>
      </c>
      <c r="AA400" s="232" t="s">
        <v>46</v>
      </c>
      <c r="AB400" s="232" t="s">
        <v>196</v>
      </c>
      <c r="AC400" s="232" t="s">
        <v>196</v>
      </c>
      <c r="AD400" t="s">
        <v>196</v>
      </c>
      <c r="AE400" s="232" t="s">
        <v>183</v>
      </c>
      <c r="AF400" t="s">
        <v>317</v>
      </c>
      <c r="AG400" s="2">
        <v>46265</v>
      </c>
      <c r="AH400" s="2">
        <v>46265</v>
      </c>
      <c r="AI400">
        <v>21.5</v>
      </c>
      <c r="AJ400" s="232" t="s">
        <v>4346</v>
      </c>
      <c r="AK400">
        <v>4</v>
      </c>
      <c r="AL400" s="232">
        <v>8</v>
      </c>
      <c r="AN400" t="s">
        <v>2248</v>
      </c>
      <c r="AO400">
        <v>0</v>
      </c>
      <c r="AP400" s="232">
        <v>68800</v>
      </c>
      <c r="AQ400" s="232" t="s">
        <v>196</v>
      </c>
      <c r="AR400" s="232" t="s">
        <v>196</v>
      </c>
      <c r="CF400" s="232" t="s">
        <v>1868</v>
      </c>
      <c r="CG400" s="232" t="s">
        <v>1880</v>
      </c>
      <c r="CH400" t="b">
        <v>0</v>
      </c>
    </row>
    <row r="401" spans="1:86" hidden="1">
      <c r="A401" s="232" t="s">
        <v>1868</v>
      </c>
      <c r="B401" s="232" t="s">
        <v>364</v>
      </c>
      <c r="C401" s="232" t="s">
        <v>6</v>
      </c>
      <c r="D401" s="232" t="s">
        <v>4</v>
      </c>
      <c r="E401" s="232" t="s">
        <v>195</v>
      </c>
      <c r="F401" s="2">
        <v>46251</v>
      </c>
      <c r="G401" t="s">
        <v>196</v>
      </c>
      <c r="H401" t="s">
        <v>1715</v>
      </c>
      <c r="I401" s="232" t="s">
        <v>3661</v>
      </c>
      <c r="J401" t="s">
        <v>838</v>
      </c>
      <c r="K401" s="232" t="s">
        <v>88</v>
      </c>
      <c r="L401" t="s">
        <v>14</v>
      </c>
      <c r="M401" s="232"/>
      <c r="N401" t="s">
        <v>3662</v>
      </c>
      <c r="O401" t="s">
        <v>196</v>
      </c>
      <c r="P401" s="232" t="s">
        <v>196</v>
      </c>
      <c r="Q401" s="232">
        <v>1</v>
      </c>
      <c r="R401" t="s">
        <v>1766</v>
      </c>
      <c r="S401" s="232" t="s">
        <v>2012</v>
      </c>
      <c r="T401" s="232" t="s">
        <v>276</v>
      </c>
      <c r="U401" s="232" t="s">
        <v>88</v>
      </c>
      <c r="V401" t="s">
        <v>14</v>
      </c>
      <c r="W401" t="s">
        <v>1793</v>
      </c>
      <c r="X401" s="232" t="s">
        <v>72</v>
      </c>
      <c r="Y401" s="232" t="s">
        <v>39</v>
      </c>
      <c r="Z401" s="2">
        <v>46252</v>
      </c>
      <c r="AA401" s="232" t="s">
        <v>46</v>
      </c>
      <c r="AB401" s="232" t="s">
        <v>196</v>
      </c>
      <c r="AC401" s="232" t="s">
        <v>196</v>
      </c>
      <c r="AD401" t="s">
        <v>196</v>
      </c>
      <c r="AE401" s="232" t="s">
        <v>183</v>
      </c>
      <c r="AF401" t="s">
        <v>317</v>
      </c>
      <c r="AG401" s="2">
        <v>46260</v>
      </c>
      <c r="AH401" s="2">
        <v>46260</v>
      </c>
      <c r="AI401">
        <v>21.5</v>
      </c>
      <c r="AJ401" s="232" t="s">
        <v>3663</v>
      </c>
      <c r="AK401">
        <v>5</v>
      </c>
      <c r="AL401" s="232">
        <v>8</v>
      </c>
      <c r="AN401" t="s">
        <v>3662</v>
      </c>
      <c r="AO401">
        <v>0</v>
      </c>
      <c r="AP401" s="232">
        <v>84753</v>
      </c>
      <c r="AQ401" s="232" t="s">
        <v>196</v>
      </c>
      <c r="AR401" s="232" t="s">
        <v>196</v>
      </c>
      <c r="CF401" s="232" t="s">
        <v>1868</v>
      </c>
      <c r="CG401" s="232" t="s">
        <v>1880</v>
      </c>
      <c r="CH401" t="b">
        <v>0</v>
      </c>
    </row>
    <row r="402" spans="1:86" hidden="1">
      <c r="A402" s="232" t="s">
        <v>1868</v>
      </c>
      <c r="B402" s="232" t="s">
        <v>365</v>
      </c>
      <c r="C402" s="232" t="s">
        <v>6</v>
      </c>
      <c r="D402" s="232" t="s">
        <v>4</v>
      </c>
      <c r="E402" s="232" t="s">
        <v>195</v>
      </c>
      <c r="F402" s="2">
        <v>46251</v>
      </c>
      <c r="G402" t="s">
        <v>196</v>
      </c>
      <c r="H402" t="s">
        <v>1715</v>
      </c>
      <c r="I402" s="232" t="s">
        <v>3472</v>
      </c>
      <c r="J402" t="s">
        <v>276</v>
      </c>
      <c r="K402" s="232" t="s">
        <v>88</v>
      </c>
      <c r="L402" t="s">
        <v>14</v>
      </c>
      <c r="M402" s="232"/>
      <c r="N402">
        <v>400</v>
      </c>
      <c r="O402" t="s">
        <v>196</v>
      </c>
      <c r="P402" s="232" t="s">
        <v>196</v>
      </c>
      <c r="Q402" s="232">
        <v>1</v>
      </c>
      <c r="R402" t="s">
        <v>1766</v>
      </c>
      <c r="S402" s="232" t="s">
        <v>2012</v>
      </c>
      <c r="T402" s="232" t="s">
        <v>276</v>
      </c>
      <c r="U402" s="232" t="s">
        <v>88</v>
      </c>
      <c r="V402" t="s">
        <v>14</v>
      </c>
      <c r="W402">
        <v>200</v>
      </c>
      <c r="X402" s="232" t="s">
        <v>72</v>
      </c>
      <c r="Y402" s="232" t="s">
        <v>16</v>
      </c>
      <c r="Z402" s="2">
        <v>46252</v>
      </c>
      <c r="AA402" s="232" t="s">
        <v>46</v>
      </c>
      <c r="AB402" s="232" t="s">
        <v>196</v>
      </c>
      <c r="AC402" s="232" t="s">
        <v>196</v>
      </c>
      <c r="AD402" t="s">
        <v>196</v>
      </c>
      <c r="AE402" s="232" t="s">
        <v>183</v>
      </c>
      <c r="AF402" t="s">
        <v>317</v>
      </c>
      <c r="AG402" s="2">
        <v>46261</v>
      </c>
      <c r="AH402" s="2">
        <v>46261</v>
      </c>
      <c r="AI402">
        <v>30</v>
      </c>
      <c r="AJ402" s="232" t="s">
        <v>3542</v>
      </c>
      <c r="AK402">
        <v>1</v>
      </c>
      <c r="AL402" s="232">
        <v>8</v>
      </c>
      <c r="AN402">
        <v>400</v>
      </c>
      <c r="AO402">
        <v>0</v>
      </c>
      <c r="AP402" s="232">
        <v>12000</v>
      </c>
      <c r="AQ402" s="232" t="s">
        <v>196</v>
      </c>
      <c r="AR402" s="232" t="s">
        <v>196</v>
      </c>
      <c r="CF402" s="232" t="s">
        <v>1868</v>
      </c>
      <c r="CG402" s="232" t="s">
        <v>1880</v>
      </c>
      <c r="CH402" t="b">
        <v>0</v>
      </c>
    </row>
    <row r="403" spans="1:86" hidden="1">
      <c r="A403" s="232" t="s">
        <v>1868</v>
      </c>
      <c r="B403" s="232" t="s">
        <v>367</v>
      </c>
      <c r="C403" s="232" t="s">
        <v>6</v>
      </c>
      <c r="D403" s="232" t="s">
        <v>4</v>
      </c>
      <c r="E403" s="232" t="s">
        <v>195</v>
      </c>
      <c r="F403" s="2">
        <v>46251</v>
      </c>
      <c r="G403" t="s">
        <v>196</v>
      </c>
      <c r="H403" t="s">
        <v>2004</v>
      </c>
      <c r="I403" s="232" t="s">
        <v>2005</v>
      </c>
      <c r="J403" t="s">
        <v>1942</v>
      </c>
      <c r="K403" s="232" t="s">
        <v>135</v>
      </c>
      <c r="L403" t="s">
        <v>71</v>
      </c>
      <c r="M403" s="232"/>
      <c r="N403" t="s">
        <v>3473</v>
      </c>
      <c r="O403" t="s">
        <v>1943</v>
      </c>
      <c r="P403" s="232" t="s">
        <v>1943</v>
      </c>
      <c r="Q403" s="232">
        <v>1</v>
      </c>
      <c r="R403" t="s">
        <v>1766</v>
      </c>
      <c r="S403" s="232" t="s">
        <v>2007</v>
      </c>
      <c r="T403" s="232" t="s">
        <v>276</v>
      </c>
      <c r="U403" s="232" t="s">
        <v>88</v>
      </c>
      <c r="V403" t="s">
        <v>281</v>
      </c>
      <c r="W403" t="s">
        <v>2306</v>
      </c>
      <c r="X403" s="232" t="s">
        <v>72</v>
      </c>
      <c r="Y403" s="232" t="s">
        <v>161</v>
      </c>
      <c r="Z403" s="2">
        <v>46253</v>
      </c>
      <c r="AA403" s="232" t="s">
        <v>486</v>
      </c>
      <c r="AB403" s="232" t="s">
        <v>196</v>
      </c>
      <c r="AC403" s="232" t="s">
        <v>196</v>
      </c>
      <c r="AD403" t="s">
        <v>196</v>
      </c>
      <c r="AE403" s="232" t="s">
        <v>183</v>
      </c>
      <c r="AF403" t="s">
        <v>317</v>
      </c>
      <c r="AG403" s="2">
        <v>46262</v>
      </c>
      <c r="AH403" s="2">
        <v>46262</v>
      </c>
      <c r="AI403">
        <v>28</v>
      </c>
      <c r="AJ403" s="232" t="s">
        <v>3543</v>
      </c>
      <c r="AK403">
        <v>20</v>
      </c>
      <c r="AL403" s="232">
        <v>8</v>
      </c>
      <c r="AN403" t="s">
        <v>3473</v>
      </c>
      <c r="AO403">
        <v>0</v>
      </c>
      <c r="AP403" s="232">
        <v>224000</v>
      </c>
      <c r="AQ403" s="232" t="s">
        <v>1943</v>
      </c>
      <c r="AR403" s="232" t="s">
        <v>196</v>
      </c>
      <c r="CF403" s="232" t="s">
        <v>1868</v>
      </c>
      <c r="CG403" s="232" t="s">
        <v>1880</v>
      </c>
      <c r="CH403" t="b">
        <v>0</v>
      </c>
    </row>
    <row r="404" spans="1:86" hidden="1">
      <c r="A404" s="232" t="s">
        <v>1868</v>
      </c>
      <c r="B404" s="232" t="s">
        <v>377</v>
      </c>
      <c r="C404" s="232" t="s">
        <v>6</v>
      </c>
      <c r="D404" s="232" t="s">
        <v>4</v>
      </c>
      <c r="E404" s="232" t="s">
        <v>195</v>
      </c>
      <c r="F404" s="2">
        <v>46251</v>
      </c>
      <c r="G404" t="s">
        <v>196</v>
      </c>
      <c r="H404" t="s">
        <v>1832</v>
      </c>
      <c r="I404" s="232" t="s">
        <v>3474</v>
      </c>
      <c r="J404" t="s">
        <v>276</v>
      </c>
      <c r="K404" s="232" t="s">
        <v>2083</v>
      </c>
      <c r="L404" t="s">
        <v>78</v>
      </c>
      <c r="M404" s="232"/>
      <c r="N404">
        <v>248</v>
      </c>
      <c r="O404" t="s">
        <v>81</v>
      </c>
      <c r="P404" s="232" t="s">
        <v>1779</v>
      </c>
      <c r="Q404" s="232">
        <v>1</v>
      </c>
      <c r="R404" t="s">
        <v>1832</v>
      </c>
      <c r="S404" s="232" t="s">
        <v>3475</v>
      </c>
      <c r="T404" s="232" t="s">
        <v>276</v>
      </c>
      <c r="U404" s="232" t="s">
        <v>2083</v>
      </c>
      <c r="V404" t="s">
        <v>78</v>
      </c>
      <c r="W404">
        <v>248</v>
      </c>
      <c r="X404" s="232" t="s">
        <v>74</v>
      </c>
      <c r="Y404" s="232" t="s">
        <v>16</v>
      </c>
      <c r="Z404" s="2">
        <v>46253</v>
      </c>
      <c r="AA404" s="232" t="s">
        <v>38</v>
      </c>
      <c r="AB404" s="232" t="s">
        <v>3476</v>
      </c>
      <c r="AC404" s="232" t="s">
        <v>196</v>
      </c>
      <c r="AD404" t="s">
        <v>196</v>
      </c>
      <c r="AE404" s="232" t="s">
        <v>182</v>
      </c>
      <c r="AF404" t="s">
        <v>1798</v>
      </c>
      <c r="AG404" s="2">
        <v>46258</v>
      </c>
      <c r="AH404" s="2">
        <v>46258</v>
      </c>
      <c r="AI404">
        <v>53</v>
      </c>
      <c r="AJ404" s="232" t="s">
        <v>3544</v>
      </c>
      <c r="AK404">
        <v>1</v>
      </c>
      <c r="AL404" s="232">
        <v>8</v>
      </c>
      <c r="AN404">
        <v>248</v>
      </c>
      <c r="AO404">
        <v>0</v>
      </c>
      <c r="AP404" s="232">
        <v>13144</v>
      </c>
      <c r="AQ404" s="232" t="s">
        <v>196</v>
      </c>
      <c r="AR404" s="232" t="s">
        <v>196</v>
      </c>
      <c r="CF404" s="232" t="s">
        <v>1868</v>
      </c>
      <c r="CG404" s="232" t="s">
        <v>1880</v>
      </c>
      <c r="CH404" t="b">
        <v>0</v>
      </c>
    </row>
    <row r="405" spans="1:86" hidden="1">
      <c r="A405" s="232" t="s">
        <v>1868</v>
      </c>
      <c r="B405" s="232" t="s">
        <v>378</v>
      </c>
      <c r="C405" s="232" t="s">
        <v>6</v>
      </c>
      <c r="D405" s="232" t="s">
        <v>4</v>
      </c>
      <c r="E405" s="232" t="s">
        <v>195</v>
      </c>
      <c r="F405" s="2">
        <v>46251</v>
      </c>
      <c r="G405" t="s">
        <v>196</v>
      </c>
      <c r="H405" t="s">
        <v>1832</v>
      </c>
      <c r="I405" s="232" t="s">
        <v>3664</v>
      </c>
      <c r="J405" t="s">
        <v>276</v>
      </c>
      <c r="K405" s="232" t="s">
        <v>2083</v>
      </c>
      <c r="L405" t="s">
        <v>78</v>
      </c>
      <c r="M405" s="232"/>
      <c r="N405">
        <v>85</v>
      </c>
      <c r="O405" t="s">
        <v>81</v>
      </c>
      <c r="P405" s="232" t="s">
        <v>1779</v>
      </c>
      <c r="Q405" s="232">
        <v>1</v>
      </c>
      <c r="R405" t="s">
        <v>1832</v>
      </c>
      <c r="S405" s="232" t="s">
        <v>3477</v>
      </c>
      <c r="T405" s="232" t="s">
        <v>276</v>
      </c>
      <c r="U405" s="232" t="s">
        <v>2083</v>
      </c>
      <c r="V405" t="s">
        <v>78</v>
      </c>
      <c r="W405">
        <v>87</v>
      </c>
      <c r="X405" s="232" t="s">
        <v>74</v>
      </c>
      <c r="Y405" s="232" t="s">
        <v>16</v>
      </c>
      <c r="Z405" s="2">
        <v>46253</v>
      </c>
      <c r="AA405" s="232" t="s">
        <v>38</v>
      </c>
      <c r="AB405" s="232" t="s">
        <v>3476</v>
      </c>
      <c r="AC405" s="232" t="s">
        <v>196</v>
      </c>
      <c r="AD405" t="s">
        <v>196</v>
      </c>
      <c r="AE405" s="232" t="s">
        <v>182</v>
      </c>
      <c r="AF405" t="s">
        <v>1798</v>
      </c>
      <c r="AG405" s="2">
        <v>46258</v>
      </c>
      <c r="AH405" s="2">
        <v>46258</v>
      </c>
      <c r="AI405">
        <v>53</v>
      </c>
      <c r="AJ405" s="232" t="s">
        <v>3665</v>
      </c>
      <c r="AK405">
        <v>1</v>
      </c>
      <c r="AL405" s="232">
        <v>8</v>
      </c>
      <c r="AN405">
        <v>85</v>
      </c>
      <c r="AO405">
        <v>0</v>
      </c>
      <c r="AP405" s="232">
        <v>4505</v>
      </c>
      <c r="AQ405" s="232" t="s">
        <v>196</v>
      </c>
      <c r="AR405" s="232" t="s">
        <v>196</v>
      </c>
      <c r="CF405" s="232" t="s">
        <v>1868</v>
      </c>
      <c r="CG405" s="232" t="s">
        <v>1880</v>
      </c>
      <c r="CH405" t="b">
        <v>0</v>
      </c>
    </row>
    <row r="406" spans="1:86" hidden="1">
      <c r="A406" s="232" t="s">
        <v>1868</v>
      </c>
      <c r="B406" s="232" t="s">
        <v>381</v>
      </c>
      <c r="C406" s="232" t="s">
        <v>6</v>
      </c>
      <c r="D406" s="232" t="s">
        <v>4</v>
      </c>
      <c r="E406" s="232" t="s">
        <v>195</v>
      </c>
      <c r="F406" s="2">
        <v>46251</v>
      </c>
      <c r="G406" t="s">
        <v>196</v>
      </c>
      <c r="H406" t="s">
        <v>1832</v>
      </c>
      <c r="I406" s="232" t="s">
        <v>3478</v>
      </c>
      <c r="J406" t="s">
        <v>276</v>
      </c>
      <c r="K406" s="232" t="s">
        <v>2083</v>
      </c>
      <c r="L406" t="s">
        <v>15</v>
      </c>
      <c r="M406" s="232"/>
      <c r="N406">
        <v>144</v>
      </c>
      <c r="O406" t="s">
        <v>81</v>
      </c>
      <c r="P406" s="232" t="s">
        <v>196</v>
      </c>
      <c r="Q406" s="232">
        <v>1</v>
      </c>
      <c r="R406" t="s">
        <v>1832</v>
      </c>
      <c r="S406" s="232" t="s">
        <v>3479</v>
      </c>
      <c r="T406" s="232" t="s">
        <v>276</v>
      </c>
      <c r="U406" s="232" t="s">
        <v>2083</v>
      </c>
      <c r="V406" t="s">
        <v>15</v>
      </c>
      <c r="W406">
        <v>144</v>
      </c>
      <c r="X406" s="232" t="s">
        <v>74</v>
      </c>
      <c r="Y406" s="232" t="s">
        <v>36</v>
      </c>
      <c r="Z406" s="2">
        <v>46253</v>
      </c>
      <c r="AA406" s="232" t="s">
        <v>3480</v>
      </c>
      <c r="AB406" s="232" t="s">
        <v>3476</v>
      </c>
      <c r="AC406" s="232" t="s">
        <v>196</v>
      </c>
      <c r="AD406" t="s">
        <v>196</v>
      </c>
      <c r="AE406" s="232" t="s">
        <v>182</v>
      </c>
      <c r="AF406" t="s">
        <v>1798</v>
      </c>
      <c r="AG406" s="2">
        <v>46258</v>
      </c>
      <c r="AH406" s="2">
        <v>46258</v>
      </c>
      <c r="AI406">
        <v>36</v>
      </c>
      <c r="AJ406" s="232" t="s">
        <v>3545</v>
      </c>
      <c r="AK406">
        <v>1</v>
      </c>
      <c r="AL406" s="232">
        <v>8</v>
      </c>
      <c r="AN406">
        <v>144</v>
      </c>
      <c r="AO406">
        <v>0</v>
      </c>
      <c r="AP406" s="232">
        <v>5184</v>
      </c>
      <c r="AQ406" s="232" t="s">
        <v>196</v>
      </c>
      <c r="AR406" s="232" t="s">
        <v>196</v>
      </c>
      <c r="CF406" s="232" t="s">
        <v>1868</v>
      </c>
      <c r="CG406" s="232" t="s">
        <v>1880</v>
      </c>
      <c r="CH406" t="b">
        <v>0</v>
      </c>
    </row>
    <row r="407" spans="1:86" hidden="1">
      <c r="A407" s="232" t="s">
        <v>1868</v>
      </c>
      <c r="B407" s="232" t="s">
        <v>382</v>
      </c>
      <c r="C407" s="232" t="s">
        <v>6</v>
      </c>
      <c r="D407" s="232" t="s">
        <v>4</v>
      </c>
      <c r="E407" s="232" t="s">
        <v>195</v>
      </c>
      <c r="F407" s="2">
        <v>46251</v>
      </c>
      <c r="G407" t="s">
        <v>196</v>
      </c>
      <c r="H407" t="s">
        <v>1832</v>
      </c>
      <c r="I407" s="232" t="s">
        <v>3666</v>
      </c>
      <c r="J407" t="s">
        <v>276</v>
      </c>
      <c r="K407" s="232" t="s">
        <v>2083</v>
      </c>
      <c r="L407" t="s">
        <v>78</v>
      </c>
      <c r="M407" s="232"/>
      <c r="N407">
        <v>103</v>
      </c>
      <c r="O407" t="s">
        <v>81</v>
      </c>
      <c r="P407" s="232" t="s">
        <v>196</v>
      </c>
      <c r="Q407" s="232">
        <v>1</v>
      </c>
      <c r="R407" t="s">
        <v>1832</v>
      </c>
      <c r="S407" s="232" t="s">
        <v>3481</v>
      </c>
      <c r="T407" s="232" t="s">
        <v>276</v>
      </c>
      <c r="U407" s="232" t="s">
        <v>2083</v>
      </c>
      <c r="V407" t="s">
        <v>78</v>
      </c>
      <c r="W407">
        <v>105</v>
      </c>
      <c r="X407" s="232" t="s">
        <v>72</v>
      </c>
      <c r="Y407" s="232" t="s">
        <v>36</v>
      </c>
      <c r="Z407" s="2">
        <v>46253</v>
      </c>
      <c r="AA407" s="232" t="s">
        <v>36</v>
      </c>
      <c r="AB407" s="232" t="s">
        <v>3476</v>
      </c>
      <c r="AC407" s="232" t="s">
        <v>196</v>
      </c>
      <c r="AD407" t="s">
        <v>196</v>
      </c>
      <c r="AE407" s="232" t="s">
        <v>182</v>
      </c>
      <c r="AF407" t="s">
        <v>1798</v>
      </c>
      <c r="AG407" s="2">
        <v>46258</v>
      </c>
      <c r="AH407" s="2">
        <v>46258</v>
      </c>
      <c r="AI407">
        <v>36</v>
      </c>
      <c r="AJ407" s="232" t="s">
        <v>3667</v>
      </c>
      <c r="AK407">
        <v>1</v>
      </c>
      <c r="AL407" s="232">
        <v>8</v>
      </c>
      <c r="AN407">
        <v>103</v>
      </c>
      <c r="AO407">
        <v>0</v>
      </c>
      <c r="AP407" s="232">
        <v>3708</v>
      </c>
      <c r="AQ407" s="232" t="s">
        <v>196</v>
      </c>
      <c r="AR407" s="232" t="s">
        <v>196</v>
      </c>
      <c r="CF407" s="232" t="s">
        <v>1868</v>
      </c>
      <c r="CG407" s="232" t="s">
        <v>1880</v>
      </c>
      <c r="CH407" t="b">
        <v>0</v>
      </c>
    </row>
    <row r="408" spans="1:86" hidden="1">
      <c r="A408" s="232" t="s">
        <v>1868</v>
      </c>
      <c r="B408" s="232" t="s">
        <v>383</v>
      </c>
      <c r="C408" s="232" t="s">
        <v>6</v>
      </c>
      <c r="D408" s="232" t="s">
        <v>4</v>
      </c>
      <c r="E408" s="232" t="s">
        <v>195</v>
      </c>
      <c r="F408" s="2">
        <v>46251</v>
      </c>
      <c r="G408" t="s">
        <v>196</v>
      </c>
      <c r="H408" t="s">
        <v>1710</v>
      </c>
      <c r="I408" s="232" t="s">
        <v>3546</v>
      </c>
      <c r="J408" t="s">
        <v>276</v>
      </c>
      <c r="K408" s="232" t="s">
        <v>2083</v>
      </c>
      <c r="L408" t="s">
        <v>285</v>
      </c>
      <c r="M408" s="232"/>
      <c r="N408">
        <v>250</v>
      </c>
      <c r="O408" t="s">
        <v>81</v>
      </c>
      <c r="P408" s="232" t="s">
        <v>196</v>
      </c>
      <c r="Q408" s="232">
        <v>1</v>
      </c>
      <c r="R408" t="s">
        <v>1711</v>
      </c>
      <c r="S408" s="232" t="s">
        <v>292</v>
      </c>
      <c r="T408" s="232" t="s">
        <v>276</v>
      </c>
      <c r="U408" s="232" t="s">
        <v>2083</v>
      </c>
      <c r="V408" t="s">
        <v>285</v>
      </c>
      <c r="W408">
        <v>250</v>
      </c>
      <c r="X408" s="232" t="s">
        <v>72</v>
      </c>
      <c r="Y408" s="232" t="s">
        <v>36</v>
      </c>
      <c r="Z408" s="2">
        <v>46253</v>
      </c>
      <c r="AA408" s="232" t="s">
        <v>36</v>
      </c>
      <c r="AB408" s="232" t="s">
        <v>3476</v>
      </c>
      <c r="AC408" s="232" t="s">
        <v>196</v>
      </c>
      <c r="AD408" t="s">
        <v>196</v>
      </c>
      <c r="AE408" s="232" t="s">
        <v>182</v>
      </c>
      <c r="AF408" t="s">
        <v>1798</v>
      </c>
      <c r="AG408" s="2">
        <v>46258</v>
      </c>
      <c r="AH408" s="2">
        <v>46258</v>
      </c>
      <c r="AI408">
        <v>36</v>
      </c>
      <c r="AJ408" s="232" t="s">
        <v>3547</v>
      </c>
      <c r="AK408">
        <v>1</v>
      </c>
      <c r="AL408" s="232">
        <v>8</v>
      </c>
      <c r="AN408">
        <v>250</v>
      </c>
      <c r="AO408">
        <v>0</v>
      </c>
      <c r="AP408" s="232">
        <v>9000</v>
      </c>
      <c r="AQ408" s="232" t="s">
        <v>196</v>
      </c>
      <c r="AR408" s="232" t="s">
        <v>196</v>
      </c>
      <c r="CF408" s="232" t="s">
        <v>1868</v>
      </c>
      <c r="CG408" s="232" t="s">
        <v>1880</v>
      </c>
      <c r="CH408" t="b">
        <v>0</v>
      </c>
    </row>
    <row r="409" spans="1:86" hidden="1">
      <c r="A409" s="232" t="s">
        <v>1868</v>
      </c>
      <c r="B409" s="232" t="s">
        <v>384</v>
      </c>
      <c r="C409" s="232" t="s">
        <v>6</v>
      </c>
      <c r="D409" s="232" t="s">
        <v>4</v>
      </c>
      <c r="E409" s="232" t="s">
        <v>195</v>
      </c>
      <c r="F409" s="2">
        <v>46251</v>
      </c>
      <c r="G409" t="s">
        <v>196</v>
      </c>
      <c r="H409" t="s">
        <v>2135</v>
      </c>
      <c r="I409" s="232" t="s">
        <v>3548</v>
      </c>
      <c r="J409" t="s">
        <v>1942</v>
      </c>
      <c r="K409" s="232" t="s">
        <v>2262</v>
      </c>
      <c r="L409" t="s">
        <v>3482</v>
      </c>
      <c r="M409" s="232"/>
      <c r="N409" t="s">
        <v>3483</v>
      </c>
      <c r="O409" t="s">
        <v>2310</v>
      </c>
      <c r="P409" s="232" t="s">
        <v>2139</v>
      </c>
      <c r="Q409" s="232">
        <v>1</v>
      </c>
      <c r="R409" t="s">
        <v>1711</v>
      </c>
      <c r="S409" s="232" t="s">
        <v>292</v>
      </c>
      <c r="T409" s="232" t="s">
        <v>276</v>
      </c>
      <c r="U409" s="232" t="s">
        <v>2083</v>
      </c>
      <c r="V409" t="s">
        <v>285</v>
      </c>
      <c r="W409">
        <v>250</v>
      </c>
      <c r="X409" s="232" t="s">
        <v>72</v>
      </c>
      <c r="Y409" s="232" t="s">
        <v>16</v>
      </c>
      <c r="Z409" s="2">
        <v>46253</v>
      </c>
      <c r="AA409" s="232" t="s">
        <v>3484</v>
      </c>
      <c r="AB409" s="232" t="s">
        <v>3485</v>
      </c>
      <c r="AC409" s="232" t="s">
        <v>196</v>
      </c>
      <c r="AD409" t="s">
        <v>196</v>
      </c>
      <c r="AE409" s="232" t="s">
        <v>182</v>
      </c>
      <c r="AF409" t="s">
        <v>3486</v>
      </c>
      <c r="AG409" s="2">
        <v>46258</v>
      </c>
      <c r="AH409" s="2">
        <v>46258</v>
      </c>
      <c r="AI409">
        <v>68</v>
      </c>
      <c r="AJ409" s="232" t="s">
        <v>3549</v>
      </c>
      <c r="AK409">
        <v>1</v>
      </c>
      <c r="AL409" s="232">
        <v>8</v>
      </c>
      <c r="AN409" t="s">
        <v>3483</v>
      </c>
      <c r="AO409">
        <v>0</v>
      </c>
      <c r="AP409" s="232">
        <v>17000</v>
      </c>
      <c r="AQ409" s="232" t="s">
        <v>1943</v>
      </c>
      <c r="AR409" s="232" t="s">
        <v>196</v>
      </c>
      <c r="CF409" s="232" t="s">
        <v>1868</v>
      </c>
      <c r="CG409" s="232" t="s">
        <v>1880</v>
      </c>
      <c r="CH409" t="b">
        <v>0</v>
      </c>
    </row>
    <row r="410" spans="1:86" hidden="1">
      <c r="A410" s="232" t="s">
        <v>1868</v>
      </c>
      <c r="B410" s="232" t="s">
        <v>385</v>
      </c>
      <c r="C410" s="232" t="s">
        <v>6</v>
      </c>
      <c r="D410" s="232" t="s">
        <v>4</v>
      </c>
      <c r="E410" s="232" t="s">
        <v>82</v>
      </c>
      <c r="F410" s="2">
        <v>46252</v>
      </c>
      <c r="G410" t="s">
        <v>196</v>
      </c>
      <c r="H410" t="s">
        <v>1832</v>
      </c>
      <c r="I410" s="232" t="s">
        <v>3487</v>
      </c>
      <c r="J410" t="s">
        <v>276</v>
      </c>
      <c r="K410" s="232" t="s">
        <v>13</v>
      </c>
      <c r="L410" t="s">
        <v>15</v>
      </c>
      <c r="M410" s="232"/>
      <c r="N410">
        <v>70</v>
      </c>
      <c r="O410" t="s">
        <v>81</v>
      </c>
      <c r="P410" s="232" t="s">
        <v>196</v>
      </c>
      <c r="Q410" s="232">
        <v>1</v>
      </c>
      <c r="R410" t="s">
        <v>1832</v>
      </c>
      <c r="S410" s="232" t="s">
        <v>3488</v>
      </c>
      <c r="T410" s="232" t="s">
        <v>276</v>
      </c>
      <c r="U410" s="232" t="s">
        <v>13</v>
      </c>
      <c r="V410" t="s">
        <v>15</v>
      </c>
      <c r="W410">
        <v>70</v>
      </c>
      <c r="X410" s="232" t="s">
        <v>72</v>
      </c>
      <c r="Y410" s="232" t="s">
        <v>36</v>
      </c>
      <c r="Z410" s="2">
        <v>46253</v>
      </c>
      <c r="AA410" s="232" t="s">
        <v>36</v>
      </c>
      <c r="AB410" s="232" t="s">
        <v>3476</v>
      </c>
      <c r="AC410" s="232" t="s">
        <v>196</v>
      </c>
      <c r="AD410" t="s">
        <v>196</v>
      </c>
      <c r="AE410" s="232" t="s">
        <v>182</v>
      </c>
      <c r="AF410" t="s">
        <v>1798</v>
      </c>
      <c r="AG410" s="2">
        <v>46258</v>
      </c>
      <c r="AH410" s="2">
        <v>46258</v>
      </c>
      <c r="AI410">
        <v>36</v>
      </c>
      <c r="AJ410" s="232" t="s">
        <v>3550</v>
      </c>
      <c r="AK410">
        <v>1</v>
      </c>
      <c r="AL410" s="232">
        <v>8</v>
      </c>
      <c r="AN410">
        <v>70</v>
      </c>
      <c r="AO410">
        <v>0</v>
      </c>
      <c r="AP410" s="232">
        <v>2520</v>
      </c>
      <c r="AQ410" s="232" t="s">
        <v>196</v>
      </c>
      <c r="AR410" s="232" t="s">
        <v>196</v>
      </c>
      <c r="CF410" s="232" t="s">
        <v>1868</v>
      </c>
      <c r="CG410" s="232" t="s">
        <v>1880</v>
      </c>
      <c r="CH410" t="b">
        <v>0</v>
      </c>
    </row>
    <row r="411" spans="1:86" hidden="1">
      <c r="A411" s="232" t="s">
        <v>1868</v>
      </c>
      <c r="B411" s="232" t="s">
        <v>884</v>
      </c>
      <c r="C411" s="232" t="s">
        <v>6</v>
      </c>
      <c r="D411" s="232" t="s">
        <v>4</v>
      </c>
      <c r="E411" s="232" t="s">
        <v>82</v>
      </c>
      <c r="F411" s="2">
        <v>46252</v>
      </c>
      <c r="G411" t="s">
        <v>196</v>
      </c>
      <c r="H411" t="s">
        <v>1832</v>
      </c>
      <c r="I411" s="232" t="s">
        <v>3489</v>
      </c>
      <c r="J411" t="s">
        <v>276</v>
      </c>
      <c r="K411" s="232" t="s">
        <v>13</v>
      </c>
      <c r="L411" t="s">
        <v>15</v>
      </c>
      <c r="M411" s="232"/>
      <c r="N411">
        <v>70</v>
      </c>
      <c r="O411" t="s">
        <v>81</v>
      </c>
      <c r="P411" s="232" t="s">
        <v>196</v>
      </c>
      <c r="Q411" s="232">
        <v>1</v>
      </c>
      <c r="R411" t="s">
        <v>1832</v>
      </c>
      <c r="S411" s="232" t="s">
        <v>3490</v>
      </c>
      <c r="T411" s="232" t="s">
        <v>276</v>
      </c>
      <c r="U411" s="232" t="s">
        <v>13</v>
      </c>
      <c r="V411" t="s">
        <v>15</v>
      </c>
      <c r="W411">
        <v>70</v>
      </c>
      <c r="X411" s="232" t="s">
        <v>72</v>
      </c>
      <c r="Y411" s="232" t="s">
        <v>36</v>
      </c>
      <c r="Z411" s="2">
        <v>46253</v>
      </c>
      <c r="AA411" s="232" t="s">
        <v>36</v>
      </c>
      <c r="AB411" s="232" t="s">
        <v>3476</v>
      </c>
      <c r="AC411" s="232" t="s">
        <v>196</v>
      </c>
      <c r="AD411" t="s">
        <v>196</v>
      </c>
      <c r="AE411" s="232" t="s">
        <v>182</v>
      </c>
      <c r="AF411" t="s">
        <v>1798</v>
      </c>
      <c r="AG411" s="2">
        <v>46258</v>
      </c>
      <c r="AH411" s="2">
        <v>46258</v>
      </c>
      <c r="AI411">
        <v>36</v>
      </c>
      <c r="AJ411" s="232" t="s">
        <v>3551</v>
      </c>
      <c r="AK411">
        <v>1</v>
      </c>
      <c r="AL411" s="232">
        <v>8</v>
      </c>
      <c r="AN411">
        <v>70</v>
      </c>
      <c r="AO411">
        <v>0</v>
      </c>
      <c r="AP411" s="232">
        <v>2520</v>
      </c>
      <c r="AQ411" s="232" t="s">
        <v>196</v>
      </c>
      <c r="AR411" s="232" t="s">
        <v>196</v>
      </c>
      <c r="CF411" s="232" t="s">
        <v>1868</v>
      </c>
      <c r="CG411" s="232" t="s">
        <v>1880</v>
      </c>
      <c r="CH411" t="b">
        <v>0</v>
      </c>
    </row>
    <row r="412" spans="1:86" hidden="1">
      <c r="A412" s="232" t="s">
        <v>1868</v>
      </c>
      <c r="B412" s="232" t="s">
        <v>362</v>
      </c>
      <c r="C412" s="232" t="s">
        <v>6</v>
      </c>
      <c r="D412" s="232" t="s">
        <v>189</v>
      </c>
      <c r="E412" s="232" t="s">
        <v>82</v>
      </c>
      <c r="F412" s="2">
        <v>46244</v>
      </c>
      <c r="G412" t="s">
        <v>196</v>
      </c>
      <c r="H412" t="s">
        <v>1715</v>
      </c>
      <c r="I412" s="232" t="s">
        <v>1855</v>
      </c>
      <c r="J412" t="s">
        <v>276</v>
      </c>
      <c r="K412" s="232" t="s">
        <v>196</v>
      </c>
      <c r="L412" t="s">
        <v>100</v>
      </c>
      <c r="M412" s="232"/>
      <c r="N412">
        <v>300</v>
      </c>
      <c r="O412" t="s">
        <v>196</v>
      </c>
      <c r="P412" s="232" t="s">
        <v>196</v>
      </c>
      <c r="Q412" s="232">
        <v>1</v>
      </c>
      <c r="R412" t="s">
        <v>1766</v>
      </c>
      <c r="S412" s="232" t="s">
        <v>1855</v>
      </c>
      <c r="T412" s="232" t="s">
        <v>276</v>
      </c>
      <c r="U412" s="232" t="s">
        <v>196</v>
      </c>
      <c r="V412" t="s">
        <v>14</v>
      </c>
      <c r="W412">
        <v>300</v>
      </c>
      <c r="X412" s="232" t="s">
        <v>74</v>
      </c>
      <c r="Y412" s="232" t="s">
        <v>16</v>
      </c>
      <c r="Z412" s="2">
        <v>46251</v>
      </c>
      <c r="AA412" s="232" t="s">
        <v>43</v>
      </c>
      <c r="AB412" s="232" t="s">
        <v>196</v>
      </c>
      <c r="AC412" s="232" t="s">
        <v>196</v>
      </c>
      <c r="AD412" t="s">
        <v>196</v>
      </c>
      <c r="AE412" s="232" t="s">
        <v>180</v>
      </c>
      <c r="AF412" t="s">
        <v>2091</v>
      </c>
      <c r="AG412" s="2">
        <v>46255</v>
      </c>
      <c r="AH412" s="2">
        <v>46255</v>
      </c>
      <c r="AI412">
        <v>13</v>
      </c>
      <c r="AJ412" s="232" t="s">
        <v>3491</v>
      </c>
      <c r="AK412">
        <v>3</v>
      </c>
      <c r="AL412" s="232">
        <v>8</v>
      </c>
      <c r="AN412">
        <v>300</v>
      </c>
      <c r="AO412">
        <v>0</v>
      </c>
      <c r="AP412" s="232">
        <v>3900</v>
      </c>
      <c r="AQ412" s="232" t="s">
        <v>196</v>
      </c>
      <c r="AR412" s="232" t="s">
        <v>196</v>
      </c>
      <c r="CF412" s="232" t="s">
        <v>1868</v>
      </c>
      <c r="CG412" s="232" t="s">
        <v>1880</v>
      </c>
      <c r="CH412" t="b">
        <v>0</v>
      </c>
    </row>
    <row r="413" spans="1:86" hidden="1">
      <c r="A413" s="232" t="s">
        <v>1868</v>
      </c>
      <c r="B413" s="232" t="s">
        <v>372</v>
      </c>
      <c r="C413" s="232" t="s">
        <v>6</v>
      </c>
      <c r="D413" s="232" t="s">
        <v>4</v>
      </c>
      <c r="E413" s="232" t="s">
        <v>195</v>
      </c>
      <c r="F413" s="2">
        <v>46251</v>
      </c>
      <c r="G413" t="s">
        <v>196</v>
      </c>
      <c r="H413" t="s">
        <v>1715</v>
      </c>
      <c r="I413" s="232" t="s">
        <v>2011</v>
      </c>
      <c r="J413" t="s">
        <v>276</v>
      </c>
      <c r="K413" s="232" t="s">
        <v>91</v>
      </c>
      <c r="L413" t="s">
        <v>14</v>
      </c>
      <c r="M413" s="232"/>
      <c r="N413" t="s">
        <v>2315</v>
      </c>
      <c r="O413" t="s">
        <v>196</v>
      </c>
      <c r="P413" s="232" t="s">
        <v>196</v>
      </c>
      <c r="Q413" s="232">
        <v>1</v>
      </c>
      <c r="R413" t="s">
        <v>1766</v>
      </c>
      <c r="S413" s="232" t="s">
        <v>2012</v>
      </c>
      <c r="T413" s="232" t="s">
        <v>276</v>
      </c>
      <c r="U413" s="232" t="s">
        <v>91</v>
      </c>
      <c r="V413" t="s">
        <v>14</v>
      </c>
      <c r="W413" t="s">
        <v>2306</v>
      </c>
      <c r="X413" s="232" t="s">
        <v>72</v>
      </c>
      <c r="Y413" s="232" t="s">
        <v>39</v>
      </c>
      <c r="Z413" s="2">
        <v>46255</v>
      </c>
      <c r="AA413" s="232" t="s">
        <v>39</v>
      </c>
      <c r="AB413" s="232" t="s">
        <v>196</v>
      </c>
      <c r="AC413" s="232" t="s">
        <v>196</v>
      </c>
      <c r="AD413" t="s">
        <v>196</v>
      </c>
      <c r="AE413" s="232" t="s">
        <v>183</v>
      </c>
      <c r="AF413" t="s">
        <v>317</v>
      </c>
      <c r="AG413" s="2">
        <v>46261</v>
      </c>
      <c r="AH413" s="2">
        <v>46261</v>
      </c>
      <c r="AI413">
        <v>13</v>
      </c>
      <c r="AJ413" s="232" t="s">
        <v>3552</v>
      </c>
      <c r="AK413">
        <v>20</v>
      </c>
      <c r="AL413" s="232">
        <v>8</v>
      </c>
      <c r="AN413" t="s">
        <v>2315</v>
      </c>
      <c r="AO413">
        <v>0</v>
      </c>
      <c r="AP413" s="232">
        <v>104000</v>
      </c>
      <c r="AQ413" s="232" t="s">
        <v>196</v>
      </c>
      <c r="AR413" s="232" t="s">
        <v>196</v>
      </c>
      <c r="CF413" s="232" t="s">
        <v>1868</v>
      </c>
      <c r="CG413" s="232" t="s">
        <v>1880</v>
      </c>
      <c r="CH413" t="b">
        <v>0</v>
      </c>
    </row>
    <row r="414" spans="1:86" hidden="1">
      <c r="A414" s="232" t="s">
        <v>1868</v>
      </c>
      <c r="B414" s="232" t="s">
        <v>3492</v>
      </c>
      <c r="C414" s="232" t="s">
        <v>6</v>
      </c>
      <c r="D414" s="232" t="s">
        <v>189</v>
      </c>
      <c r="E414" s="232" t="s">
        <v>82</v>
      </c>
      <c r="F414" s="2">
        <v>46244</v>
      </c>
      <c r="G414" t="s">
        <v>196</v>
      </c>
      <c r="H414" t="s">
        <v>223</v>
      </c>
      <c r="I414" s="232" t="s">
        <v>2999</v>
      </c>
      <c r="J414" t="s">
        <v>196</v>
      </c>
      <c r="K414" s="232" t="s">
        <v>196</v>
      </c>
      <c r="L414" t="s">
        <v>196</v>
      </c>
      <c r="M414" s="232"/>
      <c r="N414">
        <v>2000</v>
      </c>
      <c r="O414" t="s">
        <v>196</v>
      </c>
      <c r="P414" s="232" t="s">
        <v>196</v>
      </c>
      <c r="Q414" s="232">
        <v>1</v>
      </c>
      <c r="R414" t="s">
        <v>119</v>
      </c>
      <c r="S414" s="232" t="s">
        <v>3000</v>
      </c>
      <c r="T414" s="232" t="s">
        <v>276</v>
      </c>
      <c r="U414" s="232" t="s">
        <v>138</v>
      </c>
      <c r="V414" t="s">
        <v>196</v>
      </c>
      <c r="W414">
        <v>2000</v>
      </c>
      <c r="X414" s="232" t="s">
        <v>74</v>
      </c>
      <c r="Y414" s="232" t="s">
        <v>39</v>
      </c>
      <c r="Z414" s="2">
        <v>46251</v>
      </c>
      <c r="AA414" s="232" t="s">
        <v>36</v>
      </c>
      <c r="AB414" s="232" t="s">
        <v>196</v>
      </c>
      <c r="AC414" s="232" t="s">
        <v>196</v>
      </c>
      <c r="AD414" t="s">
        <v>196</v>
      </c>
      <c r="AE414" s="232" t="s">
        <v>248</v>
      </c>
      <c r="AF414" t="s">
        <v>2091</v>
      </c>
      <c r="AG414" s="2">
        <v>46255</v>
      </c>
      <c r="AH414" s="2">
        <v>46255</v>
      </c>
      <c r="AI414">
        <v>18</v>
      </c>
      <c r="AJ414" s="232" t="s">
        <v>4347</v>
      </c>
      <c r="AK414">
        <v>20</v>
      </c>
      <c r="AL414" s="232">
        <v>8</v>
      </c>
      <c r="AN414">
        <v>2000</v>
      </c>
      <c r="AO414">
        <v>0</v>
      </c>
      <c r="AP414" s="232">
        <v>36000</v>
      </c>
      <c r="AQ414" s="232" t="s">
        <v>196</v>
      </c>
      <c r="AR414" s="232" t="s">
        <v>196</v>
      </c>
      <c r="CF414" s="232" t="s">
        <v>1868</v>
      </c>
      <c r="CG414" s="232" t="s">
        <v>1880</v>
      </c>
      <c r="CH414" t="b">
        <v>0</v>
      </c>
    </row>
    <row r="415" spans="1:86" hidden="1">
      <c r="A415" s="232" t="s">
        <v>1868</v>
      </c>
      <c r="B415" s="232" t="s">
        <v>373</v>
      </c>
      <c r="C415" s="232" t="s">
        <v>6</v>
      </c>
      <c r="D415" s="232" t="s">
        <v>4</v>
      </c>
      <c r="E415" s="232" t="s">
        <v>82</v>
      </c>
      <c r="F415" s="2">
        <v>46252</v>
      </c>
      <c r="G415" t="s">
        <v>196</v>
      </c>
      <c r="H415" t="s">
        <v>1715</v>
      </c>
      <c r="I415" s="232" t="s">
        <v>2011</v>
      </c>
      <c r="J415" t="s">
        <v>276</v>
      </c>
      <c r="K415" s="232" t="s">
        <v>91</v>
      </c>
      <c r="L415" t="s">
        <v>14</v>
      </c>
      <c r="M415" s="232"/>
      <c r="N415" t="s">
        <v>1822</v>
      </c>
      <c r="O415" t="s">
        <v>196</v>
      </c>
      <c r="P415" s="232" t="s">
        <v>196</v>
      </c>
      <c r="Q415" s="232">
        <v>1</v>
      </c>
      <c r="R415" t="s">
        <v>1766</v>
      </c>
      <c r="S415" s="232" t="s">
        <v>2012</v>
      </c>
      <c r="T415" s="232" t="s">
        <v>276</v>
      </c>
      <c r="U415" s="232" t="s">
        <v>91</v>
      </c>
      <c r="V415" t="s">
        <v>281</v>
      </c>
      <c r="W415">
        <v>800</v>
      </c>
      <c r="X415" s="232" t="s">
        <v>72</v>
      </c>
      <c r="Y415" s="232" t="s">
        <v>161</v>
      </c>
      <c r="Z415" s="2">
        <v>46255</v>
      </c>
      <c r="AA415" s="232" t="s">
        <v>3553</v>
      </c>
      <c r="AB415" s="232" t="s">
        <v>196</v>
      </c>
      <c r="AC415" s="232" t="s">
        <v>196</v>
      </c>
      <c r="AD415" t="s">
        <v>196</v>
      </c>
      <c r="AE415" s="232" t="s">
        <v>183</v>
      </c>
      <c r="AF415" t="s">
        <v>317</v>
      </c>
      <c r="AG415" s="2">
        <v>46261</v>
      </c>
      <c r="AH415" s="2">
        <v>46261</v>
      </c>
      <c r="AI415">
        <v>28</v>
      </c>
      <c r="AJ415" s="232" t="s">
        <v>3602</v>
      </c>
      <c r="AK415">
        <v>4</v>
      </c>
      <c r="AL415" s="232">
        <v>8</v>
      </c>
      <c r="AN415" t="s">
        <v>1822</v>
      </c>
      <c r="AO415">
        <v>0</v>
      </c>
      <c r="AP415" s="232">
        <v>44800</v>
      </c>
      <c r="AQ415" s="232" t="s">
        <v>196</v>
      </c>
      <c r="AR415" s="232" t="s">
        <v>196</v>
      </c>
      <c r="CF415" s="232" t="s">
        <v>1868</v>
      </c>
      <c r="CG415" s="232" t="s">
        <v>1880</v>
      </c>
      <c r="CH415" t="b">
        <v>0</v>
      </c>
    </row>
    <row r="416" spans="1:86" hidden="1">
      <c r="A416" s="232" t="s">
        <v>1868</v>
      </c>
      <c r="B416" s="232" t="s">
        <v>3603</v>
      </c>
      <c r="C416" s="232" t="s">
        <v>6</v>
      </c>
      <c r="D416" s="232" t="s">
        <v>189</v>
      </c>
      <c r="E416" s="232" t="s">
        <v>195</v>
      </c>
      <c r="F416" s="2">
        <v>46252</v>
      </c>
      <c r="G416" t="s">
        <v>196</v>
      </c>
      <c r="H416" t="s">
        <v>3604</v>
      </c>
      <c r="I416" s="232" t="s">
        <v>3605</v>
      </c>
      <c r="J416" t="s">
        <v>196</v>
      </c>
      <c r="K416" s="232" t="s">
        <v>3606</v>
      </c>
      <c r="L416" t="s">
        <v>196</v>
      </c>
      <c r="M416" s="232"/>
      <c r="N416">
        <v>600</v>
      </c>
      <c r="O416" t="s">
        <v>196</v>
      </c>
      <c r="P416" s="232" t="s">
        <v>196</v>
      </c>
      <c r="Q416" s="232">
        <v>1</v>
      </c>
      <c r="R416" t="s">
        <v>3607</v>
      </c>
      <c r="S416" s="232" t="s">
        <v>3608</v>
      </c>
      <c r="T416" s="232" t="s">
        <v>196</v>
      </c>
      <c r="U416" s="232" t="s">
        <v>3606</v>
      </c>
      <c r="V416" t="s">
        <v>196</v>
      </c>
      <c r="W416">
        <v>300</v>
      </c>
      <c r="X416" s="232" t="s">
        <v>74</v>
      </c>
      <c r="Y416" s="232" t="s">
        <v>17</v>
      </c>
      <c r="Z416" s="2">
        <v>46266</v>
      </c>
      <c r="AA416" s="232" t="s">
        <v>17</v>
      </c>
      <c r="AB416" s="232" t="s">
        <v>2991</v>
      </c>
      <c r="AC416" s="232" t="s">
        <v>196</v>
      </c>
      <c r="AD416" t="s">
        <v>196</v>
      </c>
      <c r="AE416" s="232" t="s">
        <v>173</v>
      </c>
      <c r="AF416" t="s">
        <v>2205</v>
      </c>
      <c r="AG416" s="2">
        <v>46268</v>
      </c>
      <c r="AH416" s="2">
        <v>46268</v>
      </c>
      <c r="AI416" t="s">
        <v>196</v>
      </c>
      <c r="AJ416" s="232" t="s">
        <v>196</v>
      </c>
      <c r="AK416">
        <v>3</v>
      </c>
      <c r="AL416" s="232">
        <v>9</v>
      </c>
      <c r="AN416">
        <v>600</v>
      </c>
      <c r="AO416">
        <v>0</v>
      </c>
      <c r="AP416" s="232">
        <v>0</v>
      </c>
      <c r="AQ416" s="232" t="s">
        <v>196</v>
      </c>
      <c r="AR416" s="232" t="s">
        <v>196</v>
      </c>
      <c r="CF416" s="232" t="s">
        <v>1868</v>
      </c>
      <c r="CG416" s="232" t="s">
        <v>1880</v>
      </c>
      <c r="CH416" t="b">
        <v>0</v>
      </c>
    </row>
    <row r="417" spans="1:86" hidden="1">
      <c r="A417" s="232" t="s">
        <v>1868</v>
      </c>
      <c r="B417" s="232" t="s">
        <v>374</v>
      </c>
      <c r="C417" s="232" t="s">
        <v>6</v>
      </c>
      <c r="D417" s="232" t="s">
        <v>4</v>
      </c>
      <c r="E417" s="232" t="s">
        <v>82</v>
      </c>
      <c r="F417" s="2">
        <v>46253</v>
      </c>
      <c r="G417" t="s">
        <v>196</v>
      </c>
      <c r="H417" t="s">
        <v>2004</v>
      </c>
      <c r="I417" s="232" t="s">
        <v>2005</v>
      </c>
      <c r="J417" t="s">
        <v>1942</v>
      </c>
      <c r="K417" s="232" t="s">
        <v>135</v>
      </c>
      <c r="L417" t="s">
        <v>71</v>
      </c>
      <c r="M417" s="232"/>
      <c r="N417" t="s">
        <v>3653</v>
      </c>
      <c r="O417" t="s">
        <v>1943</v>
      </c>
      <c r="P417" s="232" t="s">
        <v>1943</v>
      </c>
      <c r="Q417" s="232">
        <v>1</v>
      </c>
      <c r="R417" t="s">
        <v>1766</v>
      </c>
      <c r="S417" s="232" t="s">
        <v>2007</v>
      </c>
      <c r="T417" s="232" t="s">
        <v>276</v>
      </c>
      <c r="U417" s="232" t="s">
        <v>88</v>
      </c>
      <c r="V417" t="s">
        <v>14</v>
      </c>
      <c r="W417" t="s">
        <v>3654</v>
      </c>
      <c r="X417" s="232" t="s">
        <v>72</v>
      </c>
      <c r="Y417" s="232" t="s">
        <v>39</v>
      </c>
      <c r="Z417" s="2">
        <v>46255</v>
      </c>
      <c r="AA417" s="232" t="s">
        <v>39</v>
      </c>
      <c r="AB417" s="232" t="s">
        <v>196</v>
      </c>
      <c r="AC417" s="232" t="s">
        <v>196</v>
      </c>
      <c r="AD417" t="s">
        <v>196</v>
      </c>
      <c r="AE417" s="232" t="s">
        <v>183</v>
      </c>
      <c r="AF417" t="s">
        <v>317</v>
      </c>
      <c r="AG417" s="2">
        <v>46262</v>
      </c>
      <c r="AH417" s="2">
        <v>46262</v>
      </c>
      <c r="AI417">
        <v>13</v>
      </c>
      <c r="AJ417" s="232" t="s">
        <v>4348</v>
      </c>
      <c r="AK417">
        <v>36</v>
      </c>
      <c r="AL417" s="232">
        <v>8</v>
      </c>
      <c r="AN417" t="s">
        <v>3653</v>
      </c>
      <c r="AO417">
        <v>0</v>
      </c>
      <c r="AP417" s="232">
        <v>187200</v>
      </c>
      <c r="AQ417" s="232" t="s">
        <v>1943</v>
      </c>
      <c r="AR417" s="232" t="s">
        <v>196</v>
      </c>
      <c r="CF417" s="232" t="s">
        <v>1868</v>
      </c>
      <c r="CG417" s="232" t="s">
        <v>1880</v>
      </c>
      <c r="CH417" t="b">
        <v>0</v>
      </c>
    </row>
    <row r="418" spans="1:86" hidden="1">
      <c r="A418" s="232" t="s">
        <v>1868</v>
      </c>
      <c r="B418" s="232" t="s">
        <v>885</v>
      </c>
      <c r="C418" s="232" t="s">
        <v>6</v>
      </c>
      <c r="D418" s="232" t="s">
        <v>4</v>
      </c>
      <c r="E418" s="232" t="s">
        <v>82</v>
      </c>
      <c r="F418" s="2">
        <v>46253</v>
      </c>
      <c r="G418" t="s">
        <v>196</v>
      </c>
      <c r="H418" t="s">
        <v>1710</v>
      </c>
      <c r="I418" s="232" t="s">
        <v>3655</v>
      </c>
      <c r="J418" t="s">
        <v>276</v>
      </c>
      <c r="K418" s="232" t="s">
        <v>2083</v>
      </c>
      <c r="L418" t="s">
        <v>122</v>
      </c>
      <c r="M418" s="232"/>
      <c r="N418">
        <v>400</v>
      </c>
      <c r="O418" t="s">
        <v>196</v>
      </c>
      <c r="P418" s="232" t="s">
        <v>196</v>
      </c>
      <c r="Q418" s="232">
        <v>1</v>
      </c>
      <c r="R418" t="s">
        <v>1711</v>
      </c>
      <c r="S418" s="232" t="s">
        <v>3655</v>
      </c>
      <c r="T418" s="232" t="s">
        <v>276</v>
      </c>
      <c r="U418" s="232" t="s">
        <v>2083</v>
      </c>
      <c r="V418" t="s">
        <v>122</v>
      </c>
      <c r="W418">
        <v>400</v>
      </c>
      <c r="X418" s="232" t="s">
        <v>74</v>
      </c>
      <c r="Y418" s="232" t="s">
        <v>16</v>
      </c>
      <c r="Z418" s="2">
        <v>46258</v>
      </c>
      <c r="AA418" s="232" t="s">
        <v>40</v>
      </c>
      <c r="AB418" s="232" t="s">
        <v>3656</v>
      </c>
      <c r="AC418" s="232" t="s">
        <v>3657</v>
      </c>
      <c r="AD418" t="s">
        <v>196</v>
      </c>
      <c r="AE418" s="232" t="s">
        <v>182</v>
      </c>
      <c r="AF418" t="s">
        <v>319</v>
      </c>
      <c r="AG418" s="2">
        <v>46265</v>
      </c>
      <c r="AH418" s="2">
        <v>46265</v>
      </c>
      <c r="AI418">
        <v>15</v>
      </c>
      <c r="AJ418" s="232" t="s">
        <v>4349</v>
      </c>
      <c r="AK418">
        <v>2</v>
      </c>
      <c r="AL418" s="232">
        <v>8</v>
      </c>
      <c r="AN418">
        <v>400</v>
      </c>
      <c r="AO418">
        <v>0</v>
      </c>
      <c r="AP418" s="232">
        <v>6000</v>
      </c>
      <c r="AQ418" s="232" t="s">
        <v>196</v>
      </c>
      <c r="AR418" s="232" t="s">
        <v>196</v>
      </c>
      <c r="CF418" s="232" t="s">
        <v>1868</v>
      </c>
      <c r="CG418" s="232" t="s">
        <v>1880</v>
      </c>
      <c r="CH418" t="b">
        <v>0</v>
      </c>
    </row>
    <row r="419" spans="1:86" hidden="1">
      <c r="A419" s="232" t="s">
        <v>1868</v>
      </c>
      <c r="B419" s="232" t="s">
        <v>361</v>
      </c>
      <c r="C419" s="232" t="s">
        <v>6</v>
      </c>
      <c r="D419" s="232" t="s">
        <v>4</v>
      </c>
      <c r="E419" s="232" t="s">
        <v>82</v>
      </c>
      <c r="F419" s="2">
        <v>46261</v>
      </c>
      <c r="G419" t="s">
        <v>196</v>
      </c>
      <c r="H419" t="s">
        <v>2004</v>
      </c>
      <c r="I419" s="232" t="s">
        <v>4515</v>
      </c>
      <c r="J419" t="s">
        <v>1942</v>
      </c>
      <c r="K419" s="232" t="s">
        <v>3592</v>
      </c>
      <c r="L419" t="s">
        <v>1944</v>
      </c>
      <c r="M419" s="232"/>
      <c r="N419" t="s">
        <v>4516</v>
      </c>
      <c r="O419" t="s">
        <v>1943</v>
      </c>
      <c r="P419" s="232" t="s">
        <v>1943</v>
      </c>
      <c r="Q419" s="232">
        <v>1</v>
      </c>
      <c r="R419" t="s">
        <v>1766</v>
      </c>
      <c r="S419" s="232" t="s">
        <v>142</v>
      </c>
      <c r="T419" s="232" t="s">
        <v>276</v>
      </c>
      <c r="U419" s="232" t="s">
        <v>125</v>
      </c>
      <c r="V419" t="s">
        <v>14</v>
      </c>
      <c r="W419">
        <v>400</v>
      </c>
      <c r="X419" s="232" t="s">
        <v>72</v>
      </c>
      <c r="Y419" s="232" t="s">
        <v>18</v>
      </c>
      <c r="Z419" s="2">
        <v>46258</v>
      </c>
      <c r="AA419" s="232" t="s">
        <v>18</v>
      </c>
      <c r="AB419" s="232" t="s">
        <v>337</v>
      </c>
      <c r="AC419" s="232" t="s">
        <v>196</v>
      </c>
      <c r="AD419" t="s">
        <v>196</v>
      </c>
      <c r="AE419" s="232" t="s">
        <v>183</v>
      </c>
      <c r="AF419" t="s">
        <v>320</v>
      </c>
      <c r="AG419" s="2">
        <v>46265</v>
      </c>
      <c r="AH419" s="2">
        <v>46265</v>
      </c>
      <c r="AI419">
        <v>17</v>
      </c>
      <c r="AJ419" s="232" t="s">
        <v>4517</v>
      </c>
      <c r="AK419">
        <v>2</v>
      </c>
      <c r="AL419" s="232">
        <v>8</v>
      </c>
      <c r="AN419" t="s">
        <v>4516</v>
      </c>
      <c r="AO419">
        <v>0</v>
      </c>
      <c r="AP419" s="232">
        <v>0</v>
      </c>
      <c r="AQ419" s="232" t="s">
        <v>1943</v>
      </c>
      <c r="AR419" s="232" t="s">
        <v>196</v>
      </c>
      <c r="CF419" s="232" t="s">
        <v>1868</v>
      </c>
      <c r="CG419" s="232" t="s">
        <v>1880</v>
      </c>
      <c r="CH419" t="b">
        <v>0</v>
      </c>
    </row>
    <row r="420" spans="1:86" hidden="1">
      <c r="A420" s="232" t="s">
        <v>1868</v>
      </c>
      <c r="B420" s="232" t="s">
        <v>325</v>
      </c>
      <c r="C420" s="232" t="s">
        <v>6</v>
      </c>
      <c r="D420" s="232" t="s">
        <v>4</v>
      </c>
      <c r="E420" s="232" t="s">
        <v>82</v>
      </c>
      <c r="F420" s="2">
        <v>46259</v>
      </c>
      <c r="G420" t="s">
        <v>196</v>
      </c>
      <c r="H420" t="s">
        <v>1715</v>
      </c>
      <c r="I420" s="232" t="s">
        <v>1800</v>
      </c>
      <c r="J420" t="s">
        <v>276</v>
      </c>
      <c r="K420" s="232" t="s">
        <v>125</v>
      </c>
      <c r="L420" t="s">
        <v>14</v>
      </c>
      <c r="M420" s="232"/>
      <c r="N420">
        <v>800</v>
      </c>
      <c r="O420" t="s">
        <v>196</v>
      </c>
      <c r="P420" s="232" t="s">
        <v>196</v>
      </c>
      <c r="Q420" s="232">
        <v>1</v>
      </c>
      <c r="R420" t="s">
        <v>1766</v>
      </c>
      <c r="S420" s="232" t="s">
        <v>1801</v>
      </c>
      <c r="T420" s="232" t="s">
        <v>276</v>
      </c>
      <c r="U420" s="232" t="s">
        <v>125</v>
      </c>
      <c r="V420" t="s">
        <v>14</v>
      </c>
      <c r="W420">
        <v>800</v>
      </c>
      <c r="X420" s="232" t="s">
        <v>74</v>
      </c>
      <c r="Y420" s="232" t="s">
        <v>18</v>
      </c>
      <c r="Z420" s="2">
        <v>46258</v>
      </c>
      <c r="AA420" s="232" t="s">
        <v>18</v>
      </c>
      <c r="AB420" s="232" t="s">
        <v>337</v>
      </c>
      <c r="AC420" s="232" t="s">
        <v>196</v>
      </c>
      <c r="AD420" t="s">
        <v>196</v>
      </c>
      <c r="AE420" s="232" t="s">
        <v>183</v>
      </c>
      <c r="AF420" t="s">
        <v>320</v>
      </c>
      <c r="AG420" s="2">
        <v>46265</v>
      </c>
      <c r="AH420" s="2">
        <v>46265</v>
      </c>
      <c r="AI420">
        <v>17</v>
      </c>
      <c r="AJ420" s="232" t="s">
        <v>4350</v>
      </c>
      <c r="AK420">
        <v>4</v>
      </c>
      <c r="AL420" s="232">
        <v>8</v>
      </c>
      <c r="AN420">
        <v>800</v>
      </c>
      <c r="AO420">
        <v>0</v>
      </c>
      <c r="AP420" s="232">
        <v>13600</v>
      </c>
      <c r="AQ420" s="232" t="s">
        <v>196</v>
      </c>
      <c r="AR420" s="232" t="s">
        <v>196</v>
      </c>
      <c r="CF420" s="232" t="s">
        <v>1868</v>
      </c>
      <c r="CG420" s="232" t="s">
        <v>1880</v>
      </c>
      <c r="CH420" t="b">
        <v>0</v>
      </c>
    </row>
    <row r="421" spans="1:86" hidden="1">
      <c r="A421" s="232" t="s">
        <v>1868</v>
      </c>
      <c r="B421" s="232" t="s">
        <v>327</v>
      </c>
      <c r="C421" s="232" t="s">
        <v>6</v>
      </c>
      <c r="D421" s="232" t="s">
        <v>4</v>
      </c>
      <c r="E421" s="232" t="s">
        <v>82</v>
      </c>
      <c r="F421" s="2">
        <v>46259</v>
      </c>
      <c r="G421" t="s">
        <v>196</v>
      </c>
      <c r="H421" t="s">
        <v>2004</v>
      </c>
      <c r="I421" s="232" t="s">
        <v>4351</v>
      </c>
      <c r="J421" t="s">
        <v>1942</v>
      </c>
      <c r="K421" s="232" t="s">
        <v>3592</v>
      </c>
      <c r="L421" t="s">
        <v>3668</v>
      </c>
      <c r="M421" s="232"/>
      <c r="N421" t="s">
        <v>3669</v>
      </c>
      <c r="O421" t="s">
        <v>1943</v>
      </c>
      <c r="P421" s="232" t="s">
        <v>1943</v>
      </c>
      <c r="Q421" s="232">
        <v>1</v>
      </c>
      <c r="R421" t="s">
        <v>1766</v>
      </c>
      <c r="S421" s="232" t="s">
        <v>2246</v>
      </c>
      <c r="T421" s="232" t="s">
        <v>276</v>
      </c>
      <c r="U421" s="232" t="s">
        <v>125</v>
      </c>
      <c r="V421" t="s">
        <v>14</v>
      </c>
      <c r="W421">
        <v>800</v>
      </c>
      <c r="X421" s="232" t="s">
        <v>74</v>
      </c>
      <c r="Y421" s="232" t="s">
        <v>18</v>
      </c>
      <c r="Z421" s="2">
        <v>46258</v>
      </c>
      <c r="AA421" s="232" t="s">
        <v>18</v>
      </c>
      <c r="AB421" s="232" t="s">
        <v>2890</v>
      </c>
      <c r="AC421" s="232" t="s">
        <v>196</v>
      </c>
      <c r="AD421" t="s">
        <v>196</v>
      </c>
      <c r="AE421" s="232" t="s">
        <v>183</v>
      </c>
      <c r="AF421" t="s">
        <v>320</v>
      </c>
      <c r="AG421" s="2">
        <v>46265</v>
      </c>
      <c r="AH421" s="2">
        <v>46265</v>
      </c>
      <c r="AI421" t="s">
        <v>1531</v>
      </c>
      <c r="AJ421" s="232" t="s">
        <v>4352</v>
      </c>
      <c r="AK421">
        <v>2</v>
      </c>
      <c r="AL421" s="232">
        <v>8</v>
      </c>
      <c r="AN421" t="s">
        <v>3669</v>
      </c>
      <c r="AO421">
        <v>0</v>
      </c>
      <c r="AP421" s="232">
        <v>22200</v>
      </c>
      <c r="AQ421" s="232"/>
      <c r="AR421" s="232" t="s">
        <v>196</v>
      </c>
      <c r="CF421" s="232" t="s">
        <v>1868</v>
      </c>
      <c r="CG421" s="232" t="s">
        <v>1880</v>
      </c>
      <c r="CH421" t="b">
        <v>0</v>
      </c>
    </row>
    <row r="422" spans="1:86" hidden="1">
      <c r="A422" s="232" t="s">
        <v>1868</v>
      </c>
      <c r="B422" s="232" t="s">
        <v>157</v>
      </c>
      <c r="C422" s="232" t="s">
        <v>6</v>
      </c>
      <c r="D422" s="232" t="s">
        <v>4</v>
      </c>
      <c r="E422" s="232" t="s">
        <v>195</v>
      </c>
      <c r="F422" s="2">
        <v>46254</v>
      </c>
      <c r="G422" t="s">
        <v>196</v>
      </c>
      <c r="H422" t="s">
        <v>1710</v>
      </c>
      <c r="I422" s="232" t="s">
        <v>1863</v>
      </c>
      <c r="J422" t="s">
        <v>276</v>
      </c>
      <c r="K422" s="232" t="s">
        <v>2083</v>
      </c>
      <c r="L422" t="s">
        <v>105</v>
      </c>
      <c r="M422" s="232"/>
      <c r="N422" t="s">
        <v>1811</v>
      </c>
      <c r="O422" t="s">
        <v>5</v>
      </c>
      <c r="P422" s="232" t="s">
        <v>2139</v>
      </c>
      <c r="Q422" s="232">
        <v>1</v>
      </c>
      <c r="R422" t="s">
        <v>1711</v>
      </c>
      <c r="S422" s="232" t="s">
        <v>250</v>
      </c>
      <c r="T422" s="232" t="s">
        <v>276</v>
      </c>
      <c r="U422" s="232" t="s">
        <v>2083</v>
      </c>
      <c r="V422" t="s">
        <v>122</v>
      </c>
      <c r="W422" t="s">
        <v>1811</v>
      </c>
      <c r="X422" s="232" t="s">
        <v>72</v>
      </c>
      <c r="Y422" s="232" t="s">
        <v>16</v>
      </c>
      <c r="Z422" s="2">
        <v>46258</v>
      </c>
      <c r="AA422" s="232" t="s">
        <v>3670</v>
      </c>
      <c r="AB422" s="232" t="s">
        <v>3671</v>
      </c>
      <c r="AC422" s="232" t="s">
        <v>3672</v>
      </c>
      <c r="AD422" t="s">
        <v>196</v>
      </c>
      <c r="AE422" s="232" t="s">
        <v>182</v>
      </c>
      <c r="AF422" t="s">
        <v>2905</v>
      </c>
      <c r="AG422" s="2">
        <v>46265</v>
      </c>
      <c r="AH422" s="2">
        <v>46265</v>
      </c>
      <c r="AI422">
        <v>55</v>
      </c>
      <c r="AJ422" s="232" t="s">
        <v>4353</v>
      </c>
      <c r="AK422">
        <v>5</v>
      </c>
      <c r="AL422" s="232">
        <v>8</v>
      </c>
      <c r="AN422" t="s">
        <v>1811</v>
      </c>
      <c r="AO422">
        <v>0</v>
      </c>
      <c r="AP422" s="232">
        <v>82500</v>
      </c>
      <c r="AQ422" s="232" t="s">
        <v>196</v>
      </c>
      <c r="AR422" s="232" t="s">
        <v>196</v>
      </c>
      <c r="CF422" s="232" t="s">
        <v>1868</v>
      </c>
      <c r="CG422" s="232" t="s">
        <v>1880</v>
      </c>
      <c r="CH422" t="b">
        <v>0</v>
      </c>
    </row>
    <row r="423" spans="1:86" hidden="1">
      <c r="A423" s="232" t="s">
        <v>1868</v>
      </c>
      <c r="B423" s="232" t="s">
        <v>886</v>
      </c>
      <c r="C423" s="232" t="s">
        <v>6</v>
      </c>
      <c r="D423" s="232" t="s">
        <v>4</v>
      </c>
      <c r="E423" s="232" t="s">
        <v>195</v>
      </c>
      <c r="F423" s="2">
        <v>46254</v>
      </c>
      <c r="G423" t="s">
        <v>196</v>
      </c>
      <c r="H423" t="s">
        <v>1710</v>
      </c>
      <c r="I423" s="232" t="s">
        <v>247</v>
      </c>
      <c r="J423" t="s">
        <v>276</v>
      </c>
      <c r="K423" s="232" t="s">
        <v>2083</v>
      </c>
      <c r="L423" t="s">
        <v>105</v>
      </c>
      <c r="M423" s="232"/>
      <c r="N423" t="s">
        <v>2014</v>
      </c>
      <c r="O423" t="s">
        <v>5</v>
      </c>
      <c r="P423" s="232" t="s">
        <v>196</v>
      </c>
      <c r="Q423" s="232">
        <v>1</v>
      </c>
      <c r="R423" t="s">
        <v>1711</v>
      </c>
      <c r="S423" s="232" t="s">
        <v>250</v>
      </c>
      <c r="T423" s="232" t="s">
        <v>276</v>
      </c>
      <c r="U423" s="232" t="s">
        <v>2083</v>
      </c>
      <c r="V423" t="s">
        <v>122</v>
      </c>
      <c r="W423" t="s">
        <v>2014</v>
      </c>
      <c r="X423" s="232" t="s">
        <v>72</v>
      </c>
      <c r="Y423" s="232" t="s">
        <v>36</v>
      </c>
      <c r="Z423" s="2">
        <v>46258</v>
      </c>
      <c r="AA423" s="232" t="s">
        <v>3673</v>
      </c>
      <c r="AB423" s="232" t="s">
        <v>3674</v>
      </c>
      <c r="AC423" s="232" t="s">
        <v>196</v>
      </c>
      <c r="AD423" t="s">
        <v>196</v>
      </c>
      <c r="AE423" s="232" t="s">
        <v>182</v>
      </c>
      <c r="AF423" t="s">
        <v>2905</v>
      </c>
      <c r="AG423" s="2">
        <v>46265</v>
      </c>
      <c r="AH423" s="2">
        <v>46265</v>
      </c>
      <c r="AI423">
        <v>38</v>
      </c>
      <c r="AJ423" s="232" t="s">
        <v>4354</v>
      </c>
      <c r="AK423">
        <v>10</v>
      </c>
      <c r="AL423" s="232">
        <v>8</v>
      </c>
      <c r="AN423" t="s">
        <v>2014</v>
      </c>
      <c r="AO423">
        <v>0</v>
      </c>
      <c r="AP423" s="232">
        <v>114000</v>
      </c>
      <c r="AQ423" s="232" t="s">
        <v>196</v>
      </c>
      <c r="AR423" s="232" t="s">
        <v>196</v>
      </c>
      <c r="CF423" s="232" t="s">
        <v>1868</v>
      </c>
      <c r="CG423" s="232" t="s">
        <v>1880</v>
      </c>
      <c r="CH423" t="b">
        <v>0</v>
      </c>
    </row>
    <row r="424" spans="1:86" hidden="1">
      <c r="A424" s="232" t="s">
        <v>1868</v>
      </c>
      <c r="B424" s="232" t="s">
        <v>154</v>
      </c>
      <c r="C424" s="232" t="s">
        <v>6</v>
      </c>
      <c r="D424" s="232" t="s">
        <v>4</v>
      </c>
      <c r="E424" s="232" t="s">
        <v>195</v>
      </c>
      <c r="F424" s="2">
        <v>46254</v>
      </c>
      <c r="G424" t="s">
        <v>196</v>
      </c>
      <c r="H424" t="s">
        <v>1710</v>
      </c>
      <c r="I424" s="232" t="s">
        <v>273</v>
      </c>
      <c r="J424" t="s">
        <v>276</v>
      </c>
      <c r="K424" s="232" t="s">
        <v>2083</v>
      </c>
      <c r="L424" t="s">
        <v>77</v>
      </c>
      <c r="M424" s="232"/>
      <c r="N424" t="s">
        <v>1793</v>
      </c>
      <c r="O424" t="s">
        <v>2903</v>
      </c>
      <c r="P424" s="232" t="s">
        <v>2139</v>
      </c>
      <c r="Q424" s="232">
        <v>1</v>
      </c>
      <c r="R424" t="s">
        <v>1711</v>
      </c>
      <c r="S424" s="232" t="s">
        <v>306</v>
      </c>
      <c r="T424" s="232" t="s">
        <v>276</v>
      </c>
      <c r="U424" s="232" t="s">
        <v>2083</v>
      </c>
      <c r="V424" t="s">
        <v>122</v>
      </c>
      <c r="W424" t="s">
        <v>1793</v>
      </c>
      <c r="X424" s="232" t="s">
        <v>72</v>
      </c>
      <c r="Y424" s="232" t="s">
        <v>16</v>
      </c>
      <c r="Z424" s="2">
        <v>46255</v>
      </c>
      <c r="AA424" s="232" t="s">
        <v>3675</v>
      </c>
      <c r="AB424" s="232" t="s">
        <v>3656</v>
      </c>
      <c r="AC424" s="232" t="s">
        <v>196</v>
      </c>
      <c r="AD424" t="s">
        <v>196</v>
      </c>
      <c r="AE424" s="232" t="s">
        <v>183</v>
      </c>
      <c r="AF424" t="s">
        <v>2905</v>
      </c>
      <c r="AG424" s="2">
        <v>46261</v>
      </c>
      <c r="AH424" s="2">
        <v>46261</v>
      </c>
      <c r="AI424">
        <v>35</v>
      </c>
      <c r="AJ424" s="232" t="s">
        <v>3676</v>
      </c>
      <c r="AK424">
        <v>4</v>
      </c>
      <c r="AL424" s="232">
        <v>8</v>
      </c>
      <c r="AN424" t="s">
        <v>1793</v>
      </c>
      <c r="AO424">
        <v>0</v>
      </c>
      <c r="AP424" s="232">
        <v>35000</v>
      </c>
      <c r="AQ424" s="232" t="s">
        <v>196</v>
      </c>
      <c r="AR424" s="232" t="s">
        <v>196</v>
      </c>
      <c r="CF424" s="232" t="s">
        <v>1868</v>
      </c>
      <c r="CG424" s="232" t="s">
        <v>1880</v>
      </c>
      <c r="CH424" t="b">
        <v>0</v>
      </c>
    </row>
    <row r="425" spans="1:86" hidden="1">
      <c r="A425" s="232" t="s">
        <v>1868</v>
      </c>
      <c r="B425" s="232" t="s">
        <v>3677</v>
      </c>
      <c r="C425" s="232" t="s">
        <v>6</v>
      </c>
      <c r="D425" s="232" t="s">
        <v>4</v>
      </c>
      <c r="E425" s="232" t="s">
        <v>195</v>
      </c>
      <c r="F425" s="2">
        <v>46254</v>
      </c>
      <c r="G425" t="s">
        <v>196</v>
      </c>
      <c r="H425" t="s">
        <v>1710</v>
      </c>
      <c r="I425" s="232" t="s">
        <v>247</v>
      </c>
      <c r="J425" t="s">
        <v>276</v>
      </c>
      <c r="K425" s="232" t="s">
        <v>2083</v>
      </c>
      <c r="L425" t="s">
        <v>105</v>
      </c>
      <c r="M425" s="232"/>
      <c r="N425" t="s">
        <v>2917</v>
      </c>
      <c r="O425" t="s">
        <v>5</v>
      </c>
      <c r="P425" s="232" t="s">
        <v>196</v>
      </c>
      <c r="Q425" s="232">
        <v>1</v>
      </c>
      <c r="R425" t="s">
        <v>1711</v>
      </c>
      <c r="S425" s="232" t="s">
        <v>250</v>
      </c>
      <c r="T425" s="232" t="s">
        <v>276</v>
      </c>
      <c r="U425" s="232" t="s">
        <v>2083</v>
      </c>
      <c r="V425" t="s">
        <v>122</v>
      </c>
      <c r="W425" t="s">
        <v>2917</v>
      </c>
      <c r="X425" s="232" t="s">
        <v>72</v>
      </c>
      <c r="Y425" s="232" t="s">
        <v>36</v>
      </c>
      <c r="Z425" s="2">
        <v>46258</v>
      </c>
      <c r="AA425" s="232" t="s">
        <v>3673</v>
      </c>
      <c r="AB425" s="232" t="s">
        <v>3674</v>
      </c>
      <c r="AC425" s="232" t="s">
        <v>196</v>
      </c>
      <c r="AD425" t="s">
        <v>196</v>
      </c>
      <c r="AE425" s="232" t="s">
        <v>182</v>
      </c>
      <c r="AF425" t="s">
        <v>2905</v>
      </c>
      <c r="AG425" s="2">
        <v>46265</v>
      </c>
      <c r="AH425" s="2">
        <v>46265</v>
      </c>
      <c r="AI425">
        <v>38</v>
      </c>
      <c r="AJ425" s="232" t="s">
        <v>4355</v>
      </c>
      <c r="AK425">
        <v>15</v>
      </c>
      <c r="AL425" s="232">
        <v>8</v>
      </c>
      <c r="AN425" t="s">
        <v>2917</v>
      </c>
      <c r="AO425">
        <v>0</v>
      </c>
      <c r="AP425" s="232">
        <v>171000</v>
      </c>
      <c r="AQ425" s="232" t="s">
        <v>196</v>
      </c>
      <c r="AR425" s="232" t="s">
        <v>196</v>
      </c>
      <c r="CF425" s="232" t="s">
        <v>1868</v>
      </c>
      <c r="CG425" s="232" t="s">
        <v>1880</v>
      </c>
      <c r="CH425" t="b">
        <v>0</v>
      </c>
    </row>
    <row r="426" spans="1:86" hidden="1">
      <c r="A426" s="232" t="s">
        <v>1868</v>
      </c>
      <c r="B426" s="232" t="s">
        <v>3678</v>
      </c>
      <c r="C426" s="232" t="s">
        <v>6</v>
      </c>
      <c r="D426" s="232" t="s">
        <v>4</v>
      </c>
      <c r="E426" s="232" t="s">
        <v>195</v>
      </c>
      <c r="F426" s="2">
        <v>46255</v>
      </c>
      <c r="G426" t="s">
        <v>196</v>
      </c>
      <c r="H426" t="s">
        <v>1715</v>
      </c>
      <c r="I426" s="232" t="s">
        <v>158</v>
      </c>
      <c r="J426" t="s">
        <v>276</v>
      </c>
      <c r="K426" s="232" t="s">
        <v>196</v>
      </c>
      <c r="L426" t="s">
        <v>100</v>
      </c>
      <c r="M426" s="232"/>
      <c r="N426">
        <v>3360</v>
      </c>
      <c r="O426" t="s">
        <v>196</v>
      </c>
      <c r="P426" s="232" t="s">
        <v>196</v>
      </c>
      <c r="Q426" s="232">
        <v>1</v>
      </c>
      <c r="R426" t="s">
        <v>1766</v>
      </c>
      <c r="S426" s="232" t="s">
        <v>159</v>
      </c>
      <c r="T426" s="232" t="s">
        <v>276</v>
      </c>
      <c r="U426" s="232" t="s">
        <v>196</v>
      </c>
      <c r="V426" t="s">
        <v>14</v>
      </c>
      <c r="W426">
        <v>1680</v>
      </c>
      <c r="X426" s="232" t="s">
        <v>74</v>
      </c>
      <c r="Y426" s="232" t="s">
        <v>17</v>
      </c>
      <c r="Z426" s="2">
        <v>46258</v>
      </c>
      <c r="AA426" s="232" t="s">
        <v>3679</v>
      </c>
      <c r="AB426" s="232" t="s">
        <v>3468</v>
      </c>
      <c r="AC426" s="232" t="s">
        <v>196</v>
      </c>
      <c r="AD426" t="s">
        <v>196</v>
      </c>
      <c r="AE426" s="232" t="s">
        <v>248</v>
      </c>
      <c r="AG426" s="2">
        <v>46262</v>
      </c>
      <c r="AH426" s="2">
        <v>46262</v>
      </c>
      <c r="AI426">
        <v>26</v>
      </c>
      <c r="AJ426" s="232" t="s">
        <v>3680</v>
      </c>
      <c r="AK426">
        <v>8</v>
      </c>
      <c r="AL426" s="232">
        <v>8</v>
      </c>
      <c r="AN426">
        <v>3360</v>
      </c>
      <c r="AO426">
        <v>0</v>
      </c>
      <c r="AP426" s="232">
        <v>87360</v>
      </c>
      <c r="AQ426" s="232"/>
      <c r="AR426" s="232"/>
      <c r="CF426" s="232" t="s">
        <v>1868</v>
      </c>
      <c r="CG426" s="232" t="s">
        <v>1880</v>
      </c>
      <c r="CH426" t="b">
        <v>0</v>
      </c>
    </row>
    <row r="427" spans="1:86" hidden="1">
      <c r="A427" s="232" t="s">
        <v>1868</v>
      </c>
      <c r="B427" s="232" t="s">
        <v>376</v>
      </c>
      <c r="C427" s="232" t="s">
        <v>6</v>
      </c>
      <c r="D427" s="232" t="s">
        <v>4</v>
      </c>
      <c r="E427" s="232" t="s">
        <v>82</v>
      </c>
      <c r="F427" s="2">
        <v>46261</v>
      </c>
      <c r="G427" t="s">
        <v>196</v>
      </c>
      <c r="H427" t="s">
        <v>1715</v>
      </c>
      <c r="I427" s="232" t="s">
        <v>4518</v>
      </c>
      <c r="J427" t="s">
        <v>276</v>
      </c>
      <c r="K427" s="232" t="s">
        <v>2083</v>
      </c>
      <c r="L427" t="s">
        <v>14</v>
      </c>
      <c r="M427" s="232"/>
      <c r="N427">
        <v>394</v>
      </c>
      <c r="O427" t="s">
        <v>196</v>
      </c>
      <c r="P427" s="232" t="s">
        <v>1779</v>
      </c>
      <c r="Q427" s="232">
        <v>1</v>
      </c>
      <c r="R427" t="s">
        <v>1715</v>
      </c>
      <c r="S427" s="232" t="s">
        <v>4560</v>
      </c>
      <c r="T427" s="232" t="s">
        <v>276</v>
      </c>
      <c r="U427" s="232" t="s">
        <v>2083</v>
      </c>
      <c r="V427" t="s">
        <v>14</v>
      </c>
      <c r="W427">
        <v>400</v>
      </c>
      <c r="X427" s="232" t="s">
        <v>74</v>
      </c>
      <c r="Y427" s="232" t="s">
        <v>16</v>
      </c>
      <c r="Z427" s="2">
        <v>46259</v>
      </c>
      <c r="AA427" s="232" t="s">
        <v>16</v>
      </c>
      <c r="AB427" s="232" t="s">
        <v>196</v>
      </c>
      <c r="AC427" s="232" t="s">
        <v>196</v>
      </c>
      <c r="AD427" t="s">
        <v>196</v>
      </c>
      <c r="AE427" s="232" t="s">
        <v>183</v>
      </c>
      <c r="AF427" t="s">
        <v>317</v>
      </c>
      <c r="AG427" s="2">
        <v>46265</v>
      </c>
      <c r="AH427" s="2">
        <v>46265</v>
      </c>
      <c r="AI427">
        <v>17</v>
      </c>
      <c r="AJ427" s="232" t="s">
        <v>4519</v>
      </c>
      <c r="AK427">
        <v>2</v>
      </c>
      <c r="AL427" s="232">
        <v>8</v>
      </c>
      <c r="AN427">
        <v>394</v>
      </c>
      <c r="AO427">
        <v>0</v>
      </c>
      <c r="AP427" s="232">
        <v>0</v>
      </c>
      <c r="AQ427" s="232" t="s">
        <v>4520</v>
      </c>
      <c r="AR427" s="232" t="s">
        <v>196</v>
      </c>
      <c r="CF427" s="232" t="s">
        <v>1868</v>
      </c>
      <c r="CG427" s="232" t="s">
        <v>1880</v>
      </c>
      <c r="CH427" t="b">
        <v>0</v>
      </c>
    </row>
    <row r="428" spans="1:86" hidden="1">
      <c r="A428" s="232" t="s">
        <v>1868</v>
      </c>
      <c r="B428" s="232" t="s">
        <v>379</v>
      </c>
      <c r="C428" s="232" t="s">
        <v>6</v>
      </c>
      <c r="D428" s="232" t="s">
        <v>4</v>
      </c>
      <c r="E428" s="232" t="s">
        <v>195</v>
      </c>
      <c r="F428" s="2">
        <v>46258</v>
      </c>
      <c r="G428" t="s">
        <v>196</v>
      </c>
      <c r="H428" t="s">
        <v>1715</v>
      </c>
      <c r="I428" s="232" t="s">
        <v>2301</v>
      </c>
      <c r="J428" t="s">
        <v>276</v>
      </c>
      <c r="K428" s="232" t="s">
        <v>2083</v>
      </c>
      <c r="L428" t="s">
        <v>14</v>
      </c>
      <c r="M428" s="232"/>
      <c r="N428" t="s">
        <v>1822</v>
      </c>
      <c r="O428" t="s">
        <v>196</v>
      </c>
      <c r="P428" s="232" t="s">
        <v>1779</v>
      </c>
      <c r="Q428" s="232">
        <v>1</v>
      </c>
      <c r="R428" t="s">
        <v>1766</v>
      </c>
      <c r="S428" s="232" t="s">
        <v>2007</v>
      </c>
      <c r="T428" s="232" t="s">
        <v>276</v>
      </c>
      <c r="U428" s="232" t="s">
        <v>2083</v>
      </c>
      <c r="V428" t="s">
        <v>14</v>
      </c>
      <c r="W428">
        <v>800</v>
      </c>
      <c r="X428" s="232" t="s">
        <v>72</v>
      </c>
      <c r="Y428" s="232" t="s">
        <v>16</v>
      </c>
      <c r="Z428" s="2">
        <v>46259</v>
      </c>
      <c r="AA428" s="232" t="s">
        <v>4356</v>
      </c>
      <c r="AB428" s="232" t="s">
        <v>196</v>
      </c>
      <c r="AC428" s="232" t="s">
        <v>196</v>
      </c>
      <c r="AD428" t="s">
        <v>196</v>
      </c>
      <c r="AE428" s="232" t="s">
        <v>183</v>
      </c>
      <c r="AF428" t="s">
        <v>317</v>
      </c>
      <c r="AG428" s="2">
        <v>46265</v>
      </c>
      <c r="AH428" s="2">
        <v>46265</v>
      </c>
      <c r="AI428">
        <v>30</v>
      </c>
      <c r="AJ428" s="232" t="s">
        <v>4357</v>
      </c>
      <c r="AK428">
        <v>4</v>
      </c>
      <c r="AL428" s="232">
        <v>8</v>
      </c>
      <c r="AN428" t="s">
        <v>1822</v>
      </c>
      <c r="AO428">
        <v>0</v>
      </c>
      <c r="AP428" s="232">
        <v>48000</v>
      </c>
      <c r="AQ428" s="232" t="s">
        <v>196</v>
      </c>
      <c r="AR428" s="232" t="s">
        <v>196</v>
      </c>
      <c r="CF428" s="232" t="s">
        <v>1868</v>
      </c>
      <c r="CG428" s="232" t="s">
        <v>1880</v>
      </c>
      <c r="CH428" t="b">
        <v>0</v>
      </c>
    </row>
    <row r="429" spans="1:86" hidden="1">
      <c r="A429" s="232" t="s">
        <v>1868</v>
      </c>
      <c r="B429" s="232" t="s">
        <v>3725</v>
      </c>
      <c r="C429" s="232" t="s">
        <v>6</v>
      </c>
      <c r="D429" s="232" t="s">
        <v>4</v>
      </c>
      <c r="E429" s="232" t="s">
        <v>195</v>
      </c>
      <c r="F429" s="2">
        <v>46258</v>
      </c>
      <c r="G429" t="s">
        <v>196</v>
      </c>
      <c r="H429" t="s">
        <v>1710</v>
      </c>
      <c r="I429" s="232" t="s">
        <v>4358</v>
      </c>
      <c r="J429" t="s">
        <v>276</v>
      </c>
      <c r="K429" s="232" t="s">
        <v>2083</v>
      </c>
      <c r="L429" t="s">
        <v>122</v>
      </c>
      <c r="M429" s="232"/>
      <c r="N429">
        <v>298</v>
      </c>
      <c r="O429" t="s">
        <v>81</v>
      </c>
      <c r="P429" s="232" t="s">
        <v>196</v>
      </c>
      <c r="Q429" s="232">
        <v>1</v>
      </c>
      <c r="R429" t="s">
        <v>2002</v>
      </c>
      <c r="S429" s="232" t="s">
        <v>4359</v>
      </c>
      <c r="T429" s="232" t="s">
        <v>276</v>
      </c>
      <c r="U429" s="232" t="s">
        <v>2083</v>
      </c>
      <c r="V429" t="s">
        <v>122</v>
      </c>
      <c r="W429">
        <v>298</v>
      </c>
      <c r="X429" s="232" t="s">
        <v>74</v>
      </c>
      <c r="Y429" s="232" t="s">
        <v>36</v>
      </c>
      <c r="Z429" s="2">
        <v>46255</v>
      </c>
      <c r="AA429" s="232" t="s">
        <v>36</v>
      </c>
      <c r="AB429" s="232" t="s">
        <v>4360</v>
      </c>
      <c r="AC429" s="232" t="s">
        <v>196</v>
      </c>
      <c r="AD429" t="s">
        <v>196</v>
      </c>
      <c r="AE429" s="232" t="s">
        <v>182</v>
      </c>
      <c r="AF429" t="s">
        <v>1798</v>
      </c>
      <c r="AG429" s="2">
        <v>46259</v>
      </c>
      <c r="AH429" s="2">
        <v>46259</v>
      </c>
      <c r="AI429">
        <v>36</v>
      </c>
      <c r="AJ429" s="232" t="s">
        <v>4361</v>
      </c>
      <c r="AK429">
        <v>1</v>
      </c>
      <c r="AL429" s="232">
        <v>8</v>
      </c>
      <c r="AN429">
        <v>298</v>
      </c>
      <c r="AO429">
        <v>0</v>
      </c>
      <c r="AP429" s="232">
        <v>10728</v>
      </c>
      <c r="AQ429" s="232" t="s">
        <v>196</v>
      </c>
      <c r="AR429" s="232" t="s">
        <v>196</v>
      </c>
      <c r="CF429" s="232" t="s">
        <v>1868</v>
      </c>
      <c r="CG429" s="232" t="s">
        <v>1880</v>
      </c>
      <c r="CH429" t="b">
        <v>0</v>
      </c>
    </row>
    <row r="430" spans="1:86" hidden="1">
      <c r="A430" s="232" t="s">
        <v>1868</v>
      </c>
      <c r="B430" s="232" t="s">
        <v>4362</v>
      </c>
      <c r="C430" s="232" t="s">
        <v>6</v>
      </c>
      <c r="D430" s="232" t="s">
        <v>189</v>
      </c>
      <c r="E430" s="232" t="s">
        <v>82</v>
      </c>
      <c r="F430" s="2">
        <v>46259</v>
      </c>
      <c r="G430" t="s">
        <v>196</v>
      </c>
      <c r="H430" t="s">
        <v>1986</v>
      </c>
      <c r="I430" s="232" t="s">
        <v>4363</v>
      </c>
      <c r="J430" t="s">
        <v>276</v>
      </c>
      <c r="K430" s="232" t="s">
        <v>196</v>
      </c>
      <c r="L430" t="s">
        <v>196</v>
      </c>
      <c r="M430" s="232"/>
      <c r="N430">
        <v>180</v>
      </c>
      <c r="O430" t="s">
        <v>81</v>
      </c>
      <c r="P430" s="232" t="s">
        <v>196</v>
      </c>
      <c r="Q430" s="232">
        <v>1</v>
      </c>
      <c r="R430" t="s">
        <v>1986</v>
      </c>
      <c r="S430" s="232" t="s">
        <v>4364</v>
      </c>
      <c r="T430" s="232" t="s">
        <v>276</v>
      </c>
      <c r="U430" s="232" t="s">
        <v>196</v>
      </c>
      <c r="V430" t="s">
        <v>196</v>
      </c>
      <c r="W430">
        <v>180</v>
      </c>
      <c r="X430" s="232" t="s">
        <v>74</v>
      </c>
      <c r="Y430" s="232" t="s">
        <v>36</v>
      </c>
      <c r="Z430" s="2">
        <v>46259</v>
      </c>
      <c r="AA430" s="232" t="s">
        <v>36</v>
      </c>
      <c r="AB430" s="232" t="s">
        <v>196</v>
      </c>
      <c r="AC430" s="232" t="s">
        <v>196</v>
      </c>
      <c r="AD430" t="s">
        <v>196</v>
      </c>
      <c r="AE430" s="232" t="s">
        <v>173</v>
      </c>
      <c r="AF430" t="s">
        <v>2091</v>
      </c>
      <c r="AG430" s="2">
        <v>46259</v>
      </c>
      <c r="AH430" s="2">
        <v>46259</v>
      </c>
      <c r="AI430" t="s">
        <v>196</v>
      </c>
      <c r="AJ430" s="232" t="s">
        <v>196</v>
      </c>
      <c r="AK430">
        <v>1</v>
      </c>
      <c r="AL430" s="232">
        <v>8</v>
      </c>
      <c r="AN430">
        <v>180</v>
      </c>
      <c r="AO430">
        <v>0</v>
      </c>
      <c r="AP430" s="232">
        <v>0</v>
      </c>
      <c r="AQ430" s="232"/>
      <c r="AR430" s="232"/>
      <c r="CF430" s="232" t="s">
        <v>1868</v>
      </c>
      <c r="CG430" s="232" t="s">
        <v>1880</v>
      </c>
      <c r="CH430" t="b">
        <v>0</v>
      </c>
    </row>
    <row r="431" spans="1:86" hidden="1">
      <c r="A431" s="232" t="s">
        <v>1868</v>
      </c>
      <c r="B431" s="232" t="s">
        <v>4365</v>
      </c>
      <c r="C431" s="232" t="s">
        <v>6</v>
      </c>
      <c r="D431" s="232" t="s">
        <v>189</v>
      </c>
      <c r="E431" s="232" t="s">
        <v>195</v>
      </c>
      <c r="F431" s="2">
        <v>46259</v>
      </c>
      <c r="G431" t="s">
        <v>196</v>
      </c>
      <c r="H431" t="s">
        <v>2529</v>
      </c>
      <c r="I431" s="232" t="s">
        <v>2201</v>
      </c>
      <c r="J431" t="s">
        <v>276</v>
      </c>
      <c r="K431" s="232" t="s">
        <v>2083</v>
      </c>
      <c r="L431" t="s">
        <v>196</v>
      </c>
      <c r="M431" s="232"/>
      <c r="N431">
        <v>950</v>
      </c>
      <c r="O431" t="s">
        <v>2202</v>
      </c>
      <c r="P431" s="232" t="s">
        <v>1779</v>
      </c>
      <c r="Q431" s="232">
        <v>1</v>
      </c>
      <c r="R431" t="s">
        <v>2530</v>
      </c>
      <c r="S431" s="232" t="s">
        <v>120</v>
      </c>
      <c r="T431" s="232" t="s">
        <v>196</v>
      </c>
      <c r="U431" s="232" t="s">
        <v>2083</v>
      </c>
      <c r="V431" t="s">
        <v>196</v>
      </c>
      <c r="W431">
        <v>1000</v>
      </c>
      <c r="X431" s="232" t="s">
        <v>74</v>
      </c>
      <c r="Y431" s="232" t="s">
        <v>39</v>
      </c>
      <c r="Z431" s="2">
        <v>46266</v>
      </c>
      <c r="AA431" s="232" t="s">
        <v>4356</v>
      </c>
      <c r="AB431" s="232" t="s">
        <v>196</v>
      </c>
      <c r="AC431" s="232" t="s">
        <v>4366</v>
      </c>
      <c r="AD431" t="s">
        <v>196</v>
      </c>
      <c r="AE431" s="232" t="s">
        <v>185</v>
      </c>
      <c r="AF431" t="s">
        <v>2205</v>
      </c>
      <c r="AG431" s="2">
        <v>46269</v>
      </c>
      <c r="AH431" s="2">
        <v>46269</v>
      </c>
      <c r="AI431">
        <v>43</v>
      </c>
      <c r="AJ431" s="232" t="s">
        <v>4367</v>
      </c>
      <c r="AK431">
        <v>10</v>
      </c>
      <c r="AL431" s="232">
        <v>9</v>
      </c>
      <c r="AN431">
        <v>950</v>
      </c>
      <c r="AO431">
        <v>0</v>
      </c>
      <c r="AP431" s="232">
        <v>40850</v>
      </c>
      <c r="AQ431" s="232" t="s">
        <v>196</v>
      </c>
      <c r="AR431" s="232" t="s">
        <v>196</v>
      </c>
      <c r="CF431" s="232" t="s">
        <v>1868</v>
      </c>
      <c r="CG431" s="232" t="s">
        <v>1880</v>
      </c>
      <c r="CH431" t="b">
        <v>0</v>
      </c>
    </row>
    <row r="432" spans="1:86" hidden="1">
      <c r="A432" s="232" t="s">
        <v>1868</v>
      </c>
      <c r="B432" s="232" t="s">
        <v>3431</v>
      </c>
      <c r="C432" s="232" t="s">
        <v>6</v>
      </c>
      <c r="D432" s="232" t="s">
        <v>189</v>
      </c>
      <c r="E432" s="232" t="s">
        <v>82</v>
      </c>
      <c r="F432" s="2">
        <v>46259</v>
      </c>
      <c r="G432" t="s">
        <v>196</v>
      </c>
      <c r="H432" t="s">
        <v>1943</v>
      </c>
      <c r="I432" s="232" t="s">
        <v>4368</v>
      </c>
      <c r="J432" t="s">
        <v>1943</v>
      </c>
      <c r="K432" s="232" t="s">
        <v>1943</v>
      </c>
      <c r="L432" t="s">
        <v>1943</v>
      </c>
      <c r="M432" s="232"/>
      <c r="N432" t="s">
        <v>4369</v>
      </c>
      <c r="O432" t="s">
        <v>1943</v>
      </c>
      <c r="P432" s="232" t="s">
        <v>1943</v>
      </c>
      <c r="Q432" s="232">
        <v>1</v>
      </c>
      <c r="R432" t="s">
        <v>119</v>
      </c>
      <c r="S432" s="232" t="s">
        <v>3206</v>
      </c>
      <c r="T432" s="232" t="s">
        <v>196</v>
      </c>
      <c r="U432" s="232" t="s">
        <v>196</v>
      </c>
      <c r="V432" t="s">
        <v>196</v>
      </c>
      <c r="W432">
        <v>100</v>
      </c>
      <c r="X432" s="232" t="s">
        <v>196</v>
      </c>
      <c r="Y432" s="232" t="s">
        <v>161</v>
      </c>
      <c r="Z432" s="2">
        <v>46237</v>
      </c>
      <c r="AA432" s="232" t="s">
        <v>161</v>
      </c>
      <c r="AB432" s="232" t="s">
        <v>196</v>
      </c>
      <c r="AC432" s="232" t="s">
        <v>196</v>
      </c>
      <c r="AD432" t="s">
        <v>196</v>
      </c>
      <c r="AE432" s="232" t="s">
        <v>196</v>
      </c>
      <c r="AF432" t="s">
        <v>2091</v>
      </c>
      <c r="AG432" s="2">
        <v>46244</v>
      </c>
      <c r="AH432" s="2">
        <v>46244</v>
      </c>
      <c r="AI432" t="s">
        <v>196</v>
      </c>
      <c r="AJ432" s="232" t="s">
        <v>1943</v>
      </c>
      <c r="AK432">
        <v>1</v>
      </c>
      <c r="AL432" s="232">
        <v>8</v>
      </c>
      <c r="AN432" t="s">
        <v>4369</v>
      </c>
      <c r="AO432">
        <v>0</v>
      </c>
      <c r="AP432" s="232">
        <v>0</v>
      </c>
      <c r="AQ432" s="232" t="s">
        <v>1943</v>
      </c>
      <c r="AR432" s="232" t="s">
        <v>196</v>
      </c>
      <c r="CF432" s="232" t="s">
        <v>1868</v>
      </c>
      <c r="CG432" s="232" t="s">
        <v>1880</v>
      </c>
      <c r="CH432" t="b">
        <v>0</v>
      </c>
    </row>
    <row r="433" spans="1:86" hidden="1">
      <c r="A433" s="232" t="s">
        <v>1868</v>
      </c>
      <c r="B433" s="232" t="s">
        <v>3116</v>
      </c>
      <c r="C433" s="232" t="s">
        <v>6</v>
      </c>
      <c r="D433" s="232" t="s">
        <v>189</v>
      </c>
      <c r="E433" s="232" t="s">
        <v>82</v>
      </c>
      <c r="F433" s="2">
        <v>46259</v>
      </c>
      <c r="G433" t="s">
        <v>196</v>
      </c>
      <c r="H433" t="s">
        <v>196</v>
      </c>
      <c r="I433" s="232" t="s">
        <v>4370</v>
      </c>
      <c r="J433" t="s">
        <v>196</v>
      </c>
      <c r="K433" s="232" t="s">
        <v>196</v>
      </c>
      <c r="L433" t="s">
        <v>196</v>
      </c>
      <c r="M433" s="232"/>
      <c r="N433">
        <v>20</v>
      </c>
      <c r="O433" t="s">
        <v>5</v>
      </c>
      <c r="P433" s="232" t="s">
        <v>196</v>
      </c>
      <c r="Q433" s="232">
        <v>1</v>
      </c>
      <c r="R433" t="s">
        <v>196</v>
      </c>
      <c r="S433" s="232" t="s">
        <v>4371</v>
      </c>
      <c r="T433" s="232" t="s">
        <v>196</v>
      </c>
      <c r="U433" s="232" t="s">
        <v>196</v>
      </c>
      <c r="V433" t="s">
        <v>196</v>
      </c>
      <c r="W433">
        <v>20</v>
      </c>
      <c r="X433" s="232" t="s">
        <v>196</v>
      </c>
      <c r="Y433" s="232" t="s">
        <v>36</v>
      </c>
      <c r="Z433" s="2">
        <v>46238</v>
      </c>
      <c r="AA433" s="232" t="s">
        <v>36</v>
      </c>
      <c r="AB433" s="232" t="s">
        <v>196</v>
      </c>
      <c r="AC433" s="232" t="s">
        <v>196</v>
      </c>
      <c r="AD433" t="s">
        <v>196</v>
      </c>
      <c r="AE433" s="232" t="s">
        <v>196</v>
      </c>
      <c r="AF433" t="s">
        <v>2091</v>
      </c>
      <c r="AG433" s="2">
        <v>46238</v>
      </c>
      <c r="AH433" s="2">
        <v>46238</v>
      </c>
      <c r="AI433" t="s">
        <v>196</v>
      </c>
      <c r="AJ433" s="232" t="s">
        <v>196</v>
      </c>
      <c r="AK433">
        <v>1</v>
      </c>
      <c r="AL433" s="232">
        <v>8</v>
      </c>
      <c r="AN433">
        <v>20</v>
      </c>
      <c r="AO433">
        <v>0</v>
      </c>
      <c r="AP433" s="232">
        <v>0</v>
      </c>
      <c r="AQ433" s="232" t="s">
        <v>2453</v>
      </c>
      <c r="AR433" s="232" t="s">
        <v>196</v>
      </c>
      <c r="CF433" s="232" t="s">
        <v>1868</v>
      </c>
      <c r="CG433" s="232" t="s">
        <v>1880</v>
      </c>
      <c r="CH433" t="b">
        <v>0</v>
      </c>
    </row>
    <row r="434" spans="1:86" hidden="1">
      <c r="A434" s="232" t="s">
        <v>1868</v>
      </c>
      <c r="B434" s="232" t="s">
        <v>387</v>
      </c>
      <c r="C434" s="232" t="s">
        <v>6</v>
      </c>
      <c r="D434" s="232" t="s">
        <v>4</v>
      </c>
      <c r="E434" s="232" t="s">
        <v>82</v>
      </c>
      <c r="F434" s="2">
        <v>46261</v>
      </c>
      <c r="G434" t="s">
        <v>196</v>
      </c>
      <c r="H434" t="s">
        <v>1715</v>
      </c>
      <c r="I434" s="232" t="s">
        <v>2010</v>
      </c>
      <c r="J434" t="s">
        <v>276</v>
      </c>
      <c r="K434" s="232" t="s">
        <v>2083</v>
      </c>
      <c r="L434" t="s">
        <v>14</v>
      </c>
      <c r="M434" s="232"/>
      <c r="N434" t="s">
        <v>1888</v>
      </c>
      <c r="O434" t="s">
        <v>196</v>
      </c>
      <c r="P434" s="232" t="s">
        <v>196</v>
      </c>
      <c r="Q434" s="232">
        <v>1</v>
      </c>
      <c r="R434" t="s">
        <v>1766</v>
      </c>
      <c r="S434" s="232" t="s">
        <v>2007</v>
      </c>
      <c r="T434" s="232" t="s">
        <v>276</v>
      </c>
      <c r="U434" s="232" t="s">
        <v>2083</v>
      </c>
      <c r="V434" t="s">
        <v>281</v>
      </c>
      <c r="W434" t="s">
        <v>1889</v>
      </c>
      <c r="X434" s="232" t="s">
        <v>72</v>
      </c>
      <c r="Y434" s="232" t="s">
        <v>161</v>
      </c>
      <c r="Z434" s="2">
        <v>46266</v>
      </c>
      <c r="AA434" s="232" t="s">
        <v>4372</v>
      </c>
      <c r="AB434" s="232" t="s">
        <v>196</v>
      </c>
      <c r="AC434" s="232" t="s">
        <v>196</v>
      </c>
      <c r="AD434" t="s">
        <v>196</v>
      </c>
      <c r="AE434" s="232" t="s">
        <v>183</v>
      </c>
      <c r="AF434" t="s">
        <v>317</v>
      </c>
      <c r="AG434" s="2">
        <v>46274</v>
      </c>
      <c r="AH434" s="2">
        <v>46274</v>
      </c>
      <c r="AI434">
        <v>28</v>
      </c>
      <c r="AJ434" s="232" t="s">
        <v>4521</v>
      </c>
      <c r="AK434">
        <v>6</v>
      </c>
      <c r="AL434" s="232">
        <v>9</v>
      </c>
      <c r="AN434" t="s">
        <v>1888</v>
      </c>
      <c r="AO434">
        <v>0</v>
      </c>
      <c r="AP434" s="232">
        <v>67200</v>
      </c>
      <c r="AQ434" s="232" t="s">
        <v>196</v>
      </c>
      <c r="AR434" s="232" t="s">
        <v>196</v>
      </c>
      <c r="CF434" s="232" t="s">
        <v>1868</v>
      </c>
      <c r="CG434" s="232" t="s">
        <v>1880</v>
      </c>
      <c r="CH434" t="b">
        <v>0</v>
      </c>
    </row>
    <row r="435" spans="1:86" hidden="1">
      <c r="A435" s="232" t="s">
        <v>1868</v>
      </c>
      <c r="B435" s="232" t="s">
        <v>230</v>
      </c>
      <c r="C435" s="232" t="s">
        <v>6</v>
      </c>
      <c r="D435" s="232" t="s">
        <v>4</v>
      </c>
      <c r="E435" s="232" t="s">
        <v>82</v>
      </c>
      <c r="F435" s="2">
        <v>46265</v>
      </c>
      <c r="G435" t="s">
        <v>196</v>
      </c>
      <c r="H435" t="s">
        <v>1715</v>
      </c>
      <c r="I435" s="232" t="s">
        <v>2010</v>
      </c>
      <c r="J435" t="s">
        <v>276</v>
      </c>
      <c r="K435" s="232" t="s">
        <v>91</v>
      </c>
      <c r="L435" t="s">
        <v>14</v>
      </c>
      <c r="M435" s="232"/>
      <c r="N435">
        <v>5200</v>
      </c>
      <c r="O435" t="s">
        <v>196</v>
      </c>
      <c r="P435" s="232" t="s">
        <v>196</v>
      </c>
      <c r="Q435" s="232">
        <v>1</v>
      </c>
      <c r="R435" t="s">
        <v>1766</v>
      </c>
      <c r="S435" s="232" t="s">
        <v>2007</v>
      </c>
      <c r="T435" s="232" t="s">
        <v>276</v>
      </c>
      <c r="U435" s="232" t="s">
        <v>91</v>
      </c>
      <c r="V435" t="s">
        <v>14</v>
      </c>
      <c r="W435">
        <v>2600</v>
      </c>
      <c r="X435" s="232" t="s">
        <v>72</v>
      </c>
      <c r="Y435" s="232" t="s">
        <v>39</v>
      </c>
      <c r="Z435" s="2">
        <v>46267</v>
      </c>
      <c r="AA435" s="232" t="s">
        <v>39</v>
      </c>
      <c r="AB435" s="232" t="s">
        <v>196</v>
      </c>
      <c r="AC435" s="232" t="s">
        <v>196</v>
      </c>
      <c r="AD435" t="s">
        <v>196</v>
      </c>
      <c r="AE435" s="232" t="s">
        <v>183</v>
      </c>
      <c r="AF435" t="s">
        <v>317</v>
      </c>
      <c r="AG435" s="2">
        <v>46272</v>
      </c>
      <c r="AH435" s="2">
        <v>46272</v>
      </c>
      <c r="AI435">
        <v>13</v>
      </c>
      <c r="AJ435" s="232" t="s">
        <v>4522</v>
      </c>
      <c r="AK435">
        <v>13</v>
      </c>
      <c r="AL435" s="232">
        <v>9</v>
      </c>
      <c r="AN435">
        <v>5200</v>
      </c>
      <c r="AO435">
        <v>0</v>
      </c>
      <c r="AP435" s="232">
        <v>67600</v>
      </c>
      <c r="AQ435" s="232" t="s">
        <v>196</v>
      </c>
      <c r="AR435" s="232" t="s">
        <v>196</v>
      </c>
      <c r="CF435" s="232" t="s">
        <v>1868</v>
      </c>
      <c r="CG435" s="232" t="s">
        <v>1880</v>
      </c>
      <c r="CH435" t="b">
        <v>0</v>
      </c>
    </row>
    <row r="436" spans="1:86" hidden="1">
      <c r="A436" s="232" t="s">
        <v>1868</v>
      </c>
      <c r="B436" s="232" t="s">
        <v>386</v>
      </c>
      <c r="C436" s="232" t="s">
        <v>6</v>
      </c>
      <c r="D436" s="232" t="s">
        <v>4</v>
      </c>
      <c r="E436" s="232" t="s">
        <v>82</v>
      </c>
      <c r="F436" s="2">
        <v>46265</v>
      </c>
      <c r="G436" t="s">
        <v>196</v>
      </c>
      <c r="H436" t="s">
        <v>1715</v>
      </c>
      <c r="I436" s="232" t="s">
        <v>2010</v>
      </c>
      <c r="J436" t="s">
        <v>276</v>
      </c>
      <c r="K436" s="232" t="s">
        <v>91</v>
      </c>
      <c r="L436" t="s">
        <v>14</v>
      </c>
      <c r="M436" s="232"/>
      <c r="N436" t="s">
        <v>1923</v>
      </c>
      <c r="O436" t="s">
        <v>196</v>
      </c>
      <c r="P436" s="232" t="s">
        <v>196</v>
      </c>
      <c r="Q436" s="232">
        <v>1</v>
      </c>
      <c r="R436" t="s">
        <v>1766</v>
      </c>
      <c r="S436" s="232" t="s">
        <v>2007</v>
      </c>
      <c r="T436" s="232" t="s">
        <v>276</v>
      </c>
      <c r="U436" s="232" t="s">
        <v>91</v>
      </c>
      <c r="V436" t="s">
        <v>14</v>
      </c>
      <c r="W436" t="s">
        <v>1925</v>
      </c>
      <c r="X436" s="232" t="s">
        <v>72</v>
      </c>
      <c r="Y436" s="232" t="s">
        <v>39</v>
      </c>
      <c r="Z436" s="2">
        <v>46266</v>
      </c>
      <c r="AA436" s="232" t="s">
        <v>39</v>
      </c>
      <c r="AB436" s="232" t="s">
        <v>196</v>
      </c>
      <c r="AC436" s="232" t="s">
        <v>196</v>
      </c>
      <c r="AD436" t="s">
        <v>196</v>
      </c>
      <c r="AE436" s="232" t="s">
        <v>183</v>
      </c>
      <c r="AF436" t="s">
        <v>317</v>
      </c>
      <c r="AG436" s="2">
        <v>46272</v>
      </c>
      <c r="AH436" s="2">
        <v>46272</v>
      </c>
      <c r="AI436">
        <v>13</v>
      </c>
      <c r="AJ436" s="232" t="s">
        <v>4523</v>
      </c>
      <c r="AK436">
        <v>50</v>
      </c>
      <c r="AL436" s="232">
        <v>9</v>
      </c>
      <c r="AN436" t="s">
        <v>1923</v>
      </c>
      <c r="AO436">
        <v>0</v>
      </c>
      <c r="AP436" s="232">
        <v>260000</v>
      </c>
      <c r="AQ436" s="232" t="s">
        <v>196</v>
      </c>
      <c r="AR436" s="232" t="s">
        <v>196</v>
      </c>
      <c r="CF436" s="232" t="s">
        <v>1868</v>
      </c>
      <c r="CG436" s="232" t="s">
        <v>1880</v>
      </c>
      <c r="CH436" t="b">
        <v>0</v>
      </c>
    </row>
    <row r="437" spans="1:86" hidden="1">
      <c r="A437" s="232" t="s">
        <v>1868</v>
      </c>
      <c r="B437" s="232" t="s">
        <v>4373</v>
      </c>
      <c r="C437" s="232" t="s">
        <v>6</v>
      </c>
      <c r="D437" s="232" t="s">
        <v>4</v>
      </c>
      <c r="E437" s="232" t="s">
        <v>195</v>
      </c>
      <c r="F437" s="2">
        <v>46260</v>
      </c>
      <c r="G437" t="s">
        <v>196</v>
      </c>
      <c r="H437" t="s">
        <v>1715</v>
      </c>
      <c r="I437" s="232" t="s">
        <v>2654</v>
      </c>
      <c r="J437" t="s">
        <v>276</v>
      </c>
      <c r="K437" s="232" t="s">
        <v>2083</v>
      </c>
      <c r="L437" t="s">
        <v>14</v>
      </c>
      <c r="M437" s="232"/>
      <c r="N437" t="s">
        <v>1775</v>
      </c>
      <c r="O437" t="s">
        <v>196</v>
      </c>
      <c r="P437" s="232" t="s">
        <v>1779</v>
      </c>
      <c r="Q437" s="232">
        <v>1</v>
      </c>
      <c r="R437" t="s">
        <v>1766</v>
      </c>
      <c r="S437" s="232" t="s">
        <v>2655</v>
      </c>
      <c r="T437" s="232" t="s">
        <v>276</v>
      </c>
      <c r="U437" s="232" t="s">
        <v>2083</v>
      </c>
      <c r="V437" t="s">
        <v>14</v>
      </c>
      <c r="W437" t="s">
        <v>1811</v>
      </c>
      <c r="X437" s="232" t="s">
        <v>74</v>
      </c>
      <c r="Y437" s="232" t="s">
        <v>16</v>
      </c>
      <c r="Z437" s="2">
        <v>46266</v>
      </c>
      <c r="AA437" s="232" t="s">
        <v>4374</v>
      </c>
      <c r="AB437" s="232" t="s">
        <v>196</v>
      </c>
      <c r="AC437" s="232" t="s">
        <v>196</v>
      </c>
      <c r="AD437" t="s">
        <v>196</v>
      </c>
      <c r="AE437" s="232" t="s">
        <v>183</v>
      </c>
      <c r="AF437" t="s">
        <v>1828</v>
      </c>
      <c r="AG437" s="2">
        <v>46276</v>
      </c>
      <c r="AH437" s="2">
        <v>46276</v>
      </c>
      <c r="AI437">
        <v>19.5</v>
      </c>
      <c r="AJ437" s="232" t="s">
        <v>196</v>
      </c>
      <c r="AK437">
        <v>6</v>
      </c>
      <c r="AL437" s="232">
        <v>9</v>
      </c>
      <c r="AN437" t="s">
        <v>1775</v>
      </c>
      <c r="AO437">
        <v>0</v>
      </c>
      <c r="AP437" s="232">
        <v>117000</v>
      </c>
      <c r="AQ437" s="232" t="s">
        <v>196</v>
      </c>
      <c r="AR437" s="232" t="s">
        <v>196</v>
      </c>
      <c r="CF437" s="232" t="s">
        <v>1868</v>
      </c>
      <c r="CG437" s="232" t="s">
        <v>1880</v>
      </c>
      <c r="CH437" t="b">
        <v>0</v>
      </c>
    </row>
    <row r="438" spans="1:86" hidden="1">
      <c r="A438" s="232" t="s">
        <v>1868</v>
      </c>
      <c r="B438" s="232" t="s">
        <v>4457</v>
      </c>
      <c r="C438" s="232" t="s">
        <v>6</v>
      </c>
      <c r="D438" s="232" t="s">
        <v>189</v>
      </c>
      <c r="E438" s="232" t="s">
        <v>82</v>
      </c>
      <c r="F438" s="2">
        <v>46262</v>
      </c>
      <c r="G438" t="s">
        <v>196</v>
      </c>
      <c r="H438" t="s">
        <v>196</v>
      </c>
      <c r="I438" s="232" t="s">
        <v>4524</v>
      </c>
      <c r="J438" t="s">
        <v>276</v>
      </c>
      <c r="K438" s="232" t="s">
        <v>91</v>
      </c>
      <c r="L438" t="s">
        <v>14</v>
      </c>
      <c r="M438" s="232"/>
      <c r="N438">
        <v>100</v>
      </c>
      <c r="O438" t="s">
        <v>196</v>
      </c>
      <c r="P438" s="232" t="s">
        <v>1818</v>
      </c>
      <c r="Q438" s="232">
        <v>1</v>
      </c>
      <c r="R438" t="s">
        <v>196</v>
      </c>
      <c r="S438" s="232" t="s">
        <v>4525</v>
      </c>
      <c r="T438" s="232" t="s">
        <v>276</v>
      </c>
      <c r="U438" s="232" t="s">
        <v>91</v>
      </c>
      <c r="V438" t="s">
        <v>14</v>
      </c>
      <c r="W438">
        <v>50</v>
      </c>
      <c r="X438" s="232" t="s">
        <v>74</v>
      </c>
      <c r="Y438" s="232" t="s">
        <v>17</v>
      </c>
      <c r="Z438" s="2">
        <v>46266</v>
      </c>
      <c r="AA438" s="232" t="s">
        <v>17</v>
      </c>
      <c r="AB438" s="232" t="s">
        <v>196</v>
      </c>
      <c r="AC438" s="232" t="s">
        <v>196</v>
      </c>
      <c r="AD438" t="s">
        <v>196</v>
      </c>
      <c r="AE438" s="232" t="s">
        <v>173</v>
      </c>
      <c r="AF438" t="s">
        <v>2091</v>
      </c>
      <c r="AG438" s="2">
        <v>46268</v>
      </c>
      <c r="AH438" s="2">
        <v>46268</v>
      </c>
      <c r="AI438" t="s">
        <v>196</v>
      </c>
      <c r="AJ438" s="232" t="s">
        <v>196</v>
      </c>
      <c r="AK438">
        <v>1</v>
      </c>
      <c r="AL438" s="232">
        <v>9</v>
      </c>
      <c r="AN438">
        <v>100</v>
      </c>
      <c r="AP438" s="232">
        <v>0</v>
      </c>
      <c r="AQ438" s="232" t="s">
        <v>196</v>
      </c>
      <c r="AR438" s="232" t="s">
        <v>196</v>
      </c>
      <c r="CF438" s="232" t="s">
        <v>1868</v>
      </c>
      <c r="CG438" s="232" t="s">
        <v>1880</v>
      </c>
      <c r="CH438" t="b">
        <v>0</v>
      </c>
    </row>
    <row r="439" spans="1:86" hidden="1">
      <c r="A439" s="232" t="s">
        <v>1868</v>
      </c>
      <c r="B439" s="232" t="s">
        <v>388</v>
      </c>
      <c r="C439" s="232" t="s">
        <v>6</v>
      </c>
      <c r="D439" s="232" t="s">
        <v>4</v>
      </c>
      <c r="E439" s="232" t="s">
        <v>82</v>
      </c>
      <c r="F439" s="2">
        <v>46265</v>
      </c>
      <c r="G439" t="s">
        <v>196</v>
      </c>
      <c r="H439" t="s">
        <v>1715</v>
      </c>
      <c r="I439" s="232" t="s">
        <v>2010</v>
      </c>
      <c r="J439" t="s">
        <v>276</v>
      </c>
      <c r="K439" s="232" t="s">
        <v>91</v>
      </c>
      <c r="L439" t="s">
        <v>14</v>
      </c>
      <c r="M439" s="232"/>
      <c r="N439" t="s">
        <v>4526</v>
      </c>
      <c r="O439" t="s">
        <v>196</v>
      </c>
      <c r="P439" s="232" t="s">
        <v>196</v>
      </c>
      <c r="Q439" s="232">
        <v>1</v>
      </c>
      <c r="R439" t="s">
        <v>1766</v>
      </c>
      <c r="S439" s="232" t="s">
        <v>2007</v>
      </c>
      <c r="T439" s="232" t="s">
        <v>276</v>
      </c>
      <c r="U439" s="232" t="s">
        <v>91</v>
      </c>
      <c r="V439" t="s">
        <v>281</v>
      </c>
      <c r="W439" t="s">
        <v>4527</v>
      </c>
      <c r="X439" s="232" t="s">
        <v>72</v>
      </c>
      <c r="Y439" s="232" t="s">
        <v>161</v>
      </c>
      <c r="Z439" s="2">
        <v>46267</v>
      </c>
      <c r="AA439" s="232" t="s">
        <v>486</v>
      </c>
      <c r="AB439" s="232" t="s">
        <v>196</v>
      </c>
      <c r="AC439" s="232" t="s">
        <v>196</v>
      </c>
      <c r="AD439" t="s">
        <v>196</v>
      </c>
      <c r="AE439" s="232" t="s">
        <v>183</v>
      </c>
      <c r="AF439" t="s">
        <v>317</v>
      </c>
      <c r="AG439" s="2">
        <v>46273</v>
      </c>
      <c r="AH439" s="2">
        <v>46273</v>
      </c>
      <c r="AI439">
        <v>28</v>
      </c>
      <c r="AJ439" s="232" t="s">
        <v>4528</v>
      </c>
      <c r="AK439">
        <v>27</v>
      </c>
      <c r="AL439" s="232">
        <v>9</v>
      </c>
      <c r="AN439" t="s">
        <v>4526</v>
      </c>
      <c r="AP439" s="232">
        <v>302400</v>
      </c>
      <c r="AQ439" s="232" t="s">
        <v>196</v>
      </c>
      <c r="AR439" s="232" t="s">
        <v>196</v>
      </c>
      <c r="CF439" s="232" t="s">
        <v>1868</v>
      </c>
      <c r="CG439" s="232" t="s">
        <v>1880</v>
      </c>
      <c r="CH439" t="b">
        <v>0</v>
      </c>
    </row>
    <row r="440" spans="1:86" hidden="1">
      <c r="A440" s="232" t="s">
        <v>1868</v>
      </c>
      <c r="B440" s="232" t="s">
        <v>295</v>
      </c>
      <c r="C440" s="232" t="s">
        <v>6</v>
      </c>
      <c r="D440" s="232" t="s">
        <v>4</v>
      </c>
      <c r="E440" s="232" t="s">
        <v>82</v>
      </c>
      <c r="F440" s="2">
        <v>46265</v>
      </c>
      <c r="G440" t="s">
        <v>196</v>
      </c>
      <c r="H440" t="s">
        <v>1710</v>
      </c>
      <c r="I440" s="232" t="s">
        <v>2143</v>
      </c>
      <c r="J440" t="s">
        <v>276</v>
      </c>
      <c r="K440" s="232" t="s">
        <v>2083</v>
      </c>
      <c r="L440" t="s">
        <v>191</v>
      </c>
      <c r="M440" s="232"/>
      <c r="N440" t="s">
        <v>4529</v>
      </c>
      <c r="O440" t="s">
        <v>5</v>
      </c>
      <c r="P440" s="232" t="s">
        <v>196</v>
      </c>
      <c r="Q440" s="232">
        <v>1</v>
      </c>
      <c r="R440" t="s">
        <v>1711</v>
      </c>
      <c r="S440" s="232" t="s">
        <v>1618</v>
      </c>
      <c r="T440" s="232" t="s">
        <v>276</v>
      </c>
      <c r="U440" s="232" t="s">
        <v>2083</v>
      </c>
      <c r="V440" t="s">
        <v>191</v>
      </c>
      <c r="W440" t="s">
        <v>4529</v>
      </c>
      <c r="X440" s="232" t="s">
        <v>72</v>
      </c>
      <c r="Y440" s="232" t="s">
        <v>36</v>
      </c>
      <c r="Z440" s="2">
        <v>46266</v>
      </c>
      <c r="AA440" s="232" t="s">
        <v>294</v>
      </c>
      <c r="AB440" s="232" t="s">
        <v>4530</v>
      </c>
      <c r="AC440" s="232" t="s">
        <v>196</v>
      </c>
      <c r="AD440" t="s">
        <v>196</v>
      </c>
      <c r="AE440" s="232" t="s">
        <v>184</v>
      </c>
      <c r="AF440" t="s">
        <v>1613</v>
      </c>
      <c r="AG440" s="2">
        <v>46269</v>
      </c>
      <c r="AH440" s="2">
        <v>46269</v>
      </c>
      <c r="AI440">
        <v>31</v>
      </c>
      <c r="AJ440" s="232" t="s">
        <v>4531</v>
      </c>
      <c r="AK440">
        <v>5</v>
      </c>
      <c r="AL440" s="232">
        <v>9</v>
      </c>
      <c r="AN440" t="s">
        <v>4529</v>
      </c>
      <c r="AP440" s="232">
        <v>38750</v>
      </c>
      <c r="AQ440" s="232" t="s">
        <v>196</v>
      </c>
      <c r="AR440" s="232" t="s">
        <v>196</v>
      </c>
      <c r="CF440" s="232" t="s">
        <v>1868</v>
      </c>
      <c r="CG440" s="232" t="s">
        <v>1880</v>
      </c>
      <c r="CH440" t="b">
        <v>0</v>
      </c>
    </row>
    <row r="441" spans="1:86" hidden="1">
      <c r="A441" s="232" t="s">
        <v>1868</v>
      </c>
      <c r="B441" s="232" t="s">
        <v>390</v>
      </c>
      <c r="C441" s="232" t="s">
        <v>6</v>
      </c>
      <c r="D441" s="232" t="s">
        <v>4</v>
      </c>
      <c r="E441" s="232" t="s">
        <v>82</v>
      </c>
      <c r="F441" s="2">
        <v>46265</v>
      </c>
      <c r="G441" t="s">
        <v>196</v>
      </c>
      <c r="H441" t="s">
        <v>1715</v>
      </c>
      <c r="I441" s="232" t="s">
        <v>2245</v>
      </c>
      <c r="J441" t="s">
        <v>276</v>
      </c>
      <c r="K441" s="232" t="s">
        <v>125</v>
      </c>
      <c r="L441" t="s">
        <v>172</v>
      </c>
      <c r="M441" s="232"/>
      <c r="N441" t="s">
        <v>2315</v>
      </c>
      <c r="O441" t="s">
        <v>196</v>
      </c>
      <c r="P441" s="232" t="s">
        <v>196</v>
      </c>
      <c r="Q441" s="232">
        <v>1</v>
      </c>
      <c r="R441" t="s">
        <v>1766</v>
      </c>
      <c r="S441" s="232" t="s">
        <v>2246</v>
      </c>
      <c r="T441" s="232" t="s">
        <v>276</v>
      </c>
      <c r="U441" s="232" t="s">
        <v>125</v>
      </c>
      <c r="V441" t="s">
        <v>14</v>
      </c>
      <c r="W441" t="s">
        <v>2315</v>
      </c>
      <c r="X441" s="232" t="s">
        <v>74</v>
      </c>
      <c r="Y441" s="232" t="s">
        <v>18</v>
      </c>
      <c r="Z441" s="2">
        <v>46267</v>
      </c>
      <c r="AA441" s="232" t="s">
        <v>866</v>
      </c>
      <c r="AB441" s="232" t="s">
        <v>2890</v>
      </c>
      <c r="AC441" s="232" t="s">
        <v>196</v>
      </c>
      <c r="AD441" t="s">
        <v>196</v>
      </c>
      <c r="AE441" s="232" t="s">
        <v>183</v>
      </c>
      <c r="AF441" t="s">
        <v>320</v>
      </c>
      <c r="AG441" s="2">
        <v>46281</v>
      </c>
      <c r="AH441" s="2">
        <v>46281</v>
      </c>
      <c r="AI441">
        <v>32</v>
      </c>
      <c r="AJ441" s="232" t="s">
        <v>4532</v>
      </c>
      <c r="AK441">
        <v>20</v>
      </c>
      <c r="AL441" s="232">
        <v>9</v>
      </c>
      <c r="AN441" t="s">
        <v>2315</v>
      </c>
      <c r="AP441" s="232">
        <v>256000</v>
      </c>
      <c r="AQ441" s="232" t="s">
        <v>196</v>
      </c>
      <c r="AR441" s="232" t="s">
        <v>196</v>
      </c>
      <c r="CF441" s="232" t="s">
        <v>1868</v>
      </c>
      <c r="CG441" s="232" t="s">
        <v>1880</v>
      </c>
      <c r="CH441" t="b">
        <v>0</v>
      </c>
    </row>
    <row r="442" spans="1:86" hidden="1">
      <c r="A442" s="232" t="s">
        <v>1868</v>
      </c>
      <c r="B442" s="232" t="s">
        <v>4533</v>
      </c>
      <c r="C442" s="232" t="s">
        <v>6</v>
      </c>
      <c r="D442" s="232" t="s">
        <v>189</v>
      </c>
      <c r="E442" s="232" t="s">
        <v>82</v>
      </c>
      <c r="F442" s="2">
        <v>46265</v>
      </c>
      <c r="G442" t="s">
        <v>196</v>
      </c>
      <c r="H442" t="s">
        <v>1715</v>
      </c>
      <c r="I442" s="232" t="s">
        <v>4524</v>
      </c>
      <c r="J442" t="s">
        <v>276</v>
      </c>
      <c r="K442" s="232" t="s">
        <v>91</v>
      </c>
      <c r="L442" t="s">
        <v>14</v>
      </c>
      <c r="M442" s="232"/>
      <c r="N442">
        <v>100</v>
      </c>
      <c r="O442" t="s">
        <v>196</v>
      </c>
      <c r="P442" s="232" t="s">
        <v>196</v>
      </c>
      <c r="Q442" s="232">
        <v>1</v>
      </c>
      <c r="R442" t="s">
        <v>1715</v>
      </c>
      <c r="S442" s="232" t="s">
        <v>4524</v>
      </c>
      <c r="T442" s="232" t="s">
        <v>276</v>
      </c>
      <c r="U442" s="232" t="s">
        <v>91</v>
      </c>
      <c r="V442" t="s">
        <v>14</v>
      </c>
      <c r="W442">
        <v>100</v>
      </c>
      <c r="X442" s="232" t="s">
        <v>74</v>
      </c>
      <c r="Y442" s="232" t="s">
        <v>39</v>
      </c>
      <c r="Z442" s="2">
        <v>46272</v>
      </c>
      <c r="AA442" s="232" t="s">
        <v>4534</v>
      </c>
      <c r="AB442" s="232" t="s">
        <v>4535</v>
      </c>
      <c r="AC442" s="232" t="s">
        <v>196</v>
      </c>
      <c r="AD442" t="s">
        <v>196</v>
      </c>
      <c r="AE442" s="232" t="s">
        <v>173</v>
      </c>
      <c r="AF442" t="s">
        <v>2091</v>
      </c>
      <c r="AG442" s="2">
        <v>46272</v>
      </c>
      <c r="AH442" s="2">
        <v>46272</v>
      </c>
      <c r="AI442">
        <v>9</v>
      </c>
      <c r="AJ442" s="232" t="s">
        <v>196</v>
      </c>
      <c r="AK442">
        <v>2</v>
      </c>
      <c r="AL442" s="232">
        <v>9</v>
      </c>
      <c r="AN442">
        <v>100</v>
      </c>
      <c r="AP442" s="232">
        <v>900</v>
      </c>
      <c r="AQ442" s="232" t="s">
        <v>196</v>
      </c>
      <c r="AR442" s="232" t="s">
        <v>4536</v>
      </c>
      <c r="CF442" s="232" t="s">
        <v>1868</v>
      </c>
      <c r="CG442" s="232" t="s">
        <v>1880</v>
      </c>
      <c r="CH442" t="b">
        <v>0</v>
      </c>
    </row>
    <row r="443" spans="1:86" hidden="1">
      <c r="A443" s="232" t="s">
        <v>1868</v>
      </c>
      <c r="B443" s="232" t="s">
        <v>296</v>
      </c>
      <c r="C443" s="232" t="s">
        <v>6</v>
      </c>
      <c r="D443" s="232" t="s">
        <v>4</v>
      </c>
      <c r="E443" s="232" t="s">
        <v>82</v>
      </c>
      <c r="F443" s="2">
        <v>46266</v>
      </c>
      <c r="G443" t="s">
        <v>196</v>
      </c>
      <c r="H443" t="s">
        <v>1710</v>
      </c>
      <c r="I443" s="232" t="s">
        <v>1863</v>
      </c>
      <c r="J443" t="s">
        <v>276</v>
      </c>
      <c r="K443" s="232" t="s">
        <v>2083</v>
      </c>
      <c r="L443" t="s">
        <v>105</v>
      </c>
      <c r="M443" s="232"/>
      <c r="N443" t="s">
        <v>2917</v>
      </c>
      <c r="O443" t="s">
        <v>5</v>
      </c>
      <c r="P443" s="232" t="s">
        <v>196</v>
      </c>
      <c r="Q443" s="232">
        <v>1</v>
      </c>
      <c r="R443" t="s">
        <v>1711</v>
      </c>
      <c r="S443" s="232" t="s">
        <v>1864</v>
      </c>
      <c r="T443" s="232" t="s">
        <v>276</v>
      </c>
      <c r="U443" s="232" t="s">
        <v>2083</v>
      </c>
      <c r="V443" t="s">
        <v>122</v>
      </c>
      <c r="W443" t="s">
        <v>2917</v>
      </c>
      <c r="X443" s="232" t="s">
        <v>74</v>
      </c>
      <c r="Y443" s="232" t="s">
        <v>36</v>
      </c>
      <c r="Z443" s="2">
        <v>46266</v>
      </c>
      <c r="AA443" s="232" t="s">
        <v>491</v>
      </c>
      <c r="AB443" s="232" t="s">
        <v>3674</v>
      </c>
      <c r="AC443" s="232" t="s">
        <v>196</v>
      </c>
      <c r="AD443" t="s">
        <v>196</v>
      </c>
      <c r="AE443" s="232" t="s">
        <v>182</v>
      </c>
      <c r="AF443" t="s">
        <v>2905</v>
      </c>
      <c r="AG443" s="2">
        <v>46273</v>
      </c>
      <c r="AH443" s="2">
        <v>46273</v>
      </c>
      <c r="AI443">
        <v>38</v>
      </c>
      <c r="AJ443" s="232" t="s">
        <v>4561</v>
      </c>
      <c r="AK443">
        <v>15</v>
      </c>
      <c r="AL443" s="232">
        <v>9</v>
      </c>
      <c r="AN443" t="s">
        <v>2917</v>
      </c>
      <c r="AP443" s="232">
        <v>171000</v>
      </c>
      <c r="AQ443" s="232" t="s">
        <v>196</v>
      </c>
      <c r="AR443" s="232" t="s">
        <v>196</v>
      </c>
      <c r="CF443" s="232" t="s">
        <v>1868</v>
      </c>
      <c r="CG443" s="232" t="s">
        <v>1880</v>
      </c>
      <c r="CH443" t="b">
        <v>0</v>
      </c>
    </row>
    <row r="444" spans="1:86" hidden="1">
      <c r="A444" s="232" t="s">
        <v>1868</v>
      </c>
      <c r="B444" s="232" t="s">
        <v>297</v>
      </c>
      <c r="C444" s="232" t="s">
        <v>6</v>
      </c>
      <c r="D444" s="232" t="s">
        <v>4</v>
      </c>
      <c r="E444" s="232" t="s">
        <v>82</v>
      </c>
      <c r="F444" s="2">
        <v>46266</v>
      </c>
      <c r="G444" t="s">
        <v>196</v>
      </c>
      <c r="H444" t="s">
        <v>1710</v>
      </c>
      <c r="I444" s="232" t="s">
        <v>200</v>
      </c>
      <c r="J444" t="s">
        <v>276</v>
      </c>
      <c r="K444" s="232" t="s">
        <v>2083</v>
      </c>
      <c r="L444" t="s">
        <v>105</v>
      </c>
      <c r="M444" s="232"/>
      <c r="N444" t="s">
        <v>2917</v>
      </c>
      <c r="O444" t="s">
        <v>5</v>
      </c>
      <c r="P444" s="232" t="s">
        <v>196</v>
      </c>
      <c r="Q444" s="232">
        <v>1</v>
      </c>
      <c r="R444" t="s">
        <v>1711</v>
      </c>
      <c r="S444" s="232" t="s">
        <v>218</v>
      </c>
      <c r="T444" s="232" t="s">
        <v>276</v>
      </c>
      <c r="U444" s="232" t="s">
        <v>2083</v>
      </c>
      <c r="V444" t="s">
        <v>122</v>
      </c>
      <c r="W444" t="s">
        <v>2917</v>
      </c>
      <c r="X444" s="232" t="s">
        <v>74</v>
      </c>
      <c r="Y444" s="232" t="s">
        <v>36</v>
      </c>
      <c r="Z444" s="2">
        <v>46267</v>
      </c>
      <c r="AA444" s="232" t="s">
        <v>491</v>
      </c>
      <c r="AB444" s="232" t="s">
        <v>3674</v>
      </c>
      <c r="AC444" s="232" t="s">
        <v>196</v>
      </c>
      <c r="AD444" t="s">
        <v>196</v>
      </c>
      <c r="AE444" s="232" t="s">
        <v>182</v>
      </c>
      <c r="AF444" t="s">
        <v>2905</v>
      </c>
      <c r="AG444" s="2">
        <v>46275</v>
      </c>
      <c r="AH444" s="2">
        <v>46275</v>
      </c>
      <c r="AI444">
        <v>38</v>
      </c>
      <c r="AJ444" s="232" t="s">
        <v>4562</v>
      </c>
      <c r="AK444">
        <v>15</v>
      </c>
      <c r="AL444" s="232">
        <v>9</v>
      </c>
      <c r="AN444" t="s">
        <v>2917</v>
      </c>
      <c r="AP444" s="232">
        <v>171000</v>
      </c>
      <c r="AQ444" s="232" t="s">
        <v>196</v>
      </c>
      <c r="AR444" s="232" t="s">
        <v>196</v>
      </c>
      <c r="CF444" s="232" t="s">
        <v>1868</v>
      </c>
      <c r="CG444" s="232" t="s">
        <v>1880</v>
      </c>
      <c r="CH444" t="b">
        <v>0</v>
      </c>
    </row>
    <row r="445" spans="1:86" hidden="1">
      <c r="A445" s="232" t="s">
        <v>1868</v>
      </c>
      <c r="B445" s="232" t="s">
        <v>298</v>
      </c>
      <c r="C445" s="232" t="s">
        <v>6</v>
      </c>
      <c r="D445" s="232" t="s">
        <v>4</v>
      </c>
      <c r="E445" s="232" t="s">
        <v>82</v>
      </c>
      <c r="F445" s="2">
        <v>46266</v>
      </c>
      <c r="G445" t="s">
        <v>196</v>
      </c>
      <c r="H445" t="s">
        <v>1710</v>
      </c>
      <c r="I445" s="232" t="s">
        <v>1863</v>
      </c>
      <c r="J445" t="s">
        <v>276</v>
      </c>
      <c r="K445" s="232" t="s">
        <v>2083</v>
      </c>
      <c r="L445" t="s">
        <v>105</v>
      </c>
      <c r="M445" s="232"/>
      <c r="N445" t="s">
        <v>2917</v>
      </c>
      <c r="O445" t="s">
        <v>5</v>
      </c>
      <c r="P445" s="232" t="s">
        <v>196</v>
      </c>
      <c r="Q445" s="232">
        <v>1</v>
      </c>
      <c r="R445" t="s">
        <v>1711</v>
      </c>
      <c r="S445" s="232" t="s">
        <v>1864</v>
      </c>
      <c r="T445" s="232" t="s">
        <v>276</v>
      </c>
      <c r="U445" s="232" t="s">
        <v>2083</v>
      </c>
      <c r="V445" t="s">
        <v>122</v>
      </c>
      <c r="W445" t="s">
        <v>2917</v>
      </c>
      <c r="X445" s="232" t="s">
        <v>74</v>
      </c>
      <c r="Y445" s="232" t="s">
        <v>36</v>
      </c>
      <c r="Z445" s="2">
        <v>46268</v>
      </c>
      <c r="AA445" s="232" t="s">
        <v>491</v>
      </c>
      <c r="AB445" s="232" t="s">
        <v>3674</v>
      </c>
      <c r="AC445" s="232" t="s">
        <v>196</v>
      </c>
      <c r="AD445" t="s">
        <v>196</v>
      </c>
      <c r="AE445" s="232" t="s">
        <v>182</v>
      </c>
      <c r="AF445" t="s">
        <v>2905</v>
      </c>
      <c r="AG445" s="2">
        <v>46276</v>
      </c>
      <c r="AH445" s="2">
        <v>46276</v>
      </c>
      <c r="AI445">
        <v>38</v>
      </c>
      <c r="AJ445" s="232" t="s">
        <v>4563</v>
      </c>
      <c r="AK445">
        <v>15</v>
      </c>
      <c r="AL445" s="232">
        <v>9</v>
      </c>
      <c r="AN445" t="s">
        <v>2917</v>
      </c>
      <c r="AP445" s="232">
        <v>171000</v>
      </c>
      <c r="AQ445" s="232" t="s">
        <v>196</v>
      </c>
      <c r="AR445" s="232" t="s">
        <v>196</v>
      </c>
      <c r="CF445" s="232" t="s">
        <v>1868</v>
      </c>
      <c r="CG445" s="232" t="s">
        <v>1880</v>
      </c>
      <c r="CH445" t="b">
        <v>0</v>
      </c>
    </row>
    <row r="446" spans="1:86" hidden="1">
      <c r="A446" s="232" t="s">
        <v>1868</v>
      </c>
      <c r="B446" s="232" t="s">
        <v>389</v>
      </c>
      <c r="C446" s="232" t="s">
        <v>6</v>
      </c>
      <c r="D446" s="232" t="s">
        <v>4</v>
      </c>
      <c r="E446" s="232" t="s">
        <v>82</v>
      </c>
      <c r="F446" s="2">
        <v>46266</v>
      </c>
      <c r="G446" t="s">
        <v>196</v>
      </c>
      <c r="H446" t="s">
        <v>1715</v>
      </c>
      <c r="I446" s="232" t="s">
        <v>4564</v>
      </c>
      <c r="J446" t="s">
        <v>838</v>
      </c>
      <c r="K446" s="232" t="s">
        <v>2083</v>
      </c>
      <c r="L446" t="s">
        <v>14</v>
      </c>
      <c r="M446" s="232"/>
      <c r="N446" t="s">
        <v>4565</v>
      </c>
      <c r="O446" t="s">
        <v>196</v>
      </c>
      <c r="P446" s="232" t="s">
        <v>1779</v>
      </c>
      <c r="Q446" s="232">
        <v>1</v>
      </c>
      <c r="R446" t="s">
        <v>1766</v>
      </c>
      <c r="S446" s="232" t="s">
        <v>2011</v>
      </c>
      <c r="T446" s="232" t="s">
        <v>276</v>
      </c>
      <c r="U446" s="232" t="s">
        <v>2083</v>
      </c>
      <c r="V446" t="s">
        <v>14</v>
      </c>
      <c r="W446" t="s">
        <v>1887</v>
      </c>
      <c r="X446" s="232" t="s">
        <v>72</v>
      </c>
      <c r="Y446" s="232" t="s">
        <v>39</v>
      </c>
      <c r="Z446" s="2">
        <v>46279</v>
      </c>
      <c r="AA446" s="232" t="s">
        <v>46</v>
      </c>
      <c r="AB446" s="232" t="s">
        <v>196</v>
      </c>
      <c r="AC446" s="232" t="s">
        <v>196</v>
      </c>
      <c r="AD446" t="s">
        <v>196</v>
      </c>
      <c r="AE446" s="232" t="s">
        <v>183</v>
      </c>
      <c r="AF446" t="s">
        <v>317</v>
      </c>
      <c r="AG446" s="2">
        <v>46283</v>
      </c>
      <c r="AH446" s="2">
        <v>46283</v>
      </c>
      <c r="AI446">
        <v>21.5</v>
      </c>
      <c r="AJ446" s="232" t="s">
        <v>196</v>
      </c>
      <c r="AK446">
        <v>7</v>
      </c>
      <c r="AL446" s="232">
        <v>9</v>
      </c>
      <c r="AN446" t="s">
        <v>4565</v>
      </c>
      <c r="AP446" s="232">
        <v>120400</v>
      </c>
      <c r="AQ446" s="232" t="s">
        <v>196</v>
      </c>
      <c r="AR446" s="232" t="s">
        <v>196</v>
      </c>
      <c r="CF446" s="232" t="s">
        <v>1868</v>
      </c>
      <c r="CG446" s="232" t="s">
        <v>1880</v>
      </c>
      <c r="CH446" t="b">
        <v>0</v>
      </c>
    </row>
    <row r="447" spans="1:86" hidden="1">
      <c r="A447" s="232" t="s">
        <v>1868</v>
      </c>
      <c r="B447" s="232" t="s">
        <v>391</v>
      </c>
      <c r="C447" s="232" t="s">
        <v>6</v>
      </c>
      <c r="D447" s="232" t="s">
        <v>4</v>
      </c>
      <c r="E447" s="232" t="s">
        <v>82</v>
      </c>
      <c r="F447" s="2">
        <v>46266</v>
      </c>
      <c r="G447" t="s">
        <v>196</v>
      </c>
      <c r="H447" t="s">
        <v>1715</v>
      </c>
      <c r="I447" s="232" t="s">
        <v>4566</v>
      </c>
      <c r="J447" t="s">
        <v>276</v>
      </c>
      <c r="K447" s="232" t="s">
        <v>91</v>
      </c>
      <c r="L447" t="s">
        <v>14</v>
      </c>
      <c r="M447" s="232"/>
      <c r="N447" t="s">
        <v>4567</v>
      </c>
      <c r="O447" t="s">
        <v>196</v>
      </c>
      <c r="P447" s="232" t="s">
        <v>1779</v>
      </c>
      <c r="Q447" s="232">
        <v>1</v>
      </c>
      <c r="R447" t="s">
        <v>1766</v>
      </c>
      <c r="S447" s="232" t="s">
        <v>2007</v>
      </c>
      <c r="T447" s="232" t="s">
        <v>276</v>
      </c>
      <c r="U447" s="232" t="s">
        <v>91</v>
      </c>
      <c r="V447" t="s">
        <v>14</v>
      </c>
      <c r="W447" t="s">
        <v>2659</v>
      </c>
      <c r="X447" s="232" t="s">
        <v>72</v>
      </c>
      <c r="Y447" s="232" t="s">
        <v>16</v>
      </c>
      <c r="Z447" s="2">
        <v>46279</v>
      </c>
      <c r="AA447" s="232" t="s">
        <v>46</v>
      </c>
      <c r="AB447" s="232" t="s">
        <v>196</v>
      </c>
      <c r="AC447" s="232" t="s">
        <v>196</v>
      </c>
      <c r="AD447" t="s">
        <v>196</v>
      </c>
      <c r="AE447" s="232" t="s">
        <v>183</v>
      </c>
      <c r="AF447" t="s">
        <v>317</v>
      </c>
      <c r="AG447" s="2">
        <v>46282</v>
      </c>
      <c r="AH447" s="2">
        <v>46282</v>
      </c>
      <c r="AI447">
        <v>30</v>
      </c>
      <c r="AJ447" s="232" t="s">
        <v>196</v>
      </c>
      <c r="AK447">
        <v>13</v>
      </c>
      <c r="AL447" s="232">
        <v>9</v>
      </c>
      <c r="AN447" t="s">
        <v>4567</v>
      </c>
      <c r="AP447" s="232">
        <v>156000</v>
      </c>
      <c r="AQ447" s="232" t="s">
        <v>196</v>
      </c>
      <c r="AR447" s="232" t="s">
        <v>196</v>
      </c>
      <c r="CF447" s="232" t="s">
        <v>1868</v>
      </c>
      <c r="CG447" s="232" t="s">
        <v>1880</v>
      </c>
      <c r="CH447" t="b">
        <v>0</v>
      </c>
    </row>
    <row r="448" spans="1:86" hidden="1">
      <c r="A448" s="232" t="s">
        <v>1868</v>
      </c>
      <c r="B448" s="232" t="s">
        <v>392</v>
      </c>
      <c r="C448" s="232" t="s">
        <v>6</v>
      </c>
      <c r="D448" s="232" t="s">
        <v>4</v>
      </c>
      <c r="E448" s="232" t="s">
        <v>82</v>
      </c>
      <c r="F448" s="2">
        <v>46266</v>
      </c>
      <c r="G448" t="s">
        <v>196</v>
      </c>
      <c r="H448" t="s">
        <v>2004</v>
      </c>
      <c r="I448" s="232" t="s">
        <v>2005</v>
      </c>
      <c r="J448" t="s">
        <v>1942</v>
      </c>
      <c r="K448" s="232" t="s">
        <v>135</v>
      </c>
      <c r="L448" t="s">
        <v>71</v>
      </c>
      <c r="M448" s="232"/>
      <c r="N448" t="s">
        <v>2006</v>
      </c>
      <c r="O448" t="s">
        <v>1943</v>
      </c>
      <c r="P448" s="232" t="s">
        <v>1943</v>
      </c>
      <c r="Q448" s="232">
        <v>1</v>
      </c>
      <c r="R448" t="s">
        <v>1766</v>
      </c>
      <c r="S448" s="232" t="s">
        <v>2007</v>
      </c>
      <c r="T448" s="232" t="s">
        <v>276</v>
      </c>
      <c r="U448" s="232" t="s">
        <v>88</v>
      </c>
      <c r="V448" t="s">
        <v>4568</v>
      </c>
      <c r="W448" t="s">
        <v>1925</v>
      </c>
      <c r="X448" s="232" t="s">
        <v>72</v>
      </c>
      <c r="Y448" s="232" t="s">
        <v>39</v>
      </c>
      <c r="Z448" s="2">
        <v>46276</v>
      </c>
      <c r="AA448" s="232" t="s">
        <v>39</v>
      </c>
      <c r="AB448" s="232" t="s">
        <v>196</v>
      </c>
      <c r="AC448" s="232" t="s">
        <v>196</v>
      </c>
      <c r="AD448" t="s">
        <v>196</v>
      </c>
      <c r="AE448" s="232" t="s">
        <v>183</v>
      </c>
      <c r="AF448" t="s">
        <v>317</v>
      </c>
      <c r="AG448" s="2">
        <v>46283</v>
      </c>
      <c r="AH448" s="2">
        <v>46283</v>
      </c>
      <c r="AI448">
        <v>13</v>
      </c>
      <c r="AJ448" s="232" t="s">
        <v>1943</v>
      </c>
      <c r="AK448">
        <v>50</v>
      </c>
      <c r="AL448" s="232">
        <v>9</v>
      </c>
      <c r="AN448" t="s">
        <v>2006</v>
      </c>
      <c r="AP448" s="232">
        <v>260000</v>
      </c>
      <c r="AQ448" s="232" t="s">
        <v>1943</v>
      </c>
      <c r="AR448" s="232" t="s">
        <v>196</v>
      </c>
      <c r="CF448" s="232" t="s">
        <v>1868</v>
      </c>
      <c r="CG448" s="232" t="s">
        <v>1880</v>
      </c>
      <c r="CH448" t="b">
        <v>0</v>
      </c>
    </row>
    <row r="449" spans="1:86" hidden="1">
      <c r="A449" s="232" t="s">
        <v>1868</v>
      </c>
      <c r="B449" s="232" t="s">
        <v>393</v>
      </c>
      <c r="C449" s="232" t="s">
        <v>6</v>
      </c>
      <c r="D449" s="232" t="s">
        <v>4</v>
      </c>
      <c r="E449" s="232" t="s">
        <v>82</v>
      </c>
      <c r="F449" s="2">
        <v>46266</v>
      </c>
      <c r="G449" t="s">
        <v>196</v>
      </c>
      <c r="H449" t="s">
        <v>2004</v>
      </c>
      <c r="I449" s="232" t="s">
        <v>2005</v>
      </c>
      <c r="J449" t="s">
        <v>1942</v>
      </c>
      <c r="K449" s="232" t="s">
        <v>135</v>
      </c>
      <c r="L449" t="s">
        <v>71</v>
      </c>
      <c r="M449" s="232"/>
      <c r="N449" t="s">
        <v>2006</v>
      </c>
      <c r="O449" t="s">
        <v>1943</v>
      </c>
      <c r="P449" s="232" t="s">
        <v>1943</v>
      </c>
      <c r="Q449" s="232">
        <v>1</v>
      </c>
      <c r="R449" t="s">
        <v>1766</v>
      </c>
      <c r="S449" s="232" t="s">
        <v>2007</v>
      </c>
      <c r="T449" s="232" t="s">
        <v>276</v>
      </c>
      <c r="U449" s="232" t="s">
        <v>88</v>
      </c>
      <c r="V449" t="s">
        <v>14</v>
      </c>
      <c r="W449" t="s">
        <v>1925</v>
      </c>
      <c r="X449" s="232" t="s">
        <v>72</v>
      </c>
      <c r="Y449" s="232" t="s">
        <v>39</v>
      </c>
      <c r="Z449" s="2">
        <v>46279</v>
      </c>
      <c r="AA449" s="232" t="s">
        <v>39</v>
      </c>
      <c r="AB449" s="232" t="s">
        <v>196</v>
      </c>
      <c r="AC449" s="232" t="s">
        <v>196</v>
      </c>
      <c r="AD449" t="s">
        <v>196</v>
      </c>
      <c r="AE449" s="232" t="s">
        <v>183</v>
      </c>
      <c r="AF449" t="s">
        <v>317</v>
      </c>
      <c r="AG449" s="2">
        <v>46289</v>
      </c>
      <c r="AH449" s="2">
        <v>46289</v>
      </c>
      <c r="AI449">
        <v>13</v>
      </c>
      <c r="AJ449" s="232" t="s">
        <v>1943</v>
      </c>
      <c r="AK449">
        <v>50</v>
      </c>
      <c r="AL449" s="232">
        <v>9</v>
      </c>
      <c r="AN449" t="s">
        <v>2006</v>
      </c>
      <c r="AP449" s="232">
        <v>260000</v>
      </c>
      <c r="AQ449" s="232" t="s">
        <v>1943</v>
      </c>
      <c r="AR449" s="232" t="s">
        <v>196</v>
      </c>
      <c r="CF449" s="232" t="s">
        <v>1868</v>
      </c>
      <c r="CG449" s="232" t="s">
        <v>1880</v>
      </c>
      <c r="CH449" t="b">
        <v>0</v>
      </c>
    </row>
    <row r="450" spans="1:86" hidden="1">
      <c r="A450" s="232" t="s">
        <v>1868</v>
      </c>
      <c r="B450" s="232" t="s">
        <v>164</v>
      </c>
      <c r="C450" s="232" t="s">
        <v>6</v>
      </c>
      <c r="D450" s="232" t="s">
        <v>4</v>
      </c>
      <c r="E450" s="232" t="s">
        <v>195</v>
      </c>
      <c r="F450" s="2">
        <v>46267</v>
      </c>
      <c r="G450" t="s">
        <v>196</v>
      </c>
      <c r="H450" t="s">
        <v>1710</v>
      </c>
      <c r="I450" s="232" t="s">
        <v>280</v>
      </c>
      <c r="J450" t="s">
        <v>276</v>
      </c>
      <c r="K450" s="232" t="s">
        <v>2083</v>
      </c>
      <c r="L450" t="s">
        <v>14</v>
      </c>
      <c r="M450" s="232"/>
      <c r="N450" t="s">
        <v>1793</v>
      </c>
      <c r="O450" t="s">
        <v>196</v>
      </c>
      <c r="P450" s="232" t="s">
        <v>196</v>
      </c>
      <c r="Q450" s="232">
        <v>1</v>
      </c>
      <c r="R450" t="s">
        <v>1711</v>
      </c>
      <c r="S450" s="232" t="s">
        <v>280</v>
      </c>
      <c r="T450" s="232" t="s">
        <v>276</v>
      </c>
      <c r="U450" s="232" t="s">
        <v>2083</v>
      </c>
      <c r="V450" t="s">
        <v>281</v>
      </c>
      <c r="W450" t="s">
        <v>1793</v>
      </c>
      <c r="X450" s="232" t="s">
        <v>72</v>
      </c>
      <c r="Y450" s="232" t="s">
        <v>161</v>
      </c>
      <c r="Z450" s="2">
        <v>46268</v>
      </c>
      <c r="AA450" s="232" t="s">
        <v>187</v>
      </c>
      <c r="AB450" s="232" t="s">
        <v>196</v>
      </c>
      <c r="AC450" s="232" t="s">
        <v>196</v>
      </c>
      <c r="AD450" t="s">
        <v>196</v>
      </c>
      <c r="AE450" s="232" t="s">
        <v>181</v>
      </c>
      <c r="AF450" t="s">
        <v>315</v>
      </c>
      <c r="AG450" s="2">
        <v>46274</v>
      </c>
      <c r="AH450" s="2">
        <v>46274</v>
      </c>
      <c r="AI450">
        <v>15</v>
      </c>
      <c r="AJ450" s="232" t="s">
        <v>4569</v>
      </c>
      <c r="AK450">
        <v>5</v>
      </c>
      <c r="AL450" s="232">
        <v>9</v>
      </c>
      <c r="AN450" t="s">
        <v>1793</v>
      </c>
      <c r="AP450" s="232">
        <v>15000</v>
      </c>
      <c r="AQ450" s="232" t="s">
        <v>196</v>
      </c>
      <c r="AR450" s="232" t="s">
        <v>196</v>
      </c>
      <c r="CF450" s="232" t="s">
        <v>1868</v>
      </c>
      <c r="CG450" s="232" t="s">
        <v>1880</v>
      </c>
      <c r="CH450" t="b">
        <v>0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C29D4-DB9B-4001-AC97-6F4FD47305F0}">
  <sheetPr codeName="Sheet12"/>
  <dimension ref="A1:Q131"/>
  <sheetViews>
    <sheetView workbookViewId="0">
      <selection sqref="A1:Q131"/>
    </sheetView>
  </sheetViews>
  <sheetFormatPr defaultRowHeight="12"/>
  <cols>
    <col min="1" max="1" width="11" bestFit="1" customWidth="1"/>
    <col min="2" max="2" width="9.3984375" bestFit="1" customWidth="1"/>
    <col min="3" max="3" width="11.09765625" bestFit="1" customWidth="1"/>
    <col min="4" max="4" width="7.3984375" bestFit="1" customWidth="1"/>
    <col min="5" max="5" width="10.3984375" bestFit="1" customWidth="1"/>
    <col min="6" max="6" width="7.796875" bestFit="1" customWidth="1"/>
    <col min="7" max="8" width="8.09765625" bestFit="1" customWidth="1"/>
    <col min="9" max="9" width="9.69921875" bestFit="1" customWidth="1"/>
    <col min="10" max="10" width="11.5" bestFit="1" customWidth="1"/>
    <col min="11" max="11" width="12.296875" bestFit="1" customWidth="1"/>
    <col min="12" max="12" width="8.09765625" bestFit="1" customWidth="1"/>
    <col min="13" max="13" width="12.5" bestFit="1" customWidth="1"/>
    <col min="14" max="14" width="10.3984375" bestFit="1" customWidth="1"/>
    <col min="15" max="15" width="12.8984375" bestFit="1" customWidth="1"/>
    <col min="16" max="16" width="8.09765625" bestFit="1" customWidth="1"/>
    <col min="17" max="17" width="19.3984375" bestFit="1" customWidth="1"/>
  </cols>
  <sheetData>
    <row r="1" spans="1:17">
      <c r="A1" t="s">
        <v>609</v>
      </c>
      <c r="B1" t="s">
        <v>1095</v>
      </c>
      <c r="C1" t="s">
        <v>704</v>
      </c>
      <c r="D1" t="s">
        <v>36</v>
      </c>
      <c r="E1" t="s">
        <v>166</v>
      </c>
      <c r="F1" t="s">
        <v>39</v>
      </c>
      <c r="G1" t="s">
        <v>42</v>
      </c>
      <c r="H1" t="s">
        <v>284</v>
      </c>
      <c r="I1" t="s">
        <v>279</v>
      </c>
      <c r="J1" t="s">
        <v>168</v>
      </c>
      <c r="K1" t="s">
        <v>44</v>
      </c>
      <c r="L1" t="s">
        <v>502</v>
      </c>
      <c r="M1" t="s">
        <v>1096</v>
      </c>
      <c r="N1" t="s">
        <v>1246</v>
      </c>
      <c r="O1" t="s">
        <v>1247</v>
      </c>
      <c r="P1" t="s">
        <v>956</v>
      </c>
      <c r="Q1" t="s">
        <v>1097</v>
      </c>
    </row>
    <row r="2" spans="1:17">
      <c r="A2" t="s">
        <v>226</v>
      </c>
      <c r="B2" t="s">
        <v>62</v>
      </c>
      <c r="C2">
        <v>198000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198000</v>
      </c>
      <c r="N2">
        <v>396000</v>
      </c>
      <c r="P2">
        <v>45931</v>
      </c>
      <c r="Q2" t="s">
        <v>226</v>
      </c>
    </row>
    <row r="3" spans="1:17">
      <c r="A3" t="s">
        <v>425</v>
      </c>
      <c r="B3" t="s">
        <v>62</v>
      </c>
      <c r="C3">
        <v>198000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198000</v>
      </c>
      <c r="N3">
        <v>396000</v>
      </c>
      <c r="P3">
        <v>45931</v>
      </c>
      <c r="Q3" t="s">
        <v>425</v>
      </c>
    </row>
    <row r="4" spans="1:17">
      <c r="A4" t="s">
        <v>426</v>
      </c>
      <c r="B4" t="s">
        <v>62</v>
      </c>
      <c r="C4">
        <v>0</v>
      </c>
      <c r="D4">
        <v>0</v>
      </c>
      <c r="E4">
        <v>40630</v>
      </c>
      <c r="F4">
        <v>62140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102770</v>
      </c>
      <c r="N4">
        <v>205540</v>
      </c>
      <c r="P4">
        <v>45931</v>
      </c>
      <c r="Q4" t="s">
        <v>426</v>
      </c>
    </row>
    <row r="5" spans="1:17">
      <c r="A5" t="s">
        <v>1179</v>
      </c>
      <c r="B5" t="s">
        <v>62</v>
      </c>
      <c r="C5">
        <v>0</v>
      </c>
      <c r="D5">
        <v>0</v>
      </c>
      <c r="E5">
        <v>6800</v>
      </c>
      <c r="F5">
        <v>10400</v>
      </c>
      <c r="G5">
        <v>0</v>
      </c>
      <c r="H5">
        <v>12000</v>
      </c>
      <c r="I5">
        <v>0</v>
      </c>
      <c r="J5">
        <v>0</v>
      </c>
      <c r="K5">
        <v>0</v>
      </c>
      <c r="L5">
        <v>0</v>
      </c>
      <c r="M5">
        <v>29200</v>
      </c>
      <c r="N5">
        <v>58400</v>
      </c>
      <c r="P5">
        <v>45931</v>
      </c>
      <c r="Q5" t="s">
        <v>426</v>
      </c>
    </row>
    <row r="6" spans="1:17">
      <c r="A6" t="s">
        <v>955</v>
      </c>
      <c r="B6" t="s">
        <v>62</v>
      </c>
      <c r="C6">
        <v>0</v>
      </c>
      <c r="D6">
        <v>0</v>
      </c>
      <c r="E6">
        <v>40800</v>
      </c>
      <c r="F6">
        <v>31200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72000</v>
      </c>
      <c r="N6">
        <v>144000</v>
      </c>
      <c r="P6">
        <v>45931</v>
      </c>
      <c r="Q6" t="s">
        <v>955</v>
      </c>
    </row>
    <row r="7" spans="1:17">
      <c r="A7" t="s">
        <v>954</v>
      </c>
      <c r="B7" t="s">
        <v>62</v>
      </c>
      <c r="C7">
        <v>0</v>
      </c>
      <c r="D7">
        <v>0</v>
      </c>
      <c r="E7">
        <v>0</v>
      </c>
      <c r="F7">
        <v>213200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213200</v>
      </c>
      <c r="N7">
        <v>426400</v>
      </c>
      <c r="P7">
        <v>45931</v>
      </c>
      <c r="Q7" t="s">
        <v>954</v>
      </c>
    </row>
    <row r="8" spans="1:17">
      <c r="A8" t="s">
        <v>1183</v>
      </c>
      <c r="B8" t="s">
        <v>62</v>
      </c>
      <c r="C8">
        <v>0</v>
      </c>
      <c r="D8">
        <v>0</v>
      </c>
      <c r="E8">
        <v>0</v>
      </c>
      <c r="F8">
        <v>41600</v>
      </c>
      <c r="G8">
        <v>0</v>
      </c>
      <c r="H8">
        <v>48000</v>
      </c>
      <c r="I8">
        <v>0</v>
      </c>
      <c r="J8">
        <v>0</v>
      </c>
      <c r="K8">
        <v>0</v>
      </c>
      <c r="L8">
        <v>0</v>
      </c>
      <c r="M8">
        <v>89600</v>
      </c>
      <c r="N8">
        <v>179200</v>
      </c>
      <c r="P8">
        <v>45931</v>
      </c>
      <c r="Q8" t="s">
        <v>954</v>
      </c>
    </row>
    <row r="9" spans="1:17">
      <c r="A9" t="s">
        <v>953</v>
      </c>
      <c r="B9" t="s">
        <v>62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45931</v>
      </c>
      <c r="Q9" t="s">
        <v>953</v>
      </c>
    </row>
    <row r="10" spans="1:17">
      <c r="A10" t="s">
        <v>1188</v>
      </c>
      <c r="B10" t="s">
        <v>62</v>
      </c>
      <c r="C10">
        <v>0</v>
      </c>
      <c r="D10">
        <v>0</v>
      </c>
      <c r="E10">
        <v>0</v>
      </c>
      <c r="F10">
        <v>41600</v>
      </c>
      <c r="G10">
        <v>0</v>
      </c>
      <c r="H10">
        <v>48000</v>
      </c>
      <c r="I10">
        <v>0</v>
      </c>
      <c r="J10">
        <v>0</v>
      </c>
      <c r="K10">
        <v>0</v>
      </c>
      <c r="L10">
        <v>0</v>
      </c>
      <c r="M10">
        <v>89600</v>
      </c>
      <c r="N10">
        <v>179200</v>
      </c>
      <c r="P10">
        <v>45931</v>
      </c>
      <c r="Q10" t="s">
        <v>953</v>
      </c>
    </row>
    <row r="11" spans="1:17">
      <c r="A11" t="s">
        <v>453</v>
      </c>
      <c r="B11" t="s">
        <v>62</v>
      </c>
      <c r="C11">
        <v>0</v>
      </c>
      <c r="D11">
        <v>0</v>
      </c>
      <c r="E11">
        <v>81600</v>
      </c>
      <c r="F11">
        <v>62400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144000</v>
      </c>
      <c r="N11">
        <v>288000</v>
      </c>
      <c r="P11">
        <v>45931</v>
      </c>
      <c r="Q11" t="s">
        <v>453</v>
      </c>
    </row>
    <row r="12" spans="1:17">
      <c r="A12" t="s">
        <v>454</v>
      </c>
      <c r="B12" t="s">
        <v>62</v>
      </c>
      <c r="C12">
        <v>0</v>
      </c>
      <c r="D12">
        <v>0</v>
      </c>
      <c r="E12">
        <v>13608</v>
      </c>
      <c r="F12">
        <v>31200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44808</v>
      </c>
      <c r="N12">
        <v>89616</v>
      </c>
      <c r="P12">
        <v>45931</v>
      </c>
      <c r="Q12" t="s">
        <v>454</v>
      </c>
    </row>
    <row r="13" spans="1:17">
      <c r="A13" t="s">
        <v>455</v>
      </c>
      <c r="B13" t="s">
        <v>62</v>
      </c>
      <c r="C13">
        <v>0</v>
      </c>
      <c r="D13">
        <v>0</v>
      </c>
      <c r="E13">
        <v>34000</v>
      </c>
      <c r="F13">
        <v>26000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60000</v>
      </c>
      <c r="N13">
        <v>120000</v>
      </c>
      <c r="P13">
        <v>45931</v>
      </c>
      <c r="Q13" t="s">
        <v>455</v>
      </c>
    </row>
    <row r="14" spans="1:17">
      <c r="A14" t="s">
        <v>175</v>
      </c>
      <c r="B14" t="s">
        <v>62</v>
      </c>
      <c r="C14">
        <v>8800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8800</v>
      </c>
      <c r="N14">
        <v>17600</v>
      </c>
      <c r="P14">
        <v>45931</v>
      </c>
      <c r="Q14" t="s">
        <v>175</v>
      </c>
    </row>
    <row r="15" spans="1:17">
      <c r="A15" t="s">
        <v>456</v>
      </c>
      <c r="B15" t="s">
        <v>62</v>
      </c>
      <c r="C15">
        <v>22000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22000</v>
      </c>
      <c r="N15">
        <v>44000</v>
      </c>
      <c r="P15">
        <v>45931</v>
      </c>
      <c r="Q15" t="s">
        <v>456</v>
      </c>
    </row>
    <row r="16" spans="1:17">
      <c r="A16" t="s">
        <v>418</v>
      </c>
      <c r="B16" t="s">
        <v>62</v>
      </c>
      <c r="C16">
        <v>198000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198000</v>
      </c>
      <c r="N16">
        <v>396000</v>
      </c>
      <c r="P16">
        <v>45931</v>
      </c>
      <c r="Q16" t="s">
        <v>418</v>
      </c>
    </row>
    <row r="17" spans="1:17">
      <c r="A17" t="s">
        <v>457</v>
      </c>
      <c r="B17" t="s">
        <v>62</v>
      </c>
      <c r="C17">
        <v>0</v>
      </c>
      <c r="D17">
        <v>0</v>
      </c>
      <c r="E17">
        <v>0</v>
      </c>
      <c r="F17">
        <v>120120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120120</v>
      </c>
      <c r="N17">
        <v>240240</v>
      </c>
      <c r="P17">
        <v>45931</v>
      </c>
      <c r="Q17" t="s">
        <v>457</v>
      </c>
    </row>
    <row r="18" spans="1:17">
      <c r="A18" t="s">
        <v>176</v>
      </c>
      <c r="B18" t="s">
        <v>62</v>
      </c>
      <c r="C18">
        <v>0</v>
      </c>
      <c r="D18">
        <v>0</v>
      </c>
      <c r="E18">
        <v>0</v>
      </c>
      <c r="F18">
        <v>244400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244400</v>
      </c>
      <c r="N18">
        <v>488800</v>
      </c>
      <c r="P18">
        <v>45931</v>
      </c>
      <c r="Q18" t="s">
        <v>176</v>
      </c>
    </row>
    <row r="19" spans="1:17">
      <c r="A19" t="s">
        <v>1214</v>
      </c>
      <c r="B19" t="s">
        <v>62</v>
      </c>
      <c r="C19">
        <v>0</v>
      </c>
      <c r="D19">
        <v>0</v>
      </c>
      <c r="E19">
        <v>0</v>
      </c>
      <c r="F19">
        <v>15600</v>
      </c>
      <c r="G19">
        <v>0</v>
      </c>
      <c r="H19">
        <v>18000</v>
      </c>
      <c r="I19">
        <v>0</v>
      </c>
      <c r="J19">
        <v>0</v>
      </c>
      <c r="K19">
        <v>0</v>
      </c>
      <c r="L19">
        <v>0</v>
      </c>
      <c r="M19">
        <v>33600</v>
      </c>
      <c r="N19">
        <v>67200</v>
      </c>
      <c r="P19">
        <v>45931</v>
      </c>
      <c r="Q19" t="s">
        <v>176</v>
      </c>
    </row>
    <row r="20" spans="1:17">
      <c r="A20" t="s">
        <v>458</v>
      </c>
      <c r="B20" t="s">
        <v>62</v>
      </c>
      <c r="C20">
        <v>0</v>
      </c>
      <c r="D20">
        <v>0</v>
      </c>
      <c r="E20">
        <v>0</v>
      </c>
      <c r="F20">
        <v>249600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249600</v>
      </c>
      <c r="N20">
        <v>499200</v>
      </c>
      <c r="P20">
        <v>45931</v>
      </c>
      <c r="Q20" t="s">
        <v>458</v>
      </c>
    </row>
    <row r="21" spans="1:17">
      <c r="A21" t="s">
        <v>1215</v>
      </c>
      <c r="B21" t="s">
        <v>62</v>
      </c>
      <c r="C21">
        <v>0</v>
      </c>
      <c r="D21">
        <v>0</v>
      </c>
      <c r="E21">
        <v>0</v>
      </c>
      <c r="F21">
        <v>10400</v>
      </c>
      <c r="G21">
        <v>0</v>
      </c>
      <c r="H21">
        <v>12000</v>
      </c>
      <c r="I21">
        <v>0</v>
      </c>
      <c r="J21">
        <v>0</v>
      </c>
      <c r="K21">
        <v>0</v>
      </c>
      <c r="L21">
        <v>0</v>
      </c>
      <c r="M21">
        <v>22400</v>
      </c>
      <c r="N21">
        <v>44800</v>
      </c>
      <c r="P21">
        <v>45931</v>
      </c>
      <c r="Q21" t="s">
        <v>458</v>
      </c>
    </row>
    <row r="22" spans="1:17">
      <c r="A22" t="s">
        <v>465</v>
      </c>
      <c r="B22" t="s">
        <v>62</v>
      </c>
      <c r="C22">
        <v>0</v>
      </c>
      <c r="D22">
        <v>0</v>
      </c>
      <c r="E22">
        <v>0</v>
      </c>
      <c r="F22">
        <v>254800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254800</v>
      </c>
      <c r="N22">
        <v>509600</v>
      </c>
      <c r="P22">
        <v>45931</v>
      </c>
      <c r="Q22" t="s">
        <v>465</v>
      </c>
    </row>
    <row r="23" spans="1:17">
      <c r="A23" t="s">
        <v>1217</v>
      </c>
      <c r="B23" t="s">
        <v>62</v>
      </c>
      <c r="C23">
        <v>0</v>
      </c>
      <c r="D23">
        <v>0</v>
      </c>
      <c r="E23">
        <v>0</v>
      </c>
      <c r="F23">
        <v>5200</v>
      </c>
      <c r="G23">
        <v>0</v>
      </c>
      <c r="H23">
        <v>6000</v>
      </c>
      <c r="I23">
        <v>0</v>
      </c>
      <c r="J23">
        <v>0</v>
      </c>
      <c r="K23">
        <v>0</v>
      </c>
      <c r="L23">
        <v>0</v>
      </c>
      <c r="M23">
        <v>11200</v>
      </c>
      <c r="N23">
        <v>22400</v>
      </c>
      <c r="P23">
        <v>45931</v>
      </c>
      <c r="Q23" t="s">
        <v>465</v>
      </c>
    </row>
    <row r="24" spans="1:17">
      <c r="A24" t="s">
        <v>466</v>
      </c>
      <c r="B24" t="s">
        <v>62</v>
      </c>
      <c r="C24">
        <v>0</v>
      </c>
      <c r="D24">
        <v>0</v>
      </c>
      <c r="E24">
        <v>0</v>
      </c>
      <c r="F24">
        <v>187200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187200</v>
      </c>
      <c r="N24">
        <v>374400</v>
      </c>
      <c r="P24">
        <v>45931</v>
      </c>
      <c r="Q24" t="s">
        <v>466</v>
      </c>
    </row>
    <row r="25" spans="1:17">
      <c r="A25" t="s">
        <v>471</v>
      </c>
      <c r="B25" t="s">
        <v>62</v>
      </c>
      <c r="C25">
        <v>0</v>
      </c>
      <c r="D25">
        <v>0</v>
      </c>
      <c r="E25">
        <v>27216</v>
      </c>
      <c r="F25">
        <v>62400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89616</v>
      </c>
      <c r="N25">
        <v>179232</v>
      </c>
      <c r="P25">
        <v>45931</v>
      </c>
      <c r="Q25" t="s">
        <v>471</v>
      </c>
    </row>
    <row r="26" spans="1:17">
      <c r="A26" t="s">
        <v>472</v>
      </c>
      <c r="B26" t="s">
        <v>62</v>
      </c>
      <c r="C26">
        <v>0</v>
      </c>
      <c r="D26">
        <v>0</v>
      </c>
      <c r="E26">
        <v>6800</v>
      </c>
      <c r="F26">
        <v>10400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17200</v>
      </c>
      <c r="N26">
        <v>34400</v>
      </c>
      <c r="P26">
        <v>45931</v>
      </c>
      <c r="Q26" t="s">
        <v>472</v>
      </c>
    </row>
    <row r="27" spans="1:17">
      <c r="A27" t="s">
        <v>473</v>
      </c>
      <c r="B27" t="s">
        <v>62</v>
      </c>
      <c r="C27">
        <v>0</v>
      </c>
      <c r="D27">
        <v>0</v>
      </c>
      <c r="E27">
        <v>20400</v>
      </c>
      <c r="F27">
        <v>15600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36000</v>
      </c>
      <c r="N27">
        <v>72000</v>
      </c>
      <c r="P27">
        <v>45931</v>
      </c>
      <c r="Q27" t="s">
        <v>473</v>
      </c>
    </row>
    <row r="28" spans="1:17">
      <c r="A28" t="s">
        <v>474</v>
      </c>
      <c r="B28" t="s">
        <v>62</v>
      </c>
      <c r="C28">
        <v>198000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198000</v>
      </c>
      <c r="N28">
        <v>396000</v>
      </c>
      <c r="P28">
        <v>45931</v>
      </c>
      <c r="Q28" t="s">
        <v>474</v>
      </c>
    </row>
    <row r="29" spans="1:17">
      <c r="A29" t="s">
        <v>419</v>
      </c>
      <c r="B29" t="s">
        <v>62</v>
      </c>
      <c r="C29">
        <v>206800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206800</v>
      </c>
      <c r="N29">
        <v>413600</v>
      </c>
      <c r="P29">
        <v>45931</v>
      </c>
      <c r="Q29" t="s">
        <v>419</v>
      </c>
    </row>
    <row r="30" spans="1:17">
      <c r="A30" t="s">
        <v>476</v>
      </c>
      <c r="B30" t="s">
        <v>62</v>
      </c>
      <c r="C30">
        <v>198000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198000</v>
      </c>
      <c r="N30">
        <v>396000</v>
      </c>
      <c r="P30">
        <v>45931</v>
      </c>
      <c r="Q30" t="s">
        <v>476</v>
      </c>
    </row>
    <row r="31" spans="1:17">
      <c r="A31" t="s">
        <v>232</v>
      </c>
      <c r="B31" t="s">
        <v>62</v>
      </c>
      <c r="C31">
        <v>0</v>
      </c>
      <c r="D31">
        <v>0</v>
      </c>
      <c r="E31">
        <v>0</v>
      </c>
      <c r="F31">
        <v>150800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150800</v>
      </c>
      <c r="N31">
        <v>301600</v>
      </c>
      <c r="P31">
        <v>45931</v>
      </c>
      <c r="Q31" t="s">
        <v>232</v>
      </c>
    </row>
    <row r="32" spans="1:17">
      <c r="A32" t="s">
        <v>1180</v>
      </c>
      <c r="B32" t="s">
        <v>62</v>
      </c>
      <c r="C32">
        <v>0</v>
      </c>
      <c r="D32">
        <v>0</v>
      </c>
      <c r="E32">
        <v>0</v>
      </c>
      <c r="F32">
        <v>10400</v>
      </c>
      <c r="G32">
        <v>0</v>
      </c>
      <c r="H32">
        <v>12000</v>
      </c>
      <c r="I32">
        <v>0</v>
      </c>
      <c r="J32">
        <v>0</v>
      </c>
      <c r="K32">
        <v>0</v>
      </c>
      <c r="L32">
        <v>0</v>
      </c>
      <c r="M32">
        <v>22400</v>
      </c>
      <c r="N32">
        <v>44800</v>
      </c>
      <c r="P32">
        <v>45931</v>
      </c>
      <c r="Q32" t="s">
        <v>232</v>
      </c>
    </row>
    <row r="33" spans="1:17">
      <c r="A33" t="s">
        <v>420</v>
      </c>
      <c r="B33" t="s">
        <v>62</v>
      </c>
      <c r="C33">
        <v>0</v>
      </c>
      <c r="D33">
        <v>0</v>
      </c>
      <c r="E33">
        <v>0</v>
      </c>
      <c r="F33">
        <v>223600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223600</v>
      </c>
      <c r="N33">
        <v>447200</v>
      </c>
      <c r="P33">
        <v>45931</v>
      </c>
      <c r="Q33" t="s">
        <v>420</v>
      </c>
    </row>
    <row r="34" spans="1:17">
      <c r="A34" t="s">
        <v>1182</v>
      </c>
      <c r="B34" t="s">
        <v>62</v>
      </c>
      <c r="C34">
        <v>0</v>
      </c>
      <c r="D34">
        <v>0</v>
      </c>
      <c r="E34">
        <v>0</v>
      </c>
      <c r="F34">
        <v>5200</v>
      </c>
      <c r="G34">
        <v>0</v>
      </c>
      <c r="H34">
        <v>6000</v>
      </c>
      <c r="I34">
        <v>0</v>
      </c>
      <c r="J34">
        <v>0</v>
      </c>
      <c r="K34">
        <v>0</v>
      </c>
      <c r="L34">
        <v>0</v>
      </c>
      <c r="M34">
        <v>11200</v>
      </c>
      <c r="N34">
        <v>22400</v>
      </c>
      <c r="P34">
        <v>45931</v>
      </c>
      <c r="Q34" t="s">
        <v>420</v>
      </c>
    </row>
    <row r="35" spans="1:17">
      <c r="A35" t="s">
        <v>228</v>
      </c>
      <c r="B35" t="s">
        <v>62</v>
      </c>
      <c r="C35">
        <v>0</v>
      </c>
      <c r="D35">
        <v>0</v>
      </c>
      <c r="E35">
        <v>0</v>
      </c>
      <c r="F35">
        <v>135200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135200</v>
      </c>
      <c r="N35">
        <v>270400</v>
      </c>
      <c r="P35">
        <v>45931</v>
      </c>
      <c r="Q35" t="s">
        <v>228</v>
      </c>
    </row>
    <row r="36" spans="1:17">
      <c r="A36" t="s">
        <v>1181</v>
      </c>
      <c r="B36" t="s">
        <v>62</v>
      </c>
      <c r="C36">
        <v>0</v>
      </c>
      <c r="D36">
        <v>0</v>
      </c>
      <c r="E36">
        <v>0</v>
      </c>
      <c r="F36">
        <v>5200</v>
      </c>
      <c r="G36">
        <v>0</v>
      </c>
      <c r="H36">
        <v>6000</v>
      </c>
      <c r="I36">
        <v>0</v>
      </c>
      <c r="J36">
        <v>0</v>
      </c>
      <c r="K36">
        <v>0</v>
      </c>
      <c r="L36">
        <v>0</v>
      </c>
      <c r="M36">
        <v>11200</v>
      </c>
      <c r="N36">
        <v>22400</v>
      </c>
      <c r="P36">
        <v>45931</v>
      </c>
      <c r="Q36" t="s">
        <v>228</v>
      </c>
    </row>
    <row r="37" spans="1:17">
      <c r="A37" t="s">
        <v>421</v>
      </c>
      <c r="B37" t="s">
        <v>62</v>
      </c>
      <c r="C37">
        <v>26400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26400</v>
      </c>
      <c r="N37">
        <v>52800</v>
      </c>
      <c r="P37">
        <v>45931</v>
      </c>
      <c r="Q37" t="s">
        <v>421</v>
      </c>
    </row>
    <row r="38" spans="1:17">
      <c r="A38" t="s">
        <v>424</v>
      </c>
      <c r="B38" t="s">
        <v>62</v>
      </c>
      <c r="C38">
        <v>22000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22000</v>
      </c>
      <c r="N38">
        <v>44000</v>
      </c>
      <c r="P38">
        <v>45931</v>
      </c>
      <c r="Q38" t="s">
        <v>424</v>
      </c>
    </row>
    <row r="39" spans="1:17">
      <c r="A39" t="s">
        <v>233</v>
      </c>
      <c r="B39" t="s">
        <v>62</v>
      </c>
      <c r="C39">
        <v>22000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22000</v>
      </c>
      <c r="N39">
        <v>44000</v>
      </c>
      <c r="P39">
        <v>45931</v>
      </c>
      <c r="Q39" t="s">
        <v>233</v>
      </c>
    </row>
    <row r="40" spans="1:17">
      <c r="A40" t="s">
        <v>460</v>
      </c>
      <c r="B40" t="s">
        <v>62</v>
      </c>
      <c r="C40">
        <v>0</v>
      </c>
      <c r="D40">
        <v>0</v>
      </c>
      <c r="E40">
        <v>25500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25500</v>
      </c>
      <c r="N40">
        <v>51000</v>
      </c>
      <c r="P40">
        <v>45931</v>
      </c>
      <c r="Q40" t="s">
        <v>460</v>
      </c>
    </row>
    <row r="41" spans="1:17">
      <c r="A41" t="s">
        <v>475</v>
      </c>
      <c r="B41" t="s">
        <v>62</v>
      </c>
      <c r="C41">
        <v>0</v>
      </c>
      <c r="D41">
        <v>134892</v>
      </c>
      <c r="E41">
        <v>0</v>
      </c>
      <c r="F41">
        <v>0</v>
      </c>
      <c r="G41">
        <v>0</v>
      </c>
      <c r="H41">
        <v>0</v>
      </c>
      <c r="I41">
        <v>48711</v>
      </c>
      <c r="J41">
        <v>0</v>
      </c>
      <c r="K41">
        <v>0</v>
      </c>
      <c r="L41">
        <v>0</v>
      </c>
      <c r="M41">
        <v>183603</v>
      </c>
      <c r="N41">
        <v>367206</v>
      </c>
      <c r="P41">
        <v>45931</v>
      </c>
      <c r="Q41" t="s">
        <v>475</v>
      </c>
    </row>
    <row r="42" spans="1:17">
      <c r="A42" t="s">
        <v>174</v>
      </c>
      <c r="B42" t="s">
        <v>62</v>
      </c>
      <c r="C42">
        <v>0</v>
      </c>
      <c r="D42">
        <v>9000</v>
      </c>
      <c r="E42">
        <v>0</v>
      </c>
      <c r="F42">
        <v>0</v>
      </c>
      <c r="G42">
        <v>0</v>
      </c>
      <c r="H42">
        <v>0</v>
      </c>
      <c r="I42">
        <v>6500</v>
      </c>
      <c r="J42">
        <v>0</v>
      </c>
      <c r="K42">
        <v>0</v>
      </c>
      <c r="L42">
        <v>0</v>
      </c>
      <c r="M42">
        <v>15500</v>
      </c>
      <c r="N42">
        <v>31000</v>
      </c>
      <c r="P42">
        <v>45931</v>
      </c>
      <c r="Q42" t="s">
        <v>174</v>
      </c>
    </row>
    <row r="43" spans="1:17">
      <c r="A43" t="s">
        <v>1229</v>
      </c>
      <c r="B43" t="s">
        <v>62</v>
      </c>
      <c r="C43">
        <v>0</v>
      </c>
      <c r="D43">
        <v>10620</v>
      </c>
      <c r="E43">
        <v>0</v>
      </c>
      <c r="F43">
        <v>0</v>
      </c>
      <c r="G43">
        <v>0</v>
      </c>
      <c r="H43">
        <v>0</v>
      </c>
      <c r="I43">
        <v>3835</v>
      </c>
      <c r="J43">
        <v>0</v>
      </c>
      <c r="K43">
        <v>0</v>
      </c>
      <c r="L43">
        <v>0</v>
      </c>
      <c r="M43">
        <v>14455</v>
      </c>
      <c r="N43">
        <v>28910</v>
      </c>
      <c r="P43">
        <v>45931</v>
      </c>
      <c r="Q43" t="s">
        <v>1229</v>
      </c>
    </row>
    <row r="44" spans="1:17">
      <c r="A44" t="s">
        <v>408</v>
      </c>
      <c r="B44" t="s">
        <v>62</v>
      </c>
      <c r="C44">
        <v>0</v>
      </c>
      <c r="D44">
        <v>0</v>
      </c>
      <c r="E44">
        <v>178500</v>
      </c>
      <c r="F44">
        <v>0</v>
      </c>
      <c r="G44">
        <v>0</v>
      </c>
      <c r="H44">
        <v>0</v>
      </c>
      <c r="I44">
        <v>136500</v>
      </c>
      <c r="J44">
        <v>0</v>
      </c>
      <c r="K44">
        <v>0</v>
      </c>
      <c r="L44">
        <v>0</v>
      </c>
      <c r="M44">
        <v>315000</v>
      </c>
      <c r="N44">
        <v>630000</v>
      </c>
      <c r="P44">
        <v>45931</v>
      </c>
      <c r="Q44" t="s">
        <v>408</v>
      </c>
    </row>
    <row r="45" spans="1:17">
      <c r="A45" t="s">
        <v>1164</v>
      </c>
      <c r="B45" t="s">
        <v>62</v>
      </c>
      <c r="C45">
        <v>0</v>
      </c>
      <c r="D45">
        <v>237600</v>
      </c>
      <c r="E45">
        <v>0</v>
      </c>
      <c r="F45">
        <v>0</v>
      </c>
      <c r="G45">
        <v>0</v>
      </c>
      <c r="H45">
        <v>0</v>
      </c>
      <c r="I45">
        <v>85800</v>
      </c>
      <c r="J45">
        <v>0</v>
      </c>
      <c r="K45">
        <v>0</v>
      </c>
      <c r="L45">
        <v>0</v>
      </c>
      <c r="M45">
        <v>323400</v>
      </c>
      <c r="N45">
        <v>646800</v>
      </c>
      <c r="P45">
        <v>45931</v>
      </c>
      <c r="Q45" t="s">
        <v>1164</v>
      </c>
    </row>
    <row r="46" spans="1:17">
      <c r="A46" t="s">
        <v>409</v>
      </c>
      <c r="B46" t="s">
        <v>62</v>
      </c>
      <c r="C46">
        <v>66000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66000</v>
      </c>
      <c r="N46">
        <v>132000</v>
      </c>
      <c r="P46">
        <v>45931</v>
      </c>
      <c r="Q46" t="s">
        <v>409</v>
      </c>
    </row>
    <row r="47" spans="1:17">
      <c r="A47" t="s">
        <v>239</v>
      </c>
      <c r="B47" t="s">
        <v>62</v>
      </c>
      <c r="C47">
        <v>2200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2200</v>
      </c>
      <c r="N47">
        <v>4400</v>
      </c>
      <c r="P47">
        <v>45931</v>
      </c>
      <c r="Q47" t="s">
        <v>239</v>
      </c>
    </row>
    <row r="48" spans="1:17">
      <c r="A48" t="s">
        <v>431</v>
      </c>
      <c r="B48" t="s">
        <v>62</v>
      </c>
      <c r="C48">
        <v>0</v>
      </c>
      <c r="D48">
        <v>0</v>
      </c>
      <c r="E48">
        <v>0</v>
      </c>
      <c r="F48">
        <v>0</v>
      </c>
      <c r="G48">
        <v>18000</v>
      </c>
      <c r="H48">
        <v>0</v>
      </c>
      <c r="I48">
        <v>0</v>
      </c>
      <c r="J48">
        <v>0</v>
      </c>
      <c r="K48">
        <v>0</v>
      </c>
      <c r="L48">
        <v>0</v>
      </c>
      <c r="M48">
        <v>18000</v>
      </c>
      <c r="N48">
        <v>36000</v>
      </c>
      <c r="P48">
        <v>45931</v>
      </c>
      <c r="Q48" t="s">
        <v>431</v>
      </c>
    </row>
    <row r="49" spans="1:17">
      <c r="A49" t="s">
        <v>432</v>
      </c>
      <c r="B49" t="s">
        <v>62</v>
      </c>
      <c r="C49">
        <v>3300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3300</v>
      </c>
      <c r="N49">
        <v>6600</v>
      </c>
      <c r="P49">
        <v>45931</v>
      </c>
      <c r="Q49" t="s">
        <v>432</v>
      </c>
    </row>
    <row r="50" spans="1:17">
      <c r="A50" t="s">
        <v>245</v>
      </c>
      <c r="B50" t="s">
        <v>62</v>
      </c>
      <c r="C50">
        <v>13200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13200</v>
      </c>
      <c r="N50">
        <v>26400</v>
      </c>
      <c r="P50">
        <v>45931</v>
      </c>
      <c r="Q50" t="s">
        <v>245</v>
      </c>
    </row>
    <row r="51" spans="1:17">
      <c r="A51" t="s">
        <v>435</v>
      </c>
      <c r="B51" t="s">
        <v>62</v>
      </c>
      <c r="C51">
        <v>39600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39600</v>
      </c>
      <c r="N51">
        <v>79200</v>
      </c>
      <c r="P51">
        <v>45931</v>
      </c>
      <c r="Q51" t="s">
        <v>435</v>
      </c>
    </row>
    <row r="52" spans="1:17">
      <c r="A52" t="s">
        <v>246</v>
      </c>
      <c r="B52" t="s">
        <v>62</v>
      </c>
      <c r="C52">
        <v>275000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275000</v>
      </c>
      <c r="N52">
        <v>550000</v>
      </c>
      <c r="P52">
        <v>45931</v>
      </c>
      <c r="Q52" t="s">
        <v>246</v>
      </c>
    </row>
    <row r="53" spans="1:17">
      <c r="A53" t="s">
        <v>436</v>
      </c>
      <c r="B53" t="s">
        <v>62</v>
      </c>
      <c r="C53">
        <v>0</v>
      </c>
      <c r="D53">
        <v>0</v>
      </c>
      <c r="E53">
        <v>290700</v>
      </c>
      <c r="F53">
        <v>0</v>
      </c>
      <c r="G53">
        <v>0</v>
      </c>
      <c r="H53">
        <v>0</v>
      </c>
      <c r="I53">
        <v>0</v>
      </c>
      <c r="J53">
        <v>0</v>
      </c>
      <c r="K53">
        <v>444600</v>
      </c>
      <c r="L53">
        <v>0</v>
      </c>
      <c r="M53">
        <v>735300</v>
      </c>
      <c r="N53">
        <v>1470600</v>
      </c>
      <c r="P53">
        <v>45931</v>
      </c>
      <c r="Q53" t="s">
        <v>436</v>
      </c>
    </row>
    <row r="54" spans="1:17">
      <c r="A54" t="s">
        <v>437</v>
      </c>
      <c r="B54" t="s">
        <v>62</v>
      </c>
      <c r="C54">
        <v>4400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4400</v>
      </c>
      <c r="N54">
        <v>8800</v>
      </c>
      <c r="P54">
        <v>45931</v>
      </c>
      <c r="Q54" t="s">
        <v>437</v>
      </c>
    </row>
    <row r="55" spans="1:17">
      <c r="A55" t="s">
        <v>438</v>
      </c>
      <c r="B55" t="s">
        <v>62</v>
      </c>
      <c r="C55">
        <v>22000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22000</v>
      </c>
      <c r="N55">
        <v>44000</v>
      </c>
      <c r="P55">
        <v>45931</v>
      </c>
      <c r="Q55" t="s">
        <v>438</v>
      </c>
    </row>
    <row r="56" spans="1:17">
      <c r="A56" t="s">
        <v>439</v>
      </c>
      <c r="B56" t="s">
        <v>62</v>
      </c>
      <c r="C56">
        <v>176000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176000</v>
      </c>
      <c r="N56">
        <v>352000</v>
      </c>
      <c r="P56">
        <v>45931</v>
      </c>
      <c r="Q56" t="s">
        <v>439</v>
      </c>
    </row>
    <row r="57" spans="1:17">
      <c r="A57" t="s">
        <v>410</v>
      </c>
      <c r="B57" t="s">
        <v>62</v>
      </c>
      <c r="C57">
        <v>2200</v>
      </c>
      <c r="D57">
        <v>3600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5800</v>
      </c>
      <c r="N57">
        <v>11600</v>
      </c>
      <c r="P57">
        <v>45931</v>
      </c>
      <c r="Q57" t="s">
        <v>410</v>
      </c>
    </row>
    <row r="58" spans="1:17">
      <c r="A58" t="s">
        <v>440</v>
      </c>
      <c r="B58" t="s">
        <v>62</v>
      </c>
      <c r="C58">
        <v>0</v>
      </c>
      <c r="D58">
        <v>0</v>
      </c>
      <c r="E58">
        <v>0</v>
      </c>
      <c r="F58">
        <v>10400</v>
      </c>
      <c r="G58">
        <v>0</v>
      </c>
      <c r="H58">
        <v>0</v>
      </c>
      <c r="I58">
        <v>5200</v>
      </c>
      <c r="J58">
        <v>0</v>
      </c>
      <c r="K58">
        <v>0</v>
      </c>
      <c r="L58">
        <v>0</v>
      </c>
      <c r="M58">
        <v>15600</v>
      </c>
      <c r="N58">
        <v>31200</v>
      </c>
      <c r="P58">
        <v>45931</v>
      </c>
      <c r="Q58" t="s">
        <v>440</v>
      </c>
    </row>
    <row r="59" spans="1:17">
      <c r="A59" t="s">
        <v>441</v>
      </c>
      <c r="B59" t="s">
        <v>62</v>
      </c>
      <c r="C59">
        <v>4400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4400</v>
      </c>
      <c r="N59">
        <v>8800</v>
      </c>
      <c r="P59">
        <v>45931</v>
      </c>
      <c r="Q59" t="s">
        <v>441</v>
      </c>
    </row>
    <row r="60" spans="1:17">
      <c r="A60" t="s">
        <v>442</v>
      </c>
      <c r="B60" t="s">
        <v>62</v>
      </c>
      <c r="C60">
        <v>13200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13200</v>
      </c>
      <c r="N60">
        <v>26400</v>
      </c>
      <c r="P60">
        <v>45931</v>
      </c>
      <c r="Q60" t="s">
        <v>442</v>
      </c>
    </row>
    <row r="61" spans="1:17">
      <c r="A61" t="s">
        <v>445</v>
      </c>
      <c r="B61" t="s">
        <v>62</v>
      </c>
      <c r="C61">
        <v>3300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3300</v>
      </c>
      <c r="N61">
        <v>6600</v>
      </c>
      <c r="P61">
        <v>45931</v>
      </c>
      <c r="Q61" t="s">
        <v>445</v>
      </c>
    </row>
    <row r="62" spans="1:17">
      <c r="A62" t="s">
        <v>446</v>
      </c>
      <c r="B62" t="s">
        <v>62</v>
      </c>
      <c r="C62">
        <v>0</v>
      </c>
      <c r="D62">
        <v>3600</v>
      </c>
      <c r="E62">
        <v>0</v>
      </c>
      <c r="F62">
        <v>0</v>
      </c>
      <c r="G62">
        <v>3000</v>
      </c>
      <c r="H62">
        <v>0</v>
      </c>
      <c r="I62">
        <v>0</v>
      </c>
      <c r="J62">
        <v>0</v>
      </c>
      <c r="K62">
        <v>0</v>
      </c>
      <c r="L62">
        <v>0</v>
      </c>
      <c r="M62">
        <v>6600</v>
      </c>
      <c r="N62">
        <v>13200</v>
      </c>
      <c r="P62">
        <v>45931</v>
      </c>
      <c r="Q62" t="s">
        <v>446</v>
      </c>
    </row>
    <row r="63" spans="1:17">
      <c r="A63" t="s">
        <v>447</v>
      </c>
      <c r="B63" t="s">
        <v>62</v>
      </c>
      <c r="C63">
        <v>8800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8800</v>
      </c>
      <c r="N63">
        <v>17600</v>
      </c>
      <c r="P63">
        <v>45931</v>
      </c>
      <c r="Q63" t="s">
        <v>447</v>
      </c>
    </row>
    <row r="64" spans="1:17">
      <c r="A64" t="s">
        <v>448</v>
      </c>
      <c r="B64" t="s">
        <v>62</v>
      </c>
      <c r="C64">
        <v>0</v>
      </c>
      <c r="D64">
        <v>10800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10800</v>
      </c>
      <c r="N64">
        <v>21600</v>
      </c>
      <c r="P64">
        <v>45931</v>
      </c>
      <c r="Q64" t="s">
        <v>448</v>
      </c>
    </row>
    <row r="65" spans="1:17">
      <c r="A65" t="s">
        <v>449</v>
      </c>
      <c r="B65" t="s">
        <v>62</v>
      </c>
      <c r="C65">
        <v>0</v>
      </c>
      <c r="D65">
        <v>17838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17838</v>
      </c>
      <c r="N65">
        <v>35676</v>
      </c>
      <c r="P65">
        <v>45931</v>
      </c>
      <c r="Q65" t="s">
        <v>449</v>
      </c>
    </row>
    <row r="66" spans="1:17">
      <c r="A66" t="s">
        <v>450</v>
      </c>
      <c r="B66" t="s">
        <v>62</v>
      </c>
      <c r="C66">
        <v>13200</v>
      </c>
      <c r="D66">
        <v>21600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34800</v>
      </c>
      <c r="N66">
        <v>69600</v>
      </c>
      <c r="P66">
        <v>45931</v>
      </c>
      <c r="Q66" t="s">
        <v>450</v>
      </c>
    </row>
    <row r="67" spans="1:17">
      <c r="A67" t="s">
        <v>451</v>
      </c>
      <c r="B67" t="s">
        <v>62</v>
      </c>
      <c r="C67">
        <v>0</v>
      </c>
      <c r="D67">
        <v>32400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32400</v>
      </c>
      <c r="N67">
        <v>64800</v>
      </c>
      <c r="P67">
        <v>45931</v>
      </c>
      <c r="Q67" t="s">
        <v>451</v>
      </c>
    </row>
    <row r="68" spans="1:17">
      <c r="A68" t="s">
        <v>411</v>
      </c>
      <c r="B68" t="s">
        <v>62</v>
      </c>
      <c r="C68">
        <v>0</v>
      </c>
      <c r="D68">
        <v>14400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14400</v>
      </c>
      <c r="N68">
        <v>28800</v>
      </c>
      <c r="P68">
        <v>45931</v>
      </c>
      <c r="Q68" t="s">
        <v>411</v>
      </c>
    </row>
    <row r="69" spans="1:17">
      <c r="A69" t="s">
        <v>452</v>
      </c>
      <c r="B69" t="s">
        <v>62</v>
      </c>
      <c r="C69">
        <v>3300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3300</v>
      </c>
      <c r="N69">
        <v>6600</v>
      </c>
      <c r="P69">
        <v>45931</v>
      </c>
      <c r="Q69" t="s">
        <v>452</v>
      </c>
    </row>
    <row r="70" spans="1:17">
      <c r="A70" t="s">
        <v>333</v>
      </c>
      <c r="B70" t="s">
        <v>62</v>
      </c>
      <c r="C70">
        <v>4400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4400</v>
      </c>
      <c r="N70">
        <v>8800</v>
      </c>
      <c r="P70">
        <v>45931</v>
      </c>
      <c r="Q70" t="s">
        <v>333</v>
      </c>
    </row>
    <row r="71" spans="1:17">
      <c r="A71" t="s">
        <v>334</v>
      </c>
      <c r="B71" t="s">
        <v>62</v>
      </c>
      <c r="C71">
        <v>2200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2200</v>
      </c>
      <c r="N71">
        <v>4400</v>
      </c>
      <c r="P71">
        <v>45931</v>
      </c>
      <c r="Q71" t="s">
        <v>334</v>
      </c>
    </row>
    <row r="72" spans="1:17">
      <c r="A72" t="s">
        <v>335</v>
      </c>
      <c r="B72" t="s">
        <v>62</v>
      </c>
      <c r="C72">
        <v>17600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17600</v>
      </c>
      <c r="N72">
        <v>35200</v>
      </c>
      <c r="P72">
        <v>45931</v>
      </c>
      <c r="Q72" t="s">
        <v>335</v>
      </c>
    </row>
    <row r="73" spans="1:17">
      <c r="A73" t="s">
        <v>336</v>
      </c>
      <c r="B73" t="s">
        <v>62</v>
      </c>
      <c r="C73">
        <v>0</v>
      </c>
      <c r="D73">
        <v>0</v>
      </c>
      <c r="E73">
        <v>0</v>
      </c>
      <c r="F73">
        <v>0</v>
      </c>
      <c r="G73">
        <v>1500</v>
      </c>
      <c r="H73">
        <v>0</v>
      </c>
      <c r="I73">
        <v>0</v>
      </c>
      <c r="J73">
        <v>0</v>
      </c>
      <c r="K73">
        <v>0</v>
      </c>
      <c r="L73">
        <v>0</v>
      </c>
      <c r="M73">
        <v>1500</v>
      </c>
      <c r="N73">
        <v>3000</v>
      </c>
      <c r="P73">
        <v>45931</v>
      </c>
      <c r="Q73" t="s">
        <v>336</v>
      </c>
    </row>
    <row r="74" spans="1:17">
      <c r="A74" t="s">
        <v>464</v>
      </c>
      <c r="B74" t="s">
        <v>62</v>
      </c>
      <c r="C74">
        <v>0</v>
      </c>
      <c r="D74">
        <v>0</v>
      </c>
      <c r="E74">
        <v>0</v>
      </c>
      <c r="F74">
        <v>0</v>
      </c>
      <c r="G74">
        <v>2835</v>
      </c>
      <c r="H74">
        <v>0</v>
      </c>
      <c r="I74">
        <v>0</v>
      </c>
      <c r="J74">
        <v>0</v>
      </c>
      <c r="K74">
        <v>0</v>
      </c>
      <c r="L74">
        <v>0</v>
      </c>
      <c r="M74">
        <v>2835</v>
      </c>
      <c r="N74">
        <v>5670</v>
      </c>
      <c r="P74">
        <v>45931</v>
      </c>
      <c r="Q74" t="s">
        <v>464</v>
      </c>
    </row>
    <row r="75" spans="1:17">
      <c r="A75" t="s">
        <v>412</v>
      </c>
      <c r="B75" t="s">
        <v>62</v>
      </c>
      <c r="C75">
        <v>0</v>
      </c>
      <c r="D75">
        <v>18000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18000</v>
      </c>
      <c r="N75">
        <v>36000</v>
      </c>
      <c r="P75">
        <v>45931</v>
      </c>
      <c r="Q75" t="s">
        <v>412</v>
      </c>
    </row>
    <row r="76" spans="1:17">
      <c r="A76" t="s">
        <v>413</v>
      </c>
      <c r="B76" t="s">
        <v>62</v>
      </c>
      <c r="C76">
        <v>2200</v>
      </c>
      <c r="D76">
        <v>3600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5800</v>
      </c>
      <c r="N76">
        <v>11600</v>
      </c>
      <c r="P76">
        <v>45931</v>
      </c>
      <c r="Q76" t="s">
        <v>413</v>
      </c>
    </row>
    <row r="77" spans="1:17">
      <c r="A77" t="s">
        <v>427</v>
      </c>
      <c r="B77" t="s">
        <v>62</v>
      </c>
      <c r="C77">
        <v>0</v>
      </c>
      <c r="D77">
        <v>14400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14400</v>
      </c>
      <c r="N77">
        <v>28800</v>
      </c>
      <c r="P77">
        <v>45931</v>
      </c>
      <c r="Q77" t="s">
        <v>427</v>
      </c>
    </row>
    <row r="78" spans="1:17">
      <c r="A78" t="s">
        <v>428</v>
      </c>
      <c r="B78" t="s">
        <v>62</v>
      </c>
      <c r="C78">
        <v>26356</v>
      </c>
      <c r="D78">
        <v>43128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69484</v>
      </c>
      <c r="N78">
        <v>138968</v>
      </c>
      <c r="P78">
        <v>45931</v>
      </c>
      <c r="Q78" t="s">
        <v>428</v>
      </c>
    </row>
    <row r="79" spans="1:17">
      <c r="A79" t="s">
        <v>429</v>
      </c>
      <c r="B79" t="s">
        <v>62</v>
      </c>
      <c r="C79">
        <v>0</v>
      </c>
      <c r="D79">
        <v>5400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5400</v>
      </c>
      <c r="N79">
        <v>10800</v>
      </c>
      <c r="P79">
        <v>45931</v>
      </c>
      <c r="Q79" t="s">
        <v>429</v>
      </c>
    </row>
    <row r="80" spans="1:17">
      <c r="A80" t="s">
        <v>430</v>
      </c>
      <c r="B80" t="s">
        <v>62</v>
      </c>
      <c r="C80">
        <v>13200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13200</v>
      </c>
      <c r="N80">
        <v>26400</v>
      </c>
      <c r="P80">
        <v>45931</v>
      </c>
      <c r="Q80" t="s">
        <v>430</v>
      </c>
    </row>
    <row r="81" spans="1:17">
      <c r="A81" t="s">
        <v>394</v>
      </c>
      <c r="B81" t="s">
        <v>62</v>
      </c>
      <c r="C81">
        <v>26400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26400</v>
      </c>
      <c r="N81">
        <v>52800</v>
      </c>
      <c r="P81">
        <v>45931</v>
      </c>
      <c r="Q81" t="s">
        <v>394</v>
      </c>
    </row>
    <row r="82" spans="1:17">
      <c r="A82" t="s">
        <v>395</v>
      </c>
      <c r="B82" t="s">
        <v>62</v>
      </c>
      <c r="C82">
        <v>26400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26400</v>
      </c>
      <c r="N82">
        <v>52800</v>
      </c>
      <c r="P82">
        <v>45931</v>
      </c>
      <c r="Q82" t="s">
        <v>395</v>
      </c>
    </row>
    <row r="83" spans="1:17">
      <c r="A83" t="s">
        <v>396</v>
      </c>
      <c r="B83" t="s">
        <v>62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13600</v>
      </c>
      <c r="K83">
        <v>0</v>
      </c>
      <c r="L83">
        <v>0</v>
      </c>
      <c r="M83">
        <v>13600</v>
      </c>
      <c r="N83">
        <v>27200</v>
      </c>
      <c r="P83">
        <v>45931</v>
      </c>
      <c r="Q83" t="s">
        <v>396</v>
      </c>
    </row>
    <row r="84" spans="1:17">
      <c r="A84" t="s">
        <v>397</v>
      </c>
      <c r="B84" t="s">
        <v>62</v>
      </c>
      <c r="C84">
        <v>0</v>
      </c>
      <c r="D84">
        <v>0</v>
      </c>
      <c r="E84">
        <v>0</v>
      </c>
      <c r="F84">
        <v>0</v>
      </c>
      <c r="G84">
        <v>18000</v>
      </c>
      <c r="H84">
        <v>0</v>
      </c>
      <c r="I84">
        <v>0</v>
      </c>
      <c r="J84">
        <v>17000</v>
      </c>
      <c r="K84">
        <v>0</v>
      </c>
      <c r="L84">
        <v>0</v>
      </c>
      <c r="M84">
        <v>35000</v>
      </c>
      <c r="N84">
        <v>70000</v>
      </c>
      <c r="P84">
        <v>45931</v>
      </c>
      <c r="Q84" t="s">
        <v>397</v>
      </c>
    </row>
    <row r="85" spans="1:17">
      <c r="A85" t="s">
        <v>398</v>
      </c>
      <c r="B85" t="s">
        <v>62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10200</v>
      </c>
      <c r="K85">
        <v>0</v>
      </c>
      <c r="L85">
        <v>0</v>
      </c>
      <c r="M85">
        <v>10200</v>
      </c>
      <c r="N85">
        <v>20400</v>
      </c>
      <c r="P85">
        <v>45931</v>
      </c>
      <c r="Q85" t="s">
        <v>398</v>
      </c>
    </row>
    <row r="86" spans="1:17">
      <c r="A86" t="s">
        <v>399</v>
      </c>
      <c r="B86" t="s">
        <v>62</v>
      </c>
      <c r="C86">
        <v>17600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17600</v>
      </c>
      <c r="N86">
        <v>35200</v>
      </c>
      <c r="P86">
        <v>45931</v>
      </c>
      <c r="Q86" t="s">
        <v>399</v>
      </c>
    </row>
    <row r="87" spans="1:17">
      <c r="A87" t="s">
        <v>400</v>
      </c>
      <c r="B87" t="s">
        <v>62</v>
      </c>
      <c r="C87">
        <v>16500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16500</v>
      </c>
      <c r="N87">
        <v>33000</v>
      </c>
      <c r="P87">
        <v>45931</v>
      </c>
      <c r="Q87" t="s">
        <v>400</v>
      </c>
    </row>
    <row r="88" spans="1:17">
      <c r="A88" t="s">
        <v>401</v>
      </c>
      <c r="B88" t="s">
        <v>62</v>
      </c>
      <c r="C88">
        <v>110000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110000</v>
      </c>
      <c r="N88">
        <v>220000</v>
      </c>
      <c r="P88">
        <v>45931</v>
      </c>
      <c r="Q88" t="s">
        <v>401</v>
      </c>
    </row>
    <row r="89" spans="1:17">
      <c r="A89" t="s">
        <v>402</v>
      </c>
      <c r="B89" t="s">
        <v>62</v>
      </c>
      <c r="C89">
        <v>8800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8800</v>
      </c>
      <c r="N89">
        <v>17600</v>
      </c>
      <c r="P89">
        <v>45931</v>
      </c>
      <c r="Q89" t="s">
        <v>402</v>
      </c>
    </row>
    <row r="90" spans="1:17">
      <c r="A90" t="s">
        <v>403</v>
      </c>
      <c r="B90" t="s">
        <v>62</v>
      </c>
      <c r="C90">
        <v>4400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4400</v>
      </c>
      <c r="N90">
        <v>8800</v>
      </c>
      <c r="P90">
        <v>45931</v>
      </c>
      <c r="Q90" t="s">
        <v>403</v>
      </c>
    </row>
    <row r="91" spans="1:17">
      <c r="A91" t="s">
        <v>404</v>
      </c>
      <c r="B91" t="s">
        <v>62</v>
      </c>
      <c r="C91">
        <v>0</v>
      </c>
      <c r="D91">
        <v>0</v>
      </c>
      <c r="E91">
        <v>0</v>
      </c>
      <c r="F91">
        <v>83096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83096</v>
      </c>
      <c r="N91">
        <v>166192</v>
      </c>
      <c r="P91">
        <v>45931</v>
      </c>
      <c r="Q91" t="s">
        <v>404</v>
      </c>
    </row>
    <row r="92" spans="1:17">
      <c r="A92" t="s">
        <v>405</v>
      </c>
      <c r="B92" t="s">
        <v>62</v>
      </c>
      <c r="C92">
        <v>0</v>
      </c>
      <c r="D92">
        <v>0</v>
      </c>
      <c r="E92">
        <v>102000</v>
      </c>
      <c r="F92">
        <v>0</v>
      </c>
      <c r="G92">
        <v>0</v>
      </c>
      <c r="H92">
        <v>0</v>
      </c>
      <c r="I92">
        <v>0</v>
      </c>
      <c r="J92">
        <v>0</v>
      </c>
      <c r="K92">
        <v>156000</v>
      </c>
      <c r="L92">
        <v>0</v>
      </c>
      <c r="M92">
        <v>258000</v>
      </c>
      <c r="N92">
        <v>516000</v>
      </c>
      <c r="P92">
        <v>45931</v>
      </c>
      <c r="Q92" t="s">
        <v>405</v>
      </c>
    </row>
    <row r="93" spans="1:17">
      <c r="A93" t="s">
        <v>406</v>
      </c>
      <c r="B93" t="s">
        <v>62</v>
      </c>
      <c r="C93">
        <v>0</v>
      </c>
      <c r="D93">
        <v>14400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14400</v>
      </c>
      <c r="N93">
        <v>28800</v>
      </c>
      <c r="P93">
        <v>45931</v>
      </c>
      <c r="Q93" t="s">
        <v>406</v>
      </c>
    </row>
    <row r="94" spans="1:17">
      <c r="A94" t="s">
        <v>407</v>
      </c>
      <c r="B94" t="s">
        <v>62</v>
      </c>
      <c r="C94">
        <v>0</v>
      </c>
      <c r="D94">
        <v>7200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7200</v>
      </c>
      <c r="N94">
        <v>14400</v>
      </c>
      <c r="P94">
        <v>45931</v>
      </c>
      <c r="Q94" t="s">
        <v>407</v>
      </c>
    </row>
    <row r="95" spans="1:17">
      <c r="A95" t="s">
        <v>422</v>
      </c>
      <c r="B95" t="s">
        <v>62</v>
      </c>
      <c r="C95">
        <v>379500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379500</v>
      </c>
      <c r="N95">
        <v>759000</v>
      </c>
      <c r="P95">
        <v>45931</v>
      </c>
      <c r="Q95" t="s">
        <v>422</v>
      </c>
    </row>
    <row r="96" spans="1:17">
      <c r="A96" t="s">
        <v>423</v>
      </c>
      <c r="B96" t="s">
        <v>62</v>
      </c>
      <c r="C96">
        <v>26400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26400</v>
      </c>
      <c r="N96">
        <v>52800</v>
      </c>
      <c r="P96">
        <v>45931</v>
      </c>
      <c r="Q96" t="s">
        <v>423</v>
      </c>
    </row>
    <row r="97" spans="1:17">
      <c r="A97" t="s">
        <v>434</v>
      </c>
      <c r="B97" t="s">
        <v>62</v>
      </c>
      <c r="C97">
        <v>66000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66000</v>
      </c>
      <c r="N97">
        <v>132000</v>
      </c>
      <c r="P97">
        <v>45931</v>
      </c>
      <c r="Q97" t="s">
        <v>434</v>
      </c>
    </row>
    <row r="98" spans="1:17">
      <c r="A98" t="s">
        <v>467</v>
      </c>
      <c r="B98" t="s">
        <v>62</v>
      </c>
      <c r="C98">
        <v>88000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88000</v>
      </c>
      <c r="N98">
        <v>176000</v>
      </c>
      <c r="P98">
        <v>45931</v>
      </c>
      <c r="Q98" t="s">
        <v>467</v>
      </c>
    </row>
    <row r="99" spans="1:17">
      <c r="A99" t="s">
        <v>237</v>
      </c>
      <c r="B99" t="s">
        <v>62</v>
      </c>
      <c r="C99">
        <v>0</v>
      </c>
      <c r="D99">
        <v>0</v>
      </c>
      <c r="E99">
        <v>0</v>
      </c>
      <c r="F99">
        <v>0</v>
      </c>
      <c r="G99">
        <v>0</v>
      </c>
      <c r="H99">
        <v>27000</v>
      </c>
      <c r="I99">
        <v>0</v>
      </c>
      <c r="J99">
        <v>0</v>
      </c>
      <c r="K99">
        <v>0</v>
      </c>
      <c r="L99">
        <v>0</v>
      </c>
      <c r="M99">
        <v>27000</v>
      </c>
      <c r="N99">
        <v>54000</v>
      </c>
      <c r="P99">
        <v>45931</v>
      </c>
      <c r="Q99" t="s">
        <v>237</v>
      </c>
    </row>
    <row r="100" spans="1:17">
      <c r="A100" t="s">
        <v>469</v>
      </c>
      <c r="B100" t="s">
        <v>62</v>
      </c>
      <c r="C100">
        <v>0</v>
      </c>
      <c r="D100">
        <v>0</v>
      </c>
      <c r="E100">
        <v>0</v>
      </c>
      <c r="F100">
        <v>0</v>
      </c>
      <c r="G100">
        <v>9000</v>
      </c>
      <c r="H100">
        <v>9000</v>
      </c>
      <c r="I100">
        <v>0</v>
      </c>
      <c r="J100">
        <v>0</v>
      </c>
      <c r="K100">
        <v>0</v>
      </c>
      <c r="L100">
        <v>0</v>
      </c>
      <c r="M100">
        <v>18000</v>
      </c>
      <c r="N100">
        <v>36000</v>
      </c>
      <c r="P100">
        <v>45931</v>
      </c>
      <c r="Q100" t="s">
        <v>469</v>
      </c>
    </row>
    <row r="101" spans="1:17">
      <c r="A101" t="s">
        <v>480</v>
      </c>
      <c r="B101" t="s">
        <v>62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6000</v>
      </c>
      <c r="I101">
        <v>0</v>
      </c>
      <c r="J101">
        <v>0</v>
      </c>
      <c r="K101">
        <v>0</v>
      </c>
      <c r="L101">
        <v>0</v>
      </c>
      <c r="M101">
        <v>6000</v>
      </c>
      <c r="N101">
        <v>12000</v>
      </c>
      <c r="P101">
        <v>45931</v>
      </c>
      <c r="Q101" t="s">
        <v>480</v>
      </c>
    </row>
    <row r="102" spans="1:17">
      <c r="A102" t="s">
        <v>481</v>
      </c>
      <c r="B102" t="s">
        <v>62</v>
      </c>
      <c r="C102">
        <v>8800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8800</v>
      </c>
      <c r="N102">
        <v>17600</v>
      </c>
      <c r="P102">
        <v>45931</v>
      </c>
      <c r="Q102" t="s">
        <v>481</v>
      </c>
    </row>
    <row r="103" spans="1:17">
      <c r="A103" t="s">
        <v>482</v>
      </c>
      <c r="B103" t="s">
        <v>62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24000</v>
      </c>
      <c r="I103">
        <v>0</v>
      </c>
      <c r="J103">
        <v>0</v>
      </c>
      <c r="K103">
        <v>0</v>
      </c>
      <c r="L103">
        <v>0</v>
      </c>
      <c r="M103">
        <v>24000</v>
      </c>
      <c r="N103">
        <v>48000</v>
      </c>
      <c r="P103">
        <v>45931</v>
      </c>
      <c r="Q103" t="s">
        <v>482</v>
      </c>
    </row>
    <row r="104" spans="1:17">
      <c r="A104" t="s">
        <v>414</v>
      </c>
      <c r="B104" t="s">
        <v>62</v>
      </c>
      <c r="C104">
        <v>0</v>
      </c>
      <c r="D104">
        <v>90000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90000</v>
      </c>
      <c r="N104">
        <v>180000</v>
      </c>
      <c r="P104">
        <v>45931</v>
      </c>
      <c r="Q104" t="s">
        <v>414</v>
      </c>
    </row>
    <row r="105" spans="1:17">
      <c r="A105" t="s">
        <v>462</v>
      </c>
      <c r="B105" t="s">
        <v>62</v>
      </c>
      <c r="C105">
        <v>0</v>
      </c>
      <c r="D105">
        <v>54000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60000</v>
      </c>
      <c r="M105">
        <v>114000</v>
      </c>
      <c r="N105">
        <v>228000</v>
      </c>
      <c r="P105">
        <v>45931</v>
      </c>
      <c r="Q105" t="s">
        <v>462</v>
      </c>
    </row>
    <row r="106" spans="1:17">
      <c r="A106" t="s">
        <v>1189</v>
      </c>
      <c r="B106" t="s">
        <v>62</v>
      </c>
      <c r="C106">
        <v>0</v>
      </c>
      <c r="D106">
        <v>57000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39000</v>
      </c>
      <c r="L106">
        <v>57000</v>
      </c>
      <c r="M106">
        <v>153000</v>
      </c>
      <c r="N106">
        <v>306000</v>
      </c>
      <c r="P106">
        <v>45931</v>
      </c>
      <c r="Q106" t="s">
        <v>462</v>
      </c>
    </row>
    <row r="107" spans="1:17">
      <c r="A107" t="s">
        <v>463</v>
      </c>
      <c r="B107" t="s">
        <v>62</v>
      </c>
      <c r="C107">
        <v>0</v>
      </c>
      <c r="D107">
        <v>81000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90000</v>
      </c>
      <c r="M107">
        <v>171000</v>
      </c>
      <c r="N107">
        <v>342000</v>
      </c>
      <c r="P107">
        <v>45931</v>
      </c>
      <c r="Q107" t="s">
        <v>463</v>
      </c>
    </row>
    <row r="108" spans="1:17">
      <c r="A108" t="s">
        <v>1190</v>
      </c>
      <c r="B108" t="s">
        <v>62</v>
      </c>
      <c r="C108">
        <v>0</v>
      </c>
      <c r="D108">
        <v>28500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19500</v>
      </c>
      <c r="L108">
        <v>28500</v>
      </c>
      <c r="M108">
        <v>76500</v>
      </c>
      <c r="N108">
        <v>153000</v>
      </c>
      <c r="P108">
        <v>45931</v>
      </c>
      <c r="Q108" t="s">
        <v>463</v>
      </c>
    </row>
    <row r="109" spans="1:17">
      <c r="A109" t="s">
        <v>468</v>
      </c>
      <c r="B109" t="s">
        <v>62</v>
      </c>
      <c r="C109">
        <v>0</v>
      </c>
      <c r="D109">
        <v>9000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9000</v>
      </c>
      <c r="N109">
        <v>18000</v>
      </c>
      <c r="P109">
        <v>45931</v>
      </c>
      <c r="Q109" t="s">
        <v>468</v>
      </c>
    </row>
    <row r="110" spans="1:17">
      <c r="A110" t="s">
        <v>243</v>
      </c>
      <c r="B110" t="s">
        <v>62</v>
      </c>
      <c r="C110">
        <v>0</v>
      </c>
      <c r="D110">
        <v>3600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2600</v>
      </c>
      <c r="L110">
        <v>0</v>
      </c>
      <c r="M110">
        <v>6200</v>
      </c>
      <c r="N110">
        <v>12400</v>
      </c>
      <c r="P110">
        <v>45931</v>
      </c>
      <c r="Q110" t="s">
        <v>243</v>
      </c>
    </row>
    <row r="111" spans="1:17">
      <c r="A111" t="s">
        <v>478</v>
      </c>
      <c r="B111" t="s">
        <v>62</v>
      </c>
      <c r="C111">
        <v>0</v>
      </c>
      <c r="D111">
        <v>5400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6000</v>
      </c>
      <c r="M111">
        <v>11400</v>
      </c>
      <c r="N111">
        <v>22800</v>
      </c>
      <c r="P111">
        <v>45931</v>
      </c>
      <c r="Q111" t="s">
        <v>478</v>
      </c>
    </row>
    <row r="112" spans="1:17">
      <c r="A112" t="s">
        <v>1191</v>
      </c>
      <c r="B112" t="s">
        <v>62</v>
      </c>
      <c r="C112">
        <v>0</v>
      </c>
      <c r="D112">
        <v>5400</v>
      </c>
      <c r="E112">
        <v>5100</v>
      </c>
      <c r="F112">
        <v>0</v>
      </c>
      <c r="G112">
        <v>4500</v>
      </c>
      <c r="H112">
        <v>4500</v>
      </c>
      <c r="I112">
        <v>0</v>
      </c>
      <c r="J112">
        <v>0</v>
      </c>
      <c r="K112">
        <v>0</v>
      </c>
      <c r="L112">
        <v>6000</v>
      </c>
      <c r="M112">
        <v>25500</v>
      </c>
      <c r="N112">
        <v>51000</v>
      </c>
      <c r="P112">
        <v>45931</v>
      </c>
      <c r="Q112" t="s">
        <v>478</v>
      </c>
    </row>
    <row r="113" spans="1:17">
      <c r="A113" t="s">
        <v>479</v>
      </c>
      <c r="B113" t="s">
        <v>62</v>
      </c>
      <c r="C113">
        <v>0</v>
      </c>
      <c r="D113">
        <v>36000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36000</v>
      </c>
      <c r="N113">
        <v>72000</v>
      </c>
      <c r="P113">
        <v>45931</v>
      </c>
      <c r="Q113" t="s">
        <v>479</v>
      </c>
    </row>
    <row r="114" spans="1:17">
      <c r="A114" t="s">
        <v>244</v>
      </c>
      <c r="B114" t="s">
        <v>62</v>
      </c>
      <c r="C114">
        <v>0</v>
      </c>
      <c r="D114">
        <v>36000</v>
      </c>
      <c r="E114">
        <v>34000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70000</v>
      </c>
      <c r="N114">
        <v>140000</v>
      </c>
      <c r="P114">
        <v>45931</v>
      </c>
      <c r="Q114" t="s">
        <v>244</v>
      </c>
    </row>
    <row r="115" spans="1:17">
      <c r="A115" t="s">
        <v>483</v>
      </c>
      <c r="B115" t="s">
        <v>62</v>
      </c>
      <c r="C115">
        <v>0</v>
      </c>
      <c r="D115">
        <v>54000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60000</v>
      </c>
      <c r="M115">
        <v>114000</v>
      </c>
      <c r="N115">
        <v>228000</v>
      </c>
      <c r="P115">
        <v>45931</v>
      </c>
      <c r="Q115" t="s">
        <v>483</v>
      </c>
    </row>
    <row r="116" spans="1:17">
      <c r="A116" t="s">
        <v>484</v>
      </c>
      <c r="B116" t="s">
        <v>62</v>
      </c>
      <c r="C116">
        <v>0</v>
      </c>
      <c r="D116">
        <v>108000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120000</v>
      </c>
      <c r="M116">
        <v>228000</v>
      </c>
      <c r="N116">
        <v>456000</v>
      </c>
      <c r="P116">
        <v>45931</v>
      </c>
      <c r="Q116" t="s">
        <v>484</v>
      </c>
    </row>
    <row r="117" spans="1:17">
      <c r="A117" t="s">
        <v>485</v>
      </c>
      <c r="B117" t="s">
        <v>62</v>
      </c>
      <c r="C117">
        <v>0</v>
      </c>
      <c r="D117">
        <v>59400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66000</v>
      </c>
      <c r="M117">
        <v>125400</v>
      </c>
      <c r="N117">
        <v>250800</v>
      </c>
      <c r="P117">
        <v>45931</v>
      </c>
      <c r="Q117" t="s">
        <v>485</v>
      </c>
    </row>
    <row r="118" spans="1:17">
      <c r="A118" t="s">
        <v>1216</v>
      </c>
      <c r="B118" t="s">
        <v>62</v>
      </c>
      <c r="C118">
        <v>0</v>
      </c>
      <c r="D118">
        <v>48600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35100</v>
      </c>
      <c r="L118">
        <v>54000</v>
      </c>
      <c r="M118">
        <v>137700</v>
      </c>
      <c r="N118">
        <v>275400</v>
      </c>
      <c r="P118">
        <v>45931</v>
      </c>
      <c r="Q118" t="s">
        <v>485</v>
      </c>
    </row>
    <row r="119" spans="1:17">
      <c r="A119" t="s">
        <v>415</v>
      </c>
      <c r="B119" t="s">
        <v>62</v>
      </c>
      <c r="C119">
        <v>0</v>
      </c>
      <c r="D119">
        <v>16200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18000</v>
      </c>
      <c r="M119">
        <v>34200</v>
      </c>
      <c r="N119">
        <v>68400</v>
      </c>
      <c r="P119">
        <v>45931</v>
      </c>
      <c r="Q119" t="s">
        <v>415</v>
      </c>
    </row>
    <row r="120" spans="1:17">
      <c r="A120" t="s">
        <v>1186</v>
      </c>
      <c r="B120" t="s">
        <v>62</v>
      </c>
      <c r="C120">
        <v>0</v>
      </c>
      <c r="D120">
        <v>3600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4000</v>
      </c>
      <c r="M120">
        <v>7600</v>
      </c>
      <c r="N120">
        <v>15200</v>
      </c>
      <c r="P120">
        <v>45931</v>
      </c>
      <c r="Q120" t="s">
        <v>1186</v>
      </c>
    </row>
    <row r="121" spans="1:17">
      <c r="A121" t="s">
        <v>1185</v>
      </c>
      <c r="B121" t="s">
        <v>62</v>
      </c>
      <c r="C121">
        <v>0</v>
      </c>
      <c r="D121">
        <v>5400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6000</v>
      </c>
      <c r="M121">
        <v>11400</v>
      </c>
      <c r="N121">
        <v>22800</v>
      </c>
      <c r="P121">
        <v>45931</v>
      </c>
      <c r="Q121" t="s">
        <v>1185</v>
      </c>
    </row>
    <row r="122" spans="1:17">
      <c r="A122" t="s">
        <v>1184</v>
      </c>
      <c r="B122" t="s">
        <v>62</v>
      </c>
      <c r="C122">
        <v>0</v>
      </c>
      <c r="D122">
        <v>5400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5400</v>
      </c>
      <c r="N122">
        <v>10800</v>
      </c>
      <c r="P122">
        <v>45931</v>
      </c>
      <c r="Q122" t="s">
        <v>1184</v>
      </c>
    </row>
    <row r="123" spans="1:17">
      <c r="A123" t="s">
        <v>416</v>
      </c>
      <c r="B123" t="s">
        <v>62</v>
      </c>
      <c r="C123">
        <v>0</v>
      </c>
      <c r="D123">
        <v>27000</v>
      </c>
      <c r="E123">
        <v>25500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30000</v>
      </c>
      <c r="M123">
        <v>82500</v>
      </c>
      <c r="N123">
        <v>165000</v>
      </c>
      <c r="P123">
        <v>45931</v>
      </c>
      <c r="Q123" t="s">
        <v>416</v>
      </c>
    </row>
    <row r="124" spans="1:17">
      <c r="A124" t="s">
        <v>1194</v>
      </c>
      <c r="B124" t="s">
        <v>62</v>
      </c>
      <c r="C124">
        <v>0</v>
      </c>
      <c r="D124">
        <v>9000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9000</v>
      </c>
      <c r="N124">
        <v>18000</v>
      </c>
      <c r="P124">
        <v>45931</v>
      </c>
      <c r="Q124" t="s">
        <v>1194</v>
      </c>
    </row>
    <row r="125" spans="1:17">
      <c r="A125" t="s">
        <v>417</v>
      </c>
      <c r="B125" t="s">
        <v>62</v>
      </c>
      <c r="C125">
        <v>0</v>
      </c>
      <c r="D125">
        <v>81000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90000</v>
      </c>
      <c r="M125">
        <v>171000</v>
      </c>
      <c r="N125">
        <v>342000</v>
      </c>
      <c r="P125">
        <v>45931</v>
      </c>
      <c r="Q125" t="s">
        <v>417</v>
      </c>
    </row>
    <row r="126" spans="1:17">
      <c r="A126" t="s">
        <v>433</v>
      </c>
      <c r="B126" t="s">
        <v>62</v>
      </c>
      <c r="C126">
        <v>0</v>
      </c>
      <c r="D126">
        <v>8910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8910</v>
      </c>
      <c r="N126">
        <v>17820</v>
      </c>
      <c r="P126">
        <v>45931</v>
      </c>
      <c r="Q126" t="s">
        <v>433</v>
      </c>
    </row>
    <row r="127" spans="1:17">
      <c r="A127" t="s">
        <v>443</v>
      </c>
      <c r="B127" t="s">
        <v>62</v>
      </c>
      <c r="C127">
        <v>0</v>
      </c>
      <c r="D127">
        <v>18000</v>
      </c>
      <c r="E127">
        <v>17000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35000</v>
      </c>
      <c r="N127">
        <v>70000</v>
      </c>
      <c r="P127">
        <v>45931</v>
      </c>
      <c r="Q127" t="s">
        <v>443</v>
      </c>
    </row>
    <row r="128" spans="1:17">
      <c r="A128" t="s">
        <v>240</v>
      </c>
      <c r="B128" t="s">
        <v>62</v>
      </c>
      <c r="C128">
        <v>0</v>
      </c>
      <c r="D128">
        <v>43200</v>
      </c>
      <c r="E128">
        <v>40800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48000</v>
      </c>
      <c r="M128">
        <v>132000</v>
      </c>
      <c r="N128">
        <v>264000</v>
      </c>
      <c r="P128">
        <v>45931</v>
      </c>
      <c r="Q128" t="s">
        <v>240</v>
      </c>
    </row>
    <row r="129" spans="1:17">
      <c r="A129" t="s">
        <v>171</v>
      </c>
      <c r="B129" t="s">
        <v>62</v>
      </c>
      <c r="C129">
        <v>0</v>
      </c>
      <c r="D129">
        <v>0</v>
      </c>
      <c r="E129">
        <v>2550</v>
      </c>
      <c r="F129">
        <v>0</v>
      </c>
      <c r="G129">
        <v>3750</v>
      </c>
      <c r="H129">
        <v>0</v>
      </c>
      <c r="I129">
        <v>0</v>
      </c>
      <c r="J129">
        <v>0</v>
      </c>
      <c r="K129">
        <v>1950</v>
      </c>
      <c r="L129">
        <v>0</v>
      </c>
      <c r="M129">
        <v>8250</v>
      </c>
      <c r="N129">
        <v>16500</v>
      </c>
      <c r="P129">
        <v>45931</v>
      </c>
      <c r="Q129" t="s">
        <v>171</v>
      </c>
    </row>
    <row r="130" spans="1:17">
      <c r="A130" t="s">
        <v>444</v>
      </c>
      <c r="B130" t="s">
        <v>62</v>
      </c>
      <c r="C130">
        <v>0</v>
      </c>
      <c r="D130">
        <v>5400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5400</v>
      </c>
      <c r="N130">
        <v>10800</v>
      </c>
      <c r="P130">
        <v>45931</v>
      </c>
      <c r="Q130" t="s">
        <v>444</v>
      </c>
    </row>
    <row r="131" spans="1:17">
      <c r="A131" t="s">
        <v>1159</v>
      </c>
      <c r="B131" t="s">
        <v>62</v>
      </c>
      <c r="C131">
        <v>0</v>
      </c>
      <c r="D131">
        <v>10800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10800</v>
      </c>
      <c r="N131">
        <v>21600</v>
      </c>
      <c r="P131">
        <v>45931</v>
      </c>
      <c r="Q131" t="s">
        <v>1159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58404-738C-47DC-B121-F1FFDED8436E}">
  <sheetPr codeName="Sheet3">
    <tabColor theme="1"/>
  </sheetPr>
  <dimension ref="A1:S70"/>
  <sheetViews>
    <sheetView workbookViewId="0">
      <selection sqref="A1:S70"/>
    </sheetView>
  </sheetViews>
  <sheetFormatPr defaultRowHeight="12"/>
  <cols>
    <col min="1" max="1" width="17.09765625" bestFit="1" customWidth="1"/>
    <col min="2" max="2" width="12" bestFit="1" customWidth="1"/>
    <col min="3" max="3" width="19.3984375" bestFit="1" customWidth="1"/>
    <col min="4" max="4" width="9.3984375" bestFit="1" customWidth="1"/>
    <col min="5" max="5" width="10.8984375" hidden="1" customWidth="1"/>
    <col min="6" max="6" width="7.69921875" hidden="1" customWidth="1"/>
    <col min="7" max="7" width="10.69921875" hidden="1" customWidth="1"/>
    <col min="8" max="8" width="9.69921875" hidden="1" customWidth="1"/>
    <col min="9" max="9" width="8" hidden="1" customWidth="1"/>
    <col min="10" max="10" width="8.69921875" hidden="1" customWidth="1"/>
    <col min="11" max="11" width="9.59765625" hidden="1" customWidth="1"/>
    <col min="12" max="12" width="11.296875" hidden="1" customWidth="1"/>
    <col min="13" max="13" width="8" hidden="1" customWidth="1"/>
    <col min="14" max="14" width="12" hidden="1" customWidth="1"/>
    <col min="15" max="16" width="8" hidden="1" customWidth="1"/>
    <col min="17" max="17" width="12.5" bestFit="1" customWidth="1"/>
    <col min="18" max="18" width="9.3984375" bestFit="1" customWidth="1"/>
    <col min="19" max="19" width="19.59765625" bestFit="1" customWidth="1"/>
  </cols>
  <sheetData>
    <row r="1" spans="1:19">
      <c r="A1" t="s">
        <v>1163</v>
      </c>
      <c r="B1" t="s">
        <v>609</v>
      </c>
      <c r="C1" t="s">
        <v>1097</v>
      </c>
      <c r="D1" t="s">
        <v>1095</v>
      </c>
      <c r="E1" t="s">
        <v>704</v>
      </c>
      <c r="F1" t="s">
        <v>36</v>
      </c>
      <c r="G1" t="s">
        <v>166</v>
      </c>
      <c r="H1" t="s">
        <v>39</v>
      </c>
      <c r="I1" t="s">
        <v>42</v>
      </c>
      <c r="J1" t="s">
        <v>284</v>
      </c>
      <c r="K1" t="s">
        <v>279</v>
      </c>
      <c r="L1" t="s">
        <v>168</v>
      </c>
      <c r="M1" t="s">
        <v>40</v>
      </c>
      <c r="N1" t="s">
        <v>44</v>
      </c>
      <c r="O1" t="s">
        <v>502</v>
      </c>
      <c r="P1" t="s">
        <v>470</v>
      </c>
      <c r="Q1" t="s">
        <v>1096</v>
      </c>
      <c r="R1" t="s">
        <v>956</v>
      </c>
      <c r="S1" t="s">
        <v>1162</v>
      </c>
    </row>
    <row r="2" spans="1:19">
      <c r="A2" s="26">
        <v>46260.664962754629</v>
      </c>
      <c r="B2" t="s">
        <v>321</v>
      </c>
      <c r="C2" t="s">
        <v>321</v>
      </c>
      <c r="D2" t="s">
        <v>62</v>
      </c>
      <c r="E2">
        <v>0</v>
      </c>
      <c r="F2">
        <v>0</v>
      </c>
      <c r="G2">
        <v>0</v>
      </c>
      <c r="H2">
        <v>207922</v>
      </c>
      <c r="I2">
        <v>0</v>
      </c>
      <c r="J2">
        <v>0</v>
      </c>
      <c r="K2">
        <v>0</v>
      </c>
      <c r="L2">
        <v>0</v>
      </c>
      <c r="M2">
        <v>0</v>
      </c>
      <c r="O2">
        <v>0</v>
      </c>
      <c r="P2">
        <v>0</v>
      </c>
      <c r="Q2">
        <v>207922</v>
      </c>
      <c r="R2" s="2">
        <v>46235</v>
      </c>
      <c r="S2" t="s">
        <v>3748</v>
      </c>
    </row>
    <row r="3" spans="1:19">
      <c r="A3" s="26">
        <v>46260.664962754629</v>
      </c>
      <c r="B3" t="s">
        <v>364</v>
      </c>
      <c r="C3" t="s">
        <v>364</v>
      </c>
      <c r="D3" t="s">
        <v>62</v>
      </c>
      <c r="E3">
        <v>0</v>
      </c>
      <c r="F3">
        <v>0</v>
      </c>
      <c r="G3">
        <v>33507</v>
      </c>
      <c r="H3">
        <v>51246</v>
      </c>
      <c r="I3">
        <v>0</v>
      </c>
      <c r="J3">
        <v>0</v>
      </c>
      <c r="K3">
        <v>0</v>
      </c>
      <c r="L3">
        <v>0</v>
      </c>
      <c r="M3">
        <v>0</v>
      </c>
      <c r="O3">
        <v>0</v>
      </c>
      <c r="P3">
        <v>0</v>
      </c>
      <c r="Q3">
        <v>84753</v>
      </c>
      <c r="R3" s="2">
        <v>46235</v>
      </c>
      <c r="S3" t="s">
        <v>3749</v>
      </c>
    </row>
    <row r="4" spans="1:19">
      <c r="A4" s="26">
        <v>46260.664962754629</v>
      </c>
      <c r="B4" t="s">
        <v>365</v>
      </c>
      <c r="C4" t="s">
        <v>365</v>
      </c>
      <c r="D4" t="s">
        <v>62</v>
      </c>
      <c r="E4">
        <v>0</v>
      </c>
      <c r="F4">
        <v>0</v>
      </c>
      <c r="G4">
        <v>6800</v>
      </c>
      <c r="H4">
        <v>5200</v>
      </c>
      <c r="I4">
        <v>0</v>
      </c>
      <c r="J4">
        <v>0</v>
      </c>
      <c r="K4">
        <v>0</v>
      </c>
      <c r="L4">
        <v>0</v>
      </c>
      <c r="M4">
        <v>0</v>
      </c>
      <c r="O4">
        <v>0</v>
      </c>
      <c r="P4">
        <v>0</v>
      </c>
      <c r="Q4">
        <v>12000</v>
      </c>
      <c r="R4" s="2">
        <v>46235</v>
      </c>
      <c r="S4" t="s">
        <v>3750</v>
      </c>
    </row>
    <row r="5" spans="1:19">
      <c r="A5" s="26">
        <v>46260.664962754629</v>
      </c>
      <c r="B5" t="s">
        <v>367</v>
      </c>
      <c r="C5" t="s">
        <v>367</v>
      </c>
      <c r="D5" t="s">
        <v>62</v>
      </c>
      <c r="E5">
        <v>0</v>
      </c>
      <c r="F5">
        <v>0</v>
      </c>
      <c r="G5">
        <v>0</v>
      </c>
      <c r="H5">
        <v>104000</v>
      </c>
      <c r="I5">
        <v>0</v>
      </c>
      <c r="J5">
        <v>120000</v>
      </c>
      <c r="K5">
        <v>0</v>
      </c>
      <c r="L5">
        <v>0</v>
      </c>
      <c r="M5">
        <v>0</v>
      </c>
      <c r="O5">
        <v>0</v>
      </c>
      <c r="P5">
        <v>0</v>
      </c>
      <c r="Q5">
        <v>224000</v>
      </c>
      <c r="R5" s="2">
        <v>46235</v>
      </c>
      <c r="S5" t="s">
        <v>3751</v>
      </c>
    </row>
    <row r="6" spans="1:19">
      <c r="A6" s="26">
        <v>46260.664962754629</v>
      </c>
      <c r="B6" t="s">
        <v>372</v>
      </c>
      <c r="C6" t="s">
        <v>372</v>
      </c>
      <c r="D6" t="s">
        <v>62</v>
      </c>
      <c r="E6">
        <v>0</v>
      </c>
      <c r="F6">
        <v>0</v>
      </c>
      <c r="G6">
        <v>0</v>
      </c>
      <c r="H6">
        <v>104000</v>
      </c>
      <c r="I6">
        <v>0</v>
      </c>
      <c r="J6">
        <v>0</v>
      </c>
      <c r="K6">
        <v>0</v>
      </c>
      <c r="L6">
        <v>0</v>
      </c>
      <c r="M6">
        <v>0</v>
      </c>
      <c r="O6">
        <v>0</v>
      </c>
      <c r="P6">
        <v>0</v>
      </c>
      <c r="Q6">
        <v>104000</v>
      </c>
      <c r="R6" s="2">
        <v>46235</v>
      </c>
      <c r="S6" t="s">
        <v>3752</v>
      </c>
    </row>
    <row r="7" spans="1:19">
      <c r="A7" s="26">
        <v>46260.664962754629</v>
      </c>
      <c r="B7" t="s">
        <v>373</v>
      </c>
      <c r="C7" t="s">
        <v>373</v>
      </c>
      <c r="D7" t="s">
        <v>62</v>
      </c>
      <c r="E7">
        <v>0</v>
      </c>
      <c r="F7">
        <v>0</v>
      </c>
      <c r="G7">
        <v>0</v>
      </c>
      <c r="H7">
        <v>20800</v>
      </c>
      <c r="I7">
        <v>0</v>
      </c>
      <c r="J7">
        <v>24000</v>
      </c>
      <c r="K7">
        <v>0</v>
      </c>
      <c r="L7">
        <v>0</v>
      </c>
      <c r="M7">
        <v>0</v>
      </c>
      <c r="O7">
        <v>0</v>
      </c>
      <c r="P7">
        <v>0</v>
      </c>
      <c r="Q7">
        <v>44800</v>
      </c>
      <c r="R7" s="2">
        <v>46235</v>
      </c>
      <c r="S7" t="s">
        <v>4446</v>
      </c>
    </row>
    <row r="8" spans="1:19">
      <c r="A8" s="26">
        <v>46260.664962754629</v>
      </c>
      <c r="B8" t="s">
        <v>322</v>
      </c>
      <c r="C8" t="s">
        <v>322</v>
      </c>
      <c r="D8" t="s">
        <v>62</v>
      </c>
      <c r="E8">
        <v>0</v>
      </c>
      <c r="F8">
        <v>0</v>
      </c>
      <c r="G8">
        <v>0</v>
      </c>
      <c r="H8">
        <v>130000</v>
      </c>
      <c r="I8">
        <v>0</v>
      </c>
      <c r="J8">
        <v>0</v>
      </c>
      <c r="K8">
        <v>0</v>
      </c>
      <c r="L8">
        <v>0</v>
      </c>
      <c r="M8">
        <v>0</v>
      </c>
      <c r="O8">
        <v>0</v>
      </c>
      <c r="P8">
        <v>0</v>
      </c>
      <c r="Q8">
        <v>130000</v>
      </c>
      <c r="R8" s="2">
        <v>46235</v>
      </c>
      <c r="S8" t="s">
        <v>3753</v>
      </c>
    </row>
    <row r="9" spans="1:19">
      <c r="A9" s="26">
        <v>46260.664962754629</v>
      </c>
      <c r="B9" t="s">
        <v>153</v>
      </c>
      <c r="C9" t="s">
        <v>153</v>
      </c>
      <c r="D9" t="s">
        <v>62</v>
      </c>
      <c r="E9">
        <v>0</v>
      </c>
      <c r="F9">
        <v>0</v>
      </c>
      <c r="G9">
        <v>0</v>
      </c>
      <c r="H9">
        <v>254800</v>
      </c>
      <c r="I9">
        <v>0</v>
      </c>
      <c r="J9">
        <v>0</v>
      </c>
      <c r="K9">
        <v>0</v>
      </c>
      <c r="L9">
        <v>0</v>
      </c>
      <c r="M9">
        <v>0</v>
      </c>
      <c r="O9">
        <v>0</v>
      </c>
      <c r="P9">
        <v>0</v>
      </c>
      <c r="Q9">
        <v>254800</v>
      </c>
      <c r="R9" s="2">
        <v>46235</v>
      </c>
      <c r="S9" t="s">
        <v>3754</v>
      </c>
    </row>
    <row r="10" spans="1:19">
      <c r="A10" s="26">
        <v>46260.664962754629</v>
      </c>
      <c r="B10" t="s">
        <v>3503</v>
      </c>
      <c r="C10" t="s">
        <v>153</v>
      </c>
      <c r="D10" t="s">
        <v>62</v>
      </c>
      <c r="E10">
        <v>0</v>
      </c>
      <c r="F10">
        <v>0</v>
      </c>
      <c r="G10">
        <v>6800</v>
      </c>
      <c r="H10">
        <v>5200</v>
      </c>
      <c r="I10">
        <v>0</v>
      </c>
      <c r="J10">
        <v>0</v>
      </c>
      <c r="K10">
        <v>0</v>
      </c>
      <c r="L10">
        <v>0</v>
      </c>
      <c r="M10">
        <v>0</v>
      </c>
      <c r="O10">
        <v>0</v>
      </c>
      <c r="P10">
        <v>0</v>
      </c>
      <c r="Q10">
        <v>12000</v>
      </c>
      <c r="R10" s="2">
        <v>46235</v>
      </c>
      <c r="S10" t="s">
        <v>3755</v>
      </c>
    </row>
    <row r="11" spans="1:19">
      <c r="A11" s="26">
        <v>46260.664962754629</v>
      </c>
      <c r="B11" t="s">
        <v>356</v>
      </c>
      <c r="C11" t="s">
        <v>356</v>
      </c>
      <c r="D11" t="s">
        <v>62</v>
      </c>
      <c r="E11">
        <v>0</v>
      </c>
      <c r="F11">
        <v>0</v>
      </c>
      <c r="G11">
        <v>0</v>
      </c>
      <c r="H11">
        <v>260000</v>
      </c>
      <c r="I11">
        <v>0</v>
      </c>
      <c r="J11">
        <v>0</v>
      </c>
      <c r="K11">
        <v>0</v>
      </c>
      <c r="L11">
        <v>0</v>
      </c>
      <c r="M11">
        <v>0</v>
      </c>
      <c r="O11">
        <v>0</v>
      </c>
      <c r="P11">
        <v>0</v>
      </c>
      <c r="Q11">
        <v>260000</v>
      </c>
      <c r="R11" s="2">
        <v>46235</v>
      </c>
      <c r="S11" t="s">
        <v>3756</v>
      </c>
    </row>
    <row r="12" spans="1:19">
      <c r="A12" s="26">
        <v>46260.664962754629</v>
      </c>
      <c r="B12" t="s">
        <v>357</v>
      </c>
      <c r="C12" t="s">
        <v>357</v>
      </c>
      <c r="D12" t="s">
        <v>62</v>
      </c>
      <c r="E12">
        <v>0</v>
      </c>
      <c r="F12">
        <v>0</v>
      </c>
      <c r="G12">
        <v>0</v>
      </c>
      <c r="H12">
        <v>82862</v>
      </c>
      <c r="I12">
        <v>0</v>
      </c>
      <c r="J12">
        <v>0</v>
      </c>
      <c r="K12">
        <v>0</v>
      </c>
      <c r="L12">
        <v>0</v>
      </c>
      <c r="M12">
        <v>0</v>
      </c>
      <c r="O12">
        <v>0</v>
      </c>
      <c r="P12">
        <v>0</v>
      </c>
      <c r="Q12">
        <v>82862</v>
      </c>
      <c r="R12" s="2">
        <v>46235</v>
      </c>
      <c r="S12" t="s">
        <v>3757</v>
      </c>
    </row>
    <row r="13" spans="1:19">
      <c r="A13" s="26">
        <v>46260.664962754629</v>
      </c>
      <c r="B13" t="s">
        <v>155</v>
      </c>
      <c r="C13" t="s">
        <v>155</v>
      </c>
      <c r="D13" t="s">
        <v>62</v>
      </c>
      <c r="E13">
        <v>4246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O13">
        <v>0</v>
      </c>
      <c r="P13">
        <v>0</v>
      </c>
      <c r="Q13">
        <v>4246</v>
      </c>
      <c r="R13" s="2">
        <v>46235</v>
      </c>
      <c r="S13" t="s">
        <v>3758</v>
      </c>
    </row>
    <row r="14" spans="1:19">
      <c r="A14" s="26">
        <v>46260.664962754629</v>
      </c>
      <c r="B14" t="s">
        <v>323</v>
      </c>
      <c r="C14" t="s">
        <v>323</v>
      </c>
      <c r="D14" t="s">
        <v>62</v>
      </c>
      <c r="E14">
        <v>0</v>
      </c>
      <c r="F14">
        <v>0</v>
      </c>
      <c r="G14">
        <v>3400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O14">
        <v>0</v>
      </c>
      <c r="P14">
        <v>0</v>
      </c>
      <c r="Q14">
        <v>3400</v>
      </c>
      <c r="R14" s="2">
        <v>46235</v>
      </c>
      <c r="S14" t="s">
        <v>3759</v>
      </c>
    </row>
    <row r="15" spans="1:19">
      <c r="A15" s="26">
        <v>46260.664962754629</v>
      </c>
      <c r="B15" t="s">
        <v>358</v>
      </c>
      <c r="C15" t="s">
        <v>358</v>
      </c>
      <c r="D15" t="s">
        <v>62</v>
      </c>
      <c r="E15">
        <v>0</v>
      </c>
      <c r="F15">
        <v>0</v>
      </c>
      <c r="G15">
        <v>20326.95</v>
      </c>
      <c r="H15">
        <v>46605</v>
      </c>
      <c r="I15">
        <v>0</v>
      </c>
      <c r="J15">
        <v>0</v>
      </c>
      <c r="K15">
        <v>0</v>
      </c>
      <c r="L15">
        <v>0</v>
      </c>
      <c r="M15">
        <v>0</v>
      </c>
      <c r="O15">
        <v>0</v>
      </c>
      <c r="P15">
        <v>0</v>
      </c>
      <c r="Q15">
        <v>66932</v>
      </c>
      <c r="R15" s="2">
        <v>46235</v>
      </c>
      <c r="S15" t="s">
        <v>3760</v>
      </c>
    </row>
    <row r="16" spans="1:19">
      <c r="A16" s="26">
        <v>46260.664962754629</v>
      </c>
      <c r="B16" t="s">
        <v>354</v>
      </c>
      <c r="C16" t="s">
        <v>354</v>
      </c>
      <c r="D16" t="s">
        <v>62</v>
      </c>
      <c r="E16">
        <v>0</v>
      </c>
      <c r="F16">
        <v>0</v>
      </c>
      <c r="G16">
        <v>0</v>
      </c>
      <c r="H16">
        <v>0</v>
      </c>
      <c r="I16">
        <v>53925</v>
      </c>
      <c r="J16">
        <v>0</v>
      </c>
      <c r="K16">
        <v>0</v>
      </c>
      <c r="L16">
        <v>61115</v>
      </c>
      <c r="M16">
        <v>0</v>
      </c>
      <c r="O16">
        <v>0</v>
      </c>
      <c r="P16">
        <v>0</v>
      </c>
      <c r="Q16">
        <v>115040</v>
      </c>
      <c r="R16" s="2">
        <v>46235</v>
      </c>
      <c r="S16" t="s">
        <v>3761</v>
      </c>
    </row>
    <row r="17" spans="1:19">
      <c r="A17" s="26">
        <v>46260.664962754629</v>
      </c>
      <c r="B17" t="s">
        <v>360</v>
      </c>
      <c r="C17" t="s">
        <v>360</v>
      </c>
      <c r="D17" t="s">
        <v>62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10166</v>
      </c>
      <c r="M17">
        <v>0</v>
      </c>
      <c r="O17">
        <v>0</v>
      </c>
      <c r="P17">
        <v>0</v>
      </c>
      <c r="Q17">
        <v>10166</v>
      </c>
      <c r="R17" s="2">
        <v>46235</v>
      </c>
      <c r="S17" t="s">
        <v>3762</v>
      </c>
    </row>
    <row r="18" spans="1:19">
      <c r="A18" s="26">
        <v>46260.664962754629</v>
      </c>
      <c r="B18" t="s">
        <v>325</v>
      </c>
      <c r="C18" t="s">
        <v>325</v>
      </c>
      <c r="D18" t="s">
        <v>62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13600</v>
      </c>
      <c r="M18">
        <v>0</v>
      </c>
      <c r="O18">
        <v>0</v>
      </c>
      <c r="P18">
        <v>0</v>
      </c>
      <c r="Q18">
        <v>13600</v>
      </c>
      <c r="R18" s="2">
        <v>46235</v>
      </c>
      <c r="S18" t="s">
        <v>4447</v>
      </c>
    </row>
    <row r="19" spans="1:19">
      <c r="A19" s="26">
        <v>46260.664962754629</v>
      </c>
      <c r="B19" t="s">
        <v>327</v>
      </c>
      <c r="C19" t="s">
        <v>327</v>
      </c>
      <c r="D19" t="s">
        <v>62</v>
      </c>
      <c r="E19">
        <v>0</v>
      </c>
      <c r="F19">
        <v>0</v>
      </c>
      <c r="G19">
        <v>0</v>
      </c>
      <c r="H19">
        <v>0</v>
      </c>
      <c r="I19">
        <v>12000</v>
      </c>
      <c r="J19">
        <v>0</v>
      </c>
      <c r="K19">
        <v>0</v>
      </c>
      <c r="L19">
        <v>10200</v>
      </c>
      <c r="M19">
        <v>0</v>
      </c>
      <c r="O19">
        <v>0</v>
      </c>
      <c r="P19">
        <v>0</v>
      </c>
      <c r="Q19">
        <v>22200</v>
      </c>
      <c r="R19" s="2">
        <v>46235</v>
      </c>
      <c r="S19" t="s">
        <v>4448</v>
      </c>
    </row>
    <row r="20" spans="1:19">
      <c r="A20" s="26">
        <v>46260.664962754629</v>
      </c>
      <c r="B20" t="s">
        <v>136</v>
      </c>
      <c r="C20" t="s">
        <v>136</v>
      </c>
      <c r="D20" t="s">
        <v>62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O20">
        <v>0</v>
      </c>
      <c r="P20">
        <v>0</v>
      </c>
      <c r="Q20">
        <v>0</v>
      </c>
      <c r="R20" s="2">
        <v>46235</v>
      </c>
      <c r="S20" t="s">
        <v>3763</v>
      </c>
    </row>
    <row r="21" spans="1:19">
      <c r="A21" s="26">
        <v>46260.664962754629</v>
      </c>
      <c r="B21" t="s">
        <v>3493</v>
      </c>
      <c r="C21" t="s">
        <v>136</v>
      </c>
      <c r="D21" t="s">
        <v>62</v>
      </c>
      <c r="E21">
        <v>0</v>
      </c>
      <c r="F21">
        <v>59400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O21">
        <v>0</v>
      </c>
      <c r="P21">
        <v>0</v>
      </c>
      <c r="Q21">
        <v>211200</v>
      </c>
      <c r="R21" s="2">
        <v>46235</v>
      </c>
      <c r="S21" t="s">
        <v>3764</v>
      </c>
    </row>
    <row r="22" spans="1:19">
      <c r="A22" s="26">
        <v>46260.664962754629</v>
      </c>
      <c r="B22" t="s">
        <v>596</v>
      </c>
      <c r="C22" t="s">
        <v>596</v>
      </c>
      <c r="D22" t="s">
        <v>62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O22">
        <v>0</v>
      </c>
      <c r="P22">
        <v>0</v>
      </c>
      <c r="Q22">
        <v>0</v>
      </c>
      <c r="R22" s="2">
        <v>46235</v>
      </c>
      <c r="S22" t="s">
        <v>3765</v>
      </c>
    </row>
    <row r="23" spans="1:19">
      <c r="A23" s="26">
        <v>46260.664962754629</v>
      </c>
      <c r="B23" t="s">
        <v>1039</v>
      </c>
      <c r="C23" t="s">
        <v>596</v>
      </c>
      <c r="D23" t="s">
        <v>62</v>
      </c>
      <c r="E23">
        <v>0</v>
      </c>
      <c r="F23">
        <v>5400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O23">
        <v>0</v>
      </c>
      <c r="P23">
        <v>0</v>
      </c>
      <c r="Q23">
        <v>19200</v>
      </c>
      <c r="R23" s="2">
        <v>46235</v>
      </c>
      <c r="S23" t="s">
        <v>3766</v>
      </c>
    </row>
    <row r="24" spans="1:19">
      <c r="A24" s="26">
        <v>46260.664962754629</v>
      </c>
      <c r="B24" t="s">
        <v>881</v>
      </c>
      <c r="C24" t="s">
        <v>881</v>
      </c>
      <c r="D24" t="s">
        <v>62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O24">
        <v>0</v>
      </c>
      <c r="P24">
        <v>0</v>
      </c>
      <c r="Q24">
        <v>55200</v>
      </c>
      <c r="R24" s="2">
        <v>46235</v>
      </c>
      <c r="S24" t="s">
        <v>3767</v>
      </c>
    </row>
    <row r="25" spans="1:19">
      <c r="A25" s="26">
        <v>46260.664962754629</v>
      </c>
      <c r="B25" t="s">
        <v>346</v>
      </c>
      <c r="C25" t="s">
        <v>346</v>
      </c>
      <c r="D25" t="s">
        <v>62</v>
      </c>
      <c r="E25">
        <v>0</v>
      </c>
      <c r="F25">
        <v>81000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O25">
        <v>90000</v>
      </c>
      <c r="P25">
        <v>0</v>
      </c>
      <c r="Q25">
        <v>171000</v>
      </c>
      <c r="R25" s="2">
        <v>46235</v>
      </c>
      <c r="S25" t="s">
        <v>3768</v>
      </c>
    </row>
    <row r="26" spans="1:19">
      <c r="A26" s="26">
        <v>46260.664962754629</v>
      </c>
      <c r="B26" t="s">
        <v>368</v>
      </c>
      <c r="C26" t="s">
        <v>368</v>
      </c>
      <c r="D26" t="s">
        <v>62</v>
      </c>
      <c r="E26">
        <v>0</v>
      </c>
      <c r="F26">
        <v>81000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O26">
        <v>90000</v>
      </c>
      <c r="P26">
        <v>0</v>
      </c>
      <c r="Q26">
        <v>171000</v>
      </c>
      <c r="R26" s="2">
        <v>46235</v>
      </c>
      <c r="S26" t="s">
        <v>3769</v>
      </c>
    </row>
    <row r="27" spans="1:19">
      <c r="A27" s="26">
        <v>46260.664962754629</v>
      </c>
      <c r="B27" t="s">
        <v>369</v>
      </c>
      <c r="C27" t="s">
        <v>369</v>
      </c>
      <c r="D27" t="s">
        <v>62</v>
      </c>
      <c r="E27">
        <v>0</v>
      </c>
      <c r="F27">
        <v>0</v>
      </c>
      <c r="G27">
        <v>3706</v>
      </c>
      <c r="H27">
        <v>0</v>
      </c>
      <c r="I27">
        <v>7770</v>
      </c>
      <c r="J27">
        <v>4500</v>
      </c>
      <c r="K27">
        <v>0</v>
      </c>
      <c r="L27">
        <v>0</v>
      </c>
      <c r="M27">
        <v>0</v>
      </c>
      <c r="O27">
        <v>0</v>
      </c>
      <c r="P27">
        <v>0</v>
      </c>
      <c r="Q27">
        <v>15976</v>
      </c>
      <c r="R27" s="2">
        <v>46235</v>
      </c>
      <c r="S27" t="s">
        <v>3770</v>
      </c>
    </row>
    <row r="28" spans="1:19">
      <c r="A28" s="26">
        <v>46260.664962754629</v>
      </c>
      <c r="B28" t="s">
        <v>371</v>
      </c>
      <c r="C28" t="s">
        <v>371</v>
      </c>
      <c r="D28" t="s">
        <v>62</v>
      </c>
      <c r="E28">
        <v>0</v>
      </c>
      <c r="F28">
        <v>81000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O28">
        <v>90000</v>
      </c>
      <c r="P28">
        <v>0</v>
      </c>
      <c r="Q28">
        <v>171000</v>
      </c>
      <c r="R28" s="2">
        <v>46235</v>
      </c>
      <c r="S28" t="s">
        <v>4449</v>
      </c>
    </row>
    <row r="29" spans="1:19">
      <c r="A29" s="26">
        <v>46260.664962754629</v>
      </c>
      <c r="B29" t="s">
        <v>375</v>
      </c>
      <c r="C29" t="s">
        <v>375</v>
      </c>
      <c r="D29" t="s">
        <v>62</v>
      </c>
      <c r="E29">
        <v>0</v>
      </c>
      <c r="F29">
        <v>59400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O29">
        <v>66000</v>
      </c>
      <c r="P29">
        <v>0</v>
      </c>
      <c r="Q29">
        <v>125400</v>
      </c>
      <c r="R29" s="2">
        <v>46235</v>
      </c>
      <c r="S29" t="s">
        <v>4450</v>
      </c>
    </row>
    <row r="30" spans="1:19">
      <c r="A30" s="26">
        <v>46260.664962754629</v>
      </c>
      <c r="B30" t="s">
        <v>377</v>
      </c>
      <c r="C30" t="s">
        <v>377</v>
      </c>
      <c r="D30" t="s">
        <v>62</v>
      </c>
      <c r="E30">
        <v>0</v>
      </c>
      <c r="F30">
        <v>8928</v>
      </c>
      <c r="G30">
        <v>4216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O30">
        <v>0</v>
      </c>
      <c r="P30">
        <v>0</v>
      </c>
      <c r="Q30">
        <v>13144</v>
      </c>
      <c r="R30" s="2">
        <v>46235</v>
      </c>
      <c r="S30" t="s">
        <v>3771</v>
      </c>
    </row>
    <row r="31" spans="1:19">
      <c r="A31" s="26">
        <v>46260.664962754629</v>
      </c>
      <c r="B31" t="s">
        <v>378</v>
      </c>
      <c r="C31" t="s">
        <v>378</v>
      </c>
      <c r="D31" t="s">
        <v>62</v>
      </c>
      <c r="E31">
        <v>0</v>
      </c>
      <c r="F31">
        <v>3060</v>
      </c>
      <c r="G31">
        <v>1445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O31">
        <v>0</v>
      </c>
      <c r="P31">
        <v>0</v>
      </c>
      <c r="Q31">
        <v>4505</v>
      </c>
      <c r="R31" s="2">
        <v>46235</v>
      </c>
      <c r="S31" t="s">
        <v>3772</v>
      </c>
    </row>
    <row r="32" spans="1:19">
      <c r="A32" s="26">
        <v>46260.664962754629</v>
      </c>
      <c r="B32" t="s">
        <v>381</v>
      </c>
      <c r="C32" t="s">
        <v>381</v>
      </c>
      <c r="D32" t="s">
        <v>62</v>
      </c>
      <c r="E32">
        <v>0</v>
      </c>
      <c r="F32">
        <v>5184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O32">
        <v>0</v>
      </c>
      <c r="P32">
        <v>0</v>
      </c>
      <c r="Q32">
        <v>5184</v>
      </c>
      <c r="R32" s="2">
        <v>46235</v>
      </c>
      <c r="S32" t="s">
        <v>3773</v>
      </c>
    </row>
    <row r="33" spans="1:19">
      <c r="A33" s="26">
        <v>46260.664962754629</v>
      </c>
      <c r="B33" t="s">
        <v>382</v>
      </c>
      <c r="C33" t="s">
        <v>382</v>
      </c>
      <c r="D33" t="s">
        <v>62</v>
      </c>
      <c r="E33">
        <v>0</v>
      </c>
      <c r="F33">
        <v>3708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O33">
        <v>0</v>
      </c>
      <c r="P33">
        <v>0</v>
      </c>
      <c r="Q33">
        <v>3708</v>
      </c>
      <c r="R33" s="2">
        <v>46235</v>
      </c>
      <c r="S33" t="s">
        <v>3774</v>
      </c>
    </row>
    <row r="34" spans="1:19">
      <c r="A34" s="26">
        <v>46260.664962754629</v>
      </c>
      <c r="B34" t="s">
        <v>383</v>
      </c>
      <c r="C34" t="s">
        <v>383</v>
      </c>
      <c r="D34" t="s">
        <v>62</v>
      </c>
      <c r="E34">
        <v>0</v>
      </c>
      <c r="F34">
        <v>9000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O34">
        <v>0</v>
      </c>
      <c r="P34">
        <v>0</v>
      </c>
      <c r="Q34">
        <v>9000</v>
      </c>
      <c r="R34" s="2">
        <v>46235</v>
      </c>
      <c r="S34" t="s">
        <v>3775</v>
      </c>
    </row>
    <row r="35" spans="1:19">
      <c r="A35" s="26">
        <v>46260.664962754629</v>
      </c>
      <c r="B35" t="s">
        <v>384</v>
      </c>
      <c r="C35" t="s">
        <v>384</v>
      </c>
      <c r="D35" t="s">
        <v>62</v>
      </c>
      <c r="E35">
        <v>0</v>
      </c>
      <c r="F35">
        <v>1800</v>
      </c>
      <c r="G35">
        <v>850</v>
      </c>
      <c r="H35">
        <v>0</v>
      </c>
      <c r="I35">
        <v>3750</v>
      </c>
      <c r="J35">
        <v>0</v>
      </c>
      <c r="K35">
        <v>0</v>
      </c>
      <c r="L35">
        <v>0</v>
      </c>
      <c r="M35">
        <v>0</v>
      </c>
      <c r="O35">
        <v>0</v>
      </c>
      <c r="P35">
        <v>0</v>
      </c>
      <c r="Q35">
        <v>6400</v>
      </c>
      <c r="R35" s="2">
        <v>46235</v>
      </c>
      <c r="S35" t="s">
        <v>3776</v>
      </c>
    </row>
    <row r="36" spans="1:19">
      <c r="A36" s="26">
        <v>46260.664962754629</v>
      </c>
      <c r="B36" t="s">
        <v>347</v>
      </c>
      <c r="C36" t="s">
        <v>347</v>
      </c>
      <c r="D36" t="s">
        <v>62</v>
      </c>
      <c r="E36">
        <v>0</v>
      </c>
      <c r="F36">
        <v>27000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O36">
        <v>30000</v>
      </c>
      <c r="P36">
        <v>0</v>
      </c>
      <c r="Q36">
        <v>57000</v>
      </c>
      <c r="R36" s="2">
        <v>46235</v>
      </c>
      <c r="S36" t="s">
        <v>3777</v>
      </c>
    </row>
    <row r="37" spans="1:19">
      <c r="A37" s="26">
        <v>46260.664962754629</v>
      </c>
      <c r="B37" t="s">
        <v>385</v>
      </c>
      <c r="C37" t="s">
        <v>385</v>
      </c>
      <c r="D37" t="s">
        <v>62</v>
      </c>
      <c r="E37">
        <v>0</v>
      </c>
      <c r="F37">
        <v>2520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O37">
        <v>0</v>
      </c>
      <c r="P37">
        <v>0</v>
      </c>
      <c r="Q37">
        <v>2520</v>
      </c>
      <c r="R37" s="2">
        <v>46235</v>
      </c>
      <c r="S37" t="s">
        <v>3778</v>
      </c>
    </row>
    <row r="38" spans="1:19">
      <c r="A38" s="26">
        <v>46260.664962754629</v>
      </c>
      <c r="B38" t="s">
        <v>884</v>
      </c>
      <c r="C38" t="s">
        <v>884</v>
      </c>
      <c r="D38" t="s">
        <v>62</v>
      </c>
      <c r="E38">
        <v>0</v>
      </c>
      <c r="F38">
        <v>2520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O38">
        <v>0</v>
      </c>
      <c r="P38">
        <v>0</v>
      </c>
      <c r="Q38">
        <v>2520</v>
      </c>
      <c r="R38" s="2">
        <v>46235</v>
      </c>
      <c r="S38" t="s">
        <v>3779</v>
      </c>
    </row>
    <row r="39" spans="1:19">
      <c r="A39" s="26">
        <v>46260.664962754629</v>
      </c>
      <c r="B39" t="s">
        <v>885</v>
      </c>
      <c r="C39" t="s">
        <v>885</v>
      </c>
      <c r="D39" t="s">
        <v>62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6000</v>
      </c>
      <c r="O39">
        <v>0</v>
      </c>
      <c r="P39">
        <v>0</v>
      </c>
      <c r="Q39">
        <v>6000</v>
      </c>
      <c r="R39" s="2">
        <v>46235</v>
      </c>
      <c r="S39" t="s">
        <v>4451</v>
      </c>
    </row>
    <row r="40" spans="1:19">
      <c r="A40" s="26">
        <v>46260.664962754629</v>
      </c>
      <c r="B40" t="s">
        <v>154</v>
      </c>
      <c r="C40" t="s">
        <v>154</v>
      </c>
      <c r="D40" t="s">
        <v>62</v>
      </c>
      <c r="E40">
        <v>0</v>
      </c>
      <c r="F40">
        <v>18000</v>
      </c>
      <c r="G40">
        <v>17000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O40">
        <v>0</v>
      </c>
      <c r="P40">
        <v>0</v>
      </c>
      <c r="Q40">
        <v>35000</v>
      </c>
      <c r="R40" s="2">
        <v>46235</v>
      </c>
      <c r="S40" t="s">
        <v>4452</v>
      </c>
    </row>
    <row r="41" spans="1:19">
      <c r="A41" s="26">
        <v>46260.664962754629</v>
      </c>
      <c r="B41" t="s">
        <v>157</v>
      </c>
      <c r="C41" t="s">
        <v>157</v>
      </c>
      <c r="D41" t="s">
        <v>62</v>
      </c>
      <c r="E41">
        <v>0</v>
      </c>
      <c r="F41">
        <v>27000</v>
      </c>
      <c r="G41">
        <v>25500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O41">
        <v>30000</v>
      </c>
      <c r="P41">
        <v>0</v>
      </c>
      <c r="Q41">
        <v>82500</v>
      </c>
      <c r="R41" s="2">
        <v>46235</v>
      </c>
      <c r="S41" t="s">
        <v>4453</v>
      </c>
    </row>
    <row r="42" spans="1:19">
      <c r="A42" s="26">
        <v>46260.664962754629</v>
      </c>
      <c r="B42" t="s">
        <v>886</v>
      </c>
      <c r="C42" t="s">
        <v>886</v>
      </c>
      <c r="D42" t="s">
        <v>62</v>
      </c>
      <c r="E42">
        <v>0</v>
      </c>
      <c r="F42">
        <v>54000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O42">
        <v>60000</v>
      </c>
      <c r="P42">
        <v>0</v>
      </c>
      <c r="Q42">
        <v>114000</v>
      </c>
      <c r="R42" s="2">
        <v>46235</v>
      </c>
      <c r="S42" t="s">
        <v>4454</v>
      </c>
    </row>
    <row r="43" spans="1:19">
      <c r="A43" s="26">
        <v>46260.664962754629</v>
      </c>
      <c r="B43" t="s">
        <v>3725</v>
      </c>
      <c r="C43" t="s">
        <v>3725</v>
      </c>
      <c r="D43" t="s">
        <v>62</v>
      </c>
      <c r="E43">
        <v>0</v>
      </c>
      <c r="F43">
        <v>10728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O43">
        <v>0</v>
      </c>
      <c r="P43">
        <v>0</v>
      </c>
      <c r="Q43">
        <v>10728</v>
      </c>
      <c r="R43" s="2">
        <v>46235</v>
      </c>
      <c r="S43" t="s">
        <v>3780</v>
      </c>
    </row>
    <row r="44" spans="1:19">
      <c r="A44" s="26">
        <v>46260.664962754629</v>
      </c>
      <c r="B44" t="s">
        <v>348</v>
      </c>
      <c r="C44" t="s">
        <v>348</v>
      </c>
      <c r="D44" t="s">
        <v>62</v>
      </c>
      <c r="E44">
        <v>0</v>
      </c>
      <c r="F44">
        <v>81000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O44">
        <v>90000</v>
      </c>
      <c r="P44">
        <v>0</v>
      </c>
      <c r="Q44">
        <v>171000</v>
      </c>
      <c r="R44" s="2">
        <v>46235</v>
      </c>
      <c r="S44" t="s">
        <v>3781</v>
      </c>
    </row>
    <row r="45" spans="1:19">
      <c r="A45" s="26">
        <v>46260.664962754629</v>
      </c>
      <c r="B45" t="s">
        <v>351</v>
      </c>
      <c r="C45" t="s">
        <v>351</v>
      </c>
      <c r="D45" t="s">
        <v>62</v>
      </c>
      <c r="E45">
        <v>0</v>
      </c>
      <c r="F45">
        <v>9000</v>
      </c>
      <c r="G45">
        <v>8500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O45">
        <v>0</v>
      </c>
      <c r="P45">
        <v>0</v>
      </c>
      <c r="Q45">
        <v>17500</v>
      </c>
      <c r="R45" s="2">
        <v>46235</v>
      </c>
      <c r="S45" t="s">
        <v>3782</v>
      </c>
    </row>
    <row r="46" spans="1:19">
      <c r="A46" s="26">
        <v>46260.664962754629</v>
      </c>
      <c r="B46" t="s">
        <v>352</v>
      </c>
      <c r="C46" t="s">
        <v>352</v>
      </c>
      <c r="D46" t="s">
        <v>62</v>
      </c>
      <c r="E46">
        <v>0</v>
      </c>
      <c r="F46">
        <v>81000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O46">
        <v>90000</v>
      </c>
      <c r="P46">
        <v>0</v>
      </c>
      <c r="Q46">
        <v>171000</v>
      </c>
      <c r="R46" s="2">
        <v>46235</v>
      </c>
      <c r="S46" t="s">
        <v>3783</v>
      </c>
    </row>
    <row r="47" spans="1:19">
      <c r="A47" s="26">
        <v>46260.664962754629</v>
      </c>
      <c r="B47" t="s">
        <v>353</v>
      </c>
      <c r="C47" t="s">
        <v>353</v>
      </c>
      <c r="D47" t="s">
        <v>62</v>
      </c>
      <c r="E47">
        <v>0</v>
      </c>
      <c r="F47">
        <v>81000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O47">
        <v>90000</v>
      </c>
      <c r="P47">
        <v>0</v>
      </c>
      <c r="Q47">
        <v>171000</v>
      </c>
      <c r="R47" s="2">
        <v>46235</v>
      </c>
      <c r="S47" t="s">
        <v>3784</v>
      </c>
    </row>
    <row r="48" spans="1:19">
      <c r="A48" s="26">
        <v>46260.664962754629</v>
      </c>
      <c r="B48" t="s">
        <v>326</v>
      </c>
      <c r="C48" t="s">
        <v>326</v>
      </c>
      <c r="D48" t="s">
        <v>62</v>
      </c>
      <c r="E48">
        <v>0</v>
      </c>
      <c r="F48">
        <v>81000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O48">
        <v>90000</v>
      </c>
      <c r="P48">
        <v>0</v>
      </c>
      <c r="Q48">
        <v>171000</v>
      </c>
      <c r="R48" s="2">
        <v>46235</v>
      </c>
      <c r="S48" t="s">
        <v>3785</v>
      </c>
    </row>
    <row r="49" spans="1:19">
      <c r="A49" s="26">
        <v>46260.664962754629</v>
      </c>
      <c r="B49" t="s">
        <v>328</v>
      </c>
      <c r="C49" t="s">
        <v>328</v>
      </c>
      <c r="D49" t="s">
        <v>62</v>
      </c>
      <c r="E49">
        <v>0</v>
      </c>
      <c r="F49">
        <v>81000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O49">
        <v>90000</v>
      </c>
      <c r="P49">
        <v>0</v>
      </c>
      <c r="Q49">
        <v>171000</v>
      </c>
      <c r="R49" s="2">
        <v>46235</v>
      </c>
      <c r="S49" t="s">
        <v>3786</v>
      </c>
    </row>
    <row r="50" spans="1:19">
      <c r="A50" s="26">
        <v>46260.664962754629</v>
      </c>
      <c r="B50" t="s">
        <v>329</v>
      </c>
      <c r="C50" t="s">
        <v>329</v>
      </c>
      <c r="D50" t="s">
        <v>62</v>
      </c>
      <c r="E50">
        <v>0</v>
      </c>
      <c r="F50">
        <v>81000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O50">
        <v>90000</v>
      </c>
      <c r="P50">
        <v>0</v>
      </c>
      <c r="Q50">
        <v>171000</v>
      </c>
      <c r="R50" s="2">
        <v>46235</v>
      </c>
      <c r="S50" t="s">
        <v>3787</v>
      </c>
    </row>
    <row r="51" spans="1:19">
      <c r="A51" s="26">
        <v>46260.664962754629</v>
      </c>
      <c r="B51" t="s">
        <v>349</v>
      </c>
      <c r="C51" t="s">
        <v>349</v>
      </c>
      <c r="D51" t="s">
        <v>62</v>
      </c>
      <c r="E51">
        <v>0</v>
      </c>
      <c r="F51">
        <v>0</v>
      </c>
      <c r="G51">
        <v>0</v>
      </c>
      <c r="H51">
        <v>0</v>
      </c>
      <c r="I51">
        <v>1470</v>
      </c>
      <c r="J51">
        <v>0</v>
      </c>
      <c r="K51">
        <v>0</v>
      </c>
      <c r="L51">
        <v>0</v>
      </c>
      <c r="M51">
        <v>0</v>
      </c>
      <c r="O51">
        <v>0</v>
      </c>
      <c r="P51">
        <v>0</v>
      </c>
      <c r="Q51">
        <v>1470</v>
      </c>
      <c r="R51" s="2">
        <v>46235</v>
      </c>
      <c r="S51" t="s">
        <v>3788</v>
      </c>
    </row>
    <row r="52" spans="1:19">
      <c r="A52" s="26">
        <v>46260.664962754629</v>
      </c>
      <c r="B52" t="s">
        <v>350</v>
      </c>
      <c r="C52" t="s">
        <v>350</v>
      </c>
      <c r="D52" t="s">
        <v>62</v>
      </c>
      <c r="E52">
        <v>23100</v>
      </c>
      <c r="F52">
        <v>0</v>
      </c>
      <c r="G52">
        <v>0</v>
      </c>
      <c r="H52">
        <v>0</v>
      </c>
      <c r="I52">
        <v>0</v>
      </c>
      <c r="J52">
        <v>31500</v>
      </c>
      <c r="K52">
        <v>0</v>
      </c>
      <c r="L52">
        <v>0</v>
      </c>
      <c r="M52">
        <v>0</v>
      </c>
      <c r="O52">
        <v>0</v>
      </c>
      <c r="P52">
        <v>0</v>
      </c>
      <c r="Q52">
        <v>54600</v>
      </c>
      <c r="R52" s="2">
        <v>46235</v>
      </c>
      <c r="S52" t="s">
        <v>3789</v>
      </c>
    </row>
    <row r="53" spans="1:19">
      <c r="A53" s="26">
        <v>46260.664962754629</v>
      </c>
      <c r="B53" t="s">
        <v>362</v>
      </c>
      <c r="C53" t="s">
        <v>362</v>
      </c>
      <c r="D53" t="s">
        <v>62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3900</v>
      </c>
      <c r="L53">
        <v>0</v>
      </c>
      <c r="M53">
        <v>0</v>
      </c>
      <c r="O53">
        <v>0</v>
      </c>
      <c r="P53">
        <v>0</v>
      </c>
      <c r="Q53">
        <v>3900</v>
      </c>
      <c r="R53" s="2">
        <v>46235</v>
      </c>
      <c r="S53" t="s">
        <v>3790</v>
      </c>
    </row>
    <row r="54" spans="1:19">
      <c r="A54" s="26">
        <v>46260.664962754629</v>
      </c>
      <c r="B54" t="s">
        <v>3678</v>
      </c>
      <c r="C54" t="s">
        <v>3678</v>
      </c>
      <c r="D54" t="s">
        <v>62</v>
      </c>
      <c r="E54">
        <v>36960</v>
      </c>
      <c r="F54">
        <v>0</v>
      </c>
      <c r="G54">
        <v>0</v>
      </c>
      <c r="H54">
        <v>0</v>
      </c>
      <c r="I54">
        <v>0</v>
      </c>
      <c r="J54">
        <v>50400</v>
      </c>
      <c r="K54">
        <v>0</v>
      </c>
      <c r="L54">
        <v>0</v>
      </c>
      <c r="M54">
        <v>0</v>
      </c>
      <c r="O54">
        <v>0</v>
      </c>
      <c r="P54">
        <v>0</v>
      </c>
      <c r="Q54">
        <v>87360</v>
      </c>
      <c r="R54" s="2">
        <v>46235</v>
      </c>
      <c r="S54" t="s">
        <v>4455</v>
      </c>
    </row>
    <row r="55" spans="1:19">
      <c r="A55" s="26">
        <v>46260.664962754629</v>
      </c>
      <c r="B55" t="s">
        <v>3124</v>
      </c>
      <c r="C55" t="s">
        <v>3124</v>
      </c>
      <c r="D55" t="s">
        <v>62</v>
      </c>
      <c r="E55">
        <v>0</v>
      </c>
      <c r="F55">
        <v>0</v>
      </c>
      <c r="G55">
        <v>4150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O55">
        <v>0</v>
      </c>
      <c r="P55">
        <v>0</v>
      </c>
      <c r="Q55">
        <v>4150</v>
      </c>
      <c r="R55" s="2">
        <v>46235</v>
      </c>
      <c r="S55" t="s">
        <v>3791</v>
      </c>
    </row>
    <row r="56" spans="1:19">
      <c r="A56" s="26">
        <v>46260.664962754629</v>
      </c>
      <c r="B56" t="s">
        <v>3116</v>
      </c>
      <c r="C56" t="s">
        <v>3116</v>
      </c>
      <c r="D56" t="s">
        <v>62</v>
      </c>
      <c r="E56">
        <v>0</v>
      </c>
      <c r="F56">
        <v>2700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O56">
        <v>0</v>
      </c>
      <c r="P56">
        <v>0</v>
      </c>
      <c r="Q56">
        <v>2700</v>
      </c>
      <c r="R56" s="2">
        <v>46235</v>
      </c>
      <c r="S56" t="s">
        <v>3792</v>
      </c>
    </row>
    <row r="57" spans="1:19">
      <c r="A57" s="26">
        <v>46260.664962754629</v>
      </c>
      <c r="B57" t="s">
        <v>4362</v>
      </c>
      <c r="C57" t="s">
        <v>4362</v>
      </c>
      <c r="D57" t="s">
        <v>62</v>
      </c>
      <c r="E57">
        <v>0</v>
      </c>
      <c r="F57">
        <v>8100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O57">
        <v>0</v>
      </c>
      <c r="P57">
        <v>0</v>
      </c>
      <c r="Q57">
        <v>8100</v>
      </c>
      <c r="R57" s="2">
        <v>46235</v>
      </c>
      <c r="S57" t="s">
        <v>4456</v>
      </c>
    </row>
    <row r="58" spans="1:19">
      <c r="A58" s="26">
        <v>46260.664962754629</v>
      </c>
      <c r="B58" t="s">
        <v>2907</v>
      </c>
      <c r="C58" t="s">
        <v>2907</v>
      </c>
      <c r="D58" t="s">
        <v>62</v>
      </c>
      <c r="E58">
        <v>0</v>
      </c>
      <c r="F58">
        <v>0</v>
      </c>
      <c r="G58">
        <v>32300</v>
      </c>
      <c r="H58">
        <v>24700</v>
      </c>
      <c r="I58">
        <v>0</v>
      </c>
      <c r="J58">
        <v>0</v>
      </c>
      <c r="K58">
        <v>0</v>
      </c>
      <c r="L58">
        <v>0</v>
      </c>
      <c r="M58">
        <v>0</v>
      </c>
      <c r="O58">
        <v>0</v>
      </c>
      <c r="P58">
        <v>1600</v>
      </c>
      <c r="Q58">
        <v>58600</v>
      </c>
      <c r="R58" s="2">
        <v>46235</v>
      </c>
      <c r="S58" t="s">
        <v>3793</v>
      </c>
    </row>
    <row r="59" spans="1:19">
      <c r="A59" s="26">
        <v>46260.664962754629</v>
      </c>
      <c r="B59" t="s">
        <v>3096</v>
      </c>
      <c r="C59" t="s">
        <v>3096</v>
      </c>
      <c r="D59" t="s">
        <v>62</v>
      </c>
      <c r="E59">
        <v>0</v>
      </c>
      <c r="F59">
        <v>0</v>
      </c>
      <c r="G59">
        <v>29053</v>
      </c>
      <c r="H59">
        <v>44434</v>
      </c>
      <c r="I59">
        <v>0</v>
      </c>
      <c r="J59">
        <v>0</v>
      </c>
      <c r="K59">
        <v>0</v>
      </c>
      <c r="L59">
        <v>0</v>
      </c>
      <c r="M59">
        <v>0</v>
      </c>
      <c r="O59">
        <v>0</v>
      </c>
      <c r="P59">
        <v>2880</v>
      </c>
      <c r="Q59">
        <v>76367</v>
      </c>
      <c r="R59" s="2">
        <v>46235</v>
      </c>
      <c r="S59" t="s">
        <v>3794</v>
      </c>
    </row>
    <row r="60" spans="1:19">
      <c r="A60" s="26">
        <v>46260.664962754629</v>
      </c>
      <c r="B60" t="s">
        <v>3431</v>
      </c>
      <c r="C60" t="s">
        <v>3431</v>
      </c>
      <c r="D60" t="s">
        <v>62</v>
      </c>
      <c r="E60">
        <v>0</v>
      </c>
      <c r="F60">
        <v>0</v>
      </c>
      <c r="G60">
        <v>0</v>
      </c>
      <c r="H60">
        <v>0</v>
      </c>
      <c r="I60">
        <v>0</v>
      </c>
      <c r="J60">
        <v>3000.27</v>
      </c>
      <c r="K60">
        <v>0</v>
      </c>
      <c r="L60">
        <v>0</v>
      </c>
      <c r="M60">
        <v>0</v>
      </c>
      <c r="O60">
        <v>0</v>
      </c>
      <c r="P60">
        <v>0</v>
      </c>
      <c r="Q60">
        <v>3001</v>
      </c>
      <c r="R60" s="2">
        <v>46235</v>
      </c>
      <c r="S60" t="s">
        <v>3795</v>
      </c>
    </row>
    <row r="61" spans="1:19">
      <c r="A61" s="26">
        <v>46260.664962754629</v>
      </c>
      <c r="B61" t="s">
        <v>3203</v>
      </c>
      <c r="C61" t="s">
        <v>3203</v>
      </c>
      <c r="D61" t="s">
        <v>62</v>
      </c>
      <c r="E61">
        <v>0</v>
      </c>
      <c r="F61">
        <v>0</v>
      </c>
      <c r="G61">
        <v>3009</v>
      </c>
      <c r="H61">
        <v>4602</v>
      </c>
      <c r="I61">
        <v>0</v>
      </c>
      <c r="J61">
        <v>0</v>
      </c>
      <c r="K61">
        <v>0</v>
      </c>
      <c r="L61">
        <v>0</v>
      </c>
      <c r="M61">
        <v>0</v>
      </c>
      <c r="O61">
        <v>0</v>
      </c>
      <c r="P61">
        <v>320</v>
      </c>
      <c r="Q61">
        <v>7931</v>
      </c>
      <c r="R61" s="2">
        <v>46235</v>
      </c>
      <c r="S61" t="s">
        <v>3796</v>
      </c>
    </row>
    <row r="62" spans="1:19">
      <c r="A62" s="26">
        <v>46260.664962754629</v>
      </c>
      <c r="B62" t="s">
        <v>370</v>
      </c>
      <c r="C62" t="s">
        <v>370</v>
      </c>
      <c r="D62" t="s">
        <v>62</v>
      </c>
      <c r="E62">
        <v>0</v>
      </c>
      <c r="F62">
        <v>7200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O62">
        <v>0</v>
      </c>
      <c r="P62">
        <v>640</v>
      </c>
      <c r="Q62">
        <v>7840</v>
      </c>
      <c r="R62" s="2">
        <v>46235</v>
      </c>
      <c r="S62" t="s">
        <v>3797</v>
      </c>
    </row>
    <row r="63" spans="1:19">
      <c r="A63" s="26">
        <v>46260.664962754629</v>
      </c>
      <c r="B63" t="s">
        <v>380</v>
      </c>
      <c r="C63" t="s">
        <v>380</v>
      </c>
      <c r="D63" t="s">
        <v>62</v>
      </c>
      <c r="E63">
        <v>0</v>
      </c>
      <c r="F63">
        <v>108000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O63">
        <v>0</v>
      </c>
      <c r="P63">
        <v>9600</v>
      </c>
      <c r="Q63">
        <v>117600</v>
      </c>
      <c r="R63" s="2">
        <v>46235</v>
      </c>
      <c r="S63" t="s">
        <v>3798</v>
      </c>
    </row>
    <row r="64" spans="1:19">
      <c r="A64" s="26">
        <v>46260.664962754629</v>
      </c>
      <c r="B64" t="s">
        <v>3492</v>
      </c>
      <c r="C64" t="s">
        <v>3492</v>
      </c>
      <c r="D64" t="s">
        <v>62</v>
      </c>
      <c r="E64">
        <v>0</v>
      </c>
      <c r="F64">
        <v>36000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O64">
        <v>0</v>
      </c>
      <c r="P64">
        <v>3200</v>
      </c>
      <c r="Q64">
        <v>39200</v>
      </c>
      <c r="R64" s="2">
        <v>46235</v>
      </c>
      <c r="S64" t="s">
        <v>3799</v>
      </c>
    </row>
    <row r="65" spans="1:18">
      <c r="A65" s="26">
        <v>46268.396954062497</v>
      </c>
      <c r="B65" t="s">
        <v>386</v>
      </c>
      <c r="C65" t="s">
        <v>386</v>
      </c>
      <c r="D65" t="s">
        <v>62</v>
      </c>
      <c r="E65">
        <v>0</v>
      </c>
      <c r="F65">
        <v>0</v>
      </c>
      <c r="G65">
        <v>0</v>
      </c>
      <c r="H65">
        <v>220000</v>
      </c>
      <c r="K65">
        <v>0</v>
      </c>
      <c r="P65">
        <v>0</v>
      </c>
      <c r="Q65">
        <v>220000</v>
      </c>
      <c r="R65" s="2"/>
    </row>
    <row r="66" spans="1:18">
      <c r="A66" s="26">
        <v>46268.396954062497</v>
      </c>
      <c r="B66" t="s">
        <v>295</v>
      </c>
      <c r="C66" t="s">
        <v>295</v>
      </c>
      <c r="D66" t="s">
        <v>62</v>
      </c>
      <c r="E66">
        <v>0</v>
      </c>
      <c r="F66">
        <v>22500</v>
      </c>
      <c r="G66">
        <v>0</v>
      </c>
      <c r="H66">
        <v>0</v>
      </c>
      <c r="K66">
        <v>16250</v>
      </c>
      <c r="P66">
        <v>0</v>
      </c>
      <c r="Q66">
        <v>38750</v>
      </c>
      <c r="R66" s="2"/>
    </row>
    <row r="67" spans="1:18">
      <c r="A67" s="26">
        <v>46268.396954062497</v>
      </c>
      <c r="B67" t="s">
        <v>4373</v>
      </c>
      <c r="C67" t="s">
        <v>4373</v>
      </c>
      <c r="D67" t="s">
        <v>62</v>
      </c>
      <c r="E67">
        <v>54000</v>
      </c>
      <c r="F67">
        <v>0</v>
      </c>
      <c r="G67">
        <v>10500</v>
      </c>
      <c r="H67">
        <v>0</v>
      </c>
      <c r="K67">
        <v>0</v>
      </c>
      <c r="P67">
        <v>0</v>
      </c>
      <c r="Q67">
        <v>64500</v>
      </c>
      <c r="R67" s="2"/>
    </row>
    <row r="68" spans="1:18">
      <c r="A68" s="26">
        <v>46268.396954062497</v>
      </c>
      <c r="B68" t="s">
        <v>3603</v>
      </c>
      <c r="C68" t="s">
        <v>3603</v>
      </c>
      <c r="D68" t="s">
        <v>62</v>
      </c>
      <c r="E68">
        <v>9102</v>
      </c>
      <c r="F68">
        <v>0</v>
      </c>
      <c r="G68">
        <v>0</v>
      </c>
      <c r="H68">
        <v>0</v>
      </c>
      <c r="K68">
        <v>0</v>
      </c>
      <c r="P68">
        <v>0</v>
      </c>
      <c r="Q68">
        <v>9102</v>
      </c>
      <c r="R68" s="2"/>
    </row>
    <row r="69" spans="1:18">
      <c r="A69" s="26">
        <v>46268.396954062497</v>
      </c>
      <c r="B69" t="s">
        <v>4457</v>
      </c>
      <c r="C69" t="s">
        <v>4457</v>
      </c>
      <c r="D69" t="s">
        <v>62</v>
      </c>
      <c r="E69">
        <v>2275</v>
      </c>
      <c r="F69">
        <v>0</v>
      </c>
      <c r="G69">
        <v>0</v>
      </c>
      <c r="H69">
        <v>0</v>
      </c>
      <c r="K69">
        <v>0</v>
      </c>
      <c r="P69">
        <v>0</v>
      </c>
      <c r="Q69">
        <v>2275</v>
      </c>
      <c r="R69" s="2"/>
    </row>
    <row r="70" spans="1:18">
      <c r="A70" s="26">
        <v>46268.396954062497</v>
      </c>
      <c r="B70" t="s">
        <v>4365</v>
      </c>
      <c r="C70" t="s">
        <v>4365</v>
      </c>
      <c r="D70" t="s">
        <v>62</v>
      </c>
      <c r="E70">
        <v>0</v>
      </c>
      <c r="F70">
        <v>0</v>
      </c>
      <c r="G70">
        <v>16150</v>
      </c>
      <c r="H70">
        <v>24700</v>
      </c>
      <c r="K70">
        <v>0</v>
      </c>
      <c r="P70">
        <v>1600</v>
      </c>
      <c r="Q70">
        <v>42450</v>
      </c>
      <c r="R70" s="2"/>
    </row>
  </sheetData>
  <phoneticPr fontId="2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C99AC-C686-493C-8474-88B7540FB157}">
  <sheetPr codeName="Sheet4"/>
  <dimension ref="A1:AE29"/>
  <sheetViews>
    <sheetView workbookViewId="0">
      <selection activeCell="H25" sqref="H25"/>
    </sheetView>
  </sheetViews>
  <sheetFormatPr defaultRowHeight="12"/>
  <cols>
    <col min="1" max="1" width="10.3984375" bestFit="1" customWidth="1"/>
    <col min="2" max="2" width="9.296875" bestFit="1" customWidth="1"/>
    <col min="3" max="3" width="5.796875" bestFit="1" customWidth="1"/>
    <col min="4" max="4" width="8.59765625" bestFit="1" customWidth="1"/>
    <col min="5" max="5" width="6" bestFit="1" customWidth="1"/>
    <col min="6" max="7" width="6.296875" bestFit="1" customWidth="1"/>
    <col min="8" max="8" width="7.8984375" bestFit="1" customWidth="1"/>
    <col min="9" max="9" width="9.69921875" bestFit="1" customWidth="1"/>
    <col min="10" max="10" width="6.296875" bestFit="1" customWidth="1"/>
    <col min="11" max="11" width="10.5" bestFit="1" customWidth="1"/>
    <col min="12" max="13" width="6.296875" bestFit="1" customWidth="1"/>
    <col min="14" max="14" width="12.8984375" bestFit="1" customWidth="1"/>
    <col min="15" max="15" width="9.296875" customWidth="1"/>
    <col min="16" max="16" width="1.296875" customWidth="1"/>
    <col min="18" max="18" width="10.296875" customWidth="1"/>
    <col min="20" max="20" width="9.69921875" customWidth="1"/>
    <col min="24" max="24" width="9.09765625" customWidth="1"/>
    <col min="25" max="25" width="10.69921875" customWidth="1"/>
    <col min="27" max="27" width="11.59765625" customWidth="1"/>
    <col min="30" max="30" width="11.296875" customWidth="1"/>
  </cols>
  <sheetData>
    <row r="1" spans="1:31">
      <c r="A1" s="27" t="s">
        <v>1221</v>
      </c>
      <c r="R1" s="27" t="s">
        <v>1224</v>
      </c>
    </row>
    <row r="2" spans="1:31">
      <c r="A2" s="27" t="s">
        <v>1220</v>
      </c>
      <c r="H2" t="s">
        <v>1167</v>
      </c>
      <c r="J2" t="s">
        <v>1167</v>
      </c>
      <c r="L2" t="s">
        <v>1167</v>
      </c>
      <c r="M2" t="s">
        <v>1167</v>
      </c>
      <c r="N2" s="38" t="s">
        <v>1222</v>
      </c>
      <c r="P2" s="27"/>
      <c r="Q2" s="27"/>
      <c r="Y2" t="s">
        <v>1167</v>
      </c>
      <c r="AA2" t="s">
        <v>1167</v>
      </c>
      <c r="AC2" t="s">
        <v>1167</v>
      </c>
      <c r="AD2" t="s">
        <v>1167</v>
      </c>
    </row>
    <row r="3" spans="1:31">
      <c r="A3" s="17" t="s">
        <v>956</v>
      </c>
      <c r="B3" s="9" t="s">
        <v>1110</v>
      </c>
      <c r="C3" s="9" t="s">
        <v>1111</v>
      </c>
      <c r="D3" s="9" t="s">
        <v>1115</v>
      </c>
      <c r="E3" s="9" t="s">
        <v>1116</v>
      </c>
      <c r="F3" s="9" t="s">
        <v>1117</v>
      </c>
      <c r="G3" s="9" t="s">
        <v>1118</v>
      </c>
      <c r="H3" s="36" t="s">
        <v>1119</v>
      </c>
      <c r="I3" s="9" t="s">
        <v>1120</v>
      </c>
      <c r="J3" s="36" t="s">
        <v>1121</v>
      </c>
      <c r="K3" s="9" t="s">
        <v>1122</v>
      </c>
      <c r="L3" s="36" t="s">
        <v>1123</v>
      </c>
      <c r="M3" s="36" t="s">
        <v>1124</v>
      </c>
      <c r="N3" s="40" t="s">
        <v>1219</v>
      </c>
      <c r="O3" s="33" t="s">
        <v>1223</v>
      </c>
      <c r="R3" s="43" t="s">
        <v>1125</v>
      </c>
      <c r="S3" s="42" t="s">
        <v>1110</v>
      </c>
      <c r="T3" s="43" t="s">
        <v>1111</v>
      </c>
      <c r="U3" s="43" t="s">
        <v>1115</v>
      </c>
      <c r="V3" s="43" t="s">
        <v>1116</v>
      </c>
      <c r="W3" s="43" t="s">
        <v>1117</v>
      </c>
      <c r="X3" s="43" t="s">
        <v>1118</v>
      </c>
      <c r="Y3" s="43" t="s">
        <v>1119</v>
      </c>
      <c r="Z3" s="43" t="s">
        <v>1120</v>
      </c>
      <c r="AA3" s="43" t="s">
        <v>1121</v>
      </c>
      <c r="AB3" s="43" t="s">
        <v>1122</v>
      </c>
      <c r="AC3" s="43" t="s">
        <v>1123</v>
      </c>
      <c r="AD3" s="43" t="s">
        <v>1124</v>
      </c>
      <c r="AE3" s="44" t="s">
        <v>1219</v>
      </c>
    </row>
    <row r="4" spans="1:31">
      <c r="A4" s="35">
        <v>46235</v>
      </c>
      <c r="B4" s="18">
        <v>64306</v>
      </c>
      <c r="C4" s="18">
        <v>1197648</v>
      </c>
      <c r="D4" s="18">
        <v>200562.95</v>
      </c>
      <c r="E4" s="18">
        <v>1346371</v>
      </c>
      <c r="F4" s="18">
        <v>78915</v>
      </c>
      <c r="G4" s="18">
        <v>233400.27</v>
      </c>
      <c r="H4" s="37">
        <v>3900</v>
      </c>
      <c r="I4" s="18">
        <v>95081</v>
      </c>
      <c r="J4" s="37">
        <v>6000</v>
      </c>
      <c r="K4" s="18"/>
      <c r="L4" s="37">
        <v>996000</v>
      </c>
      <c r="M4" s="37">
        <v>18240</v>
      </c>
      <c r="N4" s="41">
        <f t="shared" ref="N4:N12" si="0">H4+J4+L4+M4</f>
        <v>1024140</v>
      </c>
      <c r="O4" s="39">
        <f t="shared" ref="O4:O12" si="1">SUM(B4:M4)</f>
        <v>4240424.2200000007</v>
      </c>
      <c r="R4" s="51">
        <f t="shared" ref="R4:R12" si="2">A4</f>
        <v>46235</v>
      </c>
      <c r="S4" s="45">
        <f>B4/$O4</f>
        <v>1.5164992147884674E-2</v>
      </c>
      <c r="T4" s="46">
        <f t="shared" ref="T4:AE12" si="3">C4/$O4</f>
        <v>0.2824358926994337</v>
      </c>
      <c r="U4" s="46">
        <f t="shared" si="3"/>
        <v>4.7297850308005263E-2</v>
      </c>
      <c r="V4" s="46">
        <f t="shared" si="3"/>
        <v>0.31750856285789253</v>
      </c>
      <c r="W4" s="46">
        <f t="shared" si="3"/>
        <v>1.8610166319632988E-2</v>
      </c>
      <c r="X4" s="46">
        <f t="shared" si="3"/>
        <v>5.5041726461981189E-2</v>
      </c>
      <c r="Y4" s="46">
        <f t="shared" si="3"/>
        <v>9.1971930110332201E-4</v>
      </c>
      <c r="Z4" s="46">
        <f t="shared" si="3"/>
        <v>2.2422520735437171E-2</v>
      </c>
      <c r="AA4" s="46">
        <f t="shared" si="3"/>
        <v>1.4149527709281877E-3</v>
      </c>
      <c r="AB4" s="46">
        <f t="shared" si="3"/>
        <v>0</v>
      </c>
      <c r="AC4" s="46">
        <f t="shared" si="3"/>
        <v>0.23488215997407916</v>
      </c>
      <c r="AD4" s="46">
        <f t="shared" si="3"/>
        <v>4.3014564236216911E-3</v>
      </c>
      <c r="AE4" s="47">
        <f t="shared" si="3"/>
        <v>0.24151828846973236</v>
      </c>
    </row>
    <row r="5" spans="1:31">
      <c r="N5" s="41">
        <f t="shared" si="0"/>
        <v>0</v>
      </c>
      <c r="O5" s="39">
        <f t="shared" si="1"/>
        <v>0</v>
      </c>
      <c r="R5" s="52">
        <f t="shared" si="2"/>
        <v>0</v>
      </c>
      <c r="S5" s="45" t="e">
        <f t="shared" ref="S5:S12" si="4">B5/$O5</f>
        <v>#DIV/0!</v>
      </c>
      <c r="T5" s="46" t="e">
        <f t="shared" si="3"/>
        <v>#DIV/0!</v>
      </c>
      <c r="U5" s="46" t="e">
        <f t="shared" si="3"/>
        <v>#DIV/0!</v>
      </c>
      <c r="V5" s="46" t="e">
        <f t="shared" si="3"/>
        <v>#DIV/0!</v>
      </c>
      <c r="W5" s="46" t="e">
        <f t="shared" si="3"/>
        <v>#DIV/0!</v>
      </c>
      <c r="X5" s="46" t="e">
        <f t="shared" si="3"/>
        <v>#DIV/0!</v>
      </c>
      <c r="Y5" s="46" t="e">
        <f t="shared" si="3"/>
        <v>#DIV/0!</v>
      </c>
      <c r="Z5" s="46" t="e">
        <f t="shared" si="3"/>
        <v>#DIV/0!</v>
      </c>
      <c r="AA5" s="46" t="e">
        <f t="shared" si="3"/>
        <v>#DIV/0!</v>
      </c>
      <c r="AB5" s="46" t="e">
        <f t="shared" si="3"/>
        <v>#DIV/0!</v>
      </c>
      <c r="AC5" s="46" t="e">
        <f t="shared" si="3"/>
        <v>#DIV/0!</v>
      </c>
      <c r="AD5" s="46" t="e">
        <f t="shared" si="3"/>
        <v>#DIV/0!</v>
      </c>
      <c r="AE5" s="47" t="e">
        <f t="shared" si="3"/>
        <v>#DIV/0!</v>
      </c>
    </row>
    <row r="6" spans="1:31">
      <c r="N6" s="41">
        <f t="shared" si="0"/>
        <v>0</v>
      </c>
      <c r="O6" s="39">
        <f t="shared" si="1"/>
        <v>0</v>
      </c>
      <c r="R6" s="52">
        <f t="shared" si="2"/>
        <v>0</v>
      </c>
      <c r="S6" s="45" t="e">
        <f t="shared" si="4"/>
        <v>#DIV/0!</v>
      </c>
      <c r="T6" s="46" t="e">
        <f t="shared" si="3"/>
        <v>#DIV/0!</v>
      </c>
      <c r="U6" s="46" t="e">
        <f t="shared" si="3"/>
        <v>#DIV/0!</v>
      </c>
      <c r="V6" s="46" t="e">
        <f t="shared" si="3"/>
        <v>#DIV/0!</v>
      </c>
      <c r="W6" s="46" t="e">
        <f t="shared" si="3"/>
        <v>#DIV/0!</v>
      </c>
      <c r="X6" s="46" t="e">
        <f t="shared" si="3"/>
        <v>#DIV/0!</v>
      </c>
      <c r="Y6" s="46" t="e">
        <f t="shared" si="3"/>
        <v>#DIV/0!</v>
      </c>
      <c r="Z6" s="46" t="e">
        <f t="shared" si="3"/>
        <v>#DIV/0!</v>
      </c>
      <c r="AA6" s="46" t="e">
        <f t="shared" si="3"/>
        <v>#DIV/0!</v>
      </c>
      <c r="AB6" s="46" t="e">
        <f t="shared" si="3"/>
        <v>#DIV/0!</v>
      </c>
      <c r="AC6" s="46" t="e">
        <f t="shared" si="3"/>
        <v>#DIV/0!</v>
      </c>
      <c r="AD6" s="46" t="e">
        <f t="shared" si="3"/>
        <v>#DIV/0!</v>
      </c>
      <c r="AE6" s="47" t="e">
        <f t="shared" si="3"/>
        <v>#DIV/0!</v>
      </c>
    </row>
    <row r="7" spans="1:31">
      <c r="N7" s="41">
        <f t="shared" si="0"/>
        <v>0</v>
      </c>
      <c r="O7" s="39">
        <f t="shared" si="1"/>
        <v>0</v>
      </c>
      <c r="R7" s="52">
        <f t="shared" si="2"/>
        <v>0</v>
      </c>
      <c r="S7" s="45" t="e">
        <f t="shared" si="4"/>
        <v>#DIV/0!</v>
      </c>
      <c r="T7" s="46" t="e">
        <f t="shared" si="3"/>
        <v>#DIV/0!</v>
      </c>
      <c r="U7" s="46" t="e">
        <f t="shared" si="3"/>
        <v>#DIV/0!</v>
      </c>
      <c r="V7" s="46" t="e">
        <f t="shared" si="3"/>
        <v>#DIV/0!</v>
      </c>
      <c r="W7" s="46" t="e">
        <f t="shared" si="3"/>
        <v>#DIV/0!</v>
      </c>
      <c r="X7" s="46" t="e">
        <f t="shared" si="3"/>
        <v>#DIV/0!</v>
      </c>
      <c r="Y7" s="46" t="e">
        <f t="shared" si="3"/>
        <v>#DIV/0!</v>
      </c>
      <c r="Z7" s="46" t="e">
        <f t="shared" si="3"/>
        <v>#DIV/0!</v>
      </c>
      <c r="AA7" s="46" t="e">
        <f t="shared" si="3"/>
        <v>#DIV/0!</v>
      </c>
      <c r="AB7" s="46" t="e">
        <f t="shared" si="3"/>
        <v>#DIV/0!</v>
      </c>
      <c r="AC7" s="46" t="e">
        <f t="shared" si="3"/>
        <v>#DIV/0!</v>
      </c>
      <c r="AD7" s="46" t="e">
        <f t="shared" si="3"/>
        <v>#DIV/0!</v>
      </c>
      <c r="AE7" s="47" t="e">
        <f t="shared" si="3"/>
        <v>#DIV/0!</v>
      </c>
    </row>
    <row r="8" spans="1:31">
      <c r="N8" s="41">
        <f t="shared" si="0"/>
        <v>0</v>
      </c>
      <c r="O8" s="39">
        <f t="shared" si="1"/>
        <v>0</v>
      </c>
      <c r="R8" s="52">
        <f t="shared" si="2"/>
        <v>0</v>
      </c>
      <c r="S8" s="45" t="e">
        <f t="shared" si="4"/>
        <v>#DIV/0!</v>
      </c>
      <c r="T8" s="46" t="e">
        <f t="shared" si="3"/>
        <v>#DIV/0!</v>
      </c>
      <c r="U8" s="46" t="e">
        <f t="shared" si="3"/>
        <v>#DIV/0!</v>
      </c>
      <c r="V8" s="46" t="e">
        <f t="shared" si="3"/>
        <v>#DIV/0!</v>
      </c>
      <c r="W8" s="46" t="e">
        <f t="shared" si="3"/>
        <v>#DIV/0!</v>
      </c>
      <c r="X8" s="46" t="e">
        <f t="shared" si="3"/>
        <v>#DIV/0!</v>
      </c>
      <c r="Y8" s="46" t="e">
        <f t="shared" si="3"/>
        <v>#DIV/0!</v>
      </c>
      <c r="Z8" s="46" t="e">
        <f t="shared" si="3"/>
        <v>#DIV/0!</v>
      </c>
      <c r="AA8" s="46" t="e">
        <f t="shared" si="3"/>
        <v>#DIV/0!</v>
      </c>
      <c r="AB8" s="46" t="e">
        <f t="shared" si="3"/>
        <v>#DIV/0!</v>
      </c>
      <c r="AC8" s="46" t="e">
        <f t="shared" si="3"/>
        <v>#DIV/0!</v>
      </c>
      <c r="AD8" s="46" t="e">
        <f t="shared" si="3"/>
        <v>#DIV/0!</v>
      </c>
      <c r="AE8" s="47" t="e">
        <f t="shared" si="3"/>
        <v>#DIV/0!</v>
      </c>
    </row>
    <row r="9" spans="1:31">
      <c r="N9" s="41">
        <f t="shared" si="0"/>
        <v>0</v>
      </c>
      <c r="O9" s="39">
        <f t="shared" si="1"/>
        <v>0</v>
      </c>
      <c r="R9" s="52">
        <f t="shared" si="2"/>
        <v>0</v>
      </c>
      <c r="S9" s="45" t="e">
        <f t="shared" si="4"/>
        <v>#DIV/0!</v>
      </c>
      <c r="T9" s="46" t="e">
        <f t="shared" si="3"/>
        <v>#DIV/0!</v>
      </c>
      <c r="U9" s="46" t="e">
        <f t="shared" si="3"/>
        <v>#DIV/0!</v>
      </c>
      <c r="V9" s="46" t="e">
        <f t="shared" si="3"/>
        <v>#DIV/0!</v>
      </c>
      <c r="W9" s="46" t="e">
        <f t="shared" si="3"/>
        <v>#DIV/0!</v>
      </c>
      <c r="X9" s="46" t="e">
        <f t="shared" si="3"/>
        <v>#DIV/0!</v>
      </c>
      <c r="Y9" s="46" t="e">
        <f t="shared" si="3"/>
        <v>#DIV/0!</v>
      </c>
      <c r="Z9" s="46" t="e">
        <f t="shared" si="3"/>
        <v>#DIV/0!</v>
      </c>
      <c r="AA9" s="46" t="e">
        <f t="shared" si="3"/>
        <v>#DIV/0!</v>
      </c>
      <c r="AB9" s="46" t="e">
        <f t="shared" si="3"/>
        <v>#DIV/0!</v>
      </c>
      <c r="AC9" s="46" t="e">
        <f t="shared" si="3"/>
        <v>#DIV/0!</v>
      </c>
      <c r="AD9" s="46" t="e">
        <f t="shared" si="3"/>
        <v>#DIV/0!</v>
      </c>
      <c r="AE9" s="47" t="e">
        <f t="shared" si="3"/>
        <v>#DIV/0!</v>
      </c>
    </row>
    <row r="10" spans="1:31">
      <c r="N10" s="41">
        <f t="shared" si="0"/>
        <v>0</v>
      </c>
      <c r="O10" s="39">
        <f t="shared" si="1"/>
        <v>0</v>
      </c>
      <c r="R10" s="52">
        <f t="shared" si="2"/>
        <v>0</v>
      </c>
      <c r="S10" s="45" t="e">
        <f t="shared" si="4"/>
        <v>#DIV/0!</v>
      </c>
      <c r="T10" s="46" t="e">
        <f t="shared" si="3"/>
        <v>#DIV/0!</v>
      </c>
      <c r="U10" s="46" t="e">
        <f t="shared" si="3"/>
        <v>#DIV/0!</v>
      </c>
      <c r="V10" s="46" t="e">
        <f t="shared" si="3"/>
        <v>#DIV/0!</v>
      </c>
      <c r="W10" s="46" t="e">
        <f t="shared" si="3"/>
        <v>#DIV/0!</v>
      </c>
      <c r="X10" s="46" t="e">
        <f t="shared" si="3"/>
        <v>#DIV/0!</v>
      </c>
      <c r="Y10" s="46" t="e">
        <f t="shared" si="3"/>
        <v>#DIV/0!</v>
      </c>
      <c r="Z10" s="46" t="e">
        <f t="shared" si="3"/>
        <v>#DIV/0!</v>
      </c>
      <c r="AA10" s="46" t="e">
        <f t="shared" si="3"/>
        <v>#DIV/0!</v>
      </c>
      <c r="AB10" s="46" t="e">
        <f t="shared" si="3"/>
        <v>#DIV/0!</v>
      </c>
      <c r="AC10" s="46" t="e">
        <f t="shared" si="3"/>
        <v>#DIV/0!</v>
      </c>
      <c r="AD10" s="46" t="e">
        <f t="shared" si="3"/>
        <v>#DIV/0!</v>
      </c>
      <c r="AE10" s="47" t="e">
        <f t="shared" si="3"/>
        <v>#DIV/0!</v>
      </c>
    </row>
    <row r="11" spans="1:31">
      <c r="N11" s="41">
        <f t="shared" si="0"/>
        <v>0</v>
      </c>
      <c r="O11" s="39">
        <f t="shared" si="1"/>
        <v>0</v>
      </c>
      <c r="R11" s="52">
        <f t="shared" si="2"/>
        <v>0</v>
      </c>
      <c r="S11" s="45" t="e">
        <f t="shared" si="4"/>
        <v>#DIV/0!</v>
      </c>
      <c r="T11" s="46" t="e">
        <f t="shared" si="3"/>
        <v>#DIV/0!</v>
      </c>
      <c r="U11" s="46" t="e">
        <f t="shared" si="3"/>
        <v>#DIV/0!</v>
      </c>
      <c r="V11" s="46" t="e">
        <f t="shared" si="3"/>
        <v>#DIV/0!</v>
      </c>
      <c r="W11" s="46" t="e">
        <f t="shared" si="3"/>
        <v>#DIV/0!</v>
      </c>
      <c r="X11" s="46" t="e">
        <f t="shared" si="3"/>
        <v>#DIV/0!</v>
      </c>
      <c r="Y11" s="46" t="e">
        <f t="shared" si="3"/>
        <v>#DIV/0!</v>
      </c>
      <c r="Z11" s="46" t="e">
        <f t="shared" si="3"/>
        <v>#DIV/0!</v>
      </c>
      <c r="AA11" s="46" t="e">
        <f t="shared" si="3"/>
        <v>#DIV/0!</v>
      </c>
      <c r="AB11" s="46" t="e">
        <f t="shared" si="3"/>
        <v>#DIV/0!</v>
      </c>
      <c r="AC11" s="46" t="e">
        <f t="shared" si="3"/>
        <v>#DIV/0!</v>
      </c>
      <c r="AD11" s="46" t="e">
        <f t="shared" si="3"/>
        <v>#DIV/0!</v>
      </c>
      <c r="AE11" s="47" t="e">
        <f t="shared" si="3"/>
        <v>#DIV/0!</v>
      </c>
    </row>
    <row r="12" spans="1:31">
      <c r="N12" s="41">
        <f t="shared" si="0"/>
        <v>0</v>
      </c>
      <c r="O12" s="39">
        <f t="shared" si="1"/>
        <v>0</v>
      </c>
      <c r="R12" s="53">
        <f t="shared" si="2"/>
        <v>0</v>
      </c>
      <c r="S12" s="48" t="e">
        <f t="shared" si="4"/>
        <v>#DIV/0!</v>
      </c>
      <c r="T12" s="49" t="e">
        <f t="shared" si="3"/>
        <v>#DIV/0!</v>
      </c>
      <c r="U12" s="49" t="e">
        <f t="shared" si="3"/>
        <v>#DIV/0!</v>
      </c>
      <c r="V12" s="49" t="e">
        <f t="shared" si="3"/>
        <v>#DIV/0!</v>
      </c>
      <c r="W12" s="49" t="e">
        <f t="shared" si="3"/>
        <v>#DIV/0!</v>
      </c>
      <c r="X12" s="49" t="e">
        <f t="shared" si="3"/>
        <v>#DIV/0!</v>
      </c>
      <c r="Y12" s="49" t="e">
        <f t="shared" si="3"/>
        <v>#DIV/0!</v>
      </c>
      <c r="Z12" s="49" t="e">
        <f t="shared" si="3"/>
        <v>#DIV/0!</v>
      </c>
      <c r="AA12" s="49" t="e">
        <f t="shared" si="3"/>
        <v>#DIV/0!</v>
      </c>
      <c r="AB12" s="49" t="e">
        <f t="shared" si="3"/>
        <v>#DIV/0!</v>
      </c>
      <c r="AC12" s="49" t="e">
        <f t="shared" si="3"/>
        <v>#DIV/0!</v>
      </c>
      <c r="AD12" s="49" t="e">
        <f t="shared" si="3"/>
        <v>#DIV/0!</v>
      </c>
      <c r="AE12" s="50" t="e">
        <f t="shared" si="3"/>
        <v>#DIV/0!</v>
      </c>
    </row>
    <row r="13" spans="1:31">
      <c r="N13" s="41">
        <f t="shared" ref="N13" si="5">H13+J13+L13+M13</f>
        <v>0</v>
      </c>
      <c r="O13" s="39">
        <f t="shared" ref="O13" si="6">SUM(B13:M13)</f>
        <v>0</v>
      </c>
      <c r="R13" s="53">
        <f t="shared" ref="R13" si="7">A13</f>
        <v>0</v>
      </c>
      <c r="S13" s="48" t="e">
        <f t="shared" ref="S13" si="8">B13/$O13</f>
        <v>#DIV/0!</v>
      </c>
      <c r="T13" s="49" t="e">
        <f t="shared" ref="T13" si="9">C13/$O13</f>
        <v>#DIV/0!</v>
      </c>
      <c r="U13" s="49" t="e">
        <f t="shared" ref="U13" si="10">D13/$O13</f>
        <v>#DIV/0!</v>
      </c>
      <c r="V13" s="49" t="e">
        <f t="shared" ref="V13" si="11">E13/$O13</f>
        <v>#DIV/0!</v>
      </c>
      <c r="W13" s="49" t="e">
        <f t="shared" ref="W13" si="12">F13/$O13</f>
        <v>#DIV/0!</v>
      </c>
      <c r="X13" s="49" t="e">
        <f t="shared" ref="X13" si="13">G13/$O13</f>
        <v>#DIV/0!</v>
      </c>
      <c r="Y13" s="49" t="e">
        <f t="shared" ref="Y13" si="14">H13/$O13</f>
        <v>#DIV/0!</v>
      </c>
      <c r="Z13" s="49" t="e">
        <f t="shared" ref="Z13" si="15">I13/$O13</f>
        <v>#DIV/0!</v>
      </c>
      <c r="AA13" s="49" t="e">
        <f t="shared" ref="AA13" si="16">J13/$O13</f>
        <v>#DIV/0!</v>
      </c>
      <c r="AB13" s="49" t="e">
        <f t="shared" ref="AB13" si="17">K13/$O13</f>
        <v>#DIV/0!</v>
      </c>
      <c r="AC13" s="49" t="e">
        <f t="shared" ref="AC13" si="18">L13/$O13</f>
        <v>#DIV/0!</v>
      </c>
      <c r="AD13" s="49" t="e">
        <f t="shared" ref="AD13" si="19">M13/$O13</f>
        <v>#DIV/0!</v>
      </c>
      <c r="AE13" s="50" t="e">
        <f t="shared" ref="AE13" si="20">N13/$O13</f>
        <v>#DIV/0!</v>
      </c>
    </row>
    <row r="14" spans="1:31">
      <c r="N14" s="41">
        <f t="shared" ref="N14" si="21">H14+J14+L14+M14</f>
        <v>0</v>
      </c>
      <c r="O14" s="39">
        <f t="shared" ref="O14" si="22">SUM(B14:M14)</f>
        <v>0</v>
      </c>
      <c r="R14" s="53">
        <f t="shared" ref="R14:R17" si="23">A14</f>
        <v>0</v>
      </c>
      <c r="S14" s="48" t="e">
        <f t="shared" ref="S14:S17" si="24">B14/$O14</f>
        <v>#DIV/0!</v>
      </c>
      <c r="T14" s="49" t="e">
        <f t="shared" ref="T14:T17" si="25">C14/$O14</f>
        <v>#DIV/0!</v>
      </c>
      <c r="U14" s="49" t="e">
        <f t="shared" ref="U14:U17" si="26">D14/$O14</f>
        <v>#DIV/0!</v>
      </c>
      <c r="V14" s="49" t="e">
        <f t="shared" ref="V14:V17" si="27">E14/$O14</f>
        <v>#DIV/0!</v>
      </c>
      <c r="W14" s="49" t="e">
        <f t="shared" ref="W14:W17" si="28">F14/$O14</f>
        <v>#DIV/0!</v>
      </c>
      <c r="X14" s="49" t="e">
        <f t="shared" ref="X14:X17" si="29">G14/$O14</f>
        <v>#DIV/0!</v>
      </c>
      <c r="Y14" s="49" t="e">
        <f t="shared" ref="Y14:Y17" si="30">H14/$O14</f>
        <v>#DIV/0!</v>
      </c>
      <c r="Z14" s="49" t="e">
        <f t="shared" ref="Z14:Z17" si="31">I14/$O14</f>
        <v>#DIV/0!</v>
      </c>
      <c r="AA14" s="49" t="e">
        <f t="shared" ref="AA14:AA17" si="32">J14/$O14</f>
        <v>#DIV/0!</v>
      </c>
      <c r="AB14" s="49" t="e">
        <f t="shared" ref="AB14:AB17" si="33">K14/$O14</f>
        <v>#DIV/0!</v>
      </c>
      <c r="AC14" s="49" t="e">
        <f t="shared" ref="AC14:AC17" si="34">L14/$O14</f>
        <v>#DIV/0!</v>
      </c>
      <c r="AD14" s="49" t="e">
        <f t="shared" ref="AD14:AD17" si="35">M14/$O14</f>
        <v>#DIV/0!</v>
      </c>
      <c r="AE14" s="50" t="e">
        <f t="shared" ref="AE14:AE17" si="36">N14/$O14</f>
        <v>#DIV/0!</v>
      </c>
    </row>
    <row r="15" spans="1:31">
      <c r="N15" s="41">
        <f t="shared" ref="N15" si="37">H15+J15+L15+M15</f>
        <v>0</v>
      </c>
      <c r="O15" s="39">
        <f t="shared" ref="O15" si="38">SUM(B15:M15)</f>
        <v>0</v>
      </c>
      <c r="R15" s="53">
        <f t="shared" si="23"/>
        <v>0</v>
      </c>
      <c r="S15" s="48" t="e">
        <f t="shared" si="24"/>
        <v>#DIV/0!</v>
      </c>
      <c r="T15" s="49" t="e">
        <f t="shared" si="25"/>
        <v>#DIV/0!</v>
      </c>
      <c r="U15" s="49" t="e">
        <f t="shared" si="26"/>
        <v>#DIV/0!</v>
      </c>
      <c r="V15" s="49" t="e">
        <f t="shared" si="27"/>
        <v>#DIV/0!</v>
      </c>
      <c r="W15" s="49" t="e">
        <f t="shared" si="28"/>
        <v>#DIV/0!</v>
      </c>
      <c r="X15" s="49" t="e">
        <f t="shared" si="29"/>
        <v>#DIV/0!</v>
      </c>
      <c r="Y15" s="49" t="e">
        <f t="shared" si="30"/>
        <v>#DIV/0!</v>
      </c>
      <c r="Z15" s="49" t="e">
        <f t="shared" si="31"/>
        <v>#DIV/0!</v>
      </c>
      <c r="AA15" s="49" t="e">
        <f t="shared" si="32"/>
        <v>#DIV/0!</v>
      </c>
      <c r="AB15" s="49" t="e">
        <f t="shared" si="33"/>
        <v>#DIV/0!</v>
      </c>
      <c r="AC15" s="49" t="e">
        <f t="shared" si="34"/>
        <v>#DIV/0!</v>
      </c>
      <c r="AD15" s="49" t="e">
        <f t="shared" si="35"/>
        <v>#DIV/0!</v>
      </c>
      <c r="AE15" s="50" t="e">
        <f t="shared" si="36"/>
        <v>#DIV/0!</v>
      </c>
    </row>
    <row r="16" spans="1:31">
      <c r="N16" s="41">
        <f t="shared" ref="N16" si="39">H16+J16+L16+M16</f>
        <v>0</v>
      </c>
      <c r="O16" s="39">
        <f t="shared" ref="O16" si="40">SUM(B16:M16)</f>
        <v>0</v>
      </c>
      <c r="R16" s="53">
        <f t="shared" si="23"/>
        <v>0</v>
      </c>
      <c r="S16" s="48" t="e">
        <f t="shared" si="24"/>
        <v>#DIV/0!</v>
      </c>
      <c r="T16" s="49" t="e">
        <f t="shared" si="25"/>
        <v>#DIV/0!</v>
      </c>
      <c r="U16" s="49" t="e">
        <f t="shared" si="26"/>
        <v>#DIV/0!</v>
      </c>
      <c r="V16" s="49" t="e">
        <f t="shared" si="27"/>
        <v>#DIV/0!</v>
      </c>
      <c r="W16" s="49" t="e">
        <f t="shared" si="28"/>
        <v>#DIV/0!</v>
      </c>
      <c r="X16" s="49" t="e">
        <f t="shared" si="29"/>
        <v>#DIV/0!</v>
      </c>
      <c r="Y16" s="49" t="e">
        <f t="shared" si="30"/>
        <v>#DIV/0!</v>
      </c>
      <c r="Z16" s="49" t="e">
        <f t="shared" si="31"/>
        <v>#DIV/0!</v>
      </c>
      <c r="AA16" s="49" t="e">
        <f t="shared" si="32"/>
        <v>#DIV/0!</v>
      </c>
      <c r="AB16" s="49" t="e">
        <f t="shared" si="33"/>
        <v>#DIV/0!</v>
      </c>
      <c r="AC16" s="49" t="e">
        <f t="shared" si="34"/>
        <v>#DIV/0!</v>
      </c>
      <c r="AD16" s="49" t="e">
        <f t="shared" si="35"/>
        <v>#DIV/0!</v>
      </c>
      <c r="AE16" s="50" t="e">
        <f t="shared" si="36"/>
        <v>#DIV/0!</v>
      </c>
    </row>
    <row r="17" spans="2:31">
      <c r="N17" s="41">
        <f t="shared" ref="N17" si="41">H17+J17+L17+M17</f>
        <v>0</v>
      </c>
      <c r="O17" s="39">
        <f t="shared" ref="O17" si="42">SUM(B17:M17)</f>
        <v>0</v>
      </c>
      <c r="R17" s="53">
        <f t="shared" si="23"/>
        <v>0</v>
      </c>
      <c r="S17" s="48" t="e">
        <f t="shared" si="24"/>
        <v>#DIV/0!</v>
      </c>
      <c r="T17" s="49" t="e">
        <f t="shared" si="25"/>
        <v>#DIV/0!</v>
      </c>
      <c r="U17" s="49" t="e">
        <f t="shared" si="26"/>
        <v>#DIV/0!</v>
      </c>
      <c r="V17" s="49" t="e">
        <f t="shared" si="27"/>
        <v>#DIV/0!</v>
      </c>
      <c r="W17" s="49" t="e">
        <f t="shared" si="28"/>
        <v>#DIV/0!</v>
      </c>
      <c r="X17" s="49" t="e">
        <f t="shared" si="29"/>
        <v>#DIV/0!</v>
      </c>
      <c r="Y17" s="49" t="e">
        <f t="shared" si="30"/>
        <v>#DIV/0!</v>
      </c>
      <c r="Z17" s="49" t="e">
        <f t="shared" si="31"/>
        <v>#DIV/0!</v>
      </c>
      <c r="AA17" s="49" t="e">
        <f t="shared" si="32"/>
        <v>#DIV/0!</v>
      </c>
      <c r="AB17" s="49" t="e">
        <f t="shared" si="33"/>
        <v>#DIV/0!</v>
      </c>
      <c r="AC17" s="49" t="e">
        <f t="shared" si="34"/>
        <v>#DIV/0!</v>
      </c>
      <c r="AD17" s="49" t="e">
        <f t="shared" si="35"/>
        <v>#DIV/0!</v>
      </c>
      <c r="AE17" s="50" t="e">
        <f t="shared" si="36"/>
        <v>#DIV/0!</v>
      </c>
    </row>
    <row r="18" spans="2:31">
      <c r="R18" s="53"/>
      <c r="S18" s="48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50"/>
    </row>
    <row r="19" spans="2:31">
      <c r="R19" s="53"/>
      <c r="S19" s="48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50"/>
    </row>
    <row r="20" spans="2:31">
      <c r="R20" s="53"/>
      <c r="S20" s="48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50"/>
    </row>
    <row r="26" spans="2:31">
      <c r="C26" s="15"/>
    </row>
    <row r="27" spans="2:31">
      <c r="C27" s="4"/>
    </row>
    <row r="28" spans="2:31">
      <c r="B28" s="3"/>
    </row>
    <row r="29" spans="2:31">
      <c r="B29" s="15"/>
    </row>
  </sheetData>
  <phoneticPr fontId="2"/>
  <pageMargins left="0.7" right="0.7" top="0.75" bottom="0.75" header="0.3" footer="0.3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312C4-4F7E-4E6F-859D-B3B0FA8B4E4F}">
  <sheetPr codeName="Sheet5">
    <tabColor theme="1"/>
  </sheetPr>
  <dimension ref="A1:T1748"/>
  <sheetViews>
    <sheetView workbookViewId="0">
      <selection sqref="A1:R442"/>
    </sheetView>
  </sheetViews>
  <sheetFormatPr defaultRowHeight="12"/>
  <cols>
    <col min="1" max="1" width="12" bestFit="1" customWidth="1"/>
    <col min="2" max="2" width="57.59765625" bestFit="1" customWidth="1"/>
    <col min="3" max="3" width="12.296875" bestFit="1" customWidth="1"/>
    <col min="4" max="4" width="19.09765625" bestFit="1" customWidth="1"/>
    <col min="5" max="5" width="18.3984375" bestFit="1" customWidth="1"/>
    <col min="6" max="6" width="14.59765625" bestFit="1" customWidth="1"/>
    <col min="7" max="7" width="20.69921875" bestFit="1" customWidth="1"/>
    <col min="8" max="8" width="10.3984375" style="2" bestFit="1" customWidth="1"/>
    <col min="9" max="9" width="27.5" style="6" bestFit="1" customWidth="1"/>
    <col min="10" max="10" width="12.296875" style="5" bestFit="1" customWidth="1"/>
    <col min="11" max="11" width="16.8984375" style="12" bestFit="1" customWidth="1"/>
    <col min="12" max="12" width="8.19921875" bestFit="1" customWidth="1"/>
    <col min="13" max="13" width="7.796875" bestFit="1" customWidth="1"/>
    <col min="14" max="14" width="24.09765625" bestFit="1" customWidth="1"/>
    <col min="15" max="16" width="19.69921875" bestFit="1" customWidth="1"/>
    <col min="17" max="18" width="9.19921875" bestFit="1" customWidth="1"/>
  </cols>
  <sheetData>
    <row r="1" spans="1:20">
      <c r="A1" t="s">
        <v>25</v>
      </c>
      <c r="B1" t="s">
        <v>2</v>
      </c>
      <c r="C1" t="s">
        <v>24</v>
      </c>
      <c r="D1" t="s">
        <v>1136</v>
      </c>
      <c r="E1" t="s">
        <v>951</v>
      </c>
      <c r="F1" s="2" t="s">
        <v>957</v>
      </c>
      <c r="G1" s="2" t="s">
        <v>958</v>
      </c>
      <c r="H1" s="2" t="s">
        <v>959</v>
      </c>
      <c r="I1" s="6" t="s">
        <v>1098</v>
      </c>
      <c r="J1" s="7" t="s">
        <v>1099</v>
      </c>
      <c r="K1" s="7" t="s">
        <v>1171</v>
      </c>
      <c r="L1" s="13" t="s">
        <v>1169</v>
      </c>
      <c r="M1" t="s">
        <v>960</v>
      </c>
      <c r="N1" t="s">
        <v>1173</v>
      </c>
      <c r="O1" t="s">
        <v>1174</v>
      </c>
      <c r="P1" t="s">
        <v>1175</v>
      </c>
      <c r="Q1" t="s">
        <v>1176</v>
      </c>
      <c r="R1" t="s">
        <v>1177</v>
      </c>
      <c r="S1" s="12"/>
    </row>
    <row r="2" spans="1:20">
      <c r="A2" s="232" t="s">
        <v>555</v>
      </c>
      <c r="B2" t="s">
        <v>491</v>
      </c>
      <c r="C2" s="2">
        <v>46225</v>
      </c>
      <c r="D2" s="232">
        <v>1200</v>
      </c>
      <c r="E2" s="232">
        <v>45600</v>
      </c>
      <c r="F2" s="2" cm="1">
        <f t="array" ref="F2">_xlfn.LET(
    _xlpm._完了日,_加工実績DATA[加工完了日],
    _xlpm._調整納期列,_t受注ﾌｧｲﾙ_総合計[調整納期],
    _xlpm._加工完了日,_xlfn.TAKE(
                _xlfn._xlws.FILTER(_xlpm._完了日,
                    (A2=_加工実績DATA[依頼NO])*
                    (YEAR(C2) = YEAR(_xlpm._完了日))
                ),1),
    IF(_xlpm._加工完了日 = 0,NA(),_xlpm._加工完了日)
)</f>
        <v>46227</v>
      </c>
      <c r="G2" s="2" t="str" cm="1">
        <f t="array" ref="G2">_xlfn.LET(
    _xlpm._完了日列,#REF!,
    _xlpm._完了日,
    _xlfn.TAKE(
        _xlfn._xlws.FILTER(_xlpm._完了日列,
            (A2=#REF!)*
            (DATEVALUE("2025/1/1") &lt; C2)
        ),1
    ),
    IFERROR(_xlpm._完了日,"")
)</f>
        <v/>
      </c>
      <c r="H2" s="2" cm="1">
        <f t="array" ref="H2">_xlfn.LET(
    _xlpm.f, IFERROR(F2, 0),
    _xlpm.g, IFERROR(G2, 0),
    _xlpm.c, IFERROR(C2, 0),
    _xlfn.IFS(
        ISNUMBER(_xlpm.f)*(_xlpm.f&gt;0), _xlpm.f,
        ISNUMBER(_xlpm.g)*(_xlpm.g&gt;0), _xlpm.g,
        ISNUMBER(_xlpm.c)*(_xlpm.c&gt;0), _xlpm.c,
        TRUE, ""
    )
)</f>
        <v>46227</v>
      </c>
      <c r="I2" s="5" cm="1">
        <f t="array" ref="I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(A2=_xlpm._依頼NO列) *
                (YEAR(_xlpm._月次年月日列) = YEAR(H2))
            )
        ),
    0)
)</f>
        <v>0</v>
      </c>
      <c r="J2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45600</v>
      </c>
      <c r="K2" s="5">
        <f t="shared" ref="K2:K65" si="0">IF(ISERROR(F2),0,E2)</f>
        <v>45600</v>
      </c>
      <c r="L2" s="12">
        <f>_xlfn.LET(
  _xlpm._依頼NO, A2,
  _xlpm._集計年, YEAR(H2),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" s="12">
        <f>_xlfn.LET(
  _xlpm._依頼NO, A2,
  _xlpm._集計年, YEAR(H2),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" s="5" t="str">
        <f t="shared" ref="N2:N65" si="1">IFERROR(
    INDEX(
        _xlfn.TEXTSPLIT(
            SUBSTITUTE(SUBSTITUTE(B2, "，", ","), "、", ","),
            ",",
        ),
        1,
        1
    ),
    ""
)</f>
        <v>EC</v>
      </c>
      <c r="O2" s="5" t="str">
        <f t="shared" ref="O2:O65" si="2">IFERROR(
    INDEX(
        _xlfn.TEXTSPLIT(
            SUBSTITUTE(SUBSTITUTE(B2, "，", ","), "、", ","),
            ",",
        ),
        1,
        2
    ),
    ""
)</f>
        <v>検査</v>
      </c>
      <c r="P2" s="5" t="str">
        <f t="shared" ref="P2:P65" si="3">IFERROR(
    INDEX(
        _xlfn.TEXTSPLIT(
            SUBSTITUTE(SUBSTITUTE(B2, "，", ","), "、", ","),
            ",",
        ),
        1,
        3
    ),
    ""
)</f>
        <v/>
      </c>
      <c r="Q2" s="5" t="str">
        <f t="shared" ref="Q2:Q65" si="4">IFERROR(
    INDEX(
        _xlfn.TEXTSPLIT(
            SUBSTITUTE(SUBSTITUTE(B2, "，", ","), "、", ","),
            ",",
        ),
        1,
        4
    ),
    ""
)</f>
        <v/>
      </c>
      <c r="R2" s="5" t="str">
        <f t="shared" ref="R2:R65" si="5">IFERROR(
    INDEX(
        _xlfn.TEXTSPLIT(
            SUBSTITUTE(SUBSTITUTE(B2, "，", ","), "、", ","),
            ",",
        ),
        1,
        5
    ),
    ""
)</f>
        <v/>
      </c>
      <c r="S2" s="12"/>
      <c r="T2" s="12"/>
    </row>
    <row r="3" spans="1:20">
      <c r="A3" s="232" t="s">
        <v>556</v>
      </c>
      <c r="B3" t="s">
        <v>491</v>
      </c>
      <c r="C3" s="2">
        <v>46221</v>
      </c>
      <c r="D3" s="232">
        <v>3300</v>
      </c>
      <c r="E3" s="232">
        <v>125400</v>
      </c>
      <c r="F3" s="2" cm="1">
        <f t="array" ref="F3">_xlfn.LET(
    _xlpm._完了日,_加工実績DATA[加工完了日],
    _xlpm._調整納期列,_t受注ﾌｧｲﾙ_総合計[調整納期],
    _xlpm._加工完了日,_xlfn.TAKE(
                _xlfn._xlws.FILTER(_xlpm._完了日,
                    (A3=_加工実績DATA[依頼NO])*
                    (YEAR(C3) = YEAR(_xlpm._完了日))
                ),1),
    IF(_xlpm._加工完了日 = 0,NA(),_xlpm._加工完了日)
)</f>
        <v>46227</v>
      </c>
      <c r="G3" s="2" t="str" cm="1">
        <f t="array" ref="G3">_xlfn.LET(
    _xlpm._完了日列,#REF!,
    _xlpm._完了日,
    _xlfn.TAKE(
        _xlfn._xlws.FILTER(_xlpm._完了日列,
            (A3=#REF!)*
            (DATEVALUE("2025/1/1") &lt; C3)
        ),1
    ),
    IFERROR(_xlpm._完了日,"")
)</f>
        <v/>
      </c>
      <c r="H3" s="2" cm="1">
        <f t="array" ref="H3">_xlfn.LET(
    _xlpm.f, IFERROR(F3, 0),
    _xlpm.g, IFERROR(G3, 0),
    _xlpm.c, IFERROR(C3, 0),
    _xlfn.IFS(
        ISNUMBER(_xlpm.f)*(_xlpm.f&gt;0), _xlpm.f,
        ISNUMBER(_xlpm.g)*(_xlpm.g&gt;0), _xlpm.g,
        ISNUMBER(_xlpm.c)*(_xlpm.c&gt;0), _xlpm.c,
        TRUE, ""
    )
)</f>
        <v>46227</v>
      </c>
      <c r="I3" s="5" cm="1">
        <f t="array" ref="I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(A3=_xlpm._依頼NO列) *
                (YEAR(_xlpm._月次年月日列) = YEAR(H3))
            )
        ),
    0)
)</f>
        <v>0</v>
      </c>
      <c r="J3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125400</v>
      </c>
      <c r="K3" s="5">
        <f t="shared" si="0"/>
        <v>125400</v>
      </c>
      <c r="L3" s="12">
        <f>_xlfn.LET(
  _xlpm._依頼NO, A3,
  _xlpm._集計年, YEAR(H3),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" s="12">
        <f>_xlfn.LET(
  _xlpm._依頼NO, A3,
  _xlpm._集計年, YEAR(H3),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" s="5" t="str">
        <f t="shared" si="1"/>
        <v>EC</v>
      </c>
      <c r="O3" s="5" t="str">
        <f t="shared" si="2"/>
        <v>検査</v>
      </c>
      <c r="P3" s="5" t="str">
        <f t="shared" si="3"/>
        <v/>
      </c>
      <c r="Q3" s="5" t="str">
        <f t="shared" si="4"/>
        <v/>
      </c>
      <c r="R3" s="5" t="str">
        <f t="shared" si="5"/>
        <v/>
      </c>
    </row>
    <row r="4" spans="1:20">
      <c r="A4" s="232" t="s">
        <v>2085</v>
      </c>
      <c r="B4" t="s">
        <v>46</v>
      </c>
      <c r="C4" s="2">
        <v>46211</v>
      </c>
      <c r="D4" s="232">
        <v>1940</v>
      </c>
      <c r="E4" s="232">
        <v>83420</v>
      </c>
      <c r="F4" s="2" cm="1">
        <f t="array" ref="F4">_xlfn.LET(
    _xlpm._完了日,_加工実績DATA[加工完了日],
    _xlpm._調整納期列,_t受注ﾌｧｲﾙ_総合計[調整納期],
    _xlpm._加工完了日,_xlfn.TAKE(
                _xlfn._xlws.FILTER(_xlpm._完了日,
                    (A4=_加工実績DATA[依頼NO])*
                    (YEAR(C4) = YEAR(_xlpm._完了日))
                ),1),
    IF(_xlpm._加工完了日 = 0,NA(),_xlpm._加工完了日)
)</f>
        <v>46206</v>
      </c>
      <c r="G4" s="2" t="str" cm="1">
        <f t="array" ref="G4">_xlfn.LET(
    _xlpm._完了日列,#REF!,
    _xlpm._完了日,
    _xlfn.TAKE(
        _xlfn._xlws.FILTER(_xlpm._完了日列,
            (A4=#REF!)*
            (DATEVALUE("2025/1/1") &lt; C4)
        ),1
    ),
    IFERROR(_xlpm._完了日,"")
)</f>
        <v/>
      </c>
      <c r="H4" s="2" cm="1">
        <f t="array" ref="H4">_xlfn.LET(
    _xlpm.f, IFERROR(F4, 0),
    _xlpm.g, IFERROR(G4, 0),
    _xlpm.c, IFERROR(C4, 0),
    _xlfn.IFS(
        ISNUMBER(_xlpm.f)*(_xlpm.f&gt;0), _xlpm.f,
        ISNUMBER(_xlpm.g)*(_xlpm.g&gt;0), _xlpm.g,
        ISNUMBER(_xlpm.c)*(_xlpm.c&gt;0), _xlpm.c,
        TRUE, ""
    )
)</f>
        <v>46206</v>
      </c>
      <c r="I4" s="5" cm="1">
        <f t="array" ref="I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(A4=_xlpm._依頼NO列) *
                (YEAR(_xlpm._月次年月日列) = YEAR(H4))
            )
        ),
    0)
)</f>
        <v>0</v>
      </c>
      <c r="J4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83420</v>
      </c>
      <c r="K4" s="5">
        <f t="shared" si="0"/>
        <v>83420</v>
      </c>
      <c r="L4" s="12">
        <f>_xlfn.LET(
  _xlpm._依頼NO, A4,
  _xlpm._集計年, YEAR(H4),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1</v>
      </c>
      <c r="M4" s="12">
        <f>_xlfn.LET(
  _xlpm._依頼NO, A4,
  _xlpm._集計年, YEAR(H4),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0</v>
      </c>
      <c r="N4" s="5" t="str">
        <f t="shared" si="1"/>
        <v>SEC</v>
      </c>
      <c r="O4" s="5" t="str">
        <f t="shared" si="2"/>
        <v>ｽﾘｯﾄ</v>
      </c>
      <c r="P4" s="5" t="str">
        <f t="shared" si="3"/>
        <v/>
      </c>
      <c r="Q4" s="5" t="str">
        <f t="shared" si="4"/>
        <v/>
      </c>
      <c r="R4" s="5" t="str">
        <f t="shared" si="5"/>
        <v/>
      </c>
    </row>
    <row r="5" spans="1:20">
      <c r="A5" s="232" t="s">
        <v>2094</v>
      </c>
      <c r="B5" t="s">
        <v>17</v>
      </c>
      <c r="C5" s="2">
        <v>46212</v>
      </c>
      <c r="D5" s="232">
        <v>6000</v>
      </c>
      <c r="E5" s="232">
        <v>66000</v>
      </c>
      <c r="F5" s="2" cm="1">
        <f t="array" ref="F5">_xlfn.LET(
    _xlpm._完了日,_加工実績DATA[加工完了日],
    _xlpm._調整納期列,_t受注ﾌｧｲﾙ_総合計[調整納期],
    _xlpm._加工完了日,_xlfn.TAKE(
                _xlfn._xlws.FILTER(_xlpm._完了日,
                    (A5=_加工実績DATA[依頼NO])*
                    (YEAR(C5) = YEAR(_xlpm._完了日))
                ),1),
    IF(_xlpm._加工完了日 = 0,NA(),_xlpm._加工完了日)
)</f>
        <v>46205</v>
      </c>
      <c r="G5" s="2" t="str" cm="1">
        <f t="array" ref="G5">_xlfn.LET(
    _xlpm._完了日列,#REF!,
    _xlpm._完了日,
    _xlfn.TAKE(
        _xlfn._xlws.FILTER(_xlpm._完了日列,
            (A5=#REF!)*
            (DATEVALUE("2025/1/1") &lt; C5)
        ),1
    ),
    IFERROR(_xlpm._完了日,"")
)</f>
        <v/>
      </c>
      <c r="H5" s="2" cm="1">
        <f t="array" ref="H5">_xlfn.LET(
    _xlpm.f, IFERROR(F5, 0),
    _xlpm.g, IFERROR(G5, 0),
    _xlpm.c, IFERROR(C5, 0),
    _xlfn.IFS(
        ISNUMBER(_xlpm.f)*(_xlpm.f&gt;0), _xlpm.f,
        ISNUMBER(_xlpm.g)*(_xlpm.g&gt;0), _xlpm.g,
        ISNUMBER(_xlpm.c)*(_xlpm.c&gt;0), _xlpm.c,
        TRUE, ""
    )
)</f>
        <v>46205</v>
      </c>
      <c r="I5" s="5" cm="1">
        <f t="array" ref="I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(A5=_xlpm._依頼NO列) *
                (YEAR(_xlpm._月次年月日列) = YEAR(H5))
            )
        ),
    0)
)</f>
        <v>0</v>
      </c>
      <c r="J5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66000</v>
      </c>
      <c r="K5" s="5">
        <f t="shared" si="0"/>
        <v>66000</v>
      </c>
      <c r="L5" s="12">
        <f>_xlfn.LET(
  _xlpm._依頼NO, A5,
  _xlpm._集計年, YEAR(H5),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5" s="12">
        <f>_xlfn.LET(
  _xlpm._依頼NO, A5,
  _xlpm._集計年, YEAR(H5),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5" s="5" t="str">
        <f t="shared" si="1"/>
        <v>ｽﾗｲｽ</v>
      </c>
      <c r="O5" s="5" t="str">
        <f t="shared" si="2"/>
        <v/>
      </c>
      <c r="P5" s="5" t="str">
        <f t="shared" si="3"/>
        <v/>
      </c>
      <c r="Q5" s="5" t="str">
        <f t="shared" si="4"/>
        <v/>
      </c>
      <c r="R5" s="5" t="str">
        <f t="shared" si="5"/>
        <v/>
      </c>
    </row>
    <row r="6" spans="1:20">
      <c r="A6" s="232" t="s">
        <v>2095</v>
      </c>
      <c r="B6" t="s">
        <v>46</v>
      </c>
      <c r="C6" s="2">
        <v>46211</v>
      </c>
      <c r="D6" s="232">
        <v>1600</v>
      </c>
      <c r="E6" s="232">
        <v>16000</v>
      </c>
      <c r="F6" s="2" cm="1">
        <f t="array" ref="F6">_xlfn.LET(
    _xlpm._完了日,_加工実績DATA[加工完了日],
    _xlpm._調整納期列,_t受注ﾌｧｲﾙ_総合計[調整納期],
    _xlpm._加工完了日,_xlfn.TAKE(
                _xlfn._xlws.FILTER(_xlpm._完了日,
                    (A6=_加工実績DATA[依頼NO])*
                    (YEAR(C6) = YEAR(_xlpm._完了日))
                ),1),
    IF(_xlpm._加工完了日 = 0,NA(),_xlpm._加工完了日)
)</f>
        <v>46209</v>
      </c>
      <c r="G6" s="2" t="str" cm="1">
        <f t="array" ref="G6">_xlfn.LET(
    _xlpm._完了日列,#REF!,
    _xlpm._完了日,
    _xlfn.TAKE(
        _xlfn._xlws.FILTER(_xlpm._完了日列,
            (A6=#REF!)*
            (DATEVALUE("2025/1/1") &lt; C6)
        ),1
    ),
    IFERROR(_xlpm._完了日,"")
)</f>
        <v/>
      </c>
      <c r="H6" s="2" cm="1">
        <f t="array" ref="H6">_xlfn.LET(
    _xlpm.f, IFERROR(F6, 0),
    _xlpm.g, IFERROR(G6, 0),
    _xlpm.c, IFERROR(C6, 0),
    _xlfn.IFS(
        ISNUMBER(_xlpm.f)*(_xlpm.f&gt;0), _xlpm.f,
        ISNUMBER(_xlpm.g)*(_xlpm.g&gt;0), _xlpm.g,
        ISNUMBER(_xlpm.c)*(_xlpm.c&gt;0), _xlpm.c,
        TRUE, ""
    )
)</f>
        <v>46209</v>
      </c>
      <c r="I6" s="5" cm="1">
        <f t="array" ref="I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(A6=_xlpm._依頼NO列) *
                (YEAR(_xlpm._月次年月日列) = YEAR(H6))
            )
        ),
    0)
)</f>
        <v>0</v>
      </c>
      <c r="J6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16000</v>
      </c>
      <c r="K6" s="5">
        <f t="shared" si="0"/>
        <v>16000</v>
      </c>
      <c r="L6" s="12">
        <f>_xlfn.LET(
  _xlpm._依頼NO, A6,
  _xlpm._集計年, YEAR(H6),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6" s="12">
        <f>_xlfn.LET(
  _xlpm._依頼NO, A6,
  _xlpm._集計年, YEAR(H6),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6" s="5" t="str">
        <f t="shared" si="1"/>
        <v>SEC</v>
      </c>
      <c r="O6" s="5" t="str">
        <f t="shared" si="2"/>
        <v>ｽﾘｯﾄ</v>
      </c>
      <c r="P6" s="5" t="str">
        <f t="shared" si="3"/>
        <v/>
      </c>
      <c r="Q6" s="5" t="str">
        <f t="shared" si="4"/>
        <v/>
      </c>
      <c r="R6" s="5" t="str">
        <f t="shared" si="5"/>
        <v/>
      </c>
    </row>
    <row r="7" spans="1:20">
      <c r="A7" s="232" t="s">
        <v>2100</v>
      </c>
      <c r="B7" t="s">
        <v>46</v>
      </c>
      <c r="C7" s="2">
        <v>46211</v>
      </c>
      <c r="D7" s="232">
        <v>1200</v>
      </c>
      <c r="E7" s="232">
        <v>12000</v>
      </c>
      <c r="F7" s="2" cm="1">
        <f t="array" ref="F7">_xlfn.LET(
    _xlpm._完了日,_加工実績DATA[加工完了日],
    _xlpm._調整納期列,_t受注ﾌｧｲﾙ_総合計[調整納期],
    _xlpm._加工完了日,_xlfn.TAKE(
                _xlfn._xlws.FILTER(_xlpm._完了日,
                    (A7=_加工実績DATA[依頼NO])*
                    (YEAR(C7) = YEAR(_xlpm._完了日))
                ),1),
    IF(_xlpm._加工完了日 = 0,NA(),_xlpm._加工完了日)
)</f>
        <v>46209</v>
      </c>
      <c r="G7" s="2" t="str" cm="1">
        <f t="array" ref="G7">_xlfn.LET(
    _xlpm._完了日列,#REF!,
    _xlpm._完了日,
    _xlfn.TAKE(
        _xlfn._xlws.FILTER(_xlpm._完了日列,
            (A7=#REF!)*
            (DATEVALUE("2025/1/1") &lt; C7)
        ),1
    ),
    IFERROR(_xlpm._完了日,"")
)</f>
        <v/>
      </c>
      <c r="H7" s="2" cm="1">
        <f t="array" ref="H7">_xlfn.LET(
    _xlpm.f, IFERROR(F7, 0),
    _xlpm.g, IFERROR(G7, 0),
    _xlpm.c, IFERROR(C7, 0),
    _xlfn.IFS(
        ISNUMBER(_xlpm.f)*(_xlpm.f&gt;0), _xlpm.f,
        ISNUMBER(_xlpm.g)*(_xlpm.g&gt;0), _xlpm.g,
        ISNUMBER(_xlpm.c)*(_xlpm.c&gt;0), _xlpm.c,
        TRUE, ""
    )
)</f>
        <v>46209</v>
      </c>
      <c r="I7" s="5" cm="1">
        <f t="array" ref="I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(A7=_xlpm._依頼NO列) *
                (YEAR(_xlpm._月次年月日列) = YEAR(H7))
            )
        ),
    0)
)</f>
        <v>0</v>
      </c>
      <c r="J7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12000</v>
      </c>
      <c r="K7" s="5">
        <f t="shared" si="0"/>
        <v>12000</v>
      </c>
      <c r="L7" s="12">
        <f>_xlfn.LET(
  _xlpm._依頼NO, A7,
  _xlpm._集計年, YEAR(H7),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7" s="12">
        <f>_xlfn.LET(
  _xlpm._依頼NO, A7,
  _xlpm._集計年, YEAR(H7),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7" s="5" t="str">
        <f t="shared" si="1"/>
        <v>SEC</v>
      </c>
      <c r="O7" s="5" t="str">
        <f t="shared" si="2"/>
        <v>ｽﾘｯﾄ</v>
      </c>
      <c r="P7" s="5" t="str">
        <f t="shared" si="3"/>
        <v/>
      </c>
      <c r="Q7" s="5" t="str">
        <f t="shared" si="4"/>
        <v/>
      </c>
      <c r="R7" s="5" t="str">
        <f t="shared" si="5"/>
        <v/>
      </c>
    </row>
    <row r="8" spans="1:20">
      <c r="A8" s="232" t="s">
        <v>537</v>
      </c>
      <c r="B8" t="s">
        <v>2103</v>
      </c>
      <c r="C8" s="2">
        <v>46192</v>
      </c>
      <c r="D8" s="232">
        <v>100</v>
      </c>
      <c r="E8" s="232">
        <v>3500</v>
      </c>
      <c r="F8" s="2" cm="1">
        <f t="array" ref="F8">_xlfn.LET(
    _xlpm._完了日,_加工実績DATA[加工完了日],
    _xlpm._調整納期列,_t受注ﾌｧｲﾙ_総合計[調整納期],
    _xlpm._加工完了日,_xlfn.TAKE(
                _xlfn._xlws.FILTER(_xlpm._完了日,
                    (A8=_加工実績DATA[依頼NO])*
                    (YEAR(C8) = YEAR(_xlpm._完了日))
                ),1),
    IF(_xlpm._加工完了日 = 0,NA(),_xlpm._加工完了日)
)</f>
        <v>46196</v>
      </c>
      <c r="G8" s="2" t="str" cm="1">
        <f t="array" ref="G8">_xlfn.LET(
    _xlpm._完了日列,#REF!,
    _xlpm._完了日,
    _xlfn.TAKE(
        _xlfn._xlws.FILTER(_xlpm._完了日列,
            (A8=#REF!)*
            (DATEVALUE("2025/1/1") &lt; C8)
        ),1
    ),
    IFERROR(_xlpm._完了日,"")
)</f>
        <v/>
      </c>
      <c r="H8" s="2" cm="1">
        <f t="array" ref="H8">_xlfn.LET(
    _xlpm.f, IFERROR(F8, 0),
    _xlpm.g, IFERROR(G8, 0),
    _xlpm.c, IFERROR(C8, 0),
    _xlfn.IFS(
        ISNUMBER(_xlpm.f)*(_xlpm.f&gt;0), _xlpm.f,
        ISNUMBER(_xlpm.g)*(_xlpm.g&gt;0), _xlpm.g,
        ISNUMBER(_xlpm.c)*(_xlpm.c&gt;0), _xlpm.c,
        TRUE, ""
    )
)</f>
        <v>46196</v>
      </c>
      <c r="I8" s="5" cm="1">
        <f t="array" ref="I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(A8=_xlpm._依頼NO列) *
                (YEAR(_xlpm._月次年月日列) = YEAR(H8))
            )
        ),
    0)
)</f>
        <v>0</v>
      </c>
      <c r="J8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3500</v>
      </c>
      <c r="K8" s="5">
        <f t="shared" si="0"/>
        <v>3500</v>
      </c>
      <c r="L8" s="12">
        <f>_xlfn.LET(
  _xlpm._依頼NO, A8,
  _xlpm._集計年, YEAR(H8),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8" s="12">
        <f>_xlfn.LET(
  _xlpm._依頼NO, A8,
  _xlpm._集計年, YEAR(H8),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8" s="5" t="str">
        <f t="shared" si="1"/>
        <v>ｽﾗｲｽ</v>
      </c>
      <c r="O8" s="5" t="str">
        <f t="shared" si="2"/>
        <v>巻き返し</v>
      </c>
      <c r="P8" s="5" t="str">
        <f t="shared" si="3"/>
        <v/>
      </c>
      <c r="Q8" s="5" t="str">
        <f t="shared" si="4"/>
        <v/>
      </c>
      <c r="R8" s="5" t="str">
        <f t="shared" si="5"/>
        <v/>
      </c>
      <c r="T8" t="b">
        <f>IF(_t受注ﾌｧｲﾙ_総合計[[#This Row],[加工金額]]=_t受注ﾌｧｲﾙ_総合計[[#This Row],[受注金額(修正)]],TRUE)</f>
        <v>1</v>
      </c>
    </row>
    <row r="9" spans="1:20">
      <c r="A9" s="232" t="s">
        <v>546</v>
      </c>
      <c r="B9" t="s">
        <v>880</v>
      </c>
      <c r="C9" s="2">
        <v>46212</v>
      </c>
      <c r="D9" s="232">
        <v>6000</v>
      </c>
      <c r="E9" s="232">
        <v>228000</v>
      </c>
      <c r="F9" s="2" cm="1">
        <f t="array" ref="F9">_xlfn.LET(
    _xlpm._完了日,_加工実績DATA[加工完了日],
    _xlpm._調整納期列,_t受注ﾌｧｲﾙ_総合計[調整納期],
    _xlpm._加工完了日,_xlfn.TAKE(
                _xlfn._xlws.FILTER(_xlpm._完了日,
                    (A9=_加工実績DATA[依頼NO])*
                    (YEAR(C9) = YEAR(_xlpm._完了日))
                ),1),
    IF(_xlpm._加工完了日 = 0,NA(),_xlpm._加工完了日)
)</f>
        <v>46211</v>
      </c>
      <c r="G9" s="2" t="str" cm="1">
        <f t="array" ref="G9">_xlfn.LET(
    _xlpm._完了日列,#REF!,
    _xlpm._完了日,
    _xlfn.TAKE(
        _xlfn._xlws.FILTER(_xlpm._完了日列,
            (A9=#REF!)*
            (DATEVALUE("2025/1/1") &lt; C9)
        ),1
    ),
    IFERROR(_xlpm._完了日,"")
)</f>
        <v/>
      </c>
      <c r="H9" s="2" cm="1">
        <f t="array" ref="H9">_xlfn.LET(
    _xlpm.f, IFERROR(F9, 0),
    _xlpm.g, IFERROR(G9, 0),
    _xlpm.c, IFERROR(C9, 0),
    _xlfn.IFS(
        ISNUMBER(_xlpm.f)*(_xlpm.f&gt;0), _xlpm.f,
        ISNUMBER(_xlpm.g)*(_xlpm.g&gt;0), _xlpm.g,
        ISNUMBER(_xlpm.c)*(_xlpm.c&gt;0), _xlpm.c,
        TRUE, ""
    )
)</f>
        <v>46211</v>
      </c>
      <c r="I9" s="5" cm="1">
        <f t="array" ref="I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(A9=_xlpm._依頼NO列) *
                (YEAR(_xlpm._月次年月日列) = YEAR(H9))
            )
        ),
    0)
)</f>
        <v>0</v>
      </c>
      <c r="J9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228000</v>
      </c>
      <c r="K9" s="5">
        <f t="shared" si="0"/>
        <v>228000</v>
      </c>
      <c r="L9" s="12">
        <f>_xlfn.LET(
  _xlpm._依頼NO, A9,
  _xlpm._集計年, YEAR(H9),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9" s="12">
        <f>_xlfn.LET(
  _xlpm._依頼NO, A9,
  _xlpm._集計年, YEAR(H9),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9" s="5" t="str">
        <f t="shared" si="1"/>
        <v>EC</v>
      </c>
      <c r="O9" s="5" t="str">
        <f t="shared" si="2"/>
        <v>ゴミ除去</v>
      </c>
      <c r="P9" s="5" t="str">
        <f t="shared" si="3"/>
        <v/>
      </c>
      <c r="Q9" s="5" t="str">
        <f t="shared" si="4"/>
        <v/>
      </c>
      <c r="R9" s="5" t="str">
        <f t="shared" si="5"/>
        <v/>
      </c>
      <c r="T9" t="b">
        <f>IF(_t受注ﾌｧｲﾙ_総合計[[#This Row],[加工金額]]=_t受注ﾌｧｲﾙ_総合計[[#This Row],[受注金額(修正)]],TRUE)</f>
        <v>1</v>
      </c>
    </row>
    <row r="10" spans="1:20">
      <c r="A10" s="232" t="s">
        <v>259</v>
      </c>
      <c r="B10" t="s">
        <v>880</v>
      </c>
      <c r="C10" s="2">
        <v>46216</v>
      </c>
      <c r="D10" s="232">
        <v>6000</v>
      </c>
      <c r="E10" s="232">
        <v>228000</v>
      </c>
      <c r="F10" s="2" cm="1">
        <f t="array" ref="F10">_xlfn.LET(
    _xlpm._完了日,_加工実績DATA[加工完了日],
    _xlpm._調整納期列,_t受注ﾌｧｲﾙ_総合計[調整納期],
    _xlpm._加工完了日,_xlfn.TAKE(
                _xlfn._xlws.FILTER(_xlpm._完了日,
                    (A10=_加工実績DATA[依頼NO])*
                    (YEAR(C10) = YEAR(_xlpm._完了日))
                ),1),
    IF(_xlpm._加工完了日 = 0,NA(),_xlpm._加工完了日)
)</f>
        <v>46213</v>
      </c>
      <c r="G10" s="2" t="str" cm="1">
        <f t="array" ref="G10">_xlfn.LET(
    _xlpm._完了日列,#REF!,
    _xlpm._完了日,
    _xlfn.TAKE(
        _xlfn._xlws.FILTER(_xlpm._完了日列,
            (A10=#REF!)*
            (DATEVALUE("2025/1/1") &lt; C10)
        ),1
    ),
    IFERROR(_xlpm._完了日,"")
)</f>
        <v/>
      </c>
      <c r="H10" s="2" cm="1">
        <f t="array" ref="H10">_xlfn.LET(
    _xlpm.f, IFERROR(F10, 0),
    _xlpm.g, IFERROR(G10, 0),
    _xlpm.c, IFERROR(C10, 0),
    _xlfn.IFS(
        ISNUMBER(_xlpm.f)*(_xlpm.f&gt;0), _xlpm.f,
        ISNUMBER(_xlpm.g)*(_xlpm.g&gt;0), _xlpm.g,
        ISNUMBER(_xlpm.c)*(_xlpm.c&gt;0), _xlpm.c,
        TRUE, ""
    )
)</f>
        <v>46213</v>
      </c>
      <c r="I10" s="5" cm="1">
        <f t="array" ref="I1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(A10=_xlpm._依頼NO列) *
                (YEAR(_xlpm._月次年月日列) = YEAR(H10))
            )
        ),
    0)
)</f>
        <v>0</v>
      </c>
      <c r="J10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228000</v>
      </c>
      <c r="K10" s="5">
        <f t="shared" si="0"/>
        <v>228000</v>
      </c>
      <c r="L10" s="12">
        <f>_xlfn.LET(
  _xlpm._依頼NO, A10,
  _xlpm._集計年, YEAR(H10),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0" s="12">
        <f>_xlfn.LET(
  _xlpm._依頼NO, A10,
  _xlpm._集計年, YEAR(H10),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0" s="5" t="str">
        <f t="shared" si="1"/>
        <v>EC</v>
      </c>
      <c r="O10" s="5" t="str">
        <f t="shared" si="2"/>
        <v>ゴミ除去</v>
      </c>
      <c r="P10" s="5" t="str">
        <f t="shared" si="3"/>
        <v/>
      </c>
      <c r="Q10" s="5" t="str">
        <f t="shared" si="4"/>
        <v/>
      </c>
      <c r="R10" s="5" t="str">
        <f t="shared" si="5"/>
        <v/>
      </c>
      <c r="T10" t="b">
        <f>IF(_t受注ﾌｧｲﾙ_総合計[[#This Row],[加工金額]]=_t受注ﾌｧｲﾙ_総合計[[#This Row],[受注金額(修正)]],TRUE)</f>
        <v>1</v>
      </c>
    </row>
    <row r="11" spans="1:20">
      <c r="A11" s="232" t="s">
        <v>128</v>
      </c>
      <c r="B11" t="s">
        <v>880</v>
      </c>
      <c r="C11" s="2">
        <v>46217</v>
      </c>
      <c r="D11" s="232">
        <v>5400</v>
      </c>
      <c r="E11" s="232">
        <v>205200</v>
      </c>
      <c r="F11" s="2" cm="1">
        <f t="array" ref="F11">_xlfn.LET(
    _xlpm._完了日,_加工実績DATA[加工完了日],
    _xlpm._調整納期列,_t受注ﾌｧｲﾙ_総合計[調整納期],
    _xlpm._加工完了日,_xlfn.TAKE(
                _xlfn._xlws.FILTER(_xlpm._完了日,
                    (A11=_加工実績DATA[依頼NO])*
                    (YEAR(C11) = YEAR(_xlpm._完了日))
                ),1),
    IF(_xlpm._加工完了日 = 0,NA(),_xlpm._加工完了日)
)</f>
        <v>46230</v>
      </c>
      <c r="G11" s="2" t="str" cm="1">
        <f t="array" ref="G11">_xlfn.LET(
    _xlpm._完了日列,#REF!,
    _xlpm._完了日,
    _xlfn.TAKE(
        _xlfn._xlws.FILTER(_xlpm._完了日列,
            (A11=#REF!)*
            (DATEVALUE("2025/1/1") &lt; C11)
        ),1
    ),
    IFERROR(_xlpm._完了日,"")
)</f>
        <v/>
      </c>
      <c r="H11" s="2" cm="1">
        <f t="array" ref="H11">_xlfn.LET(
    _xlpm.f, IFERROR(F11, 0),
    _xlpm.g, IFERROR(G11, 0),
    _xlpm.c, IFERROR(C11, 0),
    _xlfn.IFS(
        ISNUMBER(_xlpm.f)*(_xlpm.f&gt;0), _xlpm.f,
        ISNUMBER(_xlpm.g)*(_xlpm.g&gt;0), _xlpm.g,
        ISNUMBER(_xlpm.c)*(_xlpm.c&gt;0), _xlpm.c,
        TRUE, ""
    )
)</f>
        <v>46230</v>
      </c>
      <c r="I11" s="5" cm="1">
        <f t="array" ref="I1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(A11=_xlpm._依頼NO列) *
                (YEAR(_xlpm._月次年月日列) = YEAR(H11))
            )
        ),
    0)
)</f>
        <v>0</v>
      </c>
      <c r="J11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205200</v>
      </c>
      <c r="K11" s="5">
        <f t="shared" si="0"/>
        <v>205200</v>
      </c>
      <c r="L11" s="12">
        <f>_xlfn.LET(
  _xlpm._依頼NO, A11,
  _xlpm._集計年, YEAR(H11),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1" s="12">
        <f>_xlfn.LET(
  _xlpm._依頼NO, A11,
  _xlpm._集計年, YEAR(H11),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1" s="5" t="str">
        <f t="shared" si="1"/>
        <v>EC</v>
      </c>
      <c r="O11" s="5" t="str">
        <f t="shared" si="2"/>
        <v>ゴミ除去</v>
      </c>
      <c r="P11" s="5" t="str">
        <f t="shared" si="3"/>
        <v/>
      </c>
      <c r="Q11" s="5" t="str">
        <f t="shared" si="4"/>
        <v/>
      </c>
      <c r="R11" s="5" t="str">
        <f t="shared" si="5"/>
        <v/>
      </c>
      <c r="T11" t="b">
        <f>IF(_t受注ﾌｧｲﾙ_総合計[[#This Row],[加工金額]]=_t受注ﾌｧｲﾙ_総合計[[#This Row],[受注金額(修正)]],TRUE)</f>
        <v>1</v>
      </c>
    </row>
    <row r="12" spans="1:20">
      <c r="A12" s="232" t="s">
        <v>1920</v>
      </c>
      <c r="B12" t="s">
        <v>17</v>
      </c>
      <c r="C12" s="2">
        <v>46198</v>
      </c>
      <c r="D12" s="232">
        <v>12000</v>
      </c>
      <c r="E12" s="232">
        <v>12000</v>
      </c>
      <c r="F12" s="2" cm="1">
        <f t="array" ref="F12">_xlfn.LET(
    _xlpm._完了日,_加工実績DATA[加工完了日],
    _xlpm._調整納期列,_t受注ﾌｧｲﾙ_総合計[調整納期],
    _xlpm._加工完了日,_xlfn.TAKE(
                _xlfn._xlws.FILTER(_xlpm._完了日,
                    (A12=_加工実績DATA[依頼NO])*
                    (YEAR(C12) = YEAR(_xlpm._完了日))
                ),1),
    IF(_xlpm._加工完了日 = 0,NA(),_xlpm._加工完了日)
)</f>
        <v>46196</v>
      </c>
      <c r="G12" s="2" t="str" cm="1">
        <f t="array" ref="G12">_xlfn.LET(
    _xlpm._完了日列,#REF!,
    _xlpm._完了日,
    _xlfn.TAKE(
        _xlfn._xlws.FILTER(_xlpm._完了日列,
            (A12=#REF!)*
            (DATEVALUE("2025/1/1") &lt; C12)
        ),1
    ),
    IFERROR(_xlpm._完了日,"")
)</f>
        <v/>
      </c>
      <c r="H12" s="2" cm="1">
        <f t="array" ref="H12">_xlfn.LET(
    _xlpm.f, IFERROR(F12, 0),
    _xlpm.g, IFERROR(G12, 0),
    _xlpm.c, IFERROR(C12, 0),
    _xlfn.IFS(
        ISNUMBER(_xlpm.f)*(_xlpm.f&gt;0), _xlpm.f,
        ISNUMBER(_xlpm.g)*(_xlpm.g&gt;0), _xlpm.g,
        ISNUMBER(_xlpm.c)*(_xlpm.c&gt;0), _xlpm.c,
        TRUE, ""
    )
)</f>
        <v>46196</v>
      </c>
      <c r="I12" s="5" cm="1">
        <f t="array" ref="I1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(A12=_xlpm._依頼NO列) *
                (YEAR(_xlpm._月次年月日列) = YEAR(H12))
            )
        ),
    0)
)</f>
        <v>0</v>
      </c>
      <c r="J12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12000</v>
      </c>
      <c r="K12" s="5">
        <f t="shared" si="0"/>
        <v>12000</v>
      </c>
      <c r="L12" s="12">
        <f>_xlfn.LET(
  _xlpm._依頼NO, A12,
  _xlpm._集計年, YEAR(H12),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2" s="12">
        <f>_xlfn.LET(
  _xlpm._依頼NO, A12,
  _xlpm._集計年, YEAR(H12),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2" s="5" t="str">
        <f t="shared" si="1"/>
        <v>ｽﾗｲｽ</v>
      </c>
      <c r="O12" s="5" t="str">
        <f t="shared" si="2"/>
        <v/>
      </c>
      <c r="P12" s="5" t="str">
        <f t="shared" si="3"/>
        <v/>
      </c>
      <c r="Q12" s="5" t="str">
        <f t="shared" si="4"/>
        <v/>
      </c>
      <c r="R12" s="5" t="str">
        <f t="shared" si="5"/>
        <v/>
      </c>
      <c r="T12" t="b">
        <f>IF(_t受注ﾌｧｲﾙ_総合計[[#This Row],[加工金額]]=_t受注ﾌｧｲﾙ_総合計[[#This Row],[受注金額(修正)]],TRUE)</f>
        <v>1</v>
      </c>
    </row>
    <row r="13" spans="1:20">
      <c r="A13" s="232" t="s">
        <v>1921</v>
      </c>
      <c r="B13" t="s">
        <v>17</v>
      </c>
      <c r="C13" s="2">
        <v>46202</v>
      </c>
      <c r="D13" s="232">
        <v>20000</v>
      </c>
      <c r="E13" s="232">
        <v>220000</v>
      </c>
      <c r="F13" s="2" cm="1">
        <f t="array" ref="F13">_xlfn.LET(
    _xlpm._完了日,_加工実績DATA[加工完了日],
    _xlpm._調整納期列,_t受注ﾌｧｲﾙ_総合計[調整納期],
    _xlpm._加工完了日,_xlfn.TAKE(
                _xlfn._xlws.FILTER(_xlpm._完了日,
                    (A13=_加工実績DATA[依頼NO])*
                    (YEAR(C13) = YEAR(_xlpm._完了日))
                ),1),
    IF(_xlpm._加工完了日 = 0,NA(),_xlpm._加工完了日)
)</f>
        <v>46198</v>
      </c>
      <c r="G13" s="2" t="str" cm="1">
        <f t="array" ref="G13">_xlfn.LET(
    _xlpm._完了日列,#REF!,
    _xlpm._完了日,
    _xlfn.TAKE(
        _xlfn._xlws.FILTER(_xlpm._完了日列,
            (A13=#REF!)*
            (DATEVALUE("2025/1/1") &lt; C13)
        ),1
    ),
    IFERROR(_xlpm._完了日,"")
)</f>
        <v/>
      </c>
      <c r="H13" s="2" cm="1">
        <f t="array" ref="H13">_xlfn.LET(
    _xlpm.f, IFERROR(F13, 0),
    _xlpm.g, IFERROR(G13, 0),
    _xlpm.c, IFERROR(C13, 0),
    _xlfn.IFS(
        ISNUMBER(_xlpm.f)*(_xlpm.f&gt;0), _xlpm.f,
        ISNUMBER(_xlpm.g)*(_xlpm.g&gt;0), _xlpm.g,
        ISNUMBER(_xlpm.c)*(_xlpm.c&gt;0), _xlpm.c,
        TRUE, ""
    )
)</f>
        <v>46198</v>
      </c>
      <c r="I13" s="5" cm="1">
        <f t="array" ref="I1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(A13=_xlpm._依頼NO列) *
                (YEAR(_xlpm._月次年月日列) = YEAR(H13))
            )
        ),
    0)
)</f>
        <v>0</v>
      </c>
      <c r="J13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220000</v>
      </c>
      <c r="K13" s="5">
        <f t="shared" si="0"/>
        <v>220000</v>
      </c>
      <c r="L13" s="12">
        <f>_xlfn.LET(
  _xlpm._依頼NO, A13,
  _xlpm._集計年, YEAR(H13),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3" s="12">
        <f>_xlfn.LET(
  _xlpm._依頼NO, A13,
  _xlpm._集計年, YEAR(H13),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3" s="5" t="str">
        <f t="shared" si="1"/>
        <v>ｽﾗｲｽ</v>
      </c>
      <c r="O13" s="5" t="str">
        <f t="shared" si="2"/>
        <v/>
      </c>
      <c r="P13" s="5" t="str">
        <f t="shared" si="3"/>
        <v/>
      </c>
      <c r="Q13" s="5" t="str">
        <f t="shared" si="4"/>
        <v/>
      </c>
      <c r="R13" s="5" t="str">
        <f t="shared" si="5"/>
        <v/>
      </c>
      <c r="T13" t="b">
        <f>IF(_t受注ﾌｧｲﾙ_総合計[[#This Row],[加工金額]]=_t受注ﾌｧｲﾙ_総合計[[#This Row],[受注金額(修正)]],TRUE)</f>
        <v>1</v>
      </c>
    </row>
    <row r="14" spans="1:20">
      <c r="A14" s="232" t="s">
        <v>2058</v>
      </c>
      <c r="B14" t="s">
        <v>491</v>
      </c>
      <c r="C14" s="2">
        <v>46202</v>
      </c>
      <c r="D14" s="232">
        <v>6000</v>
      </c>
      <c r="E14" s="232">
        <v>228000</v>
      </c>
      <c r="F14" s="2" cm="1">
        <f t="array" ref="F14">_xlfn.LET(
    _xlpm._完了日,_加工実績DATA[加工完了日],
    _xlpm._調整納期列,_t受注ﾌｧｲﾙ_総合計[調整納期],
    _xlpm._加工完了日,_xlfn.TAKE(
                _xlfn._xlws.FILTER(_xlpm._完了日,
                    (A14=_加工実績DATA[依頼NO])*
                    (YEAR(C14) = YEAR(_xlpm._完了日))
                ),1),
    IF(_xlpm._加工完了日 = 0,NA(),_xlpm._加工完了日)
)</f>
        <v>46198</v>
      </c>
      <c r="G14" s="2" t="str" cm="1">
        <f t="array" ref="G14">_xlfn.LET(
    _xlpm._完了日列,#REF!,
    _xlpm._完了日,
    _xlfn.TAKE(
        _xlfn._xlws.FILTER(_xlpm._完了日列,
            (A14=#REF!)*
            (DATEVALUE("2025/1/1") &lt; C14)
        ),1
    ),
    IFERROR(_xlpm._完了日,"")
)</f>
        <v/>
      </c>
      <c r="H14" s="2" cm="1">
        <f t="array" ref="H14">_xlfn.LET(
    _xlpm.f, IFERROR(F14, 0),
    _xlpm.g, IFERROR(G14, 0),
    _xlpm.c, IFERROR(C14, 0),
    _xlfn.IFS(
        ISNUMBER(_xlpm.f)*(_xlpm.f&gt;0), _xlpm.f,
        ISNUMBER(_xlpm.g)*(_xlpm.g&gt;0), _xlpm.g,
        ISNUMBER(_xlpm.c)*(_xlpm.c&gt;0), _xlpm.c,
        TRUE, ""
    )
)</f>
        <v>46198</v>
      </c>
      <c r="I14" s="5" cm="1">
        <f t="array" ref="I1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(A14=_xlpm._依頼NO列) *
                (YEAR(_xlpm._月次年月日列) = YEAR(H14))
            )
        ),
    0)
)</f>
        <v>0</v>
      </c>
      <c r="J14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228000</v>
      </c>
      <c r="K14" s="5">
        <f t="shared" si="0"/>
        <v>228000</v>
      </c>
      <c r="L14" s="12">
        <f>_xlfn.LET(
  _xlpm._依頼NO, A14,
  _xlpm._集計年, YEAR(H14),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4" s="12">
        <f>_xlfn.LET(
  _xlpm._依頼NO, A14,
  _xlpm._集計年, YEAR(H14),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4" s="5" t="str">
        <f t="shared" si="1"/>
        <v>EC</v>
      </c>
      <c r="O14" s="5" t="str">
        <f t="shared" si="2"/>
        <v>検査</v>
      </c>
      <c r="P14" s="5" t="str">
        <f t="shared" si="3"/>
        <v/>
      </c>
      <c r="Q14" s="5" t="str">
        <f t="shared" si="4"/>
        <v/>
      </c>
      <c r="R14" s="5" t="str">
        <f t="shared" si="5"/>
        <v/>
      </c>
      <c r="T14" t="b">
        <f>IF(_t受注ﾌｧｲﾙ_総合計[[#This Row],[加工金額]]=_t受注ﾌｧｲﾙ_総合計[[#This Row],[受注金額(修正)]],TRUE)</f>
        <v>1</v>
      </c>
    </row>
    <row r="15" spans="1:20">
      <c r="A15" s="232" t="s">
        <v>2059</v>
      </c>
      <c r="B15" t="s">
        <v>491</v>
      </c>
      <c r="C15" s="2">
        <v>46203</v>
      </c>
      <c r="D15" s="232">
        <v>6000</v>
      </c>
      <c r="E15" s="232">
        <v>228000</v>
      </c>
      <c r="F15" s="2" cm="1">
        <f t="array" ref="F15">_xlfn.LET(
    _xlpm._完了日,_加工実績DATA[加工完了日],
    _xlpm._調整納期列,_t受注ﾌｧｲﾙ_総合計[調整納期],
    _xlpm._加工完了日,_xlfn.TAKE(
                _xlfn._xlws.FILTER(_xlpm._完了日,
                    (A15=_加工実績DATA[依頼NO])*
                    (YEAR(C15) = YEAR(_xlpm._完了日))
                ),1),
    IF(_xlpm._加工完了日 = 0,NA(),_xlpm._加工完了日)
)</f>
        <v>46199</v>
      </c>
      <c r="G15" s="2" t="str" cm="1">
        <f t="array" ref="G15">_xlfn.LET(
    _xlpm._完了日列,#REF!,
    _xlpm._完了日,
    _xlfn.TAKE(
        _xlfn._xlws.FILTER(_xlpm._完了日列,
            (A15=#REF!)*
            (DATEVALUE("2025/1/1") &lt; C15)
        ),1
    ),
    IFERROR(_xlpm._完了日,"")
)</f>
        <v/>
      </c>
      <c r="H15" s="2" cm="1">
        <f t="array" ref="H15">_xlfn.LET(
    _xlpm.f, IFERROR(F15, 0),
    _xlpm.g, IFERROR(G15, 0),
    _xlpm.c, IFERROR(C15, 0),
    _xlfn.IFS(
        ISNUMBER(_xlpm.f)*(_xlpm.f&gt;0), _xlpm.f,
        ISNUMBER(_xlpm.g)*(_xlpm.g&gt;0), _xlpm.g,
        ISNUMBER(_xlpm.c)*(_xlpm.c&gt;0), _xlpm.c,
        TRUE, ""
    )
)</f>
        <v>46199</v>
      </c>
      <c r="I15" s="5" cm="1">
        <f t="array" ref="I1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(A15=_xlpm._依頼NO列) *
                (YEAR(_xlpm._月次年月日列) = YEAR(H15))
            )
        ),
    0)
)</f>
        <v>0</v>
      </c>
      <c r="J15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228000</v>
      </c>
      <c r="K15" s="5">
        <f t="shared" si="0"/>
        <v>228000</v>
      </c>
      <c r="L15" s="12">
        <f>_xlfn.LET(
  _xlpm._依頼NO, A15,
  _xlpm._集計年, YEAR(H15),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5" s="12">
        <f>_xlfn.LET(
  _xlpm._依頼NO, A15,
  _xlpm._集計年, YEAR(H15),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5" s="5" t="str">
        <f t="shared" si="1"/>
        <v>EC</v>
      </c>
      <c r="O15" s="5" t="str">
        <f t="shared" si="2"/>
        <v>検査</v>
      </c>
      <c r="P15" s="5" t="str">
        <f t="shared" si="3"/>
        <v/>
      </c>
      <c r="Q15" s="5" t="str">
        <f t="shared" si="4"/>
        <v/>
      </c>
      <c r="R15" s="5" t="str">
        <f t="shared" si="5"/>
        <v/>
      </c>
      <c r="T15" t="b">
        <f>IF(_t受注ﾌｧｲﾙ_総合計[[#This Row],[加工金額]]=_t受注ﾌｧｲﾙ_総合計[[#This Row],[受注金額(修正)]],TRUE)</f>
        <v>1</v>
      </c>
    </row>
    <row r="16" spans="1:20">
      <c r="A16" s="232" t="s">
        <v>2042</v>
      </c>
      <c r="B16" t="s">
        <v>16</v>
      </c>
      <c r="C16" s="2">
        <v>46197</v>
      </c>
      <c r="D16" s="232" t="s">
        <v>2112</v>
      </c>
      <c r="E16" s="232">
        <v>50762</v>
      </c>
      <c r="F16" s="2" cm="1">
        <f t="array" ref="F16">_xlfn.LET(
    _xlpm._完了日,_加工実績DATA[加工完了日],
    _xlpm._調整納期列,_t受注ﾌｧｲﾙ_総合計[調整納期],
    _xlpm._加工完了日,_xlfn.TAKE(
                _xlfn._xlws.FILTER(_xlpm._完了日,
                    (A16=_加工実績DATA[依頼NO])*
                    (YEAR(C16) = YEAR(_xlpm._完了日))
                ),1),
    IF(_xlpm._加工完了日 = 0,NA(),_xlpm._加工完了日)
)</f>
        <v>46196</v>
      </c>
      <c r="G16" s="2" t="str" cm="1">
        <f t="array" ref="G16">_xlfn.LET(
    _xlpm._完了日列,#REF!,
    _xlpm._完了日,
    _xlfn.TAKE(
        _xlfn._xlws.FILTER(_xlpm._完了日列,
            (A16=#REF!)*
            (DATEVALUE("2025/1/1") &lt; C16)
        ),1
    ),
    IFERROR(_xlpm._完了日,"")
)</f>
        <v/>
      </c>
      <c r="H16" s="2" cm="1">
        <f t="array" ref="H16">_xlfn.LET(
    _xlpm.f, IFERROR(F16, 0),
    _xlpm.g, IFERROR(G16, 0),
    _xlpm.c, IFERROR(C16, 0),
    _xlfn.IFS(
        ISNUMBER(_xlpm.f)*(_xlpm.f&gt;0), _xlpm.f,
        ISNUMBER(_xlpm.g)*(_xlpm.g&gt;0), _xlpm.g,
        ISNUMBER(_xlpm.c)*(_xlpm.c&gt;0), _xlpm.c,
        TRUE, ""
    )
)</f>
        <v>46196</v>
      </c>
      <c r="I16" s="5" cm="1">
        <f t="array" ref="I1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(A16=_xlpm._依頼NO列) *
                (YEAR(_xlpm._月次年月日列) = YEAR(H16))
            )
        ),
    0)
)</f>
        <v>0</v>
      </c>
      <c r="J16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50762</v>
      </c>
      <c r="K16" s="5">
        <f t="shared" si="0"/>
        <v>50762</v>
      </c>
      <c r="L16" s="12">
        <f>_xlfn.LET(
  _xlpm._依頼NO, A16,
  _xlpm._集計年, YEAR(H16),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6" s="12">
        <f>_xlfn.LET(
  _xlpm._依頼NO, A16,
  _xlpm._集計年, YEAR(H16),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6" s="5" t="str">
        <f t="shared" si="1"/>
        <v>ｽﾘｯﾄ</v>
      </c>
      <c r="O16" s="5" t="str">
        <f t="shared" si="2"/>
        <v/>
      </c>
      <c r="P16" s="5" t="str">
        <f t="shared" si="3"/>
        <v/>
      </c>
      <c r="Q16" s="5" t="str">
        <f t="shared" si="4"/>
        <v/>
      </c>
      <c r="R16" s="5" t="str">
        <f t="shared" si="5"/>
        <v/>
      </c>
      <c r="T16" t="b">
        <f>IF(_t受注ﾌｧｲﾙ_総合計[[#This Row],[加工金額]]=_t受注ﾌｧｲﾙ_総合計[[#This Row],[受注金額(修正)]],TRUE)</f>
        <v>1</v>
      </c>
    </row>
    <row r="17" spans="1:20">
      <c r="A17" s="232" t="s">
        <v>106</v>
      </c>
      <c r="B17" t="s">
        <v>2115</v>
      </c>
      <c r="C17" s="2">
        <v>46198</v>
      </c>
      <c r="D17" s="232">
        <v>400</v>
      </c>
      <c r="E17" s="232">
        <v>10400</v>
      </c>
      <c r="F17" s="2" cm="1">
        <f t="array" ref="F17">_xlfn.LET(
    _xlpm._完了日,_加工実績DATA[加工完了日],
    _xlpm._調整納期列,_t受注ﾌｧｲﾙ_総合計[調整納期],
    _xlpm._加工完了日,_xlfn.TAKE(
                _xlfn._xlws.FILTER(_xlpm._完了日,
                    (A17=_加工実績DATA[依頼NO])*
                    (YEAR(C17) = YEAR(_xlpm._完了日))
                ),1),
    IF(_xlpm._加工完了日 = 0,NA(),_xlpm._加工完了日)
)</f>
        <v>46197</v>
      </c>
      <c r="G17" s="2" t="str" cm="1">
        <f t="array" ref="G17">_xlfn.LET(
    _xlpm._完了日列,#REF!,
    _xlpm._完了日,
    _xlfn.TAKE(
        _xlfn._xlws.FILTER(_xlpm._完了日列,
            (A17=#REF!)*
            (DATEVALUE("2025/1/1") &lt; C17)
        ),1
    ),
    IFERROR(_xlpm._完了日,"")
)</f>
        <v/>
      </c>
      <c r="H17" s="2" cm="1">
        <f t="array" ref="H17">_xlfn.LET(
    _xlpm.f, IFERROR(F17, 0),
    _xlpm.g, IFERROR(G17, 0),
    _xlpm.c, IFERROR(C17, 0),
    _xlfn.IFS(
        ISNUMBER(_xlpm.f)*(_xlpm.f&gt;0), _xlpm.f,
        ISNUMBER(_xlpm.g)*(_xlpm.g&gt;0), _xlpm.g,
        ISNUMBER(_xlpm.c)*(_xlpm.c&gt;0), _xlpm.c,
        TRUE, ""
    )
)</f>
        <v>46197</v>
      </c>
      <c r="I17" s="5" cm="1">
        <f t="array" ref="I1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(A17=_xlpm._依頼NO列) *
                (YEAR(_xlpm._月次年月日列) = YEAR(H17))
            )
        ),
    0)
)</f>
        <v>0</v>
      </c>
      <c r="J17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10400</v>
      </c>
      <c r="K17" s="5">
        <f t="shared" si="0"/>
        <v>10400</v>
      </c>
      <c r="L17" s="12">
        <f>_xlfn.LET(
  _xlpm._依頼NO, A17,
  _xlpm._集計年, YEAR(H17),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7" s="12">
        <f>_xlfn.LET(
  _xlpm._依頼NO, A17,
  _xlpm._集計年, YEAR(H17),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7" s="5" t="str">
        <f t="shared" si="1"/>
        <v>SEC</v>
      </c>
      <c r="O17" s="5" t="str">
        <f t="shared" si="2"/>
        <v>巻き返し</v>
      </c>
      <c r="P17" s="5" t="str">
        <f t="shared" si="3"/>
        <v/>
      </c>
      <c r="Q17" s="5" t="str">
        <f t="shared" si="4"/>
        <v/>
      </c>
      <c r="R17" s="5" t="str">
        <f t="shared" si="5"/>
        <v/>
      </c>
      <c r="T17" t="b">
        <f>IF(_t受注ﾌｧｲﾙ_総合計[[#This Row],[加工金額]]=_t受注ﾌｧｲﾙ_総合計[[#This Row],[受注金額(修正)]],TRUE)</f>
        <v>1</v>
      </c>
    </row>
    <row r="18" spans="1:20">
      <c r="A18" s="232" t="s">
        <v>529</v>
      </c>
      <c r="B18" t="s">
        <v>2119</v>
      </c>
      <c r="C18" s="2">
        <v>46206</v>
      </c>
      <c r="D18" s="232" t="s">
        <v>1693</v>
      </c>
      <c r="E18" s="232">
        <v>41600</v>
      </c>
      <c r="F18" s="2" cm="1">
        <f t="array" ref="F18">_xlfn.LET(
    _xlpm._完了日,_加工実績DATA[加工完了日],
    _xlpm._調整納期列,_t受注ﾌｧｲﾙ_総合計[調整納期],
    _xlpm._加工完了日,_xlfn.TAKE(
                _xlfn._xlws.FILTER(_xlpm._完了日,
                    (A18=_加工実績DATA[依頼NO])*
                    (YEAR(C18) = YEAR(_xlpm._完了日))
                ),1),
    IF(_xlpm._加工完了日 = 0,NA(),_xlpm._加工完了日)
)</f>
        <v>46205</v>
      </c>
      <c r="G18" s="2" t="str" cm="1">
        <f t="array" ref="G18">_xlfn.LET(
    _xlpm._完了日列,#REF!,
    _xlpm._完了日,
    _xlfn.TAKE(
        _xlfn._xlws.FILTER(_xlpm._完了日列,
            (A18=#REF!)*
            (DATEVALUE("2025/1/1") &lt; C18)
        ),1
    ),
    IFERROR(_xlpm._完了日,"")
)</f>
        <v/>
      </c>
      <c r="H18" s="2" cm="1">
        <f t="array" ref="H18">_xlfn.LET(
    _xlpm.f, IFERROR(F18, 0),
    _xlpm.g, IFERROR(G18, 0),
    _xlpm.c, IFERROR(C18, 0),
    _xlfn.IFS(
        ISNUMBER(_xlpm.f)*(_xlpm.f&gt;0), _xlpm.f,
        ISNUMBER(_xlpm.g)*(_xlpm.g&gt;0), _xlpm.g,
        ISNUMBER(_xlpm.c)*(_xlpm.c&gt;0), _xlpm.c,
        TRUE, ""
    )
)</f>
        <v>46205</v>
      </c>
      <c r="I18" s="6" cm="1">
        <f t="array" ref="I1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(A18=_xlpm._依頼NO列) *
                (YEAR(_xlpm._月次年月日列) = YEAR(H18))
            )
        ),
    0)
)</f>
        <v>0</v>
      </c>
      <c r="J18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41600</v>
      </c>
      <c r="K18" s="5">
        <f t="shared" si="0"/>
        <v>41600</v>
      </c>
      <c r="L18" s="12">
        <f>_xlfn.LET(
  _xlpm._依頼NO, A18,
  _xlpm._集計年, YEAR(H18),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8" s="12">
        <f>_xlfn.LET(
  _xlpm._依頼NO, A18,
  _xlpm._集計年, YEAR(H18),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8" s="5" t="str">
        <f t="shared" si="1"/>
        <v>ＳＥＣ</v>
      </c>
      <c r="O18" s="5" t="str">
        <f t="shared" si="2"/>
        <v/>
      </c>
      <c r="P18" s="5" t="str">
        <f t="shared" si="3"/>
        <v/>
      </c>
      <c r="Q18" s="5" t="str">
        <f t="shared" si="4"/>
        <v/>
      </c>
      <c r="R18" s="5" t="str">
        <f t="shared" si="5"/>
        <v/>
      </c>
      <c r="T18" t="b">
        <f>IF(_t受注ﾌｧｲﾙ_総合計[[#This Row],[加工金額]]=_t受注ﾌｧｲﾙ_総合計[[#This Row],[受注金額(修正)]],TRUE)</f>
        <v>1</v>
      </c>
    </row>
    <row r="19" spans="1:20">
      <c r="A19" s="232" t="s">
        <v>109</v>
      </c>
      <c r="B19" t="s">
        <v>39</v>
      </c>
      <c r="C19" s="2">
        <v>46209</v>
      </c>
      <c r="D19" s="232">
        <v>18800</v>
      </c>
      <c r="E19" s="232">
        <v>244400</v>
      </c>
      <c r="F19" s="2" cm="1">
        <f t="array" ref="F19">_xlfn.LET(
    _xlpm._完了日,_加工実績DATA[加工完了日],
    _xlpm._調整納期列,_t受注ﾌｧｲﾙ_総合計[調整納期],
    _xlpm._加工完了日,_xlfn.TAKE(
                _xlfn._xlws.FILTER(_xlpm._完了日,
                    (A19=_加工実績DATA[依頼NO])*
                    (YEAR(C19) = YEAR(_xlpm._完了日))
                ),1),
    IF(_xlpm._加工完了日 = 0,NA(),_xlpm._加工完了日)
)</f>
        <v>46205</v>
      </c>
      <c r="G19" s="2" t="str" cm="1">
        <f t="array" ref="G19">_xlfn.LET(
    _xlpm._完了日列,#REF!,
    _xlpm._完了日,
    _xlfn.TAKE(
        _xlfn._xlws.FILTER(_xlpm._完了日列,
            (A19=#REF!)*
            (DATEVALUE("2025/1/1") &lt; C19)
        ),1
    ),
    IFERROR(_xlpm._完了日,"")
)</f>
        <v/>
      </c>
      <c r="H19" s="2" cm="1">
        <f t="array" ref="H19">_xlfn.LET(
    _xlpm.f, IFERROR(F19, 0),
    _xlpm.g, IFERROR(G19, 0),
    _xlpm.c, IFERROR(C19, 0),
    _xlfn.IFS(
        ISNUMBER(_xlpm.f)*(_xlpm.f&gt;0), _xlpm.f,
        ISNUMBER(_xlpm.g)*(_xlpm.g&gt;0), _xlpm.g,
        ISNUMBER(_xlpm.c)*(_xlpm.c&gt;0), _xlpm.c,
        TRUE, ""
    )
)</f>
        <v>46205</v>
      </c>
      <c r="I19" s="5" cm="1">
        <f t="array" ref="I1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(A19=_xlpm._依頼NO列) *
                (YEAR(_xlpm._月次年月日列) = YEAR(H19))
            )
        ),
    0)
)</f>
        <v>0</v>
      </c>
      <c r="J19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244400</v>
      </c>
      <c r="K19" s="5">
        <f t="shared" si="0"/>
        <v>244400</v>
      </c>
      <c r="L19" s="12">
        <f>_xlfn.LET(
  _xlpm._依頼NO, A19,
  _xlpm._集計年, YEAR(H19),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9" s="12">
        <f>_xlfn.LET(
  _xlpm._依頼NO, A19,
  _xlpm._集計年, YEAR(H19),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9" s="5" t="str">
        <f t="shared" si="1"/>
        <v>SEC</v>
      </c>
      <c r="O19" s="5" t="str">
        <f t="shared" si="2"/>
        <v/>
      </c>
      <c r="P19" s="5" t="str">
        <f t="shared" si="3"/>
        <v/>
      </c>
      <c r="Q19" s="5" t="str">
        <f t="shared" si="4"/>
        <v/>
      </c>
      <c r="R19" s="5" t="str">
        <f t="shared" si="5"/>
        <v/>
      </c>
      <c r="T19" t="b">
        <f>IF(_t受注ﾌｧｲﾙ_総合計[[#This Row],[加工金額]]=_t受注ﾌｧｲﾙ_総合計[[#This Row],[受注金額(修正)]],TRUE)</f>
        <v>1</v>
      </c>
    </row>
    <row r="20" spans="1:20">
      <c r="A20" s="232" t="s">
        <v>882</v>
      </c>
      <c r="B20" t="s">
        <v>39</v>
      </c>
      <c r="C20" s="2">
        <v>46180</v>
      </c>
      <c r="D20" s="232">
        <v>24000</v>
      </c>
      <c r="E20" s="232">
        <v>312000</v>
      </c>
      <c r="F20" s="2" cm="1">
        <f t="array" ref="F20">_xlfn.LET(
    _xlpm._完了日,_加工実績DATA[加工完了日],
    _xlpm._調整納期列,_t受注ﾌｧｲﾙ_総合計[調整納期],
    _xlpm._加工完了日,_xlfn.TAKE(
                _xlfn._xlws.FILTER(_xlpm._完了日,
                    (A20=_加工実績DATA[依頼NO])*
                    (YEAR(C20) = YEAR(_xlpm._完了日))
                ),1),
    IF(_xlpm._加工完了日 = 0,NA(),_xlpm._加工完了日)
)</f>
        <v>46209</v>
      </c>
      <c r="G20" s="2" t="str" cm="1">
        <f t="array" ref="G20">_xlfn.LET(
    _xlpm._完了日列,#REF!,
    _xlpm._完了日,
    _xlfn.TAKE(
        _xlfn._xlws.FILTER(_xlpm._完了日列,
            (A20=#REF!)*
            (DATEVALUE("2025/1/1") &lt; C20)
        ),1
    ),
    IFERROR(_xlpm._完了日,"")
)</f>
        <v/>
      </c>
      <c r="H20" s="2" cm="1">
        <f t="array" ref="H20">_xlfn.LET(
    _xlpm.f, IFERROR(F20, 0),
    _xlpm.g, IFERROR(G20, 0),
    _xlpm.c, IFERROR(C20, 0),
    _xlfn.IFS(
        ISNUMBER(_xlpm.f)*(_xlpm.f&gt;0), _xlpm.f,
        ISNUMBER(_xlpm.g)*(_xlpm.g&gt;0), _xlpm.g,
        ISNUMBER(_xlpm.c)*(_xlpm.c&gt;0), _xlpm.c,
        TRUE, ""
    )
)</f>
        <v>46209</v>
      </c>
      <c r="I20" s="5" cm="1">
        <f t="array" ref="I2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(A20=_xlpm._依頼NO列) *
                (YEAR(_xlpm._月次年月日列) = YEAR(H20))
            )
        ),
    0)
)</f>
        <v>0</v>
      </c>
      <c r="J20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312000</v>
      </c>
      <c r="K20" s="5">
        <f t="shared" si="0"/>
        <v>312000</v>
      </c>
      <c r="L20" s="12">
        <f>_xlfn.LET(
  _xlpm._依頼NO, A20,
  _xlpm._集計年, YEAR(H20),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0" s="12">
        <f>_xlfn.LET(
  _xlpm._依頼NO, A20,
  _xlpm._集計年, YEAR(H20),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0" s="5" t="str">
        <f t="shared" si="1"/>
        <v>SEC</v>
      </c>
      <c r="O20" s="5" t="str">
        <f t="shared" si="2"/>
        <v/>
      </c>
      <c r="P20" s="5" t="str">
        <f t="shared" si="3"/>
        <v/>
      </c>
      <c r="Q20" s="5" t="str">
        <f t="shared" si="4"/>
        <v/>
      </c>
      <c r="R20" s="5" t="str">
        <f t="shared" si="5"/>
        <v/>
      </c>
      <c r="T20" t="b">
        <f>IF(_t受注ﾌｧｲﾙ_総合計[[#This Row],[加工金額]]=_t受注ﾌｧｲﾙ_総合計[[#This Row],[受注金額(修正)]],TRUE)</f>
        <v>1</v>
      </c>
    </row>
    <row r="21" spans="1:20">
      <c r="A21" s="232" t="s">
        <v>2078</v>
      </c>
      <c r="B21" t="s">
        <v>46</v>
      </c>
      <c r="C21" s="2">
        <v>46199</v>
      </c>
      <c r="D21" s="232">
        <v>190</v>
      </c>
      <c r="E21" s="232">
        <v>8170</v>
      </c>
      <c r="F21" s="2" cm="1">
        <f t="array" ref="F21">_xlfn.LET(
    _xlpm._完了日,_加工実績DATA[加工完了日],
    _xlpm._調整納期列,_t受注ﾌｧｲﾙ_総合計[調整納期],
    _xlpm._加工完了日,_xlfn.TAKE(
                _xlfn._xlws.FILTER(_xlpm._完了日,
                    (A21=_加工実績DATA[依頼NO])*
                    (YEAR(C21) = YEAR(_xlpm._完了日))
                ),1),
    IF(_xlpm._加工完了日 = 0,NA(),_xlpm._加工完了日)
)</f>
        <v>46197</v>
      </c>
      <c r="G21" s="2" t="str" cm="1">
        <f t="array" ref="G21">_xlfn.LET(
    _xlpm._完了日列,#REF!,
    _xlpm._完了日,
    _xlfn.TAKE(
        _xlfn._xlws.FILTER(_xlpm._完了日列,
            (A21=#REF!)*
            (DATEVALUE("2025/1/1") &lt; C21)
        ),1
    ),
    IFERROR(_xlpm._完了日,"")
)</f>
        <v/>
      </c>
      <c r="H21" s="2" cm="1">
        <f t="array" ref="H21">_xlfn.LET(
    _xlpm.f, IFERROR(F21, 0),
    _xlpm.g, IFERROR(G21, 0),
    _xlpm.c, IFERROR(C21, 0),
    _xlfn.IFS(
        ISNUMBER(_xlpm.f)*(_xlpm.f&gt;0), _xlpm.f,
        ISNUMBER(_xlpm.g)*(_xlpm.g&gt;0), _xlpm.g,
        ISNUMBER(_xlpm.c)*(_xlpm.c&gt;0), _xlpm.c,
        TRUE, ""
    )
)</f>
        <v>46197</v>
      </c>
      <c r="I21" s="5" cm="1">
        <f t="array" ref="I2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(A21=_xlpm._依頼NO列) *
                (YEAR(_xlpm._月次年月日列) = YEAR(H21))
            )
        ),
    0)
)</f>
        <v>0</v>
      </c>
      <c r="J21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8170</v>
      </c>
      <c r="K21" s="5">
        <f t="shared" si="0"/>
        <v>8170</v>
      </c>
      <c r="L21" s="12">
        <f>_xlfn.LET(
  _xlpm._依頼NO, A21,
  _xlpm._集計年, YEAR(H21),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1</v>
      </c>
      <c r="M21" s="12">
        <f>_xlfn.LET(
  _xlpm._依頼NO, A21,
  _xlpm._集計年, YEAR(H21),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0</v>
      </c>
      <c r="N21" s="5" t="str">
        <f t="shared" si="1"/>
        <v>SEC</v>
      </c>
      <c r="O21" s="5" t="str">
        <f t="shared" si="2"/>
        <v>ｽﾘｯﾄ</v>
      </c>
      <c r="P21" s="5" t="str">
        <f t="shared" si="3"/>
        <v/>
      </c>
      <c r="Q21" s="5" t="str">
        <f t="shared" si="4"/>
        <v/>
      </c>
      <c r="R21" s="5" t="str">
        <f t="shared" si="5"/>
        <v/>
      </c>
      <c r="T21" t="b">
        <f>IF(_t受注ﾌｧｲﾙ_総合計[[#This Row],[加工金額]]=_t受注ﾌｧｲﾙ_総合計[[#This Row],[受注金額(修正)]],TRUE)</f>
        <v>1</v>
      </c>
    </row>
    <row r="22" spans="1:20">
      <c r="A22" s="232" t="s">
        <v>2045</v>
      </c>
      <c r="B22" t="s">
        <v>36</v>
      </c>
      <c r="C22" s="2">
        <v>46196</v>
      </c>
      <c r="D22" s="232">
        <v>3</v>
      </c>
      <c r="E22" s="232">
        <v>27</v>
      </c>
      <c r="F22" s="2" cm="1">
        <f t="array" ref="F22">_xlfn.LET(
    _xlpm._完了日,_加工実績DATA[加工完了日],
    _xlpm._調整納期列,_t受注ﾌｧｲﾙ_総合計[調整納期],
    _xlpm._加工完了日,_xlfn.TAKE(
                _xlfn._xlws.FILTER(_xlpm._完了日,
                    (A22=_加工実績DATA[依頼NO])*
                    (YEAR(C22) = YEAR(_xlpm._完了日))
                ),1),
    IF(_xlpm._加工完了日 = 0,NA(),_xlpm._加工完了日)
)</f>
        <v>46196</v>
      </c>
      <c r="G22" s="2" t="str" cm="1">
        <f t="array" ref="G22">_xlfn.LET(
    _xlpm._完了日列,#REF!,
    _xlpm._完了日,
    _xlfn.TAKE(
        _xlfn._xlws.FILTER(_xlpm._完了日列,
            (A22=#REF!)*
            (DATEVALUE("2025/1/1") &lt; C22)
        ),1
    ),
    IFERROR(_xlpm._完了日,"")
)</f>
        <v/>
      </c>
      <c r="H22" s="2" cm="1">
        <f t="array" ref="H22">_xlfn.LET(
    _xlpm.f, IFERROR(F22, 0),
    _xlpm.g, IFERROR(G22, 0),
    _xlpm.c, IFERROR(C22, 0),
    _xlfn.IFS(
        ISNUMBER(_xlpm.f)*(_xlpm.f&gt;0), _xlpm.f,
        ISNUMBER(_xlpm.g)*(_xlpm.g&gt;0), _xlpm.g,
        ISNUMBER(_xlpm.c)*(_xlpm.c&gt;0), _xlpm.c,
        TRUE, ""
    )
)</f>
        <v>46196</v>
      </c>
      <c r="I22" s="5" cm="1">
        <f t="array" ref="I2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(A22=_xlpm._依頼NO列) *
                (YEAR(_xlpm._月次年月日列) = YEAR(H22))
            )
        ),
    0)
)</f>
        <v>0</v>
      </c>
      <c r="J22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27</v>
      </c>
      <c r="K22" s="5">
        <f t="shared" si="0"/>
        <v>27</v>
      </c>
      <c r="L22" s="12">
        <f>_xlfn.LET(
  _xlpm._依頼NO, A22,
  _xlpm._集計年, YEAR(H22),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1</v>
      </c>
      <c r="M22" s="12">
        <f>_xlfn.LET(
  _xlpm._依頼NO, A22,
  _xlpm._集計年, YEAR(H22),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0</v>
      </c>
      <c r="N22" s="5" t="str">
        <f t="shared" si="1"/>
        <v>EC</v>
      </c>
      <c r="O22" s="5" t="str">
        <f t="shared" si="2"/>
        <v/>
      </c>
      <c r="P22" s="5" t="str">
        <f t="shared" si="3"/>
        <v/>
      </c>
      <c r="Q22" s="5" t="str">
        <f t="shared" si="4"/>
        <v/>
      </c>
      <c r="R22" s="5" t="str">
        <f t="shared" si="5"/>
        <v/>
      </c>
      <c r="T22" t="b">
        <f>IF(_t受注ﾌｧｲﾙ_総合計[[#This Row],[加工金額]]=_t受注ﾌｧｲﾙ_総合計[[#This Row],[受注金額(修正)]],TRUE)</f>
        <v>1</v>
      </c>
    </row>
    <row r="23" spans="1:20">
      <c r="A23" s="232" t="s">
        <v>974</v>
      </c>
      <c r="B23" t="s">
        <v>39</v>
      </c>
      <c r="C23" s="2">
        <v>46202</v>
      </c>
      <c r="D23" s="232" t="s">
        <v>2227</v>
      </c>
      <c r="E23" s="232">
        <v>259922</v>
      </c>
      <c r="F23" s="2" cm="1">
        <f t="array" ref="F23">_xlfn.LET(
    _xlpm._完了日,_加工実績DATA[加工完了日],
    _xlpm._調整納期列,_t受注ﾌｧｲﾙ_総合計[調整納期],
    _xlpm._加工完了日,_xlfn.TAKE(
                _xlfn._xlws.FILTER(_xlpm._完了日,
                    (A23=_加工実績DATA[依頼NO])*
                    (YEAR(C23) = YEAR(_xlpm._完了日))
                ),1),
    IF(_xlpm._加工完了日 = 0,NA(),_xlpm._加工完了日)
)</f>
        <v>46202</v>
      </c>
      <c r="G23" s="2" t="str" cm="1">
        <f t="array" ref="G23">_xlfn.LET(
    _xlpm._完了日列,#REF!,
    _xlpm._完了日,
    _xlfn.TAKE(
        _xlfn._xlws.FILTER(_xlpm._完了日列,
            (A23=#REF!)*
            (DATEVALUE("2025/1/1") &lt; C23)
        ),1
    ),
    IFERROR(_xlpm._完了日,"")
)</f>
        <v/>
      </c>
      <c r="H23" s="2" cm="1">
        <f t="array" ref="H23">_xlfn.LET(
    _xlpm.f, IFERROR(F23, 0),
    _xlpm.g, IFERROR(G23, 0),
    _xlpm.c, IFERROR(C23, 0),
    _xlfn.IFS(
        ISNUMBER(_xlpm.f)*(_xlpm.f&gt;0), _xlpm.f,
        ISNUMBER(_xlpm.g)*(_xlpm.g&gt;0), _xlpm.g,
        ISNUMBER(_xlpm.c)*(_xlpm.c&gt;0), _xlpm.c,
        TRUE, ""
    )
)</f>
        <v>46202</v>
      </c>
      <c r="I23" s="5" cm="1">
        <f t="array" ref="I2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(A23=_xlpm._依頼NO列) *
                (YEAR(_xlpm._月次年月日列) = YEAR(H23))
            )
        ),
    0)
)</f>
        <v>0</v>
      </c>
      <c r="J23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259922</v>
      </c>
      <c r="K23" s="5">
        <f t="shared" si="0"/>
        <v>259922</v>
      </c>
      <c r="L23" s="12">
        <f>_xlfn.LET(
  _xlpm._依頼NO, A23,
  _xlpm._集計年, YEAR(H23),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3" s="12">
        <f>_xlfn.LET(
  _xlpm._依頼NO, A23,
  _xlpm._集計年, YEAR(H23),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3" s="5" t="str">
        <f t="shared" si="1"/>
        <v>SEC</v>
      </c>
      <c r="O23" s="5" t="str">
        <f t="shared" si="2"/>
        <v/>
      </c>
      <c r="P23" s="5" t="str">
        <f t="shared" si="3"/>
        <v/>
      </c>
      <c r="Q23" s="5" t="str">
        <f t="shared" si="4"/>
        <v/>
      </c>
      <c r="R23" s="5" t="str">
        <f t="shared" si="5"/>
        <v/>
      </c>
      <c r="T23" t="b">
        <f>IF(_t受注ﾌｧｲﾙ_総合計[[#This Row],[加工金額]]=_t受注ﾌｧｲﾙ_総合計[[#This Row],[受注金額(修正)]],TRUE)</f>
        <v>1</v>
      </c>
    </row>
    <row r="24" spans="1:20">
      <c r="A24" s="232" t="s">
        <v>97</v>
      </c>
      <c r="B24" t="s">
        <v>39</v>
      </c>
      <c r="C24" s="2">
        <v>46203</v>
      </c>
      <c r="D24" s="232" t="s">
        <v>2231</v>
      </c>
      <c r="E24" s="232">
        <v>259896</v>
      </c>
      <c r="F24" s="2" cm="1">
        <f t="array" ref="F24">_xlfn.LET(
    _xlpm._完了日,_加工実績DATA[加工完了日],
    _xlpm._調整納期列,_t受注ﾌｧｲﾙ_総合計[調整納期],
    _xlpm._加工完了日,_xlfn.TAKE(
                _xlfn._xlws.FILTER(_xlpm._完了日,
                    (A24=_加工実績DATA[依頼NO])*
                    (YEAR(C24) = YEAR(_xlpm._完了日))
                ),1),
    IF(_xlpm._加工完了日 = 0,NA(),_xlpm._加工完了日)
)</f>
        <v>46203</v>
      </c>
      <c r="G24" s="2" t="str" cm="1">
        <f t="array" ref="G24">_xlfn.LET(
    _xlpm._完了日列,#REF!,
    _xlpm._完了日,
    _xlfn.TAKE(
        _xlfn._xlws.FILTER(_xlpm._完了日列,
            (A24=#REF!)*
            (DATEVALUE("2025/1/1") &lt; C24)
        ),1
    ),
    IFERROR(_xlpm._完了日,"")
)</f>
        <v/>
      </c>
      <c r="H24" s="2" cm="1">
        <f t="array" ref="H24">_xlfn.LET(
    _xlpm.f, IFERROR(F24, 0),
    _xlpm.g, IFERROR(G24, 0),
    _xlpm.c, IFERROR(C24, 0),
    _xlfn.IFS(
        ISNUMBER(_xlpm.f)*(_xlpm.f&gt;0), _xlpm.f,
        ISNUMBER(_xlpm.g)*(_xlpm.g&gt;0), _xlpm.g,
        ISNUMBER(_xlpm.c)*(_xlpm.c&gt;0), _xlpm.c,
        TRUE, ""
    )
)</f>
        <v>46203</v>
      </c>
      <c r="I24" s="5" cm="1">
        <f t="array" ref="I2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(A24=_xlpm._依頼NO列) *
                (YEAR(_xlpm._月次年月日列) = YEAR(H24))
            )
        ),
    0)
)</f>
        <v>0</v>
      </c>
      <c r="J24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259896</v>
      </c>
      <c r="K24" s="5">
        <f t="shared" si="0"/>
        <v>259896</v>
      </c>
      <c r="L24" s="12">
        <f>_xlfn.LET(
  _xlpm._依頼NO, A24,
  _xlpm._集計年, YEAR(H24),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4" s="12">
        <f>_xlfn.LET(
  _xlpm._依頼NO, A24,
  _xlpm._集計年, YEAR(H24),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4" s="5" t="str">
        <f t="shared" si="1"/>
        <v>SEC</v>
      </c>
      <c r="O24" s="5" t="str">
        <f t="shared" si="2"/>
        <v/>
      </c>
      <c r="P24" s="5" t="str">
        <f t="shared" si="3"/>
        <v/>
      </c>
      <c r="Q24" s="5" t="str">
        <f t="shared" si="4"/>
        <v/>
      </c>
      <c r="R24" s="5" t="str">
        <f t="shared" si="5"/>
        <v/>
      </c>
      <c r="T24" t="b">
        <f>IF(_t受注ﾌｧｲﾙ_総合計[[#This Row],[加工金額]]=_t受注ﾌｧｲﾙ_総合計[[#This Row],[受注金額(修正)]],TRUE)</f>
        <v>1</v>
      </c>
    </row>
    <row r="25" spans="1:20">
      <c r="A25" s="232" t="s">
        <v>520</v>
      </c>
      <c r="B25" t="s">
        <v>16</v>
      </c>
      <c r="C25" s="2">
        <v>46188</v>
      </c>
      <c r="D25" s="232" t="s">
        <v>2130</v>
      </c>
      <c r="E25" s="232">
        <v>33898</v>
      </c>
      <c r="F25" s="2" cm="1">
        <f t="array" ref="F25">_xlfn.LET(
    _xlpm._完了日,_加工実績DATA[加工完了日],
    _xlpm._調整納期列,_t受注ﾌｧｲﾙ_総合計[調整納期],
    _xlpm._加工完了日,_xlfn.TAKE(
                _xlfn._xlws.FILTER(_xlpm._完了日,
                    (A25=_加工実績DATA[依頼NO])*
                    (YEAR(C25) = YEAR(_xlpm._完了日))
                ),1),
    IF(_xlpm._加工完了日 = 0,NA(),_xlpm._加工完了日)
)</f>
        <v>46191</v>
      </c>
      <c r="G25" s="2" t="str" cm="1">
        <f t="array" ref="G25">_xlfn.LET(
    _xlpm._完了日列,#REF!,
    _xlpm._完了日,
    _xlfn.TAKE(
        _xlfn._xlws.FILTER(_xlpm._完了日列,
            (A25=#REF!)*
            (DATEVALUE("2025/1/1") &lt; C25)
        ),1
    ),
    IFERROR(_xlpm._完了日,"")
)</f>
        <v/>
      </c>
      <c r="H25" s="2" cm="1">
        <f t="array" ref="H25">_xlfn.LET(
    _xlpm.f, IFERROR(F25, 0),
    _xlpm.g, IFERROR(G25, 0),
    _xlpm.c, IFERROR(C25, 0),
    _xlfn.IFS(
        ISNUMBER(_xlpm.f)*(_xlpm.f&gt;0), _xlpm.f,
        ISNUMBER(_xlpm.g)*(_xlpm.g&gt;0), _xlpm.g,
        ISNUMBER(_xlpm.c)*(_xlpm.c&gt;0), _xlpm.c,
        TRUE, ""
    )
)</f>
        <v>46191</v>
      </c>
      <c r="I25" s="5" cm="1">
        <f t="array" ref="I2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(A25=_xlpm._依頼NO列) *
                (YEAR(_xlpm._月次年月日列) = YEAR(H25))
            )
        ),
    0)
)</f>
        <v>0</v>
      </c>
      <c r="J25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33898</v>
      </c>
      <c r="K25" s="5">
        <f t="shared" si="0"/>
        <v>33898</v>
      </c>
      <c r="L25" s="12">
        <f>_xlfn.LET(
  _xlpm._依頼NO, A25,
  _xlpm._集計年, YEAR(H25),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5" s="12">
        <f>_xlfn.LET(
  _xlpm._依頼NO, A25,
  _xlpm._集計年, YEAR(H25),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5" s="5" t="str">
        <f t="shared" si="1"/>
        <v>ｽﾘｯﾄ</v>
      </c>
      <c r="O25" s="5" t="str">
        <f t="shared" si="2"/>
        <v/>
      </c>
      <c r="P25" s="5" t="str">
        <f t="shared" si="3"/>
        <v/>
      </c>
      <c r="Q25" s="5" t="str">
        <f t="shared" si="4"/>
        <v/>
      </c>
      <c r="R25" s="5" t="str">
        <f t="shared" si="5"/>
        <v/>
      </c>
      <c r="T25" t="b">
        <f>IF(_t受注ﾌｧｲﾙ_総合計[[#This Row],[加工金額]]=_t受注ﾌｧｲﾙ_総合計[[#This Row],[受注金額(修正)]],TRUE)</f>
        <v>1</v>
      </c>
    </row>
    <row r="26" spans="1:20">
      <c r="A26" s="232" t="s">
        <v>2041</v>
      </c>
      <c r="B26" t="s">
        <v>2141</v>
      </c>
      <c r="C26" s="2">
        <v>46190</v>
      </c>
      <c r="D26" s="232" t="s">
        <v>2138</v>
      </c>
      <c r="E26" s="232">
        <v>9600</v>
      </c>
      <c r="F26" s="2" cm="1">
        <f t="array" ref="F26">_xlfn.LET(
    _xlpm._完了日,_加工実績DATA[加工完了日],
    _xlpm._調整納期列,_t受注ﾌｧｲﾙ_総合計[調整納期],
    _xlpm._加工完了日,_xlfn.TAKE(
                _xlfn._xlws.FILTER(_xlpm._完了日,
                    (A26=_加工実績DATA[依頼NO])*
                    (YEAR(C26) = YEAR(_xlpm._完了日))
                ),1),
    IF(_xlpm._加工完了日 = 0,NA(),_xlpm._加工完了日)
)</f>
        <v>46190</v>
      </c>
      <c r="G26" s="2" t="str" cm="1">
        <f t="array" ref="G26">_xlfn.LET(
    _xlpm._完了日列,#REF!,
    _xlpm._完了日,
    _xlfn.TAKE(
        _xlfn._xlws.FILTER(_xlpm._完了日列,
            (A26=#REF!)*
            (DATEVALUE("2025/1/1") &lt; C26)
        ),1
    ),
    IFERROR(_xlpm._完了日,"")
)</f>
        <v/>
      </c>
      <c r="H26" s="2" cm="1">
        <f t="array" ref="H26">_xlfn.LET(
    _xlpm.f, IFERROR(F26, 0),
    _xlpm.g, IFERROR(G26, 0),
    _xlpm.c, IFERROR(C26, 0),
    _xlfn.IFS(
        ISNUMBER(_xlpm.f)*(_xlpm.f&gt;0), _xlpm.f,
        ISNUMBER(_xlpm.g)*(_xlpm.g&gt;0), _xlpm.g,
        ISNUMBER(_xlpm.c)*(_xlpm.c&gt;0), _xlpm.c,
        TRUE, ""
    )
)</f>
        <v>46190</v>
      </c>
      <c r="I26" s="5" cm="1">
        <f t="array" ref="I2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(A26=_xlpm._依頼NO列) *
                (YEAR(_xlpm._月次年月日列) = YEAR(H26))
            )
        ),
    0)
)</f>
        <v>0</v>
      </c>
      <c r="J26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9600</v>
      </c>
      <c r="K26" s="5">
        <f t="shared" si="0"/>
        <v>9600</v>
      </c>
      <c r="L26" s="12">
        <f>_xlfn.LET(
  _xlpm._依頼NO, A26,
  _xlpm._集計年, YEAR(H26),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6" s="12">
        <f>_xlfn.LET(
  _xlpm._依頼NO, A26,
  _xlpm._集計年, YEAR(H26),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6" s="5" t="str">
        <f t="shared" si="1"/>
        <v>スリット</v>
      </c>
      <c r="O26" s="5" t="str">
        <f t="shared" si="2"/>
        <v>分割</v>
      </c>
      <c r="P26" s="5" t="str">
        <f t="shared" si="3"/>
        <v/>
      </c>
      <c r="Q26" s="5" t="str">
        <f t="shared" si="4"/>
        <v/>
      </c>
      <c r="R26" s="5" t="str">
        <f t="shared" si="5"/>
        <v/>
      </c>
      <c r="T26" t="b">
        <f>IF(_t受注ﾌｧｲﾙ_総合計[[#This Row],[加工金額]]=_t受注ﾌｧｲﾙ_総合計[[#This Row],[受注金額(修正)]],TRUE)</f>
        <v>1</v>
      </c>
    </row>
    <row r="27" spans="1:20">
      <c r="A27" s="232" t="s">
        <v>553</v>
      </c>
      <c r="B27" t="s">
        <v>294</v>
      </c>
      <c r="C27" s="2">
        <v>46202</v>
      </c>
      <c r="D27" s="232">
        <v>3250</v>
      </c>
      <c r="E27" s="232">
        <v>100750</v>
      </c>
      <c r="F27" s="2" cm="1">
        <f t="array" ref="F27">_xlfn.LET(
    _xlpm._完了日,_加工実績DATA[加工完了日],
    _xlpm._調整納期列,_t受注ﾌｧｲﾙ_総合計[調整納期],
    _xlpm._加工完了日,_xlfn.TAKE(
                _xlfn._xlws.FILTER(_xlpm._完了日,
                    (A27=_加工実績DATA[依頼NO])*
                    (YEAR(C27) = YEAR(_xlpm._完了日))
                ),1),
    IF(_xlpm._加工完了日 = 0,NA(),_xlpm._加工完了日)
)</f>
        <v>46192</v>
      </c>
      <c r="G27" s="2" t="str" cm="1">
        <f t="array" ref="G27">_xlfn.LET(
    _xlpm._完了日列,#REF!,
    _xlpm._完了日,
    _xlfn.TAKE(
        _xlfn._xlws.FILTER(_xlpm._完了日列,
            (A27=#REF!)*
            (DATEVALUE("2025/1/1") &lt; C27)
        ),1
    ),
    IFERROR(_xlpm._完了日,"")
)</f>
        <v/>
      </c>
      <c r="H27" s="2" cm="1">
        <f t="array" ref="H27">_xlfn.LET(
    _xlpm.f, IFERROR(F27, 0),
    _xlpm.g, IFERROR(G27, 0),
    _xlpm.c, IFERROR(C27, 0),
    _xlfn.IFS(
        ISNUMBER(_xlpm.f)*(_xlpm.f&gt;0), _xlpm.f,
        ISNUMBER(_xlpm.g)*(_xlpm.g&gt;0), _xlpm.g,
        ISNUMBER(_xlpm.c)*(_xlpm.c&gt;0), _xlpm.c,
        TRUE, ""
    )
)</f>
        <v>46192</v>
      </c>
      <c r="I27" s="5" cm="1">
        <f t="array" ref="I2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(A27=_xlpm._依頼NO列) *
                (YEAR(_xlpm._月次年月日列) = YEAR(H27))
            )
        ),
    0)
)</f>
        <v>0</v>
      </c>
      <c r="J27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100750</v>
      </c>
      <c r="K27" s="5">
        <f t="shared" si="0"/>
        <v>100750</v>
      </c>
      <c r="L27" s="12">
        <f>_xlfn.LET(
  _xlpm._依頼NO, A27,
  _xlpm._集計年, YEAR(H27),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7" s="12">
        <f>_xlfn.LET(
  _xlpm._依頼NO, A27,
  _xlpm._集計年, YEAR(H27),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7" s="5" t="str">
        <f t="shared" si="1"/>
        <v>EC</v>
      </c>
      <c r="O27" s="5" t="str">
        <f t="shared" si="2"/>
        <v>巻き返し</v>
      </c>
      <c r="P27" s="5" t="str">
        <f t="shared" si="3"/>
        <v/>
      </c>
      <c r="Q27" s="5" t="str">
        <f t="shared" si="4"/>
        <v/>
      </c>
      <c r="R27" s="5" t="str">
        <f t="shared" si="5"/>
        <v/>
      </c>
      <c r="T27" t="b">
        <f>IF(_t受注ﾌｧｲﾙ_総合計[[#This Row],[加工金額]]=_t受注ﾌｧｲﾙ_総合計[[#This Row],[受注金額(修正)]],TRUE)</f>
        <v>1</v>
      </c>
    </row>
    <row r="28" spans="1:20">
      <c r="A28" s="232" t="s">
        <v>2044</v>
      </c>
      <c r="B28" t="s">
        <v>18</v>
      </c>
      <c r="C28" s="2">
        <v>46191</v>
      </c>
      <c r="D28" s="232">
        <v>200</v>
      </c>
      <c r="E28" s="232">
        <v>200</v>
      </c>
      <c r="F28" s="2" cm="1">
        <f t="array" ref="F28">_xlfn.LET(
    _xlpm._完了日,_加工実績DATA[加工完了日],
    _xlpm._調整納期列,_t受注ﾌｧｲﾙ_総合計[調整納期],
    _xlpm._加工完了日,_xlfn.TAKE(
                _xlfn._xlws.FILTER(_xlpm._完了日,
                    (A28=_加工実績DATA[依頼NO])*
                    (YEAR(C28) = YEAR(_xlpm._完了日))
                ),1),
    IF(_xlpm._加工完了日 = 0,NA(),_xlpm._加工完了日)
)</f>
        <v>46190</v>
      </c>
      <c r="G28" s="2" t="str" cm="1">
        <f t="array" ref="G28">_xlfn.LET(
    _xlpm._完了日列,#REF!,
    _xlpm._完了日,
    _xlfn.TAKE(
        _xlfn._xlws.FILTER(_xlpm._完了日列,
            (A28=#REF!)*
            (DATEVALUE("2025/1/1") &lt; C28)
        ),1
    ),
    IFERROR(_xlpm._完了日,"")
)</f>
        <v/>
      </c>
      <c r="H28" s="2" cm="1">
        <f t="array" ref="H28">_xlfn.LET(
    _xlpm.f, IFERROR(F28, 0),
    _xlpm.g, IFERROR(G28, 0),
    _xlpm.c, IFERROR(C28, 0),
    _xlfn.IFS(
        ISNUMBER(_xlpm.f)*(_xlpm.f&gt;0), _xlpm.f,
        ISNUMBER(_xlpm.g)*(_xlpm.g&gt;0), _xlpm.g,
        ISNUMBER(_xlpm.c)*(_xlpm.c&gt;0), _xlpm.c,
        TRUE, ""
    )
)</f>
        <v>46190</v>
      </c>
      <c r="I28" s="5" cm="1">
        <f t="array" ref="I2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(A28=_xlpm._依頼NO列) *
                (YEAR(_xlpm._月次年月日列) = YEAR(H28))
            )
        ),
    0)
)</f>
        <v>0</v>
      </c>
      <c r="J28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200</v>
      </c>
      <c r="K28" s="5">
        <f t="shared" si="0"/>
        <v>200</v>
      </c>
      <c r="L28" s="12">
        <f>_xlfn.LET(
  _xlpm._依頼NO, A28,
  _xlpm._集計年, YEAR(H28),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8" s="12">
        <f>_xlfn.LET(
  _xlpm._依頼NO, A28,
  _xlpm._集計年, YEAR(H28),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8" s="5" t="str">
        <f t="shared" si="1"/>
        <v>ｴﾝﾎﾞｽ</v>
      </c>
      <c r="O28" s="5" t="str">
        <f t="shared" si="2"/>
        <v/>
      </c>
      <c r="P28" s="5" t="str">
        <f t="shared" si="3"/>
        <v/>
      </c>
      <c r="Q28" s="5" t="str">
        <f t="shared" si="4"/>
        <v/>
      </c>
      <c r="R28" s="5" t="str">
        <f t="shared" si="5"/>
        <v/>
      </c>
      <c r="T28" t="b">
        <f>IF(_t受注ﾌｧｲﾙ_総合計[[#This Row],[加工金額]]=_t受注ﾌｧｲﾙ_総合計[[#This Row],[受注金額(修正)]],TRUE)</f>
        <v>1</v>
      </c>
    </row>
    <row r="29" spans="1:20">
      <c r="A29" s="232" t="s">
        <v>545</v>
      </c>
      <c r="B29" t="s">
        <v>2148</v>
      </c>
      <c r="C29" s="2">
        <v>46196</v>
      </c>
      <c r="D29" s="232">
        <v>2400</v>
      </c>
      <c r="E29" s="232">
        <v>132000</v>
      </c>
      <c r="F29" s="2" cm="1">
        <f t="array" ref="F29">_xlfn.LET(
    _xlpm._完了日,_加工実績DATA[加工完了日],
    _xlpm._調整納期列,_t受注ﾌｧｲﾙ_総合計[調整納期],
    _xlpm._加工完了日,_xlfn.TAKE(
                _xlfn._xlws.FILTER(_xlpm._完了日,
                    (A29=_加工実績DATA[依頼NO])*
                    (YEAR(C29) = YEAR(_xlpm._完了日))
                ),1),
    IF(_xlpm._加工完了日 = 0,NA(),_xlpm._加工完了日)
)</f>
        <v>46192</v>
      </c>
      <c r="G29" s="2" t="str" cm="1">
        <f t="array" ref="G29">_xlfn.LET(
    _xlpm._完了日列,#REF!,
    _xlpm._完了日,
    _xlfn.TAKE(
        _xlfn._xlws.FILTER(_xlpm._完了日列,
            (A29=#REF!)*
            (DATEVALUE("2025/1/1") &lt; C29)
        ),1
    ),
    IFERROR(_xlpm._完了日,"")
)</f>
        <v/>
      </c>
      <c r="H29" s="2" cm="1">
        <f t="array" ref="H29">_xlfn.LET(
    _xlpm.f, IFERROR(F29, 0),
    _xlpm.g, IFERROR(G29, 0),
    _xlpm.c, IFERROR(C29, 0),
    _xlfn.IFS(
        ISNUMBER(_xlpm.f)*(_xlpm.f&gt;0), _xlpm.f,
        ISNUMBER(_xlpm.g)*(_xlpm.g&gt;0), _xlpm.g,
        ISNUMBER(_xlpm.c)*(_xlpm.c&gt;0), _xlpm.c,
        TRUE, ""
    )
)</f>
        <v>46192</v>
      </c>
      <c r="I29" s="5" cm="1">
        <f t="array" ref="I2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(A29=_xlpm._依頼NO列) *
                (YEAR(_xlpm._月次年月日列) = YEAR(H29))
            )
        ),
    0)
)</f>
        <v>0</v>
      </c>
      <c r="J29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132000</v>
      </c>
      <c r="K29" s="5">
        <f t="shared" si="0"/>
        <v>132000</v>
      </c>
      <c r="L29" s="12">
        <f>_xlfn.LET(
  _xlpm._依頼NO, A29,
  _xlpm._集計年, YEAR(H29),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9" s="12">
        <f>_xlfn.LET(
  _xlpm._依頼NO, A29,
  _xlpm._集計年, YEAR(H29),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9" s="5" t="str">
        <f t="shared" si="1"/>
        <v>ｽﾘｯﾄ</v>
      </c>
      <c r="O29" s="5" t="str">
        <f t="shared" si="2"/>
        <v>EC</v>
      </c>
      <c r="P29" s="5" t="str">
        <f t="shared" si="3"/>
        <v>検査</v>
      </c>
      <c r="Q29" s="5" t="str">
        <f t="shared" si="4"/>
        <v/>
      </c>
      <c r="R29" s="5" t="str">
        <f t="shared" si="5"/>
        <v/>
      </c>
      <c r="T29" t="b">
        <f>IF(_t受注ﾌｧｲﾙ_総合計[[#This Row],[加工金額]]=_t受注ﾌｧｲﾙ_総合計[[#This Row],[受注金額(修正)]],TRUE)</f>
        <v>1</v>
      </c>
    </row>
    <row r="30" spans="1:20">
      <c r="A30" s="232" t="s">
        <v>101</v>
      </c>
      <c r="B30" t="s">
        <v>2150</v>
      </c>
      <c r="C30" s="2">
        <v>46196</v>
      </c>
      <c r="D30" s="232">
        <v>6600</v>
      </c>
      <c r="E30" s="232">
        <v>250800</v>
      </c>
      <c r="F30" s="2" cm="1">
        <f t="array" ref="F30">_xlfn.LET(
    _xlpm._完了日,_加工実績DATA[加工完了日],
    _xlpm._調整納期列,_t受注ﾌｧｲﾙ_総合計[調整納期],
    _xlpm._加工完了日,_xlfn.TAKE(
                _xlfn._xlws.FILTER(_xlpm._完了日,
                    (A30=_加工実績DATA[依頼NO])*
                    (YEAR(C30) = YEAR(_xlpm._完了日))
                ),1),
    IF(_xlpm._加工完了日 = 0,NA(),_xlpm._加工完了日)
)</f>
        <v>46196</v>
      </c>
      <c r="G30" s="2" t="str" cm="1">
        <f t="array" ref="G30">_xlfn.LET(
    _xlpm._完了日列,#REF!,
    _xlpm._完了日,
    _xlfn.TAKE(
        _xlfn._xlws.FILTER(_xlpm._完了日列,
            (A30=#REF!)*
            (DATEVALUE("2025/1/1") &lt; C30)
        ),1
    ),
    IFERROR(_xlpm._完了日,"")
)</f>
        <v/>
      </c>
      <c r="H30" s="2" cm="1">
        <f t="array" ref="H30">_xlfn.LET(
    _xlpm.f, IFERROR(F30, 0),
    _xlpm.g, IFERROR(G30, 0),
    _xlpm.c, IFERROR(C30, 0),
    _xlfn.IFS(
        ISNUMBER(_xlpm.f)*(_xlpm.f&gt;0), _xlpm.f,
        ISNUMBER(_xlpm.g)*(_xlpm.g&gt;0), _xlpm.g,
        ISNUMBER(_xlpm.c)*(_xlpm.c&gt;0), _xlpm.c,
        TRUE, ""
    )
)</f>
        <v>46196</v>
      </c>
      <c r="I30" s="5" cm="1">
        <f t="array" ref="I3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(A30=_xlpm._依頼NO列) *
                (YEAR(_xlpm._月次年月日列) = YEAR(H30))
            )
        ),
    0)
)</f>
        <v>0</v>
      </c>
      <c r="J30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250800</v>
      </c>
      <c r="K30" s="5">
        <f t="shared" si="0"/>
        <v>250800</v>
      </c>
      <c r="L30" s="12">
        <f>_xlfn.LET(
  _xlpm._依頼NO, A30,
  _xlpm._集計年, YEAR(H30),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0" s="12">
        <f>_xlfn.LET(
  _xlpm._依頼NO, A30,
  _xlpm._集計年, YEAR(H30),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0" s="5" t="str">
        <f t="shared" si="1"/>
        <v>EC</v>
      </c>
      <c r="O30" s="5" t="str">
        <f t="shared" si="2"/>
        <v>検査</v>
      </c>
      <c r="P30" s="5" t="str">
        <f t="shared" si="3"/>
        <v/>
      </c>
      <c r="Q30" s="5" t="str">
        <f t="shared" si="4"/>
        <v/>
      </c>
      <c r="R30" s="5" t="str">
        <f t="shared" si="5"/>
        <v/>
      </c>
      <c r="T30" t="b">
        <f>IF(_t受注ﾌｧｲﾙ_総合計[[#This Row],[加工金額]]=_t受注ﾌｧｲﾙ_総合計[[#This Row],[受注金額(修正)]],TRUE)</f>
        <v>1</v>
      </c>
    </row>
    <row r="31" spans="1:20">
      <c r="A31" s="232" t="s">
        <v>2154</v>
      </c>
      <c r="B31" t="s">
        <v>17</v>
      </c>
      <c r="C31" s="2">
        <v>46217</v>
      </c>
      <c r="D31" s="232">
        <v>20000</v>
      </c>
      <c r="E31" s="232">
        <v>220000</v>
      </c>
      <c r="F31" s="2" cm="1">
        <f t="array" ref="F31">_xlfn.LET(
    _xlpm._完了日,_加工実績DATA[加工完了日],
    _xlpm._調整納期列,_t受注ﾌｧｲﾙ_総合計[調整納期],
    _xlpm._加工完了日,_xlfn.TAKE(
                _xlfn._xlws.FILTER(_xlpm._完了日,
                    (A31=_加工実績DATA[依頼NO])*
                    (YEAR(C31) = YEAR(_xlpm._完了日))
                ),1),
    IF(_xlpm._加工完了日 = 0,NA(),_xlpm._加工完了日)
)</f>
        <v>46213</v>
      </c>
      <c r="G31" s="2" t="str" cm="1">
        <f t="array" ref="G31">_xlfn.LET(
    _xlpm._完了日列,#REF!,
    _xlpm._完了日,
    _xlfn.TAKE(
        _xlfn._xlws.FILTER(_xlpm._完了日列,
            (A31=#REF!)*
            (DATEVALUE("2025/1/1") &lt; C31)
        ),1
    ),
    IFERROR(_xlpm._完了日,"")
)</f>
        <v/>
      </c>
      <c r="H31" s="2" cm="1">
        <f t="array" ref="H31">_xlfn.LET(
    _xlpm.f, IFERROR(F31, 0),
    _xlpm.g, IFERROR(G31, 0),
    _xlpm.c, IFERROR(C31, 0),
    _xlfn.IFS(
        ISNUMBER(_xlpm.f)*(_xlpm.f&gt;0), _xlpm.f,
        ISNUMBER(_xlpm.g)*(_xlpm.g&gt;0), _xlpm.g,
        ISNUMBER(_xlpm.c)*(_xlpm.c&gt;0), _xlpm.c,
        TRUE, ""
    )
)</f>
        <v>46213</v>
      </c>
      <c r="I31" s="5" cm="1">
        <f t="array" ref="I3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(A31=_xlpm._依頼NO列) *
                (YEAR(_xlpm._月次年月日列) = YEAR(H31))
            )
        ),
    0)
)</f>
        <v>0</v>
      </c>
      <c r="J31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220000</v>
      </c>
      <c r="K31" s="5">
        <f t="shared" si="0"/>
        <v>220000</v>
      </c>
      <c r="L31" s="12">
        <f>_xlfn.LET(
  _xlpm._依頼NO, A31,
  _xlpm._集計年, YEAR(H31),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1" s="12">
        <f>_xlfn.LET(
  _xlpm._依頼NO, A31,
  _xlpm._集計年, YEAR(H31),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1" s="5" t="str">
        <f t="shared" si="1"/>
        <v>ｽﾗｲｽ</v>
      </c>
      <c r="O31" s="5" t="str">
        <f t="shared" si="2"/>
        <v/>
      </c>
      <c r="P31" s="5" t="str">
        <f t="shared" si="3"/>
        <v/>
      </c>
      <c r="Q31" s="5" t="str">
        <f t="shared" si="4"/>
        <v/>
      </c>
      <c r="R31" s="5" t="str">
        <f t="shared" si="5"/>
        <v/>
      </c>
      <c r="T31" t="b">
        <f>IF(_t受注ﾌｧｲﾙ_総合計[[#This Row],[加工金額]]=_t受注ﾌｧｲﾙ_総合計[[#This Row],[受注金額(修正)]],TRUE)</f>
        <v>1</v>
      </c>
    </row>
    <row r="32" spans="1:20">
      <c r="A32" s="232" t="s">
        <v>2043</v>
      </c>
      <c r="B32" t="s">
        <v>17</v>
      </c>
      <c r="C32" s="2">
        <v>46197</v>
      </c>
      <c r="D32" s="232">
        <v>22200</v>
      </c>
      <c r="E32" s="232">
        <v>244200</v>
      </c>
      <c r="F32" s="2" cm="1">
        <f t="array" ref="F32">_xlfn.LET(
    _xlpm._完了日,_加工実績DATA[加工完了日],
    _xlpm._調整納期列,_t受注ﾌｧｲﾙ_総合計[調整納期],
    _xlpm._加工完了日,_xlfn.TAKE(
                _xlfn._xlws.FILTER(_xlpm._完了日,
                    (A32=_加工実績DATA[依頼NO])*
                    (YEAR(C32) = YEAR(_xlpm._完了日))
                ),1),
    IF(_xlpm._加工完了日 = 0,NA(),_xlpm._加工完了日)
)</f>
        <v>46195</v>
      </c>
      <c r="G32" s="2" t="str" cm="1">
        <f t="array" ref="G32">_xlfn.LET(
    _xlpm._完了日列,#REF!,
    _xlpm._完了日,
    _xlfn.TAKE(
        _xlfn._xlws.FILTER(_xlpm._完了日列,
            (A32=#REF!)*
            (DATEVALUE("2025/1/1") &lt; C32)
        ),1
    ),
    IFERROR(_xlpm._完了日,"")
)</f>
        <v/>
      </c>
      <c r="H32" s="2" cm="1">
        <f t="array" ref="H32">_xlfn.LET(
    _xlpm.f, IFERROR(F32, 0),
    _xlpm.g, IFERROR(G32, 0),
    _xlpm.c, IFERROR(C32, 0),
    _xlfn.IFS(
        ISNUMBER(_xlpm.f)*(_xlpm.f&gt;0), _xlpm.f,
        ISNUMBER(_xlpm.g)*(_xlpm.g&gt;0), _xlpm.g,
        ISNUMBER(_xlpm.c)*(_xlpm.c&gt;0), _xlpm.c,
        TRUE, ""
    )
)</f>
        <v>46195</v>
      </c>
      <c r="I32" s="5" cm="1">
        <f t="array" ref="I3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(A32=_xlpm._依頼NO列) *
                (YEAR(_xlpm._月次年月日列) = YEAR(H32))
            )
        ),
    0)
)</f>
        <v>0</v>
      </c>
      <c r="J32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244200</v>
      </c>
      <c r="K32" s="5">
        <f t="shared" si="0"/>
        <v>244200</v>
      </c>
      <c r="L32" s="12">
        <f>_xlfn.LET(
  _xlpm._依頼NO, A32,
  _xlpm._集計年, YEAR(H32),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2" s="12">
        <f>_xlfn.LET(
  _xlpm._依頼NO, A32,
  _xlpm._集計年, YEAR(H32),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2" s="5" t="str">
        <f t="shared" si="1"/>
        <v>ｽﾗｲｽ</v>
      </c>
      <c r="O32" s="5" t="str">
        <f t="shared" si="2"/>
        <v/>
      </c>
      <c r="P32" s="5" t="str">
        <f t="shared" si="3"/>
        <v/>
      </c>
      <c r="Q32" s="5" t="str">
        <f t="shared" si="4"/>
        <v/>
      </c>
      <c r="R32" s="5" t="str">
        <f t="shared" si="5"/>
        <v/>
      </c>
      <c r="T32" t="b">
        <f>IF(_t受注ﾌｧｲﾙ_総合計[[#This Row],[加工金額]]=_t受注ﾌｧｲﾙ_総合計[[#This Row],[受注金額(修正)]],TRUE)</f>
        <v>1</v>
      </c>
    </row>
    <row r="33" spans="1:20">
      <c r="A33" s="232" t="s">
        <v>2159</v>
      </c>
      <c r="B33" t="s">
        <v>1722</v>
      </c>
      <c r="C33" s="2">
        <v>46206</v>
      </c>
      <c r="D33" s="232">
        <v>0</v>
      </c>
      <c r="E33" s="232">
        <v>0</v>
      </c>
      <c r="F33" s="2" t="e" cm="1" vm="10">
        <f t="array" ref="F33">_xlfn.LET(
    _xlpm._完了日,_加工実績DATA[加工完了日],
    _xlpm._調整納期列,_t受注ﾌｧｲﾙ_総合計[調整納期],
    _xlpm._加工完了日,_xlfn.TAKE(
                _xlfn._xlws.FILTER(_xlpm._完了日,
                    (A33=_加工実績DATA[依頼NO])*
                    (YEAR(C33) = YEAR(_xlpm._完了日))
                ),1),
    IF(_xlpm._加工完了日 = 0,NA(),_xlpm._加工完了日)
)</f>
        <v>#VALUE!</v>
      </c>
      <c r="G33" s="2" t="str" cm="1">
        <f t="array" ref="G33">_xlfn.LET(
    _xlpm._完了日列,#REF!,
    _xlpm._完了日,
    _xlfn.TAKE(
        _xlfn._xlws.FILTER(_xlpm._完了日列,
            (A33=#REF!)*
            (DATEVALUE("2025/1/1") &lt; C33)
        ),1
    ),
    IFERROR(_xlpm._完了日,"")
)</f>
        <v/>
      </c>
      <c r="H33" s="2" cm="1">
        <f t="array" ref="H33">_xlfn.LET(
    _xlpm.f, IFERROR(F33, 0),
    _xlpm.g, IFERROR(G33, 0),
    _xlpm.c, IFERROR(C33, 0),
    _xlfn.IFS(
        ISNUMBER(_xlpm.f)*(_xlpm.f&gt;0), _xlpm.f,
        ISNUMBER(_xlpm.g)*(_xlpm.g&gt;0), _xlpm.g,
        ISNUMBER(_xlpm.c)*(_xlpm.c&gt;0), _xlpm.c,
        TRUE, ""
    )
)</f>
        <v>46206</v>
      </c>
      <c r="I33" s="5" cm="1">
        <f t="array" ref="I3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(A33=_xlpm._依頼NO列) *
                (YEAR(_xlpm._月次年月日列) = YEAR(H33))
            )
        ),
    0)
)</f>
        <v>0</v>
      </c>
      <c r="J33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0</v>
      </c>
      <c r="K33" s="5">
        <f t="shared" si="0"/>
        <v>0</v>
      </c>
      <c r="L33" s="12">
        <f>_xlfn.LET(
  _xlpm._依頼NO, A33,
  _xlpm._集計年, YEAR(H33),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3" s="12">
        <f>_xlfn.LET(
  _xlpm._依頼NO, A33,
  _xlpm._集計年, YEAR(H33),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3" s="5" t="str">
        <f t="shared" si="1"/>
        <v>ｽﾘｯﾄ</v>
      </c>
      <c r="O33" s="5" t="str">
        <f t="shared" si="2"/>
        <v>欠点表示</v>
      </c>
      <c r="P33" s="5" t="str">
        <f t="shared" si="3"/>
        <v/>
      </c>
      <c r="Q33" s="5" t="str">
        <f t="shared" si="4"/>
        <v/>
      </c>
      <c r="R33" s="5" t="str">
        <f t="shared" si="5"/>
        <v/>
      </c>
      <c r="T33" t="b">
        <f>IF(_t受注ﾌｧｲﾙ_総合計[[#This Row],[加工金額]]=_t受注ﾌｧｲﾙ_総合計[[#This Row],[受注金額(修正)]],TRUE)</f>
        <v>1</v>
      </c>
    </row>
    <row r="34" spans="1:20">
      <c r="A34" s="232" t="s">
        <v>241</v>
      </c>
      <c r="B34" t="s">
        <v>36</v>
      </c>
      <c r="C34" s="2">
        <v>46195</v>
      </c>
      <c r="D34" s="232">
        <v>1600</v>
      </c>
      <c r="E34" s="232">
        <v>28800</v>
      </c>
      <c r="F34" s="2" cm="1">
        <f t="array" ref="F34">_xlfn.LET(
    _xlpm._完了日,_加工実績DATA[加工完了日],
    _xlpm._調整納期列,_t受注ﾌｧｲﾙ_総合計[調整納期],
    _xlpm._加工完了日,_xlfn.TAKE(
                _xlfn._xlws.FILTER(_xlpm._完了日,
                    (A34=_加工実績DATA[依頼NO])*
                    (YEAR(C34) = YEAR(_xlpm._完了日))
                ),1),
    IF(_xlpm._加工完了日 = 0,NA(),_xlpm._加工完了日)
)</f>
        <v>46191</v>
      </c>
      <c r="G34" s="2" t="str" cm="1">
        <f t="array" ref="G34">_xlfn.LET(
    _xlpm._完了日列,#REF!,
    _xlpm._完了日,
    _xlfn.TAKE(
        _xlfn._xlws.FILTER(_xlpm._完了日列,
            (A34=#REF!)*
            (DATEVALUE("2025/1/1") &lt; C34)
        ),1
    ),
    IFERROR(_xlpm._完了日,"")
)</f>
        <v/>
      </c>
      <c r="H34" s="2" cm="1">
        <f t="array" ref="H34">_xlfn.LET(
    _xlpm.f, IFERROR(F34, 0),
    _xlpm.g, IFERROR(G34, 0),
    _xlpm.c, IFERROR(C34, 0),
    _xlfn.IFS(
        ISNUMBER(_xlpm.f)*(_xlpm.f&gt;0), _xlpm.f,
        ISNUMBER(_xlpm.g)*(_xlpm.g&gt;0), _xlpm.g,
        ISNUMBER(_xlpm.c)*(_xlpm.c&gt;0), _xlpm.c,
        TRUE, ""
    )
)</f>
        <v>46191</v>
      </c>
      <c r="I34" s="5" cm="1">
        <f t="array" ref="I3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(A34=_xlpm._依頼NO列) *
                (YEAR(_xlpm._月次年月日列) = YEAR(H34))
            )
        ),
    0)
)</f>
        <v>0</v>
      </c>
      <c r="J34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28800</v>
      </c>
      <c r="K34" s="5">
        <f t="shared" si="0"/>
        <v>28800</v>
      </c>
      <c r="L34" s="12">
        <f>_xlfn.LET(
  _xlpm._依頼NO, A34,
  _xlpm._集計年, YEAR(H34),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4" s="12">
        <f>_xlfn.LET(
  _xlpm._依頼NO, A34,
  _xlpm._集計年, YEAR(H34),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4" s="5" t="str">
        <f t="shared" si="1"/>
        <v>EC</v>
      </c>
      <c r="O34" s="5" t="str">
        <f t="shared" si="2"/>
        <v/>
      </c>
      <c r="P34" s="5" t="str">
        <f t="shared" si="3"/>
        <v/>
      </c>
      <c r="Q34" s="5" t="str">
        <f t="shared" si="4"/>
        <v/>
      </c>
      <c r="R34" s="5" t="str">
        <f t="shared" si="5"/>
        <v/>
      </c>
      <c r="T34" t="b">
        <f>IF(_t受注ﾌｧｲﾙ_総合計[[#This Row],[加工金額]]=_t受注ﾌｧｲﾙ_総合計[[#This Row],[受注金額(修正)]],TRUE)</f>
        <v>1</v>
      </c>
    </row>
    <row r="35" spans="1:20">
      <c r="A35" s="232" t="s">
        <v>527</v>
      </c>
      <c r="B35" t="s">
        <v>168</v>
      </c>
      <c r="C35" s="2">
        <v>46198</v>
      </c>
      <c r="D35" s="232">
        <v>400</v>
      </c>
      <c r="E35" s="232">
        <v>6800</v>
      </c>
      <c r="F35" s="2" cm="1">
        <f t="array" ref="F35">_xlfn.LET(
    _xlpm._完了日,_加工実績DATA[加工完了日],
    _xlpm._調整納期列,_t受注ﾌｧｲﾙ_総合計[調整納期],
    _xlpm._加工完了日,_xlfn.TAKE(
                _xlfn._xlws.FILTER(_xlpm._完了日,
                    (A35=_加工実績DATA[依頼NO])*
                    (YEAR(C35) = YEAR(_xlpm._完了日))
                ),1),
    IF(_xlpm._加工完了日 = 0,NA(),_xlpm._加工完了日)
)</f>
        <v>46190</v>
      </c>
      <c r="G35" s="2" t="str" cm="1">
        <f t="array" ref="G35">_xlfn.LET(
    _xlpm._完了日列,#REF!,
    _xlpm._完了日,
    _xlfn.TAKE(
        _xlfn._xlws.FILTER(_xlpm._完了日列,
            (A35=#REF!)*
            (DATEVALUE("2025/1/1") &lt; C35)
        ),1
    ),
    IFERROR(_xlpm._完了日,"")
)</f>
        <v/>
      </c>
      <c r="H35" s="2" cm="1">
        <f t="array" ref="H35">_xlfn.LET(
    _xlpm.f, IFERROR(F35, 0),
    _xlpm.g, IFERROR(G35, 0),
    _xlpm.c, IFERROR(C35, 0),
    _xlfn.IFS(
        ISNUMBER(_xlpm.f)*(_xlpm.f&gt;0), _xlpm.f,
        ISNUMBER(_xlpm.g)*(_xlpm.g&gt;0), _xlpm.g,
        ISNUMBER(_xlpm.c)*(_xlpm.c&gt;0), _xlpm.c,
        TRUE, ""
    )
)</f>
        <v>46190</v>
      </c>
      <c r="I35" s="5" cm="1">
        <f t="array" ref="I3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(A35=_xlpm._依頼NO列) *
                (YEAR(_xlpm._月次年月日列) = YEAR(H35))
            )
        ),
    0)
)</f>
        <v>0</v>
      </c>
      <c r="J35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6800</v>
      </c>
      <c r="K35" s="5">
        <f t="shared" si="0"/>
        <v>6800</v>
      </c>
      <c r="L35" s="12">
        <f>_xlfn.LET(
  _xlpm._依頼NO, A35,
  _xlpm._集計年, YEAR(H35),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5" s="12">
        <f>_xlfn.LET(
  _xlpm._依頼NO, A35,
  _xlpm._集計年, YEAR(H35),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5" s="5" t="str">
        <f t="shared" si="1"/>
        <v>エンボス</v>
      </c>
      <c r="O35" s="5" t="str">
        <f t="shared" si="2"/>
        <v/>
      </c>
      <c r="P35" s="5" t="str">
        <f t="shared" si="3"/>
        <v/>
      </c>
      <c r="Q35" s="5" t="str">
        <f t="shared" si="4"/>
        <v/>
      </c>
      <c r="R35" s="5" t="str">
        <f t="shared" si="5"/>
        <v/>
      </c>
      <c r="T35" t="b">
        <f>IF(_t受注ﾌｧｲﾙ_総合計[[#This Row],[加工金額]]=_t受注ﾌｧｲﾙ_総合計[[#This Row],[受注金額(修正)]],TRUE)</f>
        <v>1</v>
      </c>
    </row>
    <row r="36" spans="1:20">
      <c r="A36" s="232" t="s">
        <v>2046</v>
      </c>
      <c r="B36" t="s">
        <v>187</v>
      </c>
      <c r="C36" s="2">
        <v>46195</v>
      </c>
      <c r="D36" s="232">
        <v>190</v>
      </c>
      <c r="E36" s="232">
        <v>0</v>
      </c>
      <c r="F36" s="2" cm="1">
        <f t="array" ref="F36">_xlfn.LET(
    _xlpm._完了日,_加工実績DATA[加工完了日],
    _xlpm._調整納期列,_t受注ﾌｧｲﾙ_総合計[調整納期],
    _xlpm._加工完了日,_xlfn.TAKE(
                _xlfn._xlws.FILTER(_xlpm._完了日,
                    (A36=_加工実績DATA[依頼NO])*
                    (YEAR(C36) = YEAR(_xlpm._完了日))
                ),1),
    IF(_xlpm._加工完了日 = 0,NA(),_xlpm._加工完了日)
)</f>
        <v>46185</v>
      </c>
      <c r="G36" s="2" t="str" cm="1">
        <f t="array" ref="G36">_xlfn.LET(
    _xlpm._完了日列,#REF!,
    _xlpm._完了日,
    _xlfn.TAKE(
        _xlfn._xlws.FILTER(_xlpm._完了日列,
            (A36=#REF!)*
            (DATEVALUE("2025/1/1") &lt; C36)
        ),1
    ),
    IFERROR(_xlpm._完了日,"")
)</f>
        <v/>
      </c>
      <c r="H36" s="2" cm="1">
        <f t="array" ref="H36">_xlfn.LET(
    _xlpm.f, IFERROR(F36, 0),
    _xlpm.g, IFERROR(G36, 0),
    _xlpm.c, IFERROR(C36, 0),
    _xlfn.IFS(
        ISNUMBER(_xlpm.f)*(_xlpm.f&gt;0), _xlpm.f,
        ISNUMBER(_xlpm.g)*(_xlpm.g&gt;0), _xlpm.g,
        ISNUMBER(_xlpm.c)*(_xlpm.c&gt;0), _xlpm.c,
        TRUE, ""
    )
)</f>
        <v>46185</v>
      </c>
      <c r="I36" s="5" cm="1">
        <f t="array" ref="I3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(A36=_xlpm._依頼NO列) *
                (YEAR(_xlpm._月次年月日列) = YEAR(H36))
            )
        ),
    0)
)</f>
        <v>0</v>
      </c>
      <c r="J36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0</v>
      </c>
      <c r="K36" s="5">
        <f t="shared" si="0"/>
        <v>0</v>
      </c>
      <c r="L36" s="12">
        <f>_xlfn.LET(
  _xlpm._依頼NO, A36,
  _xlpm._集計年, YEAR(H36),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1</v>
      </c>
      <c r="M36" s="12">
        <f>_xlfn.LET(
  _xlpm._依頼NO, A36,
  _xlpm._集計年, YEAR(H36),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0</v>
      </c>
      <c r="N36" s="5" t="str">
        <f t="shared" si="1"/>
        <v>熱融着</v>
      </c>
      <c r="O36" s="5" t="str">
        <f t="shared" si="2"/>
        <v/>
      </c>
      <c r="P36" s="5" t="str">
        <f t="shared" si="3"/>
        <v/>
      </c>
      <c r="Q36" s="5" t="str">
        <f t="shared" si="4"/>
        <v/>
      </c>
      <c r="R36" s="5" t="str">
        <f t="shared" si="5"/>
        <v/>
      </c>
      <c r="T36" t="b">
        <f>IF(_t受注ﾌｧｲﾙ_総合計[[#This Row],[加工金額]]=_t受注ﾌｧｲﾙ_総合計[[#This Row],[受注金額(修正)]],TRUE)</f>
        <v>1</v>
      </c>
    </row>
    <row r="37" spans="1:20">
      <c r="A37" s="232" t="s">
        <v>257</v>
      </c>
      <c r="B37" t="s">
        <v>1558</v>
      </c>
      <c r="C37" s="2">
        <v>46190</v>
      </c>
      <c r="D37" s="232">
        <v>400</v>
      </c>
      <c r="E37" s="232">
        <v>12400</v>
      </c>
      <c r="F37" s="2" cm="1">
        <f t="array" ref="F37">_xlfn.LET(
    _xlpm._完了日,_加工実績DATA[加工完了日],
    _xlpm._調整納期列,_t受注ﾌｧｲﾙ_総合計[調整納期],
    _xlpm._加工完了日,_xlfn.TAKE(
                _xlfn._xlws.FILTER(_xlpm._完了日,
                    (A37=_加工実績DATA[依頼NO])*
                    (YEAR(C37) = YEAR(_xlpm._完了日))
                ),1),
    IF(_xlpm._加工完了日 = 0,NA(),_xlpm._加工完了日)
)</f>
        <v>46188</v>
      </c>
      <c r="G37" s="2" t="str" cm="1">
        <f t="array" ref="G37">_xlfn.LET(
    _xlpm._完了日列,#REF!,
    _xlpm._完了日,
    _xlfn.TAKE(
        _xlfn._xlws.FILTER(_xlpm._完了日列,
            (A37=#REF!)*
            (DATEVALUE("2025/1/1") &lt; C37)
        ),1
    ),
    IFERROR(_xlpm._完了日,"")
)</f>
        <v/>
      </c>
      <c r="H37" s="2" cm="1">
        <f t="array" ref="H37">_xlfn.LET(
    _xlpm.f, IFERROR(F37, 0),
    _xlpm.g, IFERROR(G37, 0),
    _xlpm.c, IFERROR(C37, 0),
    _xlfn.IFS(
        ISNUMBER(_xlpm.f)*(_xlpm.f&gt;0), _xlpm.f,
        ISNUMBER(_xlpm.g)*(_xlpm.g&gt;0), _xlpm.g,
        ISNUMBER(_xlpm.c)*(_xlpm.c&gt;0), _xlpm.c,
        TRUE, ""
    )
)</f>
        <v>46188</v>
      </c>
      <c r="I37" s="5" cm="1">
        <f t="array" ref="I3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(A37=_xlpm._依頼NO列) *
                (YEAR(_xlpm._月次年月日列) = YEAR(H37))
            )
        ),
    0)
)</f>
        <v>0</v>
      </c>
      <c r="J37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12400</v>
      </c>
      <c r="K37" s="5">
        <f t="shared" si="0"/>
        <v>12400</v>
      </c>
      <c r="L37" s="12">
        <f>_xlfn.LET(
  _xlpm._依頼NO, A37,
  _xlpm._集計年, YEAR(H37),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7" s="12">
        <f>_xlfn.LET(
  _xlpm._依頼NO, A37,
  _xlpm._集計年, YEAR(H37),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7" s="5" t="str">
        <f t="shared" si="1"/>
        <v>EC</v>
      </c>
      <c r="O37" s="5" t="str">
        <f t="shared" si="2"/>
        <v>欠点表示</v>
      </c>
      <c r="P37" s="5" t="str">
        <f t="shared" si="3"/>
        <v/>
      </c>
      <c r="Q37" s="5" t="str">
        <f t="shared" si="4"/>
        <v/>
      </c>
      <c r="R37" s="5" t="str">
        <f t="shared" si="5"/>
        <v/>
      </c>
      <c r="T37" t="b">
        <f>IF(_t受注ﾌｧｲﾙ_総合計[[#This Row],[加工金額]]=_t受注ﾌｧｲﾙ_総合計[[#This Row],[受注金額(修正)]],TRUE)</f>
        <v>1</v>
      </c>
    </row>
    <row r="38" spans="1:20">
      <c r="A38" s="232" t="s">
        <v>544</v>
      </c>
      <c r="B38" t="s">
        <v>38</v>
      </c>
      <c r="C38" s="2">
        <v>46190</v>
      </c>
      <c r="D38" s="232">
        <v>500</v>
      </c>
      <c r="E38" s="232">
        <v>17500</v>
      </c>
      <c r="F38" s="2" cm="1">
        <f t="array" ref="F38">_xlfn.LET(
    _xlpm._完了日,_加工実績DATA[加工完了日],
    _xlpm._調整納期列,_t受注ﾌｧｲﾙ_総合計[調整納期],
    _xlpm._加工完了日,_xlfn.TAKE(
                _xlfn._xlws.FILTER(_xlpm._完了日,
                    (A38=_加工実績DATA[依頼NO])*
                    (YEAR(C38) = YEAR(_xlpm._完了日))
                ),1),
    IF(_xlpm._加工完了日 = 0,NA(),_xlpm._加工完了日)
)</f>
        <v>46188</v>
      </c>
      <c r="G38" s="2" t="str" cm="1">
        <f t="array" ref="G38">_xlfn.LET(
    _xlpm._完了日列,#REF!,
    _xlpm._完了日,
    _xlfn.TAKE(
        _xlfn._xlws.FILTER(_xlpm._完了日列,
            (A38=#REF!)*
            (DATEVALUE("2025/1/1") &lt; C38)
        ),1
    ),
    IFERROR(_xlpm._完了日,"")
)</f>
        <v/>
      </c>
      <c r="H38" s="2" cm="1">
        <f t="array" ref="H38">_xlfn.LET(
    _xlpm.f, IFERROR(F38, 0),
    _xlpm.g, IFERROR(G38, 0),
    _xlpm.c, IFERROR(C38, 0),
    _xlfn.IFS(
        ISNUMBER(_xlpm.f)*(_xlpm.f&gt;0), _xlpm.f,
        ISNUMBER(_xlpm.g)*(_xlpm.g&gt;0), _xlpm.g,
        ISNUMBER(_xlpm.c)*(_xlpm.c&gt;0), _xlpm.c,
        TRUE, ""
    )
)</f>
        <v>46188</v>
      </c>
      <c r="I38" s="5" cm="1">
        <f t="array" ref="I3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(A38=_xlpm._依頼NO列) *
                (YEAR(_xlpm._月次年月日列) = YEAR(H38))
            )
        ),
    0)
)</f>
        <v>0</v>
      </c>
      <c r="J38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17500</v>
      </c>
      <c r="K38" s="5">
        <f t="shared" si="0"/>
        <v>17500</v>
      </c>
      <c r="L38" s="12">
        <f>_xlfn.LET(
  _xlpm._依頼NO, A38,
  _xlpm._集計年, YEAR(H38),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8" s="12">
        <f>_xlfn.LET(
  _xlpm._依頼NO, A38,
  _xlpm._集計年, YEAR(H38),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8" s="5" t="str">
        <f t="shared" si="1"/>
        <v>EC</v>
      </c>
      <c r="O38" s="5" t="str">
        <f t="shared" si="2"/>
        <v>ｽﾘｯﾄ</v>
      </c>
      <c r="P38" s="5" t="str">
        <f t="shared" si="3"/>
        <v/>
      </c>
      <c r="Q38" s="5" t="str">
        <f t="shared" si="4"/>
        <v/>
      </c>
      <c r="R38" s="5" t="str">
        <f t="shared" si="5"/>
        <v/>
      </c>
      <c r="T38" t="b">
        <f>IF(_t受注ﾌｧｲﾙ_総合計[[#This Row],[加工金額]]=_t受注ﾌｧｲﾙ_総合計[[#This Row],[受注金額(修正)]],TRUE)</f>
        <v>1</v>
      </c>
    </row>
    <row r="39" spans="1:20">
      <c r="A39" s="232" t="s">
        <v>2040</v>
      </c>
      <c r="B39" t="s">
        <v>2141</v>
      </c>
      <c r="C39" s="2">
        <v>46190</v>
      </c>
      <c r="D39" s="232" t="s">
        <v>2171</v>
      </c>
      <c r="E39" s="232">
        <v>3840</v>
      </c>
      <c r="F39" s="2" cm="1">
        <f t="array" ref="F39">_xlfn.LET(
    _xlpm._完了日,_加工実績DATA[加工完了日],
    _xlpm._調整納期列,_t受注ﾌｧｲﾙ_総合計[調整納期],
    _xlpm._加工完了日,_xlfn.TAKE(
                _xlfn._xlws.FILTER(_xlpm._完了日,
                    (A39=_加工実績DATA[依頼NO])*
                    (YEAR(C39) = YEAR(_xlpm._完了日))
                ),1),
    IF(_xlpm._加工完了日 = 0,NA(),_xlpm._加工完了日)
)</f>
        <v>46190</v>
      </c>
      <c r="G39" s="2" t="str" cm="1">
        <f t="array" ref="G39">_xlfn.LET(
    _xlpm._完了日列,#REF!,
    _xlpm._完了日,
    _xlfn.TAKE(
        _xlfn._xlws.FILTER(_xlpm._完了日列,
            (A39=#REF!)*
            (DATEVALUE("2025/1/1") &lt; C39)
        ),1
    ),
    IFERROR(_xlpm._完了日,"")
)</f>
        <v/>
      </c>
      <c r="H39" s="2" cm="1">
        <f t="array" ref="H39">_xlfn.LET(
    _xlpm.f, IFERROR(F39, 0),
    _xlpm.g, IFERROR(G39, 0),
    _xlpm.c, IFERROR(C39, 0),
    _xlfn.IFS(
        ISNUMBER(_xlpm.f)*(_xlpm.f&gt;0), _xlpm.f,
        ISNUMBER(_xlpm.g)*(_xlpm.g&gt;0), _xlpm.g,
        ISNUMBER(_xlpm.c)*(_xlpm.c&gt;0), _xlpm.c,
        TRUE, ""
    )
)</f>
        <v>46190</v>
      </c>
      <c r="I39" s="5" cm="1">
        <f t="array" ref="I3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(A39=_xlpm._依頼NO列) *
                (YEAR(_xlpm._月次年月日列) = YEAR(H39))
            )
        ),
    0)
)</f>
        <v>0</v>
      </c>
      <c r="J39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3840</v>
      </c>
      <c r="K39" s="5">
        <f t="shared" si="0"/>
        <v>3840</v>
      </c>
      <c r="L39" s="12">
        <f>_xlfn.LET(
  _xlpm._依頼NO, A39,
  _xlpm._集計年, YEAR(H39),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9" s="12">
        <f>_xlfn.LET(
  _xlpm._依頼NO, A39,
  _xlpm._集計年, YEAR(H39),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9" s="5" t="str">
        <f t="shared" si="1"/>
        <v>スリット</v>
      </c>
      <c r="O39" s="5" t="str">
        <f t="shared" si="2"/>
        <v>分割</v>
      </c>
      <c r="P39" s="5" t="str">
        <f t="shared" si="3"/>
        <v/>
      </c>
      <c r="Q39" s="5" t="str">
        <f t="shared" si="4"/>
        <v/>
      </c>
      <c r="R39" s="5" t="str">
        <f t="shared" si="5"/>
        <v/>
      </c>
      <c r="T39" t="b">
        <f>IF(_t受注ﾌｧｲﾙ_総合計[[#This Row],[加工金額]]=_t受注ﾌｧｲﾙ_総合計[[#This Row],[受注金額(修正)]],TRUE)</f>
        <v>1</v>
      </c>
    </row>
    <row r="40" spans="1:20">
      <c r="A40" s="232" t="s">
        <v>519</v>
      </c>
      <c r="B40" t="s">
        <v>36</v>
      </c>
      <c r="C40" s="2">
        <v>46195</v>
      </c>
      <c r="D40" s="232">
        <v>800</v>
      </c>
      <c r="E40" s="232">
        <v>14400</v>
      </c>
      <c r="F40" s="2" cm="1">
        <f t="array" ref="F40">_xlfn.LET(
    _xlpm._完了日,_加工実績DATA[加工完了日],
    _xlpm._調整納期列,_t受注ﾌｧｲﾙ_総合計[調整納期],
    _xlpm._加工完了日,_xlfn.TAKE(
                _xlfn._xlws.FILTER(_xlpm._完了日,
                    (A40=_加工実績DATA[依頼NO])*
                    (YEAR(C40) = YEAR(_xlpm._完了日))
                ),1),
    IF(_xlpm._加工完了日 = 0,NA(),_xlpm._加工完了日)
)</f>
        <v>46188</v>
      </c>
      <c r="G40" s="2" t="str" cm="1">
        <f t="array" ref="G40">_xlfn.LET(
    _xlpm._完了日列,#REF!,
    _xlpm._完了日,
    _xlfn.TAKE(
        _xlfn._xlws.FILTER(_xlpm._完了日列,
            (A40=#REF!)*
            (DATEVALUE("2025/1/1") &lt; C40)
        ),1
    ),
    IFERROR(_xlpm._完了日,"")
)</f>
        <v/>
      </c>
      <c r="H40" s="2" cm="1">
        <f t="array" ref="H40">_xlfn.LET(
    _xlpm.f, IFERROR(F40, 0),
    _xlpm.g, IFERROR(G40, 0),
    _xlpm.c, IFERROR(C40, 0),
    _xlfn.IFS(
        ISNUMBER(_xlpm.f)*(_xlpm.f&gt;0), _xlpm.f,
        ISNUMBER(_xlpm.g)*(_xlpm.g&gt;0), _xlpm.g,
        ISNUMBER(_xlpm.c)*(_xlpm.c&gt;0), _xlpm.c,
        TRUE, ""
    )
)</f>
        <v>46188</v>
      </c>
      <c r="I40" s="5" cm="1">
        <f t="array" ref="I4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(A40=_xlpm._依頼NO列) *
                (YEAR(_xlpm._月次年月日列) = YEAR(H40))
            )
        ),
    0)
)</f>
        <v>0</v>
      </c>
      <c r="J40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14400</v>
      </c>
      <c r="K40" s="5">
        <f t="shared" si="0"/>
        <v>14400</v>
      </c>
      <c r="L40" s="12">
        <f>_xlfn.LET(
  _xlpm._依頼NO, A40,
  _xlpm._集計年, YEAR(H40),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40" s="12">
        <f>_xlfn.LET(
  _xlpm._依頼NO, A40,
  _xlpm._集計年, YEAR(H40),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40" s="5" t="str">
        <f t="shared" si="1"/>
        <v>EC</v>
      </c>
      <c r="O40" s="5" t="str">
        <f t="shared" si="2"/>
        <v/>
      </c>
      <c r="P40" s="5" t="str">
        <f t="shared" si="3"/>
        <v/>
      </c>
      <c r="Q40" s="5" t="str">
        <f t="shared" si="4"/>
        <v/>
      </c>
      <c r="R40" s="5" t="str">
        <f t="shared" si="5"/>
        <v/>
      </c>
      <c r="T40" t="b">
        <f>IF(_t受注ﾌｧｲﾙ_総合計[[#This Row],[加工金額]]=_t受注ﾌｧｲﾙ_総合計[[#This Row],[受注金額(修正)]],TRUE)</f>
        <v>1</v>
      </c>
    </row>
    <row r="41" spans="1:20">
      <c r="A41" s="232" t="s">
        <v>534</v>
      </c>
      <c r="B41" t="s">
        <v>42</v>
      </c>
      <c r="C41" s="2">
        <v>46203</v>
      </c>
      <c r="D41" s="232">
        <v>7000</v>
      </c>
      <c r="E41" s="232">
        <v>105000</v>
      </c>
      <c r="F41" s="2" cm="1">
        <f t="array" ref="F41">_xlfn.LET(
    _xlpm._完了日,_加工実績DATA[加工完了日],
    _xlpm._調整納期列,_t受注ﾌｧｲﾙ_総合計[調整納期],
    _xlpm._加工完了日,_xlfn.TAKE(
                _xlfn._xlws.FILTER(_xlpm._完了日,
                    (A41=_加工実績DATA[依頼NO])*
                    (YEAR(C41) = YEAR(_xlpm._完了日))
                ),1),
    IF(_xlpm._加工完了日 = 0,NA(),_xlpm._加工完了日)
)</f>
        <v>46197</v>
      </c>
      <c r="G41" s="2" t="str" cm="1">
        <f t="array" ref="G41">_xlfn.LET(
    _xlpm._完了日列,#REF!,
    _xlpm._完了日,
    _xlfn.TAKE(
        _xlfn._xlws.FILTER(_xlpm._完了日列,
            (A41=#REF!)*
            (DATEVALUE("2025/1/1") &lt; C41)
        ),1
    ),
    IFERROR(_xlpm._完了日,"")
)</f>
        <v/>
      </c>
      <c r="H41" s="2" cm="1">
        <f t="array" ref="H41">_xlfn.LET(
    _xlpm.f, IFERROR(F41, 0),
    _xlpm.g, IFERROR(G41, 0),
    _xlpm.c, IFERROR(C41, 0),
    _xlfn.IFS(
        ISNUMBER(_xlpm.f)*(_xlpm.f&gt;0), _xlpm.f,
        ISNUMBER(_xlpm.g)*(_xlpm.g&gt;0), _xlpm.g,
        ISNUMBER(_xlpm.c)*(_xlpm.c&gt;0), _xlpm.c,
        TRUE, ""
    )
)</f>
        <v>46197</v>
      </c>
      <c r="I41" s="6" cm="1">
        <f t="array" ref="I4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(A41=_xlpm._依頼NO列) *
                (YEAR(_xlpm._月次年月日列) = YEAR(H41))
            )
        ),
    0)
)</f>
        <v>0</v>
      </c>
      <c r="J41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105000</v>
      </c>
      <c r="K41" s="5">
        <f t="shared" si="0"/>
        <v>105000</v>
      </c>
      <c r="L41" s="12">
        <f>_xlfn.LET(
  _xlpm._依頼NO, A41,
  _xlpm._集計年, YEAR(H41),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41" s="12">
        <f>_xlfn.LET(
  _xlpm._依頼NO, A41,
  _xlpm._集計年, YEAR(H41),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41" s="5" t="str">
        <f t="shared" si="1"/>
        <v>分割</v>
      </c>
      <c r="O41" s="5" t="str">
        <f t="shared" si="2"/>
        <v/>
      </c>
      <c r="P41" s="5" t="str">
        <f t="shared" si="3"/>
        <v/>
      </c>
      <c r="Q41" s="5" t="str">
        <f t="shared" si="4"/>
        <v/>
      </c>
      <c r="R41" s="5" t="str">
        <f t="shared" si="5"/>
        <v/>
      </c>
      <c r="T41" t="b">
        <f>IF(_t受注ﾌｧｲﾙ_総合計[[#This Row],[加工金額]]=_t受注ﾌｧｲﾙ_総合計[[#This Row],[受注金額(修正)]],TRUE)</f>
        <v>1</v>
      </c>
    </row>
    <row r="42" spans="1:20">
      <c r="A42" s="232" t="s">
        <v>533</v>
      </c>
      <c r="B42" t="s">
        <v>42</v>
      </c>
      <c r="C42" s="2">
        <v>46203</v>
      </c>
      <c r="D42" s="232">
        <v>3100</v>
      </c>
      <c r="E42" s="232">
        <v>46500</v>
      </c>
      <c r="F42" s="2" cm="1">
        <f t="array" ref="F42">_xlfn.LET(
    _xlpm._完了日,_加工実績DATA[加工完了日],
    _xlpm._調整納期列,_t受注ﾌｧｲﾙ_総合計[調整納期],
    _xlpm._加工完了日,_xlfn.TAKE(
                _xlfn._xlws.FILTER(_xlpm._完了日,
                    (A42=_加工実績DATA[依頼NO])*
                    (YEAR(C42) = YEAR(_xlpm._完了日))
                ),1),
    IF(_xlpm._加工完了日 = 0,NA(),_xlpm._加工完了日)
)</f>
        <v>46202</v>
      </c>
      <c r="G42" s="2" t="str" cm="1">
        <f t="array" ref="G42">_xlfn.LET(
    _xlpm._完了日列,#REF!,
    _xlpm._完了日,
    _xlfn.TAKE(
        _xlfn._xlws.FILTER(_xlpm._完了日列,
            (A42=#REF!)*
            (DATEVALUE("2025/1/1") &lt; C42)
        ),1
    ),
    IFERROR(_xlpm._完了日,"")
)</f>
        <v/>
      </c>
      <c r="H42" s="2" cm="1">
        <f t="array" ref="H42">_xlfn.LET(
    _xlpm.f, IFERROR(F42, 0),
    _xlpm.g, IFERROR(G42, 0),
    _xlpm.c, IFERROR(C42, 0),
    _xlfn.IFS(
        ISNUMBER(_xlpm.f)*(_xlpm.f&gt;0), _xlpm.f,
        ISNUMBER(_xlpm.g)*(_xlpm.g&gt;0), _xlpm.g,
        ISNUMBER(_xlpm.c)*(_xlpm.c&gt;0), _xlpm.c,
        TRUE, ""
    )
)</f>
        <v>46202</v>
      </c>
      <c r="I42" s="6" cm="1">
        <f t="array" ref="I4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(A42=_xlpm._依頼NO列) *
                (YEAR(_xlpm._月次年月日列) = YEAR(H42))
            )
        ),
    0)
)</f>
        <v>0</v>
      </c>
      <c r="J42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46500</v>
      </c>
      <c r="K42" s="5">
        <f t="shared" si="0"/>
        <v>46500</v>
      </c>
      <c r="L42" s="12">
        <f>_xlfn.LET(
  _xlpm._依頼NO, A42,
  _xlpm._集計年, YEAR(H42),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42" s="12">
        <f>_xlfn.LET(
  _xlpm._依頼NO, A42,
  _xlpm._集計年, YEAR(H42),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42" s="5" t="str">
        <f t="shared" si="1"/>
        <v>分割</v>
      </c>
      <c r="O42" s="5" t="str">
        <f t="shared" si="2"/>
        <v/>
      </c>
      <c r="P42" s="5" t="str">
        <f t="shared" si="3"/>
        <v/>
      </c>
      <c r="Q42" s="5" t="str">
        <f t="shared" si="4"/>
        <v/>
      </c>
      <c r="R42" s="5" t="str">
        <f t="shared" si="5"/>
        <v/>
      </c>
      <c r="T42" t="b">
        <f>IF(_t受注ﾌｧｲﾙ_総合計[[#This Row],[加工金額]]=_t受注ﾌｧｲﾙ_総合計[[#This Row],[受注金額(修正)]],TRUE)</f>
        <v>1</v>
      </c>
    </row>
    <row r="43" spans="1:20">
      <c r="A43" s="232" t="s">
        <v>1899</v>
      </c>
      <c r="B43" t="s">
        <v>17</v>
      </c>
      <c r="C43" s="2">
        <v>46190</v>
      </c>
      <c r="D43" s="232">
        <v>16200</v>
      </c>
      <c r="E43" s="232">
        <v>178200</v>
      </c>
      <c r="F43" s="2" cm="1">
        <f t="array" ref="F43">_xlfn.LET(
    _xlpm._完了日,_加工実績DATA[加工完了日],
    _xlpm._調整納期列,_t受注ﾌｧｲﾙ_総合計[調整納期],
    _xlpm._加工完了日,_xlfn.TAKE(
                _xlfn._xlws.FILTER(_xlpm._完了日,
                    (A43=_加工実績DATA[依頼NO])*
                    (YEAR(C43) = YEAR(_xlpm._完了日))
                ),1),
    IF(_xlpm._加工完了日 = 0,NA(),_xlpm._加工完了日)
)</f>
        <v>46185</v>
      </c>
      <c r="G43" s="2" t="str" cm="1">
        <f t="array" ref="G43">_xlfn.LET(
    _xlpm._完了日列,#REF!,
    _xlpm._完了日,
    _xlfn.TAKE(
        _xlfn._xlws.FILTER(_xlpm._完了日列,
            (A43=#REF!)*
            (DATEVALUE("2025/1/1") &lt; C43)
        ),1
    ),
    IFERROR(_xlpm._完了日,"")
)</f>
        <v/>
      </c>
      <c r="H43" s="2" cm="1">
        <f t="array" ref="H43">_xlfn.LET(
    _xlpm.f, IFERROR(F43, 0),
    _xlpm.g, IFERROR(G43, 0),
    _xlpm.c, IFERROR(C43, 0),
    _xlfn.IFS(
        ISNUMBER(_xlpm.f)*(_xlpm.f&gt;0), _xlpm.f,
        ISNUMBER(_xlpm.g)*(_xlpm.g&gt;0), _xlpm.g,
        ISNUMBER(_xlpm.c)*(_xlpm.c&gt;0), _xlpm.c,
        TRUE, ""
    )
)</f>
        <v>46185</v>
      </c>
      <c r="I43" s="6" cm="1">
        <f t="array" ref="I4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(A43=_xlpm._依頼NO列) *
                (YEAR(_xlpm._月次年月日列) = YEAR(H43))
            )
        ),
    0)
)</f>
        <v>0</v>
      </c>
      <c r="J43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178200</v>
      </c>
      <c r="K43" s="5">
        <f t="shared" si="0"/>
        <v>178200</v>
      </c>
      <c r="L43" s="12">
        <f>_xlfn.LET(
  _xlpm._依頼NO, A43,
  _xlpm._集計年, YEAR(H43),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43" s="12">
        <f>_xlfn.LET(
  _xlpm._依頼NO, A43,
  _xlpm._集計年, YEAR(H43),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43" s="5" t="str">
        <f t="shared" si="1"/>
        <v>ｽﾗｲｽ</v>
      </c>
      <c r="O43" s="5" t="str">
        <f t="shared" si="2"/>
        <v/>
      </c>
      <c r="P43" s="5" t="str">
        <f t="shared" si="3"/>
        <v/>
      </c>
      <c r="Q43" s="5" t="str">
        <f t="shared" si="4"/>
        <v/>
      </c>
      <c r="R43" s="5" t="str">
        <f t="shared" si="5"/>
        <v/>
      </c>
      <c r="T43" t="b">
        <f>IF(_t受注ﾌｧｲﾙ_総合計[[#This Row],[加工金額]]=_t受注ﾌｧｲﾙ_総合計[[#This Row],[受注金額(修正)]],TRUE)</f>
        <v>1</v>
      </c>
    </row>
    <row r="44" spans="1:20">
      <c r="A44" s="232" t="s">
        <v>515</v>
      </c>
      <c r="B44" t="s">
        <v>704</v>
      </c>
      <c r="C44" s="2">
        <v>46195</v>
      </c>
      <c r="D44" s="232">
        <v>300</v>
      </c>
      <c r="E44" s="232">
        <v>3300</v>
      </c>
      <c r="F44" s="2" cm="1">
        <f t="array" ref="F44">_xlfn.LET(
    _xlpm._完了日,_加工実績DATA[加工完了日],
    _xlpm._調整納期列,_t受注ﾌｧｲﾙ_総合計[調整納期],
    _xlpm._加工完了日,_xlfn.TAKE(
                _xlfn._xlws.FILTER(_xlpm._完了日,
                    (A44=_加工実績DATA[依頼NO])*
                    (YEAR(C44) = YEAR(_xlpm._完了日))
                ),1),
    IF(_xlpm._加工完了日 = 0,NA(),_xlpm._加工完了日)
)</f>
        <v>46190</v>
      </c>
      <c r="G44" s="2" t="str" cm="1">
        <f t="array" ref="G44">_xlfn.LET(
    _xlpm._完了日列,#REF!,
    _xlpm._完了日,
    _xlfn.TAKE(
        _xlfn._xlws.FILTER(_xlpm._完了日列,
            (A44=#REF!)*
            (DATEVALUE("2025/1/1") &lt; C44)
        ),1
    ),
    IFERROR(_xlpm._完了日,"")
)</f>
        <v/>
      </c>
      <c r="H44" s="2" cm="1">
        <f t="array" ref="H44">_xlfn.LET(
    _xlpm.f, IFERROR(F44, 0),
    _xlpm.g, IFERROR(G44, 0),
    _xlpm.c, IFERROR(C44, 0),
    _xlfn.IFS(
        ISNUMBER(_xlpm.f)*(_xlpm.f&gt;0), _xlpm.f,
        ISNUMBER(_xlpm.g)*(_xlpm.g&gt;0), _xlpm.g,
        ISNUMBER(_xlpm.c)*(_xlpm.c&gt;0), _xlpm.c,
        TRUE, ""
    )
)</f>
        <v>46190</v>
      </c>
      <c r="I44" s="5" cm="1">
        <f t="array" ref="I4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(A44=_xlpm._依頼NO列) *
                (YEAR(_xlpm._月次年月日列) = YEAR(H44))
            )
        ),
    0)
)</f>
        <v>0</v>
      </c>
      <c r="J44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3300</v>
      </c>
      <c r="K44" s="5">
        <f t="shared" si="0"/>
        <v>3300</v>
      </c>
      <c r="L44" s="12">
        <f>_xlfn.LET(
  _xlpm._依頼NO, A44,
  _xlpm._集計年, YEAR(H44),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44" s="12">
        <f>_xlfn.LET(
  _xlpm._依頼NO, A44,
  _xlpm._集計年, YEAR(H44),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44" s="5" t="str">
        <f t="shared" si="1"/>
        <v>スライス</v>
      </c>
      <c r="O44" s="5" t="str">
        <f t="shared" si="2"/>
        <v/>
      </c>
      <c r="P44" s="5" t="str">
        <f t="shared" si="3"/>
        <v/>
      </c>
      <c r="Q44" s="5" t="str">
        <f t="shared" si="4"/>
        <v/>
      </c>
      <c r="R44" s="5" t="str">
        <f t="shared" si="5"/>
        <v/>
      </c>
      <c r="T44" t="b">
        <f>IF(_t受注ﾌｧｲﾙ_総合計[[#This Row],[加工金額]]=_t受注ﾌｧｲﾙ_総合計[[#This Row],[受注金額(修正)]],TRUE)</f>
        <v>1</v>
      </c>
    </row>
    <row r="45" spans="1:20">
      <c r="A45" s="232" t="s">
        <v>516</v>
      </c>
      <c r="B45" t="s">
        <v>704</v>
      </c>
      <c r="C45" s="2">
        <v>46195</v>
      </c>
      <c r="D45" s="232">
        <v>800</v>
      </c>
      <c r="E45" s="232">
        <v>8800</v>
      </c>
      <c r="F45" s="2" cm="1">
        <f t="array" ref="F45">_xlfn.LET(
    _xlpm._完了日,_加工実績DATA[加工完了日],
    _xlpm._調整納期列,_t受注ﾌｧｲﾙ_総合計[調整納期],
    _xlpm._加工完了日,_xlfn.TAKE(
                _xlfn._xlws.FILTER(_xlpm._完了日,
                    (A45=_加工実績DATA[依頼NO])*
                    (YEAR(C45) = YEAR(_xlpm._完了日))
                ),1),
    IF(_xlpm._加工完了日 = 0,NA(),_xlpm._加工完了日)
)</f>
        <v>46190</v>
      </c>
      <c r="G45" s="2" t="str" cm="1">
        <f t="array" ref="G45">_xlfn.LET(
    _xlpm._完了日列,#REF!,
    _xlpm._完了日,
    _xlfn.TAKE(
        _xlfn._xlws.FILTER(_xlpm._完了日列,
            (A45=#REF!)*
            (DATEVALUE("2025/1/1") &lt; C45)
        ),1
    ),
    IFERROR(_xlpm._完了日,"")
)</f>
        <v/>
      </c>
      <c r="H45" s="2" cm="1">
        <f t="array" ref="H45">_xlfn.LET(
    _xlpm.f, IFERROR(F45, 0),
    _xlpm.g, IFERROR(G45, 0),
    _xlpm.c, IFERROR(C45, 0),
    _xlfn.IFS(
        ISNUMBER(_xlpm.f)*(_xlpm.f&gt;0), _xlpm.f,
        ISNUMBER(_xlpm.g)*(_xlpm.g&gt;0), _xlpm.g,
        ISNUMBER(_xlpm.c)*(_xlpm.c&gt;0), _xlpm.c,
        TRUE, ""
    )
)</f>
        <v>46190</v>
      </c>
      <c r="I45" s="5" cm="1">
        <f t="array" ref="I4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(A45=_xlpm._依頼NO列) *
                (YEAR(_xlpm._月次年月日列) = YEAR(H45))
            )
        ),
    0)
)</f>
        <v>0</v>
      </c>
      <c r="J45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8800</v>
      </c>
      <c r="K45" s="5">
        <f t="shared" si="0"/>
        <v>8800</v>
      </c>
      <c r="L45" s="12">
        <f>_xlfn.LET(
  _xlpm._依頼NO, A45,
  _xlpm._集計年, YEAR(H45),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45" s="12">
        <f>_xlfn.LET(
  _xlpm._依頼NO, A45,
  _xlpm._集計年, YEAR(H45),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45" s="5" t="str">
        <f t="shared" si="1"/>
        <v>スライス</v>
      </c>
      <c r="O45" s="5" t="str">
        <f t="shared" si="2"/>
        <v/>
      </c>
      <c r="P45" s="5" t="str">
        <f t="shared" si="3"/>
        <v/>
      </c>
      <c r="Q45" s="5" t="str">
        <f t="shared" si="4"/>
        <v/>
      </c>
      <c r="R45" s="5" t="str">
        <f t="shared" si="5"/>
        <v/>
      </c>
      <c r="T45" t="b">
        <f>IF(_t受注ﾌｧｲﾙ_総合計[[#This Row],[加工金額]]=_t受注ﾌｧｲﾙ_総合計[[#This Row],[受注金額(修正)]],TRUE)</f>
        <v>1</v>
      </c>
    </row>
    <row r="46" spans="1:20">
      <c r="A46" s="232" t="s">
        <v>517</v>
      </c>
      <c r="B46" t="s">
        <v>704</v>
      </c>
      <c r="C46" s="2">
        <v>46195</v>
      </c>
      <c r="D46" s="232">
        <v>800</v>
      </c>
      <c r="E46" s="232">
        <v>8800</v>
      </c>
      <c r="F46" s="2" cm="1">
        <f t="array" ref="F46">_xlfn.LET(
    _xlpm._完了日,_加工実績DATA[加工完了日],
    _xlpm._調整納期列,_t受注ﾌｧｲﾙ_総合計[調整納期],
    _xlpm._加工完了日,_xlfn.TAKE(
                _xlfn._xlws.FILTER(_xlpm._完了日,
                    (A46=_加工実績DATA[依頼NO])*
                    (YEAR(C46) = YEAR(_xlpm._完了日))
                ),1),
    IF(_xlpm._加工完了日 = 0,NA(),_xlpm._加工完了日)
)</f>
        <v>46190</v>
      </c>
      <c r="G46" s="2" t="str" cm="1">
        <f t="array" ref="G46">_xlfn.LET(
    _xlpm._完了日列,#REF!,
    _xlpm._完了日,
    _xlfn.TAKE(
        _xlfn._xlws.FILTER(_xlpm._完了日列,
            (A46=#REF!)*
            (DATEVALUE("2025/1/1") &lt; C46)
        ),1
    ),
    IFERROR(_xlpm._完了日,"")
)</f>
        <v/>
      </c>
      <c r="H46" s="2" cm="1">
        <f t="array" ref="H46">_xlfn.LET(
    _xlpm.f, IFERROR(F46, 0),
    _xlpm.g, IFERROR(G46, 0),
    _xlpm.c, IFERROR(C46, 0),
    _xlfn.IFS(
        ISNUMBER(_xlpm.f)*(_xlpm.f&gt;0), _xlpm.f,
        ISNUMBER(_xlpm.g)*(_xlpm.g&gt;0), _xlpm.g,
        ISNUMBER(_xlpm.c)*(_xlpm.c&gt;0), _xlpm.c,
        TRUE, ""
    )
)</f>
        <v>46190</v>
      </c>
      <c r="I46" s="5" cm="1">
        <f t="array" ref="I4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(A46=_xlpm._依頼NO列) *
                (YEAR(_xlpm._月次年月日列) = YEAR(H46))
            )
        ),
    0)
)</f>
        <v>0</v>
      </c>
      <c r="J46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8800</v>
      </c>
      <c r="K46" s="5">
        <f t="shared" si="0"/>
        <v>8800</v>
      </c>
      <c r="L46" s="12">
        <f>_xlfn.LET(
  _xlpm._依頼NO, A46,
  _xlpm._集計年, YEAR(H46),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46" s="12">
        <f>_xlfn.LET(
  _xlpm._依頼NO, A46,
  _xlpm._集計年, YEAR(H46),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46" s="5" t="str">
        <f t="shared" si="1"/>
        <v>スライス</v>
      </c>
      <c r="O46" s="5" t="str">
        <f t="shared" si="2"/>
        <v/>
      </c>
      <c r="P46" s="5" t="str">
        <f t="shared" si="3"/>
        <v/>
      </c>
      <c r="Q46" s="5" t="str">
        <f t="shared" si="4"/>
        <v/>
      </c>
      <c r="R46" s="5" t="str">
        <f t="shared" si="5"/>
        <v/>
      </c>
      <c r="T46" t="b">
        <f>IF(_t受注ﾌｧｲﾙ_総合計[[#This Row],[加工金額]]=_t受注ﾌｧｲﾙ_総合計[[#This Row],[受注金額(修正)]],TRUE)</f>
        <v>1</v>
      </c>
    </row>
    <row r="47" spans="1:20">
      <c r="A47" s="232" t="s">
        <v>518</v>
      </c>
      <c r="B47" t="s">
        <v>1892</v>
      </c>
      <c r="C47" s="2">
        <v>46189</v>
      </c>
      <c r="D47" s="232">
        <v>1000</v>
      </c>
      <c r="E47" s="232">
        <v>18000</v>
      </c>
      <c r="F47" s="2" cm="1">
        <f t="array" ref="F47">_xlfn.LET(
    _xlpm._完了日,_加工実績DATA[加工完了日],
    _xlpm._調整納期列,_t受注ﾌｧｲﾙ_総合計[調整納期],
    _xlpm._加工完了日,_xlfn.TAKE(
                _xlfn._xlws.FILTER(_xlpm._完了日,
                    (A47=_加工実績DATA[依頼NO])*
                    (YEAR(C47) = YEAR(_xlpm._完了日))
                ),1),
    IF(_xlpm._加工完了日 = 0,NA(),_xlpm._加工完了日)
)</f>
        <v>46184</v>
      </c>
      <c r="G47" s="2" t="str" cm="1">
        <f t="array" ref="G47">_xlfn.LET(
    _xlpm._完了日列,#REF!,
    _xlpm._完了日,
    _xlfn.TAKE(
        _xlfn._xlws.FILTER(_xlpm._完了日列,
            (A47=#REF!)*
            (DATEVALUE("2025/1/1") &lt; C47)
        ),1
    ),
    IFERROR(_xlpm._完了日,"")
)</f>
        <v/>
      </c>
      <c r="H47" s="2" cm="1">
        <f t="array" ref="H47">_xlfn.LET(
    _xlpm.f, IFERROR(F47, 0),
    _xlpm.g, IFERROR(G47, 0),
    _xlpm.c, IFERROR(C47, 0),
    _xlfn.IFS(
        ISNUMBER(_xlpm.f)*(_xlpm.f&gt;0), _xlpm.f,
        ISNUMBER(_xlpm.g)*(_xlpm.g&gt;0), _xlpm.g,
        ISNUMBER(_xlpm.c)*(_xlpm.c&gt;0), _xlpm.c,
        TRUE, ""
    )
)</f>
        <v>46184</v>
      </c>
      <c r="I47" s="5" cm="1">
        <f t="array" ref="I4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(A47=_xlpm._依頼NO列) *
                (YEAR(_xlpm._月次年月日列) = YEAR(H47))
            )
        ),
    0)
)</f>
        <v>0</v>
      </c>
      <c r="J47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18000</v>
      </c>
      <c r="K47" s="5">
        <f t="shared" si="0"/>
        <v>18000</v>
      </c>
      <c r="L47" s="12">
        <f>_xlfn.LET(
  _xlpm._依頼NO, A47,
  _xlpm._集計年, YEAR(H47),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47" s="12">
        <f>_xlfn.LET(
  _xlpm._依頼NO, A47,
  _xlpm._集計年, YEAR(H47),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47" s="5" t="str">
        <f t="shared" si="1"/>
        <v>ＥＣ</v>
      </c>
      <c r="O47" s="5" t="str">
        <f t="shared" si="2"/>
        <v/>
      </c>
      <c r="P47" s="5" t="str">
        <f t="shared" si="3"/>
        <v/>
      </c>
      <c r="Q47" s="5" t="str">
        <f t="shared" si="4"/>
        <v/>
      </c>
      <c r="R47" s="5" t="str">
        <f t="shared" si="5"/>
        <v/>
      </c>
      <c r="T47" t="b">
        <f>IF(_t受注ﾌｧｲﾙ_総合計[[#This Row],[加工金額]]=_t受注ﾌｧｲﾙ_総合計[[#This Row],[受注金額(修正)]],TRUE)</f>
        <v>1</v>
      </c>
    </row>
    <row r="48" spans="1:20">
      <c r="A48" s="232" t="s">
        <v>973</v>
      </c>
      <c r="B48" t="s">
        <v>39</v>
      </c>
      <c r="C48" s="2">
        <v>46199</v>
      </c>
      <c r="D48" s="232" t="s">
        <v>2006</v>
      </c>
      <c r="E48" s="232">
        <v>260000</v>
      </c>
      <c r="F48" s="2" cm="1">
        <f t="array" ref="F48">_xlfn.LET(
    _xlpm._完了日,_加工実績DATA[加工完了日],
    _xlpm._調整納期列,_t受注ﾌｧｲﾙ_総合計[調整納期],
    _xlpm._加工完了日,_xlfn.TAKE(
                _xlfn._xlws.FILTER(_xlpm._完了日,
                    (A48=_加工実績DATA[依頼NO])*
                    (YEAR(C48) = YEAR(_xlpm._完了日))
                ),1),
    IF(_xlpm._加工完了日 = 0,NA(),_xlpm._加工完了日)
)</f>
        <v>46198</v>
      </c>
      <c r="G48" s="2" t="str" cm="1">
        <f t="array" ref="G48">_xlfn.LET(
    _xlpm._完了日列,#REF!,
    _xlpm._完了日,
    _xlfn.TAKE(
        _xlfn._xlws.FILTER(_xlpm._完了日列,
            (A48=#REF!)*
            (DATEVALUE("2025/1/1") &lt; C48)
        ),1
    ),
    IFERROR(_xlpm._完了日,"")
)</f>
        <v/>
      </c>
      <c r="H48" s="2" cm="1">
        <f t="array" ref="H48">_xlfn.LET(
    _xlpm.f, IFERROR(F48, 0),
    _xlpm.g, IFERROR(G48, 0),
    _xlpm.c, IFERROR(C48, 0),
    _xlfn.IFS(
        ISNUMBER(_xlpm.f)*(_xlpm.f&gt;0), _xlpm.f,
        ISNUMBER(_xlpm.g)*(_xlpm.g&gt;0), _xlpm.g,
        ISNUMBER(_xlpm.c)*(_xlpm.c&gt;0), _xlpm.c,
        TRUE, ""
    )
)</f>
        <v>46198</v>
      </c>
      <c r="I48" s="5" cm="1">
        <f t="array" ref="I4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(A48=_xlpm._依頼NO列) *
                (YEAR(_xlpm._月次年月日列) = YEAR(H48))
            )
        ),
    0)
)</f>
        <v>0</v>
      </c>
      <c r="J48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260000</v>
      </c>
      <c r="K48" s="5">
        <f t="shared" si="0"/>
        <v>260000</v>
      </c>
      <c r="L48" s="12">
        <f>_xlfn.LET(
  _xlpm._依頼NO, A48,
  _xlpm._集計年, YEAR(H48),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48" s="12">
        <f>_xlfn.LET(
  _xlpm._依頼NO, A48,
  _xlpm._集計年, YEAR(H48),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48" s="5" t="str">
        <f t="shared" si="1"/>
        <v>SEC</v>
      </c>
      <c r="O48" s="5" t="str">
        <f t="shared" si="2"/>
        <v/>
      </c>
      <c r="P48" s="5" t="str">
        <f t="shared" si="3"/>
        <v/>
      </c>
      <c r="Q48" s="5" t="str">
        <f t="shared" si="4"/>
        <v/>
      </c>
      <c r="R48" s="5" t="str">
        <f t="shared" si="5"/>
        <v/>
      </c>
      <c r="T48" t="b">
        <f>IF(_t受注ﾌｧｲﾙ_総合計[[#This Row],[加工金額]]=_t受注ﾌｧｲﾙ_総合計[[#This Row],[受注金額(修正)]],TRUE)</f>
        <v>1</v>
      </c>
    </row>
    <row r="49" spans="1:20">
      <c r="A49" s="232" t="s">
        <v>972</v>
      </c>
      <c r="B49" t="s">
        <v>39</v>
      </c>
      <c r="C49" s="2">
        <v>46198</v>
      </c>
      <c r="D49" s="232" t="s">
        <v>2006</v>
      </c>
      <c r="E49" s="232">
        <v>260000</v>
      </c>
      <c r="F49" s="2" cm="1">
        <f t="array" ref="F49">_xlfn.LET(
    _xlpm._完了日,_加工実績DATA[加工完了日],
    _xlpm._調整納期列,_t受注ﾌｧｲﾙ_総合計[調整納期],
    _xlpm._加工完了日,_xlfn.TAKE(
                _xlfn._xlws.FILTER(_xlpm._完了日,
                    (A49=_加工実績DATA[依頼NO])*
                    (YEAR(C49) = YEAR(_xlpm._完了日))
                ),1),
    IF(_xlpm._加工完了日 = 0,NA(),_xlpm._加工完了日)
)</f>
        <v>46197</v>
      </c>
      <c r="G49" s="2" t="str" cm="1">
        <f t="array" ref="G49">_xlfn.LET(
    _xlpm._完了日列,#REF!,
    _xlpm._完了日,
    _xlfn.TAKE(
        _xlfn._xlws.FILTER(_xlpm._完了日列,
            (A49=#REF!)*
            (DATEVALUE("2025/1/1") &lt; C49)
        ),1
    ),
    IFERROR(_xlpm._完了日,"")
)</f>
        <v/>
      </c>
      <c r="H49" s="2" cm="1">
        <f t="array" ref="H49">_xlfn.LET(
    _xlpm.f, IFERROR(F49, 0),
    _xlpm.g, IFERROR(G49, 0),
    _xlpm.c, IFERROR(C49, 0),
    _xlfn.IFS(
        ISNUMBER(_xlpm.f)*(_xlpm.f&gt;0), _xlpm.f,
        ISNUMBER(_xlpm.g)*(_xlpm.g&gt;0), _xlpm.g,
        ISNUMBER(_xlpm.c)*(_xlpm.c&gt;0), _xlpm.c,
        TRUE, ""
    )
)</f>
        <v>46197</v>
      </c>
      <c r="I49" s="5" cm="1">
        <f t="array" ref="I4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(A49=_xlpm._依頼NO列) *
                (YEAR(_xlpm._月次年月日列) = YEAR(H49))
            )
        ),
    0)
)</f>
        <v>0</v>
      </c>
      <c r="J49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260000</v>
      </c>
      <c r="K49" s="5">
        <f t="shared" si="0"/>
        <v>260000</v>
      </c>
      <c r="L49" s="12">
        <f>_xlfn.LET(
  _xlpm._依頼NO, A49,
  _xlpm._集計年, YEAR(H49),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49" s="12">
        <f>_xlfn.LET(
  _xlpm._依頼NO, A49,
  _xlpm._集計年, YEAR(H49),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49" s="5" t="str">
        <f t="shared" si="1"/>
        <v>SEC</v>
      </c>
      <c r="O49" s="5" t="str">
        <f t="shared" si="2"/>
        <v/>
      </c>
      <c r="P49" s="5" t="str">
        <f t="shared" si="3"/>
        <v/>
      </c>
      <c r="Q49" s="5" t="str">
        <f t="shared" si="4"/>
        <v/>
      </c>
      <c r="R49" s="5" t="str">
        <f t="shared" si="5"/>
        <v/>
      </c>
      <c r="T49" t="b">
        <f>IF(_t受注ﾌｧｲﾙ_総合計[[#This Row],[加工金額]]=_t受注ﾌｧｲﾙ_総合計[[#This Row],[受注金額(修正)]],TRUE)</f>
        <v>1</v>
      </c>
    </row>
    <row r="50" spans="1:20">
      <c r="A50" s="232" t="s">
        <v>92</v>
      </c>
      <c r="B50" t="s">
        <v>39</v>
      </c>
      <c r="C50" s="2">
        <v>46203</v>
      </c>
      <c r="D50" s="232">
        <v>20000</v>
      </c>
      <c r="E50" s="232">
        <v>260000</v>
      </c>
      <c r="F50" s="2" cm="1">
        <f t="array" ref="F50">_xlfn.LET(
    _xlpm._完了日,_加工実績DATA[加工完了日],
    _xlpm._調整納期列,_t受注ﾌｧｲﾙ_総合計[調整納期],
    _xlpm._加工完了日,_xlfn.TAKE(
                _xlfn._xlws.FILTER(_xlpm._完了日,
                    (A50=_加工実績DATA[依頼NO])*
                    (YEAR(C50) = YEAR(_xlpm._完了日))
                ),1),
    IF(_xlpm._加工完了日 = 0,NA(),_xlpm._加工完了日)
)</f>
        <v>46199</v>
      </c>
      <c r="G50" s="2" t="str" cm="1">
        <f t="array" ref="G50">_xlfn.LET(
    _xlpm._完了日列,#REF!,
    _xlpm._完了日,
    _xlfn.TAKE(
        _xlfn._xlws.FILTER(_xlpm._完了日列,
            (A50=#REF!)*
            (DATEVALUE("2025/1/1") &lt; C50)
        ),1
    ),
    IFERROR(_xlpm._完了日,"")
)</f>
        <v/>
      </c>
      <c r="H50" s="2" cm="1">
        <f t="array" ref="H50">_xlfn.LET(
    _xlpm.f, IFERROR(F50, 0),
    _xlpm.g, IFERROR(G50, 0),
    _xlpm.c, IFERROR(C50, 0),
    _xlfn.IFS(
        ISNUMBER(_xlpm.f)*(_xlpm.f&gt;0), _xlpm.f,
        ISNUMBER(_xlpm.g)*(_xlpm.g&gt;0), _xlpm.g,
        ISNUMBER(_xlpm.c)*(_xlpm.c&gt;0), _xlpm.c,
        TRUE, ""
    )
)</f>
        <v>46199</v>
      </c>
      <c r="I50" s="5" cm="1">
        <f t="array" ref="I5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(A50=_xlpm._依頼NO列) *
                (YEAR(_xlpm._月次年月日列) = YEAR(H50))
            )
        ),
    0)
)</f>
        <v>0</v>
      </c>
      <c r="J50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260000</v>
      </c>
      <c r="K50" s="5">
        <f t="shared" si="0"/>
        <v>260000</v>
      </c>
      <c r="L50" s="12">
        <f>_xlfn.LET(
  _xlpm._依頼NO, A50,
  _xlpm._集計年, YEAR(H50),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50" s="12">
        <f>_xlfn.LET(
  _xlpm._依頼NO, A50,
  _xlpm._集計年, YEAR(H50),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50" s="5" t="str">
        <f t="shared" si="1"/>
        <v>SEC</v>
      </c>
      <c r="O50" s="5" t="str">
        <f t="shared" si="2"/>
        <v/>
      </c>
      <c r="P50" s="5" t="str">
        <f t="shared" si="3"/>
        <v/>
      </c>
      <c r="Q50" s="5" t="str">
        <f t="shared" si="4"/>
        <v/>
      </c>
      <c r="R50" s="5" t="str">
        <f t="shared" si="5"/>
        <v/>
      </c>
      <c r="T50" t="b">
        <f>IF(_t受注ﾌｧｲﾙ_総合計[[#This Row],[加工金額]]=_t受注ﾌｧｲﾙ_総合計[[#This Row],[受注金額(修正)]],TRUE)</f>
        <v>1</v>
      </c>
    </row>
    <row r="51" spans="1:20">
      <c r="A51" s="232" t="s">
        <v>532</v>
      </c>
      <c r="B51" t="s">
        <v>42</v>
      </c>
      <c r="C51" s="2">
        <v>46197</v>
      </c>
      <c r="D51" s="232">
        <v>3000</v>
      </c>
      <c r="E51" s="232">
        <v>45000</v>
      </c>
      <c r="F51" s="2" cm="1">
        <f t="array" ref="F51">_xlfn.LET(
    _xlpm._完了日,_加工実績DATA[加工完了日],
    _xlpm._調整納期列,_t受注ﾌｧｲﾙ_総合計[調整納期],
    _xlpm._加工完了日,_xlfn.TAKE(
                _xlfn._xlws.FILTER(_xlpm._完了日,
                    (A51=_加工実績DATA[依頼NO])*
                    (YEAR(C51) = YEAR(_xlpm._完了日))
                ),1),
    IF(_xlpm._加工完了日 = 0,NA(),_xlpm._加工完了日)
)</f>
        <v>46195</v>
      </c>
      <c r="G51" s="2" t="str" cm="1">
        <f t="array" ref="G51">_xlfn.LET(
    _xlpm._完了日列,#REF!,
    _xlpm._完了日,
    _xlfn.TAKE(
        _xlfn._xlws.FILTER(_xlpm._完了日列,
            (A51=#REF!)*
            (DATEVALUE("2025/1/1") &lt; C51)
        ),1
    ),
    IFERROR(_xlpm._完了日,"")
)</f>
        <v/>
      </c>
      <c r="H51" s="2" cm="1">
        <f t="array" ref="H51">_xlfn.LET(
    _xlpm.f, IFERROR(F51, 0),
    _xlpm.g, IFERROR(G51, 0),
    _xlpm.c, IFERROR(C51, 0),
    _xlfn.IFS(
        ISNUMBER(_xlpm.f)*(_xlpm.f&gt;0), _xlpm.f,
        ISNUMBER(_xlpm.g)*(_xlpm.g&gt;0), _xlpm.g,
        ISNUMBER(_xlpm.c)*(_xlpm.c&gt;0), _xlpm.c,
        TRUE, ""
    )
)</f>
        <v>46195</v>
      </c>
      <c r="I51" s="5" cm="1">
        <f t="array" ref="I5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(A51=_xlpm._依頼NO列) *
                (YEAR(_xlpm._月次年月日列) = YEAR(H51))
            )
        ),
    0)
)</f>
        <v>0</v>
      </c>
      <c r="J51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45000</v>
      </c>
      <c r="K51" s="5">
        <f t="shared" si="0"/>
        <v>45000</v>
      </c>
      <c r="L51" s="12">
        <f>_xlfn.LET(
  _xlpm._依頼NO, A51,
  _xlpm._集計年, YEAR(H51),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51" s="12">
        <f>_xlfn.LET(
  _xlpm._依頼NO, A51,
  _xlpm._集計年, YEAR(H51),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51" s="5" t="str">
        <f t="shared" si="1"/>
        <v>分割</v>
      </c>
      <c r="O51" s="5" t="str">
        <f t="shared" si="2"/>
        <v/>
      </c>
      <c r="P51" s="5" t="str">
        <f t="shared" si="3"/>
        <v/>
      </c>
      <c r="Q51" s="5" t="str">
        <f t="shared" si="4"/>
        <v/>
      </c>
      <c r="R51" s="5" t="str">
        <f t="shared" si="5"/>
        <v/>
      </c>
      <c r="T51" t="b">
        <f>IF(_t受注ﾌｧｲﾙ_総合計[[#This Row],[加工金額]]=_t受注ﾌｧｲﾙ_総合計[[#This Row],[受注金額(修正)]],TRUE)</f>
        <v>1</v>
      </c>
    </row>
    <row r="52" spans="1:20">
      <c r="A52" s="232" t="s">
        <v>535</v>
      </c>
      <c r="B52" t="s">
        <v>42</v>
      </c>
      <c r="C52" s="2">
        <v>46199</v>
      </c>
      <c r="D52" s="232">
        <v>1000</v>
      </c>
      <c r="E52" s="232">
        <v>15000</v>
      </c>
      <c r="F52" s="2" cm="1">
        <f t="array" ref="F52">_xlfn.LET(
    _xlpm._完了日,_加工実績DATA[加工完了日],
    _xlpm._調整納期列,_t受注ﾌｧｲﾙ_総合計[調整納期],
    _xlpm._加工完了日,_xlfn.TAKE(
                _xlfn._xlws.FILTER(_xlpm._完了日,
                    (A52=_加工実績DATA[依頼NO])*
                    (YEAR(C52) = YEAR(_xlpm._完了日))
                ),1),
    IF(_xlpm._加工完了日 = 0,NA(),_xlpm._加工完了日)
)</f>
        <v>46197</v>
      </c>
      <c r="G52" s="2" t="str" cm="1">
        <f t="array" ref="G52">_xlfn.LET(
    _xlpm._完了日列,#REF!,
    _xlpm._完了日,
    _xlfn.TAKE(
        _xlfn._xlws.FILTER(_xlpm._完了日列,
            (A52=#REF!)*
            (DATEVALUE("2025/1/1") &lt; C52)
        ),1
    ),
    IFERROR(_xlpm._完了日,"")
)</f>
        <v/>
      </c>
      <c r="H52" s="2" cm="1">
        <f t="array" ref="H52">_xlfn.LET(
    _xlpm.f, IFERROR(F52, 0),
    _xlpm.g, IFERROR(G52, 0),
    _xlpm.c, IFERROR(C52, 0),
    _xlfn.IFS(
        ISNUMBER(_xlpm.f)*(_xlpm.f&gt;0), _xlpm.f,
        ISNUMBER(_xlpm.g)*(_xlpm.g&gt;0), _xlpm.g,
        ISNUMBER(_xlpm.c)*(_xlpm.c&gt;0), _xlpm.c,
        TRUE, ""
    )
)</f>
        <v>46197</v>
      </c>
      <c r="I52" s="5" cm="1">
        <f t="array" ref="I5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(A52=_xlpm._依頼NO列) *
                (YEAR(_xlpm._月次年月日列) = YEAR(H52))
            )
        ),
    0)
)</f>
        <v>0</v>
      </c>
      <c r="J52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15000</v>
      </c>
      <c r="K52" s="5">
        <f t="shared" si="0"/>
        <v>15000</v>
      </c>
      <c r="L52" s="12">
        <f>_xlfn.LET(
  _xlpm._依頼NO, A52,
  _xlpm._集計年, YEAR(H52),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52" s="12">
        <f>_xlfn.LET(
  _xlpm._依頼NO, A52,
  _xlpm._集計年, YEAR(H52),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52" s="5" t="str">
        <f t="shared" si="1"/>
        <v>分割</v>
      </c>
      <c r="O52" s="5" t="str">
        <f t="shared" si="2"/>
        <v/>
      </c>
      <c r="P52" s="5" t="str">
        <f t="shared" si="3"/>
        <v/>
      </c>
      <c r="Q52" s="5" t="str">
        <f t="shared" si="4"/>
        <v/>
      </c>
      <c r="R52" s="5" t="str">
        <f t="shared" si="5"/>
        <v/>
      </c>
      <c r="T52" t="b">
        <f>IF(_t受注ﾌｧｲﾙ_総合計[[#This Row],[加工金額]]=_t受注ﾌｧｲﾙ_総合計[[#This Row],[受注金額(修正)]],TRUE)</f>
        <v>1</v>
      </c>
    </row>
    <row r="53" spans="1:20">
      <c r="A53" s="232" t="s">
        <v>542</v>
      </c>
      <c r="B53" t="s">
        <v>294</v>
      </c>
      <c r="C53" s="2">
        <v>46190</v>
      </c>
      <c r="D53" s="232">
        <v>2500</v>
      </c>
      <c r="E53" s="232">
        <v>122500</v>
      </c>
      <c r="F53" s="2" cm="1">
        <f t="array" ref="F53">_xlfn.LET(
    _xlpm._完了日,_加工実績DATA[加工完了日],
    _xlpm._調整納期列,_t受注ﾌｧｲﾙ_総合計[調整納期],
    _xlpm._加工完了日,_xlfn.TAKE(
                _xlfn._xlws.FILTER(_xlpm._完了日,
                    (A53=_加工実績DATA[依頼NO])*
                    (YEAR(C53) = YEAR(_xlpm._完了日))
                ),1),
    IF(_xlpm._加工完了日 = 0,NA(),_xlpm._加工完了日)
)</f>
        <v>46188</v>
      </c>
      <c r="G53" s="2" t="str" cm="1">
        <f t="array" ref="G53">_xlfn.LET(
    _xlpm._完了日列,#REF!,
    _xlpm._完了日,
    _xlfn.TAKE(
        _xlfn._xlws.FILTER(_xlpm._完了日列,
            (A53=#REF!)*
            (DATEVALUE("2025/1/1") &lt; C53)
        ),1
    ),
    IFERROR(_xlpm._完了日,"")
)</f>
        <v/>
      </c>
      <c r="H53" s="2" cm="1">
        <f t="array" ref="H53">_xlfn.LET(
    _xlpm.f, IFERROR(F53, 0),
    _xlpm.g, IFERROR(G53, 0),
    _xlpm.c, IFERROR(C53, 0),
    _xlfn.IFS(
        ISNUMBER(_xlpm.f)*(_xlpm.f&gt;0), _xlpm.f,
        ISNUMBER(_xlpm.g)*(_xlpm.g&gt;0), _xlpm.g,
        ISNUMBER(_xlpm.c)*(_xlpm.c&gt;0), _xlpm.c,
        TRUE, ""
    )
)</f>
        <v>46188</v>
      </c>
      <c r="I53" s="5" cm="1">
        <f t="array" ref="I5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(A53=_xlpm._依頼NO列) *
                (YEAR(_xlpm._月次年月日列) = YEAR(H53))
            )
        ),
    0)
)</f>
        <v>0</v>
      </c>
      <c r="J53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122500</v>
      </c>
      <c r="K53" s="5">
        <f t="shared" si="0"/>
        <v>122500</v>
      </c>
      <c r="L53" s="12">
        <f>_xlfn.LET(
  _xlpm._依頼NO, A53,
  _xlpm._集計年, YEAR(H53),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53" s="12">
        <f>_xlfn.LET(
  _xlpm._依頼NO, A53,
  _xlpm._集計年, YEAR(H53),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53" s="5" t="str">
        <f t="shared" si="1"/>
        <v>EC</v>
      </c>
      <c r="O53" s="5" t="str">
        <f t="shared" si="2"/>
        <v>巻き返し</v>
      </c>
      <c r="P53" s="5" t="str">
        <f t="shared" si="3"/>
        <v/>
      </c>
      <c r="Q53" s="5" t="str">
        <f t="shared" si="4"/>
        <v/>
      </c>
      <c r="R53" s="5" t="str">
        <f t="shared" si="5"/>
        <v/>
      </c>
      <c r="T53" t="b">
        <f>IF(_t受注ﾌｧｲﾙ_総合計[[#This Row],[加工金額]]=_t受注ﾌｧｲﾙ_総合計[[#This Row],[受注金額(修正)]],TRUE)</f>
        <v>1</v>
      </c>
    </row>
    <row r="54" spans="1:20">
      <c r="A54" s="232" t="s">
        <v>531</v>
      </c>
      <c r="B54" t="s">
        <v>42</v>
      </c>
      <c r="C54" s="2">
        <v>46197</v>
      </c>
      <c r="D54" s="232">
        <v>2000</v>
      </c>
      <c r="E54" s="232">
        <v>30000</v>
      </c>
      <c r="F54" s="2" cm="1">
        <f t="array" ref="F54">_xlfn.LET(
    _xlpm._完了日,_加工実績DATA[加工完了日],
    _xlpm._調整納期列,_t受注ﾌｧｲﾙ_総合計[調整納期],
    _xlpm._加工完了日,_xlfn.TAKE(
                _xlfn._xlws.FILTER(_xlpm._完了日,
                    (A54=_加工実績DATA[依頼NO])*
                    (YEAR(C54) = YEAR(_xlpm._完了日))
                ),1),
    IF(_xlpm._加工完了日 = 0,NA(),_xlpm._加工完了日)
)</f>
        <v>46196</v>
      </c>
      <c r="G54" s="2" t="str" cm="1">
        <f t="array" ref="G54">_xlfn.LET(
    _xlpm._完了日列,#REF!,
    _xlpm._完了日,
    _xlfn.TAKE(
        _xlfn._xlws.FILTER(_xlpm._完了日列,
            (A54=#REF!)*
            (DATEVALUE("2025/1/1") &lt; C54)
        ),1
    ),
    IFERROR(_xlpm._完了日,"")
)</f>
        <v/>
      </c>
      <c r="H54" s="2" cm="1">
        <f t="array" ref="H54">_xlfn.LET(
    _xlpm.f, IFERROR(F54, 0),
    _xlpm.g, IFERROR(G54, 0),
    _xlpm.c, IFERROR(C54, 0),
    _xlfn.IFS(
        ISNUMBER(_xlpm.f)*(_xlpm.f&gt;0), _xlpm.f,
        ISNUMBER(_xlpm.g)*(_xlpm.g&gt;0), _xlpm.g,
        ISNUMBER(_xlpm.c)*(_xlpm.c&gt;0), _xlpm.c,
        TRUE, ""
    )
)</f>
        <v>46196</v>
      </c>
      <c r="I54" s="5" cm="1">
        <f t="array" ref="I5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(A54=_xlpm._依頼NO列) *
                (YEAR(_xlpm._月次年月日列) = YEAR(H54))
            )
        ),
    0)
)</f>
        <v>0</v>
      </c>
      <c r="J54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30000</v>
      </c>
      <c r="K54" s="5">
        <f t="shared" si="0"/>
        <v>30000</v>
      </c>
      <c r="L54" s="12">
        <f>_xlfn.LET(
  _xlpm._依頼NO, A54,
  _xlpm._集計年, YEAR(H54),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54" s="12">
        <f>_xlfn.LET(
  _xlpm._依頼NO, A54,
  _xlpm._集計年, YEAR(H54),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54" s="5" t="str">
        <f t="shared" si="1"/>
        <v>分割</v>
      </c>
      <c r="O54" s="5" t="str">
        <f t="shared" si="2"/>
        <v/>
      </c>
      <c r="P54" s="5" t="str">
        <f t="shared" si="3"/>
        <v/>
      </c>
      <c r="Q54" s="5" t="str">
        <f t="shared" si="4"/>
        <v/>
      </c>
      <c r="R54" s="5" t="str">
        <f t="shared" si="5"/>
        <v/>
      </c>
      <c r="T54" t="b">
        <f>IF(_t受注ﾌｧｲﾙ_総合計[[#This Row],[加工金額]]=_t受注ﾌｧｲﾙ_総合計[[#This Row],[受注金額(修正)]],TRUE)</f>
        <v>1</v>
      </c>
    </row>
    <row r="55" spans="1:20">
      <c r="A55" s="232" t="s">
        <v>256</v>
      </c>
      <c r="B55" t="s">
        <v>1558</v>
      </c>
      <c r="C55" s="2">
        <v>46188</v>
      </c>
      <c r="D55" s="232">
        <v>400</v>
      </c>
      <c r="E55" s="232">
        <v>12400</v>
      </c>
      <c r="F55" s="2" cm="1">
        <f t="array" ref="F55">_xlfn.LET(
    _xlpm._完了日,_加工実績DATA[加工完了日],
    _xlpm._調整納期列,_t受注ﾌｧｲﾙ_総合計[調整納期],
    _xlpm._加工完了日,_xlfn.TAKE(
                _xlfn._xlws.FILTER(_xlpm._完了日,
                    (A55=_加工実績DATA[依頼NO])*
                    (YEAR(C55) = YEAR(_xlpm._完了日))
                ),1),
    IF(_xlpm._加工完了日 = 0,NA(),_xlpm._加工完了日)
)</f>
        <v>46184</v>
      </c>
      <c r="G55" s="2" t="str" cm="1">
        <f t="array" ref="G55">_xlfn.LET(
    _xlpm._完了日列,#REF!,
    _xlpm._完了日,
    _xlfn.TAKE(
        _xlfn._xlws.FILTER(_xlpm._完了日列,
            (A55=#REF!)*
            (DATEVALUE("2025/1/1") &lt; C55)
        ),1
    ),
    IFERROR(_xlpm._完了日,"")
)</f>
        <v/>
      </c>
      <c r="H55" s="2" cm="1">
        <f t="array" ref="H55">_xlfn.LET(
    _xlpm.f, IFERROR(F55, 0),
    _xlpm.g, IFERROR(G55, 0),
    _xlpm.c, IFERROR(C55, 0),
    _xlfn.IFS(
        ISNUMBER(_xlpm.f)*(_xlpm.f&gt;0), _xlpm.f,
        ISNUMBER(_xlpm.g)*(_xlpm.g&gt;0), _xlpm.g,
        ISNUMBER(_xlpm.c)*(_xlpm.c&gt;0), _xlpm.c,
        TRUE, ""
    )
)</f>
        <v>46184</v>
      </c>
      <c r="I55" s="5" cm="1">
        <f t="array" ref="I5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(A55=_xlpm._依頼NO列) *
                (YEAR(_xlpm._月次年月日列) = YEAR(H55))
            )
        ),
    0)
)</f>
        <v>0</v>
      </c>
      <c r="J55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12400</v>
      </c>
      <c r="K55" s="5">
        <f t="shared" si="0"/>
        <v>12400</v>
      </c>
      <c r="L55" s="12">
        <f>_xlfn.LET(
  _xlpm._依頼NO, A55,
  _xlpm._集計年, YEAR(H55),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55" s="12">
        <f>_xlfn.LET(
  _xlpm._依頼NO, A55,
  _xlpm._集計年, YEAR(H55),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55" s="5" t="str">
        <f t="shared" si="1"/>
        <v>EC</v>
      </c>
      <c r="O55" s="5" t="str">
        <f t="shared" si="2"/>
        <v>欠点表示</v>
      </c>
      <c r="P55" s="5" t="str">
        <f t="shared" si="3"/>
        <v/>
      </c>
      <c r="Q55" s="5" t="str">
        <f t="shared" si="4"/>
        <v/>
      </c>
      <c r="R55" s="5" t="str">
        <f t="shared" si="5"/>
        <v/>
      </c>
      <c r="T55" t="b">
        <f>IF(_t受注ﾌｧｲﾙ_総合計[[#This Row],[加工金額]]=_t受注ﾌｧｲﾙ_総合計[[#This Row],[受注金額(修正)]],TRUE)</f>
        <v>1</v>
      </c>
    </row>
    <row r="56" spans="1:20">
      <c r="A56" s="232" t="s">
        <v>539</v>
      </c>
      <c r="B56" t="s">
        <v>38</v>
      </c>
      <c r="C56" s="2">
        <v>46189</v>
      </c>
      <c r="D56" s="232">
        <v>500</v>
      </c>
      <c r="E56" s="232">
        <v>17500</v>
      </c>
      <c r="F56" s="2" cm="1">
        <f t="array" ref="F56">_xlfn.LET(
    _xlpm._完了日,_加工実績DATA[加工完了日],
    _xlpm._調整納期列,_t受注ﾌｧｲﾙ_総合計[調整納期],
    _xlpm._加工完了日,_xlfn.TAKE(
                _xlfn._xlws.FILTER(_xlpm._完了日,
                    (A56=_加工実績DATA[依頼NO])*
                    (YEAR(C56) = YEAR(_xlpm._完了日))
                ),1),
    IF(_xlpm._加工完了日 = 0,NA(),_xlpm._加工完了日)
)</f>
        <v>46184</v>
      </c>
      <c r="G56" s="2" t="str" cm="1">
        <f t="array" ref="G56">_xlfn.LET(
    _xlpm._完了日列,#REF!,
    _xlpm._完了日,
    _xlfn.TAKE(
        _xlfn._xlws.FILTER(_xlpm._完了日列,
            (A56=#REF!)*
            (DATEVALUE("2025/1/1") &lt; C56)
        ),1
    ),
    IFERROR(_xlpm._完了日,"")
)</f>
        <v/>
      </c>
      <c r="H56" s="2" cm="1">
        <f t="array" ref="H56">_xlfn.LET(
    _xlpm.f, IFERROR(F56, 0),
    _xlpm.g, IFERROR(G56, 0),
    _xlpm.c, IFERROR(C56, 0),
    _xlfn.IFS(
        ISNUMBER(_xlpm.f)*(_xlpm.f&gt;0), _xlpm.f,
        ISNUMBER(_xlpm.g)*(_xlpm.g&gt;0), _xlpm.g,
        ISNUMBER(_xlpm.c)*(_xlpm.c&gt;0), _xlpm.c,
        TRUE, ""
    )
)</f>
        <v>46184</v>
      </c>
      <c r="I56" s="5" cm="1">
        <f t="array" ref="I5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(A56=_xlpm._依頼NO列) *
                (YEAR(_xlpm._月次年月日列) = YEAR(H56))
            )
        ),
    0)
)</f>
        <v>0</v>
      </c>
      <c r="J56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17500</v>
      </c>
      <c r="K56" s="5">
        <f t="shared" si="0"/>
        <v>17500</v>
      </c>
      <c r="L56" s="12">
        <f>_xlfn.LET(
  _xlpm._依頼NO, A56,
  _xlpm._集計年, YEAR(H56),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56" s="12">
        <f>_xlfn.LET(
  _xlpm._依頼NO, A56,
  _xlpm._集計年, YEAR(H56),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56" s="5" t="str">
        <f t="shared" si="1"/>
        <v>EC</v>
      </c>
      <c r="O56" s="5" t="str">
        <f t="shared" si="2"/>
        <v>ｽﾘｯﾄ</v>
      </c>
      <c r="P56" s="5" t="str">
        <f t="shared" si="3"/>
        <v/>
      </c>
      <c r="Q56" s="5" t="str">
        <f t="shared" si="4"/>
        <v/>
      </c>
      <c r="R56" s="5" t="str">
        <f t="shared" si="5"/>
        <v/>
      </c>
      <c r="T56" t="b">
        <f>IF(_t受注ﾌｧｲﾙ_総合計[[#This Row],[加工金額]]=_t受注ﾌｧｲﾙ_総合計[[#This Row],[受注金額(修正)]],TRUE)</f>
        <v>1</v>
      </c>
    </row>
    <row r="57" spans="1:20">
      <c r="A57" s="232" t="s">
        <v>540</v>
      </c>
      <c r="B57" t="s">
        <v>38</v>
      </c>
      <c r="C57" s="2">
        <v>46189</v>
      </c>
      <c r="D57" s="232">
        <v>0</v>
      </c>
      <c r="E57" s="232">
        <v>0</v>
      </c>
      <c r="F57" s="2" t="e" cm="1" vm="10">
        <f t="array" ref="F57">_xlfn.LET(
    _xlpm._完了日,_加工実績DATA[加工完了日],
    _xlpm._調整納期列,_t受注ﾌｧｲﾙ_総合計[調整納期],
    _xlpm._加工完了日,_xlfn.TAKE(
                _xlfn._xlws.FILTER(_xlpm._完了日,
                    (A57=_加工実績DATA[依頼NO])*
                    (YEAR(C57) = YEAR(_xlpm._完了日))
                ),1),
    IF(_xlpm._加工完了日 = 0,NA(),_xlpm._加工完了日)
)</f>
        <v>#VALUE!</v>
      </c>
      <c r="G57" s="2" t="str" cm="1">
        <f t="array" ref="G57">_xlfn.LET(
    _xlpm._完了日列,#REF!,
    _xlpm._完了日,
    _xlfn.TAKE(
        _xlfn._xlws.FILTER(_xlpm._完了日列,
            (A57=#REF!)*
            (DATEVALUE("2025/1/1") &lt; C57)
        ),1
    ),
    IFERROR(_xlpm._完了日,"")
)</f>
        <v/>
      </c>
      <c r="H57" s="2" cm="1">
        <f t="array" ref="H57">_xlfn.LET(
    _xlpm.f, IFERROR(F57, 0),
    _xlpm.g, IFERROR(G57, 0),
    _xlpm.c, IFERROR(C57, 0),
    _xlfn.IFS(
        ISNUMBER(_xlpm.f)*(_xlpm.f&gt;0), _xlpm.f,
        ISNUMBER(_xlpm.g)*(_xlpm.g&gt;0), _xlpm.g,
        ISNUMBER(_xlpm.c)*(_xlpm.c&gt;0), _xlpm.c,
        TRUE, ""
    )
)</f>
        <v>46189</v>
      </c>
      <c r="I57" s="5" cm="1">
        <f t="array" ref="I5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(A57=_xlpm._依頼NO列) *
                (YEAR(_xlpm._月次年月日列) = YEAR(H57))
            )
        ),
    0)
)</f>
        <v>0</v>
      </c>
      <c r="J57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0</v>
      </c>
      <c r="K57" s="5">
        <f t="shared" si="0"/>
        <v>0</v>
      </c>
      <c r="L57" s="12">
        <f>_xlfn.LET(
  _xlpm._依頼NO, A57,
  _xlpm._集計年, YEAR(H57),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57" s="12">
        <f>_xlfn.LET(
  _xlpm._依頼NO, A57,
  _xlpm._集計年, YEAR(H57),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57" s="5" t="str">
        <f t="shared" si="1"/>
        <v>EC</v>
      </c>
      <c r="O57" s="5" t="str">
        <f t="shared" si="2"/>
        <v>ｽﾘｯﾄ</v>
      </c>
      <c r="P57" s="5" t="str">
        <f t="shared" si="3"/>
        <v/>
      </c>
      <c r="Q57" s="5" t="str">
        <f t="shared" si="4"/>
        <v/>
      </c>
      <c r="R57" s="5" t="str">
        <f t="shared" si="5"/>
        <v/>
      </c>
      <c r="T57" t="b">
        <f>IF(_t受注ﾌｧｲﾙ_総合計[[#This Row],[加工金額]]=_t受注ﾌｧｲﾙ_総合計[[#This Row],[受注金額(修正)]],TRUE)</f>
        <v>1</v>
      </c>
    </row>
    <row r="58" spans="1:20">
      <c r="A58" s="232" t="s">
        <v>543</v>
      </c>
      <c r="B58" t="s">
        <v>36</v>
      </c>
      <c r="C58" s="2">
        <v>46189</v>
      </c>
      <c r="D58" s="232">
        <v>1000</v>
      </c>
      <c r="E58" s="232">
        <v>18000</v>
      </c>
      <c r="F58" s="2" cm="1">
        <f t="array" ref="F58">_xlfn.LET(
    _xlpm._完了日,_加工実績DATA[加工完了日],
    _xlpm._調整納期列,_t受注ﾌｧｲﾙ_総合計[調整納期],
    _xlpm._加工完了日,_xlfn.TAKE(
                _xlfn._xlws.FILTER(_xlpm._完了日,
                    (A58=_加工実績DATA[依頼NO])*
                    (YEAR(C58) = YEAR(_xlpm._完了日))
                ),1),
    IF(_xlpm._加工完了日 = 0,NA(),_xlpm._加工完了日)
)</f>
        <v>46188</v>
      </c>
      <c r="G58" s="2" t="str" cm="1">
        <f t="array" ref="G58">_xlfn.LET(
    _xlpm._完了日列,#REF!,
    _xlpm._完了日,
    _xlfn.TAKE(
        _xlfn._xlws.FILTER(_xlpm._完了日列,
            (A58=#REF!)*
            (DATEVALUE("2025/1/1") &lt; C58)
        ),1
    ),
    IFERROR(_xlpm._完了日,"")
)</f>
        <v/>
      </c>
      <c r="H58" s="2" cm="1">
        <f t="array" ref="H58">_xlfn.LET(
    _xlpm.f, IFERROR(F58, 0),
    _xlpm.g, IFERROR(G58, 0),
    _xlpm.c, IFERROR(C58, 0),
    _xlfn.IFS(
        ISNUMBER(_xlpm.f)*(_xlpm.f&gt;0), _xlpm.f,
        ISNUMBER(_xlpm.g)*(_xlpm.g&gt;0), _xlpm.g,
        ISNUMBER(_xlpm.c)*(_xlpm.c&gt;0), _xlpm.c,
        TRUE, ""
    )
)</f>
        <v>46188</v>
      </c>
      <c r="I58" s="5" cm="1">
        <f t="array" ref="I5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(A58=_xlpm._依頼NO列) *
                (YEAR(_xlpm._月次年月日列) = YEAR(H58))
            )
        ),
    0)
)</f>
        <v>0</v>
      </c>
      <c r="J58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18000</v>
      </c>
      <c r="K58" s="5">
        <f t="shared" si="0"/>
        <v>18000</v>
      </c>
      <c r="L58" s="12">
        <f>_xlfn.LET(
  _xlpm._依頼NO, A58,
  _xlpm._集計年, YEAR(H58),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58" s="12">
        <f>_xlfn.LET(
  _xlpm._依頼NO, A58,
  _xlpm._集計年, YEAR(H58),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58" s="5" t="str">
        <f t="shared" si="1"/>
        <v>EC</v>
      </c>
      <c r="O58" s="5" t="str">
        <f t="shared" si="2"/>
        <v/>
      </c>
      <c r="P58" s="5" t="str">
        <f t="shared" si="3"/>
        <v/>
      </c>
      <c r="Q58" s="5" t="str">
        <f t="shared" si="4"/>
        <v/>
      </c>
      <c r="R58" s="5" t="str">
        <f t="shared" si="5"/>
        <v/>
      </c>
      <c r="T58" t="b">
        <f>IF(_t受注ﾌｧｲﾙ_総合計[[#This Row],[加工金額]]=_t受注ﾌｧｲﾙ_総合計[[#This Row],[受注金額(修正)]],TRUE)</f>
        <v>1</v>
      </c>
    </row>
    <row r="59" spans="1:20">
      <c r="A59" s="232" t="s">
        <v>962</v>
      </c>
      <c r="B59" t="s">
        <v>1958</v>
      </c>
      <c r="C59" s="2">
        <v>46181</v>
      </c>
      <c r="D59" s="232">
        <v>500</v>
      </c>
      <c r="E59" s="232">
        <v>22500</v>
      </c>
      <c r="F59" s="2" cm="1">
        <f t="array" ref="F59">_xlfn.LET(
    _xlpm._完了日,_加工実績DATA[加工完了日],
    _xlpm._調整納期列,_t受注ﾌｧｲﾙ_総合計[調整納期],
    _xlpm._加工完了日,_xlfn.TAKE(
                _xlfn._xlws.FILTER(_xlpm._完了日,
                    (A59=_加工実績DATA[依頼NO])*
                    (YEAR(C59) = YEAR(_xlpm._完了日))
                ),1),
    IF(_xlpm._加工完了日 = 0,NA(),_xlpm._加工完了日)
)</f>
        <v>46178</v>
      </c>
      <c r="G59" s="2" t="str" cm="1">
        <f t="array" ref="G59">_xlfn.LET(
    _xlpm._完了日列,#REF!,
    _xlpm._完了日,
    _xlfn.TAKE(
        _xlfn._xlws.FILTER(_xlpm._完了日列,
            (A59=#REF!)*
            (DATEVALUE("2025/1/1") &lt; C59)
        ),1
    ),
    IFERROR(_xlpm._完了日,"")
)</f>
        <v/>
      </c>
      <c r="H59" s="2" cm="1">
        <f t="array" ref="H59">_xlfn.LET(
    _xlpm.f, IFERROR(F59, 0),
    _xlpm.g, IFERROR(G59, 0),
    _xlpm.c, IFERROR(C59, 0),
    _xlfn.IFS(
        ISNUMBER(_xlpm.f)*(_xlpm.f&gt;0), _xlpm.f,
        ISNUMBER(_xlpm.g)*(_xlpm.g&gt;0), _xlpm.g,
        ISNUMBER(_xlpm.c)*(_xlpm.c&gt;0), _xlpm.c,
        TRUE, ""
    )
)</f>
        <v>46178</v>
      </c>
      <c r="I59" s="5" cm="1">
        <f t="array" ref="I5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(A59=_xlpm._依頼NO列) *
                (YEAR(_xlpm._月次年月日列) = YEAR(H59))
            )
        ),
    0)
)</f>
        <v>0</v>
      </c>
      <c r="J59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22500</v>
      </c>
      <c r="K59" s="5">
        <f t="shared" si="0"/>
        <v>22500</v>
      </c>
      <c r="L59" s="12">
        <f>_xlfn.LET(
  _xlpm._依頼NO, A59,
  _xlpm._集計年, YEAR(H59),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59" s="12">
        <f>_xlfn.LET(
  _xlpm._依頼NO, A59,
  _xlpm._集計年, YEAR(H59),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59" s="5" t="str">
        <f t="shared" si="1"/>
        <v>ｴﾝﾎﾞｽ</v>
      </c>
      <c r="O59" s="5" t="str">
        <f t="shared" si="2"/>
        <v>巻き返し</v>
      </c>
      <c r="P59" s="5" t="str">
        <f t="shared" si="3"/>
        <v>分割</v>
      </c>
      <c r="Q59" s="5" t="str">
        <f t="shared" si="4"/>
        <v/>
      </c>
      <c r="R59" s="5" t="str">
        <f t="shared" si="5"/>
        <v/>
      </c>
      <c r="T59" t="b">
        <f>IF(_t受注ﾌｧｲﾙ_総合計[[#This Row],[加工金額]]=_t受注ﾌｧｲﾙ_総合計[[#This Row],[受注金額(修正)]],TRUE)</f>
        <v>1</v>
      </c>
    </row>
    <row r="60" spans="1:20">
      <c r="A60" s="232" t="s">
        <v>213</v>
      </c>
      <c r="B60" t="s">
        <v>704</v>
      </c>
      <c r="C60" s="2">
        <v>46184</v>
      </c>
      <c r="D60" s="232">
        <v>300</v>
      </c>
      <c r="E60" s="232">
        <v>6600</v>
      </c>
      <c r="F60" s="2" cm="1">
        <f t="array" ref="F60">_xlfn.LET(
    _xlpm._完了日,_加工実績DATA[加工完了日],
    _xlpm._調整納期列,_t受注ﾌｧｲﾙ_総合計[調整納期],
    _xlpm._加工完了日,_xlfn.TAKE(
                _xlfn._xlws.FILTER(_xlpm._完了日,
                    (A60=_加工実績DATA[依頼NO])*
                    (YEAR(C60) = YEAR(_xlpm._完了日))
                ),1),
    IF(_xlpm._加工完了日 = 0,NA(),_xlpm._加工完了日)
)</f>
        <v>46181</v>
      </c>
      <c r="G60" s="2" t="str" cm="1">
        <f t="array" ref="G60">_xlfn.LET(
    _xlpm._完了日列,#REF!,
    _xlpm._完了日,
    _xlfn.TAKE(
        _xlfn._xlws.FILTER(_xlpm._完了日列,
            (A60=#REF!)*
            (DATEVALUE("2025/1/1") &lt; C60)
        ),1
    ),
    IFERROR(_xlpm._完了日,"")
)</f>
        <v/>
      </c>
      <c r="H60" s="2" cm="1">
        <f t="array" ref="H60">_xlfn.LET(
    _xlpm.f, IFERROR(F60, 0),
    _xlpm.g, IFERROR(G60, 0),
    _xlpm.c, IFERROR(C60, 0),
    _xlfn.IFS(
        ISNUMBER(_xlpm.f)*(_xlpm.f&gt;0), _xlpm.f,
        ISNUMBER(_xlpm.g)*(_xlpm.g&gt;0), _xlpm.g,
        ISNUMBER(_xlpm.c)*(_xlpm.c&gt;0), _xlpm.c,
        TRUE, ""
    )
)</f>
        <v>46181</v>
      </c>
      <c r="I60" s="5" cm="1">
        <f t="array" ref="I6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(A60=_xlpm._依頼NO列) *
                (YEAR(_xlpm._月次年月日列) = YEAR(H60))
            )
        ),
    0)
)</f>
        <v>0</v>
      </c>
      <c r="J60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6600</v>
      </c>
      <c r="K60" s="5">
        <f t="shared" si="0"/>
        <v>6600</v>
      </c>
      <c r="L60" s="12">
        <f>_xlfn.LET(
  _xlpm._依頼NO, A60,
  _xlpm._集計年, YEAR(H60),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1</v>
      </c>
      <c r="M60" s="12">
        <f>_xlfn.LET(
  _xlpm._依頼NO, A60,
  _xlpm._集計年, YEAR(H60),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0</v>
      </c>
      <c r="N60" s="5" t="str">
        <f t="shared" si="1"/>
        <v>スライス</v>
      </c>
      <c r="O60" s="5" t="str">
        <f t="shared" si="2"/>
        <v/>
      </c>
      <c r="P60" s="5" t="str">
        <f t="shared" si="3"/>
        <v/>
      </c>
      <c r="Q60" s="5" t="str">
        <f t="shared" si="4"/>
        <v/>
      </c>
      <c r="R60" s="5" t="str">
        <f t="shared" si="5"/>
        <v/>
      </c>
      <c r="T60" t="b">
        <f>IF(_t受注ﾌｧｲﾙ_総合計[[#This Row],[加工金額]]=_t受注ﾌｧｲﾙ_総合計[[#This Row],[受注金額(修正)]],TRUE)</f>
        <v>1</v>
      </c>
    </row>
    <row r="61" spans="1:20">
      <c r="A61" s="232" t="s">
        <v>1985</v>
      </c>
      <c r="B61" t="s">
        <v>704</v>
      </c>
      <c r="C61" s="2">
        <v>46183</v>
      </c>
      <c r="D61" s="232">
        <v>200</v>
      </c>
      <c r="E61" s="232">
        <v>0</v>
      </c>
      <c r="F61" s="2" cm="1">
        <f t="array" ref="F61">_xlfn.LET(
    _xlpm._完了日,_加工実績DATA[加工完了日],
    _xlpm._調整納期列,_t受注ﾌｧｲﾙ_総合計[調整納期],
    _xlpm._加工完了日,_xlfn.TAKE(
                _xlfn._xlws.FILTER(_xlpm._完了日,
                    (A61=_加工実績DATA[依頼NO])*
                    (YEAR(C61) = YEAR(_xlpm._完了日))
                ),1),
    IF(_xlpm._加工完了日 = 0,NA(),_xlpm._加工完了日)
)</f>
        <v>46181</v>
      </c>
      <c r="G61" s="2" t="str" cm="1">
        <f t="array" ref="G61">_xlfn.LET(
    _xlpm._完了日列,#REF!,
    _xlpm._完了日,
    _xlfn.TAKE(
        _xlfn._xlws.FILTER(_xlpm._完了日列,
            (A61=#REF!)*
            (DATEVALUE("2025/1/1") &lt; C61)
        ),1
    ),
    IFERROR(_xlpm._完了日,"")
)</f>
        <v/>
      </c>
      <c r="H61" s="2" cm="1">
        <f t="array" ref="H61">_xlfn.LET(
    _xlpm.f, IFERROR(F61, 0),
    _xlpm.g, IFERROR(G61, 0),
    _xlpm.c, IFERROR(C61, 0),
    _xlfn.IFS(
        ISNUMBER(_xlpm.f)*(_xlpm.f&gt;0), _xlpm.f,
        ISNUMBER(_xlpm.g)*(_xlpm.g&gt;0), _xlpm.g,
        ISNUMBER(_xlpm.c)*(_xlpm.c&gt;0), _xlpm.c,
        TRUE, ""
    )
)</f>
        <v>46181</v>
      </c>
      <c r="I61" s="5" cm="1">
        <f t="array" ref="I6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(A61=_xlpm._依頼NO列) *
                (YEAR(_xlpm._月次年月日列) = YEAR(H61))
            )
        ),
    0)
)</f>
        <v>0</v>
      </c>
      <c r="J61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0</v>
      </c>
      <c r="K61" s="5">
        <f t="shared" si="0"/>
        <v>0</v>
      </c>
      <c r="L61" s="12">
        <f>_xlfn.LET(
  _xlpm._依頼NO, A61,
  _xlpm._集計年, YEAR(H61),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1</v>
      </c>
      <c r="M61" s="12">
        <f>_xlfn.LET(
  _xlpm._依頼NO, A61,
  _xlpm._集計年, YEAR(H61),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0</v>
      </c>
      <c r="N61" s="5" t="str">
        <f t="shared" si="1"/>
        <v>スライス</v>
      </c>
      <c r="O61" s="5" t="str">
        <f t="shared" si="2"/>
        <v/>
      </c>
      <c r="P61" s="5" t="str">
        <f t="shared" si="3"/>
        <v/>
      </c>
      <c r="Q61" s="5" t="str">
        <f t="shared" si="4"/>
        <v/>
      </c>
      <c r="R61" s="5" t="str">
        <f t="shared" si="5"/>
        <v/>
      </c>
      <c r="T61" t="b">
        <f>IF(_t受注ﾌｧｲﾙ_総合計[[#This Row],[加工金額]]=_t受注ﾌｧｲﾙ_総合計[[#This Row],[受注金額(修正)]],TRUE)</f>
        <v>1</v>
      </c>
    </row>
    <row r="62" spans="1:20">
      <c r="A62" s="232" t="s">
        <v>528</v>
      </c>
      <c r="B62" t="s">
        <v>1988</v>
      </c>
      <c r="C62" s="2">
        <v>46196</v>
      </c>
      <c r="D62" s="232">
        <v>1260</v>
      </c>
      <c r="E62" s="232">
        <v>32760</v>
      </c>
      <c r="F62" s="2" cm="1">
        <f t="array" ref="F62">_xlfn.LET(
    _xlpm._完了日,_加工実績DATA[加工完了日],
    _xlpm._調整納期列,_t受注ﾌｧｲﾙ_総合計[調整納期],
    _xlpm._加工完了日,_xlfn.TAKE(
                _xlfn._xlws.FILTER(_xlpm._完了日,
                    (A62=_加工実績DATA[依頼NO])*
                    (YEAR(C62) = YEAR(_xlpm._完了日))
                ),1),
    IF(_xlpm._加工完了日 = 0,NA(),_xlpm._加工完了日)
)</f>
        <v>46191</v>
      </c>
      <c r="G62" s="2" t="str" cm="1">
        <f t="array" ref="G62">_xlfn.LET(
    _xlpm._完了日列,#REF!,
    _xlpm._完了日,
    _xlfn.TAKE(
        _xlfn._xlws.FILTER(_xlpm._完了日列,
            (A62=#REF!)*
            (DATEVALUE("2025/1/1") &lt; C62)
        ),1
    ),
    IFERROR(_xlpm._完了日,"")
)</f>
        <v/>
      </c>
      <c r="H62" s="2" cm="1">
        <f t="array" ref="H62">_xlfn.LET(
    _xlpm.f, IFERROR(F62, 0),
    _xlpm.g, IFERROR(G62, 0),
    _xlpm.c, IFERROR(C62, 0),
    _xlfn.IFS(
        ISNUMBER(_xlpm.f)*(_xlpm.f&gt;0), _xlpm.f,
        ISNUMBER(_xlpm.g)*(_xlpm.g&gt;0), _xlpm.g,
        ISNUMBER(_xlpm.c)*(_xlpm.c&gt;0), _xlpm.c,
        TRUE, ""
    )
)</f>
        <v>46191</v>
      </c>
      <c r="I62" s="5" cm="1">
        <f t="array" ref="I6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(A62=_xlpm._依頼NO列) *
                (YEAR(_xlpm._月次年月日列) = YEAR(H62))
            )
        ),
    0)
)</f>
        <v>0</v>
      </c>
      <c r="J62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32760</v>
      </c>
      <c r="K62" s="5">
        <f t="shared" si="0"/>
        <v>32760</v>
      </c>
      <c r="L62" s="12">
        <f>_xlfn.LET(
  _xlpm._依頼NO, A62,
  _xlpm._集計年, YEAR(H62),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1</v>
      </c>
      <c r="M62" s="12">
        <f>_xlfn.LET(
  _xlpm._依頼NO, A62,
  _xlpm._集計年, YEAR(H62),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0</v>
      </c>
      <c r="N62" s="5" t="str">
        <f t="shared" si="1"/>
        <v>スライス</v>
      </c>
      <c r="O62" s="5" t="str">
        <f t="shared" si="2"/>
        <v>接続</v>
      </c>
      <c r="P62" s="5" t="str">
        <f t="shared" si="3"/>
        <v/>
      </c>
      <c r="Q62" s="5" t="str">
        <f t="shared" si="4"/>
        <v/>
      </c>
      <c r="R62" s="5" t="str">
        <f t="shared" si="5"/>
        <v/>
      </c>
      <c r="T62" t="b">
        <f>IF(_t受注ﾌｧｲﾙ_総合計[[#This Row],[加工金額]]=_t受注ﾌｧｲﾙ_総合計[[#This Row],[受注金額(修正)]],TRUE)</f>
        <v>1</v>
      </c>
    </row>
    <row r="63" spans="1:20">
      <c r="A63" s="232" t="s">
        <v>1991</v>
      </c>
      <c r="B63" t="s">
        <v>46</v>
      </c>
      <c r="C63" s="2">
        <v>46188</v>
      </c>
      <c r="D63" s="232">
        <v>475</v>
      </c>
      <c r="E63" s="232">
        <v>20425</v>
      </c>
      <c r="F63" s="2" cm="1">
        <f t="array" ref="F63">_xlfn.LET(
    _xlpm._完了日,_加工実績DATA[加工完了日],
    _xlpm._調整納期列,_t受注ﾌｧｲﾙ_総合計[調整納期],
    _xlpm._加工完了日,_xlfn.TAKE(
                _xlfn._xlws.FILTER(_xlpm._完了日,
                    (A63=_加工実績DATA[依頼NO])*
                    (YEAR(C63) = YEAR(_xlpm._完了日))
                ),1),
    IF(_xlpm._加工完了日 = 0,NA(),_xlpm._加工完了日)
)</f>
        <v>46184</v>
      </c>
      <c r="G63" s="2" t="str" cm="1">
        <f t="array" ref="G63">_xlfn.LET(
    _xlpm._完了日列,#REF!,
    _xlpm._完了日,
    _xlfn.TAKE(
        _xlfn._xlws.FILTER(_xlpm._完了日列,
            (A63=#REF!)*
            (DATEVALUE("2025/1/1") &lt; C63)
        ),1
    ),
    IFERROR(_xlpm._完了日,"")
)</f>
        <v/>
      </c>
      <c r="H63" s="2" cm="1">
        <f t="array" ref="H63">_xlfn.LET(
    _xlpm.f, IFERROR(F63, 0),
    _xlpm.g, IFERROR(G63, 0),
    _xlpm.c, IFERROR(C63, 0),
    _xlfn.IFS(
        ISNUMBER(_xlpm.f)*(_xlpm.f&gt;0), _xlpm.f,
        ISNUMBER(_xlpm.g)*(_xlpm.g&gt;0), _xlpm.g,
        ISNUMBER(_xlpm.c)*(_xlpm.c&gt;0), _xlpm.c,
        TRUE, ""
    )
)</f>
        <v>46184</v>
      </c>
      <c r="I63" s="5" cm="1">
        <f t="array" ref="I6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(A63=_xlpm._依頼NO列) *
                (YEAR(_xlpm._月次年月日列) = YEAR(H63))
            )
        ),
    0)
)</f>
        <v>0</v>
      </c>
      <c r="J63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20425</v>
      </c>
      <c r="K63" s="5">
        <f t="shared" si="0"/>
        <v>20425</v>
      </c>
      <c r="L63" s="12">
        <f>_xlfn.LET(
  _xlpm._依頼NO, A63,
  _xlpm._集計年, YEAR(H63),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1</v>
      </c>
      <c r="M63" s="12">
        <f>_xlfn.LET(
  _xlpm._依頼NO, A63,
  _xlpm._集計年, YEAR(H63),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0</v>
      </c>
      <c r="N63" s="5" t="str">
        <f t="shared" si="1"/>
        <v>SEC</v>
      </c>
      <c r="O63" s="5" t="str">
        <f t="shared" si="2"/>
        <v>ｽﾘｯﾄ</v>
      </c>
      <c r="P63" s="5" t="str">
        <f t="shared" si="3"/>
        <v/>
      </c>
      <c r="Q63" s="5" t="str">
        <f t="shared" si="4"/>
        <v/>
      </c>
      <c r="R63" s="5" t="str">
        <f t="shared" si="5"/>
        <v/>
      </c>
      <c r="T63" t="b">
        <f>IF(_t受注ﾌｧｲﾙ_総合計[[#This Row],[加工金額]]=_t受注ﾌｧｲﾙ_総合計[[#This Row],[受注金額(修正)]],TRUE)</f>
        <v>1</v>
      </c>
    </row>
    <row r="64" spans="1:20">
      <c r="A64" s="232" t="s">
        <v>1994</v>
      </c>
      <c r="B64" t="s">
        <v>46</v>
      </c>
      <c r="C64" s="2">
        <v>46195</v>
      </c>
      <c r="D64" s="232">
        <v>950</v>
      </c>
      <c r="E64" s="232">
        <v>40850</v>
      </c>
      <c r="F64" s="2" cm="1">
        <f t="array" ref="F64">_xlfn.LET(
    _xlpm._完了日,_加工実績DATA[加工完了日],
    _xlpm._調整納期列,_t受注ﾌｧｲﾙ_総合計[調整納期],
    _xlpm._加工完了日,_xlfn.TAKE(
                _xlfn._xlws.FILTER(_xlpm._完了日,
                    (A64=_加工実績DATA[依頼NO])*
                    (YEAR(C64) = YEAR(_xlpm._完了日))
                ),1),
    IF(_xlpm._加工完了日 = 0,NA(),_xlpm._加工完了日)
)</f>
        <v>46185</v>
      </c>
      <c r="G64" s="2" t="str" cm="1">
        <f t="array" ref="G64">_xlfn.LET(
    _xlpm._完了日列,#REF!,
    _xlpm._完了日,
    _xlfn.TAKE(
        _xlfn._xlws.FILTER(_xlpm._完了日列,
            (A64=#REF!)*
            (DATEVALUE("2025/1/1") &lt; C64)
        ),1
    ),
    IFERROR(_xlpm._完了日,"")
)</f>
        <v/>
      </c>
      <c r="H64" s="2" cm="1">
        <f t="array" ref="H64">_xlfn.LET(
    _xlpm.f, IFERROR(F64, 0),
    _xlpm.g, IFERROR(G64, 0),
    _xlpm.c, IFERROR(C64, 0),
    _xlfn.IFS(
        ISNUMBER(_xlpm.f)*(_xlpm.f&gt;0), _xlpm.f,
        ISNUMBER(_xlpm.g)*(_xlpm.g&gt;0), _xlpm.g,
        ISNUMBER(_xlpm.c)*(_xlpm.c&gt;0), _xlpm.c,
        TRUE, ""
    )
)</f>
        <v>46185</v>
      </c>
      <c r="I64" s="5" cm="1">
        <f t="array" ref="I6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(A64=_xlpm._依頼NO列) *
                (YEAR(_xlpm._月次年月日列) = YEAR(H64))
            )
        ),
    0)
)</f>
        <v>0</v>
      </c>
      <c r="J64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40850</v>
      </c>
      <c r="K64" s="5">
        <f t="shared" si="0"/>
        <v>40850</v>
      </c>
      <c r="L64" s="12">
        <f>_xlfn.LET(
  _xlpm._依頼NO, A64,
  _xlpm._集計年, YEAR(H64),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1</v>
      </c>
      <c r="M64" s="12">
        <f>_xlfn.LET(
  _xlpm._依頼NO, A64,
  _xlpm._集計年, YEAR(H64),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0</v>
      </c>
      <c r="N64" s="5" t="str">
        <f t="shared" si="1"/>
        <v>SEC</v>
      </c>
      <c r="O64" s="5" t="str">
        <f t="shared" si="2"/>
        <v>ｽﾘｯﾄ</v>
      </c>
      <c r="P64" s="5" t="str">
        <f t="shared" si="3"/>
        <v/>
      </c>
      <c r="Q64" s="5" t="str">
        <f t="shared" si="4"/>
        <v/>
      </c>
      <c r="R64" s="5" t="str">
        <f t="shared" si="5"/>
        <v/>
      </c>
      <c r="T64" t="b">
        <f>IF(_t受注ﾌｧｲﾙ_総合計[[#This Row],[加工金額]]=_t受注ﾌｧｲﾙ_総合計[[#This Row],[受注金額(修正)]],TRUE)</f>
        <v>1</v>
      </c>
    </row>
    <row r="65" spans="1:20">
      <c r="A65" s="232" t="s">
        <v>512</v>
      </c>
      <c r="B65" t="s">
        <v>294</v>
      </c>
      <c r="C65" s="2">
        <v>46178</v>
      </c>
      <c r="D65" s="232">
        <v>245</v>
      </c>
      <c r="E65" s="232">
        <v>12005</v>
      </c>
      <c r="F65" s="2" t="e" cm="1" vm="10">
        <f t="array" ref="F65">_xlfn.LET(
    _xlpm._完了日,_加工実績DATA[加工完了日],
    _xlpm._調整納期列,_t受注ﾌｧｲﾙ_総合計[調整納期],
    _xlpm._加工完了日,_xlfn.TAKE(
                _xlfn._xlws.FILTER(_xlpm._完了日,
                    (A65=_加工実績DATA[依頼NO])*
                    (YEAR(C65) = YEAR(_xlpm._完了日))
                ),1),
    IF(_xlpm._加工完了日 = 0,NA(),_xlpm._加工完了日)
)</f>
        <v>#VALUE!</v>
      </c>
      <c r="G65" s="2" t="str" cm="1">
        <f t="array" ref="G65">_xlfn.LET(
    _xlpm._完了日列,#REF!,
    _xlpm._完了日,
    _xlfn.TAKE(
        _xlfn._xlws.FILTER(_xlpm._完了日列,
            (A65=#REF!)*
            (DATEVALUE("2025/1/1") &lt; C65)
        ),1
    ),
    IFERROR(_xlpm._完了日,"")
)</f>
        <v/>
      </c>
      <c r="H65" s="2" cm="1">
        <f t="array" ref="H65">_xlfn.LET(
    _xlpm.f, IFERROR(F65, 0),
    _xlpm.g, IFERROR(G65, 0),
    _xlpm.c, IFERROR(C65, 0),
    _xlfn.IFS(
        ISNUMBER(_xlpm.f)*(_xlpm.f&gt;0), _xlpm.f,
        ISNUMBER(_xlpm.g)*(_xlpm.g&gt;0), _xlpm.g,
        ISNUMBER(_xlpm.c)*(_xlpm.c&gt;0), _xlpm.c,
        TRUE, ""
    )
)</f>
        <v>46178</v>
      </c>
      <c r="I65" s="6" cm="1">
        <f t="array" ref="I6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(A65=_xlpm._依頼NO列) *
                (YEAR(_xlpm._月次年月日列) = YEAR(H65))
            )
        ),
    0)
)</f>
        <v>0</v>
      </c>
      <c r="J65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12005</v>
      </c>
      <c r="K65" s="5">
        <f t="shared" si="0"/>
        <v>0</v>
      </c>
      <c r="L65" s="12">
        <f>_xlfn.LET(
  _xlpm._依頼NO, A65,
  _xlpm._集計年, YEAR(H65),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65" s="12">
        <f>_xlfn.LET(
  _xlpm._依頼NO, A65,
  _xlpm._集計年, YEAR(H65),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65" s="5" t="str">
        <f t="shared" si="1"/>
        <v>EC</v>
      </c>
      <c r="O65" s="5" t="str">
        <f t="shared" si="2"/>
        <v>巻き返し</v>
      </c>
      <c r="P65" s="5" t="str">
        <f t="shared" si="3"/>
        <v/>
      </c>
      <c r="Q65" s="5" t="str">
        <f t="shared" si="4"/>
        <v/>
      </c>
      <c r="R65" s="5" t="str">
        <f t="shared" si="5"/>
        <v/>
      </c>
      <c r="T65" t="b">
        <f>IF(_t受注ﾌｧｲﾙ_総合計[[#This Row],[加工金額]]=_t受注ﾌｧｲﾙ_総合計[[#This Row],[受注金額(修正)]],TRUE)</f>
        <v>1</v>
      </c>
    </row>
    <row r="66" spans="1:20">
      <c r="A66" s="232" t="s">
        <v>207</v>
      </c>
      <c r="B66" t="s">
        <v>38</v>
      </c>
      <c r="C66" s="2">
        <v>46171</v>
      </c>
      <c r="D66" s="232">
        <v>2000</v>
      </c>
      <c r="E66" s="232">
        <v>106000</v>
      </c>
      <c r="F66" s="2" t="e" cm="1" vm="10">
        <f t="array" ref="F66">_xlfn.LET(
    _xlpm._完了日,_加工実績DATA[加工完了日],
    _xlpm._調整納期列,_t受注ﾌｧｲﾙ_総合計[調整納期],
    _xlpm._加工完了日,_xlfn.TAKE(
                _xlfn._xlws.FILTER(_xlpm._完了日,
                    (A66=_加工実績DATA[依頼NO])*
                    (YEAR(C66) = YEAR(_xlpm._完了日))
                ),1),
    IF(_xlpm._加工完了日 = 0,NA(),_xlpm._加工完了日)
)</f>
        <v>#VALUE!</v>
      </c>
      <c r="G66" s="2" t="str" cm="1">
        <f t="array" ref="G66">_xlfn.LET(
    _xlpm._完了日列,#REF!,
    _xlpm._完了日,
    _xlfn.TAKE(
        _xlfn._xlws.FILTER(_xlpm._完了日列,
            (A66=#REF!)*
            (DATEVALUE("2025/1/1") &lt; C66)
        ),1
    ),
    IFERROR(_xlpm._完了日,"")
)</f>
        <v/>
      </c>
      <c r="H66" s="2" cm="1">
        <f t="array" ref="H66">_xlfn.LET(
    _xlpm.f, IFERROR(F66, 0),
    _xlpm.g, IFERROR(G66, 0),
    _xlpm.c, IFERROR(C66, 0),
    _xlfn.IFS(
        ISNUMBER(_xlpm.f)*(_xlpm.f&gt;0), _xlpm.f,
        ISNUMBER(_xlpm.g)*(_xlpm.g&gt;0), _xlpm.g,
        ISNUMBER(_xlpm.c)*(_xlpm.c&gt;0), _xlpm.c,
        TRUE, ""
    )
)</f>
        <v>46171</v>
      </c>
      <c r="I66" s="6" cm="1">
        <f t="array" ref="I6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(A66=_xlpm._依頼NO列) *
                (YEAR(_xlpm._月次年月日列) = YEAR(H66))
            )
        ),
    0)
)</f>
        <v>0</v>
      </c>
      <c r="J66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106000</v>
      </c>
      <c r="K66" s="5">
        <f t="shared" ref="K66:K129" si="6">IF(ISERROR(F66),0,E66)</f>
        <v>0</v>
      </c>
      <c r="L66" s="12">
        <f>_xlfn.LET(
  _xlpm._依頼NO, A66,
  _xlpm._集計年, YEAR(H66),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66" s="12">
        <f>_xlfn.LET(
  _xlpm._依頼NO, A66,
  _xlpm._集計年, YEAR(H66),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66" s="5" t="str">
        <f t="shared" ref="N66:N129" si="7">IFERROR(
    INDEX(
        _xlfn.TEXTSPLIT(
            SUBSTITUTE(SUBSTITUTE(B66, "，", ","), "、", ","),
            ",",
        ),
        1,
        1
    ),
    ""
)</f>
        <v>EC</v>
      </c>
      <c r="O66" s="5" t="str">
        <f t="shared" ref="O66:O129" si="8">IFERROR(
    INDEX(
        _xlfn.TEXTSPLIT(
            SUBSTITUTE(SUBSTITUTE(B66, "，", ","), "、", ","),
            ",",
        ),
        1,
        2
    ),
    ""
)</f>
        <v>ｽﾘｯﾄ</v>
      </c>
      <c r="P66" s="5" t="str">
        <f t="shared" ref="P66:P129" si="9">IFERROR(
    INDEX(
        _xlfn.TEXTSPLIT(
            SUBSTITUTE(SUBSTITUTE(B66, "，", ","), "、", ","),
            ",",
        ),
        1,
        3
    ),
    ""
)</f>
        <v/>
      </c>
      <c r="Q66" s="5" t="str">
        <f t="shared" ref="Q66:Q129" si="10">IFERROR(
    INDEX(
        _xlfn.TEXTSPLIT(
            SUBSTITUTE(SUBSTITUTE(B66, "，", ","), "、", ","),
            ",",
        ),
        1,
        4
    ),
    ""
)</f>
        <v/>
      </c>
      <c r="R66" s="5" t="str">
        <f t="shared" ref="R66:R129" si="11">IFERROR(
    INDEX(
        _xlfn.TEXTSPLIT(
            SUBSTITUTE(SUBSTITUTE(B66, "，", ","), "、", ","),
            ",",
        ),
        1,
        5
    ),
    ""
)</f>
        <v/>
      </c>
      <c r="T66" t="b">
        <f>IF(_t受注ﾌｧｲﾙ_総合計[[#This Row],[加工金額]]=_t受注ﾌｧｲﾙ_総合計[[#This Row],[受注金額(修正)]],TRUE)</f>
        <v>1</v>
      </c>
    </row>
    <row r="67" spans="1:20">
      <c r="A67" s="232" t="s">
        <v>1926</v>
      </c>
      <c r="B67" t="s">
        <v>17</v>
      </c>
      <c r="C67" s="2">
        <v>46203</v>
      </c>
      <c r="D67" s="232">
        <v>20000</v>
      </c>
      <c r="E67" s="232">
        <v>220000</v>
      </c>
      <c r="F67" s="2" cm="1">
        <f t="array" ref="F67">_xlfn.LET(
    _xlpm._完了日,_加工実績DATA[加工完了日],
    _xlpm._調整納期列,_t受注ﾌｧｲﾙ_総合計[調整納期],
    _xlpm._加工完了日,_xlfn.TAKE(
                _xlfn._xlws.FILTER(_xlpm._完了日,
                    (A67=_加工実績DATA[依頼NO])*
                    (YEAR(C67) = YEAR(_xlpm._完了日))
                ),1),
    IF(_xlpm._加工完了日 = 0,NA(),_xlpm._加工完了日)
)</f>
        <v>46202</v>
      </c>
      <c r="G67" s="2" t="str" cm="1">
        <f t="array" ref="G67">_xlfn.LET(
    _xlpm._完了日列,#REF!,
    _xlpm._完了日,
    _xlfn.TAKE(
        _xlfn._xlws.FILTER(_xlpm._完了日列,
            (A67=#REF!)*
            (DATEVALUE("2025/1/1") &lt; C67)
        ),1
    ),
    IFERROR(_xlpm._完了日,"")
)</f>
        <v/>
      </c>
      <c r="H67" s="2" cm="1">
        <f t="array" ref="H67">_xlfn.LET(
    _xlpm.f, IFERROR(F67, 0),
    _xlpm.g, IFERROR(G67, 0),
    _xlpm.c, IFERROR(C67, 0),
    _xlfn.IFS(
        ISNUMBER(_xlpm.f)*(_xlpm.f&gt;0), _xlpm.f,
        ISNUMBER(_xlpm.g)*(_xlpm.g&gt;0), _xlpm.g,
        ISNUMBER(_xlpm.c)*(_xlpm.c&gt;0), _xlpm.c,
        TRUE, ""
    )
)</f>
        <v>46202</v>
      </c>
      <c r="I67" s="5" cm="1">
        <f t="array" ref="I6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(A67=_xlpm._依頼NO列) *
                (YEAR(_xlpm._月次年月日列) = YEAR(H67))
            )
        ),
    0)
)</f>
        <v>0</v>
      </c>
      <c r="J67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220000</v>
      </c>
      <c r="K67" s="5">
        <f t="shared" si="6"/>
        <v>220000</v>
      </c>
      <c r="L67" s="12">
        <f>_xlfn.LET(
  _xlpm._依頼NO, A67,
  _xlpm._集計年, YEAR(H67),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67" s="12">
        <f>_xlfn.LET(
  _xlpm._依頼NO, A67,
  _xlpm._集計年, YEAR(H67),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67" s="5" t="str">
        <f t="shared" si="7"/>
        <v>ｽﾗｲｽ</v>
      </c>
      <c r="O67" s="5" t="str">
        <f t="shared" si="8"/>
        <v/>
      </c>
      <c r="P67" s="5" t="str">
        <f t="shared" si="9"/>
        <v/>
      </c>
      <c r="Q67" s="5" t="str">
        <f t="shared" si="10"/>
        <v/>
      </c>
      <c r="R67" s="5" t="str">
        <f t="shared" si="11"/>
        <v/>
      </c>
      <c r="T67" t="b">
        <f>IF(_t受注ﾌｧｲﾙ_総合計[[#This Row],[加工金額]]=_t受注ﾌｧｲﾙ_総合計[[#This Row],[受注金額(修正)]],TRUE)</f>
        <v>1</v>
      </c>
    </row>
    <row r="68" spans="1:20">
      <c r="A68" s="232" t="s">
        <v>1927</v>
      </c>
      <c r="B68" t="s">
        <v>17</v>
      </c>
      <c r="C68" s="2">
        <v>46206</v>
      </c>
      <c r="D68" s="232">
        <v>6000</v>
      </c>
      <c r="E68" s="232">
        <v>66000</v>
      </c>
      <c r="F68" s="2" cm="1">
        <f t="array" ref="F68">_xlfn.LET(
    _xlpm._完了日,_加工実績DATA[加工完了日],
    _xlpm._調整納期列,_t受注ﾌｧｲﾙ_総合計[調整納期],
    _xlpm._加工完了日,_xlfn.TAKE(
                _xlfn._xlws.FILTER(_xlpm._完了日,
                    (A68=_加工実績DATA[依頼NO])*
                    (YEAR(C68) = YEAR(_xlpm._完了日))
                ),1),
    IF(_xlpm._加工完了日 = 0,NA(),_xlpm._加工完了日)
)</f>
        <v>46205</v>
      </c>
      <c r="G68" s="2" t="str" cm="1">
        <f t="array" ref="G68">_xlfn.LET(
    _xlpm._完了日列,#REF!,
    _xlpm._完了日,
    _xlfn.TAKE(
        _xlfn._xlws.FILTER(_xlpm._完了日列,
            (A68=#REF!)*
            (DATEVALUE("2025/1/1") &lt; C68)
        ),1
    ),
    IFERROR(_xlpm._完了日,"")
)</f>
        <v/>
      </c>
      <c r="H68" s="2" cm="1">
        <f t="array" ref="H68">_xlfn.LET(
    _xlpm.f, IFERROR(F68, 0),
    _xlpm.g, IFERROR(G68, 0),
    _xlpm.c, IFERROR(C68, 0),
    _xlfn.IFS(
        ISNUMBER(_xlpm.f)*(_xlpm.f&gt;0), _xlpm.f,
        ISNUMBER(_xlpm.g)*(_xlpm.g&gt;0), _xlpm.g,
        ISNUMBER(_xlpm.c)*(_xlpm.c&gt;0), _xlpm.c,
        TRUE, ""
    )
)</f>
        <v>46205</v>
      </c>
      <c r="I68" s="5" cm="1">
        <f t="array" ref="I6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(A68=_xlpm._依頼NO列) *
                (YEAR(_xlpm._月次年月日列) = YEAR(H68))
            )
        ),
    0)
)</f>
        <v>0</v>
      </c>
      <c r="J68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66000</v>
      </c>
      <c r="K68" s="5">
        <f t="shared" si="6"/>
        <v>66000</v>
      </c>
      <c r="L68" s="12">
        <f>_xlfn.LET(
  _xlpm._依頼NO, A68,
  _xlpm._集計年, YEAR(H68),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68" s="12">
        <f>_xlfn.LET(
  _xlpm._依頼NO, A68,
  _xlpm._集計年, YEAR(H68),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68" s="5" t="str">
        <f t="shared" si="7"/>
        <v>ｽﾗｲｽ</v>
      </c>
      <c r="O68" s="5" t="str">
        <f t="shared" si="8"/>
        <v/>
      </c>
      <c r="P68" s="5" t="str">
        <f t="shared" si="9"/>
        <v/>
      </c>
      <c r="Q68" s="5" t="str">
        <f t="shared" si="10"/>
        <v/>
      </c>
      <c r="R68" s="5" t="str">
        <f t="shared" si="11"/>
        <v/>
      </c>
      <c r="T68" t="b">
        <f>IF(_t受注ﾌｧｲﾙ_総合計[[#This Row],[加工金額]]=_t受注ﾌｧｲﾙ_総合計[[#This Row],[受注金額(修正)]],TRUE)</f>
        <v>1</v>
      </c>
    </row>
    <row r="69" spans="1:20">
      <c r="A69" s="232" t="s">
        <v>1928</v>
      </c>
      <c r="B69" t="s">
        <v>17</v>
      </c>
      <c r="C69" s="2">
        <v>46212</v>
      </c>
      <c r="D69" s="232">
        <v>20000</v>
      </c>
      <c r="E69" s="232">
        <v>220000</v>
      </c>
      <c r="F69" s="2" cm="1">
        <f t="array" ref="F69">_xlfn.LET(
    _xlpm._完了日,_加工実績DATA[加工完了日],
    _xlpm._調整納期列,_t受注ﾌｧｲﾙ_総合計[調整納期],
    _xlpm._加工完了日,_xlfn.TAKE(
                _xlfn._xlws.FILTER(_xlpm._完了日,
                    (A69=_加工実績DATA[依頼NO])*
                    (YEAR(C69) = YEAR(_xlpm._完了日))
                ),1),
    IF(_xlpm._加工完了日 = 0,NA(),_xlpm._加工完了日)
)</f>
        <v>46211</v>
      </c>
      <c r="G69" s="2" t="str" cm="1">
        <f t="array" ref="G69">_xlfn.LET(
    _xlpm._完了日列,#REF!,
    _xlpm._完了日,
    _xlfn.TAKE(
        _xlfn._xlws.FILTER(_xlpm._完了日列,
            (A69=#REF!)*
            (DATEVALUE("2025/1/1") &lt; C69)
        ),1
    ),
    IFERROR(_xlpm._完了日,"")
)</f>
        <v/>
      </c>
      <c r="H69" s="2" cm="1">
        <f t="array" ref="H69">_xlfn.LET(
    _xlpm.f, IFERROR(F69, 0),
    _xlpm.g, IFERROR(G69, 0),
    _xlpm.c, IFERROR(C69, 0),
    _xlfn.IFS(
        ISNUMBER(_xlpm.f)*(_xlpm.f&gt;0), _xlpm.f,
        ISNUMBER(_xlpm.g)*(_xlpm.g&gt;0), _xlpm.g,
        ISNUMBER(_xlpm.c)*(_xlpm.c&gt;0), _xlpm.c,
        TRUE, ""
    )
)</f>
        <v>46211</v>
      </c>
      <c r="I69" s="5" cm="1">
        <f t="array" ref="I6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(A69=_xlpm._依頼NO列) *
                (YEAR(_xlpm._月次年月日列) = YEAR(H69))
            )
        ),
    0)
)</f>
        <v>0</v>
      </c>
      <c r="J69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220000</v>
      </c>
      <c r="K69" s="5">
        <f t="shared" si="6"/>
        <v>220000</v>
      </c>
      <c r="L69" s="12">
        <f>_xlfn.LET(
  _xlpm._依頼NO, A69,
  _xlpm._集計年, YEAR(H69),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69" s="12">
        <f>_xlfn.LET(
  _xlpm._依頼NO, A69,
  _xlpm._集計年, YEAR(H69),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69" s="5" t="str">
        <f t="shared" si="7"/>
        <v>ｽﾗｲｽ</v>
      </c>
      <c r="O69" s="5" t="str">
        <f t="shared" si="8"/>
        <v/>
      </c>
      <c r="P69" s="5" t="str">
        <f t="shared" si="9"/>
        <v/>
      </c>
      <c r="Q69" s="5" t="str">
        <f t="shared" si="10"/>
        <v/>
      </c>
      <c r="R69" s="5" t="str">
        <f t="shared" si="11"/>
        <v/>
      </c>
      <c r="T69" t="b">
        <f>IF(_t受注ﾌｧｲﾙ_総合計[[#This Row],[加工金額]]=_t受注ﾌｧｲﾙ_総合計[[#This Row],[受注金額(修正)]],TRUE)</f>
        <v>1</v>
      </c>
    </row>
    <row r="70" spans="1:20">
      <c r="A70" s="232" t="s">
        <v>1929</v>
      </c>
      <c r="B70" t="s">
        <v>17</v>
      </c>
      <c r="C70" s="2">
        <v>46195</v>
      </c>
      <c r="D70" s="232">
        <v>16200</v>
      </c>
      <c r="E70" s="232">
        <v>178200</v>
      </c>
      <c r="F70" s="2" cm="1">
        <f t="array" ref="F70">_xlfn.LET(
    _xlpm._完了日,_加工実績DATA[加工完了日],
    _xlpm._調整納期列,_t受注ﾌｧｲﾙ_総合計[調整納期],
    _xlpm._加工完了日,_xlfn.TAKE(
                _xlfn._xlws.FILTER(_xlpm._完了日,
                    (A70=_加工実績DATA[依頼NO])*
                    (YEAR(C70) = YEAR(_xlpm._完了日))
                ),1),
    IF(_xlpm._加工完了日 = 0,NA(),_xlpm._加工完了日)
)</f>
        <v>46188</v>
      </c>
      <c r="G70" s="2" t="str" cm="1">
        <f t="array" ref="G70">_xlfn.LET(
    _xlpm._完了日列,#REF!,
    _xlpm._完了日,
    _xlfn.TAKE(
        _xlfn._xlws.FILTER(_xlpm._完了日列,
            (A70=#REF!)*
            (DATEVALUE("2025/1/1") &lt; C70)
        ),1
    ),
    IFERROR(_xlpm._完了日,"")
)</f>
        <v/>
      </c>
      <c r="H70" s="2" cm="1">
        <f t="array" ref="H70">_xlfn.LET(
    _xlpm.f, IFERROR(F70, 0),
    _xlpm.g, IFERROR(G70, 0),
    _xlpm.c, IFERROR(C70, 0),
    _xlfn.IFS(
        ISNUMBER(_xlpm.f)*(_xlpm.f&gt;0), _xlpm.f,
        ISNUMBER(_xlpm.g)*(_xlpm.g&gt;0), _xlpm.g,
        ISNUMBER(_xlpm.c)*(_xlpm.c&gt;0), _xlpm.c,
        TRUE, ""
    )
)</f>
        <v>46188</v>
      </c>
      <c r="I70" s="5" cm="1">
        <f t="array" ref="I7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(A70=_xlpm._依頼NO列) *
                (YEAR(_xlpm._月次年月日列) = YEAR(H70))
            )
        ),
    0)
)</f>
        <v>0</v>
      </c>
      <c r="J70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178200</v>
      </c>
      <c r="K70" s="5">
        <f t="shared" si="6"/>
        <v>178200</v>
      </c>
      <c r="L70" s="12">
        <f>_xlfn.LET(
  _xlpm._依頼NO, A70,
  _xlpm._集計年, YEAR(H70),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70" s="12">
        <f>_xlfn.LET(
  _xlpm._依頼NO, A70,
  _xlpm._集計年, YEAR(H70),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70" s="5" t="str">
        <f t="shared" si="7"/>
        <v>ｽﾗｲｽ</v>
      </c>
      <c r="O70" s="5" t="str">
        <f t="shared" si="8"/>
        <v/>
      </c>
      <c r="P70" s="5" t="str">
        <f t="shared" si="9"/>
        <v/>
      </c>
      <c r="Q70" s="5" t="str">
        <f t="shared" si="10"/>
        <v/>
      </c>
      <c r="R70" s="5" t="str">
        <f t="shared" si="11"/>
        <v/>
      </c>
      <c r="T70" t="b">
        <f>IF(_t受注ﾌｧｲﾙ_総合計[[#This Row],[加工金額]]=_t受注ﾌｧｲﾙ_総合計[[#This Row],[受注金額(修正)]],TRUE)</f>
        <v>1</v>
      </c>
    </row>
    <row r="71" spans="1:20">
      <c r="A71" s="232" t="s">
        <v>1931</v>
      </c>
      <c r="B71" t="s">
        <v>17</v>
      </c>
      <c r="C71" s="2">
        <v>46196</v>
      </c>
      <c r="D71" s="232">
        <v>16200</v>
      </c>
      <c r="E71" s="232">
        <v>178200</v>
      </c>
      <c r="F71" s="2" cm="1">
        <f t="array" ref="F71">_xlfn.LET(
    _xlpm._完了日,_加工実績DATA[加工完了日],
    _xlpm._調整納期列,_t受注ﾌｧｲﾙ_総合計[調整納期],
    _xlpm._加工完了日,_xlfn.TAKE(
                _xlfn._xlws.FILTER(_xlpm._完了日,
                    (A71=_加工実績DATA[依頼NO])*
                    (YEAR(C71) = YEAR(_xlpm._完了日))
                ),1),
    IF(_xlpm._加工完了日 = 0,NA(),_xlpm._加工完了日)
)</f>
        <v>46189</v>
      </c>
      <c r="G71" s="2" t="str" cm="1">
        <f t="array" ref="G71">_xlfn.LET(
    _xlpm._完了日列,#REF!,
    _xlpm._完了日,
    _xlfn.TAKE(
        _xlfn._xlws.FILTER(_xlpm._完了日列,
            (A71=#REF!)*
            (DATEVALUE("2025/1/1") &lt; C71)
        ),1
    ),
    IFERROR(_xlpm._完了日,"")
)</f>
        <v/>
      </c>
      <c r="H71" s="2" cm="1">
        <f t="array" ref="H71">_xlfn.LET(
    _xlpm.f, IFERROR(F71, 0),
    _xlpm.g, IFERROR(G71, 0),
    _xlpm.c, IFERROR(C71, 0),
    _xlfn.IFS(
        ISNUMBER(_xlpm.f)*(_xlpm.f&gt;0), _xlpm.f,
        ISNUMBER(_xlpm.g)*(_xlpm.g&gt;0), _xlpm.g,
        ISNUMBER(_xlpm.c)*(_xlpm.c&gt;0), _xlpm.c,
        TRUE, ""
    )
)</f>
        <v>46189</v>
      </c>
      <c r="I71" s="5" cm="1">
        <f t="array" ref="I7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(A71=_xlpm._依頼NO列) *
                (YEAR(_xlpm._月次年月日列) = YEAR(H71))
            )
        ),
    0)
)</f>
        <v>0</v>
      </c>
      <c r="J71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178200</v>
      </c>
      <c r="K71" s="5">
        <f t="shared" si="6"/>
        <v>178200</v>
      </c>
      <c r="L71" s="12">
        <f>_xlfn.LET(
  _xlpm._依頼NO, A71,
  _xlpm._集計年, YEAR(H71),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71" s="12">
        <f>_xlfn.LET(
  _xlpm._依頼NO, A71,
  _xlpm._集計年, YEAR(H71),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71" s="5" t="str">
        <f t="shared" si="7"/>
        <v>ｽﾗｲｽ</v>
      </c>
      <c r="O71" s="5" t="str">
        <f t="shared" si="8"/>
        <v/>
      </c>
      <c r="P71" s="5" t="str">
        <f t="shared" si="9"/>
        <v/>
      </c>
      <c r="Q71" s="5" t="str">
        <f t="shared" si="10"/>
        <v/>
      </c>
      <c r="R71" s="5" t="str">
        <f t="shared" si="11"/>
        <v/>
      </c>
      <c r="T71" t="b">
        <f>IF(_t受注ﾌｧｲﾙ_総合計[[#This Row],[加工金額]]=_t受注ﾌｧｲﾙ_総合計[[#This Row],[受注金額(修正)]],TRUE)</f>
        <v>1</v>
      </c>
    </row>
    <row r="72" spans="1:20">
      <c r="A72" s="232" t="s">
        <v>238</v>
      </c>
      <c r="B72" t="s">
        <v>36</v>
      </c>
      <c r="C72" s="2">
        <v>46195</v>
      </c>
      <c r="D72" s="232">
        <v>2000</v>
      </c>
      <c r="E72" s="232">
        <v>36000</v>
      </c>
      <c r="F72" s="2" cm="1">
        <f t="array" ref="F72">_xlfn.LET(
    _xlpm._完了日,_加工実績DATA[加工完了日],
    _xlpm._調整納期列,_t受注ﾌｧｲﾙ_総合計[調整納期],
    _xlpm._加工完了日,_xlfn.TAKE(
                _xlfn._xlws.FILTER(_xlpm._完了日,
                    (A72=_加工実績DATA[依頼NO])*
                    (YEAR(C72) = YEAR(_xlpm._完了日))
                ),1),
    IF(_xlpm._加工完了日 = 0,NA(),_xlpm._加工完了日)
)</f>
        <v>46190</v>
      </c>
      <c r="G72" s="2" t="str" cm="1">
        <f t="array" ref="G72">_xlfn.LET(
    _xlpm._完了日列,#REF!,
    _xlpm._完了日,
    _xlfn.TAKE(
        _xlfn._xlws.FILTER(_xlpm._完了日列,
            (A72=#REF!)*
            (DATEVALUE("2025/1/1") &lt; C72)
        ),1
    ),
    IFERROR(_xlpm._完了日,"")
)</f>
        <v/>
      </c>
      <c r="H72" s="2" cm="1">
        <f t="array" ref="H72">_xlfn.LET(
    _xlpm.f, IFERROR(F72, 0),
    _xlpm.g, IFERROR(G72, 0),
    _xlpm.c, IFERROR(C72, 0),
    _xlfn.IFS(
        ISNUMBER(_xlpm.f)*(_xlpm.f&gt;0), _xlpm.f,
        ISNUMBER(_xlpm.g)*(_xlpm.g&gt;0), _xlpm.g,
        ISNUMBER(_xlpm.c)*(_xlpm.c&gt;0), _xlpm.c,
        TRUE, ""
    )
)</f>
        <v>46190</v>
      </c>
      <c r="I72" s="5" cm="1">
        <f t="array" ref="I7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(A72=_xlpm._依頼NO列) *
                (YEAR(_xlpm._月次年月日列) = YEAR(H72))
            )
        ),
    0)
)</f>
        <v>0</v>
      </c>
      <c r="J72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36000</v>
      </c>
      <c r="K72" s="5">
        <f t="shared" si="6"/>
        <v>36000</v>
      </c>
      <c r="L72" s="12">
        <f>_xlfn.LET(
  _xlpm._依頼NO, A72,
  _xlpm._集計年, YEAR(H72),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72" s="12">
        <f>_xlfn.LET(
  _xlpm._依頼NO, A72,
  _xlpm._集計年, YEAR(H72),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72" s="5" t="str">
        <f t="shared" si="7"/>
        <v>EC</v>
      </c>
      <c r="O72" s="5" t="str">
        <f t="shared" si="8"/>
        <v/>
      </c>
      <c r="P72" s="5" t="str">
        <f t="shared" si="9"/>
        <v/>
      </c>
      <c r="Q72" s="5" t="str">
        <f t="shared" si="10"/>
        <v/>
      </c>
      <c r="R72" s="5" t="str">
        <f t="shared" si="11"/>
        <v/>
      </c>
      <c r="T72" t="b">
        <f>IF(_t受注ﾌｧｲﾙ_総合計[[#This Row],[加工金額]]=_t受注ﾌｧｲﾙ_総合計[[#This Row],[受注金額(修正)]],TRUE)</f>
        <v>1</v>
      </c>
    </row>
    <row r="73" spans="1:20">
      <c r="A73" s="232" t="s">
        <v>980</v>
      </c>
      <c r="B73" t="s">
        <v>17</v>
      </c>
      <c r="C73" s="2">
        <v>46190</v>
      </c>
      <c r="D73" s="232">
        <v>400</v>
      </c>
      <c r="E73" s="232">
        <v>4400</v>
      </c>
      <c r="F73" s="2" cm="1">
        <f t="array" ref="F73">_xlfn.LET(
    _xlpm._完了日,_加工実績DATA[加工完了日],
    _xlpm._調整納期列,_t受注ﾌｧｲﾙ_総合計[調整納期],
    _xlpm._加工完了日,_xlfn.TAKE(
                _xlfn._xlws.FILTER(_xlpm._完了日,
                    (A73=_加工実績DATA[依頼NO])*
                    (YEAR(C73) = YEAR(_xlpm._完了日))
                ),1),
    IF(_xlpm._加工完了日 = 0,NA(),_xlpm._加工完了日)
)</f>
        <v>46178</v>
      </c>
      <c r="G73" s="2" t="str" cm="1">
        <f t="array" ref="G73">_xlfn.LET(
    _xlpm._完了日列,#REF!,
    _xlpm._完了日,
    _xlfn.TAKE(
        _xlfn._xlws.FILTER(_xlpm._完了日列,
            (A73=#REF!)*
            (DATEVALUE("2025/1/1") &lt; C73)
        ),1
    ),
    IFERROR(_xlpm._完了日,"")
)</f>
        <v/>
      </c>
      <c r="H73" s="2" cm="1">
        <f t="array" ref="H73">_xlfn.LET(
    _xlpm.f, IFERROR(F73, 0),
    _xlpm.g, IFERROR(G73, 0),
    _xlpm.c, IFERROR(C73, 0),
    _xlfn.IFS(
        ISNUMBER(_xlpm.f)*(_xlpm.f&gt;0), _xlpm.f,
        ISNUMBER(_xlpm.g)*(_xlpm.g&gt;0), _xlpm.g,
        ISNUMBER(_xlpm.c)*(_xlpm.c&gt;0), _xlpm.c,
        TRUE, ""
    )
)</f>
        <v>46178</v>
      </c>
      <c r="I73" s="5" cm="1">
        <f t="array" ref="I7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(A73=_xlpm._依頼NO列) *
                (YEAR(_xlpm._月次年月日列) = YEAR(H73))
            )
        ),
    0)
)</f>
        <v>0</v>
      </c>
      <c r="J73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4400</v>
      </c>
      <c r="K73" s="5">
        <f t="shared" si="6"/>
        <v>4400</v>
      </c>
      <c r="L73" s="12">
        <f>_xlfn.LET(
  _xlpm._依頼NO, A73,
  _xlpm._集計年, YEAR(H73),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73" s="12">
        <f>_xlfn.LET(
  _xlpm._依頼NO, A73,
  _xlpm._集計年, YEAR(H73),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73" s="5" t="str">
        <f t="shared" si="7"/>
        <v>ｽﾗｲｽ</v>
      </c>
      <c r="O73" s="5" t="str">
        <f t="shared" si="8"/>
        <v/>
      </c>
      <c r="P73" s="5" t="str">
        <f t="shared" si="9"/>
        <v/>
      </c>
      <c r="Q73" s="5" t="str">
        <f t="shared" si="10"/>
        <v/>
      </c>
      <c r="R73" s="5" t="str">
        <f t="shared" si="11"/>
        <v/>
      </c>
      <c r="T73" t="b">
        <f>IF(_t受注ﾌｧｲﾙ_総合計[[#This Row],[加工金額]]=_t受注ﾌｧｲﾙ_総合計[[#This Row],[受注金額(修正)]],TRUE)</f>
        <v>1</v>
      </c>
    </row>
    <row r="74" spans="1:20">
      <c r="A74" s="232" t="s">
        <v>976</v>
      </c>
      <c r="B74" t="s">
        <v>36</v>
      </c>
      <c r="C74" s="2">
        <v>46188</v>
      </c>
      <c r="D74" s="232">
        <v>400</v>
      </c>
      <c r="E74" s="232">
        <v>7200</v>
      </c>
      <c r="F74" s="2" cm="1">
        <f t="array" ref="F74">_xlfn.LET(
    _xlpm._完了日,_加工実績DATA[加工完了日],
    _xlpm._調整納期列,_t受注ﾌｧｲﾙ_総合計[調整納期],
    _xlpm._加工完了日,_xlfn.TAKE(
                _xlfn._xlws.FILTER(_xlpm._完了日,
                    (A74=_加工実績DATA[依頼NO])*
                    (YEAR(C74) = YEAR(_xlpm._完了日))
                ),1),
    IF(_xlpm._加工完了日 = 0,NA(),_xlpm._加工完了日)
)</f>
        <v>46178</v>
      </c>
      <c r="G74" s="2" t="str" cm="1">
        <f t="array" ref="G74">_xlfn.LET(
    _xlpm._完了日列,#REF!,
    _xlpm._完了日,
    _xlfn.TAKE(
        _xlfn._xlws.FILTER(_xlpm._完了日列,
            (A74=#REF!)*
            (DATEVALUE("2025/1/1") &lt; C74)
        ),1
    ),
    IFERROR(_xlpm._完了日,"")
)</f>
        <v/>
      </c>
      <c r="H74" s="2" cm="1">
        <f t="array" ref="H74">_xlfn.LET(
    _xlpm.f, IFERROR(F74, 0),
    _xlpm.g, IFERROR(G74, 0),
    _xlpm.c, IFERROR(C74, 0),
    _xlfn.IFS(
        ISNUMBER(_xlpm.f)*(_xlpm.f&gt;0), _xlpm.f,
        ISNUMBER(_xlpm.g)*(_xlpm.g&gt;0), _xlpm.g,
        ISNUMBER(_xlpm.c)*(_xlpm.c&gt;0), _xlpm.c,
        TRUE, ""
    )
)</f>
        <v>46178</v>
      </c>
      <c r="I74" s="5" cm="1">
        <f t="array" ref="I7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(A74=_xlpm._依頼NO列) *
                (YEAR(_xlpm._月次年月日列) = YEAR(H74))
            )
        ),
    0)
)</f>
        <v>0</v>
      </c>
      <c r="J74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7200</v>
      </c>
      <c r="K74" s="5">
        <f t="shared" si="6"/>
        <v>7200</v>
      </c>
      <c r="L74" s="12">
        <f>_xlfn.LET(
  _xlpm._依頼NO, A74,
  _xlpm._集計年, YEAR(H74),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74" s="12">
        <f>_xlfn.LET(
  _xlpm._依頼NO, A74,
  _xlpm._集計年, YEAR(H74),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74" s="5" t="str">
        <f t="shared" si="7"/>
        <v>EC</v>
      </c>
      <c r="O74" s="5" t="str">
        <f t="shared" si="8"/>
        <v/>
      </c>
      <c r="P74" s="5" t="str">
        <f t="shared" si="9"/>
        <v/>
      </c>
      <c r="Q74" s="5" t="str">
        <f t="shared" si="10"/>
        <v/>
      </c>
      <c r="R74" s="5" t="str">
        <f t="shared" si="11"/>
        <v/>
      </c>
      <c r="T74" t="b">
        <f>IF(_t受注ﾌｧｲﾙ_総合計[[#This Row],[加工金額]]=_t受注ﾌｧｲﾙ_総合計[[#This Row],[受注金額(修正)]],TRUE)</f>
        <v>1</v>
      </c>
    </row>
    <row r="75" spans="1:20">
      <c r="A75" s="232" t="s">
        <v>514</v>
      </c>
      <c r="B75" t="s">
        <v>1981</v>
      </c>
      <c r="C75" s="2">
        <v>46188</v>
      </c>
      <c r="D75" s="232">
        <v>2400</v>
      </c>
      <c r="E75" s="232">
        <v>69600</v>
      </c>
      <c r="F75" s="2" cm="1">
        <f t="array" ref="F75">_xlfn.LET(
    _xlpm._完了日,_加工実績DATA[加工完了日],
    _xlpm._調整納期列,_t受注ﾌｧｲﾙ_総合計[調整納期],
    _xlpm._加工完了日,_xlfn.TAKE(
                _xlfn._xlws.FILTER(_xlpm._完了日,
                    (A75=_加工実績DATA[依頼NO])*
                    (YEAR(C75) = YEAR(_xlpm._完了日))
                ),1),
    IF(_xlpm._加工完了日 = 0,NA(),_xlpm._加工完了日)
)</f>
        <v>46181</v>
      </c>
      <c r="G75" s="2" t="str" cm="1">
        <f t="array" ref="G75">_xlfn.LET(
    _xlpm._完了日列,#REF!,
    _xlpm._完了日,
    _xlfn.TAKE(
        _xlfn._xlws.FILTER(_xlpm._完了日列,
            (A75=#REF!)*
            (DATEVALUE("2025/1/1") &lt; C75)
        ),1
    ),
    IFERROR(_xlpm._完了日,"")
)</f>
        <v/>
      </c>
      <c r="H75" s="2" cm="1">
        <f t="array" ref="H75">_xlfn.LET(
    _xlpm.f, IFERROR(F75, 0),
    _xlpm.g, IFERROR(G75, 0),
    _xlpm.c, IFERROR(C75, 0),
    _xlfn.IFS(
        ISNUMBER(_xlpm.f)*(_xlpm.f&gt;0), _xlpm.f,
        ISNUMBER(_xlpm.g)*(_xlpm.g&gt;0), _xlpm.g,
        ISNUMBER(_xlpm.c)*(_xlpm.c&gt;0), _xlpm.c,
        TRUE, ""
    )
)</f>
        <v>46181</v>
      </c>
      <c r="I75" s="5" cm="1">
        <f t="array" ref="I7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(A75=_xlpm._依頼NO列) *
                (YEAR(_xlpm._月次年月日列) = YEAR(H75))
            )
        ),
    0)
)</f>
        <v>0</v>
      </c>
      <c r="J75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69600</v>
      </c>
      <c r="K75" s="5">
        <f t="shared" si="6"/>
        <v>69600</v>
      </c>
      <c r="L75" s="12">
        <f>_xlfn.LET(
  _xlpm._依頼NO, A75,
  _xlpm._集計年, YEAR(H75),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75" s="12">
        <f>_xlfn.LET(
  _xlpm._依頼NO, A75,
  _xlpm._集計年, YEAR(H75),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75" s="5" t="str">
        <f t="shared" si="7"/>
        <v>ｽﾗｲｽ</v>
      </c>
      <c r="O75" s="5" t="str">
        <f t="shared" si="8"/>
        <v>EC</v>
      </c>
      <c r="P75" s="5" t="str">
        <f t="shared" si="9"/>
        <v/>
      </c>
      <c r="Q75" s="5" t="str">
        <f t="shared" si="10"/>
        <v/>
      </c>
      <c r="R75" s="5" t="str">
        <f t="shared" si="11"/>
        <v/>
      </c>
      <c r="T75" t="b">
        <f>IF(_t受注ﾌｧｲﾙ_総合計[[#This Row],[加工金額]]=_t受注ﾌｧｲﾙ_総合計[[#This Row],[受注金額(修正)]],TRUE)</f>
        <v>1</v>
      </c>
    </row>
    <row r="76" spans="1:20">
      <c r="A76" s="232" t="s">
        <v>85</v>
      </c>
      <c r="B76" t="s">
        <v>16</v>
      </c>
      <c r="C76" s="2">
        <v>46195</v>
      </c>
      <c r="D76" s="232">
        <v>0</v>
      </c>
      <c r="E76" s="232">
        <v>0</v>
      </c>
      <c r="F76" s="2" t="e" cm="1" vm="10">
        <f t="array" ref="F76">_xlfn.LET(
    _xlpm._完了日,_加工実績DATA[加工完了日],
    _xlpm._調整納期列,_t受注ﾌｧｲﾙ_総合計[調整納期],
    _xlpm._加工完了日,_xlfn.TAKE(
                _xlfn._xlws.FILTER(_xlpm._完了日,
                    (A76=_加工実績DATA[依頼NO])*
                    (YEAR(C76) = YEAR(_xlpm._完了日))
                ),1),
    IF(_xlpm._加工完了日 = 0,NA(),_xlpm._加工完了日)
)</f>
        <v>#VALUE!</v>
      </c>
      <c r="G76" s="2" t="str" cm="1">
        <f t="array" ref="G76">_xlfn.LET(
    _xlpm._完了日列,#REF!,
    _xlpm._完了日,
    _xlfn.TAKE(
        _xlfn._xlws.FILTER(_xlpm._完了日列,
            (A76=#REF!)*
            (DATEVALUE("2025/1/1") &lt; C76)
        ),1
    ),
    IFERROR(_xlpm._完了日,"")
)</f>
        <v/>
      </c>
      <c r="H76" s="2" cm="1">
        <f t="array" ref="H76">_xlfn.LET(
    _xlpm.f, IFERROR(F76, 0),
    _xlpm.g, IFERROR(G76, 0),
    _xlpm.c, IFERROR(C76, 0),
    _xlfn.IFS(
        ISNUMBER(_xlpm.f)*(_xlpm.f&gt;0), _xlpm.f,
        ISNUMBER(_xlpm.g)*(_xlpm.g&gt;0), _xlpm.g,
        ISNUMBER(_xlpm.c)*(_xlpm.c&gt;0), _xlpm.c,
        TRUE, ""
    )
)</f>
        <v>46195</v>
      </c>
      <c r="I76" s="5" cm="1">
        <f t="array" ref="I7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(A76=_xlpm._依頼NO列) *
                (YEAR(_xlpm._月次年月日列) = YEAR(H76))
            )
        ),
    0)
)</f>
        <v>0</v>
      </c>
      <c r="J76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0</v>
      </c>
      <c r="K76" s="5">
        <f t="shared" si="6"/>
        <v>0</v>
      </c>
      <c r="L76" s="12">
        <f>_xlfn.LET(
  _xlpm._依頼NO, A76,
  _xlpm._集計年, YEAR(H76),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76" s="12">
        <f>_xlfn.LET(
  _xlpm._依頼NO, A76,
  _xlpm._集計年, YEAR(H76),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76" s="5" t="str">
        <f t="shared" si="7"/>
        <v>ｽﾘｯﾄ</v>
      </c>
      <c r="O76" s="5" t="str">
        <f t="shared" si="8"/>
        <v/>
      </c>
      <c r="P76" s="5" t="str">
        <f t="shared" si="9"/>
        <v/>
      </c>
      <c r="Q76" s="5" t="str">
        <f t="shared" si="10"/>
        <v/>
      </c>
      <c r="R76" s="5" t="str">
        <f t="shared" si="11"/>
        <v/>
      </c>
      <c r="T76" t="b">
        <f>IF(_t受注ﾌｧｲﾙ_総合計[[#This Row],[加工金額]]=_t受注ﾌｧｲﾙ_総合計[[#This Row],[受注金額(修正)]],TRUE)</f>
        <v>1</v>
      </c>
    </row>
    <row r="77" spans="1:20">
      <c r="A77" s="232" t="s">
        <v>538</v>
      </c>
      <c r="B77" t="s">
        <v>38</v>
      </c>
      <c r="C77" s="2">
        <v>46185</v>
      </c>
      <c r="D77" s="232">
        <v>250</v>
      </c>
      <c r="E77" s="232">
        <v>4500</v>
      </c>
      <c r="F77" s="2" cm="1">
        <f t="array" ref="F77">_xlfn.LET(
    _xlpm._完了日,_加工実績DATA[加工完了日],
    _xlpm._調整納期列,_t受注ﾌｧｲﾙ_総合計[調整納期],
    _xlpm._加工完了日,_xlfn.TAKE(
                _xlfn._xlws.FILTER(_xlpm._完了日,
                    (A77=_加工実績DATA[依頼NO])*
                    (YEAR(C77) = YEAR(_xlpm._完了日))
                ),1),
    IF(_xlpm._加工完了日 = 0,NA(),_xlpm._加工完了日)
)</f>
        <v>46184</v>
      </c>
      <c r="G77" s="2" t="str" cm="1">
        <f t="array" ref="G77">_xlfn.LET(
    _xlpm._完了日列,#REF!,
    _xlpm._完了日,
    _xlfn.TAKE(
        _xlfn._xlws.FILTER(_xlpm._完了日列,
            (A77=#REF!)*
            (DATEVALUE("2025/1/1") &lt; C77)
        ),1
    ),
    IFERROR(_xlpm._完了日,"")
)</f>
        <v/>
      </c>
      <c r="H77" s="2" cm="1">
        <f t="array" ref="H77">_xlfn.LET(
    _xlpm.f, IFERROR(F77, 0),
    _xlpm.g, IFERROR(G77, 0),
    _xlpm.c, IFERROR(C77, 0),
    _xlfn.IFS(
        ISNUMBER(_xlpm.f)*(_xlpm.f&gt;0), _xlpm.f,
        ISNUMBER(_xlpm.g)*(_xlpm.g&gt;0), _xlpm.g,
        ISNUMBER(_xlpm.c)*(_xlpm.c&gt;0), _xlpm.c,
        TRUE, ""
    )
)</f>
        <v>46184</v>
      </c>
      <c r="I77" s="5" cm="1">
        <f t="array" ref="I7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(A77=_xlpm._依頼NO列) *
                (YEAR(_xlpm._月次年月日列) = YEAR(H77))
            )
        ),
    0)
)</f>
        <v>0</v>
      </c>
      <c r="J77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4500</v>
      </c>
      <c r="K77" s="5">
        <f t="shared" si="6"/>
        <v>4500</v>
      </c>
      <c r="L77" s="12">
        <f>_xlfn.LET(
  _xlpm._依頼NO, A77,
  _xlpm._集計年, YEAR(H77),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77" s="12">
        <f>_xlfn.LET(
  _xlpm._依頼NO, A77,
  _xlpm._集計年, YEAR(H77),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77" s="5" t="str">
        <f t="shared" si="7"/>
        <v>EC</v>
      </c>
      <c r="O77" s="5" t="str">
        <f t="shared" si="8"/>
        <v>ｽﾘｯﾄ</v>
      </c>
      <c r="P77" s="5" t="str">
        <f t="shared" si="9"/>
        <v/>
      </c>
      <c r="Q77" s="5" t="str">
        <f t="shared" si="10"/>
        <v/>
      </c>
      <c r="R77" s="5" t="str">
        <f t="shared" si="11"/>
        <v/>
      </c>
      <c r="T77" t="b">
        <f>IF(_t受注ﾌｧｲﾙ_総合計[[#This Row],[加工金額]]=_t受注ﾌｧｲﾙ_総合計[[#This Row],[受注金額(修正)]],TRUE)</f>
        <v>1</v>
      </c>
    </row>
    <row r="78" spans="1:20">
      <c r="A78" s="232" t="s">
        <v>1919</v>
      </c>
      <c r="B78" t="s">
        <v>17</v>
      </c>
      <c r="C78" s="2">
        <v>46192</v>
      </c>
      <c r="D78" s="232">
        <v>16200</v>
      </c>
      <c r="E78" s="232">
        <v>178200</v>
      </c>
      <c r="F78" s="2" cm="1">
        <f t="array" ref="F78">_xlfn.LET(
    _xlpm._完了日,_加工実績DATA[加工完了日],
    _xlpm._調整納期列,_t受注ﾌｧｲﾙ_総合計[調整納期],
    _xlpm._加工完了日,_xlfn.TAKE(
                _xlfn._xlws.FILTER(_xlpm._完了日,
                    (A78=_加工実績DATA[依頼NO])*
                    (YEAR(C78) = YEAR(_xlpm._完了日))
                ),1),
    IF(_xlpm._加工完了日 = 0,NA(),_xlpm._加工完了日)
)</f>
        <v>46185</v>
      </c>
      <c r="G78" s="2" t="str" cm="1">
        <f t="array" ref="G78">_xlfn.LET(
    _xlpm._完了日列,#REF!,
    _xlpm._完了日,
    _xlfn.TAKE(
        _xlfn._xlws.FILTER(_xlpm._完了日列,
            (A78=#REF!)*
            (DATEVALUE("2025/1/1") &lt; C78)
        ),1
    ),
    IFERROR(_xlpm._完了日,"")
)</f>
        <v/>
      </c>
      <c r="H78" s="2" cm="1">
        <f t="array" ref="H78">_xlfn.LET(
    _xlpm.f, IFERROR(F78, 0),
    _xlpm.g, IFERROR(G78, 0),
    _xlpm.c, IFERROR(C78, 0),
    _xlfn.IFS(
        ISNUMBER(_xlpm.f)*(_xlpm.f&gt;0), _xlpm.f,
        ISNUMBER(_xlpm.g)*(_xlpm.g&gt;0), _xlpm.g,
        ISNUMBER(_xlpm.c)*(_xlpm.c&gt;0), _xlpm.c,
        TRUE, ""
    )
)</f>
        <v>46185</v>
      </c>
      <c r="I78" s="5" cm="1">
        <f t="array" ref="I7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(A78=_xlpm._依頼NO列) *
                (YEAR(_xlpm._月次年月日列) = YEAR(H78))
            )
        ),
    0)
)</f>
        <v>0</v>
      </c>
      <c r="J78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178200</v>
      </c>
      <c r="K78" s="5">
        <f t="shared" si="6"/>
        <v>178200</v>
      </c>
      <c r="L78" s="12">
        <f>_xlfn.LET(
  _xlpm._依頼NO, A78,
  _xlpm._集計年, YEAR(H78),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78" s="12">
        <f>_xlfn.LET(
  _xlpm._依頼NO, A78,
  _xlpm._集計年, YEAR(H78),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78" s="5" t="str">
        <f t="shared" si="7"/>
        <v>ｽﾗｲｽ</v>
      </c>
      <c r="O78" s="5" t="str">
        <f t="shared" si="8"/>
        <v/>
      </c>
      <c r="P78" s="5" t="str">
        <f t="shared" si="9"/>
        <v/>
      </c>
      <c r="Q78" s="5" t="str">
        <f t="shared" si="10"/>
        <v/>
      </c>
      <c r="R78" s="5" t="str">
        <f t="shared" si="11"/>
        <v/>
      </c>
      <c r="T78" t="b">
        <f>IF(_t受注ﾌｧｲﾙ_総合計[[#This Row],[加工金額]]=_t受注ﾌｧｲﾙ_総合計[[#This Row],[受注金額(修正)]],TRUE)</f>
        <v>1</v>
      </c>
    </row>
    <row r="79" spans="1:20">
      <c r="A79" s="232" t="s">
        <v>116</v>
      </c>
      <c r="B79" t="s">
        <v>704</v>
      </c>
      <c r="C79" s="2">
        <v>46183</v>
      </c>
      <c r="D79" s="232">
        <v>0</v>
      </c>
      <c r="E79" s="232">
        <v>0</v>
      </c>
      <c r="F79" s="2" t="e" cm="1" vm="10">
        <f t="array" ref="F79">_xlfn.LET(
    _xlpm._完了日,_加工実績DATA[加工完了日],
    _xlpm._調整納期列,_t受注ﾌｧｲﾙ_総合計[調整納期],
    _xlpm._加工完了日,_xlfn.TAKE(
                _xlfn._xlws.FILTER(_xlpm._完了日,
                    (A79=_加工実績DATA[依頼NO])*
                    (YEAR(C79) = YEAR(_xlpm._完了日))
                ),1),
    IF(_xlpm._加工完了日 = 0,NA(),_xlpm._加工完了日)
)</f>
        <v>#VALUE!</v>
      </c>
      <c r="G79" s="2" t="str" cm="1">
        <f t="array" ref="G79">_xlfn.LET(
    _xlpm._完了日列,#REF!,
    _xlpm._完了日,
    _xlfn.TAKE(
        _xlfn._xlws.FILTER(_xlpm._完了日列,
            (A79=#REF!)*
            (DATEVALUE("2025/1/1") &lt; C79)
        ),1
    ),
    IFERROR(_xlpm._完了日,"")
)</f>
        <v/>
      </c>
      <c r="H79" s="2" cm="1">
        <f t="array" ref="H79">_xlfn.LET(
    _xlpm.f, IFERROR(F79, 0),
    _xlpm.g, IFERROR(G79, 0),
    _xlpm.c, IFERROR(C79, 0),
    _xlfn.IFS(
        ISNUMBER(_xlpm.f)*(_xlpm.f&gt;0), _xlpm.f,
        ISNUMBER(_xlpm.g)*(_xlpm.g&gt;0), _xlpm.g,
        ISNUMBER(_xlpm.c)*(_xlpm.c&gt;0), _xlpm.c,
        TRUE, ""
    )
)</f>
        <v>46183</v>
      </c>
      <c r="I79" s="5" cm="1">
        <f t="array" ref="I7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(A79=_xlpm._依頼NO列) *
                (YEAR(_xlpm._月次年月日列) = YEAR(H79))
            )
        ),
    0)
)</f>
        <v>0</v>
      </c>
      <c r="J79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0</v>
      </c>
      <c r="K79" s="5">
        <f t="shared" si="6"/>
        <v>0</v>
      </c>
      <c r="L79" s="12">
        <f>_xlfn.LET(
  _xlpm._依頼NO, A79,
  _xlpm._集計年, YEAR(H79),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79" s="12">
        <f>_xlfn.LET(
  _xlpm._依頼NO, A79,
  _xlpm._集計年, YEAR(H79),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79" s="5" t="str">
        <f t="shared" si="7"/>
        <v>スライス</v>
      </c>
      <c r="O79" s="5" t="str">
        <f t="shared" si="8"/>
        <v/>
      </c>
      <c r="P79" s="5" t="str">
        <f t="shared" si="9"/>
        <v/>
      </c>
      <c r="Q79" s="5" t="str">
        <f t="shared" si="10"/>
        <v/>
      </c>
      <c r="R79" s="5" t="str">
        <f t="shared" si="11"/>
        <v/>
      </c>
      <c r="T79" t="b">
        <f>IF(_t受注ﾌｧｲﾙ_総合計[[#This Row],[加工金額]]=_t受注ﾌｧｲﾙ_総合計[[#This Row],[受注金額(修正)]],TRUE)</f>
        <v>1</v>
      </c>
    </row>
    <row r="80" spans="1:20">
      <c r="A80" s="232" t="s">
        <v>310</v>
      </c>
      <c r="B80" t="s">
        <v>42</v>
      </c>
      <c r="C80" s="2">
        <v>46192</v>
      </c>
      <c r="D80" s="232">
        <v>4600</v>
      </c>
      <c r="E80" s="232">
        <v>69000</v>
      </c>
      <c r="F80" s="2" cm="1">
        <f t="array" ref="F80">_xlfn.LET(
    _xlpm._完了日,_加工実績DATA[加工完了日],
    _xlpm._調整納期列,_t受注ﾌｧｲﾙ_総合計[調整納期],
    _xlpm._加工完了日,_xlfn.TAKE(
                _xlfn._xlws.FILTER(_xlpm._完了日,
                    (A80=_加工実績DATA[依頼NO])*
                    (YEAR(C80) = YEAR(_xlpm._完了日))
                ),1),
    IF(_xlpm._加工完了日 = 0,NA(),_xlpm._加工完了日)
)</f>
        <v>46191</v>
      </c>
      <c r="G80" s="2" t="str" cm="1">
        <f t="array" ref="G80">_xlfn.LET(
    _xlpm._完了日列,#REF!,
    _xlpm._完了日,
    _xlfn.TAKE(
        _xlfn._xlws.FILTER(_xlpm._完了日列,
            (A80=#REF!)*
            (DATEVALUE("2025/1/1") &lt; C80)
        ),1
    ),
    IFERROR(_xlpm._完了日,"")
)</f>
        <v/>
      </c>
      <c r="H80" s="2" cm="1">
        <f t="array" ref="H80">_xlfn.LET(
    _xlpm.f, IFERROR(F80, 0),
    _xlpm.g, IFERROR(G80, 0),
    _xlpm.c, IFERROR(C80, 0),
    _xlfn.IFS(
        ISNUMBER(_xlpm.f)*(_xlpm.f&gt;0), _xlpm.f,
        ISNUMBER(_xlpm.g)*(_xlpm.g&gt;0), _xlpm.g,
        ISNUMBER(_xlpm.c)*(_xlpm.c&gt;0), _xlpm.c,
        TRUE, ""
    )
)</f>
        <v>46191</v>
      </c>
      <c r="I80" s="5" cm="1">
        <f t="array" ref="I8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(A80=_xlpm._依頼NO列) *
                (YEAR(_xlpm._月次年月日列) = YEAR(H80))
            )
        ),
    0)
)</f>
        <v>0</v>
      </c>
      <c r="J80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69000</v>
      </c>
      <c r="K80" s="5">
        <f t="shared" si="6"/>
        <v>69000</v>
      </c>
      <c r="L80" s="12">
        <f>_xlfn.LET(
  _xlpm._依頼NO, A80,
  _xlpm._集計年, YEAR(H80),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80" s="12">
        <f>_xlfn.LET(
  _xlpm._依頼NO, A80,
  _xlpm._集計年, YEAR(H80),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80" s="5" t="str">
        <f t="shared" si="7"/>
        <v>分割</v>
      </c>
      <c r="O80" s="5" t="str">
        <f t="shared" si="8"/>
        <v/>
      </c>
      <c r="P80" s="5" t="str">
        <f t="shared" si="9"/>
        <v/>
      </c>
      <c r="Q80" s="5" t="str">
        <f t="shared" si="10"/>
        <v/>
      </c>
      <c r="R80" s="5" t="str">
        <f t="shared" si="11"/>
        <v/>
      </c>
      <c r="T80" t="b">
        <f>IF(_t受注ﾌｧｲﾙ_総合計[[#This Row],[加工金額]]=_t受注ﾌｧｲﾙ_総合計[[#This Row],[受注金額(修正)]],TRUE)</f>
        <v>1</v>
      </c>
    </row>
    <row r="81" spans="1:20">
      <c r="A81" s="232" t="s">
        <v>977</v>
      </c>
      <c r="B81" t="s">
        <v>36</v>
      </c>
      <c r="C81" s="2">
        <v>46181</v>
      </c>
      <c r="D81" s="232">
        <v>0</v>
      </c>
      <c r="E81" s="232">
        <v>0</v>
      </c>
      <c r="F81" s="2" t="e" cm="1" vm="10">
        <f t="array" ref="F81">_xlfn.LET(
    _xlpm._完了日,_加工実績DATA[加工完了日],
    _xlpm._調整納期列,_t受注ﾌｧｲﾙ_総合計[調整納期],
    _xlpm._加工完了日,_xlfn.TAKE(
                _xlfn._xlws.FILTER(_xlpm._完了日,
                    (A81=_加工実績DATA[依頼NO])*
                    (YEAR(C81) = YEAR(_xlpm._完了日))
                ),1),
    IF(_xlpm._加工完了日 = 0,NA(),_xlpm._加工完了日)
)</f>
        <v>#VALUE!</v>
      </c>
      <c r="G81" s="2" t="str" cm="1">
        <f t="array" ref="G81">_xlfn.LET(
    _xlpm._完了日列,#REF!,
    _xlpm._完了日,
    _xlfn.TAKE(
        _xlfn._xlws.FILTER(_xlpm._完了日列,
            (A81=#REF!)*
            (DATEVALUE("2025/1/1") &lt; C81)
        ),1
    ),
    IFERROR(_xlpm._完了日,"")
)</f>
        <v/>
      </c>
      <c r="H81" s="2" cm="1">
        <f t="array" ref="H81">_xlfn.LET(
    _xlpm.f, IFERROR(F81, 0),
    _xlpm.g, IFERROR(G81, 0),
    _xlpm.c, IFERROR(C81, 0),
    _xlfn.IFS(
        ISNUMBER(_xlpm.f)*(_xlpm.f&gt;0), _xlpm.f,
        ISNUMBER(_xlpm.g)*(_xlpm.g&gt;0), _xlpm.g,
        ISNUMBER(_xlpm.c)*(_xlpm.c&gt;0), _xlpm.c,
        TRUE, ""
    )
)</f>
        <v>46181</v>
      </c>
      <c r="I81" s="5" cm="1">
        <f t="array" ref="I8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(A81=_xlpm._依頼NO列) *
                (YEAR(_xlpm._月次年月日列) = YEAR(H81))
            )
        ),
    0)
)</f>
        <v>0</v>
      </c>
      <c r="J81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0</v>
      </c>
      <c r="K81" s="5">
        <f t="shared" si="6"/>
        <v>0</v>
      </c>
      <c r="L81" s="12">
        <f>_xlfn.LET(
  _xlpm._依頼NO, A81,
  _xlpm._集計年, YEAR(H81),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81" s="12">
        <f>_xlfn.LET(
  _xlpm._依頼NO, A81,
  _xlpm._集計年, YEAR(H81),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81" s="5" t="str">
        <f t="shared" si="7"/>
        <v>EC</v>
      </c>
      <c r="O81" s="5" t="str">
        <f t="shared" si="8"/>
        <v/>
      </c>
      <c r="P81" s="5" t="str">
        <f t="shared" si="9"/>
        <v/>
      </c>
      <c r="Q81" s="5" t="str">
        <f t="shared" si="10"/>
        <v/>
      </c>
      <c r="R81" s="5" t="str">
        <f t="shared" si="11"/>
        <v/>
      </c>
      <c r="T81" t="b">
        <f>IF(_t受注ﾌｧｲﾙ_総合計[[#This Row],[加工金額]]=_t受注ﾌｧｲﾙ_総合計[[#This Row],[受注金額(修正)]],TRUE)</f>
        <v>1</v>
      </c>
    </row>
    <row r="82" spans="1:20">
      <c r="A82" s="232" t="s">
        <v>1014</v>
      </c>
      <c r="B82" t="s">
        <v>36</v>
      </c>
      <c r="C82" s="2">
        <v>46183</v>
      </c>
      <c r="D82" s="232">
        <v>1400</v>
      </c>
      <c r="E82" s="232">
        <v>25200</v>
      </c>
      <c r="F82" s="2" cm="1">
        <f t="array" ref="F82">_xlfn.LET(
    _xlpm._完了日,_加工実績DATA[加工完了日],
    _xlpm._調整納期列,_t受注ﾌｧｲﾙ_総合計[調整納期],
    _xlpm._加工完了日,_xlfn.TAKE(
                _xlfn._xlws.FILTER(_xlpm._完了日,
                    (A82=_加工実績DATA[依頼NO])*
                    (YEAR(C82) = YEAR(_xlpm._完了日))
                ),1),
    IF(_xlpm._加工完了日 = 0,NA(),_xlpm._加工完了日)
)</f>
        <v>46181</v>
      </c>
      <c r="G82" s="2" t="str" cm="1">
        <f t="array" ref="G82">_xlfn.LET(
    _xlpm._完了日列,#REF!,
    _xlpm._完了日,
    _xlfn.TAKE(
        _xlfn._xlws.FILTER(_xlpm._完了日列,
            (A82=#REF!)*
            (DATEVALUE("2025/1/1") &lt; C82)
        ),1
    ),
    IFERROR(_xlpm._完了日,"")
)</f>
        <v/>
      </c>
      <c r="H82" s="2" cm="1">
        <f t="array" ref="H82">_xlfn.LET(
    _xlpm.f, IFERROR(F82, 0),
    _xlpm.g, IFERROR(G82, 0),
    _xlpm.c, IFERROR(C82, 0),
    _xlfn.IFS(
        ISNUMBER(_xlpm.f)*(_xlpm.f&gt;0), _xlpm.f,
        ISNUMBER(_xlpm.g)*(_xlpm.g&gt;0), _xlpm.g,
        ISNUMBER(_xlpm.c)*(_xlpm.c&gt;0), _xlpm.c,
        TRUE, ""
    )
)</f>
        <v>46181</v>
      </c>
      <c r="I82" s="5" cm="1">
        <f t="array" ref="I8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(A82=_xlpm._依頼NO列) *
                (YEAR(_xlpm._月次年月日列) = YEAR(H82))
            )
        ),
    0)
)</f>
        <v>0</v>
      </c>
      <c r="J82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25200</v>
      </c>
      <c r="K82" s="5">
        <f t="shared" si="6"/>
        <v>25200</v>
      </c>
      <c r="L82" s="12">
        <f>_xlfn.LET(
  _xlpm._依頼NO, A82,
  _xlpm._集計年, YEAR(H82),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82" s="12">
        <f>_xlfn.LET(
  _xlpm._依頼NO, A82,
  _xlpm._集計年, YEAR(H82),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82" s="5" t="str">
        <f t="shared" si="7"/>
        <v>EC</v>
      </c>
      <c r="O82" s="5" t="str">
        <f t="shared" si="8"/>
        <v/>
      </c>
      <c r="P82" s="5" t="str">
        <f t="shared" si="9"/>
        <v/>
      </c>
      <c r="Q82" s="5" t="str">
        <f t="shared" si="10"/>
        <v/>
      </c>
      <c r="R82" s="5" t="str">
        <f t="shared" si="11"/>
        <v/>
      </c>
      <c r="T82" t="b">
        <f>IF(_t受注ﾌｧｲﾙ_総合計[[#This Row],[加工金額]]=_t受注ﾌｧｲﾙ_総合計[[#This Row],[受注金額(修正)]],TRUE)</f>
        <v>1</v>
      </c>
    </row>
    <row r="83" spans="1:20">
      <c r="A83" s="232" t="s">
        <v>1015</v>
      </c>
      <c r="B83" t="s">
        <v>1790</v>
      </c>
      <c r="C83" s="2">
        <v>46183</v>
      </c>
      <c r="D83" s="232">
        <v>2400</v>
      </c>
      <c r="E83" s="232">
        <v>69600</v>
      </c>
      <c r="F83" s="2" cm="1">
        <f t="array" ref="F83">_xlfn.LET(
    _xlpm._完了日,_加工実績DATA[加工完了日],
    _xlpm._調整納期列,_t受注ﾌｧｲﾙ_総合計[調整納期],
    _xlpm._加工完了日,_xlfn.TAKE(
                _xlfn._xlws.FILTER(_xlpm._完了日,
                    (A83=_加工実績DATA[依頼NO])*
                    (YEAR(C83) = YEAR(_xlpm._完了日))
                ),1),
    IF(_xlpm._加工完了日 = 0,NA(),_xlpm._加工完了日)
)</f>
        <v>46181</v>
      </c>
      <c r="G83" s="2" t="str" cm="1">
        <f t="array" ref="G83">_xlfn.LET(
    _xlpm._完了日列,#REF!,
    _xlpm._完了日,
    _xlfn.TAKE(
        _xlfn._xlws.FILTER(_xlpm._完了日列,
            (A83=#REF!)*
            (DATEVALUE("2025/1/1") &lt; C83)
        ),1
    ),
    IFERROR(_xlpm._完了日,"")
)</f>
        <v/>
      </c>
      <c r="H83" s="2" cm="1">
        <f t="array" ref="H83">_xlfn.LET(
    _xlpm.f, IFERROR(F83, 0),
    _xlpm.g, IFERROR(G83, 0),
    _xlpm.c, IFERROR(C83, 0),
    _xlfn.IFS(
        ISNUMBER(_xlpm.f)*(_xlpm.f&gt;0), _xlpm.f,
        ISNUMBER(_xlpm.g)*(_xlpm.g&gt;0), _xlpm.g,
        ISNUMBER(_xlpm.c)*(_xlpm.c&gt;0), _xlpm.c,
        TRUE, ""
    )
)</f>
        <v>46181</v>
      </c>
      <c r="I83" s="5" cm="1">
        <f t="array" ref="I8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(A83=_xlpm._依頼NO列) *
                (YEAR(_xlpm._月次年月日列) = YEAR(H83))
            )
        ),
    0)
)</f>
        <v>0</v>
      </c>
      <c r="J83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69600</v>
      </c>
      <c r="K83" s="5">
        <f t="shared" si="6"/>
        <v>69600</v>
      </c>
      <c r="L83" s="12">
        <f>_xlfn.LET(
  _xlpm._依頼NO, A83,
  _xlpm._集計年, YEAR(H83),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83" s="12">
        <f>_xlfn.LET(
  _xlpm._依頼NO, A83,
  _xlpm._集計年, YEAR(H83),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83" s="5" t="str">
        <f t="shared" si="7"/>
        <v>EC</v>
      </c>
      <c r="O83" s="5" t="str">
        <f t="shared" si="8"/>
        <v>ｽﾗｲｽ</v>
      </c>
      <c r="P83" s="5" t="str">
        <f t="shared" si="9"/>
        <v/>
      </c>
      <c r="Q83" s="5" t="str">
        <f t="shared" si="10"/>
        <v/>
      </c>
      <c r="R83" s="5" t="str">
        <f t="shared" si="11"/>
        <v/>
      </c>
      <c r="T83" t="b">
        <f>IF(_t受注ﾌｧｲﾙ_総合計[[#This Row],[加工金額]]=_t受注ﾌｧｲﾙ_総合計[[#This Row],[受注金額(修正)]],TRUE)</f>
        <v>1</v>
      </c>
    </row>
    <row r="84" spans="1:20">
      <c r="A84" s="232" t="s">
        <v>975</v>
      </c>
      <c r="B84" t="s">
        <v>1892</v>
      </c>
      <c r="C84" s="2">
        <v>46190</v>
      </c>
      <c r="D84" s="232">
        <v>1000</v>
      </c>
      <c r="E84" s="232">
        <v>18000</v>
      </c>
      <c r="F84" s="2" cm="1">
        <f t="array" ref="F84">_xlfn.LET(
    _xlpm._完了日,_加工実績DATA[加工完了日],
    _xlpm._調整納期列,_t受注ﾌｧｲﾙ_総合計[調整納期],
    _xlpm._加工完了日,_xlfn.TAKE(
                _xlfn._xlws.FILTER(_xlpm._完了日,
                    (A84=_加工実績DATA[依頼NO])*
                    (YEAR(C84) = YEAR(_xlpm._完了日))
                ),1),
    IF(_xlpm._加工完了日 = 0,NA(),_xlpm._加工完了日)
)</f>
        <v>46181</v>
      </c>
      <c r="G84" s="2" t="str" cm="1">
        <f t="array" ref="G84">_xlfn.LET(
    _xlpm._完了日列,#REF!,
    _xlpm._完了日,
    _xlfn.TAKE(
        _xlfn._xlws.FILTER(_xlpm._完了日列,
            (A84=#REF!)*
            (DATEVALUE("2025/1/1") &lt; C84)
        ),1
    ),
    IFERROR(_xlpm._完了日,"")
)</f>
        <v/>
      </c>
      <c r="H84" s="2" cm="1">
        <f t="array" ref="H84">_xlfn.LET(
    _xlpm.f, IFERROR(F84, 0),
    _xlpm.g, IFERROR(G84, 0),
    _xlpm.c, IFERROR(C84, 0),
    _xlfn.IFS(
        ISNUMBER(_xlpm.f)*(_xlpm.f&gt;0), _xlpm.f,
        ISNUMBER(_xlpm.g)*(_xlpm.g&gt;0), _xlpm.g,
        ISNUMBER(_xlpm.c)*(_xlpm.c&gt;0), _xlpm.c,
        TRUE, ""
    )
)</f>
        <v>46181</v>
      </c>
      <c r="I84" s="5" cm="1">
        <f t="array" ref="I8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(A84=_xlpm._依頼NO列) *
                (YEAR(_xlpm._月次年月日列) = YEAR(H84))
            )
        ),
    0)
)</f>
        <v>0</v>
      </c>
      <c r="J84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18000</v>
      </c>
      <c r="K84" s="5">
        <f t="shared" si="6"/>
        <v>18000</v>
      </c>
      <c r="L84" s="12">
        <f>_xlfn.LET(
  _xlpm._依頼NO, A84,
  _xlpm._集計年, YEAR(H84),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84" s="12">
        <f>_xlfn.LET(
  _xlpm._依頼NO, A84,
  _xlpm._集計年, YEAR(H84),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84" s="5" t="str">
        <f t="shared" si="7"/>
        <v>ＥＣ</v>
      </c>
      <c r="O84" s="5" t="str">
        <f t="shared" si="8"/>
        <v/>
      </c>
      <c r="P84" s="5" t="str">
        <f t="shared" si="9"/>
        <v/>
      </c>
      <c r="Q84" s="5" t="str">
        <f t="shared" si="10"/>
        <v/>
      </c>
      <c r="R84" s="5" t="str">
        <f t="shared" si="11"/>
        <v/>
      </c>
      <c r="T84" t="b">
        <f>IF(_t受注ﾌｧｲﾙ_総合計[[#This Row],[加工金額]]=_t受注ﾌｧｲﾙ_総合計[[#This Row],[受注金額(修正)]],TRUE)</f>
        <v>1</v>
      </c>
    </row>
    <row r="85" spans="1:20">
      <c r="A85" s="232" t="s">
        <v>1893</v>
      </c>
      <c r="B85" t="s">
        <v>17</v>
      </c>
      <c r="C85" s="2">
        <v>46178</v>
      </c>
      <c r="D85" s="232">
        <v>16200</v>
      </c>
      <c r="E85" s="232">
        <v>178200</v>
      </c>
      <c r="F85" s="2" t="e" cm="1" vm="10">
        <f t="array" ref="F85">_xlfn.LET(
    _xlpm._完了日,_加工実績DATA[加工完了日],
    _xlpm._調整納期列,_t受注ﾌｧｲﾙ_総合計[調整納期],
    _xlpm._加工完了日,_xlfn.TAKE(
                _xlfn._xlws.FILTER(_xlpm._完了日,
                    (A85=_加工実績DATA[依頼NO])*
                    (YEAR(C85) = YEAR(_xlpm._完了日))
                ),1),
    IF(_xlpm._加工完了日 = 0,NA(),_xlpm._加工完了日)
)</f>
        <v>#VALUE!</v>
      </c>
      <c r="G85" s="2" t="str" cm="1">
        <f t="array" ref="G85">_xlfn.LET(
    _xlpm._完了日列,#REF!,
    _xlpm._完了日,
    _xlfn.TAKE(
        _xlfn._xlws.FILTER(_xlpm._完了日列,
            (A85=#REF!)*
            (DATEVALUE("2025/1/1") &lt; C85)
        ),1
    ),
    IFERROR(_xlpm._完了日,"")
)</f>
        <v/>
      </c>
      <c r="H85" s="2" cm="1">
        <f t="array" ref="H85">_xlfn.LET(
    _xlpm.f, IFERROR(F85, 0),
    _xlpm.g, IFERROR(G85, 0),
    _xlpm.c, IFERROR(C85, 0),
    _xlfn.IFS(
        ISNUMBER(_xlpm.f)*(_xlpm.f&gt;0), _xlpm.f,
        ISNUMBER(_xlpm.g)*(_xlpm.g&gt;0), _xlpm.g,
        ISNUMBER(_xlpm.c)*(_xlpm.c&gt;0), _xlpm.c,
        TRUE, ""
    )
)</f>
        <v>46178</v>
      </c>
      <c r="I85" s="5" cm="1">
        <f t="array" ref="I8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(A85=_xlpm._依頼NO列) *
                (YEAR(_xlpm._月次年月日列) = YEAR(H85))
            )
        ),
    0)
)</f>
        <v>0</v>
      </c>
      <c r="J85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178200</v>
      </c>
      <c r="K85" s="5">
        <f t="shared" si="6"/>
        <v>0</v>
      </c>
      <c r="L85" s="12">
        <f>_xlfn.LET(
  _xlpm._依頼NO, A85,
  _xlpm._集計年, YEAR(H85),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85" s="12">
        <f>_xlfn.LET(
  _xlpm._依頼NO, A85,
  _xlpm._集計年, YEAR(H85),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85" s="5" t="str">
        <f t="shared" si="7"/>
        <v>ｽﾗｲｽ</v>
      </c>
      <c r="O85" s="5" t="str">
        <f t="shared" si="8"/>
        <v/>
      </c>
      <c r="P85" s="5" t="str">
        <f t="shared" si="9"/>
        <v/>
      </c>
      <c r="Q85" s="5" t="str">
        <f t="shared" si="10"/>
        <v/>
      </c>
      <c r="R85" s="5" t="str">
        <f t="shared" si="11"/>
        <v/>
      </c>
      <c r="T85" t="b">
        <f>IF(_t受注ﾌｧｲﾙ_総合計[[#This Row],[加工金額]]=_t受注ﾌｧｲﾙ_総合計[[#This Row],[受注金額(修正)]],TRUE)</f>
        <v>1</v>
      </c>
    </row>
    <row r="86" spans="1:20">
      <c r="A86" s="232" t="s">
        <v>1897</v>
      </c>
      <c r="B86" t="s">
        <v>17</v>
      </c>
      <c r="C86" s="2">
        <v>46185</v>
      </c>
      <c r="D86" s="232">
        <v>16200</v>
      </c>
      <c r="E86" s="232">
        <v>178200</v>
      </c>
      <c r="F86" s="2" cm="1">
        <f t="array" ref="F86">_xlfn.LET(
    _xlpm._完了日,_加工実績DATA[加工完了日],
    _xlpm._調整納期列,_t受注ﾌｧｲﾙ_総合計[調整納期],
    _xlpm._加工完了日,_xlfn.TAKE(
                _xlfn._xlws.FILTER(_xlpm._完了日,
                    (A86=_加工実績DATA[依頼NO])*
                    (YEAR(C86) = YEAR(_xlpm._完了日))
                ),1),
    IF(_xlpm._加工完了日 = 0,NA(),_xlpm._加工完了日)
)</f>
        <v>46182</v>
      </c>
      <c r="G86" s="2" t="str" cm="1">
        <f t="array" ref="G86">_xlfn.LET(
    _xlpm._完了日列,#REF!,
    _xlpm._完了日,
    _xlfn.TAKE(
        _xlfn._xlws.FILTER(_xlpm._完了日列,
            (A86=#REF!)*
            (DATEVALUE("2025/1/1") &lt; C86)
        ),1
    ),
    IFERROR(_xlpm._完了日,"")
)</f>
        <v/>
      </c>
      <c r="H86" s="2" cm="1">
        <f t="array" ref="H86">_xlfn.LET(
    _xlpm.f, IFERROR(F86, 0),
    _xlpm.g, IFERROR(G86, 0),
    _xlpm.c, IFERROR(C86, 0),
    _xlfn.IFS(
        ISNUMBER(_xlpm.f)*(_xlpm.f&gt;0), _xlpm.f,
        ISNUMBER(_xlpm.g)*(_xlpm.g&gt;0), _xlpm.g,
        ISNUMBER(_xlpm.c)*(_xlpm.c&gt;0), _xlpm.c,
        TRUE, ""
    )
)</f>
        <v>46182</v>
      </c>
      <c r="I86" s="5" cm="1">
        <f t="array" ref="I8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(A86=_xlpm._依頼NO列) *
                (YEAR(_xlpm._月次年月日列) = YEAR(H86))
            )
        ),
    0)
)</f>
        <v>0</v>
      </c>
      <c r="J86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178200</v>
      </c>
      <c r="K86" s="5">
        <f t="shared" si="6"/>
        <v>178200</v>
      </c>
      <c r="L86" s="12">
        <f>_xlfn.LET(
  _xlpm._依頼NO, A86,
  _xlpm._集計年, YEAR(H86),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86" s="12">
        <f>_xlfn.LET(
  _xlpm._依頼NO, A86,
  _xlpm._集計年, YEAR(H86),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86" s="5" t="str">
        <f t="shared" si="7"/>
        <v>ｽﾗｲｽ</v>
      </c>
      <c r="O86" s="5" t="str">
        <f t="shared" si="8"/>
        <v/>
      </c>
      <c r="P86" s="5" t="str">
        <f t="shared" si="9"/>
        <v/>
      </c>
      <c r="Q86" s="5" t="str">
        <f t="shared" si="10"/>
        <v/>
      </c>
      <c r="R86" s="5" t="str">
        <f t="shared" si="11"/>
        <v/>
      </c>
      <c r="T86" t="b">
        <f>IF(_t受注ﾌｧｲﾙ_総合計[[#This Row],[加工金額]]=_t受注ﾌｧｲﾙ_総合計[[#This Row],[受注金額(修正)]],TRUE)</f>
        <v>1</v>
      </c>
    </row>
    <row r="87" spans="1:20">
      <c r="A87" s="232" t="s">
        <v>1898</v>
      </c>
      <c r="B87" t="s">
        <v>17</v>
      </c>
      <c r="C87" s="2">
        <v>46188</v>
      </c>
      <c r="D87" s="232">
        <v>16200</v>
      </c>
      <c r="E87" s="232">
        <v>178200</v>
      </c>
      <c r="F87" s="2" cm="1">
        <f t="array" ref="F87">_xlfn.LET(
    _xlpm._完了日,_加工実績DATA[加工完了日],
    _xlpm._調整納期列,_t受注ﾌｧｲﾙ_総合計[調整納期],
    _xlpm._加工完了日,_xlfn.TAKE(
                _xlfn._xlws.FILTER(_xlpm._完了日,
                    (A87=_加工実績DATA[依頼NO])*
                    (YEAR(C87) = YEAR(_xlpm._完了日))
                ),1),
    IF(_xlpm._加工完了日 = 0,NA(),_xlpm._加工完了日)
)</f>
        <v>46183</v>
      </c>
      <c r="G87" s="2" t="str" cm="1">
        <f t="array" ref="G87">_xlfn.LET(
    _xlpm._完了日列,#REF!,
    _xlpm._完了日,
    _xlfn.TAKE(
        _xlfn._xlws.FILTER(_xlpm._完了日列,
            (A87=#REF!)*
            (DATEVALUE("2025/1/1") &lt; C87)
        ),1
    ),
    IFERROR(_xlpm._完了日,"")
)</f>
        <v/>
      </c>
      <c r="H87" s="2" cm="1">
        <f t="array" ref="H87">_xlfn.LET(
    _xlpm.f, IFERROR(F87, 0),
    _xlpm.g, IFERROR(G87, 0),
    _xlpm.c, IFERROR(C87, 0),
    _xlfn.IFS(
        ISNUMBER(_xlpm.f)*(_xlpm.f&gt;0), _xlpm.f,
        ISNUMBER(_xlpm.g)*(_xlpm.g&gt;0), _xlpm.g,
        ISNUMBER(_xlpm.c)*(_xlpm.c&gt;0), _xlpm.c,
        TRUE, ""
    )
)</f>
        <v>46183</v>
      </c>
      <c r="I87" s="5" cm="1">
        <f t="array" ref="I8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(A87=_xlpm._依頼NO列) *
                (YEAR(_xlpm._月次年月日列) = YEAR(H87))
            )
        ),
    0)
)</f>
        <v>0</v>
      </c>
      <c r="J87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178200</v>
      </c>
      <c r="K87" s="5">
        <f t="shared" si="6"/>
        <v>178200</v>
      </c>
      <c r="L87" s="12">
        <f>_xlfn.LET(
  _xlpm._依頼NO, A87,
  _xlpm._集計年, YEAR(H87),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87" s="12">
        <f>_xlfn.LET(
  _xlpm._依頼NO, A87,
  _xlpm._集計年, YEAR(H87),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87" s="5" t="str">
        <f t="shared" si="7"/>
        <v>ｽﾗｲｽ</v>
      </c>
      <c r="O87" s="5" t="str">
        <f t="shared" si="8"/>
        <v/>
      </c>
      <c r="P87" s="5" t="str">
        <f t="shared" si="9"/>
        <v/>
      </c>
      <c r="Q87" s="5" t="str">
        <f t="shared" si="10"/>
        <v/>
      </c>
      <c r="R87" s="5" t="str">
        <f t="shared" si="11"/>
        <v/>
      </c>
      <c r="T87" t="b">
        <f>IF(_t受注ﾌｧｲﾙ_総合計[[#This Row],[加工金額]]=_t受注ﾌｧｲﾙ_総合計[[#This Row],[受注金額(修正)]],TRUE)</f>
        <v>1</v>
      </c>
    </row>
    <row r="88" spans="1:20">
      <c r="A88" s="232" t="s">
        <v>526</v>
      </c>
      <c r="B88" t="s">
        <v>43</v>
      </c>
      <c r="C88" s="2">
        <v>46183</v>
      </c>
      <c r="D88" s="232">
        <v>600</v>
      </c>
      <c r="E88" s="232">
        <v>7800</v>
      </c>
      <c r="F88" s="2" cm="1">
        <f t="array" ref="F88">_xlfn.LET(
    _xlpm._完了日,_加工実績DATA[加工完了日],
    _xlpm._調整納期列,_t受注ﾌｧｲﾙ_総合計[調整納期],
    _xlpm._加工完了日,_xlfn.TAKE(
                _xlfn._xlws.FILTER(_xlpm._完了日,
                    (A88=_加工実績DATA[依頼NO])*
                    (YEAR(C88) = YEAR(_xlpm._完了日))
                ),1),
    IF(_xlpm._加工完了日 = 0,NA(),_xlpm._加工完了日)
)</f>
        <v>46182</v>
      </c>
      <c r="G88" s="2" t="str" cm="1">
        <f t="array" ref="G88">_xlfn.LET(
    _xlpm._完了日列,#REF!,
    _xlpm._完了日,
    _xlfn.TAKE(
        _xlfn._xlws.FILTER(_xlpm._完了日列,
            (A88=#REF!)*
            (DATEVALUE("2025/1/1") &lt; C88)
        ),1
    ),
    IFERROR(_xlpm._完了日,"")
)</f>
        <v/>
      </c>
      <c r="H88" s="2" cm="1">
        <f t="array" ref="H88">_xlfn.LET(
    _xlpm.f, IFERROR(F88, 0),
    _xlpm.g, IFERROR(G88, 0),
    _xlpm.c, IFERROR(C88, 0),
    _xlfn.IFS(
        ISNUMBER(_xlpm.f)*(_xlpm.f&gt;0), _xlpm.f,
        ISNUMBER(_xlpm.g)*(_xlpm.g&gt;0), _xlpm.g,
        ISNUMBER(_xlpm.c)*(_xlpm.c&gt;0), _xlpm.c,
        TRUE, ""
    )
)</f>
        <v>46182</v>
      </c>
      <c r="I88" s="5" cm="1">
        <f t="array" ref="I8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(A88=_xlpm._依頼NO列) *
                (YEAR(_xlpm._月次年月日列) = YEAR(H88))
            )
        ),
    0)
)</f>
        <v>0</v>
      </c>
      <c r="J88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7800</v>
      </c>
      <c r="K88" s="5">
        <f t="shared" si="6"/>
        <v>7800</v>
      </c>
      <c r="L88" s="12">
        <f>_xlfn.LET(
  _xlpm._依頼NO, A88,
  _xlpm._集計年, YEAR(H88),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1</v>
      </c>
      <c r="M88" s="12">
        <f>_xlfn.LET(
  _xlpm._依頼NO, A88,
  _xlpm._集計年, YEAR(H88),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0</v>
      </c>
      <c r="N88" s="5" t="str">
        <f t="shared" si="7"/>
        <v>巻き返し</v>
      </c>
      <c r="O88" s="5" t="str">
        <f t="shared" si="8"/>
        <v/>
      </c>
      <c r="P88" s="5" t="str">
        <f t="shared" si="9"/>
        <v/>
      </c>
      <c r="Q88" s="5" t="str">
        <f t="shared" si="10"/>
        <v/>
      </c>
      <c r="R88" s="5" t="str">
        <f t="shared" si="11"/>
        <v/>
      </c>
      <c r="T88" t="b">
        <f>IF(_t受注ﾌｧｲﾙ_総合計[[#This Row],[加工金額]]=_t受注ﾌｧｲﾙ_総合計[[#This Row],[受注金額(修正)]],TRUE)</f>
        <v>1</v>
      </c>
    </row>
    <row r="89" spans="1:20">
      <c r="A89" s="232" t="s">
        <v>523</v>
      </c>
      <c r="B89" t="s">
        <v>16</v>
      </c>
      <c r="C89" s="2">
        <v>46176</v>
      </c>
      <c r="D89" s="232">
        <v>1500</v>
      </c>
      <c r="E89" s="232">
        <v>25500</v>
      </c>
      <c r="F89" s="2" t="e" cm="1" vm="10">
        <f t="array" ref="F89">_xlfn.LET(
    _xlpm._完了日,_加工実績DATA[加工完了日],
    _xlpm._調整納期列,_t受注ﾌｧｲﾙ_総合計[調整納期],
    _xlpm._加工完了日,_xlfn.TAKE(
                _xlfn._xlws.FILTER(_xlpm._完了日,
                    (A89=_加工実績DATA[依頼NO])*
                    (YEAR(C89) = YEAR(_xlpm._完了日))
                ),1),
    IF(_xlpm._加工完了日 = 0,NA(),_xlpm._加工完了日)
)</f>
        <v>#VALUE!</v>
      </c>
      <c r="G89" s="2" t="str" cm="1">
        <f t="array" ref="G89">_xlfn.LET(
    _xlpm._完了日列,#REF!,
    _xlpm._完了日,
    _xlfn.TAKE(
        _xlfn._xlws.FILTER(_xlpm._完了日列,
            (A89=#REF!)*
            (DATEVALUE("2025/1/1") &lt; C89)
        ),1
    ),
    IFERROR(_xlpm._完了日,"")
)</f>
        <v/>
      </c>
      <c r="H89" s="2" cm="1">
        <f t="array" ref="H89">_xlfn.LET(
    _xlpm.f, IFERROR(F89, 0),
    _xlpm.g, IFERROR(G89, 0),
    _xlpm.c, IFERROR(C89, 0),
    _xlfn.IFS(
        ISNUMBER(_xlpm.f)*(_xlpm.f&gt;0), _xlpm.f,
        ISNUMBER(_xlpm.g)*(_xlpm.g&gt;0), _xlpm.g,
        ISNUMBER(_xlpm.c)*(_xlpm.c&gt;0), _xlpm.c,
        TRUE, ""
    )
)</f>
        <v>46176</v>
      </c>
      <c r="I89" s="5" cm="1">
        <f t="array" ref="I8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(A89=_xlpm._依頼NO列) *
                (YEAR(_xlpm._月次年月日列) = YEAR(H89))
            )
        ),
    0)
)</f>
        <v>0</v>
      </c>
      <c r="J89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25500</v>
      </c>
      <c r="K89" s="5">
        <f t="shared" si="6"/>
        <v>0</v>
      </c>
      <c r="L89" s="12">
        <f>_xlfn.LET(
  _xlpm._依頼NO, A89,
  _xlpm._集計年, YEAR(H89),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89" s="12">
        <f>_xlfn.LET(
  _xlpm._依頼NO, A89,
  _xlpm._集計年, YEAR(H89),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89" s="5" t="str">
        <f t="shared" si="7"/>
        <v>ｽﾘｯﾄ</v>
      </c>
      <c r="O89" s="5" t="str">
        <f t="shared" si="8"/>
        <v/>
      </c>
      <c r="P89" s="5" t="str">
        <f t="shared" si="9"/>
        <v/>
      </c>
      <c r="Q89" s="5" t="str">
        <f t="shared" si="10"/>
        <v/>
      </c>
      <c r="R89" s="5" t="str">
        <f t="shared" si="11"/>
        <v/>
      </c>
      <c r="T89" t="b">
        <f>IF(_t受注ﾌｧｲﾙ_総合計[[#This Row],[加工金額]]=_t受注ﾌｧｲﾙ_総合計[[#This Row],[受注金額(修正)]],TRUE)</f>
        <v>1</v>
      </c>
    </row>
    <row r="90" spans="1:20">
      <c r="A90" s="232" t="s">
        <v>541</v>
      </c>
      <c r="B90" t="s">
        <v>16</v>
      </c>
      <c r="C90" s="2">
        <v>46191</v>
      </c>
      <c r="D90" s="232">
        <v>9600</v>
      </c>
      <c r="E90" s="232">
        <v>163200</v>
      </c>
      <c r="F90" s="2" cm="1">
        <f t="array" ref="F90">_xlfn.LET(
    _xlpm._完了日,_加工実績DATA[加工完了日],
    _xlpm._調整納期列,_t受注ﾌｧｲﾙ_総合計[調整納期],
    _xlpm._加工完了日,_xlfn.TAKE(
                _xlfn._xlws.FILTER(_xlpm._完了日,
                    (A90=_加工実績DATA[依頼NO])*
                    (YEAR(C90) = YEAR(_xlpm._完了日))
                ),1),
    IF(_xlpm._加工完了日 = 0,NA(),_xlpm._加工完了日)
)</f>
        <v>46189</v>
      </c>
      <c r="G90" s="2" t="str" cm="1">
        <f t="array" ref="G90">_xlfn.LET(
    _xlpm._完了日列,#REF!,
    _xlpm._完了日,
    _xlfn.TAKE(
        _xlfn._xlws.FILTER(_xlpm._完了日列,
            (A90=#REF!)*
            (DATEVALUE("2025/1/1") &lt; C90)
        ),1
    ),
    IFERROR(_xlpm._完了日,"")
)</f>
        <v/>
      </c>
      <c r="H90" s="2" cm="1">
        <f t="array" ref="H90">_xlfn.LET(
    _xlpm.f, IFERROR(F90, 0),
    _xlpm.g, IFERROR(G90, 0),
    _xlpm.c, IFERROR(C90, 0),
    _xlfn.IFS(
        ISNUMBER(_xlpm.f)*(_xlpm.f&gt;0), _xlpm.f,
        ISNUMBER(_xlpm.g)*(_xlpm.g&gt;0), _xlpm.g,
        ISNUMBER(_xlpm.c)*(_xlpm.c&gt;0), _xlpm.c,
        TRUE, ""
    )
)</f>
        <v>46189</v>
      </c>
      <c r="I90" s="5" cm="1">
        <f t="array" ref="I9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(A90=_xlpm._依頼NO列) *
                (YEAR(_xlpm._月次年月日列) = YEAR(H90))
            )
        ),
    0)
)</f>
        <v>0</v>
      </c>
      <c r="J90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163200</v>
      </c>
      <c r="K90" s="5">
        <f t="shared" si="6"/>
        <v>163200</v>
      </c>
      <c r="L90" s="12">
        <f>_xlfn.LET(
  _xlpm._依頼NO, A90,
  _xlpm._集計年, YEAR(H90),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90" s="12">
        <f>_xlfn.LET(
  _xlpm._依頼NO, A90,
  _xlpm._集計年, YEAR(H90),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90" s="5" t="str">
        <f t="shared" si="7"/>
        <v>ｽﾘｯﾄ</v>
      </c>
      <c r="O90" s="5" t="str">
        <f t="shared" si="8"/>
        <v/>
      </c>
      <c r="P90" s="5" t="str">
        <f t="shared" si="9"/>
        <v/>
      </c>
      <c r="Q90" s="5" t="str">
        <f t="shared" si="10"/>
        <v/>
      </c>
      <c r="R90" s="5" t="str">
        <f t="shared" si="11"/>
        <v/>
      </c>
      <c r="T90" t="b">
        <f>IF(_t受注ﾌｧｲﾙ_総合計[[#This Row],[加工金額]]=_t受注ﾌｧｲﾙ_総合計[[#This Row],[受注金額(修正)]],TRUE)</f>
        <v>1</v>
      </c>
    </row>
    <row r="91" spans="1:20">
      <c r="A91" s="232" t="s">
        <v>530</v>
      </c>
      <c r="B91" t="s">
        <v>42</v>
      </c>
      <c r="C91" s="2">
        <v>46192</v>
      </c>
      <c r="D91" s="232">
        <v>6600</v>
      </c>
      <c r="E91" s="232">
        <v>99000</v>
      </c>
      <c r="F91" s="2" cm="1">
        <f t="array" ref="F91">_xlfn.LET(
    _xlpm._完了日,_加工実績DATA[加工完了日],
    _xlpm._調整納期列,_t受注ﾌｧｲﾙ_総合計[調整納期],
    _xlpm._加工完了日,_xlfn.TAKE(
                _xlfn._xlws.FILTER(_xlpm._完了日,
                    (A91=_加工実績DATA[依頼NO])*
                    (YEAR(C91) = YEAR(_xlpm._完了日))
                ),1),
    IF(_xlpm._加工完了日 = 0,NA(),_xlpm._加工完了日)
)</f>
        <v>46190</v>
      </c>
      <c r="G91" s="2" t="str" cm="1">
        <f t="array" ref="G91">_xlfn.LET(
    _xlpm._完了日列,#REF!,
    _xlpm._完了日,
    _xlfn.TAKE(
        _xlfn._xlws.FILTER(_xlpm._完了日列,
            (A91=#REF!)*
            (DATEVALUE("2025/1/1") &lt; C91)
        ),1
    ),
    IFERROR(_xlpm._完了日,"")
)</f>
        <v/>
      </c>
      <c r="H91" s="2" cm="1">
        <f t="array" ref="H91">_xlfn.LET(
    _xlpm.f, IFERROR(F91, 0),
    _xlpm.g, IFERROR(G91, 0),
    _xlpm.c, IFERROR(C91, 0),
    _xlfn.IFS(
        ISNUMBER(_xlpm.f)*(_xlpm.f&gt;0), _xlpm.f,
        ISNUMBER(_xlpm.g)*(_xlpm.g&gt;0), _xlpm.g,
        ISNUMBER(_xlpm.c)*(_xlpm.c&gt;0), _xlpm.c,
        TRUE, ""
    )
)</f>
        <v>46190</v>
      </c>
      <c r="I91" s="5" cm="1">
        <f t="array" ref="I9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(A91=_xlpm._依頼NO列) *
                (YEAR(_xlpm._月次年月日列) = YEAR(H91))
            )
        ),
    0)
)</f>
        <v>0</v>
      </c>
      <c r="J91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99000</v>
      </c>
      <c r="K91" s="5">
        <f t="shared" si="6"/>
        <v>99000</v>
      </c>
      <c r="L91" s="12">
        <f>_xlfn.LET(
  _xlpm._依頼NO, A91,
  _xlpm._集計年, YEAR(H91),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91" s="12">
        <f>_xlfn.LET(
  _xlpm._依頼NO, A91,
  _xlpm._集計年, YEAR(H91),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91" s="5" t="str">
        <f t="shared" si="7"/>
        <v>分割</v>
      </c>
      <c r="O91" s="5" t="str">
        <f t="shared" si="8"/>
        <v/>
      </c>
      <c r="P91" s="5" t="str">
        <f t="shared" si="9"/>
        <v/>
      </c>
      <c r="Q91" s="5" t="str">
        <f t="shared" si="10"/>
        <v/>
      </c>
      <c r="R91" s="5" t="str">
        <f t="shared" si="11"/>
        <v/>
      </c>
      <c r="T91" t="b">
        <f>IF(_t受注ﾌｧｲﾙ_総合計[[#This Row],[加工金額]]=_t受注ﾌｧｲﾙ_総合計[[#This Row],[受注金額(修正)]],TRUE)</f>
        <v>1</v>
      </c>
    </row>
    <row r="92" spans="1:20">
      <c r="A92" s="232" t="s">
        <v>311</v>
      </c>
      <c r="B92" t="s">
        <v>42</v>
      </c>
      <c r="C92" s="2">
        <v>46192</v>
      </c>
      <c r="D92" s="232">
        <v>1800</v>
      </c>
      <c r="E92" s="232">
        <v>27000</v>
      </c>
      <c r="F92" s="2" cm="1">
        <f t="array" ref="F92">_xlfn.LET(
    _xlpm._完了日,_加工実績DATA[加工完了日],
    _xlpm._調整納期列,_t受注ﾌｧｲﾙ_総合計[調整納期],
    _xlpm._加工完了日,_xlfn.TAKE(
                _xlfn._xlws.FILTER(_xlpm._完了日,
                    (A92=_加工実績DATA[依頼NO])*
                    (YEAR(C92) = YEAR(_xlpm._完了日))
                ),1),
    IF(_xlpm._加工完了日 = 0,NA(),_xlpm._加工完了日)
)</f>
        <v>46190</v>
      </c>
      <c r="G92" s="2" t="str" cm="1">
        <f t="array" ref="G92">_xlfn.LET(
    _xlpm._完了日列,#REF!,
    _xlpm._完了日,
    _xlfn.TAKE(
        _xlfn._xlws.FILTER(_xlpm._完了日列,
            (A92=#REF!)*
            (DATEVALUE("2025/1/1") &lt; C92)
        ),1
    ),
    IFERROR(_xlpm._完了日,"")
)</f>
        <v/>
      </c>
      <c r="H92" s="2" cm="1">
        <f t="array" ref="H92">_xlfn.LET(
    _xlpm.f, IFERROR(F92, 0),
    _xlpm.g, IFERROR(G92, 0),
    _xlpm.c, IFERROR(C92, 0),
    _xlfn.IFS(
        ISNUMBER(_xlpm.f)*(_xlpm.f&gt;0), _xlpm.f,
        ISNUMBER(_xlpm.g)*(_xlpm.g&gt;0), _xlpm.g,
        ISNUMBER(_xlpm.c)*(_xlpm.c&gt;0), _xlpm.c,
        TRUE, ""
    )
)</f>
        <v>46190</v>
      </c>
      <c r="I92" s="6" cm="1">
        <f t="array" ref="I9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(A92=_xlpm._依頼NO列) *
                (YEAR(_xlpm._月次年月日列) = YEAR(H92))
            )
        ),
    0)
)</f>
        <v>0</v>
      </c>
      <c r="J92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27000</v>
      </c>
      <c r="K92" s="5">
        <f t="shared" si="6"/>
        <v>27000</v>
      </c>
      <c r="L92" s="12">
        <f>_xlfn.LET(
  _xlpm._依頼NO, A92,
  _xlpm._集計年, YEAR(H92),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92" s="12">
        <f>_xlfn.LET(
  _xlpm._依頼NO, A92,
  _xlpm._集計年, YEAR(H92),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92" s="5" t="str">
        <f t="shared" si="7"/>
        <v>分割</v>
      </c>
      <c r="O92" s="5" t="str">
        <f t="shared" si="8"/>
        <v/>
      </c>
      <c r="P92" s="5" t="str">
        <f t="shared" si="9"/>
        <v/>
      </c>
      <c r="Q92" s="5" t="str">
        <f t="shared" si="10"/>
        <v/>
      </c>
      <c r="R92" s="5" t="str">
        <f t="shared" si="11"/>
        <v/>
      </c>
      <c r="T92" t="b">
        <f>IF(_t受注ﾌｧｲﾙ_総合計[[#This Row],[加工金額]]=_t受注ﾌｧｲﾙ_総合計[[#This Row],[受注金額(修正)]],TRUE)</f>
        <v>1</v>
      </c>
    </row>
    <row r="93" spans="1:20">
      <c r="A93" s="232" t="s">
        <v>84</v>
      </c>
      <c r="B93" t="s">
        <v>491</v>
      </c>
      <c r="C93" s="2">
        <v>46185</v>
      </c>
      <c r="D93" s="232" t="s">
        <v>2191</v>
      </c>
      <c r="E93" s="232">
        <v>216220</v>
      </c>
      <c r="F93" s="2" cm="1">
        <f t="array" ref="F93">_xlfn.LET(
    _xlpm._完了日,_加工実績DATA[加工完了日],
    _xlpm._調整納期列,_t受注ﾌｧｲﾙ_総合計[調整納期],
    _xlpm._加工完了日,_xlfn.TAKE(
                _xlfn._xlws.FILTER(_xlpm._完了日,
                    (A93=_加工実績DATA[依頼NO])*
                    (YEAR(C93) = YEAR(_xlpm._完了日))
                ),1),
    IF(_xlpm._加工完了日 = 0,NA(),_xlpm._加工完了日)
)</f>
        <v>46183</v>
      </c>
      <c r="G93" s="2" t="str" cm="1">
        <f t="array" ref="G93">_xlfn.LET(
    _xlpm._完了日列,#REF!,
    _xlpm._完了日,
    _xlfn.TAKE(
        _xlfn._xlws.FILTER(_xlpm._完了日列,
            (A93=#REF!)*
            (DATEVALUE("2025/1/1") &lt; C93)
        ),1
    ),
    IFERROR(_xlpm._完了日,"")
)</f>
        <v/>
      </c>
      <c r="H93" s="2" cm="1">
        <f t="array" ref="H93">_xlfn.LET(
    _xlpm.f, IFERROR(F93, 0),
    _xlpm.g, IFERROR(G93, 0),
    _xlpm.c, IFERROR(C93, 0),
    _xlfn.IFS(
        ISNUMBER(_xlpm.f)*(_xlpm.f&gt;0), _xlpm.f,
        ISNUMBER(_xlpm.g)*(_xlpm.g&gt;0), _xlpm.g,
        ISNUMBER(_xlpm.c)*(_xlpm.c&gt;0), _xlpm.c,
        TRUE, ""
    )
)</f>
        <v>46183</v>
      </c>
      <c r="I93" s="5" cm="1">
        <f t="array" ref="I9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(A93=_xlpm._依頼NO列) *
                (YEAR(_xlpm._月次年月日列) = YEAR(H93))
            )
        ),
    0)
)</f>
        <v>0</v>
      </c>
      <c r="J93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216220</v>
      </c>
      <c r="K93" s="5">
        <f t="shared" si="6"/>
        <v>216220</v>
      </c>
      <c r="L93" s="12">
        <f>_xlfn.LET(
  _xlpm._依頼NO, A93,
  _xlpm._集計年, YEAR(H93),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93" s="12">
        <f>_xlfn.LET(
  _xlpm._依頼NO, A93,
  _xlpm._集計年, YEAR(H93),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93" s="5" t="str">
        <f t="shared" si="7"/>
        <v>EC</v>
      </c>
      <c r="O93" s="5" t="str">
        <f t="shared" si="8"/>
        <v>検査</v>
      </c>
      <c r="P93" s="5" t="str">
        <f t="shared" si="9"/>
        <v/>
      </c>
      <c r="Q93" s="5" t="str">
        <f t="shared" si="10"/>
        <v/>
      </c>
      <c r="R93" s="5" t="str">
        <f t="shared" si="11"/>
        <v/>
      </c>
      <c r="T93" t="b">
        <f>IF(_t受注ﾌｧｲﾙ_総合計[[#This Row],[加工金額]]=_t受注ﾌｧｲﾙ_総合計[[#This Row],[受注金額(修正)]],TRUE)</f>
        <v>1</v>
      </c>
    </row>
    <row r="94" spans="1:20">
      <c r="A94" s="232" t="s">
        <v>1075</v>
      </c>
      <c r="B94" t="s">
        <v>39</v>
      </c>
      <c r="C94" s="2">
        <v>46183</v>
      </c>
      <c r="D94" s="232">
        <v>400</v>
      </c>
      <c r="E94" s="232">
        <v>10400</v>
      </c>
      <c r="F94" s="2" cm="1">
        <f t="array" ref="F94">_xlfn.LET(
    _xlpm._完了日,_加工実績DATA[加工完了日],
    _xlpm._調整納期列,_t受注ﾌｧｲﾙ_総合計[調整納期],
    _xlpm._加工完了日,_xlfn.TAKE(
                _xlfn._xlws.FILTER(_xlpm._完了日,
                    (A94=_加工実績DATA[依頼NO])*
                    (YEAR(C94) = YEAR(_xlpm._完了日))
                ),1),
    IF(_xlpm._加工完了日 = 0,NA(),_xlpm._加工完了日)
)</f>
        <v>46182</v>
      </c>
      <c r="G94" s="2" t="str" cm="1">
        <f t="array" ref="G94">_xlfn.LET(
    _xlpm._完了日列,#REF!,
    _xlpm._完了日,
    _xlfn.TAKE(
        _xlfn._xlws.FILTER(_xlpm._完了日列,
            (A94=#REF!)*
            (DATEVALUE("2025/1/1") &lt; C94)
        ),1
    ),
    IFERROR(_xlpm._完了日,"")
)</f>
        <v/>
      </c>
      <c r="H94" s="2" cm="1">
        <f t="array" ref="H94">_xlfn.LET(
    _xlpm.f, IFERROR(F94, 0),
    _xlpm.g, IFERROR(G94, 0),
    _xlpm.c, IFERROR(C94, 0),
    _xlfn.IFS(
        ISNUMBER(_xlpm.f)*(_xlpm.f&gt;0), _xlpm.f,
        ISNUMBER(_xlpm.g)*(_xlpm.g&gt;0), _xlpm.g,
        ISNUMBER(_xlpm.c)*(_xlpm.c&gt;0), _xlpm.c,
        TRUE, ""
    )
)</f>
        <v>46182</v>
      </c>
      <c r="I94" s="5" cm="1">
        <f t="array" ref="I9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(A94=_xlpm._依頼NO列) *
                (YEAR(_xlpm._月次年月日列) = YEAR(H94))
            )
        ),
    0)
)</f>
        <v>0</v>
      </c>
      <c r="J94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10400</v>
      </c>
      <c r="K94" s="5">
        <f t="shared" si="6"/>
        <v>10400</v>
      </c>
      <c r="L94" s="12">
        <f>_xlfn.LET(
  _xlpm._依頼NO, A94,
  _xlpm._集計年, YEAR(H94),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94" s="12">
        <f>_xlfn.LET(
  _xlpm._依頼NO, A94,
  _xlpm._集計年, YEAR(H94),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94" s="5" t="str">
        <f t="shared" si="7"/>
        <v>SEC</v>
      </c>
      <c r="O94" s="5" t="str">
        <f t="shared" si="8"/>
        <v/>
      </c>
      <c r="P94" s="5" t="str">
        <f t="shared" si="9"/>
        <v/>
      </c>
      <c r="Q94" s="5" t="str">
        <f t="shared" si="10"/>
        <v/>
      </c>
      <c r="R94" s="5" t="str">
        <f t="shared" si="11"/>
        <v/>
      </c>
      <c r="T94" t="b">
        <f>IF(_t受注ﾌｧｲﾙ_総合計[[#This Row],[加工金額]]=_t受注ﾌｧｲﾙ_総合計[[#This Row],[受注金額(修正)]],TRUE)</f>
        <v>1</v>
      </c>
    </row>
    <row r="95" spans="1:20">
      <c r="A95" s="232" t="s">
        <v>965</v>
      </c>
      <c r="B95" t="s">
        <v>1790</v>
      </c>
      <c r="C95" s="2">
        <v>46181</v>
      </c>
      <c r="D95" s="232">
        <v>400</v>
      </c>
      <c r="E95" s="232">
        <v>11600</v>
      </c>
      <c r="F95" s="2" t="e" cm="1" vm="10">
        <f t="array" ref="F95">_xlfn.LET(
    _xlpm._完了日,_加工実績DATA[加工完了日],
    _xlpm._調整納期列,_t受注ﾌｧｲﾙ_総合計[調整納期],
    _xlpm._加工完了日,_xlfn.TAKE(
                _xlfn._xlws.FILTER(_xlpm._完了日,
                    (A95=_加工実績DATA[依頼NO])*
                    (YEAR(C95) = YEAR(_xlpm._完了日))
                ),1),
    IF(_xlpm._加工完了日 = 0,NA(),_xlpm._加工完了日)
)</f>
        <v>#VALUE!</v>
      </c>
      <c r="G95" s="2" t="str" cm="1">
        <f t="array" ref="G95">_xlfn.LET(
    _xlpm._完了日列,#REF!,
    _xlpm._完了日,
    _xlfn.TAKE(
        _xlfn._xlws.FILTER(_xlpm._完了日列,
            (A95=#REF!)*
            (DATEVALUE("2025/1/1") &lt; C95)
        ),1
    ),
    IFERROR(_xlpm._完了日,"")
)</f>
        <v/>
      </c>
      <c r="H95" s="2" cm="1">
        <f t="array" ref="H95">_xlfn.LET(
    _xlpm.f, IFERROR(F95, 0),
    _xlpm.g, IFERROR(G95, 0),
    _xlpm.c, IFERROR(C95, 0),
    _xlfn.IFS(
        ISNUMBER(_xlpm.f)*(_xlpm.f&gt;0), _xlpm.f,
        ISNUMBER(_xlpm.g)*(_xlpm.g&gt;0), _xlpm.g,
        ISNUMBER(_xlpm.c)*(_xlpm.c&gt;0), _xlpm.c,
        TRUE, ""
    )
)</f>
        <v>46181</v>
      </c>
      <c r="I95" s="5" cm="1">
        <f t="array" ref="I9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(A95=_xlpm._依頼NO列) *
                (YEAR(_xlpm._月次年月日列) = YEAR(H95))
            )
        ),
    0)
)</f>
        <v>0</v>
      </c>
      <c r="J95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11600</v>
      </c>
      <c r="K95" s="5">
        <f t="shared" si="6"/>
        <v>0</v>
      </c>
      <c r="L95" s="12">
        <f>_xlfn.LET(
  _xlpm._依頼NO, A95,
  _xlpm._集計年, YEAR(H95),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95" s="12">
        <f>_xlfn.LET(
  _xlpm._依頼NO, A95,
  _xlpm._集計年, YEAR(H95),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95" s="5" t="str">
        <f t="shared" si="7"/>
        <v>EC</v>
      </c>
      <c r="O95" s="5" t="str">
        <f t="shared" si="8"/>
        <v>ｽﾗｲｽ</v>
      </c>
      <c r="P95" s="5" t="str">
        <f t="shared" si="9"/>
        <v/>
      </c>
      <c r="Q95" s="5" t="str">
        <f t="shared" si="10"/>
        <v/>
      </c>
      <c r="R95" s="5" t="str">
        <f t="shared" si="11"/>
        <v/>
      </c>
      <c r="T95" t="b">
        <f>IF(_t受注ﾌｧｲﾙ_総合計[[#This Row],[加工金額]]=_t受注ﾌｧｲﾙ_総合計[[#This Row],[受注金額(修正)]],TRUE)</f>
        <v>1</v>
      </c>
    </row>
    <row r="96" spans="1:20">
      <c r="A96" s="232" t="s">
        <v>1792</v>
      </c>
      <c r="B96" t="s">
        <v>17</v>
      </c>
      <c r="C96" s="2">
        <v>46183</v>
      </c>
      <c r="D96" s="232">
        <v>2000</v>
      </c>
      <c r="E96" s="232">
        <v>22000</v>
      </c>
      <c r="F96" s="2" cm="1">
        <f t="array" ref="F96">_xlfn.LET(
    _xlpm._完了日,_加工実績DATA[加工完了日],
    _xlpm._調整納期列,_t受注ﾌｧｲﾙ_総合計[調整納期],
    _xlpm._加工完了日,_xlfn.TAKE(
                _xlfn._xlws.FILTER(_xlpm._完了日,
                    (A96=_加工実績DATA[依頼NO])*
                    (YEAR(C96) = YEAR(_xlpm._完了日))
                ),1),
    IF(_xlpm._加工完了日 = 0,NA(),_xlpm._加工完了日)
)</f>
        <v>46178</v>
      </c>
      <c r="G96" s="2" t="str" cm="1">
        <f t="array" ref="G96">_xlfn.LET(
    _xlpm._完了日列,#REF!,
    _xlpm._完了日,
    _xlfn.TAKE(
        _xlfn._xlws.FILTER(_xlpm._完了日列,
            (A96=#REF!)*
            (DATEVALUE("2025/1/1") &lt; C96)
        ),1
    ),
    IFERROR(_xlpm._完了日,"")
)</f>
        <v/>
      </c>
      <c r="H96" s="2" cm="1">
        <f t="array" ref="H96">_xlfn.LET(
    _xlpm.f, IFERROR(F96, 0),
    _xlpm.g, IFERROR(G96, 0),
    _xlpm.c, IFERROR(C96, 0),
    _xlfn.IFS(
        ISNUMBER(_xlpm.f)*(_xlpm.f&gt;0), _xlpm.f,
        ISNUMBER(_xlpm.g)*(_xlpm.g&gt;0), _xlpm.g,
        ISNUMBER(_xlpm.c)*(_xlpm.c&gt;0), _xlpm.c,
        TRUE, ""
    )
)</f>
        <v>46178</v>
      </c>
      <c r="I96" s="5" cm="1">
        <f t="array" ref="I9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(A96=_xlpm._依頼NO列) *
                (YEAR(_xlpm._月次年月日列) = YEAR(H96))
            )
        ),
    0)
)</f>
        <v>0</v>
      </c>
      <c r="J96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22000</v>
      </c>
      <c r="K96" s="5">
        <f t="shared" si="6"/>
        <v>22000</v>
      </c>
      <c r="L96" s="12">
        <f>_xlfn.LET(
  _xlpm._依頼NO, A96,
  _xlpm._集計年, YEAR(H96),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96" s="12">
        <f>_xlfn.LET(
  _xlpm._依頼NO, A96,
  _xlpm._集計年, YEAR(H96),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96" s="5" t="str">
        <f t="shared" si="7"/>
        <v>ｽﾗｲｽ</v>
      </c>
      <c r="O96" s="5" t="str">
        <f t="shared" si="8"/>
        <v/>
      </c>
      <c r="P96" s="5" t="str">
        <f t="shared" si="9"/>
        <v/>
      </c>
      <c r="Q96" s="5" t="str">
        <f t="shared" si="10"/>
        <v/>
      </c>
      <c r="R96" s="5" t="str">
        <f t="shared" si="11"/>
        <v/>
      </c>
      <c r="T96" t="b">
        <f>IF(_t受注ﾌｧｲﾙ_総合計[[#This Row],[加工金額]]=_t受注ﾌｧｲﾙ_総合計[[#This Row],[受注金額(修正)]],TRUE)</f>
        <v>1</v>
      </c>
    </row>
    <row r="97" spans="1:20">
      <c r="A97" s="232" t="s">
        <v>1074</v>
      </c>
      <c r="B97" t="s">
        <v>16</v>
      </c>
      <c r="C97" s="2">
        <v>46178</v>
      </c>
      <c r="D97" s="232" t="s">
        <v>1953</v>
      </c>
      <c r="E97" s="232">
        <v>27047</v>
      </c>
      <c r="F97" s="2" cm="1">
        <f t="array" ref="F97">_xlfn.LET(
    _xlpm._完了日,_加工実績DATA[加工完了日],
    _xlpm._調整納期列,_t受注ﾌｧｲﾙ_総合計[調整納期],
    _xlpm._加工完了日,_xlfn.TAKE(
                _xlfn._xlws.FILTER(_xlpm._完了日,
                    (A97=_加工実績DATA[依頼NO])*
                    (YEAR(C97) = YEAR(_xlpm._完了日))
                ),1),
    IF(_xlpm._加工完了日 = 0,NA(),_xlpm._加工完了日)
)</f>
        <v>46178</v>
      </c>
      <c r="G97" s="2" t="str" cm="1">
        <f t="array" ref="G97">_xlfn.LET(
    _xlpm._完了日列,#REF!,
    _xlpm._完了日,
    _xlfn.TAKE(
        _xlfn._xlws.FILTER(_xlpm._完了日列,
            (A97=#REF!)*
            (DATEVALUE("2025/1/1") &lt; C97)
        ),1
    ),
    IFERROR(_xlpm._完了日,"")
)</f>
        <v/>
      </c>
      <c r="H97" s="2" cm="1">
        <f t="array" ref="H97">_xlfn.LET(
    _xlpm.f, IFERROR(F97, 0),
    _xlpm.g, IFERROR(G97, 0),
    _xlpm.c, IFERROR(C97, 0),
    _xlfn.IFS(
        ISNUMBER(_xlpm.f)*(_xlpm.f&gt;0), _xlpm.f,
        ISNUMBER(_xlpm.g)*(_xlpm.g&gt;0), _xlpm.g,
        ISNUMBER(_xlpm.c)*(_xlpm.c&gt;0), _xlpm.c,
        TRUE, ""
    )
)</f>
        <v>46178</v>
      </c>
      <c r="I97" s="5" cm="1">
        <f t="array" ref="I9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(A97=_xlpm._依頼NO列) *
                (YEAR(_xlpm._月次年月日列) = YEAR(H97))
            )
        ),
    0)
)</f>
        <v>0</v>
      </c>
      <c r="J97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27047</v>
      </c>
      <c r="K97" s="5">
        <f t="shared" si="6"/>
        <v>27047</v>
      </c>
      <c r="L97" s="12">
        <f>_xlfn.LET(
  _xlpm._依頼NO, A97,
  _xlpm._集計年, YEAR(H97),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97" s="12">
        <f>_xlfn.LET(
  _xlpm._依頼NO, A97,
  _xlpm._集計年, YEAR(H97),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97" s="5" t="str">
        <f t="shared" si="7"/>
        <v>ｽﾘｯﾄ</v>
      </c>
      <c r="O97" s="5" t="str">
        <f t="shared" si="8"/>
        <v/>
      </c>
      <c r="P97" s="5" t="str">
        <f t="shared" si="9"/>
        <v/>
      </c>
      <c r="Q97" s="5" t="str">
        <f t="shared" si="10"/>
        <v/>
      </c>
      <c r="R97" s="5" t="str">
        <f t="shared" si="11"/>
        <v/>
      </c>
      <c r="T97" t="b">
        <f>IF(_t受注ﾌｧｲﾙ_総合計[[#This Row],[加工金額]]=_t受注ﾌｧｲﾙ_総合計[[#This Row],[受注金額(修正)]],TRUE)</f>
        <v>1</v>
      </c>
    </row>
    <row r="98" spans="1:20">
      <c r="A98" s="232" t="s">
        <v>1824</v>
      </c>
      <c r="B98" t="s">
        <v>704</v>
      </c>
      <c r="C98" s="2">
        <v>46188</v>
      </c>
      <c r="D98" s="232">
        <v>12000</v>
      </c>
      <c r="E98" s="232">
        <v>132000</v>
      </c>
      <c r="F98" s="2" cm="1">
        <f t="array" ref="F98">_xlfn.LET(
    _xlpm._完了日,_加工実績DATA[加工完了日],
    _xlpm._調整納期列,_t受注ﾌｧｲﾙ_総合計[調整納期],
    _xlpm._加工完了日,_xlfn.TAKE(
                _xlfn._xlws.FILTER(_xlpm._完了日,
                    (A98=_加工実績DATA[依頼NO])*
                    (YEAR(C98) = YEAR(_xlpm._完了日))
                ),1),
    IF(_xlpm._加工完了日 = 0,NA(),_xlpm._加工完了日)
)</f>
        <v>46178</v>
      </c>
      <c r="G98" s="2" t="str" cm="1">
        <f t="array" ref="G98">_xlfn.LET(
    _xlpm._完了日列,#REF!,
    _xlpm._完了日,
    _xlfn.TAKE(
        _xlfn._xlws.FILTER(_xlpm._完了日列,
            (A98=#REF!)*
            (DATEVALUE("2025/1/1") &lt; C98)
        ),1
    ),
    IFERROR(_xlpm._完了日,"")
)</f>
        <v/>
      </c>
      <c r="H98" s="2" cm="1">
        <f t="array" ref="H98">_xlfn.LET(
    _xlpm.f, IFERROR(F98, 0),
    _xlpm.g, IFERROR(G98, 0),
    _xlpm.c, IFERROR(C98, 0),
    _xlfn.IFS(
        ISNUMBER(_xlpm.f)*(_xlpm.f&gt;0), _xlpm.f,
        ISNUMBER(_xlpm.g)*(_xlpm.g&gt;0), _xlpm.g,
        ISNUMBER(_xlpm.c)*(_xlpm.c&gt;0), _xlpm.c,
        TRUE, ""
    )
)</f>
        <v>46178</v>
      </c>
      <c r="I98" s="5" cm="1">
        <f t="array" ref="I9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(A98=_xlpm._依頼NO列) *
                (YEAR(_xlpm._月次年月日列) = YEAR(H98))
            )
        ),
    0)
)</f>
        <v>0</v>
      </c>
      <c r="J98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132000</v>
      </c>
      <c r="K98" s="5">
        <f t="shared" si="6"/>
        <v>132000</v>
      </c>
      <c r="L98" s="12">
        <f>_xlfn.LET(
  _xlpm._依頼NO, A98,
  _xlpm._集計年, YEAR(H98),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98" s="12">
        <f>_xlfn.LET(
  _xlpm._依頼NO, A98,
  _xlpm._集計年, YEAR(H98),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98" s="5" t="str">
        <f t="shared" si="7"/>
        <v>スライス</v>
      </c>
      <c r="O98" s="5" t="str">
        <f t="shared" si="8"/>
        <v/>
      </c>
      <c r="P98" s="5" t="str">
        <f t="shared" si="9"/>
        <v/>
      </c>
      <c r="Q98" s="5" t="str">
        <f t="shared" si="10"/>
        <v/>
      </c>
      <c r="R98" s="5" t="str">
        <f t="shared" si="11"/>
        <v/>
      </c>
      <c r="T98" t="b">
        <f>IF(_t受注ﾌｧｲﾙ_総合計[[#This Row],[加工金額]]=_t受注ﾌｧｲﾙ_総合計[[#This Row],[受注金額(修正)]],TRUE)</f>
        <v>1</v>
      </c>
    </row>
    <row r="99" spans="1:20">
      <c r="A99" s="232" t="s">
        <v>1831</v>
      </c>
      <c r="B99" t="s">
        <v>502</v>
      </c>
      <c r="C99" s="2">
        <v>46171</v>
      </c>
      <c r="D99" s="232">
        <v>63</v>
      </c>
      <c r="E99" s="232">
        <v>945</v>
      </c>
      <c r="F99" s="2" t="e" cm="1" vm="10">
        <f t="array" ref="F99">_xlfn.LET(
    _xlpm._完了日,_加工実績DATA[加工完了日],
    _xlpm._調整納期列,_t受注ﾌｧｲﾙ_総合計[調整納期],
    _xlpm._加工完了日,_xlfn.TAKE(
                _xlfn._xlws.FILTER(_xlpm._完了日,
                    (A99=_加工実績DATA[依頼NO])*
                    (YEAR(C99) = YEAR(_xlpm._完了日))
                ),1),
    IF(_xlpm._加工完了日 = 0,NA(),_xlpm._加工完了日)
)</f>
        <v>#VALUE!</v>
      </c>
      <c r="G99" s="2" t="str" cm="1">
        <f t="array" ref="G99">_xlfn.LET(
    _xlpm._完了日列,#REF!,
    _xlpm._完了日,
    _xlfn.TAKE(
        _xlfn._xlws.FILTER(_xlpm._完了日列,
            (A99=#REF!)*
            (DATEVALUE("2025/1/1") &lt; C99)
        ),1
    ),
    IFERROR(_xlpm._完了日,"")
)</f>
        <v/>
      </c>
      <c r="H99" s="2" cm="1">
        <f t="array" ref="H99">_xlfn.LET(
    _xlpm.f, IFERROR(F99, 0),
    _xlpm.g, IFERROR(G99, 0),
    _xlpm.c, IFERROR(C99, 0),
    _xlfn.IFS(
        ISNUMBER(_xlpm.f)*(_xlpm.f&gt;0), _xlpm.f,
        ISNUMBER(_xlpm.g)*(_xlpm.g&gt;0), _xlpm.g,
        ISNUMBER(_xlpm.c)*(_xlpm.c&gt;0), _xlpm.c,
        TRUE, ""
    )
)</f>
        <v>46171</v>
      </c>
      <c r="I99" s="5" cm="1">
        <f t="array" ref="I9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(A99=_xlpm._依頼NO列) *
                (YEAR(_xlpm._月次年月日列) = YEAR(H99))
            )
        ),
    0)
)</f>
        <v>0</v>
      </c>
      <c r="J99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945</v>
      </c>
      <c r="K99" s="5">
        <f t="shared" si="6"/>
        <v>0</v>
      </c>
      <c r="L99" s="12">
        <f>_xlfn.LET(
  _xlpm._依頼NO, A99,
  _xlpm._集計年, YEAR(H99),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99" s="12">
        <f>_xlfn.LET(
  _xlpm._依頼NO, A99,
  _xlpm._集計年, YEAR(H99),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99" s="5" t="str">
        <f t="shared" si="7"/>
        <v>検査</v>
      </c>
      <c r="O99" s="5" t="str">
        <f t="shared" si="8"/>
        <v/>
      </c>
      <c r="P99" s="5" t="str">
        <f t="shared" si="9"/>
        <v/>
      </c>
      <c r="Q99" s="5" t="str">
        <f t="shared" si="10"/>
        <v/>
      </c>
      <c r="R99" s="5" t="str">
        <f t="shared" si="11"/>
        <v/>
      </c>
      <c r="T99" t="b">
        <f>IF(_t受注ﾌｧｲﾙ_総合計[[#This Row],[加工金額]]=_t受注ﾌｧｲﾙ_総合計[[#This Row],[受注金額(修正)]],TRUE)</f>
        <v>1</v>
      </c>
    </row>
    <row r="100" spans="1:20">
      <c r="A100" s="232" t="s">
        <v>971</v>
      </c>
      <c r="B100" t="s">
        <v>704</v>
      </c>
      <c r="C100" s="2">
        <v>46183</v>
      </c>
      <c r="D100" s="232">
        <v>300</v>
      </c>
      <c r="E100" s="232">
        <v>3300</v>
      </c>
      <c r="F100" s="2" cm="1">
        <f t="array" ref="F100">_xlfn.LET(
    _xlpm._完了日,_加工実績DATA[加工完了日],
    _xlpm._調整納期列,_t受注ﾌｧｲﾙ_総合計[調整納期],
    _xlpm._加工完了日,_xlfn.TAKE(
                _xlfn._xlws.FILTER(_xlpm._完了日,
                    (A100=_加工実績DATA[依頼NO])*
                    (YEAR(C100) = YEAR(_xlpm._完了日))
                ),1),
    IF(_xlpm._加工完了日 = 0,NA(),_xlpm._加工完了日)
)</f>
        <v>46181</v>
      </c>
      <c r="G100" s="2" t="str" cm="1">
        <f t="array" ref="G100">_xlfn.LET(
    _xlpm._完了日列,#REF!,
    _xlpm._完了日,
    _xlfn.TAKE(
        _xlfn._xlws.FILTER(_xlpm._完了日列,
            (A100=#REF!)*
            (DATEVALUE("2025/1/1") &lt; C100)
        ),1
    ),
    IFERROR(_xlpm._完了日,"")
)</f>
        <v/>
      </c>
      <c r="H100" s="2" cm="1">
        <f t="array" ref="H100">_xlfn.LET(
    _xlpm.f, IFERROR(F100, 0),
    _xlpm.g, IFERROR(G100, 0),
    _xlpm.c, IFERROR(C100, 0),
    _xlfn.IFS(
        ISNUMBER(_xlpm.f)*(_xlpm.f&gt;0), _xlpm.f,
        ISNUMBER(_xlpm.g)*(_xlpm.g&gt;0), _xlpm.g,
        ISNUMBER(_xlpm.c)*(_xlpm.c&gt;0), _xlpm.c,
        TRUE, ""
    )
)</f>
        <v>46181</v>
      </c>
      <c r="I100" s="5" cm="1">
        <f t="array" ref="I10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(A100=_xlpm._依頼NO列) *
                (YEAR(_xlpm._月次年月日列) = YEAR(H100))
            )
        ),
    0)
)</f>
        <v>0</v>
      </c>
      <c r="J100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3300</v>
      </c>
      <c r="K100" s="5">
        <f t="shared" si="6"/>
        <v>3300</v>
      </c>
      <c r="L100" s="12">
        <f>_xlfn.LET(
  _xlpm._依頼NO, A100,
  _xlpm._集計年, YEAR(H100),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00" s="12">
        <f>_xlfn.LET(
  _xlpm._依頼NO, A100,
  _xlpm._集計年, YEAR(H100),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00" s="5" t="str">
        <f t="shared" si="7"/>
        <v>スライス</v>
      </c>
      <c r="O100" s="5" t="str">
        <f t="shared" si="8"/>
        <v/>
      </c>
      <c r="P100" s="5" t="str">
        <f t="shared" si="9"/>
        <v/>
      </c>
      <c r="Q100" s="5" t="str">
        <f t="shared" si="10"/>
        <v/>
      </c>
      <c r="R100" s="5" t="str">
        <f t="shared" si="11"/>
        <v/>
      </c>
      <c r="T100" t="b">
        <f>IF(_t受注ﾌｧｲﾙ_総合計[[#This Row],[加工金額]]=_t受注ﾌｧｲﾙ_総合計[[#This Row],[受注金額(修正)]],TRUE)</f>
        <v>1</v>
      </c>
    </row>
    <row r="101" spans="1:20">
      <c r="A101" s="232" t="s">
        <v>103</v>
      </c>
      <c r="B101" t="s">
        <v>704</v>
      </c>
      <c r="C101" s="2">
        <v>46183</v>
      </c>
      <c r="D101" s="232">
        <v>300</v>
      </c>
      <c r="E101" s="232">
        <v>3300</v>
      </c>
      <c r="F101" s="2" cm="1">
        <f t="array" ref="F101">_xlfn.LET(
    _xlpm._完了日,_加工実績DATA[加工完了日],
    _xlpm._調整納期列,_t受注ﾌｧｲﾙ_総合計[調整納期],
    _xlpm._加工完了日,_xlfn.TAKE(
                _xlfn._xlws.FILTER(_xlpm._完了日,
                    (A101=_加工実績DATA[依頼NO])*
                    (YEAR(C101) = YEAR(_xlpm._完了日))
                ),1),
    IF(_xlpm._加工完了日 = 0,NA(),_xlpm._加工完了日)
)</f>
        <v>46181</v>
      </c>
      <c r="G101" s="2" t="str" cm="1">
        <f t="array" ref="G101">_xlfn.LET(
    _xlpm._完了日列,#REF!,
    _xlpm._完了日,
    _xlfn.TAKE(
        _xlfn._xlws.FILTER(_xlpm._完了日列,
            (A101=#REF!)*
            (DATEVALUE("2025/1/1") &lt; C101)
        ),1
    ),
    IFERROR(_xlpm._完了日,"")
)</f>
        <v/>
      </c>
      <c r="H101" s="2" cm="1">
        <f t="array" ref="H101">_xlfn.LET(
    _xlpm.f, IFERROR(F101, 0),
    _xlpm.g, IFERROR(G101, 0),
    _xlpm.c, IFERROR(C101, 0),
    _xlfn.IFS(
        ISNUMBER(_xlpm.f)*(_xlpm.f&gt;0), _xlpm.f,
        ISNUMBER(_xlpm.g)*(_xlpm.g&gt;0), _xlpm.g,
        ISNUMBER(_xlpm.c)*(_xlpm.c&gt;0), _xlpm.c,
        TRUE, ""
    )
)</f>
        <v>46181</v>
      </c>
      <c r="I101" s="5" cm="1">
        <f t="array" ref="I10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(A101=_xlpm._依頼NO列) *
                (YEAR(_xlpm._月次年月日列) = YEAR(H101))
            )
        ),
    0)
)</f>
        <v>0</v>
      </c>
      <c r="J101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3300</v>
      </c>
      <c r="K101" s="5">
        <f t="shared" si="6"/>
        <v>3300</v>
      </c>
      <c r="L101" s="12">
        <f>_xlfn.LET(
  _xlpm._依頼NO, A101,
  _xlpm._集計年, YEAR(H101),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01" s="12">
        <f>_xlfn.LET(
  _xlpm._依頼NO, A101,
  _xlpm._集計年, YEAR(H101),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01" s="5" t="str">
        <f t="shared" si="7"/>
        <v>スライス</v>
      </c>
      <c r="O101" s="5" t="str">
        <f t="shared" si="8"/>
        <v/>
      </c>
      <c r="P101" s="5" t="str">
        <f t="shared" si="9"/>
        <v/>
      </c>
      <c r="Q101" s="5" t="str">
        <f t="shared" si="10"/>
        <v/>
      </c>
      <c r="R101" s="5" t="str">
        <f t="shared" si="11"/>
        <v/>
      </c>
      <c r="T101" t="b">
        <f>IF(_t受注ﾌｧｲﾙ_総合計[[#This Row],[加工金額]]=_t受注ﾌｧｲﾙ_総合計[[#This Row],[受注金額(修正)]],TRUE)</f>
        <v>1</v>
      </c>
    </row>
    <row r="102" spans="1:20">
      <c r="A102" s="232" t="s">
        <v>978</v>
      </c>
      <c r="B102" t="s">
        <v>704</v>
      </c>
      <c r="C102" s="2">
        <v>46183</v>
      </c>
      <c r="D102" s="232">
        <v>1600</v>
      </c>
      <c r="E102" s="232">
        <v>17600</v>
      </c>
      <c r="F102" s="2" cm="1">
        <f t="array" ref="F102">_xlfn.LET(
    _xlpm._完了日,_加工実績DATA[加工完了日],
    _xlpm._調整納期列,_t受注ﾌｧｲﾙ_総合計[調整納期],
    _xlpm._加工完了日,_xlfn.TAKE(
                _xlfn._xlws.FILTER(_xlpm._完了日,
                    (A102=_加工実績DATA[依頼NO])*
                    (YEAR(C102) = YEAR(_xlpm._完了日))
                ),1),
    IF(_xlpm._加工完了日 = 0,NA(),_xlpm._加工完了日)
)</f>
        <v>46178</v>
      </c>
      <c r="G102" s="2" t="str" cm="1">
        <f t="array" ref="G102">_xlfn.LET(
    _xlpm._完了日列,#REF!,
    _xlpm._完了日,
    _xlfn.TAKE(
        _xlfn._xlws.FILTER(_xlpm._完了日列,
            (A102=#REF!)*
            (DATEVALUE("2025/1/1") &lt; C102)
        ),1
    ),
    IFERROR(_xlpm._完了日,"")
)</f>
        <v/>
      </c>
      <c r="H102" s="2" cm="1">
        <f t="array" ref="H102">_xlfn.LET(
    _xlpm.f, IFERROR(F102, 0),
    _xlpm.g, IFERROR(G102, 0),
    _xlpm.c, IFERROR(C102, 0),
    _xlfn.IFS(
        ISNUMBER(_xlpm.f)*(_xlpm.f&gt;0), _xlpm.f,
        ISNUMBER(_xlpm.g)*(_xlpm.g&gt;0), _xlpm.g,
        ISNUMBER(_xlpm.c)*(_xlpm.c&gt;0), _xlpm.c,
        TRUE, ""
    )
)</f>
        <v>46178</v>
      </c>
      <c r="I102" s="5" cm="1">
        <f t="array" ref="I10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(A102=_xlpm._依頼NO列) *
                (YEAR(_xlpm._月次年月日列) = YEAR(H102))
            )
        ),
    0)
)</f>
        <v>0</v>
      </c>
      <c r="J102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17600</v>
      </c>
      <c r="K102" s="5">
        <f t="shared" si="6"/>
        <v>17600</v>
      </c>
      <c r="L102" s="12">
        <f>_xlfn.LET(
  _xlpm._依頼NO, A102,
  _xlpm._集計年, YEAR(H102),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02" s="12">
        <f>_xlfn.LET(
  _xlpm._依頼NO, A102,
  _xlpm._集計年, YEAR(H102),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02" s="5" t="str">
        <f t="shared" si="7"/>
        <v>スライス</v>
      </c>
      <c r="O102" s="5" t="str">
        <f t="shared" si="8"/>
        <v/>
      </c>
      <c r="P102" s="5" t="str">
        <f t="shared" si="9"/>
        <v/>
      </c>
      <c r="Q102" s="5" t="str">
        <f t="shared" si="10"/>
        <v/>
      </c>
      <c r="R102" s="5" t="str">
        <f t="shared" si="11"/>
        <v/>
      </c>
      <c r="T102" t="b">
        <f>IF(_t受注ﾌｧｲﾙ_総合計[[#This Row],[加工金額]]=_t受注ﾌｧｲﾙ_総合計[[#This Row],[受注金額(修正)]],TRUE)</f>
        <v>1</v>
      </c>
    </row>
    <row r="103" spans="1:20">
      <c r="A103" s="232" t="s">
        <v>963</v>
      </c>
      <c r="B103" t="s">
        <v>36</v>
      </c>
      <c r="C103" s="2">
        <v>46181</v>
      </c>
      <c r="D103" s="232">
        <v>2000</v>
      </c>
      <c r="E103" s="232">
        <v>36000</v>
      </c>
      <c r="F103" s="2" t="e" cm="1" vm="10">
        <f t="array" ref="F103">_xlfn.LET(
    _xlpm._完了日,_加工実績DATA[加工完了日],
    _xlpm._調整納期列,_t受注ﾌｧｲﾙ_総合計[調整納期],
    _xlpm._加工完了日,_xlfn.TAKE(
                _xlfn._xlws.FILTER(_xlpm._完了日,
                    (A103=_加工実績DATA[依頼NO])*
                    (YEAR(C103) = YEAR(_xlpm._完了日))
                ),1),
    IF(_xlpm._加工完了日 = 0,NA(),_xlpm._加工完了日)
)</f>
        <v>#VALUE!</v>
      </c>
      <c r="G103" s="2" t="str" cm="1">
        <f t="array" ref="G103">_xlfn.LET(
    _xlpm._完了日列,#REF!,
    _xlpm._完了日,
    _xlfn.TAKE(
        _xlfn._xlws.FILTER(_xlpm._完了日列,
            (A103=#REF!)*
            (DATEVALUE("2025/1/1") &lt; C103)
        ),1
    ),
    IFERROR(_xlpm._完了日,"")
)</f>
        <v/>
      </c>
      <c r="H103" s="2" cm="1">
        <f t="array" ref="H103">_xlfn.LET(
    _xlpm.f, IFERROR(F103, 0),
    _xlpm.g, IFERROR(G103, 0),
    _xlpm.c, IFERROR(C103, 0),
    _xlfn.IFS(
        ISNUMBER(_xlpm.f)*(_xlpm.f&gt;0), _xlpm.f,
        ISNUMBER(_xlpm.g)*(_xlpm.g&gt;0), _xlpm.g,
        ISNUMBER(_xlpm.c)*(_xlpm.c&gt;0), _xlpm.c,
        TRUE, ""
    )
)</f>
        <v>46181</v>
      </c>
      <c r="I103" s="5" cm="1">
        <f t="array" ref="I10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(A103=_xlpm._依頼NO列) *
                (YEAR(_xlpm._月次年月日列) = YEAR(H103))
            )
        ),
    0)
)</f>
        <v>0</v>
      </c>
      <c r="J103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36000</v>
      </c>
      <c r="K103" s="5">
        <f t="shared" si="6"/>
        <v>0</v>
      </c>
      <c r="L103" s="12">
        <f>_xlfn.LET(
  _xlpm._依頼NO, A103,
  _xlpm._集計年, YEAR(H103),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03" s="12">
        <f>_xlfn.LET(
  _xlpm._依頼NO, A103,
  _xlpm._集計年, YEAR(H103),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03" s="5" t="str">
        <f t="shared" si="7"/>
        <v>EC</v>
      </c>
      <c r="O103" s="5" t="str">
        <f t="shared" si="8"/>
        <v/>
      </c>
      <c r="P103" s="5" t="str">
        <f t="shared" si="9"/>
        <v/>
      </c>
      <c r="Q103" s="5" t="str">
        <f t="shared" si="10"/>
        <v/>
      </c>
      <c r="R103" s="5" t="str">
        <f t="shared" si="11"/>
        <v/>
      </c>
      <c r="T103" t="b">
        <f>IF(_t受注ﾌｧｲﾙ_総合計[[#This Row],[加工金額]]=_t受注ﾌｧｲﾙ_総合計[[#This Row],[受注金額(修正)]],TRUE)</f>
        <v>1</v>
      </c>
    </row>
    <row r="104" spans="1:20">
      <c r="A104" s="232" t="s">
        <v>113</v>
      </c>
      <c r="B104" t="s">
        <v>168</v>
      </c>
      <c r="C104" s="2">
        <v>46181</v>
      </c>
      <c r="D104" s="232">
        <v>200</v>
      </c>
      <c r="E104" s="232">
        <v>3400</v>
      </c>
      <c r="F104" s="2" t="e" cm="1" vm="10">
        <f t="array" ref="F104">_xlfn.LET(
    _xlpm._完了日,_加工実績DATA[加工完了日],
    _xlpm._調整納期列,_t受注ﾌｧｲﾙ_総合計[調整納期],
    _xlpm._加工完了日,_xlfn.TAKE(
                _xlfn._xlws.FILTER(_xlpm._完了日,
                    (A104=_加工実績DATA[依頼NO])*
                    (YEAR(C104) = YEAR(_xlpm._完了日))
                ),1),
    IF(_xlpm._加工完了日 = 0,NA(),_xlpm._加工完了日)
)</f>
        <v>#VALUE!</v>
      </c>
      <c r="G104" s="2" t="str" cm="1">
        <f t="array" ref="G104">_xlfn.LET(
    _xlpm._完了日列,#REF!,
    _xlpm._完了日,
    _xlfn.TAKE(
        _xlfn._xlws.FILTER(_xlpm._完了日列,
            (A104=#REF!)*
            (DATEVALUE("2025/1/1") &lt; C104)
        ),1
    ),
    IFERROR(_xlpm._完了日,"")
)</f>
        <v/>
      </c>
      <c r="H104" s="2" cm="1">
        <f t="array" ref="H104">_xlfn.LET(
    _xlpm.f, IFERROR(F104, 0),
    _xlpm.g, IFERROR(G104, 0),
    _xlpm.c, IFERROR(C104, 0),
    _xlfn.IFS(
        ISNUMBER(_xlpm.f)*(_xlpm.f&gt;0), _xlpm.f,
        ISNUMBER(_xlpm.g)*(_xlpm.g&gt;0), _xlpm.g,
        ISNUMBER(_xlpm.c)*(_xlpm.c&gt;0), _xlpm.c,
        TRUE, ""
    )
)</f>
        <v>46181</v>
      </c>
      <c r="I104" s="5" cm="1">
        <f t="array" ref="I10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(A104=_xlpm._依頼NO列) *
                (YEAR(_xlpm._月次年月日列) = YEAR(H104))
            )
        ),
    0)
)</f>
        <v>0</v>
      </c>
      <c r="J104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3400</v>
      </c>
      <c r="K104" s="5">
        <f t="shared" si="6"/>
        <v>0</v>
      </c>
      <c r="L104" s="12">
        <f>_xlfn.LET(
  _xlpm._依頼NO, A104,
  _xlpm._集計年, YEAR(H104),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04" s="12">
        <f>_xlfn.LET(
  _xlpm._依頼NO, A104,
  _xlpm._集計年, YEAR(H104),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04" s="5" t="str">
        <f t="shared" si="7"/>
        <v>エンボス</v>
      </c>
      <c r="O104" s="5" t="str">
        <f t="shared" si="8"/>
        <v/>
      </c>
      <c r="P104" s="5" t="str">
        <f t="shared" si="9"/>
        <v/>
      </c>
      <c r="Q104" s="5" t="str">
        <f t="shared" si="10"/>
        <v/>
      </c>
      <c r="R104" s="5" t="str">
        <f t="shared" si="11"/>
        <v/>
      </c>
      <c r="T104" t="b">
        <f>IF(_t受注ﾌｧｲﾙ_総合計[[#This Row],[加工金額]]=_t受注ﾌｧｲﾙ_総合計[[#This Row],[受注金額(修正)]],TRUE)</f>
        <v>1</v>
      </c>
    </row>
    <row r="105" spans="1:20">
      <c r="A105" s="232" t="s">
        <v>1016</v>
      </c>
      <c r="B105" t="s">
        <v>16</v>
      </c>
      <c r="C105" s="2">
        <v>46182</v>
      </c>
      <c r="D105" s="232">
        <v>600</v>
      </c>
      <c r="E105" s="232">
        <v>10200</v>
      </c>
      <c r="F105" s="2" t="e" cm="1" vm="10">
        <f t="array" ref="F105">_xlfn.LET(
    _xlpm._完了日,_加工実績DATA[加工完了日],
    _xlpm._調整納期列,_t受注ﾌｧｲﾙ_総合計[調整納期],
    _xlpm._加工完了日,_xlfn.TAKE(
                _xlfn._xlws.FILTER(_xlpm._完了日,
                    (A105=_加工実績DATA[依頼NO])*
                    (YEAR(C105) = YEAR(_xlpm._完了日))
                ),1),
    IF(_xlpm._加工完了日 = 0,NA(),_xlpm._加工完了日)
)</f>
        <v>#VALUE!</v>
      </c>
      <c r="G105" s="2" t="str" cm="1">
        <f t="array" ref="G105">_xlfn.LET(
    _xlpm._完了日列,#REF!,
    _xlpm._完了日,
    _xlfn.TAKE(
        _xlfn._xlws.FILTER(_xlpm._完了日列,
            (A105=#REF!)*
            (DATEVALUE("2025/1/1") &lt; C105)
        ),1
    ),
    IFERROR(_xlpm._完了日,"")
)</f>
        <v/>
      </c>
      <c r="H105" s="2" cm="1">
        <f t="array" ref="H105">_xlfn.LET(
    _xlpm.f, IFERROR(F105, 0),
    _xlpm.g, IFERROR(G105, 0),
    _xlpm.c, IFERROR(C105, 0),
    _xlfn.IFS(
        ISNUMBER(_xlpm.f)*(_xlpm.f&gt;0), _xlpm.f,
        ISNUMBER(_xlpm.g)*(_xlpm.g&gt;0), _xlpm.g,
        ISNUMBER(_xlpm.c)*(_xlpm.c&gt;0), _xlpm.c,
        TRUE, ""
    )
)</f>
        <v>46182</v>
      </c>
      <c r="I105" s="5" cm="1">
        <f t="array" ref="I10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(A105=_xlpm._依頼NO列) *
                (YEAR(_xlpm._月次年月日列) = YEAR(H105))
            )
        ),
    0)
)</f>
        <v>0</v>
      </c>
      <c r="J105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10200</v>
      </c>
      <c r="K105" s="5">
        <f t="shared" si="6"/>
        <v>0</v>
      </c>
      <c r="L105" s="12">
        <f>_xlfn.LET(
  _xlpm._依頼NO, A105,
  _xlpm._集計年, YEAR(H105),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05" s="12">
        <f>_xlfn.LET(
  _xlpm._依頼NO, A105,
  _xlpm._集計年, YEAR(H105),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05" s="5" t="str">
        <f t="shared" si="7"/>
        <v>ｽﾘｯﾄ</v>
      </c>
      <c r="O105" s="5" t="str">
        <f t="shared" si="8"/>
        <v/>
      </c>
      <c r="P105" s="5" t="str">
        <f t="shared" si="9"/>
        <v/>
      </c>
      <c r="Q105" s="5" t="str">
        <f t="shared" si="10"/>
        <v/>
      </c>
      <c r="R105" s="5" t="str">
        <f t="shared" si="11"/>
        <v/>
      </c>
      <c r="T105" t="b">
        <f>IF(_t受注ﾌｧｲﾙ_総合計[[#This Row],[加工金額]]=_t受注ﾌｧｲﾙ_総合計[[#This Row],[受注金額(修正)]],TRUE)</f>
        <v>1</v>
      </c>
    </row>
    <row r="106" spans="1:20">
      <c r="A106" s="232" t="s">
        <v>524</v>
      </c>
      <c r="B106" t="s">
        <v>36</v>
      </c>
      <c r="C106" s="2">
        <v>46176</v>
      </c>
      <c r="D106" s="232">
        <v>500</v>
      </c>
      <c r="E106" s="232">
        <v>9000</v>
      </c>
      <c r="F106" s="2" t="e" cm="1" vm="10">
        <f t="array" ref="F106">_xlfn.LET(
    _xlpm._完了日,_加工実績DATA[加工完了日],
    _xlpm._調整納期列,_t受注ﾌｧｲﾙ_総合計[調整納期],
    _xlpm._加工完了日,_xlfn.TAKE(
                _xlfn._xlws.FILTER(_xlpm._完了日,
                    (A106=_加工実績DATA[依頼NO])*
                    (YEAR(C106) = YEAR(_xlpm._完了日))
                ),1),
    IF(_xlpm._加工完了日 = 0,NA(),_xlpm._加工完了日)
)</f>
        <v>#VALUE!</v>
      </c>
      <c r="G106" s="2" t="str" cm="1">
        <f t="array" ref="G106">_xlfn.LET(
    _xlpm._完了日列,#REF!,
    _xlpm._完了日,
    _xlfn.TAKE(
        _xlfn._xlws.FILTER(_xlpm._完了日列,
            (A106=#REF!)*
            (DATEVALUE("2025/1/1") &lt; C106)
        ),1
    ),
    IFERROR(_xlpm._完了日,"")
)</f>
        <v/>
      </c>
      <c r="H106" s="2" cm="1">
        <f t="array" ref="H106">_xlfn.LET(
    _xlpm.f, IFERROR(F106, 0),
    _xlpm.g, IFERROR(G106, 0),
    _xlpm.c, IFERROR(C106, 0),
    _xlfn.IFS(
        ISNUMBER(_xlpm.f)*(_xlpm.f&gt;0), _xlpm.f,
        ISNUMBER(_xlpm.g)*(_xlpm.g&gt;0), _xlpm.g,
        ISNUMBER(_xlpm.c)*(_xlpm.c&gt;0), _xlpm.c,
        TRUE, ""
    )
)</f>
        <v>46176</v>
      </c>
      <c r="I106" s="5" cm="1">
        <f t="array" ref="I10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(A106=_xlpm._依頼NO列) *
                (YEAR(_xlpm._月次年月日列) = YEAR(H106))
            )
        ),
    0)
)</f>
        <v>0</v>
      </c>
      <c r="J106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9000</v>
      </c>
      <c r="K106" s="5">
        <f t="shared" si="6"/>
        <v>0</v>
      </c>
      <c r="L106" s="12">
        <f>_xlfn.LET(
  _xlpm._依頼NO, A106,
  _xlpm._集計年, YEAR(H106),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06" s="12">
        <f>_xlfn.LET(
  _xlpm._依頼NO, A106,
  _xlpm._集計年, YEAR(H106),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06" s="5" t="str">
        <f t="shared" si="7"/>
        <v>EC</v>
      </c>
      <c r="O106" s="5" t="str">
        <f t="shared" si="8"/>
        <v/>
      </c>
      <c r="P106" s="5" t="str">
        <f t="shared" si="9"/>
        <v/>
      </c>
      <c r="Q106" s="5" t="str">
        <f t="shared" si="10"/>
        <v/>
      </c>
      <c r="R106" s="5" t="str">
        <f t="shared" si="11"/>
        <v/>
      </c>
      <c r="T106" t="b">
        <f>IF(_t受注ﾌｧｲﾙ_総合計[[#This Row],[加工金額]]=_t受注ﾌｧｲﾙ_総合計[[#This Row],[受注金額(修正)]],TRUE)</f>
        <v>1</v>
      </c>
    </row>
    <row r="107" spans="1:20">
      <c r="A107" s="232" t="s">
        <v>536</v>
      </c>
      <c r="B107" t="s">
        <v>36</v>
      </c>
      <c r="C107" s="2">
        <v>46176</v>
      </c>
      <c r="D107" s="232"/>
      <c r="E107" s="232">
        <v>0</v>
      </c>
      <c r="F107" s="2" t="e" cm="1" vm="10">
        <f t="array" ref="F107">_xlfn.LET(
    _xlpm._完了日,_加工実績DATA[加工完了日],
    _xlpm._調整納期列,_t受注ﾌｧｲﾙ_総合計[調整納期],
    _xlpm._加工完了日,_xlfn.TAKE(
                _xlfn._xlws.FILTER(_xlpm._完了日,
                    (A107=_加工実績DATA[依頼NO])*
                    (YEAR(C107) = YEAR(_xlpm._完了日))
                ),1),
    IF(_xlpm._加工完了日 = 0,NA(),_xlpm._加工完了日)
)</f>
        <v>#VALUE!</v>
      </c>
      <c r="G107" s="2" t="str" cm="1">
        <f t="array" ref="G107">_xlfn.LET(
    _xlpm._完了日列,#REF!,
    _xlpm._完了日,
    _xlfn.TAKE(
        _xlfn._xlws.FILTER(_xlpm._完了日列,
            (A107=#REF!)*
            (DATEVALUE("2025/1/1") &lt; C107)
        ),1
    ),
    IFERROR(_xlpm._完了日,"")
)</f>
        <v/>
      </c>
      <c r="H107" s="2" cm="1">
        <f t="array" ref="H107">_xlfn.LET(
    _xlpm.f, IFERROR(F107, 0),
    _xlpm.g, IFERROR(G107, 0),
    _xlpm.c, IFERROR(C107, 0),
    _xlfn.IFS(
        ISNUMBER(_xlpm.f)*(_xlpm.f&gt;0), _xlpm.f,
        ISNUMBER(_xlpm.g)*(_xlpm.g&gt;0), _xlpm.g,
        ISNUMBER(_xlpm.c)*(_xlpm.c&gt;0), _xlpm.c,
        TRUE, ""
    )
)</f>
        <v>46176</v>
      </c>
      <c r="I107" s="5" cm="1">
        <f t="array" ref="I10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(A107=_xlpm._依頼NO列) *
                (YEAR(_xlpm._月次年月日列) = YEAR(H107))
            )
        ),
    0)
)</f>
        <v>0</v>
      </c>
      <c r="J107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0</v>
      </c>
      <c r="K107" s="5">
        <f t="shared" si="6"/>
        <v>0</v>
      </c>
      <c r="L107" s="12">
        <f>_xlfn.LET(
  _xlpm._依頼NO, A107,
  _xlpm._集計年, YEAR(H107),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1</v>
      </c>
      <c r="M107" s="12">
        <f>_xlfn.LET(
  _xlpm._依頼NO, A107,
  _xlpm._集計年, YEAR(H107),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0</v>
      </c>
      <c r="N107" s="5" t="str">
        <f t="shared" si="7"/>
        <v>EC</v>
      </c>
      <c r="O107" s="5" t="str">
        <f t="shared" si="8"/>
        <v/>
      </c>
      <c r="P107" s="5" t="str">
        <f t="shared" si="9"/>
        <v/>
      </c>
      <c r="Q107" s="5" t="str">
        <f t="shared" si="10"/>
        <v/>
      </c>
      <c r="R107" s="5" t="str">
        <f t="shared" si="11"/>
        <v/>
      </c>
      <c r="T107" t="b">
        <f>IF(_t受注ﾌｧｲﾙ_総合計[[#This Row],[加工金額]]=_t受注ﾌｧｲﾙ_総合計[[#This Row],[受注金額(修正)]],TRUE)</f>
        <v>1</v>
      </c>
    </row>
    <row r="108" spans="1:20">
      <c r="A108" s="232" t="s">
        <v>1685</v>
      </c>
      <c r="B108" t="s">
        <v>16</v>
      </c>
      <c r="C108" s="2">
        <v>46171</v>
      </c>
      <c r="D108" s="232">
        <v>0</v>
      </c>
      <c r="E108" s="232">
        <v>0</v>
      </c>
      <c r="F108" s="2" t="e" cm="1" vm="10">
        <f t="array" ref="F108">_xlfn.LET(
    _xlpm._完了日,_加工実績DATA[加工完了日],
    _xlpm._調整納期列,_t受注ﾌｧｲﾙ_総合計[調整納期],
    _xlpm._加工完了日,_xlfn.TAKE(
                _xlfn._xlws.FILTER(_xlpm._完了日,
                    (A108=_加工実績DATA[依頼NO])*
                    (YEAR(C108) = YEAR(_xlpm._完了日))
                ),1),
    IF(_xlpm._加工完了日 = 0,NA(),_xlpm._加工完了日)
)</f>
        <v>#VALUE!</v>
      </c>
      <c r="G108" s="2" t="str" cm="1">
        <f t="array" ref="G108">_xlfn.LET(
    _xlpm._完了日列,#REF!,
    _xlpm._完了日,
    _xlfn.TAKE(
        _xlfn._xlws.FILTER(_xlpm._完了日列,
            (A108=#REF!)*
            (DATEVALUE("2025/1/1") &lt; C108)
        ),1
    ),
    IFERROR(_xlpm._完了日,"")
)</f>
        <v/>
      </c>
      <c r="H108" s="2" cm="1">
        <f t="array" ref="H108">_xlfn.LET(
    _xlpm.f, IFERROR(F108, 0),
    _xlpm.g, IFERROR(G108, 0),
    _xlpm.c, IFERROR(C108, 0),
    _xlfn.IFS(
        ISNUMBER(_xlpm.f)*(_xlpm.f&gt;0), _xlpm.f,
        ISNUMBER(_xlpm.g)*(_xlpm.g&gt;0), _xlpm.g,
        ISNUMBER(_xlpm.c)*(_xlpm.c&gt;0), _xlpm.c,
        TRUE, ""
    )
)</f>
        <v>46171</v>
      </c>
      <c r="I108" s="5" cm="1">
        <f t="array" ref="I10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(A108=_xlpm._依頼NO列) *
                (YEAR(_xlpm._月次年月日列) = YEAR(H108))
            )
        ),
    0)
)</f>
        <v>0</v>
      </c>
      <c r="J108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0</v>
      </c>
      <c r="K108" s="5">
        <f t="shared" si="6"/>
        <v>0</v>
      </c>
      <c r="L108" s="12">
        <f>_xlfn.LET(
  _xlpm._依頼NO, A108,
  _xlpm._集計年, YEAR(H108),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08" s="12">
        <f>_xlfn.LET(
  _xlpm._依頼NO, A108,
  _xlpm._集計年, YEAR(H108),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08" s="5" t="str">
        <f t="shared" si="7"/>
        <v>ｽﾘｯﾄ</v>
      </c>
      <c r="O108" s="5" t="str">
        <f t="shared" si="8"/>
        <v/>
      </c>
      <c r="P108" s="5" t="str">
        <f t="shared" si="9"/>
        <v/>
      </c>
      <c r="Q108" s="5" t="str">
        <f t="shared" si="10"/>
        <v/>
      </c>
      <c r="R108" s="5" t="str">
        <f t="shared" si="11"/>
        <v/>
      </c>
      <c r="T108" t="b">
        <f>IF(_t受注ﾌｧｲﾙ_総合計[[#This Row],[加工金額]]=_t受注ﾌｧｲﾙ_総合計[[#This Row],[受注金額(修正)]],TRUE)</f>
        <v>1</v>
      </c>
    </row>
    <row r="109" spans="1:20">
      <c r="A109" s="232" t="s">
        <v>165</v>
      </c>
      <c r="B109" t="s">
        <v>1768</v>
      </c>
      <c r="C109" s="2">
        <v>46181</v>
      </c>
      <c r="D109" s="232" t="s">
        <v>2194</v>
      </c>
      <c r="E109" s="232">
        <v>11100</v>
      </c>
      <c r="F109" s="2" cm="1">
        <f t="array" ref="F109">_xlfn.LET(
    _xlpm._完了日,_加工実績DATA[加工完了日],
    _xlpm._調整納期列,_t受注ﾌｧｲﾙ_総合計[調整納期],
    _xlpm._加工完了日,_xlfn.TAKE(
                _xlfn._xlws.FILTER(_xlpm._完了日,
                    (A109=_加工実績DATA[依頼NO])*
                    (YEAR(C109) = YEAR(_xlpm._完了日))
                ),1),
    IF(_xlpm._加工完了日 = 0,NA(),_xlpm._加工完了日)
)</f>
        <v>46181</v>
      </c>
      <c r="G109" s="2" t="str" cm="1">
        <f t="array" ref="G109">_xlfn.LET(
    _xlpm._完了日列,#REF!,
    _xlpm._完了日,
    _xlfn.TAKE(
        _xlfn._xlws.FILTER(_xlpm._完了日列,
            (A109=#REF!)*
            (DATEVALUE("2025/1/1") &lt; C109)
        ),1
    ),
    IFERROR(_xlpm._完了日,"")
)</f>
        <v/>
      </c>
      <c r="H109" s="2" cm="1">
        <f t="array" ref="H109">_xlfn.LET(
    _xlpm.f, IFERROR(F109, 0),
    _xlpm.g, IFERROR(G109, 0),
    _xlpm.c, IFERROR(C109, 0),
    _xlfn.IFS(
        ISNUMBER(_xlpm.f)*(_xlpm.f&gt;0), _xlpm.f,
        ISNUMBER(_xlpm.g)*(_xlpm.g&gt;0), _xlpm.g,
        ISNUMBER(_xlpm.c)*(_xlpm.c&gt;0), _xlpm.c,
        TRUE, ""
    )
)</f>
        <v>46181</v>
      </c>
      <c r="I109" s="5" cm="1">
        <f t="array" ref="I10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(A109=_xlpm._依頼NO列) *
                (YEAR(_xlpm._月次年月日列) = YEAR(H109))
            )
        ),
    0)
)</f>
        <v>0</v>
      </c>
      <c r="J109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11100</v>
      </c>
      <c r="K109" s="5">
        <f t="shared" si="6"/>
        <v>11100</v>
      </c>
      <c r="L109" s="12">
        <f>_xlfn.LET(
  _xlpm._依頼NO, A109,
  _xlpm._集計年, YEAR(H109),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09" s="12">
        <f>_xlfn.LET(
  _xlpm._依頼NO, A109,
  _xlpm._集計年, YEAR(H109),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09" s="5" t="str">
        <f t="shared" si="7"/>
        <v>ｽﾗｲｽ</v>
      </c>
      <c r="O109" s="5" t="str">
        <f t="shared" si="8"/>
        <v>巻き返し</v>
      </c>
      <c r="P109" s="5" t="str">
        <f t="shared" si="9"/>
        <v/>
      </c>
      <c r="Q109" s="5" t="str">
        <f t="shared" si="10"/>
        <v/>
      </c>
      <c r="R109" s="5" t="str">
        <f t="shared" si="11"/>
        <v/>
      </c>
      <c r="T109" t="b">
        <f>IF(_t受注ﾌｧｲﾙ_総合計[[#This Row],[加工金額]]=_t受注ﾌｧｲﾙ_総合計[[#This Row],[受注金額(修正)]],TRUE)</f>
        <v>1</v>
      </c>
    </row>
    <row r="110" spans="1:20">
      <c r="A110" s="232" t="s">
        <v>513</v>
      </c>
      <c r="B110" t="s">
        <v>491</v>
      </c>
      <c r="C110" s="2">
        <v>46195</v>
      </c>
      <c r="D110" s="232">
        <v>600</v>
      </c>
      <c r="E110" s="232">
        <v>22800</v>
      </c>
      <c r="F110" s="2" cm="1">
        <f t="array" ref="F110">_xlfn.LET(
    _xlpm._完了日,_加工実績DATA[加工完了日],
    _xlpm._調整納期列,_t受注ﾌｧｲﾙ_総合計[調整納期],
    _xlpm._加工完了日,_xlfn.TAKE(
                _xlfn._xlws.FILTER(_xlpm._完了日,
                    (A110=_加工実績DATA[依頼NO])*
                    (YEAR(C110) = YEAR(_xlpm._完了日))
                ),1),
    IF(_xlpm._加工完了日 = 0,NA(),_xlpm._加工完了日)
)</f>
        <v>46191</v>
      </c>
      <c r="G110" s="2" t="str" cm="1">
        <f t="array" ref="G110">_xlfn.LET(
    _xlpm._完了日列,#REF!,
    _xlpm._完了日,
    _xlfn.TAKE(
        _xlfn._xlws.FILTER(_xlpm._完了日列,
            (A110=#REF!)*
            (DATEVALUE("2025/1/1") &lt; C110)
        ),1
    ),
    IFERROR(_xlpm._完了日,"")
)</f>
        <v/>
      </c>
      <c r="H110" s="2" cm="1">
        <f t="array" ref="H110">_xlfn.LET(
    _xlpm.f, IFERROR(F110, 0),
    _xlpm.g, IFERROR(G110, 0),
    _xlpm.c, IFERROR(C110, 0),
    _xlfn.IFS(
        ISNUMBER(_xlpm.f)*(_xlpm.f&gt;0), _xlpm.f,
        ISNUMBER(_xlpm.g)*(_xlpm.g&gt;0), _xlpm.g,
        ISNUMBER(_xlpm.c)*(_xlpm.c&gt;0), _xlpm.c,
        TRUE, ""
    )
)</f>
        <v>46191</v>
      </c>
      <c r="I110" s="5" cm="1">
        <f t="array" ref="I11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(A110=_xlpm._依頼NO列) *
                (YEAR(_xlpm._月次年月日列) = YEAR(H110))
            )
        ),
    0)
)</f>
        <v>0</v>
      </c>
      <c r="J110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22800</v>
      </c>
      <c r="K110" s="5">
        <f t="shared" si="6"/>
        <v>22800</v>
      </c>
      <c r="L110" s="12">
        <f>_xlfn.LET(
  _xlpm._依頼NO, A110,
  _xlpm._集計年, YEAR(H110),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10" s="12">
        <f>_xlfn.LET(
  _xlpm._依頼NO, A110,
  _xlpm._集計年, YEAR(H110),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10" s="5" t="str">
        <f t="shared" si="7"/>
        <v>EC</v>
      </c>
      <c r="O110" s="5" t="str">
        <f t="shared" si="8"/>
        <v>検査</v>
      </c>
      <c r="P110" s="5" t="str">
        <f t="shared" si="9"/>
        <v/>
      </c>
      <c r="Q110" s="5" t="str">
        <f t="shared" si="10"/>
        <v/>
      </c>
      <c r="R110" s="5" t="str">
        <f t="shared" si="11"/>
        <v/>
      </c>
      <c r="T110" t="b">
        <f>IF(_t受注ﾌｧｲﾙ_総合計[[#This Row],[加工金額]]=_t受注ﾌｧｲﾙ_総合計[[#This Row],[受注金額(修正)]],TRUE)</f>
        <v>1</v>
      </c>
    </row>
    <row r="111" spans="1:20">
      <c r="A111" s="232" t="s">
        <v>521</v>
      </c>
      <c r="B111" t="s">
        <v>1780</v>
      </c>
      <c r="C111" s="2">
        <v>46197</v>
      </c>
      <c r="D111" s="232">
        <v>300</v>
      </c>
      <c r="E111" s="232">
        <v>16500</v>
      </c>
      <c r="F111" s="2" cm="1">
        <f t="array" ref="F111">_xlfn.LET(
    _xlpm._完了日,_加工実績DATA[加工完了日],
    _xlpm._調整納期列,_t受注ﾌｧｲﾙ_総合計[調整納期],
    _xlpm._加工完了日,_xlfn.TAKE(
                _xlfn._xlws.FILTER(_xlpm._完了日,
                    (A111=_加工実績DATA[依頼NO])*
                    (YEAR(C111) = YEAR(_xlpm._完了日))
                ),1),
    IF(_xlpm._加工完了日 = 0,NA(),_xlpm._加工完了日)
)</f>
        <v>46191</v>
      </c>
      <c r="G111" s="2" t="str" cm="1">
        <f t="array" ref="G111">_xlfn.LET(
    _xlpm._完了日列,#REF!,
    _xlpm._完了日,
    _xlfn.TAKE(
        _xlfn._xlws.FILTER(_xlpm._完了日列,
            (A111=#REF!)*
            (DATEVALUE("2025/1/1") &lt; C111)
        ),1
    ),
    IFERROR(_xlpm._完了日,"")
)</f>
        <v/>
      </c>
      <c r="H111" s="2" cm="1">
        <f t="array" ref="H111">_xlfn.LET(
    _xlpm.f, IFERROR(F111, 0),
    _xlpm.g, IFERROR(G111, 0),
    _xlpm.c, IFERROR(C111, 0),
    _xlfn.IFS(
        ISNUMBER(_xlpm.f)*(_xlpm.f&gt;0), _xlpm.f,
        ISNUMBER(_xlpm.g)*(_xlpm.g&gt;0), _xlpm.g,
        ISNUMBER(_xlpm.c)*(_xlpm.c&gt;0), _xlpm.c,
        TRUE, ""
    )
)</f>
        <v>46191</v>
      </c>
      <c r="I111" s="5" cm="1">
        <f t="array" ref="I11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(A111=_xlpm._依頼NO列) *
                (YEAR(_xlpm._月次年月日列) = YEAR(H111))
            )
        ),
    0)
)</f>
        <v>0</v>
      </c>
      <c r="J111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16500</v>
      </c>
      <c r="K111" s="5">
        <f t="shared" si="6"/>
        <v>16500</v>
      </c>
      <c r="L111" s="12">
        <f>_xlfn.LET(
  _xlpm._依頼NO, A111,
  _xlpm._集計年, YEAR(H111),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11" s="12">
        <f>_xlfn.LET(
  _xlpm._依頼NO, A111,
  _xlpm._集計年, YEAR(H111),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11" s="5" t="str">
        <f t="shared" si="7"/>
        <v>ｽﾘｯﾄ</v>
      </c>
      <c r="O111" s="5" t="str">
        <f t="shared" si="8"/>
        <v>EC</v>
      </c>
      <c r="P111" s="5" t="str">
        <f t="shared" si="9"/>
        <v>検査</v>
      </c>
      <c r="Q111" s="5" t="str">
        <f t="shared" si="10"/>
        <v/>
      </c>
      <c r="R111" s="5" t="str">
        <f t="shared" si="11"/>
        <v/>
      </c>
      <c r="T111" t="b">
        <f>IF(_t受注ﾌｧｲﾙ_総合計[[#This Row],[加工金額]]=_t受注ﾌｧｲﾙ_総合計[[#This Row],[受注金額(修正)]],TRUE)</f>
        <v>1</v>
      </c>
    </row>
    <row r="112" spans="1:20">
      <c r="A112" s="232" t="s">
        <v>522</v>
      </c>
      <c r="B112" t="s">
        <v>491</v>
      </c>
      <c r="C112" s="2">
        <v>46199</v>
      </c>
      <c r="D112" s="232">
        <v>0</v>
      </c>
      <c r="E112" s="232">
        <v>0</v>
      </c>
      <c r="F112" s="2" t="e" cm="1" vm="10">
        <f t="array" ref="F112">_xlfn.LET(
    _xlpm._完了日,_加工実績DATA[加工完了日],
    _xlpm._調整納期列,_t受注ﾌｧｲﾙ_総合計[調整納期],
    _xlpm._加工完了日,_xlfn.TAKE(
                _xlfn._xlws.FILTER(_xlpm._完了日,
                    (A112=_加工実績DATA[依頼NO])*
                    (YEAR(C112) = YEAR(_xlpm._完了日))
                ),1),
    IF(_xlpm._加工完了日 = 0,NA(),_xlpm._加工完了日)
)</f>
        <v>#VALUE!</v>
      </c>
      <c r="G112" s="2" t="str" cm="1">
        <f t="array" ref="G112">_xlfn.LET(
    _xlpm._完了日列,#REF!,
    _xlpm._完了日,
    _xlfn.TAKE(
        _xlfn._xlws.FILTER(_xlpm._完了日列,
            (A112=#REF!)*
            (DATEVALUE("2025/1/1") &lt; C112)
        ),1
    ),
    IFERROR(_xlpm._完了日,"")
)</f>
        <v/>
      </c>
      <c r="H112" s="2" cm="1">
        <f t="array" ref="H112">_xlfn.LET(
    _xlpm.f, IFERROR(F112, 0),
    _xlpm.g, IFERROR(G112, 0),
    _xlpm.c, IFERROR(C112, 0),
    _xlfn.IFS(
        ISNUMBER(_xlpm.f)*(_xlpm.f&gt;0), _xlpm.f,
        ISNUMBER(_xlpm.g)*(_xlpm.g&gt;0), _xlpm.g,
        ISNUMBER(_xlpm.c)*(_xlpm.c&gt;0), _xlpm.c,
        TRUE, ""
    )
)</f>
        <v>46199</v>
      </c>
      <c r="I112" s="5" cm="1">
        <f t="array" ref="I11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(A112=_xlpm._依頼NO列) *
                (YEAR(_xlpm._月次年月日列) = YEAR(H112))
            )
        ),
    0)
)</f>
        <v>0</v>
      </c>
      <c r="J112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0</v>
      </c>
      <c r="K112" s="5">
        <f t="shared" si="6"/>
        <v>0</v>
      </c>
      <c r="L112" s="12">
        <f>_xlfn.LET(
  _xlpm._依頼NO, A112,
  _xlpm._集計年, YEAR(H112),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12" s="12">
        <f>_xlfn.LET(
  _xlpm._依頼NO, A112,
  _xlpm._集計年, YEAR(H112),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12" s="5" t="str">
        <f t="shared" si="7"/>
        <v>EC</v>
      </c>
      <c r="O112" s="5" t="str">
        <f t="shared" si="8"/>
        <v>検査</v>
      </c>
      <c r="P112" s="5" t="str">
        <f t="shared" si="9"/>
        <v/>
      </c>
      <c r="Q112" s="5" t="str">
        <f t="shared" si="10"/>
        <v/>
      </c>
      <c r="R112" s="5" t="str">
        <f t="shared" si="11"/>
        <v/>
      </c>
      <c r="T112" t="b">
        <f>IF(_t受注ﾌｧｲﾙ_総合計[[#This Row],[加工金額]]=_t受注ﾌｧｲﾙ_総合計[[#This Row],[受注金額(修正)]],TRUE)</f>
        <v>1</v>
      </c>
    </row>
    <row r="113" spans="1:20">
      <c r="A113" s="232" t="s">
        <v>964</v>
      </c>
      <c r="B113" t="s">
        <v>36</v>
      </c>
      <c r="C113" s="2">
        <v>46181</v>
      </c>
      <c r="D113" s="232">
        <v>200</v>
      </c>
      <c r="E113" s="232">
        <v>3600</v>
      </c>
      <c r="F113" s="2" t="e" cm="1" vm="10">
        <f t="array" ref="F113">_xlfn.LET(
    _xlpm._完了日,_加工実績DATA[加工完了日],
    _xlpm._調整納期列,_t受注ﾌｧｲﾙ_総合計[調整納期],
    _xlpm._加工完了日,_xlfn.TAKE(
                _xlfn._xlws.FILTER(_xlpm._完了日,
                    (A113=_加工実績DATA[依頼NO])*
                    (YEAR(C113) = YEAR(_xlpm._完了日))
                ),1),
    IF(_xlpm._加工完了日 = 0,NA(),_xlpm._加工完了日)
)</f>
        <v>#VALUE!</v>
      </c>
      <c r="G113" s="2" t="str" cm="1">
        <f t="array" ref="G113">_xlfn.LET(
    _xlpm._完了日列,#REF!,
    _xlpm._完了日,
    _xlfn.TAKE(
        _xlfn._xlws.FILTER(_xlpm._完了日列,
            (A113=#REF!)*
            (DATEVALUE("2025/1/1") &lt; C113)
        ),1
    ),
    IFERROR(_xlpm._完了日,"")
)</f>
        <v/>
      </c>
      <c r="H113" s="2" cm="1">
        <f t="array" ref="H113">_xlfn.LET(
    _xlpm.f, IFERROR(F113, 0),
    _xlpm.g, IFERROR(G113, 0),
    _xlpm.c, IFERROR(C113, 0),
    _xlfn.IFS(
        ISNUMBER(_xlpm.f)*(_xlpm.f&gt;0), _xlpm.f,
        ISNUMBER(_xlpm.g)*(_xlpm.g&gt;0), _xlpm.g,
        ISNUMBER(_xlpm.c)*(_xlpm.c&gt;0), _xlpm.c,
        TRUE, ""
    )
)</f>
        <v>46181</v>
      </c>
      <c r="I113" s="5" cm="1">
        <f t="array" ref="I11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(A113=_xlpm._依頼NO列) *
                (YEAR(_xlpm._月次年月日列) = YEAR(H113))
            )
        ),
    0)
)</f>
        <v>0</v>
      </c>
      <c r="J113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3600</v>
      </c>
      <c r="K113" s="5">
        <f t="shared" si="6"/>
        <v>0</v>
      </c>
      <c r="L113" s="12">
        <f>_xlfn.LET(
  _xlpm._依頼NO, A113,
  _xlpm._集計年, YEAR(H113),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13" s="12">
        <f>_xlfn.LET(
  _xlpm._依頼NO, A113,
  _xlpm._集計年, YEAR(H113),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13" s="5" t="str">
        <f t="shared" si="7"/>
        <v>EC</v>
      </c>
      <c r="O113" s="5" t="str">
        <f t="shared" si="8"/>
        <v/>
      </c>
      <c r="P113" s="5" t="str">
        <f t="shared" si="9"/>
        <v/>
      </c>
      <c r="Q113" s="5" t="str">
        <f t="shared" si="10"/>
        <v/>
      </c>
      <c r="R113" s="5" t="str">
        <f t="shared" si="11"/>
        <v/>
      </c>
      <c r="T113" t="b">
        <f>IF(_t受注ﾌｧｲﾙ_総合計[[#This Row],[加工金額]]=_t受注ﾌｧｲﾙ_総合計[[#This Row],[受注金額(修正)]],TRUE)</f>
        <v>1</v>
      </c>
    </row>
    <row r="114" spans="1:20">
      <c r="A114" s="232" t="s">
        <v>83</v>
      </c>
      <c r="B114" t="s">
        <v>1472</v>
      </c>
      <c r="C114" s="2">
        <v>46178</v>
      </c>
      <c r="D114" s="232">
        <v>1750</v>
      </c>
      <c r="E114" s="232">
        <v>77000</v>
      </c>
      <c r="F114" s="2" t="e" cm="1" vm="10">
        <f t="array" ref="F114">_xlfn.LET(
    _xlpm._完了日,_加工実績DATA[加工完了日],
    _xlpm._調整納期列,_t受注ﾌｧｲﾙ_総合計[調整納期],
    _xlpm._加工完了日,_xlfn.TAKE(
                _xlfn._xlws.FILTER(_xlpm._完了日,
                    (A114=_加工実績DATA[依頼NO])*
                    (YEAR(C114) = YEAR(_xlpm._完了日))
                ),1),
    IF(_xlpm._加工完了日 = 0,NA(),_xlpm._加工完了日)
)</f>
        <v>#VALUE!</v>
      </c>
      <c r="G114" s="2" t="str" cm="1">
        <f t="array" ref="G114">_xlfn.LET(
    _xlpm._完了日列,#REF!,
    _xlpm._完了日,
    _xlfn.TAKE(
        _xlfn._xlws.FILTER(_xlpm._完了日列,
            (A114=#REF!)*
            (DATEVALUE("2025/1/1") &lt; C114)
        ),1
    ),
    IFERROR(_xlpm._完了日,"")
)</f>
        <v/>
      </c>
      <c r="H114" s="2" cm="1">
        <f t="array" ref="H114">_xlfn.LET(
    _xlpm.f, IFERROR(F114, 0),
    _xlpm.g, IFERROR(G114, 0),
    _xlpm.c, IFERROR(C114, 0),
    _xlfn.IFS(
        ISNUMBER(_xlpm.f)*(_xlpm.f&gt;0), _xlpm.f,
        ISNUMBER(_xlpm.g)*(_xlpm.g&gt;0), _xlpm.g,
        ISNUMBER(_xlpm.c)*(_xlpm.c&gt;0), _xlpm.c,
        TRUE, ""
    )
)</f>
        <v>46178</v>
      </c>
      <c r="I114" s="6" cm="1">
        <f t="array" ref="I11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(A114=_xlpm._依頼NO列) *
                (YEAR(_xlpm._月次年月日列) = YEAR(H114))
            )
        ),
    0)
)</f>
        <v>0</v>
      </c>
      <c r="J114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77000</v>
      </c>
      <c r="K114" s="5">
        <f t="shared" si="6"/>
        <v>0</v>
      </c>
      <c r="L114" s="12">
        <f>_xlfn.LET(
  _xlpm._依頼NO, A114,
  _xlpm._集計年, YEAR(H114),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14" s="12">
        <f>_xlfn.LET(
  _xlpm._依頼NO, A114,
  _xlpm._集計年, YEAR(H114),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14" s="5" t="str">
        <f t="shared" si="7"/>
        <v>EC</v>
      </c>
      <c r="O114" s="5" t="str">
        <f t="shared" si="8"/>
        <v>巻き返し</v>
      </c>
      <c r="P114" s="5" t="str">
        <f t="shared" si="9"/>
        <v>欠点表示</v>
      </c>
      <c r="Q114" s="5" t="str">
        <f t="shared" si="10"/>
        <v/>
      </c>
      <c r="R114" s="5" t="str">
        <f t="shared" si="11"/>
        <v/>
      </c>
      <c r="T114" t="b">
        <f>IF(_t受注ﾌｧｲﾙ_総合計[[#This Row],[加工金額]]=_t受注ﾌｧｲﾙ_総合計[[#This Row],[受注金額(修正)]],TRUE)</f>
        <v>1</v>
      </c>
    </row>
    <row r="115" spans="1:20">
      <c r="A115" s="232" t="s">
        <v>1721</v>
      </c>
      <c r="B115" t="s">
        <v>1722</v>
      </c>
      <c r="C115" s="2">
        <v>46189</v>
      </c>
      <c r="D115" s="232">
        <v>10800</v>
      </c>
      <c r="E115" s="232">
        <v>232200</v>
      </c>
      <c r="F115" s="2" cm="1">
        <f t="array" ref="F115">_xlfn.LET(
    _xlpm._完了日,_加工実績DATA[加工完了日],
    _xlpm._調整納期列,_t受注ﾌｧｲﾙ_総合計[調整納期],
    _xlpm._加工完了日,_xlfn.TAKE(
                _xlfn._xlws.FILTER(_xlpm._完了日,
                    (A115=_加工実績DATA[依頼NO])*
                    (YEAR(C115) = YEAR(_xlpm._完了日))
                ),1),
    IF(_xlpm._加工完了日 = 0,NA(),_xlpm._加工完了日)
)</f>
        <v>46183</v>
      </c>
      <c r="G115" s="2" t="str" cm="1">
        <f t="array" ref="G115">_xlfn.LET(
    _xlpm._完了日列,#REF!,
    _xlpm._完了日,
    _xlfn.TAKE(
        _xlfn._xlws.FILTER(_xlpm._完了日列,
            (A115=#REF!)*
            (DATEVALUE("2025/1/1") &lt; C115)
        ),1
    ),
    IFERROR(_xlpm._完了日,"")
)</f>
        <v/>
      </c>
      <c r="H115" s="2" cm="1">
        <f t="array" ref="H115">_xlfn.LET(
    _xlpm.f, IFERROR(F115, 0),
    _xlpm.g, IFERROR(G115, 0),
    _xlpm.c, IFERROR(C115, 0),
    _xlfn.IFS(
        ISNUMBER(_xlpm.f)*(_xlpm.f&gt;0), _xlpm.f,
        ISNUMBER(_xlpm.g)*(_xlpm.g&gt;0), _xlpm.g,
        ISNUMBER(_xlpm.c)*(_xlpm.c&gt;0), _xlpm.c,
        TRUE, ""
    )
)</f>
        <v>46183</v>
      </c>
      <c r="I115" s="5" cm="1">
        <f t="array" ref="I11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(A115=_xlpm._依頼NO列) *
                (YEAR(_xlpm._月次年月日列) = YEAR(H115))
            )
        ),
    0)
)</f>
        <v>0</v>
      </c>
      <c r="J115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232200</v>
      </c>
      <c r="K115" s="5">
        <f t="shared" si="6"/>
        <v>232200</v>
      </c>
      <c r="L115" s="12">
        <f>_xlfn.LET(
  _xlpm._依頼NO, A115,
  _xlpm._集計年, YEAR(H115),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15" s="12">
        <f>_xlfn.LET(
  _xlpm._依頼NO, A115,
  _xlpm._集計年, YEAR(H115),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15" s="5" t="str">
        <f t="shared" si="7"/>
        <v>ｽﾘｯﾄ</v>
      </c>
      <c r="O115" s="5" t="str">
        <f t="shared" si="8"/>
        <v>欠点表示</v>
      </c>
      <c r="P115" s="5" t="str">
        <f t="shared" si="9"/>
        <v/>
      </c>
      <c r="Q115" s="5" t="str">
        <f t="shared" si="10"/>
        <v/>
      </c>
      <c r="R115" s="5" t="str">
        <f t="shared" si="11"/>
        <v/>
      </c>
      <c r="T115" t="b">
        <f>IF(_t受注ﾌｧｲﾙ_総合計[[#This Row],[加工金額]]=_t受注ﾌｧｲﾙ_総合計[[#This Row],[受注金額(修正)]],TRUE)</f>
        <v>1</v>
      </c>
    </row>
    <row r="116" spans="1:20">
      <c r="A116" s="232" t="s">
        <v>1076</v>
      </c>
      <c r="B116" t="s">
        <v>293</v>
      </c>
      <c r="C116" s="2">
        <v>46182</v>
      </c>
      <c r="D116" s="232">
        <v>1200</v>
      </c>
      <c r="E116" s="232">
        <v>38400</v>
      </c>
      <c r="F116" s="2" t="e" cm="1" vm="10">
        <f t="array" ref="F116">_xlfn.LET(
    _xlpm._完了日,_加工実績DATA[加工完了日],
    _xlpm._調整納期列,_t受注ﾌｧｲﾙ_総合計[調整納期],
    _xlpm._加工完了日,_xlfn.TAKE(
                _xlfn._xlws.FILTER(_xlpm._完了日,
                    (A116=_加工実績DATA[依頼NO])*
                    (YEAR(C116) = YEAR(_xlpm._完了日))
                ),1),
    IF(_xlpm._加工完了日 = 0,NA(),_xlpm._加工完了日)
)</f>
        <v>#VALUE!</v>
      </c>
      <c r="G116" s="2" t="str" cm="1">
        <f t="array" ref="G116">_xlfn.LET(
    _xlpm._完了日列,#REF!,
    _xlpm._完了日,
    _xlfn.TAKE(
        _xlfn._xlws.FILTER(_xlpm._完了日列,
            (A116=#REF!)*
            (DATEVALUE("2025/1/1") &lt; C116)
        ),1
    ),
    IFERROR(_xlpm._完了日,"")
)</f>
        <v/>
      </c>
      <c r="H116" s="2" cm="1">
        <f t="array" ref="H116">_xlfn.LET(
    _xlpm.f, IFERROR(F116, 0),
    _xlpm.g, IFERROR(G116, 0),
    _xlpm.c, IFERROR(C116, 0),
    _xlfn.IFS(
        ISNUMBER(_xlpm.f)*(_xlpm.f&gt;0), _xlpm.f,
        ISNUMBER(_xlpm.g)*(_xlpm.g&gt;0), _xlpm.g,
        ISNUMBER(_xlpm.c)*(_xlpm.c&gt;0), _xlpm.c,
        TRUE, ""
    )
)</f>
        <v>46182</v>
      </c>
      <c r="I116" s="5" cm="1">
        <f t="array" ref="I11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(A116=_xlpm._依頼NO列) *
                (YEAR(_xlpm._月次年月日列) = YEAR(H116))
            )
        ),
    0)
)</f>
        <v>0</v>
      </c>
      <c r="J116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38400</v>
      </c>
      <c r="K116" s="5">
        <f t="shared" si="6"/>
        <v>0</v>
      </c>
      <c r="L116" s="12">
        <f>_xlfn.LET(
  _xlpm._依頼NO, A116,
  _xlpm._集計年, YEAR(H116),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16" s="12">
        <f>_xlfn.LET(
  _xlpm._依頼NO, A116,
  _xlpm._集計年, YEAR(H116),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16" s="5" t="str">
        <f t="shared" si="7"/>
        <v>ｴﾝﾎﾞｽ</v>
      </c>
      <c r="O116" s="5" t="str">
        <f t="shared" si="8"/>
        <v>分割</v>
      </c>
      <c r="P116" s="5" t="str">
        <f t="shared" si="9"/>
        <v/>
      </c>
      <c r="Q116" s="5" t="str">
        <f t="shared" si="10"/>
        <v/>
      </c>
      <c r="R116" s="5" t="str">
        <f t="shared" si="11"/>
        <v/>
      </c>
      <c r="T116" t="b">
        <f>IF(_t受注ﾌｧｲﾙ_総合計[[#This Row],[加工金額]]=_t受注ﾌｧｲﾙ_総合計[[#This Row],[受注金額(修正)]],TRUE)</f>
        <v>1</v>
      </c>
    </row>
    <row r="117" spans="1:20">
      <c r="A117" s="232" t="s">
        <v>1728</v>
      </c>
      <c r="B117" t="s">
        <v>1722</v>
      </c>
      <c r="C117" s="2">
        <v>46188</v>
      </c>
      <c r="D117" s="232">
        <v>12000</v>
      </c>
      <c r="E117" s="232">
        <v>258000</v>
      </c>
      <c r="F117" s="2" cm="1">
        <f t="array" ref="F117">_xlfn.LET(
    _xlpm._完了日,_加工実績DATA[加工完了日],
    _xlpm._調整納期列,_t受注ﾌｧｲﾙ_総合計[調整納期],
    _xlpm._加工完了日,_xlfn.TAKE(
                _xlfn._xlws.FILTER(_xlpm._完了日,
                    (A117=_加工実績DATA[依頼NO])*
                    (YEAR(C117) = YEAR(_xlpm._完了日))
                ),1),
    IF(_xlpm._加工完了日 = 0,NA(),_xlpm._加工完了日)
)</f>
        <v>46182</v>
      </c>
      <c r="G117" s="2" t="str" cm="1">
        <f t="array" ref="G117">_xlfn.LET(
    _xlpm._完了日列,#REF!,
    _xlpm._完了日,
    _xlfn.TAKE(
        _xlfn._xlws.FILTER(_xlpm._完了日列,
            (A117=#REF!)*
            (DATEVALUE("2025/1/1") &lt; C117)
        ),1
    ),
    IFERROR(_xlpm._完了日,"")
)</f>
        <v/>
      </c>
      <c r="H117" s="2" cm="1">
        <f t="array" ref="H117">_xlfn.LET(
    _xlpm.f, IFERROR(F117, 0),
    _xlpm.g, IFERROR(G117, 0),
    _xlpm.c, IFERROR(C117, 0),
    _xlfn.IFS(
        ISNUMBER(_xlpm.f)*(_xlpm.f&gt;0), _xlpm.f,
        ISNUMBER(_xlpm.g)*(_xlpm.g&gt;0), _xlpm.g,
        ISNUMBER(_xlpm.c)*(_xlpm.c&gt;0), _xlpm.c,
        TRUE, ""
    )
)</f>
        <v>46182</v>
      </c>
      <c r="I117" s="6" cm="1">
        <f t="array" ref="I11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(A117=_xlpm._依頼NO列) *
                (YEAR(_xlpm._月次年月日列) = YEAR(H117))
            )
        ),
    0)
)</f>
        <v>0</v>
      </c>
      <c r="J117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258000</v>
      </c>
      <c r="K117" s="5">
        <f t="shared" si="6"/>
        <v>258000</v>
      </c>
      <c r="L117" s="12">
        <f>_xlfn.LET(
  _xlpm._依頼NO, A117,
  _xlpm._集計年, YEAR(H117),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17" s="12">
        <f>_xlfn.LET(
  _xlpm._依頼NO, A117,
  _xlpm._集計年, YEAR(H117),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17" s="5" t="str">
        <f t="shared" si="7"/>
        <v>ｽﾘｯﾄ</v>
      </c>
      <c r="O117" s="5" t="str">
        <f t="shared" si="8"/>
        <v>欠点表示</v>
      </c>
      <c r="P117" s="5" t="str">
        <f t="shared" si="9"/>
        <v/>
      </c>
      <c r="Q117" s="5" t="str">
        <f t="shared" si="10"/>
        <v/>
      </c>
      <c r="R117" s="5" t="str">
        <f t="shared" si="11"/>
        <v/>
      </c>
      <c r="T117" t="b">
        <f>IF(_t受注ﾌｧｲﾙ_総合計[[#This Row],[加工金額]]=_t受注ﾌｧｲﾙ_総合計[[#This Row],[受注金額(修正)]],TRUE)</f>
        <v>1</v>
      </c>
    </row>
    <row r="118" spans="1:20">
      <c r="A118" s="232" t="s">
        <v>1093</v>
      </c>
      <c r="B118" t="s">
        <v>42</v>
      </c>
      <c r="C118" s="2">
        <v>46190</v>
      </c>
      <c r="D118" s="232">
        <v>10000</v>
      </c>
      <c r="E118" s="232">
        <v>150000</v>
      </c>
      <c r="F118" s="2" cm="1">
        <f t="array" ref="F118">_xlfn.LET(
    _xlpm._完了日,_加工実績DATA[加工完了日],
    _xlpm._調整納期列,_t受注ﾌｧｲﾙ_総合計[調整納期],
    _xlpm._加工完了日,_xlfn.TAKE(
                _xlfn._xlws.FILTER(_xlpm._完了日,
                    (A118=_加工実績DATA[依頼NO])*
                    (YEAR(C118) = YEAR(_xlpm._完了日))
                ),1),
    IF(_xlpm._加工完了日 = 0,NA(),_xlpm._加工完了日)
)</f>
        <v>46185</v>
      </c>
      <c r="G118" s="2" t="str" cm="1">
        <f t="array" ref="G118">_xlfn.LET(
    _xlpm._完了日列,#REF!,
    _xlpm._完了日,
    _xlfn.TAKE(
        _xlfn._xlws.FILTER(_xlpm._完了日列,
            (A118=#REF!)*
            (DATEVALUE("2025/1/1") &lt; C118)
        ),1
    ),
    IFERROR(_xlpm._完了日,"")
)</f>
        <v/>
      </c>
      <c r="H118" s="2" cm="1">
        <f t="array" ref="H118">_xlfn.LET(
    _xlpm.f, IFERROR(F118, 0),
    _xlpm.g, IFERROR(G118, 0),
    _xlpm.c, IFERROR(C118, 0),
    _xlfn.IFS(
        ISNUMBER(_xlpm.f)*(_xlpm.f&gt;0), _xlpm.f,
        ISNUMBER(_xlpm.g)*(_xlpm.g&gt;0), _xlpm.g,
        ISNUMBER(_xlpm.c)*(_xlpm.c&gt;0), _xlpm.c,
        TRUE, ""
    )
)</f>
        <v>46185</v>
      </c>
      <c r="I118" s="5" cm="1">
        <f t="array" ref="I11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(A118=_xlpm._依頼NO列) *
                (YEAR(_xlpm._月次年月日列) = YEAR(H118))
            )
        ),
    0)
)</f>
        <v>0</v>
      </c>
      <c r="J118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150000</v>
      </c>
      <c r="K118" s="5">
        <f t="shared" si="6"/>
        <v>150000</v>
      </c>
      <c r="L118" s="12">
        <f>_xlfn.LET(
  _xlpm._依頼NO, A118,
  _xlpm._集計年, YEAR(H118),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18" s="12">
        <f>_xlfn.LET(
  _xlpm._依頼NO, A118,
  _xlpm._集計年, YEAR(H118),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18" s="5" t="str">
        <f t="shared" si="7"/>
        <v>分割</v>
      </c>
      <c r="O118" s="5" t="str">
        <f t="shared" si="8"/>
        <v/>
      </c>
      <c r="P118" s="5" t="str">
        <f t="shared" si="9"/>
        <v/>
      </c>
      <c r="Q118" s="5" t="str">
        <f t="shared" si="10"/>
        <v/>
      </c>
      <c r="R118" s="5" t="str">
        <f t="shared" si="11"/>
        <v/>
      </c>
      <c r="T118" t="b">
        <f>IF(_t受注ﾌｧｲﾙ_総合計[[#This Row],[加工金額]]=_t受注ﾌｧｲﾙ_総合計[[#This Row],[受注金額(修正)]],TRUE)</f>
        <v>1</v>
      </c>
    </row>
    <row r="119" spans="1:20">
      <c r="A119" s="232" t="s">
        <v>94</v>
      </c>
      <c r="B119" t="s">
        <v>1468</v>
      </c>
      <c r="C119" s="2">
        <v>46178</v>
      </c>
      <c r="D119" s="232">
        <v>6200</v>
      </c>
      <c r="E119" s="232">
        <v>161200</v>
      </c>
      <c r="F119" s="2" t="e" cm="1" vm="10">
        <f t="array" ref="F119">_xlfn.LET(
    _xlpm._完了日,_加工実績DATA[加工完了日],
    _xlpm._調整納期列,_t受注ﾌｧｲﾙ_総合計[調整納期],
    _xlpm._加工完了日,_xlfn.TAKE(
                _xlfn._xlws.FILTER(_xlpm._完了日,
                    (A119=_加工実績DATA[依頼NO])*
                    (YEAR(C119) = YEAR(_xlpm._完了日))
                ),1),
    IF(_xlpm._加工完了日 = 0,NA(),_xlpm._加工完了日)
)</f>
        <v>#VALUE!</v>
      </c>
      <c r="G119" s="2" t="str" cm="1">
        <f t="array" ref="G119">_xlfn.LET(
    _xlpm._完了日列,#REF!,
    _xlpm._完了日,
    _xlfn.TAKE(
        _xlfn._xlws.FILTER(_xlpm._完了日列,
            (A119=#REF!)*
            (DATEVALUE("2025/1/1") &lt; C119)
        ),1
    ),
    IFERROR(_xlpm._完了日,"")
)</f>
        <v/>
      </c>
      <c r="H119" s="2" cm="1">
        <f t="array" ref="H119">_xlfn.LET(
    _xlpm.f, IFERROR(F119, 0),
    _xlpm.g, IFERROR(G119, 0),
    _xlpm.c, IFERROR(C119, 0),
    _xlfn.IFS(
        ISNUMBER(_xlpm.f)*(_xlpm.f&gt;0), _xlpm.f,
        ISNUMBER(_xlpm.g)*(_xlpm.g&gt;0), _xlpm.g,
        ISNUMBER(_xlpm.c)*(_xlpm.c&gt;0), _xlpm.c,
        TRUE, ""
    )
)</f>
        <v>46178</v>
      </c>
      <c r="I119" s="5" cm="1">
        <f t="array" ref="I11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(A119=_xlpm._依頼NO列) *
                (YEAR(_xlpm._月次年月日列) = YEAR(H119))
            )
        ),
    0)
)</f>
        <v>0</v>
      </c>
      <c r="J119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161200</v>
      </c>
      <c r="K119" s="5">
        <f t="shared" si="6"/>
        <v>0</v>
      </c>
      <c r="L119" s="12">
        <f>_xlfn.LET(
  _xlpm._依頼NO, A119,
  _xlpm._集計年, YEAR(H119),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19" s="12">
        <f>_xlfn.LET(
  _xlpm._依頼NO, A119,
  _xlpm._集計年, YEAR(H119),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19" s="5" t="str">
        <f t="shared" si="7"/>
        <v>ｽﾗｲｽ</v>
      </c>
      <c r="O119" s="5" t="str">
        <f t="shared" si="8"/>
        <v>分割</v>
      </c>
      <c r="P119" s="5" t="str">
        <f t="shared" si="9"/>
        <v/>
      </c>
      <c r="Q119" s="5" t="str">
        <f t="shared" si="10"/>
        <v/>
      </c>
      <c r="R119" s="5" t="str">
        <f t="shared" si="11"/>
        <v/>
      </c>
      <c r="T119" t="b">
        <f>IF(_t受注ﾌｧｲﾙ_総合計[[#This Row],[加工金額]]=_t受注ﾌｧｲﾙ_総合計[[#This Row],[受注金額(修正)]],TRUE)</f>
        <v>1</v>
      </c>
    </row>
    <row r="120" spans="1:20">
      <c r="A120" s="232" t="s">
        <v>123</v>
      </c>
      <c r="B120" t="s">
        <v>36</v>
      </c>
      <c r="C120" s="2">
        <v>46176</v>
      </c>
      <c r="D120" s="232">
        <v>2000</v>
      </c>
      <c r="E120" s="232">
        <v>44000</v>
      </c>
      <c r="F120" s="2" t="e" cm="1" vm="10">
        <f t="array" ref="F120">_xlfn.LET(
    _xlpm._完了日,_加工実績DATA[加工完了日],
    _xlpm._調整納期列,_t受注ﾌｧｲﾙ_総合計[調整納期],
    _xlpm._加工完了日,_xlfn.TAKE(
                _xlfn._xlws.FILTER(_xlpm._完了日,
                    (A120=_加工実績DATA[依頼NO])*
                    (YEAR(C120) = YEAR(_xlpm._完了日))
                ),1),
    IF(_xlpm._加工完了日 = 0,NA(),_xlpm._加工完了日)
)</f>
        <v>#VALUE!</v>
      </c>
      <c r="G120" s="2" t="str" cm="1">
        <f t="array" ref="G120">_xlfn.LET(
    _xlpm._完了日列,#REF!,
    _xlpm._完了日,
    _xlfn.TAKE(
        _xlfn._xlws.FILTER(_xlpm._完了日列,
            (A120=#REF!)*
            (DATEVALUE("2025/1/1") &lt; C120)
        ),1
    ),
    IFERROR(_xlpm._完了日,"")
)</f>
        <v/>
      </c>
      <c r="H120" s="2" cm="1">
        <f t="array" ref="H120">_xlfn.LET(
    _xlpm.f, IFERROR(F120, 0),
    _xlpm.g, IFERROR(G120, 0),
    _xlpm.c, IFERROR(C120, 0),
    _xlfn.IFS(
        ISNUMBER(_xlpm.f)*(_xlpm.f&gt;0), _xlpm.f,
        ISNUMBER(_xlpm.g)*(_xlpm.g&gt;0), _xlpm.g,
        ISNUMBER(_xlpm.c)*(_xlpm.c&gt;0), _xlpm.c,
        TRUE, ""
    )
)</f>
        <v>46176</v>
      </c>
      <c r="I120" s="5" cm="1">
        <f t="array" ref="I12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(A120=_xlpm._依頼NO列) *
                (YEAR(_xlpm._月次年月日列) = YEAR(H120))
            )
        ),
    0)
)</f>
        <v>0</v>
      </c>
      <c r="J120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44000</v>
      </c>
      <c r="K120" s="5">
        <f t="shared" si="6"/>
        <v>0</v>
      </c>
      <c r="L120" s="12">
        <f>_xlfn.LET(
  _xlpm._依頼NO, A120,
  _xlpm._集計年, YEAR(H120),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1</v>
      </c>
      <c r="M120" s="12">
        <f>_xlfn.LET(
  _xlpm._依頼NO, A120,
  _xlpm._集計年, YEAR(H120),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0</v>
      </c>
      <c r="N120" s="5" t="str">
        <f t="shared" si="7"/>
        <v>EC</v>
      </c>
      <c r="O120" s="5" t="str">
        <f t="shared" si="8"/>
        <v/>
      </c>
      <c r="P120" s="5" t="str">
        <f t="shared" si="9"/>
        <v/>
      </c>
      <c r="Q120" s="5" t="str">
        <f t="shared" si="10"/>
        <v/>
      </c>
      <c r="R120" s="5" t="str">
        <f t="shared" si="11"/>
        <v/>
      </c>
      <c r="T120" t="b">
        <f>IF(_t受注ﾌｧｲﾙ_総合計[[#This Row],[加工金額]]=_t受注ﾌｧｲﾙ_総合計[[#This Row],[受注金額(修正)]],TRUE)</f>
        <v>1</v>
      </c>
    </row>
    <row r="121" spans="1:20">
      <c r="A121" s="232" t="s">
        <v>235</v>
      </c>
      <c r="B121" t="s">
        <v>16</v>
      </c>
      <c r="C121" s="2">
        <v>46185</v>
      </c>
      <c r="D121" s="232">
        <v>29400</v>
      </c>
      <c r="E121" s="232">
        <v>499800</v>
      </c>
      <c r="F121" s="2" cm="1">
        <f t="array" ref="F121">_xlfn.LET(
    _xlpm._完了日,_加工実績DATA[加工完了日],
    _xlpm._調整納期列,_t受注ﾌｧｲﾙ_総合計[調整納期],
    _xlpm._加工完了日,_xlfn.TAKE(
                _xlfn._xlws.FILTER(_xlpm._完了日,
                    (A121=_加工実績DATA[依頼NO])*
                    (YEAR(C121) = YEAR(_xlpm._完了日))
                ),1),
    IF(_xlpm._加工完了日 = 0,NA(),_xlpm._加工完了日)
)</f>
        <v>46181</v>
      </c>
      <c r="G121" s="2" t="str" cm="1">
        <f t="array" ref="G121">_xlfn.LET(
    _xlpm._完了日列,#REF!,
    _xlpm._完了日,
    _xlfn.TAKE(
        _xlfn._xlws.FILTER(_xlpm._完了日列,
            (A121=#REF!)*
            (DATEVALUE("2025/1/1") &lt; C121)
        ),1
    ),
    IFERROR(_xlpm._完了日,"")
)</f>
        <v/>
      </c>
      <c r="H121" s="2" cm="1">
        <f t="array" ref="H121">_xlfn.LET(
    _xlpm.f, IFERROR(F121, 0),
    _xlpm.g, IFERROR(G121, 0),
    _xlpm.c, IFERROR(C121, 0),
    _xlfn.IFS(
        ISNUMBER(_xlpm.f)*(_xlpm.f&gt;0), _xlpm.f,
        ISNUMBER(_xlpm.g)*(_xlpm.g&gt;0), _xlpm.g,
        ISNUMBER(_xlpm.c)*(_xlpm.c&gt;0), _xlpm.c,
        TRUE, ""
    )
)</f>
        <v>46181</v>
      </c>
      <c r="I121" s="5" cm="1">
        <f t="array" ref="I12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(A121=_xlpm._依頼NO列) *
                (YEAR(_xlpm._月次年月日列) = YEAR(H121))
            )
        ),
    0)
)</f>
        <v>0</v>
      </c>
      <c r="J121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499800</v>
      </c>
      <c r="K121" s="5">
        <f t="shared" si="6"/>
        <v>499800</v>
      </c>
      <c r="L121" s="12">
        <f>_xlfn.LET(
  _xlpm._依頼NO, A121,
  _xlpm._集計年, YEAR(H121),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21" s="12">
        <f>_xlfn.LET(
  _xlpm._依頼NO, A121,
  _xlpm._集計年, YEAR(H121),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21" s="5" t="str">
        <f t="shared" si="7"/>
        <v>ｽﾘｯﾄ</v>
      </c>
      <c r="O121" s="5" t="str">
        <f t="shared" si="8"/>
        <v/>
      </c>
      <c r="P121" s="5" t="str">
        <f t="shared" si="9"/>
        <v/>
      </c>
      <c r="Q121" s="5" t="str">
        <f t="shared" si="10"/>
        <v/>
      </c>
      <c r="R121" s="5" t="str">
        <f t="shared" si="11"/>
        <v/>
      </c>
      <c r="T121" t="b">
        <f>IF(_t受注ﾌｧｲﾙ_総合計[[#This Row],[加工金額]]=_t受注ﾌｧｲﾙ_総合計[[#This Row],[受注金額(修正)]],TRUE)</f>
        <v>1</v>
      </c>
    </row>
    <row r="122" spans="1:20">
      <c r="A122" s="232" t="s">
        <v>1671</v>
      </c>
      <c r="B122" t="s">
        <v>127</v>
      </c>
      <c r="C122" s="2">
        <v>46178</v>
      </c>
      <c r="D122" s="232">
        <v>3880</v>
      </c>
      <c r="E122" s="232">
        <v>166840</v>
      </c>
      <c r="F122" s="2" t="e" cm="1" vm="10">
        <f t="array" ref="F122">_xlfn.LET(
    _xlpm._完了日,_加工実績DATA[加工完了日],
    _xlpm._調整納期列,_t受注ﾌｧｲﾙ_総合計[調整納期],
    _xlpm._加工完了日,_xlfn.TAKE(
                _xlfn._xlws.FILTER(_xlpm._完了日,
                    (A122=_加工実績DATA[依頼NO])*
                    (YEAR(C122) = YEAR(_xlpm._完了日))
                ),1),
    IF(_xlpm._加工完了日 = 0,NA(),_xlpm._加工完了日)
)</f>
        <v>#VALUE!</v>
      </c>
      <c r="G122" s="2" t="str" cm="1">
        <f t="array" ref="G122">_xlfn.LET(
    _xlpm._完了日列,#REF!,
    _xlpm._完了日,
    _xlfn.TAKE(
        _xlfn._xlws.FILTER(_xlpm._完了日列,
            (A122=#REF!)*
            (DATEVALUE("2025/1/1") &lt; C122)
        ),1
    ),
    IFERROR(_xlpm._完了日,"")
)</f>
        <v/>
      </c>
      <c r="H122" s="2" cm="1">
        <f t="array" ref="H122">_xlfn.LET(
    _xlpm.f, IFERROR(F122, 0),
    _xlpm.g, IFERROR(G122, 0),
    _xlpm.c, IFERROR(C122, 0),
    _xlfn.IFS(
        ISNUMBER(_xlpm.f)*(_xlpm.f&gt;0), _xlpm.f,
        ISNUMBER(_xlpm.g)*(_xlpm.g&gt;0), _xlpm.g,
        ISNUMBER(_xlpm.c)*(_xlpm.c&gt;0), _xlpm.c,
        TRUE, ""
    )
)</f>
        <v>46178</v>
      </c>
      <c r="I122" s="5" cm="1">
        <f t="array" ref="I12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(A122=_xlpm._依頼NO列) *
                (YEAR(_xlpm._月次年月日列) = YEAR(H122))
            )
        ),
    0)
)</f>
        <v>0</v>
      </c>
      <c r="J122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166840</v>
      </c>
      <c r="K122" s="5">
        <f t="shared" si="6"/>
        <v>0</v>
      </c>
      <c r="L122" s="12">
        <f>_xlfn.LET(
  _xlpm._依頼NO, A122,
  _xlpm._集計年, YEAR(H122),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1</v>
      </c>
      <c r="M122" s="12">
        <f>_xlfn.LET(
  _xlpm._依頼NO, A122,
  _xlpm._集計年, YEAR(H122),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0</v>
      </c>
      <c r="N122" s="5" t="str">
        <f t="shared" si="7"/>
        <v>SEC</v>
      </c>
      <c r="O122" s="5" t="str">
        <f t="shared" si="8"/>
        <v>ｽﾘｯﾄ(JR)</v>
      </c>
      <c r="P122" s="5" t="str">
        <f t="shared" si="9"/>
        <v/>
      </c>
      <c r="Q122" s="5" t="str">
        <f t="shared" si="10"/>
        <v/>
      </c>
      <c r="R122" s="5" t="str">
        <f t="shared" si="11"/>
        <v/>
      </c>
      <c r="T122" t="b">
        <f>IF(_t受注ﾌｧｲﾙ_総合計[[#This Row],[加工金額]]=_t受注ﾌｧｲﾙ_総合計[[#This Row],[受注金額(修正)]],TRUE)</f>
        <v>1</v>
      </c>
    </row>
    <row r="123" spans="1:20">
      <c r="A123" s="232" t="s">
        <v>1677</v>
      </c>
      <c r="B123" t="s">
        <v>127</v>
      </c>
      <c r="C123" s="2">
        <v>46171</v>
      </c>
      <c r="D123" s="232" t="s">
        <v>1679</v>
      </c>
      <c r="E123" s="232">
        <v>83119</v>
      </c>
      <c r="F123" s="2" t="e" cm="1" vm="10">
        <f t="array" ref="F123">_xlfn.LET(
    _xlpm._完了日,_加工実績DATA[加工完了日],
    _xlpm._調整納期列,_t受注ﾌｧｲﾙ_総合計[調整納期],
    _xlpm._加工完了日,_xlfn.TAKE(
                _xlfn._xlws.FILTER(_xlpm._完了日,
                    (A123=_加工実績DATA[依頼NO])*
                    (YEAR(C123) = YEAR(_xlpm._完了日))
                ),1),
    IF(_xlpm._加工完了日 = 0,NA(),_xlpm._加工完了日)
)</f>
        <v>#VALUE!</v>
      </c>
      <c r="G123" s="2" t="str" cm="1">
        <f t="array" ref="G123">_xlfn.LET(
    _xlpm._完了日列,#REF!,
    _xlpm._完了日,
    _xlfn.TAKE(
        _xlfn._xlws.FILTER(_xlpm._完了日列,
            (A123=#REF!)*
            (DATEVALUE("2025/1/1") &lt; C123)
        ),1
    ),
    IFERROR(_xlpm._完了日,"")
)</f>
        <v/>
      </c>
      <c r="H123" s="2" cm="1">
        <f t="array" ref="H123">_xlfn.LET(
    _xlpm.f, IFERROR(F123, 0),
    _xlpm.g, IFERROR(G123, 0),
    _xlpm.c, IFERROR(C123, 0),
    _xlfn.IFS(
        ISNUMBER(_xlpm.f)*(_xlpm.f&gt;0), _xlpm.f,
        ISNUMBER(_xlpm.g)*(_xlpm.g&gt;0), _xlpm.g,
        ISNUMBER(_xlpm.c)*(_xlpm.c&gt;0), _xlpm.c,
        TRUE, ""
    )
)</f>
        <v>46171</v>
      </c>
      <c r="I123" s="5" cm="1">
        <f t="array" ref="I12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(A123=_xlpm._依頼NO列) *
                (YEAR(_xlpm._月次年月日列) = YEAR(H123))
            )
        ),
    0)
)</f>
        <v>0</v>
      </c>
      <c r="J123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83119</v>
      </c>
      <c r="K123" s="5">
        <f t="shared" si="6"/>
        <v>0</v>
      </c>
      <c r="L123" s="12">
        <f>_xlfn.LET(
  _xlpm._依頼NO, A123,
  _xlpm._集計年, YEAR(H123),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1</v>
      </c>
      <c r="M123" s="12">
        <f>_xlfn.LET(
  _xlpm._依頼NO, A123,
  _xlpm._集計年, YEAR(H123),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0</v>
      </c>
      <c r="N123" s="5" t="str">
        <f t="shared" si="7"/>
        <v>SEC</v>
      </c>
      <c r="O123" s="5" t="str">
        <f t="shared" si="8"/>
        <v>ｽﾘｯﾄ(JR)</v>
      </c>
      <c r="P123" s="5" t="str">
        <f t="shared" si="9"/>
        <v/>
      </c>
      <c r="Q123" s="5" t="str">
        <f t="shared" si="10"/>
        <v/>
      </c>
      <c r="R123" s="5" t="str">
        <f t="shared" si="11"/>
        <v/>
      </c>
      <c r="T123" t="b">
        <f>IF(_t受注ﾌｧｲﾙ_総合計[[#This Row],[加工金額]]=_t受注ﾌｧｲﾙ_総合計[[#This Row],[受注金額(修正)]],TRUE)</f>
        <v>1</v>
      </c>
    </row>
    <row r="124" spans="1:20">
      <c r="A124" s="232" t="s">
        <v>1687</v>
      </c>
      <c r="B124" t="s">
        <v>39</v>
      </c>
      <c r="C124" s="2">
        <v>46184</v>
      </c>
      <c r="D124" s="232">
        <v>1600</v>
      </c>
      <c r="E124" s="232">
        <v>20800</v>
      </c>
      <c r="F124" s="2" cm="1">
        <f t="array" ref="F124">_xlfn.LET(
    _xlpm._完了日,_加工実績DATA[加工完了日],
    _xlpm._調整納期列,_t受注ﾌｧｲﾙ_総合計[調整納期],
    _xlpm._加工完了日,_xlfn.TAKE(
                _xlfn._xlws.FILTER(_xlpm._完了日,
                    (A124=_加工実績DATA[依頼NO])*
                    (YEAR(C124) = YEAR(_xlpm._完了日))
                ),1),
    IF(_xlpm._加工完了日 = 0,NA(),_xlpm._加工完了日)
)</f>
        <v>46182</v>
      </c>
      <c r="G124" s="2" t="str" cm="1">
        <f t="array" ref="G124">_xlfn.LET(
    _xlpm._完了日列,#REF!,
    _xlpm._完了日,
    _xlfn.TAKE(
        _xlfn._xlws.FILTER(_xlpm._完了日列,
            (A124=#REF!)*
            (DATEVALUE("2025/1/1") &lt; C124)
        ),1
    ),
    IFERROR(_xlpm._完了日,"")
)</f>
        <v/>
      </c>
      <c r="H124" s="2" cm="1">
        <f t="array" ref="H124">_xlfn.LET(
    _xlpm.f, IFERROR(F124, 0),
    _xlpm.g, IFERROR(G124, 0),
    _xlpm.c, IFERROR(C124, 0),
    _xlfn.IFS(
        ISNUMBER(_xlpm.f)*(_xlpm.f&gt;0), _xlpm.f,
        ISNUMBER(_xlpm.g)*(_xlpm.g&gt;0), _xlpm.g,
        ISNUMBER(_xlpm.c)*(_xlpm.c&gt;0), _xlpm.c,
        TRUE, ""
    )
)</f>
        <v>46182</v>
      </c>
      <c r="I124" s="5" cm="1">
        <f t="array" ref="I12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(A124=_xlpm._依頼NO列) *
                (YEAR(_xlpm._月次年月日列) = YEAR(H124))
            )
        ),
    0)
)</f>
        <v>0</v>
      </c>
      <c r="J124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20800</v>
      </c>
      <c r="K124" s="5">
        <f t="shared" si="6"/>
        <v>20800</v>
      </c>
      <c r="L124" s="12">
        <f>_xlfn.LET(
  _xlpm._依頼NO, A124,
  _xlpm._集計年, YEAR(H124),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24" s="12">
        <f>_xlfn.LET(
  _xlpm._依頼NO, A124,
  _xlpm._集計年, YEAR(H124),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24" s="5" t="str">
        <f t="shared" si="7"/>
        <v>SEC</v>
      </c>
      <c r="O124" s="5" t="str">
        <f t="shared" si="8"/>
        <v/>
      </c>
      <c r="P124" s="5" t="str">
        <f t="shared" si="9"/>
        <v/>
      </c>
      <c r="Q124" s="5" t="str">
        <f t="shared" si="10"/>
        <v/>
      </c>
      <c r="R124" s="5" t="str">
        <f t="shared" si="11"/>
        <v/>
      </c>
      <c r="T124" t="b">
        <f>IF(_t受注ﾌｧｲﾙ_総合計[[#This Row],[加工金額]]=_t受注ﾌｧｲﾙ_総合計[[#This Row],[受注金額(修正)]],TRUE)</f>
        <v>1</v>
      </c>
    </row>
    <row r="125" spans="1:20">
      <c r="A125" s="232" t="s">
        <v>1688</v>
      </c>
      <c r="B125" t="s">
        <v>39</v>
      </c>
      <c r="C125" s="2">
        <v>46184</v>
      </c>
      <c r="D125" s="232" t="s">
        <v>1689</v>
      </c>
      <c r="E125" s="232">
        <v>98800</v>
      </c>
      <c r="F125" s="2" cm="1">
        <f t="array" ref="F125">_xlfn.LET(
    _xlpm._完了日,_加工実績DATA[加工完了日],
    _xlpm._調整納期列,_t受注ﾌｧｲﾙ_総合計[調整納期],
    _xlpm._加工完了日,_xlfn.TAKE(
                _xlfn._xlws.FILTER(_xlpm._完了日,
                    (A125=_加工実績DATA[依頼NO])*
                    (YEAR(C125) = YEAR(_xlpm._完了日))
                ),1),
    IF(_xlpm._加工完了日 = 0,NA(),_xlpm._加工完了日)
)</f>
        <v>46182</v>
      </c>
      <c r="G125" s="2" t="str" cm="1">
        <f t="array" ref="G125">_xlfn.LET(
    _xlpm._完了日列,#REF!,
    _xlpm._完了日,
    _xlfn.TAKE(
        _xlfn._xlws.FILTER(_xlpm._完了日列,
            (A125=#REF!)*
            (DATEVALUE("2025/1/1") &lt; C125)
        ),1
    ),
    IFERROR(_xlpm._完了日,"")
)</f>
        <v/>
      </c>
      <c r="H125" s="2" cm="1">
        <f t="array" ref="H125">_xlfn.LET(
    _xlpm.f, IFERROR(F125, 0),
    _xlpm.g, IFERROR(G125, 0),
    _xlpm.c, IFERROR(C125, 0),
    _xlfn.IFS(
        ISNUMBER(_xlpm.f)*(_xlpm.f&gt;0), _xlpm.f,
        ISNUMBER(_xlpm.g)*(_xlpm.g&gt;0), _xlpm.g,
        ISNUMBER(_xlpm.c)*(_xlpm.c&gt;0), _xlpm.c,
        TRUE, ""
    )
)</f>
        <v>46182</v>
      </c>
      <c r="I125" s="5" cm="1">
        <f t="array" ref="I12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(A125=_xlpm._依頼NO列) *
                (YEAR(_xlpm._月次年月日列) = YEAR(H125))
            )
        ),
    0)
)</f>
        <v>0</v>
      </c>
      <c r="J125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98800</v>
      </c>
      <c r="K125" s="5">
        <f t="shared" si="6"/>
        <v>98800</v>
      </c>
      <c r="L125" s="12">
        <f>_xlfn.LET(
  _xlpm._依頼NO, A125,
  _xlpm._集計年, YEAR(H125),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25" s="12">
        <f>_xlfn.LET(
  _xlpm._依頼NO, A125,
  _xlpm._集計年, YEAR(H125),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25" s="5" t="str">
        <f t="shared" si="7"/>
        <v>SEC</v>
      </c>
      <c r="O125" s="5" t="str">
        <f t="shared" si="8"/>
        <v/>
      </c>
      <c r="P125" s="5" t="str">
        <f t="shared" si="9"/>
        <v/>
      </c>
      <c r="Q125" s="5" t="str">
        <f t="shared" si="10"/>
        <v/>
      </c>
      <c r="R125" s="5" t="str">
        <f t="shared" si="11"/>
        <v/>
      </c>
      <c r="T125" t="b">
        <f>IF(_t受注ﾌｧｲﾙ_総合計[[#This Row],[加工金額]]=_t受注ﾌｧｲﾙ_総合計[[#This Row],[受注金額(修正)]],TRUE)</f>
        <v>1</v>
      </c>
    </row>
    <row r="126" spans="1:20">
      <c r="A126" s="232" t="s">
        <v>1690</v>
      </c>
      <c r="B126" t="s">
        <v>39</v>
      </c>
      <c r="C126" s="2">
        <v>46184</v>
      </c>
      <c r="D126" s="232">
        <v>388</v>
      </c>
      <c r="E126" s="232">
        <v>5044</v>
      </c>
      <c r="F126" s="2" cm="1">
        <f t="array" ref="F126">_xlfn.LET(
    _xlpm._完了日,_加工実績DATA[加工完了日],
    _xlpm._調整納期列,_t受注ﾌｧｲﾙ_総合計[調整納期],
    _xlpm._加工完了日,_xlfn.TAKE(
                _xlfn._xlws.FILTER(_xlpm._完了日,
                    (A126=_加工実績DATA[依頼NO])*
                    (YEAR(C126) = YEAR(_xlpm._完了日))
                ),1),
    IF(_xlpm._加工完了日 = 0,NA(),_xlpm._加工完了日)
)</f>
        <v>46183</v>
      </c>
      <c r="G126" s="2" t="str" cm="1">
        <f t="array" ref="G126">_xlfn.LET(
    _xlpm._完了日列,#REF!,
    _xlpm._完了日,
    _xlfn.TAKE(
        _xlfn._xlws.FILTER(_xlpm._完了日列,
            (A126=#REF!)*
            (DATEVALUE("2025/1/1") &lt; C126)
        ),1
    ),
    IFERROR(_xlpm._完了日,"")
)</f>
        <v/>
      </c>
      <c r="H126" s="2" cm="1">
        <f t="array" ref="H126">_xlfn.LET(
    _xlpm.f, IFERROR(F126, 0),
    _xlpm.g, IFERROR(G126, 0),
    _xlpm.c, IFERROR(C126, 0),
    _xlfn.IFS(
        ISNUMBER(_xlpm.f)*(_xlpm.f&gt;0), _xlpm.f,
        ISNUMBER(_xlpm.g)*(_xlpm.g&gt;0), _xlpm.g,
        ISNUMBER(_xlpm.c)*(_xlpm.c&gt;0), _xlpm.c,
        TRUE, ""
    )
)</f>
        <v>46183</v>
      </c>
      <c r="I126" s="5" cm="1">
        <f t="array" ref="I12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(A126=_xlpm._依頼NO列) *
                (YEAR(_xlpm._月次年月日列) = YEAR(H126))
            )
        ),
    0)
)</f>
        <v>0</v>
      </c>
      <c r="J126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5044</v>
      </c>
      <c r="K126" s="5">
        <f t="shared" si="6"/>
        <v>5044</v>
      </c>
      <c r="L126" s="12">
        <f>_xlfn.LET(
  _xlpm._依頼NO, A126,
  _xlpm._集計年, YEAR(H126),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26" s="12">
        <f>_xlfn.LET(
  _xlpm._依頼NO, A126,
  _xlpm._集計年, YEAR(H126),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26" s="5" t="str">
        <f t="shared" si="7"/>
        <v>SEC</v>
      </c>
      <c r="O126" s="5" t="str">
        <f t="shared" si="8"/>
        <v/>
      </c>
      <c r="P126" s="5" t="str">
        <f t="shared" si="9"/>
        <v/>
      </c>
      <c r="Q126" s="5" t="str">
        <f t="shared" si="10"/>
        <v/>
      </c>
      <c r="R126" s="5" t="str">
        <f t="shared" si="11"/>
        <v/>
      </c>
      <c r="T126" t="b">
        <f>IF(_t受注ﾌｧｲﾙ_総合計[[#This Row],[加工金額]]=_t受注ﾌｧｲﾙ_総合計[[#This Row],[受注金額(修正)]],TRUE)</f>
        <v>1</v>
      </c>
    </row>
    <row r="127" spans="1:20">
      <c r="A127" s="232" t="s">
        <v>1691</v>
      </c>
      <c r="B127" t="s">
        <v>486</v>
      </c>
      <c r="C127" s="2">
        <v>46184</v>
      </c>
      <c r="D127" s="232">
        <v>1200</v>
      </c>
      <c r="E127" s="232">
        <v>33600</v>
      </c>
      <c r="F127" s="2" cm="1">
        <f t="array" ref="F127">_xlfn.LET(
    _xlpm._完了日,_加工実績DATA[加工完了日],
    _xlpm._調整納期列,_t受注ﾌｧｲﾙ_総合計[調整納期],
    _xlpm._加工完了日,_xlfn.TAKE(
                _xlfn._xlws.FILTER(_xlpm._完了日,
                    (A127=_加工実績DATA[依頼NO])*
                    (YEAR(C127) = YEAR(_xlpm._完了日))
                ),1),
    IF(_xlpm._加工完了日 = 0,NA(),_xlpm._加工完了日)
)</f>
        <v>46182</v>
      </c>
      <c r="G127" s="2" t="str" cm="1">
        <f t="array" ref="G127">_xlfn.LET(
    _xlpm._完了日列,#REF!,
    _xlpm._完了日,
    _xlfn.TAKE(
        _xlfn._xlws.FILTER(_xlpm._完了日列,
            (A127=#REF!)*
            (DATEVALUE("2025/1/1") &lt; C127)
        ),1
    ),
    IFERROR(_xlpm._完了日,"")
)</f>
        <v/>
      </c>
      <c r="H127" s="2" cm="1">
        <f t="array" ref="H127">_xlfn.LET(
    _xlpm.f, IFERROR(F127, 0),
    _xlpm.g, IFERROR(G127, 0),
    _xlpm.c, IFERROR(C127, 0),
    _xlfn.IFS(
        ISNUMBER(_xlpm.f)*(_xlpm.f&gt;0), _xlpm.f,
        ISNUMBER(_xlpm.g)*(_xlpm.g&gt;0), _xlpm.g,
        ISNUMBER(_xlpm.c)*(_xlpm.c&gt;0), _xlpm.c,
        TRUE, ""
    )
)</f>
        <v>46182</v>
      </c>
      <c r="I127" s="5" cm="1">
        <f t="array" ref="I12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(A127=_xlpm._依頼NO列) *
                (YEAR(_xlpm._月次年月日列) = YEAR(H127))
            )
        ),
    0)
)</f>
        <v>0</v>
      </c>
      <c r="J127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33600</v>
      </c>
      <c r="K127" s="5">
        <f t="shared" si="6"/>
        <v>33600</v>
      </c>
      <c r="L127" s="12">
        <f>_xlfn.LET(
  _xlpm._依頼NO, A127,
  _xlpm._集計年, YEAR(H127),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27" s="12">
        <f>_xlfn.LET(
  _xlpm._依頼NO, A127,
  _xlpm._集計年, YEAR(H127),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27" s="5" t="str">
        <f t="shared" si="7"/>
        <v>SEC</v>
      </c>
      <c r="O127" s="5" t="str">
        <f t="shared" si="8"/>
        <v>熱融着</v>
      </c>
      <c r="P127" s="5" t="str">
        <f t="shared" si="9"/>
        <v/>
      </c>
      <c r="Q127" s="5" t="str">
        <f t="shared" si="10"/>
        <v/>
      </c>
      <c r="R127" s="5" t="str">
        <f t="shared" si="11"/>
        <v/>
      </c>
      <c r="T127" t="b">
        <f>IF(_t受注ﾌｧｲﾙ_総合計[[#This Row],[加工金額]]=_t受注ﾌｧｲﾙ_総合計[[#This Row],[受注金額(修正)]],TRUE)</f>
        <v>1</v>
      </c>
    </row>
    <row r="128" spans="1:20">
      <c r="A128" s="232" t="s">
        <v>1692</v>
      </c>
      <c r="B128" t="s">
        <v>486</v>
      </c>
      <c r="C128" s="2">
        <v>46184</v>
      </c>
      <c r="D128" s="232" t="s">
        <v>1693</v>
      </c>
      <c r="E128" s="232">
        <v>89600</v>
      </c>
      <c r="F128" s="2" cm="1">
        <f t="array" ref="F128">_xlfn.LET(
    _xlpm._完了日,_加工実績DATA[加工完了日],
    _xlpm._調整納期列,_t受注ﾌｧｲﾙ_総合計[調整納期],
    _xlpm._加工完了日,_xlfn.TAKE(
                _xlfn._xlws.FILTER(_xlpm._完了日,
                    (A128=_加工実績DATA[依頼NO])*
                    (YEAR(C128) = YEAR(_xlpm._完了日))
                ),1),
    IF(_xlpm._加工完了日 = 0,NA(),_xlpm._加工完了日)
)</f>
        <v>46182</v>
      </c>
      <c r="G128" s="2" t="str" cm="1">
        <f t="array" ref="G128">_xlfn.LET(
    _xlpm._完了日列,#REF!,
    _xlpm._完了日,
    _xlfn.TAKE(
        _xlfn._xlws.FILTER(_xlpm._完了日列,
            (A128=#REF!)*
            (DATEVALUE("2025/1/1") &lt; C128)
        ),1
    ),
    IFERROR(_xlpm._完了日,"")
)</f>
        <v/>
      </c>
      <c r="H128" s="2" cm="1">
        <f t="array" ref="H128">_xlfn.LET(
    _xlpm.f, IFERROR(F128, 0),
    _xlpm.g, IFERROR(G128, 0),
    _xlpm.c, IFERROR(C128, 0),
    _xlfn.IFS(
        ISNUMBER(_xlpm.f)*(_xlpm.f&gt;0), _xlpm.f,
        ISNUMBER(_xlpm.g)*(_xlpm.g&gt;0), _xlpm.g,
        ISNUMBER(_xlpm.c)*(_xlpm.c&gt;0), _xlpm.c,
        TRUE, ""
    )
)</f>
        <v>46182</v>
      </c>
      <c r="I128" s="5" cm="1">
        <f t="array" ref="I12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(A128=_xlpm._依頼NO列) *
                (YEAR(_xlpm._月次年月日列) = YEAR(H128))
            )
        ),
    0)
)</f>
        <v>0</v>
      </c>
      <c r="J128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89600</v>
      </c>
      <c r="K128" s="5">
        <f t="shared" si="6"/>
        <v>89600</v>
      </c>
      <c r="L128" s="12">
        <f>_xlfn.LET(
  _xlpm._依頼NO, A128,
  _xlpm._集計年, YEAR(H128),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28" s="12">
        <f>_xlfn.LET(
  _xlpm._依頼NO, A128,
  _xlpm._集計年, YEAR(H128),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28" s="5" t="str">
        <f t="shared" si="7"/>
        <v>SEC</v>
      </c>
      <c r="O128" s="5" t="str">
        <f t="shared" si="8"/>
        <v>熱融着</v>
      </c>
      <c r="P128" s="5" t="str">
        <f t="shared" si="9"/>
        <v/>
      </c>
      <c r="Q128" s="5" t="str">
        <f t="shared" si="10"/>
        <v/>
      </c>
      <c r="R128" s="5" t="str">
        <f t="shared" si="11"/>
        <v/>
      </c>
      <c r="T128" t="b">
        <f>IF(_t受注ﾌｧｲﾙ_総合計[[#This Row],[加工金額]]=_t受注ﾌｧｲﾙ_総合計[[#This Row],[受注金額(修正)]],TRUE)</f>
        <v>1</v>
      </c>
    </row>
    <row r="129" spans="1:20">
      <c r="A129" s="232" t="s">
        <v>1694</v>
      </c>
      <c r="B129" t="s">
        <v>486</v>
      </c>
      <c r="C129" s="2">
        <v>46184</v>
      </c>
      <c r="D129" s="232">
        <v>6400</v>
      </c>
      <c r="E129" s="232">
        <v>179200</v>
      </c>
      <c r="F129" s="2" cm="1">
        <f t="array" ref="F129">_xlfn.LET(
    _xlpm._完了日,_加工実績DATA[加工完了日],
    _xlpm._調整納期列,_t受注ﾌｧｲﾙ_総合計[調整納期],
    _xlpm._加工完了日,_xlfn.TAKE(
                _xlfn._xlws.FILTER(_xlpm._完了日,
                    (A129=_加工実績DATA[依頼NO])*
                    (YEAR(C129) = YEAR(_xlpm._完了日))
                ),1),
    IF(_xlpm._加工完了日 = 0,NA(),_xlpm._加工完了日)
)</f>
        <v>46182</v>
      </c>
      <c r="G129" s="2" t="str" cm="1">
        <f t="array" ref="G129">_xlfn.LET(
    _xlpm._完了日列,#REF!,
    _xlpm._完了日,
    _xlfn.TAKE(
        _xlfn._xlws.FILTER(_xlpm._完了日列,
            (A129=#REF!)*
            (DATEVALUE("2025/1/1") &lt; C129)
        ),1
    ),
    IFERROR(_xlpm._完了日,"")
)</f>
        <v/>
      </c>
      <c r="H129" s="2" cm="1">
        <f t="array" ref="H129">_xlfn.LET(
    _xlpm.f, IFERROR(F129, 0),
    _xlpm.g, IFERROR(G129, 0),
    _xlpm.c, IFERROR(C129, 0),
    _xlfn.IFS(
        ISNUMBER(_xlpm.f)*(_xlpm.f&gt;0), _xlpm.f,
        ISNUMBER(_xlpm.g)*(_xlpm.g&gt;0), _xlpm.g,
        ISNUMBER(_xlpm.c)*(_xlpm.c&gt;0), _xlpm.c,
        TRUE, ""
    )
)</f>
        <v>46182</v>
      </c>
      <c r="I129" s="5" cm="1">
        <f t="array" ref="I12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(A129=_xlpm._依頼NO列) *
                (YEAR(_xlpm._月次年月日列) = YEAR(H129))
            )
        ),
    0)
)</f>
        <v>0</v>
      </c>
      <c r="J129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179200</v>
      </c>
      <c r="K129" s="5">
        <f t="shared" si="6"/>
        <v>179200</v>
      </c>
      <c r="L129" s="12">
        <f>_xlfn.LET(
  _xlpm._依頼NO, A129,
  _xlpm._集計年, YEAR(H129),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29" s="12">
        <f>_xlfn.LET(
  _xlpm._依頼NO, A129,
  _xlpm._集計年, YEAR(H129),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29" s="5" t="str">
        <f t="shared" si="7"/>
        <v>SEC</v>
      </c>
      <c r="O129" s="5" t="str">
        <f t="shared" si="8"/>
        <v>熱融着</v>
      </c>
      <c r="P129" s="5" t="str">
        <f t="shared" si="9"/>
        <v/>
      </c>
      <c r="Q129" s="5" t="str">
        <f t="shared" si="10"/>
        <v/>
      </c>
      <c r="R129" s="5" t="str">
        <f t="shared" si="11"/>
        <v/>
      </c>
      <c r="T129" t="b">
        <f>IF(_t受注ﾌｧｲﾙ_総合計[[#This Row],[加工金額]]=_t受注ﾌｧｲﾙ_総合計[[#This Row],[受注金額(修正)]],TRUE)</f>
        <v>1</v>
      </c>
    </row>
    <row r="130" spans="1:20">
      <c r="A130" s="232" t="s">
        <v>1695</v>
      </c>
      <c r="B130" t="s">
        <v>17</v>
      </c>
      <c r="C130" s="2">
        <v>46181</v>
      </c>
      <c r="D130" s="232">
        <v>5600</v>
      </c>
      <c r="E130" s="232">
        <v>61600</v>
      </c>
      <c r="F130" s="2" t="e" cm="1" vm="10">
        <f t="array" ref="F130">_xlfn.LET(
    _xlpm._完了日,_加工実績DATA[加工完了日],
    _xlpm._調整納期列,_t受注ﾌｧｲﾙ_総合計[調整納期],
    _xlpm._加工完了日,_xlfn.TAKE(
                _xlfn._xlws.FILTER(_xlpm._完了日,
                    (A130=_加工実績DATA[依頼NO])*
                    (YEAR(C130) = YEAR(_xlpm._完了日))
                ),1),
    IF(_xlpm._加工完了日 = 0,NA(),_xlpm._加工完了日)
)</f>
        <v>#VALUE!</v>
      </c>
      <c r="G130" s="2" t="str" cm="1">
        <f t="array" ref="G130">_xlfn.LET(
    _xlpm._完了日列,#REF!,
    _xlpm._完了日,
    _xlfn.TAKE(
        _xlfn._xlws.FILTER(_xlpm._完了日列,
            (A130=#REF!)*
            (DATEVALUE("2025/1/1") &lt; C130)
        ),1
    ),
    IFERROR(_xlpm._完了日,"")
)</f>
        <v/>
      </c>
      <c r="H130" s="2" cm="1">
        <f t="array" ref="H130">_xlfn.LET(
    _xlpm.f, IFERROR(F130, 0),
    _xlpm.g, IFERROR(G130, 0),
    _xlpm.c, IFERROR(C130, 0),
    _xlfn.IFS(
        ISNUMBER(_xlpm.f)*(_xlpm.f&gt;0), _xlpm.f,
        ISNUMBER(_xlpm.g)*(_xlpm.g&gt;0), _xlpm.g,
        ISNUMBER(_xlpm.c)*(_xlpm.c&gt;0), _xlpm.c,
        TRUE, ""
    )
)</f>
        <v>46181</v>
      </c>
      <c r="I130" s="5" cm="1">
        <f t="array" ref="I13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(A130=_xlpm._依頼NO列) *
                (YEAR(_xlpm._月次年月日列) = YEAR(H130))
            )
        ),
    0)
)</f>
        <v>0</v>
      </c>
      <c r="J130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61600</v>
      </c>
      <c r="K130" s="5">
        <f t="shared" ref="K130:K193" si="12">IF(ISERROR(F130),0,E130)</f>
        <v>0</v>
      </c>
      <c r="L130" s="12">
        <f>_xlfn.LET(
  _xlpm._依頼NO, A130,
  _xlpm._集計年, YEAR(H130),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30" s="12">
        <f>_xlfn.LET(
  _xlpm._依頼NO, A130,
  _xlpm._集計年, YEAR(H130),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30" s="5" t="str">
        <f t="shared" ref="N130:N193" si="13">IFERROR(
    INDEX(
        _xlfn.TEXTSPLIT(
            SUBSTITUTE(SUBSTITUTE(B130, "，", ","), "、", ","),
            ",",
        ),
        1,
        1
    ),
    ""
)</f>
        <v>ｽﾗｲｽ</v>
      </c>
      <c r="O130" s="5" t="str">
        <f t="shared" ref="O130:O193" si="14">IFERROR(
    INDEX(
        _xlfn.TEXTSPLIT(
            SUBSTITUTE(SUBSTITUTE(B130, "，", ","), "、", ","),
            ",",
        ),
        1,
        2
    ),
    ""
)</f>
        <v/>
      </c>
      <c r="P130" s="5" t="str">
        <f t="shared" ref="P130:P193" si="15">IFERROR(
    INDEX(
        _xlfn.TEXTSPLIT(
            SUBSTITUTE(SUBSTITUTE(B130, "，", ","), "、", ","),
            ",",
        ),
        1,
        3
    ),
    ""
)</f>
        <v/>
      </c>
      <c r="Q130" s="5" t="str">
        <f t="shared" ref="Q130:Q193" si="16">IFERROR(
    INDEX(
        _xlfn.TEXTSPLIT(
            SUBSTITUTE(SUBSTITUTE(B130, "，", ","), "、", ","),
            ",",
        ),
        1,
        4
    ),
    ""
)</f>
        <v/>
      </c>
      <c r="R130" s="5" t="str">
        <f t="shared" ref="R130:R193" si="17">IFERROR(
    INDEX(
        _xlfn.TEXTSPLIT(
            SUBSTITUTE(SUBSTITUTE(B130, "，", ","), "、", ","),
            ",",
        ),
        1,
        5
    ),
    ""
)</f>
        <v/>
      </c>
      <c r="T130" t="b">
        <f>IF(_t受注ﾌｧｲﾙ_総合計[[#This Row],[加工金額]]=_t受注ﾌｧｲﾙ_総合計[[#This Row],[受注金額(修正)]],TRUE)</f>
        <v>1</v>
      </c>
    </row>
    <row r="131" spans="1:20">
      <c r="A131" s="232" t="s">
        <v>1696</v>
      </c>
      <c r="B131" t="s">
        <v>17</v>
      </c>
      <c r="C131" s="2">
        <v>46178</v>
      </c>
      <c r="D131" s="232">
        <v>4800</v>
      </c>
      <c r="E131" s="232">
        <v>52800</v>
      </c>
      <c r="F131" s="2" t="e" cm="1" vm="10">
        <f t="array" ref="F131">_xlfn.LET(
    _xlpm._完了日,_加工実績DATA[加工完了日],
    _xlpm._調整納期列,_t受注ﾌｧｲﾙ_総合計[調整納期],
    _xlpm._加工完了日,_xlfn.TAKE(
                _xlfn._xlws.FILTER(_xlpm._完了日,
                    (A131=_加工実績DATA[依頼NO])*
                    (YEAR(C131) = YEAR(_xlpm._完了日))
                ),1),
    IF(_xlpm._加工完了日 = 0,NA(),_xlpm._加工完了日)
)</f>
        <v>#VALUE!</v>
      </c>
      <c r="G131" s="2" t="str" cm="1">
        <f t="array" ref="G131">_xlfn.LET(
    _xlpm._完了日列,#REF!,
    _xlpm._完了日,
    _xlfn.TAKE(
        _xlfn._xlws.FILTER(_xlpm._完了日列,
            (A131=#REF!)*
            (DATEVALUE("2025/1/1") &lt; C131)
        ),1
    ),
    IFERROR(_xlpm._完了日,"")
)</f>
        <v/>
      </c>
      <c r="H131" s="2" cm="1">
        <f t="array" ref="H131">_xlfn.LET(
    _xlpm.f, IFERROR(F131, 0),
    _xlpm.g, IFERROR(G131, 0),
    _xlpm.c, IFERROR(C131, 0),
    _xlfn.IFS(
        ISNUMBER(_xlpm.f)*(_xlpm.f&gt;0), _xlpm.f,
        ISNUMBER(_xlpm.g)*(_xlpm.g&gt;0), _xlpm.g,
        ISNUMBER(_xlpm.c)*(_xlpm.c&gt;0), _xlpm.c,
        TRUE, ""
    )
)</f>
        <v>46178</v>
      </c>
      <c r="I131" s="5" cm="1">
        <f t="array" ref="I13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(A131=_xlpm._依頼NO列) *
                (YEAR(_xlpm._月次年月日列) = YEAR(H131))
            )
        ),
    0)
)</f>
        <v>0</v>
      </c>
      <c r="J131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52800</v>
      </c>
      <c r="K131" s="5">
        <f t="shared" si="12"/>
        <v>0</v>
      </c>
      <c r="L131" s="12">
        <f>_xlfn.LET(
  _xlpm._依頼NO, A131,
  _xlpm._集計年, YEAR(H131),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31" s="12">
        <f>_xlfn.LET(
  _xlpm._依頼NO, A131,
  _xlpm._集計年, YEAR(H131),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31" s="5" t="str">
        <f t="shared" si="13"/>
        <v>ｽﾗｲｽ</v>
      </c>
      <c r="O131" s="5" t="str">
        <f t="shared" si="14"/>
        <v/>
      </c>
      <c r="P131" s="5" t="str">
        <f t="shared" si="15"/>
        <v/>
      </c>
      <c r="Q131" s="5" t="str">
        <f t="shared" si="16"/>
        <v/>
      </c>
      <c r="R131" s="5" t="str">
        <f t="shared" si="17"/>
        <v/>
      </c>
      <c r="T131" t="b">
        <f>IF(_t受注ﾌｧｲﾙ_総合計[[#This Row],[加工金額]]=_t受注ﾌｧｲﾙ_総合計[[#This Row],[受注金額(修正)]],TRUE)</f>
        <v>1</v>
      </c>
    </row>
    <row r="132" spans="1:20">
      <c r="A132" s="232" t="s">
        <v>1585</v>
      </c>
      <c r="B132" t="s">
        <v>293</v>
      </c>
      <c r="C132" s="2">
        <v>46195</v>
      </c>
      <c r="D132" s="232" t="s">
        <v>1964</v>
      </c>
      <c r="E132" s="232">
        <v>31936</v>
      </c>
      <c r="F132" s="2" t="e" cm="1" vm="10">
        <f t="array" ref="F132">_xlfn.LET(
    _xlpm._完了日,_加工実績DATA[加工完了日],
    _xlpm._調整納期列,_t受注ﾌｧｲﾙ_総合計[調整納期],
    _xlpm._加工完了日,_xlfn.TAKE(
                _xlfn._xlws.FILTER(_xlpm._完了日,
                    (A132=_加工実績DATA[依頼NO])*
                    (YEAR(C132) = YEAR(_xlpm._完了日))
                ),1),
    IF(_xlpm._加工完了日 = 0,NA(),_xlpm._加工完了日)
)</f>
        <v>#VALUE!</v>
      </c>
      <c r="G132" s="2" t="str" cm="1">
        <f t="array" ref="G132">_xlfn.LET(
    _xlpm._完了日列,#REF!,
    _xlpm._完了日,
    _xlfn.TAKE(
        _xlfn._xlws.FILTER(_xlpm._完了日列,
            (A132=#REF!)*
            (DATEVALUE("2025/1/1") &lt; C132)
        ),1
    ),
    IFERROR(_xlpm._完了日,"")
)</f>
        <v/>
      </c>
      <c r="H132" s="2" cm="1">
        <f t="array" ref="H132">_xlfn.LET(
    _xlpm.f, IFERROR(F132, 0),
    _xlpm.g, IFERROR(G132, 0),
    _xlpm.c, IFERROR(C132, 0),
    _xlfn.IFS(
        ISNUMBER(_xlpm.f)*(_xlpm.f&gt;0), _xlpm.f,
        ISNUMBER(_xlpm.g)*(_xlpm.g&gt;0), _xlpm.g,
        ISNUMBER(_xlpm.c)*(_xlpm.c&gt;0), _xlpm.c,
        TRUE, ""
    )
)</f>
        <v>46195</v>
      </c>
      <c r="I132" s="5" cm="1">
        <f t="array" ref="I13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(A132=_xlpm._依頼NO列) *
                (YEAR(_xlpm._月次年月日列) = YEAR(H132))
            )
        ),
    0)
)</f>
        <v>0</v>
      </c>
      <c r="J132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31936</v>
      </c>
      <c r="K132" s="5">
        <f t="shared" si="12"/>
        <v>0</v>
      </c>
      <c r="L132" s="12">
        <f>_xlfn.LET(
  _xlpm._依頼NO, A132,
  _xlpm._集計年, YEAR(H132),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32" s="12">
        <f>_xlfn.LET(
  _xlpm._依頼NO, A132,
  _xlpm._集計年, YEAR(H132),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32" s="5" t="str">
        <f t="shared" si="13"/>
        <v>ｴﾝﾎﾞｽ</v>
      </c>
      <c r="O132" s="5" t="str">
        <f t="shared" si="14"/>
        <v>分割</v>
      </c>
      <c r="P132" s="5" t="str">
        <f t="shared" si="15"/>
        <v/>
      </c>
      <c r="Q132" s="5" t="str">
        <f t="shared" si="16"/>
        <v/>
      </c>
      <c r="R132" s="5" t="str">
        <f t="shared" si="17"/>
        <v/>
      </c>
      <c r="T132" t="b">
        <f>IF(_t受注ﾌｧｲﾙ_総合計[[#This Row],[加工金額]]=_t受注ﾌｧｲﾙ_総合計[[#This Row],[受注金額(修正)]],TRUE)</f>
        <v>1</v>
      </c>
    </row>
    <row r="133" spans="1:20">
      <c r="A133" s="232" t="s">
        <v>1587</v>
      </c>
      <c r="B133" t="s">
        <v>18</v>
      </c>
      <c r="C133" s="2">
        <v>46178</v>
      </c>
      <c r="D133" s="232">
        <v>200</v>
      </c>
      <c r="E133" s="232">
        <v>3400</v>
      </c>
      <c r="F133" s="2" t="e" cm="1" vm="10">
        <f t="array" ref="F133">_xlfn.LET(
    _xlpm._完了日,_加工実績DATA[加工完了日],
    _xlpm._調整納期列,_t受注ﾌｧｲﾙ_総合計[調整納期],
    _xlpm._加工完了日,_xlfn.TAKE(
                _xlfn._xlws.FILTER(_xlpm._完了日,
                    (A133=_加工実績DATA[依頼NO])*
                    (YEAR(C133) = YEAR(_xlpm._完了日))
                ),1),
    IF(_xlpm._加工完了日 = 0,NA(),_xlpm._加工完了日)
)</f>
        <v>#VALUE!</v>
      </c>
      <c r="G133" s="2" t="str" cm="1">
        <f t="array" ref="G133">_xlfn.LET(
    _xlpm._完了日列,#REF!,
    _xlpm._完了日,
    _xlfn.TAKE(
        _xlfn._xlws.FILTER(_xlpm._完了日列,
            (A133=#REF!)*
            (DATEVALUE("2025/1/1") &lt; C133)
        ),1
    ),
    IFERROR(_xlpm._完了日,"")
)</f>
        <v/>
      </c>
      <c r="H133" s="2" cm="1">
        <f t="array" ref="H133">_xlfn.LET(
    _xlpm.f, IFERROR(F133, 0),
    _xlpm.g, IFERROR(G133, 0),
    _xlpm.c, IFERROR(C133, 0),
    _xlfn.IFS(
        ISNUMBER(_xlpm.f)*(_xlpm.f&gt;0), _xlpm.f,
        ISNUMBER(_xlpm.g)*(_xlpm.g&gt;0), _xlpm.g,
        ISNUMBER(_xlpm.c)*(_xlpm.c&gt;0), _xlpm.c,
        TRUE, ""
    )
)</f>
        <v>46178</v>
      </c>
      <c r="I133" s="5" cm="1">
        <f t="array" ref="I13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(A133=_xlpm._依頼NO列) *
                (YEAR(_xlpm._月次年月日列) = YEAR(H133))
            )
        ),
    0)
)</f>
        <v>0</v>
      </c>
      <c r="J133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3400</v>
      </c>
      <c r="K133" s="5">
        <f t="shared" si="12"/>
        <v>0</v>
      </c>
      <c r="L133" s="12">
        <f>_xlfn.LET(
  _xlpm._依頼NO, A133,
  _xlpm._集計年, YEAR(H133),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33" s="12">
        <f>_xlfn.LET(
  _xlpm._依頼NO, A133,
  _xlpm._集計年, YEAR(H133),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33" s="5" t="str">
        <f t="shared" si="13"/>
        <v>ｴﾝﾎﾞｽ</v>
      </c>
      <c r="O133" s="5" t="str">
        <f t="shared" si="14"/>
        <v/>
      </c>
      <c r="P133" s="5" t="str">
        <f t="shared" si="15"/>
        <v/>
      </c>
      <c r="Q133" s="5" t="str">
        <f t="shared" si="16"/>
        <v/>
      </c>
      <c r="R133" s="5" t="str">
        <f t="shared" si="17"/>
        <v/>
      </c>
      <c r="T133" t="b">
        <f>IF(_t受注ﾌｧｲﾙ_総合計[[#This Row],[加工金額]]=_t受注ﾌｧｲﾙ_総合計[[#This Row],[受注金額(修正)]],TRUE)</f>
        <v>1</v>
      </c>
    </row>
    <row r="134" spans="1:20">
      <c r="A134" s="232" t="s">
        <v>1588</v>
      </c>
      <c r="B134" t="s">
        <v>293</v>
      </c>
      <c r="C134" s="2">
        <v>46178</v>
      </c>
      <c r="D134" s="232" t="s">
        <v>1967</v>
      </c>
      <c r="E134" s="232">
        <v>25440</v>
      </c>
      <c r="F134" s="2" t="e" cm="1" vm="10">
        <f t="array" ref="F134">_xlfn.LET(
    _xlpm._完了日,_加工実績DATA[加工完了日],
    _xlpm._調整納期列,_t受注ﾌｧｲﾙ_総合計[調整納期],
    _xlpm._加工完了日,_xlfn.TAKE(
                _xlfn._xlws.FILTER(_xlpm._完了日,
                    (A134=_加工実績DATA[依頼NO])*
                    (YEAR(C134) = YEAR(_xlpm._完了日))
                ),1),
    IF(_xlpm._加工完了日 = 0,NA(),_xlpm._加工完了日)
)</f>
        <v>#VALUE!</v>
      </c>
      <c r="G134" s="2" t="str" cm="1">
        <f t="array" ref="G134">_xlfn.LET(
    _xlpm._完了日列,#REF!,
    _xlpm._完了日,
    _xlfn.TAKE(
        _xlfn._xlws.FILTER(_xlpm._完了日列,
            (A134=#REF!)*
            (DATEVALUE("2025/1/1") &lt; C134)
        ),1
    ),
    IFERROR(_xlpm._完了日,"")
)</f>
        <v/>
      </c>
      <c r="H134" s="2" cm="1">
        <f t="array" ref="H134">_xlfn.LET(
    _xlpm.f, IFERROR(F134, 0),
    _xlpm.g, IFERROR(G134, 0),
    _xlpm.c, IFERROR(C134, 0),
    _xlfn.IFS(
        ISNUMBER(_xlpm.f)*(_xlpm.f&gt;0), _xlpm.f,
        ISNUMBER(_xlpm.g)*(_xlpm.g&gt;0), _xlpm.g,
        ISNUMBER(_xlpm.c)*(_xlpm.c&gt;0), _xlpm.c,
        TRUE, ""
    )
)</f>
        <v>46178</v>
      </c>
      <c r="I134" s="5" cm="1">
        <f t="array" ref="I13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(A134=_xlpm._依頼NO列) *
                (YEAR(_xlpm._月次年月日列) = YEAR(H134))
            )
        ),
    0)
)</f>
        <v>0</v>
      </c>
      <c r="J134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25440</v>
      </c>
      <c r="K134" s="5">
        <f t="shared" si="12"/>
        <v>0</v>
      </c>
      <c r="L134" s="12">
        <f>_xlfn.LET(
  _xlpm._依頼NO, A134,
  _xlpm._集計年, YEAR(H134),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34" s="12">
        <f>_xlfn.LET(
  _xlpm._依頼NO, A134,
  _xlpm._集計年, YEAR(H134),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34" s="5" t="str">
        <f t="shared" si="13"/>
        <v>ｴﾝﾎﾞｽ</v>
      </c>
      <c r="O134" s="5" t="str">
        <f t="shared" si="14"/>
        <v>分割</v>
      </c>
      <c r="P134" s="5" t="str">
        <f t="shared" si="15"/>
        <v/>
      </c>
      <c r="Q134" s="5" t="str">
        <f t="shared" si="16"/>
        <v/>
      </c>
      <c r="R134" s="5" t="str">
        <f t="shared" si="17"/>
        <v/>
      </c>
      <c r="T134" t="b">
        <f>IF(_t受注ﾌｧｲﾙ_総合計[[#This Row],[加工金額]]=_t受注ﾌｧｲﾙ_総合計[[#This Row],[受注金額(修正)]],TRUE)</f>
        <v>1</v>
      </c>
    </row>
    <row r="135" spans="1:20">
      <c r="A135" s="232" t="s">
        <v>1589</v>
      </c>
      <c r="B135" t="s">
        <v>18</v>
      </c>
      <c r="C135" s="2">
        <v>46178</v>
      </c>
      <c r="D135" s="232">
        <v>200</v>
      </c>
      <c r="E135" s="232">
        <v>3400</v>
      </c>
      <c r="F135" s="2" t="e" cm="1" vm="10">
        <f t="array" ref="F135">_xlfn.LET(
    _xlpm._完了日,_加工実績DATA[加工完了日],
    _xlpm._調整納期列,_t受注ﾌｧｲﾙ_総合計[調整納期],
    _xlpm._加工完了日,_xlfn.TAKE(
                _xlfn._xlws.FILTER(_xlpm._完了日,
                    (A135=_加工実績DATA[依頼NO])*
                    (YEAR(C135) = YEAR(_xlpm._完了日))
                ),1),
    IF(_xlpm._加工完了日 = 0,NA(),_xlpm._加工完了日)
)</f>
        <v>#VALUE!</v>
      </c>
      <c r="G135" s="2" t="str" cm="1">
        <f t="array" ref="G135">_xlfn.LET(
    _xlpm._完了日列,#REF!,
    _xlpm._完了日,
    _xlfn.TAKE(
        _xlfn._xlws.FILTER(_xlpm._完了日列,
            (A135=#REF!)*
            (DATEVALUE("2025/1/1") &lt; C135)
        ),1
    ),
    IFERROR(_xlpm._完了日,"")
)</f>
        <v/>
      </c>
      <c r="H135" s="2" cm="1">
        <f t="array" ref="H135">_xlfn.LET(
    _xlpm.f, IFERROR(F135, 0),
    _xlpm.g, IFERROR(G135, 0),
    _xlpm.c, IFERROR(C135, 0),
    _xlfn.IFS(
        ISNUMBER(_xlpm.f)*(_xlpm.f&gt;0), _xlpm.f,
        ISNUMBER(_xlpm.g)*(_xlpm.g&gt;0), _xlpm.g,
        ISNUMBER(_xlpm.c)*(_xlpm.c&gt;0), _xlpm.c,
        TRUE, ""
    )
)</f>
        <v>46178</v>
      </c>
      <c r="I135" s="5" cm="1">
        <f t="array" ref="I13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(A135=_xlpm._依頼NO列) *
                (YEAR(_xlpm._月次年月日列) = YEAR(H135))
            )
        ),
    0)
)</f>
        <v>0</v>
      </c>
      <c r="J135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3400</v>
      </c>
      <c r="K135" s="5">
        <f t="shared" si="12"/>
        <v>0</v>
      </c>
      <c r="L135" s="12">
        <f>_xlfn.LET(
  _xlpm._依頼NO, A135,
  _xlpm._集計年, YEAR(H135),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35" s="12">
        <f>_xlfn.LET(
  _xlpm._依頼NO, A135,
  _xlpm._集計年, YEAR(H135),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35" s="5" t="str">
        <f t="shared" si="13"/>
        <v>ｴﾝﾎﾞｽ</v>
      </c>
      <c r="O135" s="5" t="str">
        <f t="shared" si="14"/>
        <v/>
      </c>
      <c r="P135" s="5" t="str">
        <f t="shared" si="15"/>
        <v/>
      </c>
      <c r="Q135" s="5" t="str">
        <f t="shared" si="16"/>
        <v/>
      </c>
      <c r="R135" s="5" t="str">
        <f t="shared" si="17"/>
        <v/>
      </c>
      <c r="T135" t="b">
        <f>IF(_t受注ﾌｧｲﾙ_総合計[[#This Row],[加工金額]]=_t受注ﾌｧｲﾙ_総合計[[#This Row],[受注金額(修正)]],TRUE)</f>
        <v>1</v>
      </c>
    </row>
    <row r="136" spans="1:20">
      <c r="A136" s="232" t="s">
        <v>1590</v>
      </c>
      <c r="B136" t="s">
        <v>39</v>
      </c>
      <c r="C136" s="2">
        <v>46171</v>
      </c>
      <c r="D136" s="232">
        <v>4000</v>
      </c>
      <c r="E136" s="232">
        <v>52000</v>
      </c>
      <c r="F136" s="2" t="e" cm="1" vm="10">
        <f t="array" ref="F136">_xlfn.LET(
    _xlpm._完了日,_加工実績DATA[加工完了日],
    _xlpm._調整納期列,_t受注ﾌｧｲﾙ_総合計[調整納期],
    _xlpm._加工完了日,_xlfn.TAKE(
                _xlfn._xlws.FILTER(_xlpm._完了日,
                    (A136=_加工実績DATA[依頼NO])*
                    (YEAR(C136) = YEAR(_xlpm._完了日))
                ),1),
    IF(_xlpm._加工完了日 = 0,NA(),_xlpm._加工完了日)
)</f>
        <v>#VALUE!</v>
      </c>
      <c r="G136" s="2" t="str" cm="1">
        <f t="array" ref="G136">_xlfn.LET(
    _xlpm._完了日列,#REF!,
    _xlpm._完了日,
    _xlfn.TAKE(
        _xlfn._xlws.FILTER(_xlpm._完了日列,
            (A136=#REF!)*
            (DATEVALUE("2025/1/1") &lt; C136)
        ),1
    ),
    IFERROR(_xlpm._完了日,"")
)</f>
        <v/>
      </c>
      <c r="H136" s="2" cm="1">
        <f t="array" ref="H136">_xlfn.LET(
    _xlpm.f, IFERROR(F136, 0),
    _xlpm.g, IFERROR(G136, 0),
    _xlpm.c, IFERROR(C136, 0),
    _xlfn.IFS(
        ISNUMBER(_xlpm.f)*(_xlpm.f&gt;0), _xlpm.f,
        ISNUMBER(_xlpm.g)*(_xlpm.g&gt;0), _xlpm.g,
        ISNUMBER(_xlpm.c)*(_xlpm.c&gt;0), _xlpm.c,
        TRUE, ""
    )
)</f>
        <v>46171</v>
      </c>
      <c r="I136" s="5" cm="1">
        <f t="array" ref="I13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(A136=_xlpm._依頼NO列) *
                (YEAR(_xlpm._月次年月日列) = YEAR(H136))
            )
        ),
    0)
)</f>
        <v>0</v>
      </c>
      <c r="J136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52000</v>
      </c>
      <c r="K136" s="5">
        <f t="shared" si="12"/>
        <v>0</v>
      </c>
      <c r="L136" s="12">
        <f>_xlfn.LET(
  _xlpm._依頼NO, A136,
  _xlpm._集計年, YEAR(H136),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36" s="12">
        <f>_xlfn.LET(
  _xlpm._依頼NO, A136,
  _xlpm._集計年, YEAR(H136),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36" s="5" t="str">
        <f t="shared" si="13"/>
        <v>SEC</v>
      </c>
      <c r="O136" s="5" t="str">
        <f t="shared" si="14"/>
        <v/>
      </c>
      <c r="P136" s="5" t="str">
        <f t="shared" si="15"/>
        <v/>
      </c>
      <c r="Q136" s="5" t="str">
        <f t="shared" si="16"/>
        <v/>
      </c>
      <c r="R136" s="5" t="str">
        <f t="shared" si="17"/>
        <v/>
      </c>
      <c r="T136" t="b">
        <f>IF(_t受注ﾌｧｲﾙ_総合計[[#This Row],[加工金額]]=_t受注ﾌｧｲﾙ_総合計[[#This Row],[受注金額(修正)]],TRUE)</f>
        <v>1</v>
      </c>
    </row>
    <row r="137" spans="1:20">
      <c r="A137" s="232" t="s">
        <v>1591</v>
      </c>
      <c r="B137" t="s">
        <v>17</v>
      </c>
      <c r="C137" s="2">
        <v>46181</v>
      </c>
      <c r="D137" s="232">
        <v>4000</v>
      </c>
      <c r="E137" s="232">
        <v>44000</v>
      </c>
      <c r="F137" s="2" t="e" cm="1" vm="10">
        <f t="array" ref="F137">_xlfn.LET(
    _xlpm._完了日,_加工実績DATA[加工完了日],
    _xlpm._調整納期列,_t受注ﾌｧｲﾙ_総合計[調整納期],
    _xlpm._加工完了日,_xlfn.TAKE(
                _xlfn._xlws.FILTER(_xlpm._完了日,
                    (A137=_加工実績DATA[依頼NO])*
                    (YEAR(C137) = YEAR(_xlpm._完了日))
                ),1),
    IF(_xlpm._加工完了日 = 0,NA(),_xlpm._加工完了日)
)</f>
        <v>#VALUE!</v>
      </c>
      <c r="G137" s="2" t="str" cm="1">
        <f t="array" ref="G137">_xlfn.LET(
    _xlpm._完了日列,#REF!,
    _xlpm._完了日,
    _xlfn.TAKE(
        _xlfn._xlws.FILTER(_xlpm._完了日列,
            (A137=#REF!)*
            (DATEVALUE("2025/1/1") &lt; C137)
        ),1
    ),
    IFERROR(_xlpm._完了日,"")
)</f>
        <v/>
      </c>
      <c r="H137" s="2" cm="1">
        <f t="array" ref="H137">_xlfn.LET(
    _xlpm.f, IFERROR(F137, 0),
    _xlpm.g, IFERROR(G137, 0),
    _xlpm.c, IFERROR(C137, 0),
    _xlfn.IFS(
        ISNUMBER(_xlpm.f)*(_xlpm.f&gt;0), _xlpm.f,
        ISNUMBER(_xlpm.g)*(_xlpm.g&gt;0), _xlpm.g,
        ISNUMBER(_xlpm.c)*(_xlpm.c&gt;0), _xlpm.c,
        TRUE, ""
    )
)</f>
        <v>46181</v>
      </c>
      <c r="I137" s="5" cm="1">
        <f t="array" ref="I13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(A137=_xlpm._依頼NO列) *
                (YEAR(_xlpm._月次年月日列) = YEAR(H137))
            )
        ),
    0)
)</f>
        <v>0</v>
      </c>
      <c r="J137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44000</v>
      </c>
      <c r="K137" s="5">
        <f t="shared" si="12"/>
        <v>0</v>
      </c>
      <c r="L137" s="12">
        <f>_xlfn.LET(
  _xlpm._依頼NO, A137,
  _xlpm._集計年, YEAR(H137),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37" s="12">
        <f>_xlfn.LET(
  _xlpm._依頼NO, A137,
  _xlpm._集計年, YEAR(H137),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37" s="5" t="str">
        <f t="shared" si="13"/>
        <v>ｽﾗｲｽ</v>
      </c>
      <c r="O137" s="5" t="str">
        <f t="shared" si="14"/>
        <v/>
      </c>
      <c r="P137" s="5" t="str">
        <f t="shared" si="15"/>
        <v/>
      </c>
      <c r="Q137" s="5" t="str">
        <f t="shared" si="16"/>
        <v/>
      </c>
      <c r="R137" s="5" t="str">
        <f t="shared" si="17"/>
        <v/>
      </c>
      <c r="T137" t="b">
        <f>IF(_t受注ﾌｧｲﾙ_総合計[[#This Row],[加工金額]]=_t受注ﾌｧｲﾙ_総合計[[#This Row],[受注金額(修正)]],TRUE)</f>
        <v>1</v>
      </c>
    </row>
    <row r="138" spans="1:20">
      <c r="A138" s="232" t="s">
        <v>1594</v>
      </c>
      <c r="B138" t="s">
        <v>127</v>
      </c>
      <c r="C138" s="2">
        <v>46176</v>
      </c>
      <c r="D138" s="232">
        <v>2850</v>
      </c>
      <c r="E138" s="232">
        <v>73245</v>
      </c>
      <c r="F138" s="2" t="e" cm="1" vm="10">
        <f t="array" ref="F138">_xlfn.LET(
    _xlpm._完了日,_加工実績DATA[加工完了日],
    _xlpm._調整納期列,_t受注ﾌｧｲﾙ_総合計[調整納期],
    _xlpm._加工完了日,_xlfn.TAKE(
                _xlfn._xlws.FILTER(_xlpm._完了日,
                    (A138=_加工実績DATA[依頼NO])*
                    (YEAR(C138) = YEAR(_xlpm._完了日))
                ),1),
    IF(_xlpm._加工完了日 = 0,NA(),_xlpm._加工完了日)
)</f>
        <v>#VALUE!</v>
      </c>
      <c r="G138" s="2" t="str" cm="1">
        <f t="array" ref="G138">_xlfn.LET(
    _xlpm._完了日列,#REF!,
    _xlpm._完了日,
    _xlfn.TAKE(
        _xlfn._xlws.FILTER(_xlpm._完了日列,
            (A138=#REF!)*
            (DATEVALUE("2025/1/1") &lt; C138)
        ),1
    ),
    IFERROR(_xlpm._完了日,"")
)</f>
        <v/>
      </c>
      <c r="H138" s="2" cm="1">
        <f t="array" ref="H138">_xlfn.LET(
    _xlpm.f, IFERROR(F138, 0),
    _xlpm.g, IFERROR(G138, 0),
    _xlpm.c, IFERROR(C138, 0),
    _xlfn.IFS(
        ISNUMBER(_xlpm.f)*(_xlpm.f&gt;0), _xlpm.f,
        ISNUMBER(_xlpm.g)*(_xlpm.g&gt;0), _xlpm.g,
        ISNUMBER(_xlpm.c)*(_xlpm.c&gt;0), _xlpm.c,
        TRUE, ""
    )
)</f>
        <v>46176</v>
      </c>
      <c r="I138" s="5" cm="1">
        <f t="array" ref="I13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(A138=_xlpm._依頼NO列) *
                (YEAR(_xlpm._月次年月日列) = YEAR(H138))
            )
        ),
    0)
)</f>
        <v>0</v>
      </c>
      <c r="J138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73245</v>
      </c>
      <c r="K138" s="5">
        <f t="shared" si="12"/>
        <v>0</v>
      </c>
      <c r="L138" s="12">
        <f>_xlfn.LET(
  _xlpm._依頼NO, A138,
  _xlpm._集計年, YEAR(H138),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1</v>
      </c>
      <c r="M138" s="12">
        <f>_xlfn.LET(
  _xlpm._依頼NO, A138,
  _xlpm._集計年, YEAR(H138),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0</v>
      </c>
      <c r="N138" s="5" t="str">
        <f t="shared" si="13"/>
        <v>SEC</v>
      </c>
      <c r="O138" s="5" t="str">
        <f t="shared" si="14"/>
        <v>ｽﾘｯﾄ(JR)</v>
      </c>
      <c r="P138" s="5" t="str">
        <f t="shared" si="15"/>
        <v/>
      </c>
      <c r="Q138" s="5" t="str">
        <f t="shared" si="16"/>
        <v/>
      </c>
      <c r="R138" s="5" t="str">
        <f t="shared" si="17"/>
        <v/>
      </c>
      <c r="T138" t="b">
        <f>IF(_t受注ﾌｧｲﾙ_総合計[[#This Row],[加工金額]]=_t受注ﾌｧｲﾙ_総合計[[#This Row],[受注金額(修正)]],TRUE)</f>
        <v>1</v>
      </c>
    </row>
    <row r="139" spans="1:20">
      <c r="A139" s="232" t="s">
        <v>1599</v>
      </c>
      <c r="B139" t="s">
        <v>1602</v>
      </c>
      <c r="C139" s="2">
        <v>46168</v>
      </c>
      <c r="D139" s="232">
        <v>400</v>
      </c>
      <c r="E139" s="232">
        <v>19200</v>
      </c>
      <c r="F139" s="2" t="e" cm="1" vm="10">
        <f t="array" ref="F139">_xlfn.LET(
    _xlpm._完了日,_加工実績DATA[加工完了日],
    _xlpm._調整納期列,_t受注ﾌｧｲﾙ_総合計[調整納期],
    _xlpm._加工完了日,_xlfn.TAKE(
                _xlfn._xlws.FILTER(_xlpm._完了日,
                    (A139=_加工実績DATA[依頼NO])*
                    (YEAR(C139) = YEAR(_xlpm._完了日))
                ),1),
    IF(_xlpm._加工完了日 = 0,NA(),_xlpm._加工完了日)
)</f>
        <v>#VALUE!</v>
      </c>
      <c r="G139" s="2" t="str" cm="1">
        <f t="array" ref="G139">_xlfn.LET(
    _xlpm._完了日列,#REF!,
    _xlpm._完了日,
    _xlfn.TAKE(
        _xlfn._xlws.FILTER(_xlpm._完了日列,
            (A139=#REF!)*
            (DATEVALUE("2025/1/1") &lt; C139)
        ),1
    ),
    IFERROR(_xlpm._完了日,"")
)</f>
        <v/>
      </c>
      <c r="H139" s="2" cm="1">
        <f t="array" ref="H139">_xlfn.LET(
    _xlpm.f, IFERROR(F139, 0),
    _xlpm.g, IFERROR(G139, 0),
    _xlpm.c, IFERROR(C139, 0),
    _xlfn.IFS(
        ISNUMBER(_xlpm.f)*(_xlpm.f&gt;0), _xlpm.f,
        ISNUMBER(_xlpm.g)*(_xlpm.g&gt;0), _xlpm.g,
        ISNUMBER(_xlpm.c)*(_xlpm.c&gt;0), _xlpm.c,
        TRUE, ""
    )
)</f>
        <v>46168</v>
      </c>
      <c r="I139" s="5" cm="1">
        <f t="array" ref="I13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(A139=_xlpm._依頼NO列) *
                (YEAR(_xlpm._月次年月日列) = YEAR(H139))
            )
        ),
    0)
)</f>
        <v>0</v>
      </c>
      <c r="J139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19200</v>
      </c>
      <c r="K139" s="5">
        <f t="shared" si="12"/>
        <v>0</v>
      </c>
      <c r="L139" s="12">
        <f>_xlfn.LET(
  _xlpm._依頼NO, A139,
  _xlpm._集計年, YEAR(H139),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39" s="12">
        <f>_xlfn.LET(
  _xlpm._依頼NO, A139,
  _xlpm._集計年, YEAR(H139),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39" s="5" t="str">
        <f t="shared" si="13"/>
        <v>EC</v>
      </c>
      <c r="O139" s="5" t="str">
        <f t="shared" si="14"/>
        <v>欠点表示</v>
      </c>
      <c r="P139" s="5" t="str">
        <f t="shared" si="15"/>
        <v>ｽﾘｯﾄ</v>
      </c>
      <c r="Q139" s="5" t="str">
        <f t="shared" si="16"/>
        <v/>
      </c>
      <c r="R139" s="5" t="str">
        <f t="shared" si="17"/>
        <v/>
      </c>
      <c r="T139" t="b">
        <f>IF(_t受注ﾌｧｲﾙ_総合計[[#This Row],[加工金額]]=_t受注ﾌｧｲﾙ_総合計[[#This Row],[受注金額(修正)]],TRUE)</f>
        <v>1</v>
      </c>
    </row>
    <row r="140" spans="1:20">
      <c r="A140" s="232" t="s">
        <v>510</v>
      </c>
      <c r="B140" t="s">
        <v>1558</v>
      </c>
      <c r="C140" s="2">
        <v>46167</v>
      </c>
      <c r="D140" s="232">
        <v>800</v>
      </c>
      <c r="E140" s="232">
        <v>24800</v>
      </c>
      <c r="F140" s="2" t="e" cm="1" vm="10">
        <f t="array" ref="F140">_xlfn.LET(
    _xlpm._完了日,_加工実績DATA[加工完了日],
    _xlpm._調整納期列,_t受注ﾌｧｲﾙ_総合計[調整納期],
    _xlpm._加工完了日,_xlfn.TAKE(
                _xlfn._xlws.FILTER(_xlpm._完了日,
                    (A140=_加工実績DATA[依頼NO])*
                    (YEAR(C140) = YEAR(_xlpm._完了日))
                ),1),
    IF(_xlpm._加工完了日 = 0,NA(),_xlpm._加工完了日)
)</f>
        <v>#VALUE!</v>
      </c>
      <c r="G140" s="2" t="str" cm="1">
        <f t="array" ref="G140">_xlfn.LET(
    _xlpm._完了日列,#REF!,
    _xlpm._完了日,
    _xlfn.TAKE(
        _xlfn._xlws.FILTER(_xlpm._完了日列,
            (A140=#REF!)*
            (DATEVALUE("2025/1/1") &lt; C140)
        ),1
    ),
    IFERROR(_xlpm._完了日,"")
)</f>
        <v/>
      </c>
      <c r="H140" s="2" cm="1">
        <f t="array" ref="H140">_xlfn.LET(
    _xlpm.f, IFERROR(F140, 0),
    _xlpm.g, IFERROR(G140, 0),
    _xlpm.c, IFERROR(C140, 0),
    _xlfn.IFS(
        ISNUMBER(_xlpm.f)*(_xlpm.f&gt;0), _xlpm.f,
        ISNUMBER(_xlpm.g)*(_xlpm.g&gt;0), _xlpm.g,
        ISNUMBER(_xlpm.c)*(_xlpm.c&gt;0), _xlpm.c,
        TRUE, ""
    )
)</f>
        <v>46167</v>
      </c>
      <c r="I140" s="5" cm="1">
        <f t="array" ref="I14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(A140=_xlpm._依頼NO列) *
                (YEAR(_xlpm._月次年月日列) = YEAR(H140))
            )
        ),
    0)
)</f>
        <v>0</v>
      </c>
      <c r="J140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24800</v>
      </c>
      <c r="K140" s="5">
        <f t="shared" si="12"/>
        <v>0</v>
      </c>
      <c r="L140" s="12">
        <f>_xlfn.LET(
  _xlpm._依頼NO, A140,
  _xlpm._集計年, YEAR(H140),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40" s="12">
        <f>_xlfn.LET(
  _xlpm._依頼NO, A140,
  _xlpm._集計年, YEAR(H140),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40" s="5" t="str">
        <f t="shared" si="13"/>
        <v>EC</v>
      </c>
      <c r="O140" s="5" t="str">
        <f t="shared" si="14"/>
        <v>欠点表示</v>
      </c>
      <c r="P140" s="5" t="str">
        <f t="shared" si="15"/>
        <v/>
      </c>
      <c r="Q140" s="5" t="str">
        <f t="shared" si="16"/>
        <v/>
      </c>
      <c r="R140" s="5" t="str">
        <f t="shared" si="17"/>
        <v/>
      </c>
      <c r="T140" t="b">
        <f>IF(_t受注ﾌｧｲﾙ_総合計[[#This Row],[加工金額]]=_t受注ﾌｧｲﾙ_総合計[[#This Row],[受注金額(修正)]],TRUE)</f>
        <v>1</v>
      </c>
    </row>
    <row r="141" spans="1:20">
      <c r="A141" s="232" t="s">
        <v>509</v>
      </c>
      <c r="B141" t="s">
        <v>38</v>
      </c>
      <c r="C141" s="2">
        <v>46168</v>
      </c>
      <c r="D141" s="232">
        <v>500</v>
      </c>
      <c r="E141" s="232">
        <v>17500</v>
      </c>
      <c r="F141" s="2" t="e" cm="1" vm="10">
        <f t="array" ref="F141">_xlfn.LET(
    _xlpm._完了日,_加工実績DATA[加工完了日],
    _xlpm._調整納期列,_t受注ﾌｧｲﾙ_総合計[調整納期],
    _xlpm._加工完了日,_xlfn.TAKE(
                _xlfn._xlws.FILTER(_xlpm._完了日,
                    (A141=_加工実績DATA[依頼NO])*
                    (YEAR(C141) = YEAR(_xlpm._完了日))
                ),1),
    IF(_xlpm._加工完了日 = 0,NA(),_xlpm._加工完了日)
)</f>
        <v>#VALUE!</v>
      </c>
      <c r="G141" s="2" t="str" cm="1">
        <f t="array" ref="G141">_xlfn.LET(
    _xlpm._完了日列,#REF!,
    _xlpm._完了日,
    _xlfn.TAKE(
        _xlfn._xlws.FILTER(_xlpm._完了日列,
            (A141=#REF!)*
            (DATEVALUE("2025/1/1") &lt; C141)
        ),1
    ),
    IFERROR(_xlpm._完了日,"")
)</f>
        <v/>
      </c>
      <c r="H141" s="2" cm="1">
        <f t="array" ref="H141">_xlfn.LET(
    _xlpm.f, IFERROR(F141, 0),
    _xlpm.g, IFERROR(G141, 0),
    _xlpm.c, IFERROR(C141, 0),
    _xlfn.IFS(
        ISNUMBER(_xlpm.f)*(_xlpm.f&gt;0), _xlpm.f,
        ISNUMBER(_xlpm.g)*(_xlpm.g&gt;0), _xlpm.g,
        ISNUMBER(_xlpm.c)*(_xlpm.c&gt;0), _xlpm.c,
        TRUE, ""
    )
)</f>
        <v>46168</v>
      </c>
      <c r="I141" s="5" cm="1">
        <f t="array" ref="I14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(A141=_xlpm._依頼NO列) *
                (YEAR(_xlpm._月次年月日列) = YEAR(H141))
            )
        ),
    0)
)</f>
        <v>0</v>
      </c>
      <c r="J141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17500</v>
      </c>
      <c r="K141" s="5">
        <f t="shared" si="12"/>
        <v>0</v>
      </c>
      <c r="L141" s="12">
        <f>_xlfn.LET(
  _xlpm._依頼NO, A141,
  _xlpm._集計年, YEAR(H141),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41" s="12">
        <f>_xlfn.LET(
  _xlpm._依頼NO, A141,
  _xlpm._集計年, YEAR(H141),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41" s="5" t="str">
        <f t="shared" si="13"/>
        <v>EC</v>
      </c>
      <c r="O141" s="5" t="str">
        <f t="shared" si="14"/>
        <v>ｽﾘｯﾄ</v>
      </c>
      <c r="P141" s="5" t="str">
        <f t="shared" si="15"/>
        <v/>
      </c>
      <c r="Q141" s="5" t="str">
        <f t="shared" si="16"/>
        <v/>
      </c>
      <c r="R141" s="5" t="str">
        <f t="shared" si="17"/>
        <v/>
      </c>
      <c r="T141" t="b">
        <f>IF(_t受注ﾌｧｲﾙ_総合計[[#This Row],[加工金額]]=_t受注ﾌｧｲﾙ_総合計[[#This Row],[受注金額(修正)]],TRUE)</f>
        <v>1</v>
      </c>
    </row>
    <row r="142" spans="1:20">
      <c r="A142" s="232" t="s">
        <v>1609</v>
      </c>
      <c r="B142" t="s">
        <v>1611</v>
      </c>
      <c r="C142" s="2">
        <v>46168</v>
      </c>
      <c r="D142" s="232">
        <v>250</v>
      </c>
      <c r="E142" s="232">
        <v>12000</v>
      </c>
      <c r="F142" s="2" t="e" cm="1" vm="10">
        <f t="array" ref="F142">_xlfn.LET(
    _xlpm._完了日,_加工実績DATA[加工完了日],
    _xlpm._調整納期列,_t受注ﾌｧｲﾙ_総合計[調整納期],
    _xlpm._加工完了日,_xlfn.TAKE(
                _xlfn._xlws.FILTER(_xlpm._完了日,
                    (A142=_加工実績DATA[依頼NO])*
                    (YEAR(C142) = YEAR(_xlpm._完了日))
                ),1),
    IF(_xlpm._加工完了日 = 0,NA(),_xlpm._加工完了日)
)</f>
        <v>#VALUE!</v>
      </c>
      <c r="G142" s="2" t="str" cm="1">
        <f t="array" ref="G142">_xlfn.LET(
    _xlpm._完了日列,#REF!,
    _xlpm._完了日,
    _xlfn.TAKE(
        _xlfn._xlws.FILTER(_xlpm._完了日列,
            (A142=#REF!)*
            (DATEVALUE("2025/1/1") &lt; C142)
        ),1
    ),
    IFERROR(_xlpm._完了日,"")
)</f>
        <v/>
      </c>
      <c r="H142" s="2" cm="1">
        <f t="array" ref="H142">_xlfn.LET(
    _xlpm.f, IFERROR(F142, 0),
    _xlpm.g, IFERROR(G142, 0),
    _xlpm.c, IFERROR(C142, 0),
    _xlfn.IFS(
        ISNUMBER(_xlpm.f)*(_xlpm.f&gt;0), _xlpm.f,
        ISNUMBER(_xlpm.g)*(_xlpm.g&gt;0), _xlpm.g,
        ISNUMBER(_xlpm.c)*(_xlpm.c&gt;0), _xlpm.c,
        TRUE, ""
    )
)</f>
        <v>46168</v>
      </c>
      <c r="I142" s="5" cm="1">
        <f t="array" ref="I14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(A142=_xlpm._依頼NO列) *
                (YEAR(_xlpm._月次年月日列) = YEAR(H142))
            )
        ),
    0)
)</f>
        <v>0</v>
      </c>
      <c r="J142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12000</v>
      </c>
      <c r="K142" s="5">
        <f t="shared" si="12"/>
        <v>0</v>
      </c>
      <c r="L142" s="12">
        <f>_xlfn.LET(
  _xlpm._依頼NO, A142,
  _xlpm._集計年, YEAR(H142),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42" s="12">
        <f>_xlfn.LET(
  _xlpm._依頼NO, A142,
  _xlpm._集計年, YEAR(H142),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42" s="5" t="str">
        <f t="shared" si="13"/>
        <v>EC</v>
      </c>
      <c r="O142" s="5" t="str">
        <f t="shared" si="14"/>
        <v>ｽﾘｯﾄ</v>
      </c>
      <c r="P142" s="5" t="str">
        <f t="shared" si="15"/>
        <v>巻き返し</v>
      </c>
      <c r="Q142" s="5" t="str">
        <f t="shared" si="16"/>
        <v/>
      </c>
      <c r="R142" s="5" t="str">
        <f t="shared" si="17"/>
        <v/>
      </c>
      <c r="T142" t="b">
        <f>IF(_t受注ﾌｧｲﾙ_総合計[[#This Row],[加工金額]]=_t受注ﾌｧｲﾙ_総合計[[#This Row],[受注金額(修正)]],TRUE)</f>
        <v>1</v>
      </c>
    </row>
    <row r="143" spans="1:20">
      <c r="A143" s="232" t="s">
        <v>525</v>
      </c>
      <c r="B143" t="s">
        <v>47</v>
      </c>
      <c r="C143" s="2">
        <v>46178</v>
      </c>
      <c r="D143" s="232">
        <v>2310</v>
      </c>
      <c r="E143" s="232">
        <v>60060</v>
      </c>
      <c r="F143" s="2" t="e" cm="1" vm="10">
        <f t="array" ref="F143">_xlfn.LET(
    _xlpm._完了日,_加工実績DATA[加工完了日],
    _xlpm._調整納期列,_t受注ﾌｧｲﾙ_総合計[調整納期],
    _xlpm._加工完了日,_xlfn.TAKE(
                _xlfn._xlws.FILTER(_xlpm._完了日,
                    (A143=_加工実績DATA[依頼NO])*
                    (YEAR(C143) = YEAR(_xlpm._完了日))
                ),1),
    IF(_xlpm._加工完了日 = 0,NA(),_xlpm._加工完了日)
)</f>
        <v>#VALUE!</v>
      </c>
      <c r="G143" s="2" t="str" cm="1">
        <f t="array" ref="G143">_xlfn.LET(
    _xlpm._完了日列,#REF!,
    _xlpm._完了日,
    _xlfn.TAKE(
        _xlfn._xlws.FILTER(_xlpm._完了日列,
            (A143=#REF!)*
            (DATEVALUE("2025/1/1") &lt; C143)
        ),1
    ),
    IFERROR(_xlpm._完了日,"")
)</f>
        <v/>
      </c>
      <c r="H143" s="2" cm="1">
        <f t="array" ref="H143">_xlfn.LET(
    _xlpm.f, IFERROR(F143, 0),
    _xlpm.g, IFERROR(G143, 0),
    _xlpm.c, IFERROR(C143, 0),
    _xlfn.IFS(
        ISNUMBER(_xlpm.f)*(_xlpm.f&gt;0), _xlpm.f,
        ISNUMBER(_xlpm.g)*(_xlpm.g&gt;0), _xlpm.g,
        ISNUMBER(_xlpm.c)*(_xlpm.c&gt;0), _xlpm.c,
        TRUE, ""
    )
)</f>
        <v>46178</v>
      </c>
      <c r="I143" s="5" cm="1">
        <f t="array" ref="I14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(A143=_xlpm._依頼NO列) *
                (YEAR(_xlpm._月次年月日列) = YEAR(H143))
            )
        ),
    0)
)</f>
        <v>0</v>
      </c>
      <c r="J143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60060</v>
      </c>
      <c r="K143" s="5">
        <f t="shared" si="12"/>
        <v>0</v>
      </c>
      <c r="L143" s="12">
        <f>_xlfn.LET(
  _xlpm._依頼NO, A143,
  _xlpm._集計年, YEAR(H143),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1</v>
      </c>
      <c r="M143" s="12">
        <f>_xlfn.LET(
  _xlpm._依頼NO, A143,
  _xlpm._集計年, YEAR(H143),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0</v>
      </c>
      <c r="N143" s="5" t="str">
        <f t="shared" si="13"/>
        <v>ｽﾗｲｽ</v>
      </c>
      <c r="O143" s="5" t="str">
        <f t="shared" si="14"/>
        <v>熱融着</v>
      </c>
      <c r="P143" s="5" t="str">
        <f t="shared" si="15"/>
        <v/>
      </c>
      <c r="Q143" s="5" t="str">
        <f t="shared" si="16"/>
        <v/>
      </c>
      <c r="R143" s="5" t="str">
        <f t="shared" si="17"/>
        <v/>
      </c>
      <c r="T143" t="b">
        <f>IF(_t受注ﾌｧｲﾙ_総合計[[#This Row],[加工金額]]=_t受注ﾌｧｲﾙ_総合計[[#This Row],[受注金額(修正)]],TRUE)</f>
        <v>1</v>
      </c>
    </row>
    <row r="144" spans="1:20">
      <c r="A144" s="232" t="s">
        <v>1616</v>
      </c>
      <c r="B144" t="s">
        <v>294</v>
      </c>
      <c r="C144" s="2">
        <v>46168</v>
      </c>
      <c r="D144" s="232">
        <v>1000</v>
      </c>
      <c r="E144" s="232">
        <v>31000</v>
      </c>
      <c r="F144" s="2" t="e" cm="1" vm="10">
        <f t="array" ref="F144">_xlfn.LET(
    _xlpm._完了日,_加工実績DATA[加工完了日],
    _xlpm._調整納期列,_t受注ﾌｧｲﾙ_総合計[調整納期],
    _xlpm._加工完了日,_xlfn.TAKE(
                _xlfn._xlws.FILTER(_xlpm._完了日,
                    (A144=_加工実績DATA[依頼NO])*
                    (YEAR(C144) = YEAR(_xlpm._完了日))
                ),1),
    IF(_xlpm._加工完了日 = 0,NA(),_xlpm._加工完了日)
)</f>
        <v>#VALUE!</v>
      </c>
      <c r="G144" s="2" t="str" cm="1">
        <f t="array" ref="G144">_xlfn.LET(
    _xlpm._完了日列,#REF!,
    _xlpm._完了日,
    _xlfn.TAKE(
        _xlfn._xlws.FILTER(_xlpm._完了日列,
            (A144=#REF!)*
            (DATEVALUE("2025/1/1") &lt; C144)
        ),1
    ),
    IFERROR(_xlpm._完了日,"")
)</f>
        <v/>
      </c>
      <c r="H144" s="2" cm="1">
        <f t="array" ref="H144">_xlfn.LET(
    _xlpm.f, IFERROR(F144, 0),
    _xlpm.g, IFERROR(G144, 0),
    _xlpm.c, IFERROR(C144, 0),
    _xlfn.IFS(
        ISNUMBER(_xlpm.f)*(_xlpm.f&gt;0), _xlpm.f,
        ISNUMBER(_xlpm.g)*(_xlpm.g&gt;0), _xlpm.g,
        ISNUMBER(_xlpm.c)*(_xlpm.c&gt;0), _xlpm.c,
        TRUE, ""
    )
)</f>
        <v>46168</v>
      </c>
      <c r="I144" s="5" cm="1">
        <f t="array" ref="I14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(A144=_xlpm._依頼NO列) *
                (YEAR(_xlpm._月次年月日列) = YEAR(H144))
            )
        ),
    0)
)</f>
        <v>0</v>
      </c>
      <c r="J144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31000</v>
      </c>
      <c r="K144" s="5">
        <f t="shared" si="12"/>
        <v>0</v>
      </c>
      <c r="L144" s="12">
        <f>_xlfn.LET(
  _xlpm._依頼NO, A144,
  _xlpm._集計年, YEAR(H144),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44" s="12">
        <f>_xlfn.LET(
  _xlpm._依頼NO, A144,
  _xlpm._集計年, YEAR(H144),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44" s="5" t="str">
        <f t="shared" si="13"/>
        <v>EC</v>
      </c>
      <c r="O144" s="5" t="str">
        <f t="shared" si="14"/>
        <v>巻き返し</v>
      </c>
      <c r="P144" s="5" t="str">
        <f t="shared" si="15"/>
        <v/>
      </c>
      <c r="Q144" s="5" t="str">
        <f t="shared" si="16"/>
        <v/>
      </c>
      <c r="R144" s="5" t="str">
        <f t="shared" si="17"/>
        <v/>
      </c>
      <c r="T144" t="b">
        <f>IF(_t受注ﾌｧｲﾙ_総合計[[#This Row],[加工金額]]=_t受注ﾌｧｲﾙ_総合計[[#This Row],[受注金額(修正)]],TRUE)</f>
        <v>1</v>
      </c>
    </row>
    <row r="145" spans="1:20">
      <c r="A145" s="232" t="s">
        <v>500</v>
      </c>
      <c r="B145" t="s">
        <v>42</v>
      </c>
      <c r="C145" s="2">
        <v>46170</v>
      </c>
      <c r="D145" s="232">
        <v>1600</v>
      </c>
      <c r="E145" s="232">
        <v>24000</v>
      </c>
      <c r="F145" s="2" t="e" cm="1" vm="10">
        <f t="array" ref="F145">_xlfn.LET(
    _xlpm._完了日,_加工実績DATA[加工完了日],
    _xlpm._調整納期列,_t受注ﾌｧｲﾙ_総合計[調整納期],
    _xlpm._加工完了日,_xlfn.TAKE(
                _xlfn._xlws.FILTER(_xlpm._完了日,
                    (A145=_加工実績DATA[依頼NO])*
                    (YEAR(C145) = YEAR(_xlpm._完了日))
                ),1),
    IF(_xlpm._加工完了日 = 0,NA(),_xlpm._加工完了日)
)</f>
        <v>#VALUE!</v>
      </c>
      <c r="G145" s="2" t="str" cm="1">
        <f t="array" ref="G145">_xlfn.LET(
    _xlpm._完了日列,#REF!,
    _xlpm._完了日,
    _xlfn.TAKE(
        _xlfn._xlws.FILTER(_xlpm._完了日列,
            (A145=#REF!)*
            (DATEVALUE("2025/1/1") &lt; C145)
        ),1
    ),
    IFERROR(_xlpm._完了日,"")
)</f>
        <v/>
      </c>
      <c r="H145" s="2" cm="1">
        <f t="array" ref="H145">_xlfn.LET(
    _xlpm.f, IFERROR(F145, 0),
    _xlpm.g, IFERROR(G145, 0),
    _xlpm.c, IFERROR(C145, 0),
    _xlfn.IFS(
        ISNUMBER(_xlpm.f)*(_xlpm.f&gt;0), _xlpm.f,
        ISNUMBER(_xlpm.g)*(_xlpm.g&gt;0), _xlpm.g,
        ISNUMBER(_xlpm.c)*(_xlpm.c&gt;0), _xlpm.c,
        TRUE, ""
    )
)</f>
        <v>46170</v>
      </c>
      <c r="I145" s="5" cm="1">
        <f t="array" ref="I14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(A145=_xlpm._依頼NO列) *
                (YEAR(_xlpm._月次年月日列) = YEAR(H145))
            )
        ),
    0)
)</f>
        <v>0</v>
      </c>
      <c r="J145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24000</v>
      </c>
      <c r="K145" s="5">
        <f t="shared" si="12"/>
        <v>0</v>
      </c>
      <c r="L145" s="12">
        <f>_xlfn.LET(
  _xlpm._依頼NO, A145,
  _xlpm._集計年, YEAR(H145),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45" s="12">
        <f>_xlfn.LET(
  _xlpm._依頼NO, A145,
  _xlpm._集計年, YEAR(H145),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45" s="5" t="str">
        <f t="shared" si="13"/>
        <v>分割</v>
      </c>
      <c r="O145" s="5" t="str">
        <f t="shared" si="14"/>
        <v/>
      </c>
      <c r="P145" s="5" t="str">
        <f t="shared" si="15"/>
        <v/>
      </c>
      <c r="Q145" s="5" t="str">
        <f t="shared" si="16"/>
        <v/>
      </c>
      <c r="R145" s="5" t="str">
        <f t="shared" si="17"/>
        <v/>
      </c>
      <c r="T145" t="b">
        <f>IF(_t受注ﾌｧｲﾙ_総合計[[#This Row],[加工金額]]=_t受注ﾌｧｲﾙ_総合計[[#This Row],[受注金額(修正)]],TRUE)</f>
        <v>1</v>
      </c>
    </row>
    <row r="146" spans="1:20">
      <c r="A146" s="232" t="s">
        <v>255</v>
      </c>
      <c r="B146" t="s">
        <v>1627</v>
      </c>
      <c r="C146" s="2">
        <v>46171</v>
      </c>
      <c r="D146" s="232" t="s">
        <v>1760</v>
      </c>
      <c r="E146" s="232">
        <v>4380</v>
      </c>
      <c r="F146" s="2" t="e" cm="1" vm="10">
        <f t="array" ref="F146">_xlfn.LET(
    _xlpm._完了日,_加工実績DATA[加工完了日],
    _xlpm._調整納期列,_t受注ﾌｧｲﾙ_総合計[調整納期],
    _xlpm._加工完了日,_xlfn.TAKE(
                _xlfn._xlws.FILTER(_xlpm._完了日,
                    (A146=_加工実績DATA[依頼NO])*
                    (YEAR(C146) = YEAR(_xlpm._完了日))
                ),1),
    IF(_xlpm._加工完了日 = 0,NA(),_xlpm._加工完了日)
)</f>
        <v>#VALUE!</v>
      </c>
      <c r="G146" s="2" t="str" cm="1">
        <f t="array" ref="G146">_xlfn.LET(
    _xlpm._完了日列,#REF!,
    _xlpm._完了日,
    _xlfn.TAKE(
        _xlfn._xlws.FILTER(_xlpm._完了日列,
            (A146=#REF!)*
            (DATEVALUE("2025/1/1") &lt; C146)
        ),1
    ),
    IFERROR(_xlpm._完了日,"")
)</f>
        <v/>
      </c>
      <c r="H146" s="2" cm="1">
        <f t="array" ref="H146">_xlfn.LET(
    _xlpm.f, IFERROR(F146, 0),
    _xlpm.g, IFERROR(G146, 0),
    _xlpm.c, IFERROR(C146, 0),
    _xlfn.IFS(
        ISNUMBER(_xlpm.f)*(_xlpm.f&gt;0), _xlpm.f,
        ISNUMBER(_xlpm.g)*(_xlpm.g&gt;0), _xlpm.g,
        ISNUMBER(_xlpm.c)*(_xlpm.c&gt;0), _xlpm.c,
        TRUE, ""
    )
)</f>
        <v>46171</v>
      </c>
      <c r="I146" s="5" cm="1">
        <f t="array" ref="I14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(A146=_xlpm._依頼NO列) *
                (YEAR(_xlpm._月次年月日列) = YEAR(H146))
            )
        ),
    0)
)</f>
        <v>0</v>
      </c>
      <c r="J146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4380</v>
      </c>
      <c r="K146" s="5">
        <f t="shared" si="12"/>
        <v>0</v>
      </c>
      <c r="L146" s="12">
        <f>_xlfn.LET(
  _xlpm._依頼NO, A146,
  _xlpm._集計年, YEAR(H146),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46" s="12">
        <f>_xlfn.LET(
  _xlpm._依頼NO, A146,
  _xlpm._集計年, YEAR(H146),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46" s="5" t="str">
        <f t="shared" si="13"/>
        <v>ＥＣ</v>
      </c>
      <c r="O146" s="5" t="str">
        <f t="shared" si="14"/>
        <v>分割</v>
      </c>
      <c r="P146" s="5" t="str">
        <f t="shared" si="15"/>
        <v/>
      </c>
      <c r="Q146" s="5" t="str">
        <f t="shared" si="16"/>
        <v/>
      </c>
      <c r="R146" s="5" t="str">
        <f t="shared" si="17"/>
        <v/>
      </c>
      <c r="T146" t="b">
        <f>IF(_t受注ﾌｧｲﾙ_総合計[[#This Row],[加工金額]]=_t受注ﾌｧｲﾙ_総合計[[#This Row],[受注金額(修正)]],TRUE)</f>
        <v>1</v>
      </c>
    </row>
    <row r="147" spans="1:20">
      <c r="A147" s="232" t="s">
        <v>508</v>
      </c>
      <c r="B147" t="s">
        <v>1629</v>
      </c>
      <c r="C147" s="2">
        <v>46171</v>
      </c>
      <c r="D147" s="232" t="s">
        <v>1761</v>
      </c>
      <c r="E147" s="232">
        <v>3445</v>
      </c>
      <c r="F147" s="2" t="e" cm="1" vm="10">
        <f t="array" ref="F147">_xlfn.LET(
    _xlpm._完了日,_加工実績DATA[加工完了日],
    _xlpm._調整納期列,_t受注ﾌｧｲﾙ_総合計[調整納期],
    _xlpm._加工完了日,_xlfn.TAKE(
                _xlfn._xlws.FILTER(_xlpm._完了日,
                    (A147=_加工実績DATA[依頼NO])*
                    (YEAR(C147) = YEAR(_xlpm._完了日))
                ),1),
    IF(_xlpm._加工完了日 = 0,NA(),_xlpm._加工完了日)
)</f>
        <v>#VALUE!</v>
      </c>
      <c r="G147" s="2" t="str" cm="1">
        <f t="array" ref="G147">_xlfn.LET(
    _xlpm._完了日列,#REF!,
    _xlpm._完了日,
    _xlfn.TAKE(
        _xlfn._xlws.FILTER(_xlpm._完了日列,
            (A147=#REF!)*
            (DATEVALUE("2025/1/1") &lt; C147)
        ),1
    ),
    IFERROR(_xlpm._完了日,"")
)</f>
        <v/>
      </c>
      <c r="H147" s="2" cm="1">
        <f t="array" ref="H147">_xlfn.LET(
    _xlpm.f, IFERROR(F147, 0),
    _xlpm.g, IFERROR(G147, 0),
    _xlpm.c, IFERROR(C147, 0),
    _xlfn.IFS(
        ISNUMBER(_xlpm.f)*(_xlpm.f&gt;0), _xlpm.f,
        ISNUMBER(_xlpm.g)*(_xlpm.g&gt;0), _xlpm.g,
        ISNUMBER(_xlpm.c)*(_xlpm.c&gt;0), _xlpm.c,
        TRUE, ""
    )
)</f>
        <v>46171</v>
      </c>
      <c r="I147" s="5" cm="1">
        <f t="array" ref="I14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(A147=_xlpm._依頼NO列) *
                (YEAR(_xlpm._月次年月日列) = YEAR(H147))
            )
        ),
    0)
)</f>
        <v>0</v>
      </c>
      <c r="J147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3445</v>
      </c>
      <c r="K147" s="5">
        <f t="shared" si="12"/>
        <v>0</v>
      </c>
      <c r="L147" s="12">
        <f>_xlfn.LET(
  _xlpm._依頼NO, A147,
  _xlpm._集計年, YEAR(H147),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47" s="12">
        <f>_xlfn.LET(
  _xlpm._依頼NO, A147,
  _xlpm._集計年, YEAR(H147),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47" s="5" t="str">
        <f t="shared" si="13"/>
        <v>ＥＣ</v>
      </c>
      <c r="O147" s="5" t="str">
        <f t="shared" si="14"/>
        <v>分割</v>
      </c>
      <c r="P147" s="5" t="str">
        <f t="shared" si="15"/>
        <v>スリット</v>
      </c>
      <c r="Q147" s="5" t="str">
        <f t="shared" si="16"/>
        <v/>
      </c>
      <c r="R147" s="5" t="str">
        <f t="shared" si="17"/>
        <v/>
      </c>
      <c r="T147" t="b">
        <f>IF(_t受注ﾌｧｲﾙ_総合計[[#This Row],[加工金額]]=_t受注ﾌｧｲﾙ_総合計[[#This Row],[受注金額(修正)]],TRUE)</f>
        <v>1</v>
      </c>
    </row>
    <row r="148" spans="1:20">
      <c r="A148" s="232" t="s">
        <v>507</v>
      </c>
      <c r="B148" t="s">
        <v>1629</v>
      </c>
      <c r="C148" s="2">
        <v>46163</v>
      </c>
      <c r="D148" s="232" t="s">
        <v>1632</v>
      </c>
      <c r="E148" s="232">
        <v>7335</v>
      </c>
      <c r="F148" s="2" t="e" cm="1" vm="10">
        <f t="array" ref="F148">_xlfn.LET(
    _xlpm._完了日,_加工実績DATA[加工完了日],
    _xlpm._調整納期列,_t受注ﾌｧｲﾙ_総合計[調整納期],
    _xlpm._加工完了日,_xlfn.TAKE(
                _xlfn._xlws.FILTER(_xlpm._完了日,
                    (A148=_加工実績DATA[依頼NO])*
                    (YEAR(C148) = YEAR(_xlpm._完了日))
                ),1),
    IF(_xlpm._加工完了日 = 0,NA(),_xlpm._加工完了日)
)</f>
        <v>#VALUE!</v>
      </c>
      <c r="G148" s="2" t="str" cm="1">
        <f t="array" ref="G148">_xlfn.LET(
    _xlpm._完了日列,#REF!,
    _xlpm._完了日,
    _xlfn.TAKE(
        _xlfn._xlws.FILTER(_xlpm._完了日列,
            (A148=#REF!)*
            (DATEVALUE("2025/1/1") &lt; C148)
        ),1
    ),
    IFERROR(_xlpm._完了日,"")
)</f>
        <v/>
      </c>
      <c r="H148" s="2" cm="1">
        <f t="array" ref="H148">_xlfn.LET(
    _xlpm.f, IFERROR(F148, 0),
    _xlpm.g, IFERROR(G148, 0),
    _xlpm.c, IFERROR(C148, 0),
    _xlfn.IFS(
        ISNUMBER(_xlpm.f)*(_xlpm.f&gt;0), _xlpm.f,
        ISNUMBER(_xlpm.g)*(_xlpm.g&gt;0), _xlpm.g,
        ISNUMBER(_xlpm.c)*(_xlpm.c&gt;0), _xlpm.c,
        TRUE, ""
    )
)</f>
        <v>46163</v>
      </c>
      <c r="I148" s="5" cm="1">
        <f t="array" ref="I14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(A148=_xlpm._依頼NO列) *
                (YEAR(_xlpm._月次年月日列) = YEAR(H148))
            )
        ),
    0)
)</f>
        <v>0</v>
      </c>
      <c r="J148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7335</v>
      </c>
      <c r="K148" s="5">
        <f t="shared" si="12"/>
        <v>0</v>
      </c>
      <c r="L148" s="12">
        <f>_xlfn.LET(
  _xlpm._依頼NO, A148,
  _xlpm._集計年, YEAR(H148),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48" s="12">
        <f>_xlfn.LET(
  _xlpm._依頼NO, A148,
  _xlpm._集計年, YEAR(H148),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48" s="5" t="str">
        <f t="shared" si="13"/>
        <v>ＥＣ</v>
      </c>
      <c r="O148" s="5" t="str">
        <f t="shared" si="14"/>
        <v>分割</v>
      </c>
      <c r="P148" s="5" t="str">
        <f t="shared" si="15"/>
        <v>スリット</v>
      </c>
      <c r="Q148" s="5" t="str">
        <f t="shared" si="16"/>
        <v/>
      </c>
      <c r="R148" s="5" t="str">
        <f t="shared" si="17"/>
        <v/>
      </c>
      <c r="T148" t="b">
        <f>IF(_t受注ﾌｧｲﾙ_総合計[[#This Row],[加工金額]]=_t受注ﾌｧｲﾙ_総合計[[#This Row],[受注金額(修正)]],TRUE)</f>
        <v>1</v>
      </c>
    </row>
    <row r="149" spans="1:20">
      <c r="A149" s="232" t="s">
        <v>205</v>
      </c>
      <c r="B149" t="s">
        <v>1627</v>
      </c>
      <c r="C149" s="2">
        <v>46171</v>
      </c>
      <c r="D149" s="232" t="s">
        <v>1762</v>
      </c>
      <c r="E149" s="232">
        <v>960</v>
      </c>
      <c r="F149" s="2" t="e" cm="1" vm="10">
        <f t="array" ref="F149">_xlfn.LET(
    _xlpm._完了日,_加工実績DATA[加工完了日],
    _xlpm._調整納期列,_t受注ﾌｧｲﾙ_総合計[調整納期],
    _xlpm._加工完了日,_xlfn.TAKE(
                _xlfn._xlws.FILTER(_xlpm._完了日,
                    (A149=_加工実績DATA[依頼NO])*
                    (YEAR(C149) = YEAR(_xlpm._完了日))
                ),1),
    IF(_xlpm._加工完了日 = 0,NA(),_xlpm._加工完了日)
)</f>
        <v>#VALUE!</v>
      </c>
      <c r="G149" s="2" t="str" cm="1">
        <f t="array" ref="G149">_xlfn.LET(
    _xlpm._完了日列,#REF!,
    _xlpm._完了日,
    _xlfn.TAKE(
        _xlfn._xlws.FILTER(_xlpm._完了日列,
            (A149=#REF!)*
            (DATEVALUE("2025/1/1") &lt; C149)
        ),1
    ),
    IFERROR(_xlpm._完了日,"")
)</f>
        <v/>
      </c>
      <c r="H149" s="2" cm="1">
        <f t="array" ref="H149">_xlfn.LET(
    _xlpm.f, IFERROR(F149, 0),
    _xlpm.g, IFERROR(G149, 0),
    _xlpm.c, IFERROR(C149, 0),
    _xlfn.IFS(
        ISNUMBER(_xlpm.f)*(_xlpm.f&gt;0), _xlpm.f,
        ISNUMBER(_xlpm.g)*(_xlpm.g&gt;0), _xlpm.g,
        ISNUMBER(_xlpm.c)*(_xlpm.c&gt;0), _xlpm.c,
        TRUE, ""
    )
)</f>
        <v>46171</v>
      </c>
      <c r="I149" s="5" cm="1">
        <f t="array" ref="I14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(A149=_xlpm._依頼NO列) *
                (YEAR(_xlpm._月次年月日列) = YEAR(H149))
            )
        ),
    0)
)</f>
        <v>0</v>
      </c>
      <c r="J149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960</v>
      </c>
      <c r="K149" s="5">
        <f t="shared" si="12"/>
        <v>0</v>
      </c>
      <c r="L149" s="12">
        <f>_xlfn.LET(
  _xlpm._依頼NO, A149,
  _xlpm._集計年, YEAR(H149),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49" s="12">
        <f>_xlfn.LET(
  _xlpm._依頼NO, A149,
  _xlpm._集計年, YEAR(H149),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49" s="5" t="str">
        <f t="shared" si="13"/>
        <v>ＥＣ</v>
      </c>
      <c r="O149" s="5" t="str">
        <f t="shared" si="14"/>
        <v>分割</v>
      </c>
      <c r="P149" s="5" t="str">
        <f t="shared" si="15"/>
        <v/>
      </c>
      <c r="Q149" s="5" t="str">
        <f t="shared" si="16"/>
        <v/>
      </c>
      <c r="R149" s="5" t="str">
        <f t="shared" si="17"/>
        <v/>
      </c>
      <c r="T149" t="b">
        <f>IF(_t受注ﾌｧｲﾙ_総合計[[#This Row],[加工金額]]=_t受注ﾌｧｲﾙ_総合計[[#This Row],[受注金額(修正)]],TRUE)</f>
        <v>1</v>
      </c>
    </row>
    <row r="150" spans="1:20">
      <c r="A150" s="232" t="s">
        <v>1544</v>
      </c>
      <c r="B150" t="s">
        <v>95</v>
      </c>
      <c r="C150" s="2">
        <v>46163</v>
      </c>
      <c r="D150" s="232">
        <v>2000</v>
      </c>
      <c r="E150" s="232">
        <v>52000</v>
      </c>
      <c r="F150" s="2" t="e" cm="1" vm="10">
        <f t="array" ref="F150">_xlfn.LET(
    _xlpm._完了日,_加工実績DATA[加工完了日],
    _xlpm._調整納期列,_t受注ﾌｧｲﾙ_総合計[調整納期],
    _xlpm._加工完了日,_xlfn.TAKE(
                _xlfn._xlws.FILTER(_xlpm._完了日,
                    (A150=_加工実績DATA[依頼NO])*
                    (YEAR(C150) = YEAR(_xlpm._完了日))
                ),1),
    IF(_xlpm._加工完了日 = 0,NA(),_xlpm._加工完了日)
)</f>
        <v>#VALUE!</v>
      </c>
      <c r="G150" s="2" t="str" cm="1">
        <f t="array" ref="G150">_xlfn.LET(
    _xlpm._完了日列,#REF!,
    _xlpm._完了日,
    _xlfn.TAKE(
        _xlfn._xlws.FILTER(_xlpm._完了日列,
            (A150=#REF!)*
            (DATEVALUE("2025/1/1") &lt; C150)
        ),1
    ),
    IFERROR(_xlpm._完了日,"")
)</f>
        <v/>
      </c>
      <c r="H150" s="2" cm="1">
        <f t="array" ref="H150">_xlfn.LET(
    _xlpm.f, IFERROR(F150, 0),
    _xlpm.g, IFERROR(G150, 0),
    _xlpm.c, IFERROR(C150, 0),
    _xlfn.IFS(
        ISNUMBER(_xlpm.f)*(_xlpm.f&gt;0), _xlpm.f,
        ISNUMBER(_xlpm.g)*(_xlpm.g&gt;0), _xlpm.g,
        ISNUMBER(_xlpm.c)*(_xlpm.c&gt;0), _xlpm.c,
        TRUE, ""
    )
)</f>
        <v>46163</v>
      </c>
      <c r="I150" s="5" cm="1">
        <f t="array" ref="I15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(A150=_xlpm._依頼NO列) *
                (YEAR(_xlpm._月次年月日列) = YEAR(H150))
            )
        ),
    0)
)</f>
        <v>0</v>
      </c>
      <c r="J150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52000</v>
      </c>
      <c r="K150" s="5">
        <f t="shared" si="12"/>
        <v>0</v>
      </c>
      <c r="L150" s="12">
        <f>_xlfn.LET(
  _xlpm._依頼NO, A150,
  _xlpm._集計年, YEAR(H150),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50" s="12">
        <f>_xlfn.LET(
  _xlpm._依頼NO, A150,
  _xlpm._集計年, YEAR(H150),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50" s="5" t="str">
        <f t="shared" si="13"/>
        <v>ｽﾗｲｽ</v>
      </c>
      <c r="O150" s="5" t="str">
        <f t="shared" si="14"/>
        <v>分割</v>
      </c>
      <c r="P150" s="5" t="str">
        <f t="shared" si="15"/>
        <v/>
      </c>
      <c r="Q150" s="5" t="str">
        <f t="shared" si="16"/>
        <v/>
      </c>
      <c r="R150" s="5" t="str">
        <f t="shared" si="17"/>
        <v/>
      </c>
      <c r="T150" t="b">
        <f>IF(_t受注ﾌｧｲﾙ_総合計[[#This Row],[加工金額]]=_t受注ﾌｧｲﾙ_総合計[[#This Row],[受注金額(修正)]],TRUE)</f>
        <v>1</v>
      </c>
    </row>
    <row r="151" spans="1:20">
      <c r="A151" s="232" t="s">
        <v>1642</v>
      </c>
      <c r="B151" t="s">
        <v>39</v>
      </c>
      <c r="C151" s="2">
        <v>46171</v>
      </c>
      <c r="D151" s="232" t="s">
        <v>1764</v>
      </c>
      <c r="E151" s="232">
        <v>83070</v>
      </c>
      <c r="F151" s="2" t="e" cm="1" vm="10">
        <f t="array" ref="F151">_xlfn.LET(
    _xlpm._完了日,_加工実績DATA[加工完了日],
    _xlpm._調整納期列,_t受注ﾌｧｲﾙ_総合計[調整納期],
    _xlpm._加工完了日,_xlfn.TAKE(
                _xlfn._xlws.FILTER(_xlpm._完了日,
                    (A151=_加工実績DATA[依頼NO])*
                    (YEAR(C151) = YEAR(_xlpm._完了日))
                ),1),
    IF(_xlpm._加工完了日 = 0,NA(),_xlpm._加工完了日)
)</f>
        <v>#VALUE!</v>
      </c>
      <c r="G151" s="2" t="str" cm="1">
        <f t="array" ref="G151">_xlfn.LET(
    _xlpm._完了日列,#REF!,
    _xlpm._完了日,
    _xlfn.TAKE(
        _xlfn._xlws.FILTER(_xlpm._完了日列,
            (A151=#REF!)*
            (DATEVALUE("2025/1/1") &lt; C151)
        ),1
    ),
    IFERROR(_xlpm._完了日,"")
)</f>
        <v/>
      </c>
      <c r="H151" s="2" cm="1">
        <f t="array" ref="H151">_xlfn.LET(
    _xlpm.f, IFERROR(F151, 0),
    _xlpm.g, IFERROR(G151, 0),
    _xlpm.c, IFERROR(C151, 0),
    _xlfn.IFS(
        ISNUMBER(_xlpm.f)*(_xlpm.f&gt;0), _xlpm.f,
        ISNUMBER(_xlpm.g)*(_xlpm.g&gt;0), _xlpm.g,
        ISNUMBER(_xlpm.c)*(_xlpm.c&gt;0), _xlpm.c,
        TRUE, ""
    )
)</f>
        <v>46171</v>
      </c>
      <c r="I151" s="5" cm="1">
        <f t="array" ref="I15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(A151=_xlpm._依頼NO列) *
                (YEAR(_xlpm._月次年月日列) = YEAR(H151))
            )
        ),
    0)
)</f>
        <v>0</v>
      </c>
      <c r="J151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83070</v>
      </c>
      <c r="K151" s="5">
        <f t="shared" si="12"/>
        <v>0</v>
      </c>
      <c r="L151" s="12">
        <f>_xlfn.LET(
  _xlpm._依頼NO, A151,
  _xlpm._集計年, YEAR(H151),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51" s="12">
        <f>_xlfn.LET(
  _xlpm._依頼NO, A151,
  _xlpm._集計年, YEAR(H151),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51" s="5" t="str">
        <f t="shared" si="13"/>
        <v>SEC</v>
      </c>
      <c r="O151" s="5" t="str">
        <f t="shared" si="14"/>
        <v/>
      </c>
      <c r="P151" s="5" t="str">
        <f t="shared" si="15"/>
        <v/>
      </c>
      <c r="Q151" s="5" t="str">
        <f t="shared" si="16"/>
        <v/>
      </c>
      <c r="R151" s="5" t="str">
        <f t="shared" si="17"/>
        <v/>
      </c>
      <c r="T151" t="b">
        <f>IF(_t受注ﾌｧｲﾙ_総合計[[#This Row],[加工金額]]=_t受注ﾌｧｲﾙ_総合計[[#This Row],[受注金額(修正)]],TRUE)</f>
        <v>1</v>
      </c>
    </row>
    <row r="152" spans="1:20">
      <c r="A152" s="232" t="s">
        <v>342</v>
      </c>
      <c r="B152" t="s">
        <v>880</v>
      </c>
      <c r="C152" s="2">
        <v>46170</v>
      </c>
      <c r="D152" s="232">
        <v>7200</v>
      </c>
      <c r="E152" s="232">
        <v>273600</v>
      </c>
      <c r="F152" s="2" t="e" cm="1" vm="10">
        <f t="array" ref="F152">_xlfn.LET(
    _xlpm._完了日,_加工実績DATA[加工完了日],
    _xlpm._調整納期列,_t受注ﾌｧｲﾙ_総合計[調整納期],
    _xlpm._加工完了日,_xlfn.TAKE(
                _xlfn._xlws.FILTER(_xlpm._完了日,
                    (A152=_加工実績DATA[依頼NO])*
                    (YEAR(C152) = YEAR(_xlpm._完了日))
                ),1),
    IF(_xlpm._加工完了日 = 0,NA(),_xlpm._加工完了日)
)</f>
        <v>#VALUE!</v>
      </c>
      <c r="G152" s="2" t="str" cm="1">
        <f t="array" ref="G152">_xlfn.LET(
    _xlpm._完了日列,#REF!,
    _xlpm._完了日,
    _xlfn.TAKE(
        _xlfn._xlws.FILTER(_xlpm._完了日列,
            (A152=#REF!)*
            (DATEVALUE("2025/1/1") &lt; C152)
        ),1
    ),
    IFERROR(_xlpm._完了日,"")
)</f>
        <v/>
      </c>
      <c r="H152" s="2" cm="1">
        <f t="array" ref="H152">_xlfn.LET(
    _xlpm.f, IFERROR(F152, 0),
    _xlpm.g, IFERROR(G152, 0),
    _xlpm.c, IFERROR(C152, 0),
    _xlfn.IFS(
        ISNUMBER(_xlpm.f)*(_xlpm.f&gt;0), _xlpm.f,
        ISNUMBER(_xlpm.g)*(_xlpm.g&gt;0), _xlpm.g,
        ISNUMBER(_xlpm.c)*(_xlpm.c&gt;0), _xlpm.c,
        TRUE, ""
    )
)</f>
        <v>46170</v>
      </c>
      <c r="I152" s="5" cm="1">
        <f t="array" ref="I15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(A152=_xlpm._依頼NO列) *
                (YEAR(_xlpm._月次年月日列) = YEAR(H152))
            )
        ),
    0)
)</f>
        <v>0</v>
      </c>
      <c r="J152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273600</v>
      </c>
      <c r="K152" s="5">
        <f t="shared" si="12"/>
        <v>0</v>
      </c>
      <c r="L152" s="12">
        <f>_xlfn.LET(
  _xlpm._依頼NO, A152,
  _xlpm._集計年, YEAR(H152),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52" s="12">
        <f>_xlfn.LET(
  _xlpm._依頼NO, A152,
  _xlpm._集計年, YEAR(H152),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52" s="5" t="str">
        <f t="shared" si="13"/>
        <v>EC</v>
      </c>
      <c r="O152" s="5" t="str">
        <f t="shared" si="14"/>
        <v>ゴミ除去</v>
      </c>
      <c r="P152" s="5" t="str">
        <f t="shared" si="15"/>
        <v/>
      </c>
      <c r="Q152" s="5" t="str">
        <f t="shared" si="16"/>
        <v/>
      </c>
      <c r="R152" s="5" t="str">
        <f t="shared" si="17"/>
        <v/>
      </c>
      <c r="T152" t="b">
        <f>IF(_t受注ﾌｧｲﾙ_総合計[[#This Row],[加工金額]]=_t受注ﾌｧｲﾙ_総合計[[#This Row],[受注金額(修正)]],TRUE)</f>
        <v>1</v>
      </c>
    </row>
    <row r="153" spans="1:20">
      <c r="A153" s="232" t="s">
        <v>506</v>
      </c>
      <c r="B153" t="s">
        <v>883</v>
      </c>
      <c r="C153" s="2">
        <v>46171</v>
      </c>
      <c r="D153" s="232">
        <v>0</v>
      </c>
      <c r="E153" s="232">
        <v>0</v>
      </c>
      <c r="F153" s="2" t="e" cm="1" vm="10">
        <f t="array" ref="F153">_xlfn.LET(
    _xlpm._完了日,_加工実績DATA[加工完了日],
    _xlpm._調整納期列,_t受注ﾌｧｲﾙ_総合計[調整納期],
    _xlpm._加工完了日,_xlfn.TAKE(
                _xlfn._xlws.FILTER(_xlpm._完了日,
                    (A153=_加工実績DATA[依頼NO])*
                    (YEAR(C153) = YEAR(_xlpm._完了日))
                ),1),
    IF(_xlpm._加工完了日 = 0,NA(),_xlpm._加工完了日)
)</f>
        <v>#VALUE!</v>
      </c>
      <c r="G153" s="2" t="str" cm="1">
        <f t="array" ref="G153">_xlfn.LET(
    _xlpm._完了日列,#REF!,
    _xlpm._完了日,
    _xlfn.TAKE(
        _xlfn._xlws.FILTER(_xlpm._完了日列,
            (A153=#REF!)*
            (DATEVALUE("2025/1/1") &lt; C153)
        ),1
    ),
    IFERROR(_xlpm._完了日,"")
)</f>
        <v/>
      </c>
      <c r="H153" s="2" cm="1">
        <f t="array" ref="H153">_xlfn.LET(
    _xlpm.f, IFERROR(F153, 0),
    _xlpm.g, IFERROR(G153, 0),
    _xlpm.c, IFERROR(C153, 0),
    _xlfn.IFS(
        ISNUMBER(_xlpm.f)*(_xlpm.f&gt;0), _xlpm.f,
        ISNUMBER(_xlpm.g)*(_xlpm.g&gt;0), _xlpm.g,
        ISNUMBER(_xlpm.c)*(_xlpm.c&gt;0), _xlpm.c,
        TRUE, ""
    )
)</f>
        <v>46171</v>
      </c>
      <c r="I153" s="5" cm="1">
        <f t="array" ref="I15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(A153=_xlpm._依頼NO列) *
                (YEAR(_xlpm._月次年月日列) = YEAR(H153))
            )
        ),
    0)
)</f>
        <v>0</v>
      </c>
      <c r="J153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0</v>
      </c>
      <c r="K153" s="5">
        <f t="shared" si="12"/>
        <v>0</v>
      </c>
      <c r="L153" s="12">
        <f>_xlfn.LET(
  _xlpm._依頼NO, A153,
  _xlpm._集計年, YEAR(H153),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53" s="12">
        <f>_xlfn.LET(
  _xlpm._依頼NO, A153,
  _xlpm._集計年, YEAR(H153),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53" s="5" t="str">
        <f t="shared" si="13"/>
        <v>キャンセル</v>
      </c>
      <c r="O153" s="5" t="str">
        <f t="shared" si="14"/>
        <v/>
      </c>
      <c r="P153" s="5" t="str">
        <f t="shared" si="15"/>
        <v/>
      </c>
      <c r="Q153" s="5" t="str">
        <f t="shared" si="16"/>
        <v/>
      </c>
      <c r="R153" s="5" t="str">
        <f t="shared" si="17"/>
        <v/>
      </c>
      <c r="T153" t="b">
        <f>IF(_t受注ﾌｧｲﾙ_総合計[[#This Row],[加工金額]]=_t受注ﾌｧｲﾙ_総合計[[#This Row],[受注金額(修正)]],TRUE)</f>
        <v>1</v>
      </c>
    </row>
    <row r="154" spans="1:20">
      <c r="A154" s="232" t="s">
        <v>952</v>
      </c>
      <c r="B154" t="s">
        <v>36</v>
      </c>
      <c r="C154" s="2">
        <v>46164</v>
      </c>
      <c r="D154" s="232">
        <v>1500</v>
      </c>
      <c r="E154" s="232">
        <v>27000</v>
      </c>
      <c r="F154" s="2" t="e" cm="1" vm="10">
        <f t="array" ref="F154">_xlfn.LET(
    _xlpm._完了日,_加工実績DATA[加工完了日],
    _xlpm._調整納期列,_t受注ﾌｧｲﾙ_総合計[調整納期],
    _xlpm._加工完了日,_xlfn.TAKE(
                _xlfn._xlws.FILTER(_xlpm._完了日,
                    (A154=_加工実績DATA[依頼NO])*
                    (YEAR(C154) = YEAR(_xlpm._完了日))
                ),1),
    IF(_xlpm._加工完了日 = 0,NA(),_xlpm._加工完了日)
)</f>
        <v>#VALUE!</v>
      </c>
      <c r="G154" s="2" t="str" cm="1">
        <f t="array" ref="G154">_xlfn.LET(
    _xlpm._完了日列,#REF!,
    _xlpm._完了日,
    _xlfn.TAKE(
        _xlfn._xlws.FILTER(_xlpm._完了日列,
            (A154=#REF!)*
            (DATEVALUE("2025/1/1") &lt; C154)
        ),1
    ),
    IFERROR(_xlpm._完了日,"")
)</f>
        <v/>
      </c>
      <c r="H154" s="2" cm="1">
        <f t="array" ref="H154">_xlfn.LET(
    _xlpm.f, IFERROR(F154, 0),
    _xlpm.g, IFERROR(G154, 0),
    _xlpm.c, IFERROR(C154, 0),
    _xlfn.IFS(
        ISNUMBER(_xlpm.f)*(_xlpm.f&gt;0), _xlpm.f,
        ISNUMBER(_xlpm.g)*(_xlpm.g&gt;0), _xlpm.g,
        ISNUMBER(_xlpm.c)*(_xlpm.c&gt;0), _xlpm.c,
        TRUE, ""
    )
)</f>
        <v>46164</v>
      </c>
      <c r="I154" s="5" cm="1">
        <f t="array" ref="I15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(A154=_xlpm._依頼NO列) *
                (YEAR(_xlpm._月次年月日列) = YEAR(H154))
            )
        ),
    0)
)</f>
        <v>0</v>
      </c>
      <c r="J154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27000</v>
      </c>
      <c r="K154" s="5">
        <f t="shared" si="12"/>
        <v>0</v>
      </c>
      <c r="L154" s="12">
        <f>_xlfn.LET(
  _xlpm._依頼NO, A154,
  _xlpm._集計年, YEAR(H154),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54" s="12">
        <f>_xlfn.LET(
  _xlpm._依頼NO, A154,
  _xlpm._集計年, YEAR(H154),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54" s="5" t="str">
        <f t="shared" si="13"/>
        <v>EC</v>
      </c>
      <c r="O154" s="5" t="str">
        <f t="shared" si="14"/>
        <v/>
      </c>
      <c r="P154" s="5" t="str">
        <f t="shared" si="15"/>
        <v/>
      </c>
      <c r="Q154" s="5" t="str">
        <f t="shared" si="16"/>
        <v/>
      </c>
      <c r="R154" s="5" t="str">
        <f t="shared" si="17"/>
        <v/>
      </c>
      <c r="T154" t="b">
        <f>IF(_t受注ﾌｧｲﾙ_総合計[[#This Row],[加工金額]]=_t受注ﾌｧｲﾙ_総合計[[#This Row],[受注金額(修正)]],TRUE)</f>
        <v>1</v>
      </c>
    </row>
    <row r="155" spans="1:20">
      <c r="A155" s="232" t="s">
        <v>499</v>
      </c>
      <c r="B155" t="s">
        <v>187</v>
      </c>
      <c r="C155" s="2">
        <v>46181</v>
      </c>
      <c r="D155" s="232">
        <v>1400</v>
      </c>
      <c r="E155" s="232">
        <v>21000</v>
      </c>
      <c r="F155" s="2" t="e" cm="1" vm="10">
        <f t="array" ref="F155">_xlfn.LET(
    _xlpm._完了日,_加工実績DATA[加工完了日],
    _xlpm._調整納期列,_t受注ﾌｧｲﾙ_総合計[調整納期],
    _xlpm._加工完了日,_xlfn.TAKE(
                _xlfn._xlws.FILTER(_xlpm._完了日,
                    (A155=_加工実績DATA[依頼NO])*
                    (YEAR(C155) = YEAR(_xlpm._完了日))
                ),1),
    IF(_xlpm._加工完了日 = 0,NA(),_xlpm._加工完了日)
)</f>
        <v>#VALUE!</v>
      </c>
      <c r="G155" s="2" t="str" cm="1">
        <f t="array" ref="G155">_xlfn.LET(
    _xlpm._完了日列,#REF!,
    _xlpm._完了日,
    _xlfn.TAKE(
        _xlfn._xlws.FILTER(_xlpm._完了日列,
            (A155=#REF!)*
            (DATEVALUE("2025/1/1") &lt; C155)
        ),1
    ),
    IFERROR(_xlpm._完了日,"")
)</f>
        <v/>
      </c>
      <c r="H155" s="2" cm="1">
        <f t="array" ref="H155">_xlfn.LET(
    _xlpm.f, IFERROR(F155, 0),
    _xlpm.g, IFERROR(G155, 0),
    _xlpm.c, IFERROR(C155, 0),
    _xlfn.IFS(
        ISNUMBER(_xlpm.f)*(_xlpm.f&gt;0), _xlpm.f,
        ISNUMBER(_xlpm.g)*(_xlpm.g&gt;0), _xlpm.g,
        ISNUMBER(_xlpm.c)*(_xlpm.c&gt;0), _xlpm.c,
        TRUE, ""
    )
)</f>
        <v>46181</v>
      </c>
      <c r="I155" s="5" cm="1">
        <f t="array" ref="I15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(A155=_xlpm._依頼NO列) *
                (YEAR(_xlpm._月次年月日列) = YEAR(H155))
            )
        ),
    0)
)</f>
        <v>0</v>
      </c>
      <c r="J155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21000</v>
      </c>
      <c r="K155" s="5">
        <f t="shared" si="12"/>
        <v>0</v>
      </c>
      <c r="L155" s="12">
        <f>_xlfn.LET(
  _xlpm._依頼NO, A155,
  _xlpm._集計年, YEAR(H155),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55" s="12">
        <f>_xlfn.LET(
  _xlpm._依頼NO, A155,
  _xlpm._集計年, YEAR(H155),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55" s="5" t="str">
        <f t="shared" si="13"/>
        <v>熱融着</v>
      </c>
      <c r="O155" s="5" t="str">
        <f t="shared" si="14"/>
        <v/>
      </c>
      <c r="P155" s="5" t="str">
        <f t="shared" si="15"/>
        <v/>
      </c>
      <c r="Q155" s="5" t="str">
        <f t="shared" si="16"/>
        <v/>
      </c>
      <c r="R155" s="5" t="str">
        <f t="shared" si="17"/>
        <v/>
      </c>
      <c r="T155" t="b">
        <f>IF(_t受注ﾌｧｲﾙ_総合計[[#This Row],[加工金額]]=_t受注ﾌｧｲﾙ_総合計[[#This Row],[受注金額(修正)]],TRUE)</f>
        <v>1</v>
      </c>
    </row>
    <row r="156" spans="1:20">
      <c r="A156" s="232" t="s">
        <v>212</v>
      </c>
      <c r="B156" t="s">
        <v>17</v>
      </c>
      <c r="C156" s="2">
        <v>46170</v>
      </c>
      <c r="D156" s="232">
        <v>800</v>
      </c>
      <c r="E156" s="232">
        <v>8800</v>
      </c>
      <c r="F156" s="2" t="e" cm="1" vm="10">
        <f t="array" ref="F156">_xlfn.LET(
    _xlpm._完了日,_加工実績DATA[加工完了日],
    _xlpm._調整納期列,_t受注ﾌｧｲﾙ_総合計[調整納期],
    _xlpm._加工完了日,_xlfn.TAKE(
                _xlfn._xlws.FILTER(_xlpm._完了日,
                    (A156=_加工実績DATA[依頼NO])*
                    (YEAR(C156) = YEAR(_xlpm._完了日))
                ),1),
    IF(_xlpm._加工完了日 = 0,NA(),_xlpm._加工完了日)
)</f>
        <v>#VALUE!</v>
      </c>
      <c r="G156" s="2" t="str" cm="1">
        <f t="array" ref="G156">_xlfn.LET(
    _xlpm._完了日列,#REF!,
    _xlpm._完了日,
    _xlfn.TAKE(
        _xlfn._xlws.FILTER(_xlpm._完了日列,
            (A156=#REF!)*
            (DATEVALUE("2025/1/1") &lt; C156)
        ),1
    ),
    IFERROR(_xlpm._完了日,"")
)</f>
        <v/>
      </c>
      <c r="H156" s="2" cm="1">
        <f t="array" ref="H156">_xlfn.LET(
    _xlpm.f, IFERROR(F156, 0),
    _xlpm.g, IFERROR(G156, 0),
    _xlpm.c, IFERROR(C156, 0),
    _xlfn.IFS(
        ISNUMBER(_xlpm.f)*(_xlpm.f&gt;0), _xlpm.f,
        ISNUMBER(_xlpm.g)*(_xlpm.g&gt;0), _xlpm.g,
        ISNUMBER(_xlpm.c)*(_xlpm.c&gt;0), _xlpm.c,
        TRUE, ""
    )
)</f>
        <v>46170</v>
      </c>
      <c r="I156" s="5" cm="1">
        <f t="array" ref="I15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(A156=_xlpm._依頼NO列) *
                (YEAR(_xlpm._月次年月日列) = YEAR(H156))
            )
        ),
    0)
)</f>
        <v>0</v>
      </c>
      <c r="J156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8800</v>
      </c>
      <c r="K156" s="5">
        <f t="shared" si="12"/>
        <v>0</v>
      </c>
      <c r="L156" s="12">
        <f>_xlfn.LET(
  _xlpm._依頼NO, A156,
  _xlpm._集計年, YEAR(H156),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56" s="12">
        <f>_xlfn.LET(
  _xlpm._依頼NO, A156,
  _xlpm._集計年, YEAR(H156),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56" s="5" t="str">
        <f t="shared" si="13"/>
        <v>ｽﾗｲｽ</v>
      </c>
      <c r="O156" s="5" t="str">
        <f t="shared" si="14"/>
        <v/>
      </c>
      <c r="P156" s="5" t="str">
        <f t="shared" si="15"/>
        <v/>
      </c>
      <c r="Q156" s="5" t="str">
        <f t="shared" si="16"/>
        <v/>
      </c>
      <c r="R156" s="5" t="str">
        <f t="shared" si="17"/>
        <v/>
      </c>
      <c r="T156" t="b">
        <f>IF(_t受注ﾌｧｲﾙ_総合計[[#This Row],[加工金額]]=_t受注ﾌｧｲﾙ_総合計[[#This Row],[受注金額(修正)]],TRUE)</f>
        <v>1</v>
      </c>
    </row>
    <row r="157" spans="1:20">
      <c r="A157" s="232" t="s">
        <v>211</v>
      </c>
      <c r="B157" t="s">
        <v>17</v>
      </c>
      <c r="C157" s="2">
        <v>46168</v>
      </c>
      <c r="D157" s="232">
        <v>400</v>
      </c>
      <c r="E157" s="232">
        <v>4400</v>
      </c>
      <c r="F157" s="2" t="e" cm="1" vm="10">
        <f t="array" ref="F157">_xlfn.LET(
    _xlpm._完了日,_加工実績DATA[加工完了日],
    _xlpm._調整納期列,_t受注ﾌｧｲﾙ_総合計[調整納期],
    _xlpm._加工完了日,_xlfn.TAKE(
                _xlfn._xlws.FILTER(_xlpm._完了日,
                    (A157=_加工実績DATA[依頼NO])*
                    (YEAR(C157) = YEAR(_xlpm._完了日))
                ),1),
    IF(_xlpm._加工完了日 = 0,NA(),_xlpm._加工完了日)
)</f>
        <v>#VALUE!</v>
      </c>
      <c r="G157" s="2" t="str" cm="1">
        <f t="array" ref="G157">_xlfn.LET(
    _xlpm._完了日列,#REF!,
    _xlpm._完了日,
    _xlfn.TAKE(
        _xlfn._xlws.FILTER(_xlpm._完了日列,
            (A157=#REF!)*
            (DATEVALUE("2025/1/1") &lt; C157)
        ),1
    ),
    IFERROR(_xlpm._完了日,"")
)</f>
        <v/>
      </c>
      <c r="H157" s="2" cm="1">
        <f t="array" ref="H157">_xlfn.LET(
    _xlpm.f, IFERROR(F157, 0),
    _xlpm.g, IFERROR(G157, 0),
    _xlpm.c, IFERROR(C157, 0),
    _xlfn.IFS(
        ISNUMBER(_xlpm.f)*(_xlpm.f&gt;0), _xlpm.f,
        ISNUMBER(_xlpm.g)*(_xlpm.g&gt;0), _xlpm.g,
        ISNUMBER(_xlpm.c)*(_xlpm.c&gt;0), _xlpm.c,
        TRUE, ""
    )
)</f>
        <v>46168</v>
      </c>
      <c r="I157" s="5" cm="1">
        <f t="array" ref="I15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(A157=_xlpm._依頼NO列) *
                (YEAR(_xlpm._月次年月日列) = YEAR(H157))
            )
        ),
    0)
)</f>
        <v>0</v>
      </c>
      <c r="J157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4400</v>
      </c>
      <c r="K157" s="5">
        <f t="shared" si="12"/>
        <v>0</v>
      </c>
      <c r="L157" s="12">
        <f>_xlfn.LET(
  _xlpm._依頼NO, A157,
  _xlpm._集計年, YEAR(H157),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57" s="12">
        <f>_xlfn.LET(
  _xlpm._依頼NO, A157,
  _xlpm._集計年, YEAR(H157),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57" s="5" t="str">
        <f t="shared" si="13"/>
        <v>ｽﾗｲｽ</v>
      </c>
      <c r="O157" s="5" t="str">
        <f t="shared" si="14"/>
        <v/>
      </c>
      <c r="P157" s="5" t="str">
        <f t="shared" si="15"/>
        <v/>
      </c>
      <c r="Q157" s="5" t="str">
        <f t="shared" si="16"/>
        <v/>
      </c>
      <c r="R157" s="5" t="str">
        <f t="shared" si="17"/>
        <v/>
      </c>
      <c r="T157" t="b">
        <f>IF(_t受注ﾌｧｲﾙ_総合計[[#This Row],[加工金額]]=_t受注ﾌｧｲﾙ_総合計[[#This Row],[受注金額(修正)]],TRUE)</f>
        <v>1</v>
      </c>
    </row>
    <row r="158" spans="1:20">
      <c r="A158" s="232" t="s">
        <v>343</v>
      </c>
      <c r="B158" t="s">
        <v>42</v>
      </c>
      <c r="C158" s="2">
        <v>46167</v>
      </c>
      <c r="D158" s="232">
        <v>1000</v>
      </c>
      <c r="E158" s="232">
        <v>15000</v>
      </c>
      <c r="F158" s="2" t="e" cm="1" vm="10">
        <f t="array" ref="F158">_xlfn.LET(
    _xlpm._完了日,_加工実績DATA[加工完了日],
    _xlpm._調整納期列,_t受注ﾌｧｲﾙ_総合計[調整納期],
    _xlpm._加工完了日,_xlfn.TAKE(
                _xlfn._xlws.FILTER(_xlpm._完了日,
                    (A158=_加工実績DATA[依頼NO])*
                    (YEAR(C158) = YEAR(_xlpm._完了日))
                ),1),
    IF(_xlpm._加工完了日 = 0,NA(),_xlpm._加工完了日)
)</f>
        <v>#VALUE!</v>
      </c>
      <c r="G158" s="2" t="str" cm="1">
        <f t="array" ref="G158">_xlfn.LET(
    _xlpm._完了日列,#REF!,
    _xlpm._完了日,
    _xlfn.TAKE(
        _xlfn._xlws.FILTER(_xlpm._完了日列,
            (A158=#REF!)*
            (DATEVALUE("2025/1/1") &lt; C158)
        ),1
    ),
    IFERROR(_xlpm._完了日,"")
)</f>
        <v/>
      </c>
      <c r="H158" s="2" cm="1">
        <f t="array" ref="H158">_xlfn.LET(
    _xlpm.f, IFERROR(F158, 0),
    _xlpm.g, IFERROR(G158, 0),
    _xlpm.c, IFERROR(C158, 0),
    _xlfn.IFS(
        ISNUMBER(_xlpm.f)*(_xlpm.f&gt;0), _xlpm.f,
        ISNUMBER(_xlpm.g)*(_xlpm.g&gt;0), _xlpm.g,
        ISNUMBER(_xlpm.c)*(_xlpm.c&gt;0), _xlpm.c,
        TRUE, ""
    )
)</f>
        <v>46167</v>
      </c>
      <c r="I158" s="5" cm="1">
        <f t="array" ref="I15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(A158=_xlpm._依頼NO列) *
                (YEAR(_xlpm._月次年月日列) = YEAR(H158))
            )
        ),
    0)
)</f>
        <v>0</v>
      </c>
      <c r="J158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15000</v>
      </c>
      <c r="K158" s="5">
        <f t="shared" si="12"/>
        <v>0</v>
      </c>
      <c r="L158" s="12">
        <f>_xlfn.LET(
  _xlpm._依頼NO, A158,
  _xlpm._集計年, YEAR(H158),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58" s="12">
        <f>_xlfn.LET(
  _xlpm._依頼NO, A158,
  _xlpm._集計年, YEAR(H158),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58" s="5" t="str">
        <f t="shared" si="13"/>
        <v>分割</v>
      </c>
      <c r="O158" s="5" t="str">
        <f t="shared" si="14"/>
        <v/>
      </c>
      <c r="P158" s="5" t="str">
        <f t="shared" si="15"/>
        <v/>
      </c>
      <c r="Q158" s="5" t="str">
        <f t="shared" si="16"/>
        <v/>
      </c>
      <c r="R158" s="5" t="str">
        <f t="shared" si="17"/>
        <v/>
      </c>
      <c r="T158" t="b">
        <f>IF(_t受注ﾌｧｲﾙ_総合計[[#This Row],[加工金額]]=_t受注ﾌｧｲﾙ_総合計[[#This Row],[受注金額(修正)]],TRUE)</f>
        <v>1</v>
      </c>
    </row>
    <row r="159" spans="1:20">
      <c r="A159" s="232" t="s">
        <v>1527</v>
      </c>
      <c r="B159" t="s">
        <v>1516</v>
      </c>
      <c r="C159" s="2">
        <v>46161</v>
      </c>
      <c r="D159" s="232" t="s">
        <v>1528</v>
      </c>
      <c r="E159" s="232">
        <v>3020</v>
      </c>
      <c r="F159" s="2" t="e" cm="1" vm="10">
        <f t="array" ref="F159">_xlfn.LET(
    _xlpm._完了日,_加工実績DATA[加工完了日],
    _xlpm._調整納期列,_t受注ﾌｧｲﾙ_総合計[調整納期],
    _xlpm._加工完了日,_xlfn.TAKE(
                _xlfn._xlws.FILTER(_xlpm._完了日,
                    (A159=_加工実績DATA[依頼NO])*
                    (YEAR(C159) = YEAR(_xlpm._完了日))
                ),1),
    IF(_xlpm._加工完了日 = 0,NA(),_xlpm._加工完了日)
)</f>
        <v>#VALUE!</v>
      </c>
      <c r="G159" s="2" t="str" cm="1">
        <f t="array" ref="G159">_xlfn.LET(
    _xlpm._完了日列,#REF!,
    _xlpm._完了日,
    _xlfn.TAKE(
        _xlfn._xlws.FILTER(_xlpm._完了日列,
            (A159=#REF!)*
            (DATEVALUE("2025/1/1") &lt; C159)
        ),1
    ),
    IFERROR(_xlpm._完了日,"")
)</f>
        <v/>
      </c>
      <c r="H159" s="2" cm="1">
        <f t="array" ref="H159">_xlfn.LET(
    _xlpm.f, IFERROR(F159, 0),
    _xlpm.g, IFERROR(G159, 0),
    _xlpm.c, IFERROR(C159, 0),
    _xlfn.IFS(
        ISNUMBER(_xlpm.f)*(_xlpm.f&gt;0), _xlpm.f,
        ISNUMBER(_xlpm.g)*(_xlpm.g&gt;0), _xlpm.g,
        ISNUMBER(_xlpm.c)*(_xlpm.c&gt;0), _xlpm.c,
        TRUE, ""
    )
)</f>
        <v>46161</v>
      </c>
      <c r="I159" s="5" cm="1">
        <f t="array" ref="I15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(A159=_xlpm._依頼NO列) *
                (YEAR(_xlpm._月次年月日列) = YEAR(H159))
            )
        ),
    0)
)</f>
        <v>0</v>
      </c>
      <c r="J159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3020</v>
      </c>
      <c r="K159" s="5">
        <f t="shared" si="12"/>
        <v>0</v>
      </c>
      <c r="L159" s="12">
        <f>_xlfn.LET(
  _xlpm._依頼NO, A159,
  _xlpm._集計年, YEAR(H159),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59" s="12">
        <f>_xlfn.LET(
  _xlpm._依頼NO, A159,
  _xlpm._集計年, YEAR(H159),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59" s="5" t="str">
        <f t="shared" si="13"/>
        <v>分割</v>
      </c>
      <c r="O159" s="5" t="str">
        <f t="shared" si="14"/>
        <v>スリット</v>
      </c>
      <c r="P159" s="5" t="str">
        <f t="shared" si="15"/>
        <v/>
      </c>
      <c r="Q159" s="5" t="str">
        <f t="shared" si="16"/>
        <v/>
      </c>
      <c r="R159" s="5" t="str">
        <f t="shared" si="17"/>
        <v/>
      </c>
      <c r="T159" t="b">
        <f>IF(_t受注ﾌｧｲﾙ_総合計[[#This Row],[加工金額]]=_t受注ﾌｧｲﾙ_総合計[[#This Row],[受注金額(修正)]],TRUE)</f>
        <v>1</v>
      </c>
    </row>
    <row r="160" spans="1:20">
      <c r="A160" s="232" t="s">
        <v>1532</v>
      </c>
      <c r="B160" t="s">
        <v>39</v>
      </c>
      <c r="C160" s="2">
        <v>46170</v>
      </c>
      <c r="D160" s="232">
        <v>6000</v>
      </c>
      <c r="E160" s="232">
        <v>78000</v>
      </c>
      <c r="F160" s="2" t="e" cm="1" vm="10">
        <f t="array" ref="F160">_xlfn.LET(
    _xlpm._完了日,_加工実績DATA[加工完了日],
    _xlpm._調整納期列,_t受注ﾌｧｲﾙ_総合計[調整納期],
    _xlpm._加工完了日,_xlfn.TAKE(
                _xlfn._xlws.FILTER(_xlpm._完了日,
                    (A160=_加工実績DATA[依頼NO])*
                    (YEAR(C160) = YEAR(_xlpm._完了日))
                ),1),
    IF(_xlpm._加工完了日 = 0,NA(),_xlpm._加工完了日)
)</f>
        <v>#VALUE!</v>
      </c>
      <c r="G160" s="2" t="str" cm="1">
        <f t="array" ref="G160">_xlfn.LET(
    _xlpm._完了日列,#REF!,
    _xlpm._完了日,
    _xlfn.TAKE(
        _xlfn._xlws.FILTER(_xlpm._完了日列,
            (A160=#REF!)*
            (DATEVALUE("2025/1/1") &lt; C160)
        ),1
    ),
    IFERROR(_xlpm._完了日,"")
)</f>
        <v/>
      </c>
      <c r="H160" s="2" cm="1">
        <f t="array" ref="H160">_xlfn.LET(
    _xlpm.f, IFERROR(F160, 0),
    _xlpm.g, IFERROR(G160, 0),
    _xlpm.c, IFERROR(C160, 0),
    _xlfn.IFS(
        ISNUMBER(_xlpm.f)*(_xlpm.f&gt;0), _xlpm.f,
        ISNUMBER(_xlpm.g)*(_xlpm.g&gt;0), _xlpm.g,
        ISNUMBER(_xlpm.c)*(_xlpm.c&gt;0), _xlpm.c,
        TRUE, ""
    )
)</f>
        <v>46170</v>
      </c>
      <c r="I160" s="5" cm="1">
        <f t="array" ref="I16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(A160=_xlpm._依頼NO列) *
                (YEAR(_xlpm._月次年月日列) = YEAR(H160))
            )
        ),
    0)
)</f>
        <v>0</v>
      </c>
      <c r="J160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78000</v>
      </c>
      <c r="K160" s="5">
        <f t="shared" si="12"/>
        <v>0</v>
      </c>
      <c r="L160" s="12">
        <f>_xlfn.LET(
  _xlpm._依頼NO, A160,
  _xlpm._集計年, YEAR(H160),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60" s="12">
        <f>_xlfn.LET(
  _xlpm._依頼NO, A160,
  _xlpm._集計年, YEAR(H160),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60" s="5" t="str">
        <f t="shared" si="13"/>
        <v>SEC</v>
      </c>
      <c r="O160" s="5" t="str">
        <f t="shared" si="14"/>
        <v/>
      </c>
      <c r="P160" s="5" t="str">
        <f t="shared" si="15"/>
        <v/>
      </c>
      <c r="Q160" s="5" t="str">
        <f t="shared" si="16"/>
        <v/>
      </c>
      <c r="R160" s="5" t="str">
        <f t="shared" si="17"/>
        <v/>
      </c>
      <c r="T160" t="b">
        <f>IF(_t受注ﾌｧｲﾙ_総合計[[#This Row],[加工金額]]=_t受注ﾌｧｲﾙ_総合計[[#This Row],[受注金額(修正)]],TRUE)</f>
        <v>1</v>
      </c>
    </row>
    <row r="161" spans="1:20">
      <c r="A161" s="232" t="s">
        <v>1522</v>
      </c>
      <c r="B161" t="s">
        <v>16</v>
      </c>
      <c r="C161" s="2">
        <v>46157</v>
      </c>
      <c r="D161" s="232">
        <v>2400</v>
      </c>
      <c r="E161" s="232">
        <v>13608</v>
      </c>
      <c r="F161" s="2" t="e" cm="1" vm="10">
        <f t="array" ref="F161">_xlfn.LET(
    _xlpm._完了日,_加工実績DATA[加工完了日],
    _xlpm._調整納期列,_t受注ﾌｧｲﾙ_総合計[調整納期],
    _xlpm._加工完了日,_xlfn.TAKE(
                _xlfn._xlws.FILTER(_xlpm._完了日,
                    (A161=_加工実績DATA[依頼NO])*
                    (YEAR(C161) = YEAR(_xlpm._完了日))
                ),1),
    IF(_xlpm._加工完了日 = 0,NA(),_xlpm._加工完了日)
)</f>
        <v>#VALUE!</v>
      </c>
      <c r="G161" s="2" t="str" cm="1">
        <f t="array" ref="G161">_xlfn.LET(
    _xlpm._完了日列,#REF!,
    _xlpm._完了日,
    _xlfn.TAKE(
        _xlfn._xlws.FILTER(_xlpm._完了日列,
            (A161=#REF!)*
            (DATEVALUE("2025/1/1") &lt; C161)
        ),1
    ),
    IFERROR(_xlpm._完了日,"")
)</f>
        <v/>
      </c>
      <c r="H161" s="2" cm="1">
        <f t="array" ref="H161">_xlfn.LET(
    _xlpm.f, IFERROR(F161, 0),
    _xlpm.g, IFERROR(G161, 0),
    _xlpm.c, IFERROR(C161, 0),
    _xlfn.IFS(
        ISNUMBER(_xlpm.f)*(_xlpm.f&gt;0), _xlpm.f,
        ISNUMBER(_xlpm.g)*(_xlpm.g&gt;0), _xlpm.g,
        ISNUMBER(_xlpm.c)*(_xlpm.c&gt;0), _xlpm.c,
        TRUE, ""
    )
)</f>
        <v>46157</v>
      </c>
      <c r="I161" s="5" cm="1">
        <f t="array" ref="I16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(A161=_xlpm._依頼NO列) *
                (YEAR(_xlpm._月次年月日列) = YEAR(H161))
            )
        ),
    0)
)</f>
        <v>0</v>
      </c>
      <c r="J161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13608</v>
      </c>
      <c r="K161" s="5">
        <f t="shared" si="12"/>
        <v>0</v>
      </c>
      <c r="L161" s="12">
        <f>_xlfn.LET(
  _xlpm._依頼NO, A161,
  _xlpm._集計年, YEAR(H161),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61" s="12">
        <f>_xlfn.LET(
  _xlpm._依頼NO, A161,
  _xlpm._集計年, YEAR(H161),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61" s="5" t="str">
        <f t="shared" si="13"/>
        <v>ｽﾘｯﾄ</v>
      </c>
      <c r="O161" s="5" t="str">
        <f t="shared" si="14"/>
        <v/>
      </c>
      <c r="P161" s="5" t="str">
        <f t="shared" si="15"/>
        <v/>
      </c>
      <c r="Q161" s="5" t="str">
        <f t="shared" si="16"/>
        <v/>
      </c>
      <c r="R161" s="5" t="str">
        <f t="shared" si="17"/>
        <v/>
      </c>
      <c r="T161" t="b">
        <f>IF(_t受注ﾌｧｲﾙ_総合計[[#This Row],[加工金額]]=_t受注ﾌｧｲﾙ_総合計[[#This Row],[受注金額(修正)]],TRUE)</f>
        <v>1</v>
      </c>
    </row>
    <row r="162" spans="1:20">
      <c r="A162" s="232" t="s">
        <v>1535</v>
      </c>
      <c r="B162" t="s">
        <v>115</v>
      </c>
      <c r="C162" s="2">
        <v>46163</v>
      </c>
      <c r="D162" s="232">
        <v>2800</v>
      </c>
      <c r="E162" s="232">
        <v>84000</v>
      </c>
      <c r="F162" s="2" t="e" cm="1" vm="10">
        <f t="array" ref="F162">_xlfn.LET(
    _xlpm._完了日,_加工実績DATA[加工完了日],
    _xlpm._調整納期列,_t受注ﾌｧｲﾙ_総合計[調整納期],
    _xlpm._加工完了日,_xlfn.TAKE(
                _xlfn._xlws.FILTER(_xlpm._完了日,
                    (A162=_加工実績DATA[依頼NO])*
                    (YEAR(C162) = YEAR(_xlpm._完了日))
                ),1),
    IF(_xlpm._加工完了日 = 0,NA(),_xlpm._加工完了日)
)</f>
        <v>#VALUE!</v>
      </c>
      <c r="G162" s="2" t="str" cm="1">
        <f t="array" ref="G162">_xlfn.LET(
    _xlpm._完了日列,#REF!,
    _xlpm._完了日,
    _xlfn.TAKE(
        _xlfn._xlws.FILTER(_xlpm._完了日列,
            (A162=#REF!)*
            (DATEVALUE("2025/1/1") &lt; C162)
        ),1
    ),
    IFERROR(_xlpm._完了日,"")
)</f>
        <v/>
      </c>
      <c r="H162" s="2" cm="1">
        <f t="array" ref="H162">_xlfn.LET(
    _xlpm.f, IFERROR(F162, 0),
    _xlpm.g, IFERROR(G162, 0),
    _xlpm.c, IFERROR(C162, 0),
    _xlfn.IFS(
        ISNUMBER(_xlpm.f)*(_xlpm.f&gt;0), _xlpm.f,
        ISNUMBER(_xlpm.g)*(_xlpm.g&gt;0), _xlpm.g,
        ISNUMBER(_xlpm.c)*(_xlpm.c&gt;0), _xlpm.c,
        TRUE, ""
    )
)</f>
        <v>46163</v>
      </c>
      <c r="I162" s="5" cm="1">
        <f t="array" ref="I16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(A162=_xlpm._依頼NO列) *
                (YEAR(_xlpm._月次年月日列) = YEAR(H162))
            )
        ),
    0)
)</f>
        <v>0</v>
      </c>
      <c r="J162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84000</v>
      </c>
      <c r="K162" s="5">
        <f t="shared" si="12"/>
        <v>0</v>
      </c>
      <c r="L162" s="12">
        <f>_xlfn.LET(
  _xlpm._依頼NO, A162,
  _xlpm._集計年, YEAR(H162),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62" s="12">
        <f>_xlfn.LET(
  _xlpm._依頼NO, A162,
  _xlpm._集計年, YEAR(H162),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62" s="5" t="str">
        <f t="shared" si="13"/>
        <v>ｽﾘｯﾄ</v>
      </c>
      <c r="O162" s="5" t="str">
        <f t="shared" si="14"/>
        <v>SEC</v>
      </c>
      <c r="P162" s="5" t="str">
        <f t="shared" si="15"/>
        <v/>
      </c>
      <c r="Q162" s="5" t="str">
        <f t="shared" si="16"/>
        <v/>
      </c>
      <c r="R162" s="5" t="str">
        <f t="shared" si="17"/>
        <v/>
      </c>
      <c r="T162" t="b">
        <f>IF(_t受注ﾌｧｲﾙ_総合計[[#This Row],[加工金額]]=_t受注ﾌｧｲﾙ_総合計[[#This Row],[受注金額(修正)]],TRUE)</f>
        <v>1</v>
      </c>
    </row>
    <row r="163" spans="1:20">
      <c r="A163" s="232" t="s">
        <v>1537</v>
      </c>
      <c r="B163" t="s">
        <v>16</v>
      </c>
      <c r="C163" s="2">
        <v>46167</v>
      </c>
      <c r="D163" s="232">
        <v>2000</v>
      </c>
      <c r="E163" s="232">
        <v>34000</v>
      </c>
      <c r="F163" s="2" t="e" cm="1" vm="10">
        <f t="array" ref="F163">_xlfn.LET(
    _xlpm._完了日,_加工実績DATA[加工完了日],
    _xlpm._調整納期列,_t受注ﾌｧｲﾙ_総合計[調整納期],
    _xlpm._加工完了日,_xlfn.TAKE(
                _xlfn._xlws.FILTER(_xlpm._完了日,
                    (A163=_加工実績DATA[依頼NO])*
                    (YEAR(C163) = YEAR(_xlpm._完了日))
                ),1),
    IF(_xlpm._加工完了日 = 0,NA(),_xlpm._加工完了日)
)</f>
        <v>#VALUE!</v>
      </c>
      <c r="G163" s="2" t="str" cm="1">
        <f t="array" ref="G163">_xlfn.LET(
    _xlpm._完了日列,#REF!,
    _xlpm._完了日,
    _xlfn.TAKE(
        _xlfn._xlws.FILTER(_xlpm._完了日列,
            (A163=#REF!)*
            (DATEVALUE("2025/1/1") &lt; C163)
        ),1
    ),
    IFERROR(_xlpm._完了日,"")
)</f>
        <v/>
      </c>
      <c r="H163" s="2" cm="1">
        <f t="array" ref="H163">_xlfn.LET(
    _xlpm.f, IFERROR(F163, 0),
    _xlpm.g, IFERROR(G163, 0),
    _xlpm.c, IFERROR(C163, 0),
    _xlfn.IFS(
        ISNUMBER(_xlpm.f)*(_xlpm.f&gt;0), _xlpm.f,
        ISNUMBER(_xlpm.g)*(_xlpm.g&gt;0), _xlpm.g,
        ISNUMBER(_xlpm.c)*(_xlpm.c&gt;0), _xlpm.c,
        TRUE, ""
    )
)</f>
        <v>46167</v>
      </c>
      <c r="I163" s="5" cm="1">
        <f t="array" ref="I16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(A163=_xlpm._依頼NO列) *
                (YEAR(_xlpm._月次年月日列) = YEAR(H163))
            )
        ),
    0)
)</f>
        <v>0</v>
      </c>
      <c r="J163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34000</v>
      </c>
      <c r="K163" s="5">
        <f t="shared" si="12"/>
        <v>0</v>
      </c>
      <c r="L163" s="12">
        <f>_xlfn.LET(
  _xlpm._依頼NO, A163,
  _xlpm._集計年, YEAR(H163),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63" s="12">
        <f>_xlfn.LET(
  _xlpm._依頼NO, A163,
  _xlpm._集計年, YEAR(H163),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63" s="5" t="str">
        <f t="shared" si="13"/>
        <v>ｽﾘｯﾄ</v>
      </c>
      <c r="O163" s="5" t="str">
        <f t="shared" si="14"/>
        <v/>
      </c>
      <c r="P163" s="5" t="str">
        <f t="shared" si="15"/>
        <v/>
      </c>
      <c r="Q163" s="5" t="str">
        <f t="shared" si="16"/>
        <v/>
      </c>
      <c r="R163" s="5" t="str">
        <f t="shared" si="17"/>
        <v/>
      </c>
      <c r="T163" t="b">
        <f>IF(_t受注ﾌｧｲﾙ_総合計[[#This Row],[加工金額]]=_t受注ﾌｧｲﾙ_総合計[[#This Row],[受注金額(修正)]],TRUE)</f>
        <v>1</v>
      </c>
    </row>
    <row r="164" spans="1:20">
      <c r="A164" s="232" t="s">
        <v>1539</v>
      </c>
      <c r="B164" t="s">
        <v>127</v>
      </c>
      <c r="C164" s="2">
        <v>46167</v>
      </c>
      <c r="D164" s="232">
        <v>760</v>
      </c>
      <c r="E164" s="232">
        <v>32680</v>
      </c>
      <c r="F164" s="2" t="e" cm="1" vm="10">
        <f t="array" ref="F164">_xlfn.LET(
    _xlpm._完了日,_加工実績DATA[加工完了日],
    _xlpm._調整納期列,_t受注ﾌｧｲﾙ_総合計[調整納期],
    _xlpm._加工完了日,_xlfn.TAKE(
                _xlfn._xlws.FILTER(_xlpm._完了日,
                    (A164=_加工実績DATA[依頼NO])*
                    (YEAR(C164) = YEAR(_xlpm._完了日))
                ),1),
    IF(_xlpm._加工完了日 = 0,NA(),_xlpm._加工完了日)
)</f>
        <v>#VALUE!</v>
      </c>
      <c r="G164" s="2" t="str" cm="1">
        <f t="array" ref="G164">_xlfn.LET(
    _xlpm._完了日列,#REF!,
    _xlpm._完了日,
    _xlfn.TAKE(
        _xlfn._xlws.FILTER(_xlpm._完了日列,
            (A164=#REF!)*
            (DATEVALUE("2025/1/1") &lt; C164)
        ),1
    ),
    IFERROR(_xlpm._完了日,"")
)</f>
        <v/>
      </c>
      <c r="H164" s="2" cm="1">
        <f t="array" ref="H164">_xlfn.LET(
    _xlpm.f, IFERROR(F164, 0),
    _xlpm.g, IFERROR(G164, 0),
    _xlpm.c, IFERROR(C164, 0),
    _xlfn.IFS(
        ISNUMBER(_xlpm.f)*(_xlpm.f&gt;0), _xlpm.f,
        ISNUMBER(_xlpm.g)*(_xlpm.g&gt;0), _xlpm.g,
        ISNUMBER(_xlpm.c)*(_xlpm.c&gt;0), _xlpm.c,
        TRUE, ""
    )
)</f>
        <v>46167</v>
      </c>
      <c r="I164" s="5" cm="1">
        <f t="array" ref="I16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(A164=_xlpm._依頼NO列) *
                (YEAR(_xlpm._月次年月日列) = YEAR(H164))
            )
        ),
    0)
)</f>
        <v>0</v>
      </c>
      <c r="J164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32680</v>
      </c>
      <c r="K164" s="5">
        <f t="shared" si="12"/>
        <v>0</v>
      </c>
      <c r="L164" s="12">
        <f>_xlfn.LET(
  _xlpm._依頼NO, A164,
  _xlpm._集計年, YEAR(H164),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1</v>
      </c>
      <c r="M164" s="12">
        <f>_xlfn.LET(
  _xlpm._依頼NO, A164,
  _xlpm._集計年, YEAR(H164),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0</v>
      </c>
      <c r="N164" s="5" t="str">
        <f t="shared" si="13"/>
        <v>SEC</v>
      </c>
      <c r="O164" s="5" t="str">
        <f t="shared" si="14"/>
        <v>ｽﾘｯﾄ(JR)</v>
      </c>
      <c r="P164" s="5" t="str">
        <f t="shared" si="15"/>
        <v/>
      </c>
      <c r="Q164" s="5" t="str">
        <f t="shared" si="16"/>
        <v/>
      </c>
      <c r="R164" s="5" t="str">
        <f t="shared" si="17"/>
        <v/>
      </c>
      <c r="T164" t="b">
        <f>IF(_t受注ﾌｧｲﾙ_総合計[[#This Row],[加工金額]]=_t受注ﾌｧｲﾙ_総合計[[#This Row],[受注金額(修正)]],TRUE)</f>
        <v>1</v>
      </c>
    </row>
    <row r="165" spans="1:20">
      <c r="A165" s="232" t="s">
        <v>1541</v>
      </c>
      <c r="B165" t="s">
        <v>294</v>
      </c>
      <c r="C165" s="2">
        <v>46161</v>
      </c>
      <c r="D165" s="232">
        <v>2000</v>
      </c>
      <c r="E165" s="232">
        <v>98000</v>
      </c>
      <c r="F165" s="2" t="e" cm="1" vm="10">
        <f t="array" ref="F165">_xlfn.LET(
    _xlpm._完了日,_加工実績DATA[加工完了日],
    _xlpm._調整納期列,_t受注ﾌｧｲﾙ_総合計[調整納期],
    _xlpm._加工完了日,_xlfn.TAKE(
                _xlfn._xlws.FILTER(_xlpm._完了日,
                    (A165=_加工実績DATA[依頼NO])*
                    (YEAR(C165) = YEAR(_xlpm._完了日))
                ),1),
    IF(_xlpm._加工完了日 = 0,NA(),_xlpm._加工完了日)
)</f>
        <v>#VALUE!</v>
      </c>
      <c r="G165" s="2" t="str" cm="1">
        <f t="array" ref="G165">_xlfn.LET(
    _xlpm._完了日列,#REF!,
    _xlpm._完了日,
    _xlfn.TAKE(
        _xlfn._xlws.FILTER(_xlpm._完了日列,
            (A165=#REF!)*
            (DATEVALUE("2025/1/1") &lt; C165)
        ),1
    ),
    IFERROR(_xlpm._完了日,"")
)</f>
        <v/>
      </c>
      <c r="H165" s="2" cm="1">
        <f t="array" ref="H165">_xlfn.LET(
    _xlpm.f, IFERROR(F165, 0),
    _xlpm.g, IFERROR(G165, 0),
    _xlpm.c, IFERROR(C165, 0),
    _xlfn.IFS(
        ISNUMBER(_xlpm.f)*(_xlpm.f&gt;0), _xlpm.f,
        ISNUMBER(_xlpm.g)*(_xlpm.g&gt;0), _xlpm.g,
        ISNUMBER(_xlpm.c)*(_xlpm.c&gt;0), _xlpm.c,
        TRUE, ""
    )
)</f>
        <v>46161</v>
      </c>
      <c r="I165" s="5" cm="1">
        <f t="array" ref="I16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(A165=_xlpm._依頼NO列) *
                (YEAR(_xlpm._月次年月日列) = YEAR(H165))
            )
        ),
    0)
)</f>
        <v>0</v>
      </c>
      <c r="J165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98000</v>
      </c>
      <c r="K165" s="5">
        <f t="shared" si="12"/>
        <v>0</v>
      </c>
      <c r="L165" s="12">
        <f>_xlfn.LET(
  _xlpm._依頼NO, A165,
  _xlpm._集計年, YEAR(H165),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65" s="12">
        <f>_xlfn.LET(
  _xlpm._依頼NO, A165,
  _xlpm._集計年, YEAR(H165),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65" s="5" t="str">
        <f t="shared" si="13"/>
        <v>EC</v>
      </c>
      <c r="O165" s="5" t="str">
        <f t="shared" si="14"/>
        <v>巻き返し</v>
      </c>
      <c r="P165" s="5" t="str">
        <f t="shared" si="15"/>
        <v/>
      </c>
      <c r="Q165" s="5" t="str">
        <f t="shared" si="16"/>
        <v/>
      </c>
      <c r="R165" s="5" t="str">
        <f t="shared" si="17"/>
        <v/>
      </c>
      <c r="T165" t="b">
        <f>IF(_t受注ﾌｧｲﾙ_総合計[[#This Row],[加工金額]]=_t受注ﾌｧｲﾙ_総合計[[#This Row],[受注金額(修正)]],TRUE)</f>
        <v>1</v>
      </c>
    </row>
    <row r="166" spans="1:20">
      <c r="A166" s="232" t="s">
        <v>1510</v>
      </c>
      <c r="B166" t="s">
        <v>1511</v>
      </c>
      <c r="C166" s="2">
        <v>46157</v>
      </c>
      <c r="D166" s="232">
        <v>250</v>
      </c>
      <c r="E166" s="232">
        <v>11000</v>
      </c>
      <c r="F166" s="2" t="e" cm="1" vm="10">
        <f t="array" ref="F166">_xlfn.LET(
    _xlpm._完了日,_加工実績DATA[加工完了日],
    _xlpm._調整納期列,_t受注ﾌｧｲﾙ_総合計[調整納期],
    _xlpm._加工完了日,_xlfn.TAKE(
                _xlfn._xlws.FILTER(_xlpm._完了日,
                    (A166=_加工実績DATA[依頼NO])*
                    (YEAR(C166) = YEAR(_xlpm._完了日))
                ),1),
    IF(_xlpm._加工完了日 = 0,NA(),_xlpm._加工完了日)
)</f>
        <v>#VALUE!</v>
      </c>
      <c r="G166" s="2" t="str" cm="1">
        <f t="array" ref="G166">_xlfn.LET(
    _xlpm._完了日列,#REF!,
    _xlpm._完了日,
    _xlfn.TAKE(
        _xlfn._xlws.FILTER(_xlpm._完了日列,
            (A166=#REF!)*
            (DATEVALUE("2025/1/1") &lt; C166)
        ),1
    ),
    IFERROR(_xlpm._完了日,"")
)</f>
        <v/>
      </c>
      <c r="H166" s="2" cm="1">
        <f t="array" ref="H166">_xlfn.LET(
    _xlpm.f, IFERROR(F166, 0),
    _xlpm.g, IFERROR(G166, 0),
    _xlpm.c, IFERROR(C166, 0),
    _xlfn.IFS(
        ISNUMBER(_xlpm.f)*(_xlpm.f&gt;0), _xlpm.f,
        ISNUMBER(_xlpm.g)*(_xlpm.g&gt;0), _xlpm.g,
        ISNUMBER(_xlpm.c)*(_xlpm.c&gt;0), _xlpm.c,
        TRUE, ""
    )
)</f>
        <v>46157</v>
      </c>
      <c r="I166" s="5" cm="1">
        <f t="array" ref="I16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(A166=_xlpm._依頼NO列) *
                (YEAR(_xlpm._月次年月日列) = YEAR(H166))
            )
        ),
    0)
)</f>
        <v>0</v>
      </c>
      <c r="J166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11000</v>
      </c>
      <c r="K166" s="5">
        <f t="shared" si="12"/>
        <v>0</v>
      </c>
      <c r="L166" s="12">
        <f>_xlfn.LET(
  _xlpm._依頼NO, A166,
  _xlpm._集計年, YEAR(H166),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66" s="12">
        <f>_xlfn.LET(
  _xlpm._依頼NO, A166,
  _xlpm._集計年, YEAR(H166),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66" s="5" t="str">
        <f t="shared" si="13"/>
        <v>EC</v>
      </c>
      <c r="O166" s="5" t="str">
        <f t="shared" si="14"/>
        <v>欠点表示</v>
      </c>
      <c r="P166" s="5" t="str">
        <f t="shared" si="15"/>
        <v>巻き返し</v>
      </c>
      <c r="Q166" s="5" t="str">
        <f t="shared" si="16"/>
        <v/>
      </c>
      <c r="R166" s="5" t="str">
        <f t="shared" si="17"/>
        <v/>
      </c>
      <c r="T166" t="b">
        <f>IF(_t受注ﾌｧｲﾙ_総合計[[#This Row],[加工金額]]=_t受注ﾌｧｲﾙ_総合計[[#This Row],[受注金額(修正)]],TRUE)</f>
        <v>1</v>
      </c>
    </row>
    <row r="167" spans="1:20">
      <c r="A167" s="232" t="s">
        <v>1467</v>
      </c>
      <c r="B167" t="s">
        <v>1468</v>
      </c>
      <c r="C167" s="2">
        <v>46164</v>
      </c>
      <c r="D167" s="232">
        <v>400</v>
      </c>
      <c r="E167" s="232">
        <v>10400</v>
      </c>
      <c r="F167" s="2" t="e" cm="1" vm="10">
        <f t="array" ref="F167">_xlfn.LET(
    _xlpm._完了日,_加工実績DATA[加工完了日],
    _xlpm._調整納期列,_t受注ﾌｧｲﾙ_総合計[調整納期],
    _xlpm._加工完了日,_xlfn.TAKE(
                _xlfn._xlws.FILTER(_xlpm._完了日,
                    (A167=_加工実績DATA[依頼NO])*
                    (YEAR(C167) = YEAR(_xlpm._完了日))
                ),1),
    IF(_xlpm._加工完了日 = 0,NA(),_xlpm._加工完了日)
)</f>
        <v>#VALUE!</v>
      </c>
      <c r="G167" s="2" t="str" cm="1">
        <f t="array" ref="G167">_xlfn.LET(
    _xlpm._完了日列,#REF!,
    _xlpm._完了日,
    _xlfn.TAKE(
        _xlfn._xlws.FILTER(_xlpm._完了日列,
            (A167=#REF!)*
            (DATEVALUE("2025/1/1") &lt; C167)
        ),1
    ),
    IFERROR(_xlpm._完了日,"")
)</f>
        <v/>
      </c>
      <c r="H167" s="2" cm="1">
        <f t="array" ref="H167">_xlfn.LET(
    _xlpm.f, IFERROR(F167, 0),
    _xlpm.g, IFERROR(G167, 0),
    _xlpm.c, IFERROR(C167, 0),
    _xlfn.IFS(
        ISNUMBER(_xlpm.f)*(_xlpm.f&gt;0), _xlpm.f,
        ISNUMBER(_xlpm.g)*(_xlpm.g&gt;0), _xlpm.g,
        ISNUMBER(_xlpm.c)*(_xlpm.c&gt;0), _xlpm.c,
        TRUE, ""
    )
)</f>
        <v>46164</v>
      </c>
      <c r="I167" s="5" cm="1">
        <f t="array" ref="I16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(A167=_xlpm._依頼NO列) *
                (YEAR(_xlpm._月次年月日列) = YEAR(H167))
            )
        ),
    0)
)</f>
        <v>0</v>
      </c>
      <c r="J167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10400</v>
      </c>
      <c r="K167" s="5">
        <f t="shared" si="12"/>
        <v>0</v>
      </c>
      <c r="L167" s="12">
        <f>_xlfn.LET(
  _xlpm._依頼NO, A167,
  _xlpm._集計年, YEAR(H167),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67" s="12">
        <f>_xlfn.LET(
  _xlpm._依頼NO, A167,
  _xlpm._集計年, YEAR(H167),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67" s="5" t="str">
        <f t="shared" si="13"/>
        <v>ｽﾗｲｽ</v>
      </c>
      <c r="O167" s="5" t="str">
        <f t="shared" si="14"/>
        <v>分割</v>
      </c>
      <c r="P167" s="5" t="str">
        <f t="shared" si="15"/>
        <v/>
      </c>
      <c r="Q167" s="5" t="str">
        <f t="shared" si="16"/>
        <v/>
      </c>
      <c r="R167" s="5" t="str">
        <f t="shared" si="17"/>
        <v/>
      </c>
      <c r="T167" t="b">
        <f>IF(_t受注ﾌｧｲﾙ_総合計[[#This Row],[加工金額]]=_t受注ﾌｧｲﾙ_総合計[[#This Row],[受注金額(修正)]],TRUE)</f>
        <v>1</v>
      </c>
    </row>
    <row r="168" spans="1:20">
      <c r="A168" s="232" t="s">
        <v>1470</v>
      </c>
      <c r="B168" t="s">
        <v>42</v>
      </c>
      <c r="C168" s="2">
        <v>46155</v>
      </c>
      <c r="D168" s="232">
        <v>4000</v>
      </c>
      <c r="E168" s="232">
        <v>60000</v>
      </c>
      <c r="F168" s="2" t="e" cm="1" vm="10">
        <f t="array" ref="F168">_xlfn.LET(
    _xlpm._完了日,_加工実績DATA[加工完了日],
    _xlpm._調整納期列,_t受注ﾌｧｲﾙ_総合計[調整納期],
    _xlpm._加工完了日,_xlfn.TAKE(
                _xlfn._xlws.FILTER(_xlpm._完了日,
                    (A168=_加工実績DATA[依頼NO])*
                    (YEAR(C168) = YEAR(_xlpm._完了日))
                ),1),
    IF(_xlpm._加工完了日 = 0,NA(),_xlpm._加工完了日)
)</f>
        <v>#VALUE!</v>
      </c>
      <c r="G168" s="2" t="str" cm="1">
        <f t="array" ref="G168">_xlfn.LET(
    _xlpm._完了日列,#REF!,
    _xlpm._完了日,
    _xlfn.TAKE(
        _xlfn._xlws.FILTER(_xlpm._完了日列,
            (A168=#REF!)*
            (DATEVALUE("2025/1/1") &lt; C168)
        ),1
    ),
    IFERROR(_xlpm._完了日,"")
)</f>
        <v/>
      </c>
      <c r="H168" s="2" cm="1">
        <f t="array" ref="H168">_xlfn.LET(
    _xlpm.f, IFERROR(F168, 0),
    _xlpm.g, IFERROR(G168, 0),
    _xlpm.c, IFERROR(C168, 0),
    _xlfn.IFS(
        ISNUMBER(_xlpm.f)*(_xlpm.f&gt;0), _xlpm.f,
        ISNUMBER(_xlpm.g)*(_xlpm.g&gt;0), _xlpm.g,
        ISNUMBER(_xlpm.c)*(_xlpm.c&gt;0), _xlpm.c,
        TRUE, ""
    )
)</f>
        <v>46155</v>
      </c>
      <c r="I168" s="5" cm="1">
        <f t="array" ref="I16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(A168=_xlpm._依頼NO列) *
                (YEAR(_xlpm._月次年月日列) = YEAR(H168))
            )
        ),
    0)
)</f>
        <v>0</v>
      </c>
      <c r="J168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60000</v>
      </c>
      <c r="K168" s="5">
        <f t="shared" si="12"/>
        <v>0</v>
      </c>
      <c r="L168" s="12">
        <f>_xlfn.LET(
  _xlpm._依頼NO, A168,
  _xlpm._集計年, YEAR(H168),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68" s="12">
        <f>_xlfn.LET(
  _xlpm._依頼NO, A168,
  _xlpm._集計年, YEAR(H168),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68" s="5" t="str">
        <f t="shared" si="13"/>
        <v>分割</v>
      </c>
      <c r="O168" s="5" t="str">
        <f t="shared" si="14"/>
        <v/>
      </c>
      <c r="P168" s="5" t="str">
        <f t="shared" si="15"/>
        <v/>
      </c>
      <c r="Q168" s="5" t="str">
        <f t="shared" si="16"/>
        <v/>
      </c>
      <c r="R168" s="5" t="str">
        <f t="shared" si="17"/>
        <v/>
      </c>
      <c r="T168" t="b">
        <f>IF(_t受注ﾌｧｲﾙ_総合計[[#This Row],[加工金額]]=_t受注ﾌｧｲﾙ_総合計[[#This Row],[受注金額(修正)]],TRUE)</f>
        <v>1</v>
      </c>
    </row>
    <row r="169" spans="1:20">
      <c r="A169" s="232" t="s">
        <v>505</v>
      </c>
      <c r="B169" t="s">
        <v>1472</v>
      </c>
      <c r="C169" s="2">
        <v>46157</v>
      </c>
      <c r="D169" s="232">
        <v>500</v>
      </c>
      <c r="E169" s="232">
        <v>22000</v>
      </c>
      <c r="F169" s="2" t="e" cm="1" vm="10">
        <f t="array" ref="F169">_xlfn.LET(
    _xlpm._完了日,_加工実績DATA[加工完了日],
    _xlpm._調整納期列,_t受注ﾌｧｲﾙ_総合計[調整納期],
    _xlpm._加工完了日,_xlfn.TAKE(
                _xlfn._xlws.FILTER(_xlpm._完了日,
                    (A169=_加工実績DATA[依頼NO])*
                    (YEAR(C169) = YEAR(_xlpm._完了日))
                ),1),
    IF(_xlpm._加工完了日 = 0,NA(),_xlpm._加工完了日)
)</f>
        <v>#VALUE!</v>
      </c>
      <c r="G169" s="2" t="str" cm="1">
        <f t="array" ref="G169">_xlfn.LET(
    _xlpm._完了日列,#REF!,
    _xlpm._完了日,
    _xlfn.TAKE(
        _xlfn._xlws.FILTER(_xlpm._完了日列,
            (A169=#REF!)*
            (DATEVALUE("2025/1/1") &lt; C169)
        ),1
    ),
    IFERROR(_xlpm._完了日,"")
)</f>
        <v/>
      </c>
      <c r="H169" s="2" cm="1">
        <f t="array" ref="H169">_xlfn.LET(
    _xlpm.f, IFERROR(F169, 0),
    _xlpm.g, IFERROR(G169, 0),
    _xlpm.c, IFERROR(C169, 0),
    _xlfn.IFS(
        ISNUMBER(_xlpm.f)*(_xlpm.f&gt;0), _xlpm.f,
        ISNUMBER(_xlpm.g)*(_xlpm.g&gt;0), _xlpm.g,
        ISNUMBER(_xlpm.c)*(_xlpm.c&gt;0), _xlpm.c,
        TRUE, ""
    )
)</f>
        <v>46157</v>
      </c>
      <c r="I169" s="5" cm="1">
        <f t="array" ref="I16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(A169=_xlpm._依頼NO列) *
                (YEAR(_xlpm._月次年月日列) = YEAR(H169))
            )
        ),
    0)
)</f>
        <v>0</v>
      </c>
      <c r="J169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22000</v>
      </c>
      <c r="K169" s="5">
        <f t="shared" si="12"/>
        <v>0</v>
      </c>
      <c r="L169" s="12">
        <f>_xlfn.LET(
  _xlpm._依頼NO, A169,
  _xlpm._集計年, YEAR(H169),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69" s="12">
        <f>_xlfn.LET(
  _xlpm._依頼NO, A169,
  _xlpm._集計年, YEAR(H169),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69" s="5" t="str">
        <f t="shared" si="13"/>
        <v>EC</v>
      </c>
      <c r="O169" s="5" t="str">
        <f t="shared" si="14"/>
        <v>巻き返し</v>
      </c>
      <c r="P169" s="5" t="str">
        <f t="shared" si="15"/>
        <v>欠点表示</v>
      </c>
      <c r="Q169" s="5" t="str">
        <f t="shared" si="16"/>
        <v/>
      </c>
      <c r="R169" s="5" t="str">
        <f t="shared" si="17"/>
        <v/>
      </c>
      <c r="T169" t="b">
        <f>IF(_t受注ﾌｧｲﾙ_総合計[[#This Row],[加工金額]]=_t受注ﾌｧｲﾙ_総合計[[#This Row],[受注金額(修正)]],TRUE)</f>
        <v>1</v>
      </c>
    </row>
    <row r="170" spans="1:20">
      <c r="A170" s="232" t="s">
        <v>504</v>
      </c>
      <c r="B170" t="s">
        <v>1476</v>
      </c>
      <c r="C170" s="2">
        <v>46155</v>
      </c>
      <c r="D170" s="232" t="s">
        <v>1746</v>
      </c>
      <c r="E170" s="232">
        <v>6150</v>
      </c>
      <c r="F170" s="2" t="e" cm="1" vm="10">
        <f t="array" ref="F170">_xlfn.LET(
    _xlpm._完了日,_加工実績DATA[加工完了日],
    _xlpm._調整納期列,_t受注ﾌｧｲﾙ_総合計[調整納期],
    _xlpm._加工完了日,_xlfn.TAKE(
                _xlfn._xlws.FILTER(_xlpm._完了日,
                    (A170=_加工実績DATA[依頼NO])*
                    (YEAR(C170) = YEAR(_xlpm._完了日))
                ),1),
    IF(_xlpm._加工完了日 = 0,NA(),_xlpm._加工完了日)
)</f>
        <v>#VALUE!</v>
      </c>
      <c r="G170" s="2" t="str" cm="1">
        <f t="array" ref="G170">_xlfn.LET(
    _xlpm._完了日列,#REF!,
    _xlpm._完了日,
    _xlfn.TAKE(
        _xlfn._xlws.FILTER(_xlpm._完了日列,
            (A170=#REF!)*
            (DATEVALUE("2025/1/1") &lt; C170)
        ),1
    ),
    IFERROR(_xlpm._完了日,"")
)</f>
        <v/>
      </c>
      <c r="H170" s="2" cm="1">
        <f t="array" ref="H170">_xlfn.LET(
    _xlpm.f, IFERROR(F170, 0),
    _xlpm.g, IFERROR(G170, 0),
    _xlpm.c, IFERROR(C170, 0),
    _xlfn.IFS(
        ISNUMBER(_xlpm.f)*(_xlpm.f&gt;0), _xlpm.f,
        ISNUMBER(_xlpm.g)*(_xlpm.g&gt;0), _xlpm.g,
        ISNUMBER(_xlpm.c)*(_xlpm.c&gt;0), _xlpm.c,
        TRUE, ""
    )
)</f>
        <v>46155</v>
      </c>
      <c r="I170" s="5" cm="1">
        <f t="array" ref="I17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(A170=_xlpm._依頼NO列) *
                (YEAR(_xlpm._月次年月日列) = YEAR(H170))
            )
        ),
    0)
)</f>
        <v>0</v>
      </c>
      <c r="J170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6150</v>
      </c>
      <c r="K170" s="5">
        <f t="shared" si="12"/>
        <v>0</v>
      </c>
      <c r="L170" s="12">
        <f>_xlfn.LET(
  _xlpm._依頼NO, A170,
  _xlpm._集計年, YEAR(H170),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70" s="12">
        <f>_xlfn.LET(
  _xlpm._依頼NO, A170,
  _xlpm._集計年, YEAR(H170),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70" s="5" t="str">
        <f t="shared" si="13"/>
        <v>ｽﾘｯﾄ</v>
      </c>
      <c r="O170" s="5" t="str">
        <f t="shared" si="14"/>
        <v>分割</v>
      </c>
      <c r="P170" s="5" t="str">
        <f t="shared" si="15"/>
        <v>EC</v>
      </c>
      <c r="Q170" s="5" t="str">
        <f t="shared" si="16"/>
        <v/>
      </c>
      <c r="R170" s="5" t="str">
        <f t="shared" si="17"/>
        <v/>
      </c>
      <c r="T170" t="b">
        <f>IF(_t受注ﾌｧｲﾙ_総合計[[#This Row],[加工金額]]=_t受注ﾌｧｲﾙ_総合計[[#This Row],[受注金額(修正)]],TRUE)</f>
        <v>1</v>
      </c>
    </row>
    <row r="171" spans="1:20">
      <c r="A171" s="232" t="s">
        <v>341</v>
      </c>
      <c r="B171" t="s">
        <v>1481</v>
      </c>
      <c r="C171" s="2">
        <v>46160</v>
      </c>
      <c r="D171" s="232">
        <v>8000</v>
      </c>
      <c r="E171" s="232">
        <v>192000</v>
      </c>
      <c r="F171" s="2" t="e" cm="1" vm="10">
        <f t="array" ref="F171">_xlfn.LET(
    _xlpm._完了日,_加工実績DATA[加工完了日],
    _xlpm._調整納期列,_t受注ﾌｧｲﾙ_総合計[調整納期],
    _xlpm._加工完了日,_xlfn.TAKE(
                _xlfn._xlws.FILTER(_xlpm._完了日,
                    (A171=_加工実績DATA[依頼NO])*
                    (YEAR(C171) = YEAR(_xlpm._完了日))
                ),1),
    IF(_xlpm._加工完了日 = 0,NA(),_xlpm._加工完了日)
)</f>
        <v>#VALUE!</v>
      </c>
      <c r="G171" s="2" t="str" cm="1">
        <f t="array" ref="G171">_xlfn.LET(
    _xlpm._完了日列,#REF!,
    _xlpm._完了日,
    _xlfn.TAKE(
        _xlfn._xlws.FILTER(_xlpm._完了日列,
            (A171=#REF!)*
            (DATEVALUE("2025/1/1") &lt; C171)
        ),1
    ),
    IFERROR(_xlpm._完了日,"")
)</f>
        <v/>
      </c>
      <c r="H171" s="2" cm="1">
        <f t="array" ref="H171">_xlfn.LET(
    _xlpm.f, IFERROR(F171, 0),
    _xlpm.g, IFERROR(G171, 0),
    _xlpm.c, IFERROR(C171, 0),
    _xlfn.IFS(
        ISNUMBER(_xlpm.f)*(_xlpm.f&gt;0), _xlpm.f,
        ISNUMBER(_xlpm.g)*(_xlpm.g&gt;0), _xlpm.g,
        ISNUMBER(_xlpm.c)*(_xlpm.c&gt;0), _xlpm.c,
        TRUE, ""
    )
)</f>
        <v>46160</v>
      </c>
      <c r="I171" s="5" cm="1">
        <f t="array" ref="I17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(A171=_xlpm._依頼NO列) *
                (YEAR(_xlpm._月次年月日列) = YEAR(H171))
            )
        ),
    0)
)</f>
        <v>0</v>
      </c>
      <c r="J171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192000</v>
      </c>
      <c r="K171" s="5">
        <f t="shared" si="12"/>
        <v>0</v>
      </c>
      <c r="L171" s="12">
        <f>_xlfn.LET(
  _xlpm._依頼NO, A171,
  _xlpm._集計年, YEAR(H171),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71" s="12">
        <f>_xlfn.LET(
  _xlpm._依頼NO, A171,
  _xlpm._集計年, YEAR(H171),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71" s="5" t="str">
        <f t="shared" si="13"/>
        <v>ｽﾗｲｽ</v>
      </c>
      <c r="O171" s="5" t="str">
        <f t="shared" si="14"/>
        <v>巻き返し</v>
      </c>
      <c r="P171" s="5" t="str">
        <f t="shared" si="15"/>
        <v/>
      </c>
      <c r="Q171" s="5" t="str">
        <f t="shared" si="16"/>
        <v/>
      </c>
      <c r="R171" s="5" t="str">
        <f t="shared" si="17"/>
        <v/>
      </c>
      <c r="T171" t="b">
        <f>IF(_t受注ﾌｧｲﾙ_総合計[[#This Row],[加工金額]]=_t受注ﾌｧｲﾙ_総合計[[#This Row],[受注金額(修正)]],TRUE)</f>
        <v>1</v>
      </c>
    </row>
    <row r="172" spans="1:20">
      <c r="A172" s="232" t="s">
        <v>1486</v>
      </c>
      <c r="B172" t="s">
        <v>39</v>
      </c>
      <c r="C172" s="2">
        <v>46171</v>
      </c>
      <c r="D172" s="232">
        <v>18000</v>
      </c>
      <c r="E172" s="232">
        <v>234000</v>
      </c>
      <c r="F172" s="2" t="e" cm="1" vm="10">
        <f t="array" ref="F172">_xlfn.LET(
    _xlpm._完了日,_加工実績DATA[加工完了日],
    _xlpm._調整納期列,_t受注ﾌｧｲﾙ_総合計[調整納期],
    _xlpm._加工完了日,_xlfn.TAKE(
                _xlfn._xlws.FILTER(_xlpm._完了日,
                    (A172=_加工実績DATA[依頼NO])*
                    (YEAR(C172) = YEAR(_xlpm._完了日))
                ),1),
    IF(_xlpm._加工完了日 = 0,NA(),_xlpm._加工完了日)
)</f>
        <v>#VALUE!</v>
      </c>
      <c r="G172" s="2" t="str" cm="1">
        <f t="array" ref="G172">_xlfn.LET(
    _xlpm._完了日列,#REF!,
    _xlpm._完了日,
    _xlfn.TAKE(
        _xlfn._xlws.FILTER(_xlpm._完了日列,
            (A172=#REF!)*
            (DATEVALUE("2025/1/1") &lt; C172)
        ),1
    ),
    IFERROR(_xlpm._完了日,"")
)</f>
        <v/>
      </c>
      <c r="H172" s="2" cm="1">
        <f t="array" ref="H172">_xlfn.LET(
    _xlpm.f, IFERROR(F172, 0),
    _xlpm.g, IFERROR(G172, 0),
    _xlpm.c, IFERROR(C172, 0),
    _xlfn.IFS(
        ISNUMBER(_xlpm.f)*(_xlpm.f&gt;0), _xlpm.f,
        ISNUMBER(_xlpm.g)*(_xlpm.g&gt;0), _xlpm.g,
        ISNUMBER(_xlpm.c)*(_xlpm.c&gt;0), _xlpm.c,
        TRUE, ""
    )
)</f>
        <v>46171</v>
      </c>
      <c r="I172" s="5" cm="1">
        <f t="array" ref="I17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(A172=_xlpm._依頼NO列) *
                (YEAR(_xlpm._月次年月日列) = YEAR(H172))
            )
        ),
    0)
)</f>
        <v>0</v>
      </c>
      <c r="J172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234000</v>
      </c>
      <c r="K172" s="5">
        <f t="shared" si="12"/>
        <v>0</v>
      </c>
      <c r="L172" s="12">
        <f>_xlfn.LET(
  _xlpm._依頼NO, A172,
  _xlpm._集計年, YEAR(H172),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72" s="12">
        <f>_xlfn.LET(
  _xlpm._依頼NO, A172,
  _xlpm._集計年, YEAR(H172),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72" s="5" t="str">
        <f t="shared" si="13"/>
        <v>SEC</v>
      </c>
      <c r="O172" s="5" t="str">
        <f t="shared" si="14"/>
        <v/>
      </c>
      <c r="P172" s="5" t="str">
        <f t="shared" si="15"/>
        <v/>
      </c>
      <c r="Q172" s="5" t="str">
        <f t="shared" si="16"/>
        <v/>
      </c>
      <c r="R172" s="5" t="str">
        <f t="shared" si="17"/>
        <v/>
      </c>
      <c r="T172" t="b">
        <f>IF(_t受注ﾌｧｲﾙ_総合計[[#This Row],[加工金額]]=_t受注ﾌｧｲﾙ_総合計[[#This Row],[受注金額(修正)]],TRUE)</f>
        <v>1</v>
      </c>
    </row>
    <row r="173" spans="1:20">
      <c r="A173" s="232" t="s">
        <v>1487</v>
      </c>
      <c r="B173" t="s">
        <v>39</v>
      </c>
      <c r="C173" s="2">
        <v>46169</v>
      </c>
      <c r="D173" s="232" t="s">
        <v>1258</v>
      </c>
      <c r="E173" s="232">
        <v>234000</v>
      </c>
      <c r="F173" s="2" t="e" cm="1" vm="10">
        <f t="array" ref="F173">_xlfn.LET(
    _xlpm._完了日,_加工実績DATA[加工完了日],
    _xlpm._調整納期列,_t受注ﾌｧｲﾙ_総合計[調整納期],
    _xlpm._加工完了日,_xlfn.TAKE(
                _xlfn._xlws.FILTER(_xlpm._完了日,
                    (A173=_加工実績DATA[依頼NO])*
                    (YEAR(C173) = YEAR(_xlpm._完了日))
                ),1),
    IF(_xlpm._加工完了日 = 0,NA(),_xlpm._加工完了日)
)</f>
        <v>#VALUE!</v>
      </c>
      <c r="G173" s="2" t="str" cm="1">
        <f t="array" ref="G173">_xlfn.LET(
    _xlpm._完了日列,#REF!,
    _xlpm._完了日,
    _xlfn.TAKE(
        _xlfn._xlws.FILTER(_xlpm._完了日列,
            (A173=#REF!)*
            (DATEVALUE("2025/1/1") &lt; C173)
        ),1
    ),
    IFERROR(_xlpm._完了日,"")
)</f>
        <v/>
      </c>
      <c r="H173" s="2" cm="1">
        <f t="array" ref="H173">_xlfn.LET(
    _xlpm.f, IFERROR(F173, 0),
    _xlpm.g, IFERROR(G173, 0),
    _xlpm.c, IFERROR(C173, 0),
    _xlfn.IFS(
        ISNUMBER(_xlpm.f)*(_xlpm.f&gt;0), _xlpm.f,
        ISNUMBER(_xlpm.g)*(_xlpm.g&gt;0), _xlpm.g,
        ISNUMBER(_xlpm.c)*(_xlpm.c&gt;0), _xlpm.c,
        TRUE, ""
    )
)</f>
        <v>46169</v>
      </c>
      <c r="I173" s="5" cm="1">
        <f t="array" ref="I17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(A173=_xlpm._依頼NO列) *
                (YEAR(_xlpm._月次年月日列) = YEAR(H173))
            )
        ),
    0)
)</f>
        <v>0</v>
      </c>
      <c r="J173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234000</v>
      </c>
      <c r="K173" s="5">
        <f t="shared" si="12"/>
        <v>0</v>
      </c>
      <c r="L173" s="12">
        <f>_xlfn.LET(
  _xlpm._依頼NO, A173,
  _xlpm._集計年, YEAR(H173),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73" s="12">
        <f>_xlfn.LET(
  _xlpm._依頼NO, A173,
  _xlpm._集計年, YEAR(H173),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73" s="5" t="str">
        <f t="shared" si="13"/>
        <v>SEC</v>
      </c>
      <c r="O173" s="5" t="str">
        <f t="shared" si="14"/>
        <v/>
      </c>
      <c r="P173" s="5" t="str">
        <f t="shared" si="15"/>
        <v/>
      </c>
      <c r="Q173" s="5" t="str">
        <f t="shared" si="16"/>
        <v/>
      </c>
      <c r="R173" s="5" t="str">
        <f t="shared" si="17"/>
        <v/>
      </c>
      <c r="T173" t="b">
        <f>IF(_t受注ﾌｧｲﾙ_総合計[[#This Row],[加工金額]]=_t受注ﾌｧｲﾙ_総合計[[#This Row],[受注金額(修正)]],TRUE)</f>
        <v>1</v>
      </c>
    </row>
    <row r="174" spans="1:20">
      <c r="A174" s="232" t="s">
        <v>1488</v>
      </c>
      <c r="B174" t="s">
        <v>39</v>
      </c>
      <c r="C174" s="2">
        <v>46171</v>
      </c>
      <c r="D174" s="232" t="s">
        <v>1758</v>
      </c>
      <c r="E174" s="232">
        <v>181428</v>
      </c>
      <c r="F174" s="2" t="e" cm="1" vm="10">
        <f t="array" ref="F174">_xlfn.LET(
    _xlpm._完了日,_加工実績DATA[加工完了日],
    _xlpm._調整納期列,_t受注ﾌｧｲﾙ_総合計[調整納期],
    _xlpm._加工完了日,_xlfn.TAKE(
                _xlfn._xlws.FILTER(_xlpm._完了日,
                    (A174=_加工実績DATA[依頼NO])*
                    (YEAR(C174) = YEAR(_xlpm._完了日))
                ),1),
    IF(_xlpm._加工完了日 = 0,NA(),_xlpm._加工完了日)
)</f>
        <v>#VALUE!</v>
      </c>
      <c r="G174" s="2" t="str" cm="1">
        <f t="array" ref="G174">_xlfn.LET(
    _xlpm._完了日列,#REF!,
    _xlpm._完了日,
    _xlfn.TAKE(
        _xlfn._xlws.FILTER(_xlpm._完了日列,
            (A174=#REF!)*
            (DATEVALUE("2025/1/1") &lt; C174)
        ),1
    ),
    IFERROR(_xlpm._完了日,"")
)</f>
        <v/>
      </c>
      <c r="H174" s="2" cm="1">
        <f t="array" ref="H174">_xlfn.LET(
    _xlpm.f, IFERROR(F174, 0),
    _xlpm.g, IFERROR(G174, 0),
    _xlpm.c, IFERROR(C174, 0),
    _xlfn.IFS(
        ISNUMBER(_xlpm.f)*(_xlpm.f&gt;0), _xlpm.f,
        ISNUMBER(_xlpm.g)*(_xlpm.g&gt;0), _xlpm.g,
        ISNUMBER(_xlpm.c)*(_xlpm.c&gt;0), _xlpm.c,
        TRUE, ""
    )
)</f>
        <v>46171</v>
      </c>
      <c r="I174" s="5" cm="1">
        <f t="array" ref="I17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(A174=_xlpm._依頼NO列) *
                (YEAR(_xlpm._月次年月日列) = YEAR(H174))
            )
        ),
    0)
)</f>
        <v>0</v>
      </c>
      <c r="J174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181428</v>
      </c>
      <c r="K174" s="5">
        <f t="shared" si="12"/>
        <v>0</v>
      </c>
      <c r="L174" s="12">
        <f>_xlfn.LET(
  _xlpm._依頼NO, A174,
  _xlpm._集計年, YEAR(H174),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74" s="12">
        <f>_xlfn.LET(
  _xlpm._依頼NO, A174,
  _xlpm._集計年, YEAR(H174),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74" s="5" t="str">
        <f t="shared" si="13"/>
        <v>SEC</v>
      </c>
      <c r="O174" s="5" t="str">
        <f t="shared" si="14"/>
        <v/>
      </c>
      <c r="P174" s="5" t="str">
        <f t="shared" si="15"/>
        <v/>
      </c>
      <c r="Q174" s="5" t="str">
        <f t="shared" si="16"/>
        <v/>
      </c>
      <c r="R174" s="5" t="str">
        <f t="shared" si="17"/>
        <v/>
      </c>
      <c r="T174" t="b">
        <f>IF(_t受注ﾌｧｲﾙ_総合計[[#This Row],[加工金額]]=_t受注ﾌｧｲﾙ_総合計[[#This Row],[受注金額(修正)]],TRUE)</f>
        <v>1</v>
      </c>
    </row>
    <row r="175" spans="1:20">
      <c r="A175" s="232" t="s">
        <v>1489</v>
      </c>
      <c r="B175" t="s">
        <v>39</v>
      </c>
      <c r="C175" s="2">
        <v>46163</v>
      </c>
      <c r="D175" s="232">
        <v>12180</v>
      </c>
      <c r="E175" s="232">
        <v>158340</v>
      </c>
      <c r="F175" s="2" t="e" cm="1" vm="10">
        <f t="array" ref="F175">_xlfn.LET(
    _xlpm._完了日,_加工実績DATA[加工完了日],
    _xlpm._調整納期列,_t受注ﾌｧｲﾙ_総合計[調整納期],
    _xlpm._加工完了日,_xlfn.TAKE(
                _xlfn._xlws.FILTER(_xlpm._完了日,
                    (A175=_加工実績DATA[依頼NO])*
                    (YEAR(C175) = YEAR(_xlpm._完了日))
                ),1),
    IF(_xlpm._加工完了日 = 0,NA(),_xlpm._加工完了日)
)</f>
        <v>#VALUE!</v>
      </c>
      <c r="G175" s="2" t="str" cm="1">
        <f t="array" ref="G175">_xlfn.LET(
    _xlpm._完了日列,#REF!,
    _xlpm._完了日,
    _xlfn.TAKE(
        _xlfn._xlws.FILTER(_xlpm._完了日列,
            (A175=#REF!)*
            (DATEVALUE("2025/1/1") &lt; C175)
        ),1
    ),
    IFERROR(_xlpm._完了日,"")
)</f>
        <v/>
      </c>
      <c r="H175" s="2" cm="1">
        <f t="array" ref="H175">_xlfn.LET(
    _xlpm.f, IFERROR(F175, 0),
    _xlpm.g, IFERROR(G175, 0),
    _xlpm.c, IFERROR(C175, 0),
    _xlfn.IFS(
        ISNUMBER(_xlpm.f)*(_xlpm.f&gt;0), _xlpm.f,
        ISNUMBER(_xlpm.g)*(_xlpm.g&gt;0), _xlpm.g,
        ISNUMBER(_xlpm.c)*(_xlpm.c&gt;0), _xlpm.c,
        TRUE, ""
    )
)</f>
        <v>46163</v>
      </c>
      <c r="I175" s="5" cm="1">
        <f t="array" ref="I17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(A175=_xlpm._依頼NO列) *
                (YEAR(_xlpm._月次年月日列) = YEAR(H175))
            )
        ),
    0)
)</f>
        <v>0</v>
      </c>
      <c r="J175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158340</v>
      </c>
      <c r="K175" s="5">
        <f t="shared" si="12"/>
        <v>0</v>
      </c>
      <c r="L175" s="12">
        <f>_xlfn.LET(
  _xlpm._依頼NO, A175,
  _xlpm._集計年, YEAR(H175),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75" s="12">
        <f>_xlfn.LET(
  _xlpm._依頼NO, A175,
  _xlpm._集計年, YEAR(H175),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75" s="5" t="str">
        <f t="shared" si="13"/>
        <v>SEC</v>
      </c>
      <c r="O175" s="5" t="str">
        <f t="shared" si="14"/>
        <v/>
      </c>
      <c r="P175" s="5" t="str">
        <f t="shared" si="15"/>
        <v/>
      </c>
      <c r="Q175" s="5" t="str">
        <f t="shared" si="16"/>
        <v/>
      </c>
      <c r="R175" s="5" t="str">
        <f t="shared" si="17"/>
        <v/>
      </c>
      <c r="T175" t="b">
        <f>IF(_t受注ﾌｧｲﾙ_総合計[[#This Row],[加工金額]]=_t受注ﾌｧｲﾙ_総合計[[#This Row],[受注金額(修正)]],TRUE)</f>
        <v>1</v>
      </c>
    </row>
    <row r="176" spans="1:20">
      <c r="A176" s="232" t="s">
        <v>1493</v>
      </c>
      <c r="B176" t="s">
        <v>39</v>
      </c>
      <c r="C176" s="2">
        <v>46170</v>
      </c>
      <c r="D176" s="232">
        <v>18000</v>
      </c>
      <c r="E176" s="232">
        <v>234000</v>
      </c>
      <c r="F176" s="2" t="e" cm="1" vm="10">
        <f t="array" ref="F176">_xlfn.LET(
    _xlpm._完了日,_加工実績DATA[加工完了日],
    _xlpm._調整納期列,_t受注ﾌｧｲﾙ_総合計[調整納期],
    _xlpm._加工完了日,_xlfn.TAKE(
                _xlfn._xlws.FILTER(_xlpm._完了日,
                    (A176=_加工実績DATA[依頼NO])*
                    (YEAR(C176) = YEAR(_xlpm._完了日))
                ),1),
    IF(_xlpm._加工完了日 = 0,NA(),_xlpm._加工完了日)
)</f>
        <v>#VALUE!</v>
      </c>
      <c r="G176" s="2" t="str" cm="1">
        <f t="array" ref="G176">_xlfn.LET(
    _xlpm._完了日列,#REF!,
    _xlpm._完了日,
    _xlfn.TAKE(
        _xlfn._xlws.FILTER(_xlpm._完了日列,
            (A176=#REF!)*
            (DATEVALUE("2025/1/1") &lt; C176)
        ),1
    ),
    IFERROR(_xlpm._完了日,"")
)</f>
        <v/>
      </c>
      <c r="H176" s="2" cm="1">
        <f t="array" ref="H176">_xlfn.LET(
    _xlpm.f, IFERROR(F176, 0),
    _xlpm.g, IFERROR(G176, 0),
    _xlpm.c, IFERROR(C176, 0),
    _xlfn.IFS(
        ISNUMBER(_xlpm.f)*(_xlpm.f&gt;0), _xlpm.f,
        ISNUMBER(_xlpm.g)*(_xlpm.g&gt;0), _xlpm.g,
        ISNUMBER(_xlpm.c)*(_xlpm.c&gt;0), _xlpm.c,
        TRUE, ""
    )
)</f>
        <v>46170</v>
      </c>
      <c r="I176" s="5" cm="1">
        <f t="array" ref="I17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(A176=_xlpm._依頼NO列) *
                (YEAR(_xlpm._月次年月日列) = YEAR(H176))
            )
        ),
    0)
)</f>
        <v>0</v>
      </c>
      <c r="J176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234000</v>
      </c>
      <c r="K176" s="5">
        <f t="shared" si="12"/>
        <v>0</v>
      </c>
      <c r="L176" s="12">
        <f>_xlfn.LET(
  _xlpm._依頼NO, A176,
  _xlpm._集計年, YEAR(H176),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76" s="12">
        <f>_xlfn.LET(
  _xlpm._依頼NO, A176,
  _xlpm._集計年, YEAR(H176),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76" s="5" t="str">
        <f t="shared" si="13"/>
        <v>SEC</v>
      </c>
      <c r="O176" s="5" t="str">
        <f t="shared" si="14"/>
        <v/>
      </c>
      <c r="P176" s="5" t="str">
        <f t="shared" si="15"/>
        <v/>
      </c>
      <c r="Q176" s="5" t="str">
        <f t="shared" si="16"/>
        <v/>
      </c>
      <c r="R176" s="5" t="str">
        <f t="shared" si="17"/>
        <v/>
      </c>
      <c r="T176" t="b">
        <f>IF(_t受注ﾌｧｲﾙ_総合計[[#This Row],[加工金額]]=_t受注ﾌｧｲﾙ_総合計[[#This Row],[受注金額(修正)]],TRUE)</f>
        <v>1</v>
      </c>
    </row>
    <row r="177" spans="1:20">
      <c r="A177" s="232" t="s">
        <v>1494</v>
      </c>
      <c r="B177" t="s">
        <v>39</v>
      </c>
      <c r="C177" s="2">
        <v>46164</v>
      </c>
      <c r="D177" s="232">
        <v>18000</v>
      </c>
      <c r="E177" s="232">
        <v>234000</v>
      </c>
      <c r="F177" s="2" t="e" cm="1" vm="10">
        <f t="array" ref="F177">_xlfn.LET(
    _xlpm._完了日,_加工実績DATA[加工完了日],
    _xlpm._調整納期列,_t受注ﾌｧｲﾙ_総合計[調整納期],
    _xlpm._加工完了日,_xlfn.TAKE(
                _xlfn._xlws.FILTER(_xlpm._完了日,
                    (A177=_加工実績DATA[依頼NO])*
                    (YEAR(C177) = YEAR(_xlpm._完了日))
                ),1),
    IF(_xlpm._加工完了日 = 0,NA(),_xlpm._加工完了日)
)</f>
        <v>#VALUE!</v>
      </c>
      <c r="G177" s="2" t="str" cm="1">
        <f t="array" ref="G177">_xlfn.LET(
    _xlpm._完了日列,#REF!,
    _xlpm._完了日,
    _xlfn.TAKE(
        _xlfn._xlws.FILTER(_xlpm._完了日列,
            (A177=#REF!)*
            (DATEVALUE("2025/1/1") &lt; C177)
        ),1
    ),
    IFERROR(_xlpm._完了日,"")
)</f>
        <v/>
      </c>
      <c r="H177" s="2" cm="1">
        <f t="array" ref="H177">_xlfn.LET(
    _xlpm.f, IFERROR(F177, 0),
    _xlpm.g, IFERROR(G177, 0),
    _xlpm.c, IFERROR(C177, 0),
    _xlfn.IFS(
        ISNUMBER(_xlpm.f)*(_xlpm.f&gt;0), _xlpm.f,
        ISNUMBER(_xlpm.g)*(_xlpm.g&gt;0), _xlpm.g,
        ISNUMBER(_xlpm.c)*(_xlpm.c&gt;0), _xlpm.c,
        TRUE, ""
    )
)</f>
        <v>46164</v>
      </c>
      <c r="I177" s="5" cm="1">
        <f t="array" ref="I17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(A177=_xlpm._依頼NO列) *
                (YEAR(_xlpm._月次年月日列) = YEAR(H177))
            )
        ),
    0)
)</f>
        <v>0</v>
      </c>
      <c r="J177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234000</v>
      </c>
      <c r="K177" s="5">
        <f t="shared" si="12"/>
        <v>0</v>
      </c>
      <c r="L177" s="12">
        <f>_xlfn.LET(
  _xlpm._依頼NO, A177,
  _xlpm._集計年, YEAR(H177),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77" s="12">
        <f>_xlfn.LET(
  _xlpm._依頼NO, A177,
  _xlpm._集計年, YEAR(H177),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77" s="5" t="str">
        <f t="shared" si="13"/>
        <v>SEC</v>
      </c>
      <c r="O177" s="5" t="str">
        <f t="shared" si="14"/>
        <v/>
      </c>
      <c r="P177" s="5" t="str">
        <f t="shared" si="15"/>
        <v/>
      </c>
      <c r="Q177" s="5" t="str">
        <f t="shared" si="16"/>
        <v/>
      </c>
      <c r="R177" s="5" t="str">
        <f t="shared" si="17"/>
        <v/>
      </c>
      <c r="T177" t="b">
        <f>IF(_t受注ﾌｧｲﾙ_総合計[[#This Row],[加工金額]]=_t受注ﾌｧｲﾙ_総合計[[#This Row],[受注金額(修正)]],TRUE)</f>
        <v>1</v>
      </c>
    </row>
    <row r="178" spans="1:20">
      <c r="A178" s="232" t="s">
        <v>1495</v>
      </c>
      <c r="B178" t="s">
        <v>39</v>
      </c>
      <c r="C178" s="2">
        <v>46167</v>
      </c>
      <c r="D178" s="232" t="s">
        <v>1258</v>
      </c>
      <c r="E178" s="232">
        <v>234000</v>
      </c>
      <c r="F178" s="2" t="e" cm="1" vm="10">
        <f t="array" ref="F178">_xlfn.LET(
    _xlpm._完了日,_加工実績DATA[加工完了日],
    _xlpm._調整納期列,_t受注ﾌｧｲﾙ_総合計[調整納期],
    _xlpm._加工完了日,_xlfn.TAKE(
                _xlfn._xlws.FILTER(_xlpm._完了日,
                    (A178=_加工実績DATA[依頼NO])*
                    (YEAR(C178) = YEAR(_xlpm._完了日))
                ),1),
    IF(_xlpm._加工完了日 = 0,NA(),_xlpm._加工完了日)
)</f>
        <v>#VALUE!</v>
      </c>
      <c r="G178" s="2" t="str" cm="1">
        <f t="array" ref="G178">_xlfn.LET(
    _xlpm._完了日列,#REF!,
    _xlpm._完了日,
    _xlfn.TAKE(
        _xlfn._xlws.FILTER(_xlpm._完了日列,
            (A178=#REF!)*
            (DATEVALUE("2025/1/1") &lt; C178)
        ),1
    ),
    IFERROR(_xlpm._完了日,"")
)</f>
        <v/>
      </c>
      <c r="H178" s="2" cm="1">
        <f t="array" ref="H178">_xlfn.LET(
    _xlpm.f, IFERROR(F178, 0),
    _xlpm.g, IFERROR(G178, 0),
    _xlpm.c, IFERROR(C178, 0),
    _xlfn.IFS(
        ISNUMBER(_xlpm.f)*(_xlpm.f&gt;0), _xlpm.f,
        ISNUMBER(_xlpm.g)*(_xlpm.g&gt;0), _xlpm.g,
        ISNUMBER(_xlpm.c)*(_xlpm.c&gt;0), _xlpm.c,
        TRUE, ""
    )
)</f>
        <v>46167</v>
      </c>
      <c r="I178" s="5" cm="1">
        <f t="array" ref="I17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(A178=_xlpm._依頼NO列) *
                (YEAR(_xlpm._月次年月日列) = YEAR(H178))
            )
        ),
    0)
)</f>
        <v>0</v>
      </c>
      <c r="J178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234000</v>
      </c>
      <c r="K178" s="5">
        <f t="shared" si="12"/>
        <v>0</v>
      </c>
      <c r="L178" s="12">
        <f>_xlfn.LET(
  _xlpm._依頼NO, A178,
  _xlpm._集計年, YEAR(H178),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78" s="12">
        <f>_xlfn.LET(
  _xlpm._依頼NO, A178,
  _xlpm._集計年, YEAR(H178),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78" s="5" t="str">
        <f t="shared" si="13"/>
        <v>SEC</v>
      </c>
      <c r="O178" s="5" t="str">
        <f t="shared" si="14"/>
        <v/>
      </c>
      <c r="P178" s="5" t="str">
        <f t="shared" si="15"/>
        <v/>
      </c>
      <c r="Q178" s="5" t="str">
        <f t="shared" si="16"/>
        <v/>
      </c>
      <c r="R178" s="5" t="str">
        <f t="shared" si="17"/>
        <v/>
      </c>
      <c r="T178" t="b">
        <f>IF(_t受注ﾌｧｲﾙ_総合計[[#This Row],[加工金額]]=_t受注ﾌｧｲﾙ_総合計[[#This Row],[受注金額(修正)]],TRUE)</f>
        <v>1</v>
      </c>
    </row>
    <row r="179" spans="1:20">
      <c r="A179" s="232" t="s">
        <v>1496</v>
      </c>
      <c r="B179" t="s">
        <v>39</v>
      </c>
      <c r="C179" s="2">
        <v>46164</v>
      </c>
      <c r="D179" s="232" t="s">
        <v>1669</v>
      </c>
      <c r="E179" s="232">
        <v>233818</v>
      </c>
      <c r="F179" s="2" t="e" cm="1" vm="10">
        <f t="array" ref="F179">_xlfn.LET(
    _xlpm._完了日,_加工実績DATA[加工完了日],
    _xlpm._調整納期列,_t受注ﾌｧｲﾙ_総合計[調整納期],
    _xlpm._加工完了日,_xlfn.TAKE(
                _xlfn._xlws.FILTER(_xlpm._完了日,
                    (A179=_加工実績DATA[依頼NO])*
                    (YEAR(C179) = YEAR(_xlpm._完了日))
                ),1),
    IF(_xlpm._加工完了日 = 0,NA(),_xlpm._加工完了日)
)</f>
        <v>#VALUE!</v>
      </c>
      <c r="G179" s="2" t="str" cm="1">
        <f t="array" ref="G179">_xlfn.LET(
    _xlpm._完了日列,#REF!,
    _xlpm._完了日,
    _xlfn.TAKE(
        _xlfn._xlws.FILTER(_xlpm._完了日列,
            (A179=#REF!)*
            (DATEVALUE("2025/1/1") &lt; C179)
        ),1
    ),
    IFERROR(_xlpm._完了日,"")
)</f>
        <v/>
      </c>
      <c r="H179" s="2" cm="1">
        <f t="array" ref="H179">_xlfn.LET(
    _xlpm.f, IFERROR(F179, 0),
    _xlpm.g, IFERROR(G179, 0),
    _xlpm.c, IFERROR(C179, 0),
    _xlfn.IFS(
        ISNUMBER(_xlpm.f)*(_xlpm.f&gt;0), _xlpm.f,
        ISNUMBER(_xlpm.g)*(_xlpm.g&gt;0), _xlpm.g,
        ISNUMBER(_xlpm.c)*(_xlpm.c&gt;0), _xlpm.c,
        TRUE, ""
    )
)</f>
        <v>46164</v>
      </c>
      <c r="I179" s="5" cm="1">
        <f t="array" ref="I17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(A179=_xlpm._依頼NO列) *
                (YEAR(_xlpm._月次年月日列) = YEAR(H179))
            )
        ),
    0)
)</f>
        <v>0</v>
      </c>
      <c r="J179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233818</v>
      </c>
      <c r="K179" s="5">
        <f t="shared" si="12"/>
        <v>0</v>
      </c>
      <c r="L179" s="12">
        <f>_xlfn.LET(
  _xlpm._依頼NO, A179,
  _xlpm._集計年, YEAR(H179),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79" s="12">
        <f>_xlfn.LET(
  _xlpm._依頼NO, A179,
  _xlpm._集計年, YEAR(H179),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79" s="5" t="str">
        <f t="shared" si="13"/>
        <v>SEC</v>
      </c>
      <c r="O179" s="5" t="str">
        <f t="shared" si="14"/>
        <v/>
      </c>
      <c r="P179" s="5" t="str">
        <f t="shared" si="15"/>
        <v/>
      </c>
      <c r="Q179" s="5" t="str">
        <f t="shared" si="16"/>
        <v/>
      </c>
      <c r="R179" s="5" t="str">
        <f t="shared" si="17"/>
        <v/>
      </c>
      <c r="T179" t="b">
        <f>IF(_t受注ﾌｧｲﾙ_総合計[[#This Row],[加工金額]]=_t受注ﾌｧｲﾙ_総合計[[#This Row],[受注金額(修正)]],TRUE)</f>
        <v>1</v>
      </c>
    </row>
    <row r="180" spans="1:20">
      <c r="A180" s="232" t="s">
        <v>1497</v>
      </c>
      <c r="B180" t="s">
        <v>110</v>
      </c>
      <c r="C180" s="2">
        <v>46171</v>
      </c>
      <c r="D180" s="232">
        <v>12000</v>
      </c>
      <c r="E180" s="232">
        <v>258000</v>
      </c>
      <c r="F180" s="2" t="e" cm="1" vm="10">
        <f t="array" ref="F180">_xlfn.LET(
    _xlpm._完了日,_加工実績DATA[加工完了日],
    _xlpm._調整納期列,_t受注ﾌｧｲﾙ_総合計[調整納期],
    _xlpm._加工完了日,_xlfn.TAKE(
                _xlfn._xlws.FILTER(_xlpm._完了日,
                    (A180=_加工実績DATA[依頼NO])*
                    (YEAR(C180) = YEAR(_xlpm._完了日))
                ),1),
    IF(_xlpm._加工完了日 = 0,NA(),_xlpm._加工完了日)
)</f>
        <v>#VALUE!</v>
      </c>
      <c r="G180" s="2" t="str" cm="1">
        <f t="array" ref="G180">_xlfn.LET(
    _xlpm._完了日列,#REF!,
    _xlpm._完了日,
    _xlfn.TAKE(
        _xlfn._xlws.FILTER(_xlpm._完了日列,
            (A180=#REF!)*
            (DATEVALUE("2025/1/1") &lt; C180)
        ),1
    ),
    IFERROR(_xlpm._完了日,"")
)</f>
        <v/>
      </c>
      <c r="H180" s="2" cm="1">
        <f t="array" ref="H180">_xlfn.LET(
    _xlpm.f, IFERROR(F180, 0),
    _xlpm.g, IFERROR(G180, 0),
    _xlpm.c, IFERROR(C180, 0),
    _xlfn.IFS(
        ISNUMBER(_xlpm.f)*(_xlpm.f&gt;0), _xlpm.f,
        ISNUMBER(_xlpm.g)*(_xlpm.g&gt;0), _xlpm.g,
        ISNUMBER(_xlpm.c)*(_xlpm.c&gt;0), _xlpm.c,
        TRUE, ""
    )
)</f>
        <v>46171</v>
      </c>
      <c r="I180" s="5" cm="1">
        <f t="array" ref="I18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(A180=_xlpm._依頼NO列) *
                (YEAR(_xlpm._月次年月日列) = YEAR(H180))
            )
        ),
    0)
)</f>
        <v>0</v>
      </c>
      <c r="J180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258000</v>
      </c>
      <c r="K180" s="5">
        <f t="shared" si="12"/>
        <v>0</v>
      </c>
      <c r="L180" s="12">
        <f>_xlfn.LET(
  _xlpm._依頼NO, A180,
  _xlpm._集計年, YEAR(H180),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80" s="12">
        <f>_xlfn.LET(
  _xlpm._依頼NO, A180,
  _xlpm._集計年, YEAR(H180),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80" s="5" t="str">
        <f t="shared" si="13"/>
        <v>ｽﾘｯﾄ</v>
      </c>
      <c r="O180" s="5" t="str">
        <f t="shared" si="14"/>
        <v>欠点表示</v>
      </c>
      <c r="P180" s="5" t="str">
        <f t="shared" si="15"/>
        <v/>
      </c>
      <c r="Q180" s="5" t="str">
        <f t="shared" si="16"/>
        <v/>
      </c>
      <c r="R180" s="5" t="str">
        <f t="shared" si="17"/>
        <v/>
      </c>
      <c r="T180" t="b">
        <f>IF(_t受注ﾌｧｲﾙ_総合計[[#This Row],[加工金額]]=_t受注ﾌｧｲﾙ_総合計[[#This Row],[受注金額(修正)]],TRUE)</f>
        <v>1</v>
      </c>
    </row>
    <row r="181" spans="1:20">
      <c r="A181" s="232" t="s">
        <v>1501</v>
      </c>
      <c r="B181" t="s">
        <v>110</v>
      </c>
      <c r="C181" s="2">
        <v>46163</v>
      </c>
      <c r="D181" s="232">
        <v>6000</v>
      </c>
      <c r="E181" s="232">
        <v>129000</v>
      </c>
      <c r="F181" s="2" t="e" cm="1" vm="10">
        <f t="array" ref="F181">_xlfn.LET(
    _xlpm._完了日,_加工実績DATA[加工完了日],
    _xlpm._調整納期列,_t受注ﾌｧｲﾙ_総合計[調整納期],
    _xlpm._加工完了日,_xlfn.TAKE(
                _xlfn._xlws.FILTER(_xlpm._完了日,
                    (A181=_加工実績DATA[依頼NO])*
                    (YEAR(C181) = YEAR(_xlpm._完了日))
                ),1),
    IF(_xlpm._加工完了日 = 0,NA(),_xlpm._加工完了日)
)</f>
        <v>#VALUE!</v>
      </c>
      <c r="G181" s="2" t="str" cm="1">
        <f t="array" ref="G181">_xlfn.LET(
    _xlpm._完了日列,#REF!,
    _xlpm._完了日,
    _xlfn.TAKE(
        _xlfn._xlws.FILTER(_xlpm._完了日列,
            (A181=#REF!)*
            (DATEVALUE("2025/1/1") &lt; C181)
        ),1
    ),
    IFERROR(_xlpm._完了日,"")
)</f>
        <v/>
      </c>
      <c r="H181" s="2" cm="1">
        <f t="array" ref="H181">_xlfn.LET(
    _xlpm.f, IFERROR(F181, 0),
    _xlpm.g, IFERROR(G181, 0),
    _xlpm.c, IFERROR(C181, 0),
    _xlfn.IFS(
        ISNUMBER(_xlpm.f)*(_xlpm.f&gt;0), _xlpm.f,
        ISNUMBER(_xlpm.g)*(_xlpm.g&gt;0), _xlpm.g,
        ISNUMBER(_xlpm.c)*(_xlpm.c&gt;0), _xlpm.c,
        TRUE, ""
    )
)</f>
        <v>46163</v>
      </c>
      <c r="I181" s="5" cm="1">
        <f t="array" ref="I18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(A181=_xlpm._依頼NO列) *
                (YEAR(_xlpm._月次年月日列) = YEAR(H181))
            )
        ),
    0)
)</f>
        <v>0</v>
      </c>
      <c r="J181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129000</v>
      </c>
      <c r="K181" s="5">
        <f t="shared" si="12"/>
        <v>0</v>
      </c>
      <c r="L181" s="12">
        <f>_xlfn.LET(
  _xlpm._依頼NO, A181,
  _xlpm._集計年, YEAR(H181),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81" s="12">
        <f>_xlfn.LET(
  _xlpm._依頼NO, A181,
  _xlpm._集計年, YEAR(H181),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81" s="5" t="str">
        <f t="shared" si="13"/>
        <v>ｽﾘｯﾄ</v>
      </c>
      <c r="O181" s="5" t="str">
        <f t="shared" si="14"/>
        <v>欠点表示</v>
      </c>
      <c r="P181" s="5" t="str">
        <f t="shared" si="15"/>
        <v/>
      </c>
      <c r="Q181" s="5" t="str">
        <f t="shared" si="16"/>
        <v/>
      </c>
      <c r="R181" s="5" t="str">
        <f t="shared" si="17"/>
        <v/>
      </c>
      <c r="T181" t="b">
        <f>IF(_t受注ﾌｧｲﾙ_総合計[[#This Row],[加工金額]]=_t受注ﾌｧｲﾙ_総合計[[#This Row],[受注金額(修正)]],TRUE)</f>
        <v>1</v>
      </c>
    </row>
    <row r="182" spans="1:20">
      <c r="A182" s="232" t="s">
        <v>1502</v>
      </c>
      <c r="B182" t="s">
        <v>1504</v>
      </c>
      <c r="C182" s="2">
        <v>46162</v>
      </c>
      <c r="D182" s="232">
        <v>12000</v>
      </c>
      <c r="E182" s="232">
        <v>183000</v>
      </c>
      <c r="F182" s="2" t="e" cm="1" vm="10">
        <f t="array" ref="F182">_xlfn.LET(
    _xlpm._完了日,_加工実績DATA[加工完了日],
    _xlpm._調整納期列,_t受注ﾌｧｲﾙ_総合計[調整納期],
    _xlpm._加工完了日,_xlfn.TAKE(
                _xlfn._xlws.FILTER(_xlpm._完了日,
                    (A182=_加工実績DATA[依頼NO])*
                    (YEAR(C182) = YEAR(_xlpm._完了日))
                ),1),
    IF(_xlpm._加工完了日 = 0,NA(),_xlpm._加工完了日)
)</f>
        <v>#VALUE!</v>
      </c>
      <c r="G182" s="2" t="str" cm="1">
        <f t="array" ref="G182">_xlfn.LET(
    _xlpm._完了日列,#REF!,
    _xlpm._完了日,
    _xlfn.TAKE(
        _xlfn._xlws.FILTER(_xlpm._完了日列,
            (A182=#REF!)*
            (DATEVALUE("2025/1/1") &lt; C182)
        ),1
    ),
    IFERROR(_xlpm._完了日,"")
)</f>
        <v/>
      </c>
      <c r="H182" s="2" cm="1">
        <f t="array" ref="H182">_xlfn.LET(
    _xlpm.f, IFERROR(F182, 0),
    _xlpm.g, IFERROR(G182, 0),
    _xlpm.c, IFERROR(C182, 0),
    _xlfn.IFS(
        ISNUMBER(_xlpm.f)*(_xlpm.f&gt;0), _xlpm.f,
        ISNUMBER(_xlpm.g)*(_xlpm.g&gt;0), _xlpm.g,
        ISNUMBER(_xlpm.c)*(_xlpm.c&gt;0), _xlpm.c,
        TRUE, ""
    )
)</f>
        <v>46162</v>
      </c>
      <c r="I182" s="5" cm="1">
        <f t="array" ref="I18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(A182=_xlpm._依頼NO列) *
                (YEAR(_xlpm._月次年月日列) = YEAR(H182))
            )
        ),
    0)
)</f>
        <v>0</v>
      </c>
      <c r="J182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183000</v>
      </c>
      <c r="K182" s="5">
        <f t="shared" si="12"/>
        <v>0</v>
      </c>
      <c r="L182" s="12">
        <f>_xlfn.LET(
  _xlpm._依頼NO, A182,
  _xlpm._集計年, YEAR(H182),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82" s="12">
        <f>_xlfn.LET(
  _xlpm._依頼NO, A182,
  _xlpm._集計年, YEAR(H182),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82" s="5" t="str">
        <f t="shared" si="13"/>
        <v>ｽﾘｯﾄ</v>
      </c>
      <c r="O182" s="5" t="str">
        <f t="shared" si="14"/>
        <v>ｽﾗｲｽ</v>
      </c>
      <c r="P182" s="5" t="str">
        <f t="shared" si="15"/>
        <v/>
      </c>
      <c r="Q182" s="5" t="str">
        <f t="shared" si="16"/>
        <v/>
      </c>
      <c r="R182" s="5" t="str">
        <f t="shared" si="17"/>
        <v/>
      </c>
      <c r="T182" t="b">
        <f>IF(_t受注ﾌｧｲﾙ_総合計[[#This Row],[加工金額]]=_t受注ﾌｧｲﾙ_総合計[[#This Row],[受注金額(修正)]],TRUE)</f>
        <v>1</v>
      </c>
    </row>
    <row r="183" spans="1:20">
      <c r="A183" s="232" t="s">
        <v>1505</v>
      </c>
      <c r="B183" t="s">
        <v>17</v>
      </c>
      <c r="C183" s="2">
        <v>46170</v>
      </c>
      <c r="D183" s="232">
        <v>10000</v>
      </c>
      <c r="E183" s="232">
        <v>110000</v>
      </c>
      <c r="F183" s="2" t="e" cm="1" vm="10">
        <f t="array" ref="F183">_xlfn.LET(
    _xlpm._完了日,_加工実績DATA[加工完了日],
    _xlpm._調整納期列,_t受注ﾌｧｲﾙ_総合計[調整納期],
    _xlpm._加工完了日,_xlfn.TAKE(
                _xlfn._xlws.FILTER(_xlpm._完了日,
                    (A183=_加工実績DATA[依頼NO])*
                    (YEAR(C183) = YEAR(_xlpm._完了日))
                ),1),
    IF(_xlpm._加工完了日 = 0,NA(),_xlpm._加工完了日)
)</f>
        <v>#VALUE!</v>
      </c>
      <c r="G183" s="2" t="str" cm="1">
        <f t="array" ref="G183">_xlfn.LET(
    _xlpm._完了日列,#REF!,
    _xlpm._完了日,
    _xlfn.TAKE(
        _xlfn._xlws.FILTER(_xlpm._完了日列,
            (A183=#REF!)*
            (DATEVALUE("2025/1/1") &lt; C183)
        ),1
    ),
    IFERROR(_xlpm._完了日,"")
)</f>
        <v/>
      </c>
      <c r="H183" s="2" cm="1">
        <f t="array" ref="H183">_xlfn.LET(
    _xlpm.f, IFERROR(F183, 0),
    _xlpm.g, IFERROR(G183, 0),
    _xlpm.c, IFERROR(C183, 0),
    _xlfn.IFS(
        ISNUMBER(_xlpm.f)*(_xlpm.f&gt;0), _xlpm.f,
        ISNUMBER(_xlpm.g)*(_xlpm.g&gt;0), _xlpm.g,
        ISNUMBER(_xlpm.c)*(_xlpm.c&gt;0), _xlpm.c,
        TRUE, ""
    )
)</f>
        <v>46170</v>
      </c>
      <c r="I183" s="5" cm="1">
        <f t="array" ref="I18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(A183=_xlpm._依頼NO列) *
                (YEAR(_xlpm._月次年月日列) = YEAR(H183))
            )
        ),
    0)
)</f>
        <v>0</v>
      </c>
      <c r="J183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110000</v>
      </c>
      <c r="K183" s="5">
        <f t="shared" si="12"/>
        <v>0</v>
      </c>
      <c r="L183" s="12">
        <f>_xlfn.LET(
  _xlpm._依頼NO, A183,
  _xlpm._集計年, YEAR(H183),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83" s="12">
        <f>_xlfn.LET(
  _xlpm._依頼NO, A183,
  _xlpm._集計年, YEAR(H183),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83" s="5" t="str">
        <f t="shared" si="13"/>
        <v>ｽﾗｲｽ</v>
      </c>
      <c r="O183" s="5" t="str">
        <f t="shared" si="14"/>
        <v/>
      </c>
      <c r="P183" s="5" t="str">
        <f t="shared" si="15"/>
        <v/>
      </c>
      <c r="Q183" s="5" t="str">
        <f t="shared" si="16"/>
        <v/>
      </c>
      <c r="R183" s="5" t="str">
        <f t="shared" si="17"/>
        <v/>
      </c>
      <c r="T183" t="b">
        <f>IF(_t受注ﾌｧｲﾙ_総合計[[#This Row],[加工金額]]=_t受注ﾌｧｲﾙ_総合計[[#This Row],[受注金額(修正)]],TRUE)</f>
        <v>1</v>
      </c>
    </row>
    <row r="184" spans="1:20">
      <c r="A184" s="232" t="s">
        <v>1508</v>
      </c>
      <c r="B184" t="s">
        <v>17</v>
      </c>
      <c r="C184" s="2">
        <v>46169</v>
      </c>
      <c r="D184" s="232">
        <v>16000</v>
      </c>
      <c r="E184" s="232">
        <v>176000</v>
      </c>
      <c r="F184" s="2" t="e" cm="1" vm="10">
        <f t="array" ref="F184">_xlfn.LET(
    _xlpm._完了日,_加工実績DATA[加工完了日],
    _xlpm._調整納期列,_t受注ﾌｧｲﾙ_総合計[調整納期],
    _xlpm._加工完了日,_xlfn.TAKE(
                _xlfn._xlws.FILTER(_xlpm._完了日,
                    (A184=_加工実績DATA[依頼NO])*
                    (YEAR(C184) = YEAR(_xlpm._完了日))
                ),1),
    IF(_xlpm._加工完了日 = 0,NA(),_xlpm._加工完了日)
)</f>
        <v>#VALUE!</v>
      </c>
      <c r="G184" s="2" t="str" cm="1">
        <f t="array" ref="G184">_xlfn.LET(
    _xlpm._完了日列,#REF!,
    _xlpm._完了日,
    _xlfn.TAKE(
        _xlfn._xlws.FILTER(_xlpm._完了日列,
            (A184=#REF!)*
            (DATEVALUE("2025/1/1") &lt; C184)
        ),1
    ),
    IFERROR(_xlpm._完了日,"")
)</f>
        <v/>
      </c>
      <c r="H184" s="2" cm="1">
        <f t="array" ref="H184">_xlfn.LET(
    _xlpm.f, IFERROR(F184, 0),
    _xlpm.g, IFERROR(G184, 0),
    _xlpm.c, IFERROR(C184, 0),
    _xlfn.IFS(
        ISNUMBER(_xlpm.f)*(_xlpm.f&gt;0), _xlpm.f,
        ISNUMBER(_xlpm.g)*(_xlpm.g&gt;0), _xlpm.g,
        ISNUMBER(_xlpm.c)*(_xlpm.c&gt;0), _xlpm.c,
        TRUE, ""
    )
)</f>
        <v>46169</v>
      </c>
      <c r="I184" s="5" cm="1">
        <f t="array" ref="I18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(A184=_xlpm._依頼NO列) *
                (YEAR(_xlpm._月次年月日列) = YEAR(H184))
            )
        ),
    0)
)</f>
        <v>0</v>
      </c>
      <c r="J184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176000</v>
      </c>
      <c r="K184" s="5">
        <f t="shared" si="12"/>
        <v>0</v>
      </c>
      <c r="L184" s="12">
        <f>_xlfn.LET(
  _xlpm._依頼NO, A184,
  _xlpm._集計年, YEAR(H184),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84" s="12">
        <f>_xlfn.LET(
  _xlpm._依頼NO, A184,
  _xlpm._集計年, YEAR(H184),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84" s="5" t="str">
        <f t="shared" si="13"/>
        <v>ｽﾗｲｽ</v>
      </c>
      <c r="O184" s="5" t="str">
        <f t="shared" si="14"/>
        <v/>
      </c>
      <c r="P184" s="5" t="str">
        <f t="shared" si="15"/>
        <v/>
      </c>
      <c r="Q184" s="5" t="str">
        <f t="shared" si="16"/>
        <v/>
      </c>
      <c r="R184" s="5" t="str">
        <f t="shared" si="17"/>
        <v/>
      </c>
      <c r="T184" t="b">
        <f>IF(_t受注ﾌｧｲﾙ_総合計[[#This Row],[加工金額]]=_t受注ﾌｧｲﾙ_総合計[[#This Row],[受注金額(修正)]],TRUE)</f>
        <v>1</v>
      </c>
    </row>
    <row r="185" spans="1:20">
      <c r="A185" s="232" t="s">
        <v>1509</v>
      </c>
      <c r="B185" t="s">
        <v>17</v>
      </c>
      <c r="C185" s="2">
        <v>46168</v>
      </c>
      <c r="D185" s="232">
        <v>16000</v>
      </c>
      <c r="E185" s="232">
        <v>176000</v>
      </c>
      <c r="F185" s="2" t="e" cm="1" vm="10">
        <f t="array" ref="F185">_xlfn.LET(
    _xlpm._完了日,_加工実績DATA[加工完了日],
    _xlpm._調整納期列,_t受注ﾌｧｲﾙ_総合計[調整納期],
    _xlpm._加工完了日,_xlfn.TAKE(
                _xlfn._xlws.FILTER(_xlpm._完了日,
                    (A185=_加工実績DATA[依頼NO])*
                    (YEAR(C185) = YEAR(_xlpm._完了日))
                ),1),
    IF(_xlpm._加工完了日 = 0,NA(),_xlpm._加工完了日)
)</f>
        <v>#VALUE!</v>
      </c>
      <c r="G185" s="2" t="str" cm="1">
        <f t="array" ref="G185">_xlfn.LET(
    _xlpm._完了日列,#REF!,
    _xlpm._完了日,
    _xlfn.TAKE(
        _xlfn._xlws.FILTER(_xlpm._完了日列,
            (A185=#REF!)*
            (DATEVALUE("2025/1/1") &lt; C185)
        ),1
    ),
    IFERROR(_xlpm._完了日,"")
)</f>
        <v/>
      </c>
      <c r="H185" s="2" cm="1">
        <f t="array" ref="H185">_xlfn.LET(
    _xlpm.f, IFERROR(F185, 0),
    _xlpm.g, IFERROR(G185, 0),
    _xlpm.c, IFERROR(C185, 0),
    _xlfn.IFS(
        ISNUMBER(_xlpm.f)*(_xlpm.f&gt;0), _xlpm.f,
        ISNUMBER(_xlpm.g)*(_xlpm.g&gt;0), _xlpm.g,
        ISNUMBER(_xlpm.c)*(_xlpm.c&gt;0), _xlpm.c,
        TRUE, ""
    )
)</f>
        <v>46168</v>
      </c>
      <c r="I185" s="5" cm="1">
        <f t="array" ref="I18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(A185=_xlpm._依頼NO列) *
                (YEAR(_xlpm._月次年月日列) = YEAR(H185))
            )
        ),
    0)
)</f>
        <v>0</v>
      </c>
      <c r="J185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176000</v>
      </c>
      <c r="K185" s="5">
        <f t="shared" si="12"/>
        <v>0</v>
      </c>
      <c r="L185" s="12">
        <f>_xlfn.LET(
  _xlpm._依頼NO, A185,
  _xlpm._集計年, YEAR(H185),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85" s="12">
        <f>_xlfn.LET(
  _xlpm._依頼NO, A185,
  _xlpm._集計年, YEAR(H185),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85" s="5" t="str">
        <f t="shared" si="13"/>
        <v>ｽﾗｲｽ</v>
      </c>
      <c r="O185" s="5" t="str">
        <f t="shared" si="14"/>
        <v/>
      </c>
      <c r="P185" s="5" t="str">
        <f t="shared" si="15"/>
        <v/>
      </c>
      <c r="Q185" s="5" t="str">
        <f t="shared" si="16"/>
        <v/>
      </c>
      <c r="R185" s="5" t="str">
        <f t="shared" si="17"/>
        <v/>
      </c>
      <c r="T185" t="b">
        <f>IF(_t受注ﾌｧｲﾙ_総合計[[#This Row],[加工金額]]=_t受注ﾌｧｲﾙ_総合計[[#This Row],[受注金額(修正)]],TRUE)</f>
        <v>1</v>
      </c>
    </row>
    <row r="186" spans="1:20">
      <c r="A186" s="232" t="s">
        <v>203</v>
      </c>
      <c r="B186" t="s">
        <v>491</v>
      </c>
      <c r="C186" s="2">
        <v>46178</v>
      </c>
      <c r="D186" s="232">
        <v>0</v>
      </c>
      <c r="E186" s="232">
        <v>0</v>
      </c>
      <c r="F186" s="2" t="e" cm="1" vm="10">
        <f t="array" ref="F186">_xlfn.LET(
    _xlpm._完了日,_加工実績DATA[加工完了日],
    _xlpm._調整納期列,_t受注ﾌｧｲﾙ_総合計[調整納期],
    _xlpm._加工完了日,_xlfn.TAKE(
                _xlfn._xlws.FILTER(_xlpm._完了日,
                    (A186=_加工実績DATA[依頼NO])*
                    (YEAR(C186) = YEAR(_xlpm._完了日))
                ),1),
    IF(_xlpm._加工完了日 = 0,NA(),_xlpm._加工完了日)
)</f>
        <v>#VALUE!</v>
      </c>
      <c r="G186" s="2" t="str" cm="1">
        <f t="array" ref="G186">_xlfn.LET(
    _xlpm._完了日列,#REF!,
    _xlpm._完了日,
    _xlfn.TAKE(
        _xlfn._xlws.FILTER(_xlpm._完了日列,
            (A186=#REF!)*
            (DATEVALUE("2025/1/1") &lt; C186)
        ),1
    ),
    IFERROR(_xlpm._完了日,"")
)</f>
        <v/>
      </c>
      <c r="H186" s="2" cm="1">
        <f t="array" ref="H186">_xlfn.LET(
    _xlpm.f, IFERROR(F186, 0),
    _xlpm.g, IFERROR(G186, 0),
    _xlpm.c, IFERROR(C186, 0),
    _xlfn.IFS(
        ISNUMBER(_xlpm.f)*(_xlpm.f&gt;0), _xlpm.f,
        ISNUMBER(_xlpm.g)*(_xlpm.g&gt;0), _xlpm.g,
        ISNUMBER(_xlpm.c)*(_xlpm.c&gt;0), _xlpm.c,
        TRUE, ""
    )
)</f>
        <v>46178</v>
      </c>
      <c r="I186" s="5" cm="1">
        <f t="array" ref="I18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(A186=_xlpm._依頼NO列) *
                (YEAR(_xlpm._月次年月日列) = YEAR(H186))
            )
        ),
    0)
)</f>
        <v>0</v>
      </c>
      <c r="J186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0</v>
      </c>
      <c r="K186" s="5">
        <f t="shared" si="12"/>
        <v>0</v>
      </c>
      <c r="L186" s="12">
        <f>_xlfn.LET(
  _xlpm._依頼NO, A186,
  _xlpm._集計年, YEAR(H186),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86" s="12">
        <f>_xlfn.LET(
  _xlpm._依頼NO, A186,
  _xlpm._集計年, YEAR(H186),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86" s="5" t="str">
        <f t="shared" si="13"/>
        <v>EC</v>
      </c>
      <c r="O186" s="5" t="str">
        <f t="shared" si="14"/>
        <v>検査</v>
      </c>
      <c r="P186" s="5" t="str">
        <f t="shared" si="15"/>
        <v/>
      </c>
      <c r="Q186" s="5" t="str">
        <f t="shared" si="16"/>
        <v/>
      </c>
      <c r="R186" s="5" t="str">
        <f t="shared" si="17"/>
        <v/>
      </c>
      <c r="T186" t="b">
        <f>IF(_t受注ﾌｧｲﾙ_総合計[[#This Row],[加工金額]]=_t受注ﾌｧｲﾙ_総合計[[#This Row],[受注金額(修正)]],TRUE)</f>
        <v>1</v>
      </c>
    </row>
    <row r="187" spans="1:20">
      <c r="A187" s="232" t="s">
        <v>503</v>
      </c>
      <c r="B187" t="s">
        <v>491</v>
      </c>
      <c r="C187" s="2">
        <v>46176</v>
      </c>
      <c r="D187" s="232">
        <v>0</v>
      </c>
      <c r="E187" s="232">
        <v>0</v>
      </c>
      <c r="F187" s="2" t="e" cm="1" vm="10">
        <f t="array" ref="F187">_xlfn.LET(
    _xlpm._完了日,_加工実績DATA[加工完了日],
    _xlpm._調整納期列,_t受注ﾌｧｲﾙ_総合計[調整納期],
    _xlpm._加工完了日,_xlfn.TAKE(
                _xlfn._xlws.FILTER(_xlpm._完了日,
                    (A187=_加工実績DATA[依頼NO])*
                    (YEAR(C187) = YEAR(_xlpm._完了日))
                ),1),
    IF(_xlpm._加工完了日 = 0,NA(),_xlpm._加工完了日)
)</f>
        <v>#VALUE!</v>
      </c>
      <c r="G187" s="2" t="str" cm="1">
        <f t="array" ref="G187">_xlfn.LET(
    _xlpm._完了日列,#REF!,
    _xlpm._完了日,
    _xlfn.TAKE(
        _xlfn._xlws.FILTER(_xlpm._完了日列,
            (A187=#REF!)*
            (DATEVALUE("2025/1/1") &lt; C187)
        ),1
    ),
    IFERROR(_xlpm._完了日,"")
)</f>
        <v/>
      </c>
      <c r="H187" s="2" cm="1">
        <f t="array" ref="H187">_xlfn.LET(
    _xlpm.f, IFERROR(F187, 0),
    _xlpm.g, IFERROR(G187, 0),
    _xlpm.c, IFERROR(C187, 0),
    _xlfn.IFS(
        ISNUMBER(_xlpm.f)*(_xlpm.f&gt;0), _xlpm.f,
        ISNUMBER(_xlpm.g)*(_xlpm.g&gt;0), _xlpm.g,
        ISNUMBER(_xlpm.c)*(_xlpm.c&gt;0), _xlpm.c,
        TRUE, ""
    )
)</f>
        <v>46176</v>
      </c>
      <c r="I187" s="5" cm="1">
        <f t="array" ref="I18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(A187=_xlpm._依頼NO列) *
                (YEAR(_xlpm._月次年月日列) = YEAR(H187))
            )
        ),
    0)
)</f>
        <v>0</v>
      </c>
      <c r="J187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0</v>
      </c>
      <c r="K187" s="5">
        <f t="shared" si="12"/>
        <v>0</v>
      </c>
      <c r="L187" s="12">
        <f>_xlfn.LET(
  _xlpm._依頼NO, A187,
  _xlpm._集計年, YEAR(H187),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87" s="12">
        <f>_xlfn.LET(
  _xlpm._依頼NO, A187,
  _xlpm._集計年, YEAR(H187),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87" s="5" t="str">
        <f t="shared" si="13"/>
        <v>EC</v>
      </c>
      <c r="O187" s="5" t="str">
        <f t="shared" si="14"/>
        <v>検査</v>
      </c>
      <c r="P187" s="5" t="str">
        <f t="shared" si="15"/>
        <v/>
      </c>
      <c r="Q187" s="5" t="str">
        <f t="shared" si="16"/>
        <v/>
      </c>
      <c r="R187" s="5" t="str">
        <f t="shared" si="17"/>
        <v/>
      </c>
      <c r="T187" t="b">
        <f>IF(_t受注ﾌｧｲﾙ_総合計[[#This Row],[加工金額]]=_t受注ﾌｧｲﾙ_総合計[[#This Row],[受注金額(修正)]],TRUE)</f>
        <v>1</v>
      </c>
    </row>
    <row r="188" spans="1:20">
      <c r="A188" s="232" t="s">
        <v>253</v>
      </c>
      <c r="B188" t="s">
        <v>491</v>
      </c>
      <c r="C188" s="2">
        <v>46169</v>
      </c>
      <c r="D188" s="232" t="s">
        <v>1749</v>
      </c>
      <c r="E188" s="232">
        <v>102486</v>
      </c>
      <c r="F188" s="2" t="e" cm="1" vm="10">
        <f t="array" ref="F188">_xlfn.LET(
    _xlpm._完了日,_加工実績DATA[加工完了日],
    _xlpm._調整納期列,_t受注ﾌｧｲﾙ_総合計[調整納期],
    _xlpm._加工完了日,_xlfn.TAKE(
                _xlfn._xlws.FILTER(_xlpm._完了日,
                    (A188=_加工実績DATA[依頼NO])*
                    (YEAR(C188) = YEAR(_xlpm._完了日))
                ),1),
    IF(_xlpm._加工完了日 = 0,NA(),_xlpm._加工完了日)
)</f>
        <v>#VALUE!</v>
      </c>
      <c r="G188" s="2" t="str" cm="1">
        <f t="array" ref="G188">_xlfn.LET(
    _xlpm._完了日列,#REF!,
    _xlpm._完了日,
    _xlfn.TAKE(
        _xlfn._xlws.FILTER(_xlpm._完了日列,
            (A188=#REF!)*
            (DATEVALUE("2025/1/1") &lt; C188)
        ),1
    ),
    IFERROR(_xlpm._完了日,"")
)</f>
        <v/>
      </c>
      <c r="H188" s="2" cm="1">
        <f t="array" ref="H188">_xlfn.LET(
    _xlpm.f, IFERROR(F188, 0),
    _xlpm.g, IFERROR(G188, 0),
    _xlpm.c, IFERROR(C188, 0),
    _xlfn.IFS(
        ISNUMBER(_xlpm.f)*(_xlpm.f&gt;0), _xlpm.f,
        ISNUMBER(_xlpm.g)*(_xlpm.g&gt;0), _xlpm.g,
        ISNUMBER(_xlpm.c)*(_xlpm.c&gt;0), _xlpm.c,
        TRUE, ""
    )
)</f>
        <v>46169</v>
      </c>
      <c r="I188" s="5" cm="1">
        <f t="array" ref="I18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(A188=_xlpm._依頼NO列) *
                (YEAR(_xlpm._月次年月日列) = YEAR(H188))
            )
        ),
    0)
)</f>
        <v>0</v>
      </c>
      <c r="J188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102486</v>
      </c>
      <c r="K188" s="5">
        <f t="shared" si="12"/>
        <v>0</v>
      </c>
      <c r="L188" s="12">
        <f>_xlfn.LET(
  _xlpm._依頼NO, A188,
  _xlpm._集計年, YEAR(H188),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88" s="12">
        <f>_xlfn.LET(
  _xlpm._依頼NO, A188,
  _xlpm._集計年, YEAR(H188),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88" s="5" t="str">
        <f t="shared" si="13"/>
        <v>EC</v>
      </c>
      <c r="O188" s="5" t="str">
        <f t="shared" si="14"/>
        <v>検査</v>
      </c>
      <c r="P188" s="5" t="str">
        <f t="shared" si="15"/>
        <v/>
      </c>
      <c r="Q188" s="5" t="str">
        <f t="shared" si="16"/>
        <v/>
      </c>
      <c r="R188" s="5" t="str">
        <f t="shared" si="17"/>
        <v/>
      </c>
      <c r="T188" t="b">
        <f>IF(_t受注ﾌｧｲﾙ_総合計[[#This Row],[加工金額]]=_t受注ﾌｧｲﾙ_総合計[[#This Row],[受注金額(修正)]],TRUE)</f>
        <v>1</v>
      </c>
    </row>
    <row r="189" spans="1:20">
      <c r="A189" s="232" t="s">
        <v>202</v>
      </c>
      <c r="B189" t="s">
        <v>491</v>
      </c>
      <c r="C189" s="2">
        <v>46164</v>
      </c>
      <c r="D189" s="232">
        <v>8100</v>
      </c>
      <c r="E189" s="232">
        <v>307800</v>
      </c>
      <c r="F189" s="2" t="e" cm="1" vm="10">
        <f t="array" ref="F189">_xlfn.LET(
    _xlpm._完了日,_加工実績DATA[加工完了日],
    _xlpm._調整納期列,_t受注ﾌｧｲﾙ_総合計[調整納期],
    _xlpm._加工完了日,_xlfn.TAKE(
                _xlfn._xlws.FILTER(_xlpm._完了日,
                    (A189=_加工実績DATA[依頼NO])*
                    (YEAR(C189) = YEAR(_xlpm._完了日))
                ),1),
    IF(_xlpm._加工完了日 = 0,NA(),_xlpm._加工完了日)
)</f>
        <v>#VALUE!</v>
      </c>
      <c r="G189" s="2" t="str" cm="1">
        <f t="array" ref="G189">_xlfn.LET(
    _xlpm._完了日列,#REF!,
    _xlpm._完了日,
    _xlfn.TAKE(
        _xlfn._xlws.FILTER(_xlpm._完了日列,
            (A189=#REF!)*
            (DATEVALUE("2025/1/1") &lt; C189)
        ),1
    ),
    IFERROR(_xlpm._完了日,"")
)</f>
        <v/>
      </c>
      <c r="H189" s="2" cm="1">
        <f t="array" ref="H189">_xlfn.LET(
    _xlpm.f, IFERROR(F189, 0),
    _xlpm.g, IFERROR(G189, 0),
    _xlpm.c, IFERROR(C189, 0),
    _xlfn.IFS(
        ISNUMBER(_xlpm.f)*(_xlpm.f&gt;0), _xlpm.f,
        ISNUMBER(_xlpm.g)*(_xlpm.g&gt;0), _xlpm.g,
        ISNUMBER(_xlpm.c)*(_xlpm.c&gt;0), _xlpm.c,
        TRUE, ""
    )
)</f>
        <v>46164</v>
      </c>
      <c r="I189" s="5" cm="1">
        <f t="array" ref="I18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(A189=_xlpm._依頼NO列) *
                (YEAR(_xlpm._月次年月日列) = YEAR(H189))
            )
        ),
    0)
)</f>
        <v>0</v>
      </c>
      <c r="J189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307800</v>
      </c>
      <c r="K189" s="5">
        <f t="shared" si="12"/>
        <v>0</v>
      </c>
      <c r="L189" s="12">
        <f>_xlfn.LET(
  _xlpm._依頼NO, A189,
  _xlpm._集計年, YEAR(H189),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89" s="12">
        <f>_xlfn.LET(
  _xlpm._依頼NO, A189,
  _xlpm._集計年, YEAR(H189),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89" s="5" t="str">
        <f t="shared" si="13"/>
        <v>EC</v>
      </c>
      <c r="O189" s="5" t="str">
        <f t="shared" si="14"/>
        <v>検査</v>
      </c>
      <c r="P189" s="5" t="str">
        <f t="shared" si="15"/>
        <v/>
      </c>
      <c r="Q189" s="5" t="str">
        <f t="shared" si="16"/>
        <v/>
      </c>
      <c r="R189" s="5" t="str">
        <f t="shared" si="17"/>
        <v/>
      </c>
      <c r="T189" t="b">
        <f>IF(_t受注ﾌｧｲﾙ_総合計[[#This Row],[加工金額]]=_t受注ﾌｧｲﾙ_総合計[[#This Row],[受注金額(修正)]],TRUE)</f>
        <v>1</v>
      </c>
    </row>
    <row r="190" spans="1:20">
      <c r="A190" s="232" t="s">
        <v>1413</v>
      </c>
      <c r="B190" t="s">
        <v>39</v>
      </c>
      <c r="C190" s="2">
        <v>46154</v>
      </c>
      <c r="D190" s="232">
        <v>16400</v>
      </c>
      <c r="E190" s="232">
        <v>213200</v>
      </c>
      <c r="F190" s="2" t="e" cm="1" vm="10">
        <f t="array" ref="F190">_xlfn.LET(
    _xlpm._完了日,_加工実績DATA[加工完了日],
    _xlpm._調整納期列,_t受注ﾌｧｲﾙ_総合計[調整納期],
    _xlpm._加工完了日,_xlfn.TAKE(
                _xlfn._xlws.FILTER(_xlpm._完了日,
                    (A190=_加工実績DATA[依頼NO])*
                    (YEAR(C190) = YEAR(_xlpm._完了日))
                ),1),
    IF(_xlpm._加工完了日 = 0,NA(),_xlpm._加工完了日)
)</f>
        <v>#VALUE!</v>
      </c>
      <c r="G190" s="2" t="str" cm="1">
        <f t="array" ref="G190">_xlfn.LET(
    _xlpm._完了日列,#REF!,
    _xlpm._完了日,
    _xlfn.TAKE(
        _xlfn._xlws.FILTER(_xlpm._完了日列,
            (A190=#REF!)*
            (DATEVALUE("2025/1/1") &lt; C190)
        ),1
    ),
    IFERROR(_xlpm._完了日,"")
)</f>
        <v/>
      </c>
      <c r="H190" s="2" cm="1">
        <f t="array" ref="H190">_xlfn.LET(
    _xlpm.f, IFERROR(F190, 0),
    _xlpm.g, IFERROR(G190, 0),
    _xlpm.c, IFERROR(C190, 0),
    _xlfn.IFS(
        ISNUMBER(_xlpm.f)*(_xlpm.f&gt;0), _xlpm.f,
        ISNUMBER(_xlpm.g)*(_xlpm.g&gt;0), _xlpm.g,
        ISNUMBER(_xlpm.c)*(_xlpm.c&gt;0), _xlpm.c,
        TRUE, ""
    )
)</f>
        <v>46154</v>
      </c>
      <c r="I190" s="5" cm="1">
        <f t="array" ref="I19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(A190=_xlpm._依頼NO列) *
                (YEAR(_xlpm._月次年月日列) = YEAR(H190))
            )
        ),
    0)
)</f>
        <v>0</v>
      </c>
      <c r="J190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213200</v>
      </c>
      <c r="K190" s="5">
        <f t="shared" si="12"/>
        <v>0</v>
      </c>
      <c r="L190" s="12">
        <f>_xlfn.LET(
  _xlpm._依頼NO, A190,
  _xlpm._集計年, YEAR(H190),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90" s="12">
        <f>_xlfn.LET(
  _xlpm._依頼NO, A190,
  _xlpm._集計年, YEAR(H190),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90" s="5" t="str">
        <f t="shared" si="13"/>
        <v>SEC</v>
      </c>
      <c r="O190" s="5" t="str">
        <f t="shared" si="14"/>
        <v/>
      </c>
      <c r="P190" s="5" t="str">
        <f t="shared" si="15"/>
        <v/>
      </c>
      <c r="Q190" s="5" t="str">
        <f t="shared" si="16"/>
        <v/>
      </c>
      <c r="R190" s="5" t="str">
        <f t="shared" si="17"/>
        <v/>
      </c>
      <c r="T190" t="b">
        <f>IF(_t受注ﾌｧｲﾙ_総合計[[#This Row],[加工金額]]=_t受注ﾌｧｲﾙ_総合計[[#This Row],[受注金額(修正)]],TRUE)</f>
        <v>1</v>
      </c>
    </row>
    <row r="191" spans="1:20">
      <c r="A191" s="232" t="s">
        <v>1415</v>
      </c>
      <c r="B191" t="s">
        <v>17</v>
      </c>
      <c r="C191" s="2">
        <v>46163</v>
      </c>
      <c r="D191" s="232">
        <v>10200</v>
      </c>
      <c r="E191" s="232">
        <v>112200</v>
      </c>
      <c r="F191" s="2" t="e" cm="1" vm="10">
        <f t="array" ref="F191">_xlfn.LET(
    _xlpm._完了日,_加工実績DATA[加工完了日],
    _xlpm._調整納期列,_t受注ﾌｧｲﾙ_総合計[調整納期],
    _xlpm._加工完了日,_xlfn.TAKE(
                _xlfn._xlws.FILTER(_xlpm._完了日,
                    (A191=_加工実績DATA[依頼NO])*
                    (YEAR(C191) = YEAR(_xlpm._完了日))
                ),1),
    IF(_xlpm._加工完了日 = 0,NA(),_xlpm._加工完了日)
)</f>
        <v>#VALUE!</v>
      </c>
      <c r="G191" s="2" t="str" cm="1">
        <f t="array" ref="G191">_xlfn.LET(
    _xlpm._完了日列,#REF!,
    _xlpm._完了日,
    _xlfn.TAKE(
        _xlfn._xlws.FILTER(_xlpm._完了日列,
            (A191=#REF!)*
            (DATEVALUE("2025/1/1") &lt; C191)
        ),1
    ),
    IFERROR(_xlpm._完了日,"")
)</f>
        <v/>
      </c>
      <c r="H191" s="2" cm="1">
        <f t="array" ref="H191">_xlfn.LET(
    _xlpm.f, IFERROR(F191, 0),
    _xlpm.g, IFERROR(G191, 0),
    _xlpm.c, IFERROR(C191, 0),
    _xlfn.IFS(
        ISNUMBER(_xlpm.f)*(_xlpm.f&gt;0), _xlpm.f,
        ISNUMBER(_xlpm.g)*(_xlpm.g&gt;0), _xlpm.g,
        ISNUMBER(_xlpm.c)*(_xlpm.c&gt;0), _xlpm.c,
        TRUE, ""
    )
)</f>
        <v>46163</v>
      </c>
      <c r="I191" s="5" cm="1">
        <f t="array" ref="I19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(A191=_xlpm._依頼NO列) *
                (YEAR(_xlpm._月次年月日列) = YEAR(H191))
            )
        ),
    0)
)</f>
        <v>0</v>
      </c>
      <c r="J191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112200</v>
      </c>
      <c r="K191" s="5">
        <f t="shared" si="12"/>
        <v>0</v>
      </c>
      <c r="L191" s="12">
        <f>_xlfn.LET(
  _xlpm._依頼NO, A191,
  _xlpm._集計年, YEAR(H191),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91" s="12">
        <f>_xlfn.LET(
  _xlpm._依頼NO, A191,
  _xlpm._集計年, YEAR(H191),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91" s="5" t="str">
        <f t="shared" si="13"/>
        <v>ｽﾗｲｽ</v>
      </c>
      <c r="O191" s="5" t="str">
        <f t="shared" si="14"/>
        <v/>
      </c>
      <c r="P191" s="5" t="str">
        <f t="shared" si="15"/>
        <v/>
      </c>
      <c r="Q191" s="5" t="str">
        <f t="shared" si="16"/>
        <v/>
      </c>
      <c r="R191" s="5" t="str">
        <f t="shared" si="17"/>
        <v/>
      </c>
      <c r="T191" t="b">
        <f>IF(_t受注ﾌｧｲﾙ_総合計[[#This Row],[加工金額]]=_t受注ﾌｧｲﾙ_総合計[[#This Row],[受注金額(修正)]],TRUE)</f>
        <v>1</v>
      </c>
    </row>
    <row r="192" spans="1:20">
      <c r="A192" s="232" t="s">
        <v>1417</v>
      </c>
      <c r="B192" t="s">
        <v>17</v>
      </c>
      <c r="C192" s="2">
        <v>46162</v>
      </c>
      <c r="D192" s="232">
        <v>18000</v>
      </c>
      <c r="E192" s="232">
        <v>198000</v>
      </c>
      <c r="F192" s="2" t="e" cm="1" vm="10">
        <f t="array" ref="F192">_xlfn.LET(
    _xlpm._完了日,_加工実績DATA[加工完了日],
    _xlpm._調整納期列,_t受注ﾌｧｲﾙ_総合計[調整納期],
    _xlpm._加工完了日,_xlfn.TAKE(
                _xlfn._xlws.FILTER(_xlpm._完了日,
                    (A192=_加工実績DATA[依頼NO])*
                    (YEAR(C192) = YEAR(_xlpm._完了日))
                ),1),
    IF(_xlpm._加工完了日 = 0,NA(),_xlpm._加工完了日)
)</f>
        <v>#VALUE!</v>
      </c>
      <c r="G192" s="2" t="str" cm="1">
        <f t="array" ref="G192">_xlfn.LET(
    _xlpm._完了日列,#REF!,
    _xlpm._完了日,
    _xlfn.TAKE(
        _xlfn._xlws.FILTER(_xlpm._完了日列,
            (A192=#REF!)*
            (DATEVALUE("2025/1/1") &lt; C192)
        ),1
    ),
    IFERROR(_xlpm._完了日,"")
)</f>
        <v/>
      </c>
      <c r="H192" s="2" cm="1">
        <f t="array" ref="H192">_xlfn.LET(
    _xlpm.f, IFERROR(F192, 0),
    _xlpm.g, IFERROR(G192, 0),
    _xlpm.c, IFERROR(C192, 0),
    _xlfn.IFS(
        ISNUMBER(_xlpm.f)*(_xlpm.f&gt;0), _xlpm.f,
        ISNUMBER(_xlpm.g)*(_xlpm.g&gt;0), _xlpm.g,
        ISNUMBER(_xlpm.c)*(_xlpm.c&gt;0), _xlpm.c,
        TRUE, ""
    )
)</f>
        <v>46162</v>
      </c>
      <c r="I192" s="5" cm="1">
        <f t="array" ref="I19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(A192=_xlpm._依頼NO列) *
                (YEAR(_xlpm._月次年月日列) = YEAR(H192))
            )
        ),
    0)
)</f>
        <v>0</v>
      </c>
      <c r="J192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198000</v>
      </c>
      <c r="K192" s="5">
        <f t="shared" si="12"/>
        <v>0</v>
      </c>
      <c r="L192" s="12">
        <f>_xlfn.LET(
  _xlpm._依頼NO, A192,
  _xlpm._集計年, YEAR(H192),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92" s="12">
        <f>_xlfn.LET(
  _xlpm._依頼NO, A192,
  _xlpm._集計年, YEAR(H192),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92" s="5" t="str">
        <f t="shared" si="13"/>
        <v>ｽﾗｲｽ</v>
      </c>
      <c r="O192" s="5" t="str">
        <f t="shared" si="14"/>
        <v/>
      </c>
      <c r="P192" s="5" t="str">
        <f t="shared" si="15"/>
        <v/>
      </c>
      <c r="Q192" s="5" t="str">
        <f t="shared" si="16"/>
        <v/>
      </c>
      <c r="R192" s="5" t="str">
        <f t="shared" si="17"/>
        <v/>
      </c>
      <c r="T192" t="b">
        <f>IF(_t受注ﾌｧｲﾙ_総合計[[#This Row],[加工金額]]=_t受注ﾌｧｲﾙ_総合計[[#This Row],[受注金額(修正)]],TRUE)</f>
        <v>1</v>
      </c>
    </row>
    <row r="193" spans="1:20">
      <c r="A193" s="232" t="s">
        <v>1419</v>
      </c>
      <c r="B193" t="s">
        <v>17</v>
      </c>
      <c r="C193" s="2">
        <v>46161</v>
      </c>
      <c r="D193" s="232">
        <v>18000</v>
      </c>
      <c r="E193" s="232">
        <v>198000</v>
      </c>
      <c r="F193" s="2" t="e" cm="1" vm="10">
        <f t="array" ref="F193">_xlfn.LET(
    _xlpm._完了日,_加工実績DATA[加工完了日],
    _xlpm._調整納期列,_t受注ﾌｧｲﾙ_総合計[調整納期],
    _xlpm._加工完了日,_xlfn.TAKE(
                _xlfn._xlws.FILTER(_xlpm._完了日,
                    (A193=_加工実績DATA[依頼NO])*
                    (YEAR(C193) = YEAR(_xlpm._完了日))
                ),1),
    IF(_xlpm._加工完了日 = 0,NA(),_xlpm._加工完了日)
)</f>
        <v>#VALUE!</v>
      </c>
      <c r="G193" s="2" t="str" cm="1">
        <f t="array" ref="G193">_xlfn.LET(
    _xlpm._完了日列,#REF!,
    _xlpm._完了日,
    _xlfn.TAKE(
        _xlfn._xlws.FILTER(_xlpm._完了日列,
            (A193=#REF!)*
            (DATEVALUE("2025/1/1") &lt; C193)
        ),1
    ),
    IFERROR(_xlpm._完了日,"")
)</f>
        <v/>
      </c>
      <c r="H193" s="2" cm="1">
        <f t="array" ref="H193">_xlfn.LET(
    _xlpm.f, IFERROR(F193, 0),
    _xlpm.g, IFERROR(G193, 0),
    _xlpm.c, IFERROR(C193, 0),
    _xlfn.IFS(
        ISNUMBER(_xlpm.f)*(_xlpm.f&gt;0), _xlpm.f,
        ISNUMBER(_xlpm.g)*(_xlpm.g&gt;0), _xlpm.g,
        ISNUMBER(_xlpm.c)*(_xlpm.c&gt;0), _xlpm.c,
        TRUE, ""
    )
)</f>
        <v>46161</v>
      </c>
      <c r="I193" s="5" cm="1">
        <f t="array" ref="I19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(A193=_xlpm._依頼NO列) *
                (YEAR(_xlpm._月次年月日列) = YEAR(H193))
            )
        ),
    0)
)</f>
        <v>0</v>
      </c>
      <c r="J193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198000</v>
      </c>
      <c r="K193" s="5">
        <f t="shared" si="12"/>
        <v>0</v>
      </c>
      <c r="L193" s="12">
        <f>_xlfn.LET(
  _xlpm._依頼NO, A193,
  _xlpm._集計年, YEAR(H193),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93" s="12">
        <f>_xlfn.LET(
  _xlpm._依頼NO, A193,
  _xlpm._集計年, YEAR(H193),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93" s="5" t="str">
        <f t="shared" si="13"/>
        <v>ｽﾗｲｽ</v>
      </c>
      <c r="O193" s="5" t="str">
        <f t="shared" si="14"/>
        <v/>
      </c>
      <c r="P193" s="5" t="str">
        <f t="shared" si="15"/>
        <v/>
      </c>
      <c r="Q193" s="5" t="str">
        <f t="shared" si="16"/>
        <v/>
      </c>
      <c r="R193" s="5" t="str">
        <f t="shared" si="17"/>
        <v/>
      </c>
      <c r="T193" t="b">
        <f>IF(_t受注ﾌｧｲﾙ_総合計[[#This Row],[加工金額]]=_t受注ﾌｧｲﾙ_総合計[[#This Row],[受注金額(修正)]],TRUE)</f>
        <v>1</v>
      </c>
    </row>
    <row r="194" spans="1:20">
      <c r="A194" s="232" t="s">
        <v>1421</v>
      </c>
      <c r="B194" t="s">
        <v>1422</v>
      </c>
      <c r="C194" s="2">
        <v>46162</v>
      </c>
      <c r="D194" s="232" t="s">
        <v>1665</v>
      </c>
      <c r="E194" s="232">
        <v>115104</v>
      </c>
      <c r="F194" s="2" t="e" cm="1" vm="10">
        <f t="array" ref="F194">_xlfn.LET(
    _xlpm._完了日,_加工実績DATA[加工完了日],
    _xlpm._調整納期列,_t受注ﾌｧｲﾙ_総合計[調整納期],
    _xlpm._加工完了日,_xlfn.TAKE(
                _xlfn._xlws.FILTER(_xlpm._完了日,
                    (A194=_加工実績DATA[依頼NO])*
                    (YEAR(C194) = YEAR(_xlpm._完了日))
                ),1),
    IF(_xlpm._加工完了日 = 0,NA(),_xlpm._加工完了日)
)</f>
        <v>#VALUE!</v>
      </c>
      <c r="G194" s="2" t="str" cm="1">
        <f t="array" ref="G194">_xlfn.LET(
    _xlpm._完了日列,#REF!,
    _xlpm._完了日,
    _xlfn.TAKE(
        _xlfn._xlws.FILTER(_xlpm._完了日列,
            (A194=#REF!)*
            (DATEVALUE("2025/1/1") &lt; C194)
        ),1
    ),
    IFERROR(_xlpm._完了日,"")
)</f>
        <v/>
      </c>
      <c r="H194" s="2" cm="1">
        <f t="array" ref="H194">_xlfn.LET(
    _xlpm.f, IFERROR(F194, 0),
    _xlpm.g, IFERROR(G194, 0),
    _xlpm.c, IFERROR(C194, 0),
    _xlfn.IFS(
        ISNUMBER(_xlpm.f)*(_xlpm.f&gt;0), _xlpm.f,
        ISNUMBER(_xlpm.g)*(_xlpm.g&gt;0), _xlpm.g,
        ISNUMBER(_xlpm.c)*(_xlpm.c&gt;0), _xlpm.c,
        TRUE, ""
    )
)</f>
        <v>46162</v>
      </c>
      <c r="I194" s="5" cm="1">
        <f t="array" ref="I19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(A194=_xlpm._依頼NO列) *
                (YEAR(_xlpm._月次年月日列) = YEAR(H194))
            )
        ),
    0)
)</f>
        <v>0</v>
      </c>
      <c r="J194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115104</v>
      </c>
      <c r="K194" s="5">
        <f t="shared" ref="K194:K257" si="18">IF(ISERROR(F194),0,E194)</f>
        <v>0</v>
      </c>
      <c r="L194" s="12">
        <f>_xlfn.LET(
  _xlpm._依頼NO, A194,
  _xlpm._集計年, YEAR(H194),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94" s="12">
        <f>_xlfn.LET(
  _xlpm._依頼NO, A194,
  _xlpm._集計年, YEAR(H194),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94" s="5" t="str">
        <f t="shared" ref="N194:N257" si="19">IFERROR(
    INDEX(
        _xlfn.TEXTSPLIT(
            SUBSTITUTE(SUBSTITUTE(B194, "，", ","), "、", ","),
            ",",
        ),
        1,
        1
    ),
    ""
)</f>
        <v>ｴﾝﾎﾞｽ､分割</v>
      </c>
      <c r="O194" s="5" t="str">
        <f t="shared" ref="O194:O257" si="20">IFERROR(
    INDEX(
        _xlfn.TEXTSPLIT(
            SUBSTITUTE(SUBSTITUTE(B194, "，", ","), "、", ","),
            ",",
        ),
        1,
        2
    ),
    ""
)</f>
        <v/>
      </c>
      <c r="P194" s="5" t="str">
        <f t="shared" ref="P194:P257" si="21">IFERROR(
    INDEX(
        _xlfn.TEXTSPLIT(
            SUBSTITUTE(SUBSTITUTE(B194, "，", ","), "、", ","),
            ",",
        ),
        1,
        3
    ),
    ""
)</f>
        <v/>
      </c>
      <c r="Q194" s="5" t="str">
        <f t="shared" ref="Q194:Q257" si="22">IFERROR(
    INDEX(
        _xlfn.TEXTSPLIT(
            SUBSTITUTE(SUBSTITUTE(B194, "，", ","), "、", ","),
            ",",
        ),
        1,
        4
    ),
    ""
)</f>
        <v/>
      </c>
      <c r="R194" s="5" t="str">
        <f t="shared" ref="R194:R257" si="23">IFERROR(
    INDEX(
        _xlfn.TEXTSPLIT(
            SUBSTITUTE(SUBSTITUTE(B194, "，", ","), "、", ","),
            ",",
        ),
        1,
        5
    ),
    ""
)</f>
        <v/>
      </c>
      <c r="T194" t="b">
        <f>IF(_t受注ﾌｧｲﾙ_総合計[[#This Row],[加工金額]]=_t受注ﾌｧｲﾙ_総合計[[#This Row],[受注金額(修正)]],TRUE)</f>
        <v>1</v>
      </c>
    </row>
    <row r="195" spans="1:20">
      <c r="A195" s="232" t="s">
        <v>1423</v>
      </c>
      <c r="B195" t="s">
        <v>70</v>
      </c>
      <c r="C195" s="2">
        <v>46157</v>
      </c>
      <c r="D195" s="232">
        <v>800</v>
      </c>
      <c r="E195" s="232">
        <v>23200</v>
      </c>
      <c r="F195" s="2" t="e" cm="1" vm="10">
        <f t="array" ref="F195">_xlfn.LET(
    _xlpm._完了日,_加工実績DATA[加工完了日],
    _xlpm._調整納期列,_t受注ﾌｧｲﾙ_総合計[調整納期],
    _xlpm._加工完了日,_xlfn.TAKE(
                _xlfn._xlws.FILTER(_xlpm._完了日,
                    (A195=_加工実績DATA[依頼NO])*
                    (YEAR(C195) = YEAR(_xlpm._完了日))
                ),1),
    IF(_xlpm._加工完了日 = 0,NA(),_xlpm._加工完了日)
)</f>
        <v>#VALUE!</v>
      </c>
      <c r="G195" s="2" t="str" cm="1">
        <f t="array" ref="G195">_xlfn.LET(
    _xlpm._完了日列,#REF!,
    _xlpm._完了日,
    _xlfn.TAKE(
        _xlfn._xlws.FILTER(_xlpm._完了日列,
            (A195=#REF!)*
            (DATEVALUE("2025/1/1") &lt; C195)
        ),1
    ),
    IFERROR(_xlpm._完了日,"")
)</f>
        <v/>
      </c>
      <c r="H195" s="2" cm="1">
        <f t="array" ref="H195">_xlfn.LET(
    _xlpm.f, IFERROR(F195, 0),
    _xlpm.g, IFERROR(G195, 0),
    _xlpm.c, IFERROR(C195, 0),
    _xlfn.IFS(
        ISNUMBER(_xlpm.f)*(_xlpm.f&gt;0), _xlpm.f,
        ISNUMBER(_xlpm.g)*(_xlpm.g&gt;0), _xlpm.g,
        ISNUMBER(_xlpm.c)*(_xlpm.c&gt;0), _xlpm.c,
        TRUE, ""
    )
)</f>
        <v>46157</v>
      </c>
      <c r="I195" s="5" cm="1">
        <f t="array" ref="I19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(A195=_xlpm._依頼NO列) *
                (YEAR(_xlpm._月次年月日列) = YEAR(H195))
            )
        ),
    0)
)</f>
        <v>0</v>
      </c>
      <c r="J195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23200</v>
      </c>
      <c r="K195" s="5">
        <f t="shared" si="18"/>
        <v>0</v>
      </c>
      <c r="L195" s="12">
        <f>_xlfn.LET(
  _xlpm._依頼NO, A195,
  _xlpm._集計年, YEAR(H195),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95" s="12">
        <f>_xlfn.LET(
  _xlpm._依頼NO, A195,
  _xlpm._集計年, YEAR(H195),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95" s="5" t="str">
        <f t="shared" si="19"/>
        <v>ｽﾗｲｽ</v>
      </c>
      <c r="O195" s="5" t="str">
        <f t="shared" si="20"/>
        <v>EC</v>
      </c>
      <c r="P195" s="5" t="str">
        <f t="shared" si="21"/>
        <v/>
      </c>
      <c r="Q195" s="5" t="str">
        <f t="shared" si="22"/>
        <v/>
      </c>
      <c r="R195" s="5" t="str">
        <f t="shared" si="23"/>
        <v/>
      </c>
      <c r="T195" t="b">
        <f>IF(_t受注ﾌｧｲﾙ_総合計[[#This Row],[加工金額]]=_t受注ﾌｧｲﾙ_総合計[[#This Row],[受注金額(修正)]],TRUE)</f>
        <v>1</v>
      </c>
    </row>
    <row r="196" spans="1:20">
      <c r="A196" s="232" t="s">
        <v>1426</v>
      </c>
      <c r="B196" t="s">
        <v>39</v>
      </c>
      <c r="C196" s="2">
        <v>46157</v>
      </c>
      <c r="D196" s="232">
        <v>3200</v>
      </c>
      <c r="E196" s="232">
        <v>83200</v>
      </c>
      <c r="F196" s="2" t="e" cm="1" vm="10">
        <f t="array" ref="F196">_xlfn.LET(
    _xlpm._完了日,_加工実績DATA[加工完了日],
    _xlpm._調整納期列,_t受注ﾌｧｲﾙ_総合計[調整納期],
    _xlpm._加工完了日,_xlfn.TAKE(
                _xlfn._xlws.FILTER(_xlpm._完了日,
                    (A196=_加工実績DATA[依頼NO])*
                    (YEAR(C196) = YEAR(_xlpm._完了日))
                ),1),
    IF(_xlpm._加工完了日 = 0,NA(),_xlpm._加工完了日)
)</f>
        <v>#VALUE!</v>
      </c>
      <c r="G196" s="2" t="str" cm="1">
        <f t="array" ref="G196">_xlfn.LET(
    _xlpm._完了日列,#REF!,
    _xlpm._完了日,
    _xlfn.TAKE(
        _xlfn._xlws.FILTER(_xlpm._完了日列,
            (A196=#REF!)*
            (DATEVALUE("2025/1/1") &lt; C196)
        ),1
    ),
    IFERROR(_xlpm._完了日,"")
)</f>
        <v/>
      </c>
      <c r="H196" s="2" cm="1">
        <f t="array" ref="H196">_xlfn.LET(
    _xlpm.f, IFERROR(F196, 0),
    _xlpm.g, IFERROR(G196, 0),
    _xlpm.c, IFERROR(C196, 0),
    _xlfn.IFS(
        ISNUMBER(_xlpm.f)*(_xlpm.f&gt;0), _xlpm.f,
        ISNUMBER(_xlpm.g)*(_xlpm.g&gt;0), _xlpm.g,
        ISNUMBER(_xlpm.c)*(_xlpm.c&gt;0), _xlpm.c,
        TRUE, ""
    )
)</f>
        <v>46157</v>
      </c>
      <c r="I196" s="5" cm="1">
        <f t="array" ref="I19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(A196=_xlpm._依頼NO列) *
                (YEAR(_xlpm._月次年月日列) = YEAR(H196))
            )
        ),
    0)
)</f>
        <v>0</v>
      </c>
      <c r="J196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83200</v>
      </c>
      <c r="K196" s="5">
        <f t="shared" si="18"/>
        <v>0</v>
      </c>
      <c r="L196" s="12">
        <f>_xlfn.LET(
  _xlpm._依頼NO, A196,
  _xlpm._集計年, YEAR(H196),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96" s="12">
        <f>_xlfn.LET(
  _xlpm._依頼NO, A196,
  _xlpm._集計年, YEAR(H196),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96" s="5" t="str">
        <f t="shared" si="19"/>
        <v>SEC</v>
      </c>
      <c r="O196" s="5" t="str">
        <f t="shared" si="20"/>
        <v/>
      </c>
      <c r="P196" s="5" t="str">
        <f t="shared" si="21"/>
        <v/>
      </c>
      <c r="Q196" s="5" t="str">
        <f t="shared" si="22"/>
        <v/>
      </c>
      <c r="R196" s="5" t="str">
        <f t="shared" si="23"/>
        <v/>
      </c>
      <c r="T196" t="b">
        <f>IF(_t受注ﾌｧｲﾙ_総合計[[#This Row],[加工金額]]=_t受注ﾌｧｲﾙ_総合計[[#This Row],[受注金額(修正)]],TRUE)</f>
        <v>1</v>
      </c>
    </row>
    <row r="197" spans="1:20">
      <c r="A197" s="232" t="s">
        <v>1430</v>
      </c>
      <c r="B197" t="s">
        <v>17</v>
      </c>
      <c r="C197" s="2">
        <v>46160</v>
      </c>
      <c r="D197" s="232">
        <v>12000</v>
      </c>
      <c r="E197" s="232">
        <v>132000</v>
      </c>
      <c r="F197" s="2" t="e" cm="1" vm="10">
        <f t="array" ref="F197">_xlfn.LET(
    _xlpm._完了日,_加工実績DATA[加工完了日],
    _xlpm._調整納期列,_t受注ﾌｧｲﾙ_総合計[調整納期],
    _xlpm._加工完了日,_xlfn.TAKE(
                _xlfn._xlws.FILTER(_xlpm._完了日,
                    (A197=_加工実績DATA[依頼NO])*
                    (YEAR(C197) = YEAR(_xlpm._完了日))
                ),1),
    IF(_xlpm._加工完了日 = 0,NA(),_xlpm._加工完了日)
)</f>
        <v>#VALUE!</v>
      </c>
      <c r="G197" s="2" t="str" cm="1">
        <f t="array" ref="G197">_xlfn.LET(
    _xlpm._完了日列,#REF!,
    _xlpm._完了日,
    _xlfn.TAKE(
        _xlfn._xlws.FILTER(_xlpm._完了日列,
            (A197=#REF!)*
            (DATEVALUE("2025/1/1") &lt; C197)
        ),1
    ),
    IFERROR(_xlpm._完了日,"")
)</f>
        <v/>
      </c>
      <c r="H197" s="2" cm="1">
        <f t="array" ref="H197">_xlfn.LET(
    _xlpm.f, IFERROR(F197, 0),
    _xlpm.g, IFERROR(G197, 0),
    _xlpm.c, IFERROR(C197, 0),
    _xlfn.IFS(
        ISNUMBER(_xlpm.f)*(_xlpm.f&gt;0), _xlpm.f,
        ISNUMBER(_xlpm.g)*(_xlpm.g&gt;0), _xlpm.g,
        ISNUMBER(_xlpm.c)*(_xlpm.c&gt;0), _xlpm.c,
        TRUE, ""
    )
)</f>
        <v>46160</v>
      </c>
      <c r="I197" s="5" cm="1">
        <f t="array" ref="I19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(A197=_xlpm._依頼NO列) *
                (YEAR(_xlpm._月次年月日列) = YEAR(H197))
            )
        ),
    0)
)</f>
        <v>0</v>
      </c>
      <c r="J197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132000</v>
      </c>
      <c r="K197" s="5">
        <f t="shared" si="18"/>
        <v>0</v>
      </c>
      <c r="L197" s="12">
        <f>_xlfn.LET(
  _xlpm._依頼NO, A197,
  _xlpm._集計年, YEAR(H197),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197" s="12">
        <f>_xlfn.LET(
  _xlpm._依頼NO, A197,
  _xlpm._集計年, YEAR(H197),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197" s="5" t="str">
        <f t="shared" si="19"/>
        <v>ｽﾗｲｽ</v>
      </c>
      <c r="O197" s="5" t="str">
        <f t="shared" si="20"/>
        <v/>
      </c>
      <c r="P197" s="5" t="str">
        <f t="shared" si="21"/>
        <v/>
      </c>
      <c r="Q197" s="5" t="str">
        <f t="shared" si="22"/>
        <v/>
      </c>
      <c r="R197" s="5" t="str">
        <f t="shared" si="23"/>
        <v/>
      </c>
      <c r="T197" t="b">
        <f>IF(_t受注ﾌｧｲﾙ_総合計[[#This Row],[加工金額]]=_t受注ﾌｧｲﾙ_総合計[[#This Row],[受注金額(修正)]],TRUE)</f>
        <v>1</v>
      </c>
    </row>
    <row r="198" spans="1:20">
      <c r="A198" s="232" t="s">
        <v>1404</v>
      </c>
      <c r="B198" t="s">
        <v>284</v>
      </c>
      <c r="C198" s="2">
        <v>46140</v>
      </c>
      <c r="D198" s="232">
        <v>97</v>
      </c>
      <c r="E198" s="232">
        <v>0</v>
      </c>
      <c r="F198" s="2" t="e" cm="1" vm="10">
        <f t="array" ref="F198">_xlfn.LET(
    _xlpm._完了日,_加工実績DATA[加工完了日],
    _xlpm._調整納期列,_t受注ﾌｧｲﾙ_総合計[調整納期],
    _xlpm._加工完了日,_xlfn.TAKE(
                _xlfn._xlws.FILTER(_xlpm._完了日,
                    (A198=_加工実績DATA[依頼NO])*
                    (YEAR(C198) = YEAR(_xlpm._完了日))
                ),1),
    IF(_xlpm._加工完了日 = 0,NA(),_xlpm._加工完了日)
)</f>
        <v>#VALUE!</v>
      </c>
      <c r="G198" s="2" t="str" cm="1">
        <f t="array" ref="G198">_xlfn.LET(
    _xlpm._完了日列,#REF!,
    _xlpm._完了日,
    _xlfn.TAKE(
        _xlfn._xlws.FILTER(_xlpm._完了日列,
            (A198=#REF!)*
            (DATEVALUE("2025/1/1") &lt; C198)
        ),1
    ),
    IFERROR(_xlpm._完了日,"")
)</f>
        <v/>
      </c>
      <c r="H198" s="2" cm="1">
        <f t="array" ref="H198">_xlfn.LET(
    _xlpm.f, IFERROR(F198, 0),
    _xlpm.g, IFERROR(G198, 0),
    _xlpm.c, IFERROR(C198, 0),
    _xlfn.IFS(
        ISNUMBER(_xlpm.f)*(_xlpm.f&gt;0), _xlpm.f,
        ISNUMBER(_xlpm.g)*(_xlpm.g&gt;0), _xlpm.g,
        ISNUMBER(_xlpm.c)*(_xlpm.c&gt;0), _xlpm.c,
        TRUE, ""
    )
)</f>
        <v>46140</v>
      </c>
      <c r="I198" s="5" cm="1">
        <f t="array" ref="I19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(A198=_xlpm._依頼NO列) *
                (YEAR(_xlpm._月次年月日列) = YEAR(H198))
            )
        ),
    0)
)</f>
        <v>0</v>
      </c>
      <c r="J198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0</v>
      </c>
      <c r="K198" s="5">
        <f t="shared" si="18"/>
        <v>0</v>
      </c>
      <c r="L198" s="12">
        <f>_xlfn.LET(
  _xlpm._依頼NO, A198,
  _xlpm._集計年, YEAR(H198),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1</v>
      </c>
      <c r="M198" s="12">
        <f>_xlfn.LET(
  _xlpm._依頼NO, A198,
  _xlpm._集計年, YEAR(H198),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0</v>
      </c>
      <c r="N198" s="5" t="str">
        <f t="shared" si="19"/>
        <v>接続</v>
      </c>
      <c r="O198" s="5" t="str">
        <f t="shared" si="20"/>
        <v/>
      </c>
      <c r="P198" s="5" t="str">
        <f t="shared" si="21"/>
        <v/>
      </c>
      <c r="Q198" s="5" t="str">
        <f t="shared" si="22"/>
        <v/>
      </c>
      <c r="R198" s="5" t="str">
        <f t="shared" si="23"/>
        <v/>
      </c>
      <c r="T198" t="b">
        <f>IF(_t受注ﾌｧｲﾙ_総合計[[#This Row],[加工金額]]=_t受注ﾌｧｲﾙ_総合計[[#This Row],[受注金額(修正)]],TRUE)</f>
        <v>1</v>
      </c>
    </row>
    <row r="199" spans="1:20">
      <c r="A199" s="232" t="s">
        <v>1405</v>
      </c>
      <c r="B199" t="s">
        <v>187</v>
      </c>
      <c r="C199" s="2">
        <v>46139</v>
      </c>
      <c r="D199" s="232">
        <v>190</v>
      </c>
      <c r="E199" s="232">
        <v>0</v>
      </c>
      <c r="F199" s="2" t="e" cm="1" vm="10">
        <f t="array" ref="F199">_xlfn.LET(
    _xlpm._完了日,_加工実績DATA[加工完了日],
    _xlpm._調整納期列,_t受注ﾌｧｲﾙ_総合計[調整納期],
    _xlpm._加工完了日,_xlfn.TAKE(
                _xlfn._xlws.FILTER(_xlpm._完了日,
                    (A199=_加工実績DATA[依頼NO])*
                    (YEAR(C199) = YEAR(_xlpm._完了日))
                ),1),
    IF(_xlpm._加工完了日 = 0,NA(),_xlpm._加工完了日)
)</f>
        <v>#VALUE!</v>
      </c>
      <c r="G199" s="2" t="str" cm="1">
        <f t="array" ref="G199">_xlfn.LET(
    _xlpm._完了日列,#REF!,
    _xlpm._完了日,
    _xlfn.TAKE(
        _xlfn._xlws.FILTER(_xlpm._完了日列,
            (A199=#REF!)*
            (DATEVALUE("2025/1/1") &lt; C199)
        ),1
    ),
    IFERROR(_xlpm._完了日,"")
)</f>
        <v/>
      </c>
      <c r="H199" s="2" cm="1">
        <f t="array" ref="H199">_xlfn.LET(
    _xlpm.f, IFERROR(F199, 0),
    _xlpm.g, IFERROR(G199, 0),
    _xlpm.c, IFERROR(C199, 0),
    _xlfn.IFS(
        ISNUMBER(_xlpm.f)*(_xlpm.f&gt;0), _xlpm.f,
        ISNUMBER(_xlpm.g)*(_xlpm.g&gt;0), _xlpm.g,
        ISNUMBER(_xlpm.c)*(_xlpm.c&gt;0), _xlpm.c,
        TRUE, ""
    )
)</f>
        <v>46139</v>
      </c>
      <c r="I199" s="5" cm="1">
        <f t="array" ref="I19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(A199=_xlpm._依頼NO列) *
                (YEAR(_xlpm._月次年月日列) = YEAR(H199))
            )
        ),
    0)
)</f>
        <v>0</v>
      </c>
      <c r="J199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0</v>
      </c>
      <c r="K199" s="5">
        <f t="shared" si="18"/>
        <v>0</v>
      </c>
      <c r="L199" s="12">
        <f>_xlfn.LET(
  _xlpm._依頼NO, A199,
  _xlpm._集計年, YEAR(H199),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1</v>
      </c>
      <c r="M199" s="12">
        <f>_xlfn.LET(
  _xlpm._依頼NO, A199,
  _xlpm._集計年, YEAR(H199),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0</v>
      </c>
      <c r="N199" s="5" t="str">
        <f t="shared" si="19"/>
        <v>熱融着</v>
      </c>
      <c r="O199" s="5" t="str">
        <f t="shared" si="20"/>
        <v/>
      </c>
      <c r="P199" s="5" t="str">
        <f t="shared" si="21"/>
        <v/>
      </c>
      <c r="Q199" s="5" t="str">
        <f t="shared" si="22"/>
        <v/>
      </c>
      <c r="R199" s="5" t="str">
        <f t="shared" si="23"/>
        <v/>
      </c>
      <c r="T199" t="b">
        <f>IF(_t受注ﾌｧｲﾙ_総合計[[#This Row],[加工金額]]=_t受注ﾌｧｲﾙ_総合計[[#This Row],[受注金額(修正)]],TRUE)</f>
        <v>1</v>
      </c>
    </row>
    <row r="200" spans="1:20">
      <c r="A200" s="232" t="s">
        <v>340</v>
      </c>
      <c r="B200" t="s">
        <v>491</v>
      </c>
      <c r="C200" s="2">
        <v>46156</v>
      </c>
      <c r="D200" s="232">
        <v>0</v>
      </c>
      <c r="E200" s="232">
        <v>0</v>
      </c>
      <c r="F200" s="2" t="e" cm="1" vm="10">
        <f t="array" ref="F200">_xlfn.LET(
    _xlpm._完了日,_加工実績DATA[加工完了日],
    _xlpm._調整納期列,_t受注ﾌｧｲﾙ_総合計[調整納期],
    _xlpm._加工完了日,_xlfn.TAKE(
                _xlfn._xlws.FILTER(_xlpm._完了日,
                    (A200=_加工実績DATA[依頼NO])*
                    (YEAR(C200) = YEAR(_xlpm._完了日))
                ),1),
    IF(_xlpm._加工完了日 = 0,NA(),_xlpm._加工完了日)
)</f>
        <v>#VALUE!</v>
      </c>
      <c r="G200" s="2" t="str" cm="1">
        <f t="array" ref="G200">_xlfn.LET(
    _xlpm._完了日列,#REF!,
    _xlpm._完了日,
    _xlfn.TAKE(
        _xlfn._xlws.FILTER(_xlpm._完了日列,
            (A200=#REF!)*
            (DATEVALUE("2025/1/1") &lt; C200)
        ),1
    ),
    IFERROR(_xlpm._完了日,"")
)</f>
        <v/>
      </c>
      <c r="H200" s="2" cm="1">
        <f t="array" ref="H200">_xlfn.LET(
    _xlpm.f, IFERROR(F200, 0),
    _xlpm.g, IFERROR(G200, 0),
    _xlpm.c, IFERROR(C200, 0),
    _xlfn.IFS(
        ISNUMBER(_xlpm.f)*(_xlpm.f&gt;0), _xlpm.f,
        ISNUMBER(_xlpm.g)*(_xlpm.g&gt;0), _xlpm.g,
        ISNUMBER(_xlpm.c)*(_xlpm.c&gt;0), _xlpm.c,
        TRUE, ""
    )
)</f>
        <v>46156</v>
      </c>
      <c r="I200" s="5" cm="1">
        <f t="array" ref="I20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(A200=_xlpm._依頼NO列) *
                (YEAR(_xlpm._月次年月日列) = YEAR(H200))
            )
        ),
    0)
)</f>
        <v>0</v>
      </c>
      <c r="J200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0</v>
      </c>
      <c r="K200" s="5">
        <f t="shared" si="18"/>
        <v>0</v>
      </c>
      <c r="L200" s="12">
        <f>_xlfn.LET(
  _xlpm._依頼NO, A200,
  _xlpm._集計年, YEAR(H200),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00" s="12">
        <f>_xlfn.LET(
  _xlpm._依頼NO, A200,
  _xlpm._集計年, YEAR(H200),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00" s="5" t="str">
        <f t="shared" si="19"/>
        <v>EC</v>
      </c>
      <c r="O200" s="5" t="str">
        <f t="shared" si="20"/>
        <v>検査</v>
      </c>
      <c r="P200" s="5" t="str">
        <f t="shared" si="21"/>
        <v/>
      </c>
      <c r="Q200" s="5" t="str">
        <f t="shared" si="22"/>
        <v/>
      </c>
      <c r="R200" s="5" t="str">
        <f t="shared" si="23"/>
        <v/>
      </c>
      <c r="T200" t="b">
        <f>IF(_t受注ﾌｧｲﾙ_総合計[[#This Row],[加工金額]]=_t受注ﾌｧｲﾙ_総合計[[#This Row],[受注金額(修正)]],TRUE)</f>
        <v>1</v>
      </c>
    </row>
    <row r="201" spans="1:20">
      <c r="A201" s="232" t="s">
        <v>498</v>
      </c>
      <c r="B201" t="s">
        <v>491</v>
      </c>
      <c r="C201" s="2">
        <v>46162</v>
      </c>
      <c r="D201" s="232">
        <v>4200</v>
      </c>
      <c r="E201" s="232">
        <v>159600</v>
      </c>
      <c r="F201" s="2" t="e" cm="1" vm="10">
        <f t="array" ref="F201">_xlfn.LET(
    _xlpm._完了日,_加工実績DATA[加工完了日],
    _xlpm._調整納期列,_t受注ﾌｧｲﾙ_総合計[調整納期],
    _xlpm._加工完了日,_xlfn.TAKE(
                _xlfn._xlws.FILTER(_xlpm._完了日,
                    (A201=_加工実績DATA[依頼NO])*
                    (YEAR(C201) = YEAR(_xlpm._完了日))
                ),1),
    IF(_xlpm._加工完了日 = 0,NA(),_xlpm._加工完了日)
)</f>
        <v>#VALUE!</v>
      </c>
      <c r="G201" s="2" t="str" cm="1">
        <f t="array" ref="G201">_xlfn.LET(
    _xlpm._完了日列,#REF!,
    _xlpm._完了日,
    _xlfn.TAKE(
        _xlfn._xlws.FILTER(_xlpm._完了日列,
            (A201=#REF!)*
            (DATEVALUE("2025/1/1") &lt; C201)
        ),1
    ),
    IFERROR(_xlpm._完了日,"")
)</f>
        <v/>
      </c>
      <c r="H201" s="2" cm="1">
        <f t="array" ref="H201">_xlfn.LET(
    _xlpm.f, IFERROR(F201, 0),
    _xlpm.g, IFERROR(G201, 0),
    _xlpm.c, IFERROR(C201, 0),
    _xlfn.IFS(
        ISNUMBER(_xlpm.f)*(_xlpm.f&gt;0), _xlpm.f,
        ISNUMBER(_xlpm.g)*(_xlpm.g&gt;0), _xlpm.g,
        ISNUMBER(_xlpm.c)*(_xlpm.c&gt;0), _xlpm.c,
        TRUE, ""
    )
)</f>
        <v>46162</v>
      </c>
      <c r="I201" s="5" cm="1">
        <f t="array" ref="I20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(A201=_xlpm._依頼NO列) *
                (YEAR(_xlpm._月次年月日列) = YEAR(H201))
            )
        ),
    0)
)</f>
        <v>0</v>
      </c>
      <c r="J201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159600</v>
      </c>
      <c r="K201" s="5">
        <f t="shared" si="18"/>
        <v>0</v>
      </c>
      <c r="L201" s="12">
        <f>_xlfn.LET(
  _xlpm._依頼NO, A201,
  _xlpm._集計年, YEAR(H201),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01" s="12">
        <f>_xlfn.LET(
  _xlpm._依頼NO, A201,
  _xlpm._集計年, YEAR(H201),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01" s="5" t="str">
        <f t="shared" si="19"/>
        <v>EC</v>
      </c>
      <c r="O201" s="5" t="str">
        <f t="shared" si="20"/>
        <v>検査</v>
      </c>
      <c r="P201" s="5" t="str">
        <f t="shared" si="21"/>
        <v/>
      </c>
      <c r="Q201" s="5" t="str">
        <f t="shared" si="22"/>
        <v/>
      </c>
      <c r="R201" s="5" t="str">
        <f t="shared" si="23"/>
        <v/>
      </c>
      <c r="T201" t="b">
        <f>IF(_t受注ﾌｧｲﾙ_総合計[[#This Row],[加工金額]]=_t受注ﾌｧｲﾙ_総合計[[#This Row],[受注金額(修正)]],TRUE)</f>
        <v>1</v>
      </c>
    </row>
    <row r="202" spans="1:20">
      <c r="A202" s="232" t="s">
        <v>201</v>
      </c>
      <c r="B202" t="s">
        <v>491</v>
      </c>
      <c r="C202" s="2">
        <v>46160</v>
      </c>
      <c r="D202" s="232">
        <v>6000</v>
      </c>
      <c r="E202" s="232">
        <v>228000</v>
      </c>
      <c r="F202" s="2" t="e" cm="1" vm="10">
        <f t="array" ref="F202">_xlfn.LET(
    _xlpm._完了日,_加工実績DATA[加工完了日],
    _xlpm._調整納期列,_t受注ﾌｧｲﾙ_総合計[調整納期],
    _xlpm._加工完了日,_xlfn.TAKE(
                _xlfn._xlws.FILTER(_xlpm._完了日,
                    (A202=_加工実績DATA[依頼NO])*
                    (YEAR(C202) = YEAR(_xlpm._完了日))
                ),1),
    IF(_xlpm._加工完了日 = 0,NA(),_xlpm._加工完了日)
)</f>
        <v>#VALUE!</v>
      </c>
      <c r="G202" s="2" t="str" cm="1">
        <f t="array" ref="G202">_xlfn.LET(
    _xlpm._完了日列,#REF!,
    _xlpm._完了日,
    _xlfn.TAKE(
        _xlfn._xlws.FILTER(_xlpm._完了日列,
            (A202=#REF!)*
            (DATEVALUE("2025/1/1") &lt; C202)
        ),1
    ),
    IFERROR(_xlpm._完了日,"")
)</f>
        <v/>
      </c>
      <c r="H202" s="2" cm="1">
        <f t="array" ref="H202">_xlfn.LET(
    _xlpm.f, IFERROR(F202, 0),
    _xlpm.g, IFERROR(G202, 0),
    _xlpm.c, IFERROR(C202, 0),
    _xlfn.IFS(
        ISNUMBER(_xlpm.f)*(_xlpm.f&gt;0), _xlpm.f,
        ISNUMBER(_xlpm.g)*(_xlpm.g&gt;0), _xlpm.g,
        ISNUMBER(_xlpm.c)*(_xlpm.c&gt;0), _xlpm.c,
        TRUE, ""
    )
)</f>
        <v>46160</v>
      </c>
      <c r="I202" s="5" cm="1">
        <f t="array" ref="I20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(A202=_xlpm._依頼NO列) *
                (YEAR(_xlpm._月次年月日列) = YEAR(H202))
            )
        ),
    0)
)</f>
        <v>0</v>
      </c>
      <c r="J202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228000</v>
      </c>
      <c r="K202" s="5">
        <f t="shared" si="18"/>
        <v>0</v>
      </c>
      <c r="L202" s="12">
        <f>_xlfn.LET(
  _xlpm._依頼NO, A202,
  _xlpm._集計年, YEAR(H202),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02" s="12">
        <f>_xlfn.LET(
  _xlpm._依頼NO, A202,
  _xlpm._集計年, YEAR(H202),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02" s="5" t="str">
        <f t="shared" si="19"/>
        <v>EC</v>
      </c>
      <c r="O202" s="5" t="str">
        <f t="shared" si="20"/>
        <v>検査</v>
      </c>
      <c r="P202" s="5" t="str">
        <f t="shared" si="21"/>
        <v/>
      </c>
      <c r="Q202" s="5" t="str">
        <f t="shared" si="22"/>
        <v/>
      </c>
      <c r="R202" s="5" t="str">
        <f t="shared" si="23"/>
        <v/>
      </c>
      <c r="T202" t="b">
        <f>IF(_t受注ﾌｧｲﾙ_総合計[[#This Row],[加工金額]]=_t受注ﾌｧｲﾙ_総合計[[#This Row],[受注金額(修正)]],TRUE)</f>
        <v>1</v>
      </c>
    </row>
    <row r="203" spans="1:20">
      <c r="A203" s="232" t="s">
        <v>210</v>
      </c>
      <c r="B203" t="s">
        <v>17</v>
      </c>
      <c r="C203" s="2">
        <v>46156</v>
      </c>
      <c r="D203" s="232">
        <v>600</v>
      </c>
      <c r="E203" s="232">
        <v>6600</v>
      </c>
      <c r="F203" s="2" t="e" cm="1" vm="10">
        <f t="array" ref="F203">_xlfn.LET(
    _xlpm._完了日,_加工実績DATA[加工完了日],
    _xlpm._調整納期列,_t受注ﾌｧｲﾙ_総合計[調整納期],
    _xlpm._加工完了日,_xlfn.TAKE(
                _xlfn._xlws.FILTER(_xlpm._完了日,
                    (A203=_加工実績DATA[依頼NO])*
                    (YEAR(C203) = YEAR(_xlpm._完了日))
                ),1),
    IF(_xlpm._加工完了日 = 0,NA(),_xlpm._加工完了日)
)</f>
        <v>#VALUE!</v>
      </c>
      <c r="G203" s="2" t="str" cm="1">
        <f t="array" ref="G203">_xlfn.LET(
    _xlpm._完了日列,#REF!,
    _xlpm._完了日,
    _xlfn.TAKE(
        _xlfn._xlws.FILTER(_xlpm._完了日列,
            (A203=#REF!)*
            (DATEVALUE("2025/1/1") &lt; C203)
        ),1
    ),
    IFERROR(_xlpm._完了日,"")
)</f>
        <v/>
      </c>
      <c r="H203" s="2" cm="1">
        <f t="array" ref="H203">_xlfn.LET(
    _xlpm.f, IFERROR(F203, 0),
    _xlpm.g, IFERROR(G203, 0),
    _xlpm.c, IFERROR(C203, 0),
    _xlfn.IFS(
        ISNUMBER(_xlpm.f)*(_xlpm.f&gt;0), _xlpm.f,
        ISNUMBER(_xlpm.g)*(_xlpm.g&gt;0), _xlpm.g,
        ISNUMBER(_xlpm.c)*(_xlpm.c&gt;0), _xlpm.c,
        TRUE, ""
    )
)</f>
        <v>46156</v>
      </c>
      <c r="I203" s="5" cm="1">
        <f t="array" ref="I20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(A203=_xlpm._依頼NO列) *
                (YEAR(_xlpm._月次年月日列) = YEAR(H203))
            )
        ),
    0)
)</f>
        <v>0</v>
      </c>
      <c r="J203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6600</v>
      </c>
      <c r="K203" s="5">
        <f t="shared" si="18"/>
        <v>0</v>
      </c>
      <c r="L203" s="12">
        <f>_xlfn.LET(
  _xlpm._依頼NO, A203,
  _xlpm._集計年, YEAR(H203),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03" s="12">
        <f>_xlfn.LET(
  _xlpm._依頼NO, A203,
  _xlpm._集計年, YEAR(H203),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03" s="5" t="str">
        <f t="shared" si="19"/>
        <v>ｽﾗｲｽ</v>
      </c>
      <c r="O203" s="5" t="str">
        <f t="shared" si="20"/>
        <v/>
      </c>
      <c r="P203" s="5" t="str">
        <f t="shared" si="21"/>
        <v/>
      </c>
      <c r="Q203" s="5" t="str">
        <f t="shared" si="22"/>
        <v/>
      </c>
      <c r="R203" s="5" t="str">
        <f t="shared" si="23"/>
        <v/>
      </c>
      <c r="T203" t="b">
        <f>IF(_t受注ﾌｧｲﾙ_総合計[[#This Row],[加工金額]]=_t受注ﾌｧｲﾙ_総合計[[#This Row],[受注金額(修正)]],TRUE)</f>
        <v>1</v>
      </c>
    </row>
    <row r="204" spans="1:20">
      <c r="A204" s="232" t="s">
        <v>209</v>
      </c>
      <c r="B204" t="s">
        <v>95</v>
      </c>
      <c r="C204" s="2">
        <v>46157</v>
      </c>
      <c r="D204" s="232">
        <v>4000</v>
      </c>
      <c r="E204" s="232">
        <v>104000</v>
      </c>
      <c r="F204" s="2" t="e" cm="1" vm="10">
        <f t="array" ref="F204">_xlfn.LET(
    _xlpm._完了日,_加工実績DATA[加工完了日],
    _xlpm._調整納期列,_t受注ﾌｧｲﾙ_総合計[調整納期],
    _xlpm._加工完了日,_xlfn.TAKE(
                _xlfn._xlws.FILTER(_xlpm._完了日,
                    (A204=_加工実績DATA[依頼NO])*
                    (YEAR(C204) = YEAR(_xlpm._完了日))
                ),1),
    IF(_xlpm._加工完了日 = 0,NA(),_xlpm._加工完了日)
)</f>
        <v>#VALUE!</v>
      </c>
      <c r="G204" s="2" t="str" cm="1">
        <f t="array" ref="G204">_xlfn.LET(
    _xlpm._完了日列,#REF!,
    _xlpm._完了日,
    _xlfn.TAKE(
        _xlfn._xlws.FILTER(_xlpm._完了日列,
            (A204=#REF!)*
            (DATEVALUE("2025/1/1") &lt; C204)
        ),1
    ),
    IFERROR(_xlpm._完了日,"")
)</f>
        <v/>
      </c>
      <c r="H204" s="2" cm="1">
        <f t="array" ref="H204">_xlfn.LET(
    _xlpm.f, IFERROR(F204, 0),
    _xlpm.g, IFERROR(G204, 0),
    _xlpm.c, IFERROR(C204, 0),
    _xlfn.IFS(
        ISNUMBER(_xlpm.f)*(_xlpm.f&gt;0), _xlpm.f,
        ISNUMBER(_xlpm.g)*(_xlpm.g&gt;0), _xlpm.g,
        ISNUMBER(_xlpm.c)*(_xlpm.c&gt;0), _xlpm.c,
        TRUE, ""
    )
)</f>
        <v>46157</v>
      </c>
      <c r="I204" s="5" cm="1">
        <f t="array" ref="I20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(A204=_xlpm._依頼NO列) *
                (YEAR(_xlpm._月次年月日列) = YEAR(H204))
            )
        ),
    0)
)</f>
        <v>0</v>
      </c>
      <c r="J204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104000</v>
      </c>
      <c r="K204" s="5">
        <f t="shared" si="18"/>
        <v>0</v>
      </c>
      <c r="L204" s="12">
        <f>_xlfn.LET(
  _xlpm._依頼NO, A204,
  _xlpm._集計年, YEAR(H204),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04" s="12">
        <f>_xlfn.LET(
  _xlpm._依頼NO, A204,
  _xlpm._集計年, YEAR(H204),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04" s="5" t="str">
        <f t="shared" si="19"/>
        <v>ｽﾗｲｽ</v>
      </c>
      <c r="O204" s="5" t="str">
        <f t="shared" si="20"/>
        <v>分割</v>
      </c>
      <c r="P204" s="5" t="str">
        <f t="shared" si="21"/>
        <v/>
      </c>
      <c r="Q204" s="5" t="str">
        <f t="shared" si="22"/>
        <v/>
      </c>
      <c r="R204" s="5" t="str">
        <f t="shared" si="23"/>
        <v/>
      </c>
      <c r="T204" t="b">
        <f>IF(_t受注ﾌｧｲﾙ_総合計[[#This Row],[加工金額]]=_t受注ﾌｧｲﾙ_総合計[[#This Row],[受注金額(修正)]],TRUE)</f>
        <v>1</v>
      </c>
    </row>
    <row r="205" spans="1:20">
      <c r="A205" s="232" t="s">
        <v>208</v>
      </c>
      <c r="B205" t="s">
        <v>42</v>
      </c>
      <c r="C205" s="2">
        <v>46157</v>
      </c>
      <c r="D205" s="232">
        <v>8600</v>
      </c>
      <c r="E205" s="232">
        <v>129000</v>
      </c>
      <c r="F205" s="2" t="e" cm="1" vm="10">
        <f t="array" ref="F205">_xlfn.LET(
    _xlpm._完了日,_加工実績DATA[加工完了日],
    _xlpm._調整納期列,_t受注ﾌｧｲﾙ_総合計[調整納期],
    _xlpm._加工完了日,_xlfn.TAKE(
                _xlfn._xlws.FILTER(_xlpm._完了日,
                    (A205=_加工実績DATA[依頼NO])*
                    (YEAR(C205) = YEAR(_xlpm._完了日))
                ),1),
    IF(_xlpm._加工完了日 = 0,NA(),_xlpm._加工完了日)
)</f>
        <v>#VALUE!</v>
      </c>
      <c r="G205" s="2" t="str" cm="1">
        <f t="array" ref="G205">_xlfn.LET(
    _xlpm._完了日列,#REF!,
    _xlpm._完了日,
    _xlfn.TAKE(
        _xlfn._xlws.FILTER(_xlpm._完了日列,
            (A205=#REF!)*
            (DATEVALUE("2025/1/1") &lt; C205)
        ),1
    ),
    IFERROR(_xlpm._完了日,"")
)</f>
        <v/>
      </c>
      <c r="H205" s="2" cm="1">
        <f t="array" ref="H205">_xlfn.LET(
    _xlpm.f, IFERROR(F205, 0),
    _xlpm.g, IFERROR(G205, 0),
    _xlpm.c, IFERROR(C205, 0),
    _xlfn.IFS(
        ISNUMBER(_xlpm.f)*(_xlpm.f&gt;0), _xlpm.f,
        ISNUMBER(_xlpm.g)*(_xlpm.g&gt;0), _xlpm.g,
        ISNUMBER(_xlpm.c)*(_xlpm.c&gt;0), _xlpm.c,
        TRUE, ""
    )
)</f>
        <v>46157</v>
      </c>
      <c r="I205" s="5" cm="1">
        <f t="array" ref="I20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(A205=_xlpm._依頼NO列) *
                (YEAR(_xlpm._月次年月日列) = YEAR(H205))
            )
        ),
    0)
)</f>
        <v>0</v>
      </c>
      <c r="J205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129000</v>
      </c>
      <c r="K205" s="5">
        <f t="shared" si="18"/>
        <v>0</v>
      </c>
      <c r="L205" s="12">
        <f>_xlfn.LET(
  _xlpm._依頼NO, A205,
  _xlpm._集計年, YEAR(H205),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05" s="12">
        <f>_xlfn.LET(
  _xlpm._依頼NO, A205,
  _xlpm._集計年, YEAR(H205),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05" s="5" t="str">
        <f t="shared" si="19"/>
        <v>分割</v>
      </c>
      <c r="O205" s="5" t="str">
        <f t="shared" si="20"/>
        <v/>
      </c>
      <c r="P205" s="5" t="str">
        <f t="shared" si="21"/>
        <v/>
      </c>
      <c r="Q205" s="5" t="str">
        <f t="shared" si="22"/>
        <v/>
      </c>
      <c r="R205" s="5" t="str">
        <f t="shared" si="23"/>
        <v/>
      </c>
      <c r="T205" t="b">
        <f>IF(_t受注ﾌｧｲﾙ_総合計[[#This Row],[加工金額]]=_t受注ﾌｧｲﾙ_総合計[[#This Row],[受注金額(修正)]],TRUE)</f>
        <v>1</v>
      </c>
    </row>
    <row r="206" spans="1:20">
      <c r="A206" s="232" t="s">
        <v>501</v>
      </c>
      <c r="B206" t="s">
        <v>47</v>
      </c>
      <c r="C206" s="2">
        <v>46154</v>
      </c>
      <c r="D206" s="232">
        <v>2100</v>
      </c>
      <c r="E206" s="232">
        <v>54600</v>
      </c>
      <c r="F206" s="2" t="e" cm="1" vm="10">
        <f t="array" ref="F206">_xlfn.LET(
    _xlpm._完了日,_加工実績DATA[加工完了日],
    _xlpm._調整納期列,_t受注ﾌｧｲﾙ_総合計[調整納期],
    _xlpm._加工完了日,_xlfn.TAKE(
                _xlfn._xlws.FILTER(_xlpm._完了日,
                    (A206=_加工実績DATA[依頼NO])*
                    (YEAR(C206) = YEAR(_xlpm._完了日))
                ),1),
    IF(_xlpm._加工完了日 = 0,NA(),_xlpm._加工完了日)
)</f>
        <v>#VALUE!</v>
      </c>
      <c r="G206" s="2" t="str" cm="1">
        <f t="array" ref="G206">_xlfn.LET(
    _xlpm._完了日列,#REF!,
    _xlpm._完了日,
    _xlfn.TAKE(
        _xlfn._xlws.FILTER(_xlpm._完了日列,
            (A206=#REF!)*
            (DATEVALUE("2025/1/1") &lt; C206)
        ),1
    ),
    IFERROR(_xlpm._完了日,"")
)</f>
        <v/>
      </c>
      <c r="H206" s="2" cm="1">
        <f t="array" ref="H206">_xlfn.LET(
    _xlpm.f, IFERROR(F206, 0),
    _xlpm.g, IFERROR(G206, 0),
    _xlpm.c, IFERROR(C206, 0),
    _xlfn.IFS(
        ISNUMBER(_xlpm.f)*(_xlpm.f&gt;0), _xlpm.f,
        ISNUMBER(_xlpm.g)*(_xlpm.g&gt;0), _xlpm.g,
        ISNUMBER(_xlpm.c)*(_xlpm.c&gt;0), _xlpm.c,
        TRUE, ""
    )
)</f>
        <v>46154</v>
      </c>
      <c r="I206" s="5" cm="1">
        <f t="array" ref="I20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(A206=_xlpm._依頼NO列) *
                (YEAR(_xlpm._月次年月日列) = YEAR(H206))
            )
        ),
    0)
)</f>
        <v>0</v>
      </c>
      <c r="J206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54600</v>
      </c>
      <c r="K206" s="5">
        <f t="shared" si="18"/>
        <v>0</v>
      </c>
      <c r="L206" s="12">
        <f>_xlfn.LET(
  _xlpm._依頼NO, A206,
  _xlpm._集計年, YEAR(H206),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1</v>
      </c>
      <c r="M206" s="12">
        <f>_xlfn.LET(
  _xlpm._依頼NO, A206,
  _xlpm._集計年, YEAR(H206),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0</v>
      </c>
      <c r="N206" s="5" t="str">
        <f t="shared" si="19"/>
        <v>ｽﾗｲｽ</v>
      </c>
      <c r="O206" s="5" t="str">
        <f t="shared" si="20"/>
        <v>熱融着</v>
      </c>
      <c r="P206" s="5" t="str">
        <f t="shared" si="21"/>
        <v/>
      </c>
      <c r="Q206" s="5" t="str">
        <f t="shared" si="22"/>
        <v/>
      </c>
      <c r="R206" s="5" t="str">
        <f t="shared" si="23"/>
        <v/>
      </c>
      <c r="T206" t="b">
        <f>IF(_t受注ﾌｧｲﾙ_総合計[[#This Row],[加工金額]]=_t受注ﾌｧｲﾙ_総合計[[#This Row],[受注金額(修正)]],TRUE)</f>
        <v>1</v>
      </c>
    </row>
    <row r="207" spans="1:20">
      <c r="A207" s="232" t="s">
        <v>1443</v>
      </c>
      <c r="B207" t="s">
        <v>1362</v>
      </c>
      <c r="C207" s="2">
        <v>46155</v>
      </c>
      <c r="D207" s="232">
        <v>4400</v>
      </c>
      <c r="E207" s="232">
        <v>123200</v>
      </c>
      <c r="F207" s="2" t="e" cm="1" vm="10">
        <f t="array" ref="F207">_xlfn.LET(
    _xlpm._完了日,_加工実績DATA[加工完了日],
    _xlpm._調整納期列,_t受注ﾌｧｲﾙ_総合計[調整納期],
    _xlpm._加工完了日,_xlfn.TAKE(
                _xlfn._xlws.FILTER(_xlpm._完了日,
                    (A207=_加工実績DATA[依頼NO])*
                    (YEAR(C207) = YEAR(_xlpm._完了日))
                ),1),
    IF(_xlpm._加工完了日 = 0,NA(),_xlpm._加工完了日)
)</f>
        <v>#VALUE!</v>
      </c>
      <c r="G207" s="2" t="str" cm="1">
        <f t="array" ref="G207">_xlfn.LET(
    _xlpm._完了日列,#REF!,
    _xlpm._完了日,
    _xlfn.TAKE(
        _xlfn._xlws.FILTER(_xlpm._完了日列,
            (A207=#REF!)*
            (DATEVALUE("2025/1/1") &lt; C207)
        ),1
    ),
    IFERROR(_xlpm._完了日,"")
)</f>
        <v/>
      </c>
      <c r="H207" s="2" cm="1">
        <f t="array" ref="H207">_xlfn.LET(
    _xlpm.f, IFERROR(F207, 0),
    _xlpm.g, IFERROR(G207, 0),
    _xlpm.c, IFERROR(C207, 0),
    _xlfn.IFS(
        ISNUMBER(_xlpm.f)*(_xlpm.f&gt;0), _xlpm.f,
        ISNUMBER(_xlpm.g)*(_xlpm.g&gt;0), _xlpm.g,
        ISNUMBER(_xlpm.c)*(_xlpm.c&gt;0), _xlpm.c,
        TRUE, ""
    )
)</f>
        <v>46155</v>
      </c>
      <c r="I207" s="5" cm="1">
        <f t="array" ref="I20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(A207=_xlpm._依頼NO列) *
                (YEAR(_xlpm._月次年月日列) = YEAR(H207))
            )
        ),
    0)
)</f>
        <v>0</v>
      </c>
      <c r="J207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123200</v>
      </c>
      <c r="K207" s="5">
        <f t="shared" si="18"/>
        <v>0</v>
      </c>
      <c r="L207" s="12">
        <f>_xlfn.LET(
  _xlpm._依頼NO, A207,
  _xlpm._集計年, YEAR(H207),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07" s="12">
        <f>_xlfn.LET(
  _xlpm._依頼NO, A207,
  _xlpm._集計年, YEAR(H207),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07" s="5" t="str">
        <f t="shared" si="19"/>
        <v>熱融着</v>
      </c>
      <c r="O207" s="5" t="str">
        <f t="shared" si="20"/>
        <v>SEC</v>
      </c>
      <c r="P207" s="5" t="str">
        <f t="shared" si="21"/>
        <v/>
      </c>
      <c r="Q207" s="5" t="str">
        <f t="shared" si="22"/>
        <v/>
      </c>
      <c r="R207" s="5" t="str">
        <f t="shared" si="23"/>
        <v/>
      </c>
      <c r="T207" t="b">
        <f>IF(_t受注ﾌｧｲﾙ_総合計[[#This Row],[加工金額]]=_t受注ﾌｧｲﾙ_総合計[[#This Row],[受注金額(修正)]],TRUE)</f>
        <v>1</v>
      </c>
    </row>
    <row r="208" spans="1:20">
      <c r="A208" s="232" t="s">
        <v>1445</v>
      </c>
      <c r="B208" t="s">
        <v>127</v>
      </c>
      <c r="C208" s="2">
        <v>46150</v>
      </c>
      <c r="D208" s="232">
        <v>285</v>
      </c>
      <c r="E208" s="232">
        <v>12255</v>
      </c>
      <c r="F208" s="2" t="e" cm="1" vm="10">
        <f t="array" ref="F208">_xlfn.LET(
    _xlpm._完了日,_加工実績DATA[加工完了日],
    _xlpm._調整納期列,_t受注ﾌｧｲﾙ_総合計[調整納期],
    _xlpm._加工完了日,_xlfn.TAKE(
                _xlfn._xlws.FILTER(_xlpm._完了日,
                    (A208=_加工実績DATA[依頼NO])*
                    (YEAR(C208) = YEAR(_xlpm._完了日))
                ),1),
    IF(_xlpm._加工完了日 = 0,NA(),_xlpm._加工完了日)
)</f>
        <v>#VALUE!</v>
      </c>
      <c r="G208" s="2" t="str" cm="1">
        <f t="array" ref="G208">_xlfn.LET(
    _xlpm._完了日列,#REF!,
    _xlpm._完了日,
    _xlfn.TAKE(
        _xlfn._xlws.FILTER(_xlpm._完了日列,
            (A208=#REF!)*
            (DATEVALUE("2025/1/1") &lt; C208)
        ),1
    ),
    IFERROR(_xlpm._完了日,"")
)</f>
        <v/>
      </c>
      <c r="H208" s="2" cm="1">
        <f t="array" ref="H208">_xlfn.LET(
    _xlpm.f, IFERROR(F208, 0),
    _xlpm.g, IFERROR(G208, 0),
    _xlpm.c, IFERROR(C208, 0),
    _xlfn.IFS(
        ISNUMBER(_xlpm.f)*(_xlpm.f&gt;0), _xlpm.f,
        ISNUMBER(_xlpm.g)*(_xlpm.g&gt;0), _xlpm.g,
        ISNUMBER(_xlpm.c)*(_xlpm.c&gt;0), _xlpm.c,
        TRUE, ""
    )
)</f>
        <v>46150</v>
      </c>
      <c r="I208" s="5" cm="1">
        <f t="array" ref="I20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(A208=_xlpm._依頼NO列) *
                (YEAR(_xlpm._月次年月日列) = YEAR(H208))
            )
        ),
    0)
)</f>
        <v>0</v>
      </c>
      <c r="J208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12255</v>
      </c>
      <c r="K208" s="5">
        <f t="shared" si="18"/>
        <v>0</v>
      </c>
      <c r="L208" s="12">
        <f>_xlfn.LET(
  _xlpm._依頼NO, A208,
  _xlpm._集計年, YEAR(H208),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1</v>
      </c>
      <c r="M208" s="12">
        <f>_xlfn.LET(
  _xlpm._依頼NO, A208,
  _xlpm._集計年, YEAR(H208),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0</v>
      </c>
      <c r="N208" s="5" t="str">
        <f t="shared" si="19"/>
        <v>SEC</v>
      </c>
      <c r="O208" s="5" t="str">
        <f t="shared" si="20"/>
        <v>ｽﾘｯﾄ(JR)</v>
      </c>
      <c r="P208" s="5" t="str">
        <f t="shared" si="21"/>
        <v/>
      </c>
      <c r="Q208" s="5" t="str">
        <f t="shared" si="22"/>
        <v/>
      </c>
      <c r="R208" s="5" t="str">
        <f t="shared" si="23"/>
        <v/>
      </c>
      <c r="T208" t="b">
        <f>IF(_t受注ﾌｧｲﾙ_総合計[[#This Row],[加工金額]]=_t受注ﾌｧｲﾙ_総合計[[#This Row],[受注金額(修正)]],TRUE)</f>
        <v>1</v>
      </c>
    </row>
    <row r="209" spans="1:20">
      <c r="A209" s="232" t="s">
        <v>1447</v>
      </c>
      <c r="B209" t="s">
        <v>115</v>
      </c>
      <c r="C209" s="2">
        <v>46154</v>
      </c>
      <c r="D209" s="232">
        <v>4000</v>
      </c>
      <c r="E209" s="232">
        <v>120000</v>
      </c>
      <c r="F209" s="2" t="e" cm="1" vm="10">
        <f t="array" ref="F209">_xlfn.LET(
    _xlpm._完了日,_加工実績DATA[加工完了日],
    _xlpm._調整納期列,_t受注ﾌｧｲﾙ_総合計[調整納期],
    _xlpm._加工完了日,_xlfn.TAKE(
                _xlfn._xlws.FILTER(_xlpm._完了日,
                    (A209=_加工実績DATA[依頼NO])*
                    (YEAR(C209) = YEAR(_xlpm._完了日))
                ),1),
    IF(_xlpm._加工完了日 = 0,NA(),_xlpm._加工完了日)
)</f>
        <v>#VALUE!</v>
      </c>
      <c r="G209" s="2" t="str" cm="1">
        <f t="array" ref="G209">_xlfn.LET(
    _xlpm._完了日列,#REF!,
    _xlpm._完了日,
    _xlfn.TAKE(
        _xlfn._xlws.FILTER(_xlpm._完了日列,
            (A209=#REF!)*
            (DATEVALUE("2025/1/1") &lt; C209)
        ),1
    ),
    IFERROR(_xlpm._完了日,"")
)</f>
        <v/>
      </c>
      <c r="H209" s="2" cm="1">
        <f t="array" ref="H209">_xlfn.LET(
    _xlpm.f, IFERROR(F209, 0),
    _xlpm.g, IFERROR(G209, 0),
    _xlpm.c, IFERROR(C209, 0),
    _xlfn.IFS(
        ISNUMBER(_xlpm.f)*(_xlpm.f&gt;0), _xlpm.f,
        ISNUMBER(_xlpm.g)*(_xlpm.g&gt;0), _xlpm.g,
        ISNUMBER(_xlpm.c)*(_xlpm.c&gt;0), _xlpm.c,
        TRUE, ""
    )
)</f>
        <v>46154</v>
      </c>
      <c r="I209" s="5" cm="1">
        <f t="array" ref="I20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(A209=_xlpm._依頼NO列) *
                (YEAR(_xlpm._月次年月日列) = YEAR(H209))
            )
        ),
    0)
)</f>
        <v>0</v>
      </c>
      <c r="J209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120000</v>
      </c>
      <c r="K209" s="5">
        <f t="shared" si="18"/>
        <v>0</v>
      </c>
      <c r="L209" s="12">
        <f>_xlfn.LET(
  _xlpm._依頼NO, A209,
  _xlpm._集計年, YEAR(H209),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09" s="12">
        <f>_xlfn.LET(
  _xlpm._依頼NO, A209,
  _xlpm._集計年, YEAR(H209),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09" s="5" t="str">
        <f t="shared" si="19"/>
        <v>ｽﾘｯﾄ</v>
      </c>
      <c r="O209" s="5" t="str">
        <f t="shared" si="20"/>
        <v>SEC</v>
      </c>
      <c r="P209" s="5" t="str">
        <f t="shared" si="21"/>
        <v/>
      </c>
      <c r="Q209" s="5" t="str">
        <f t="shared" si="22"/>
        <v/>
      </c>
      <c r="R209" s="5" t="str">
        <f t="shared" si="23"/>
        <v/>
      </c>
      <c r="T209" t="b">
        <f>IF(_t受注ﾌｧｲﾙ_総合計[[#This Row],[加工金額]]=_t受注ﾌｧｲﾙ_総合計[[#This Row],[受注金額(修正)]],TRUE)</f>
        <v>1</v>
      </c>
    </row>
    <row r="210" spans="1:20">
      <c r="A210" s="232" t="s">
        <v>1449</v>
      </c>
      <c r="B210" t="s">
        <v>39</v>
      </c>
      <c r="C210" s="2">
        <v>46154</v>
      </c>
      <c r="D210" s="232">
        <v>2400</v>
      </c>
      <c r="E210" s="232">
        <v>31200</v>
      </c>
      <c r="F210" s="2" t="e" cm="1" vm="10">
        <f t="array" ref="F210">_xlfn.LET(
    _xlpm._完了日,_加工実績DATA[加工完了日],
    _xlpm._調整納期列,_t受注ﾌｧｲﾙ_総合計[調整納期],
    _xlpm._加工完了日,_xlfn.TAKE(
                _xlfn._xlws.FILTER(_xlpm._完了日,
                    (A210=_加工実績DATA[依頼NO])*
                    (YEAR(C210) = YEAR(_xlpm._完了日))
                ),1),
    IF(_xlpm._加工完了日 = 0,NA(),_xlpm._加工完了日)
)</f>
        <v>#VALUE!</v>
      </c>
      <c r="G210" s="2" t="str" cm="1">
        <f t="array" ref="G210">_xlfn.LET(
    _xlpm._完了日列,#REF!,
    _xlpm._完了日,
    _xlfn.TAKE(
        _xlfn._xlws.FILTER(_xlpm._完了日列,
            (A210=#REF!)*
            (DATEVALUE("2025/1/1") &lt; C210)
        ),1
    ),
    IFERROR(_xlpm._完了日,"")
)</f>
        <v/>
      </c>
      <c r="H210" s="2" cm="1">
        <f t="array" ref="H210">_xlfn.LET(
    _xlpm.f, IFERROR(F210, 0),
    _xlpm.g, IFERROR(G210, 0),
    _xlpm.c, IFERROR(C210, 0),
    _xlfn.IFS(
        ISNUMBER(_xlpm.f)*(_xlpm.f&gt;0), _xlpm.f,
        ISNUMBER(_xlpm.g)*(_xlpm.g&gt;0), _xlpm.g,
        ISNUMBER(_xlpm.c)*(_xlpm.c&gt;0), _xlpm.c,
        TRUE, ""
    )
)</f>
        <v>46154</v>
      </c>
      <c r="I210" s="5" cm="1">
        <f t="array" ref="I21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(A210=_xlpm._依頼NO列) *
                (YEAR(_xlpm._月次年月日列) = YEAR(H210))
            )
        ),
    0)
)</f>
        <v>0</v>
      </c>
      <c r="J210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31200</v>
      </c>
      <c r="K210" s="5">
        <f t="shared" si="18"/>
        <v>0</v>
      </c>
      <c r="L210" s="12">
        <f>_xlfn.LET(
  _xlpm._依頼NO, A210,
  _xlpm._集計年, YEAR(H210),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10" s="12">
        <f>_xlfn.LET(
  _xlpm._依頼NO, A210,
  _xlpm._集計年, YEAR(H210),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10" s="5" t="str">
        <f t="shared" si="19"/>
        <v>SEC</v>
      </c>
      <c r="O210" s="5" t="str">
        <f t="shared" si="20"/>
        <v/>
      </c>
      <c r="P210" s="5" t="str">
        <f t="shared" si="21"/>
        <v/>
      </c>
      <c r="Q210" s="5" t="str">
        <f t="shared" si="22"/>
        <v/>
      </c>
      <c r="R210" s="5" t="str">
        <f t="shared" si="23"/>
        <v/>
      </c>
      <c r="T210" t="b">
        <f>IF(_t受注ﾌｧｲﾙ_総合計[[#This Row],[加工金額]]=_t受注ﾌｧｲﾙ_総合計[[#This Row],[受注金額(修正)]],TRUE)</f>
        <v>1</v>
      </c>
    </row>
    <row r="211" spans="1:20">
      <c r="A211" s="232" t="s">
        <v>1451</v>
      </c>
      <c r="B211" t="s">
        <v>1362</v>
      </c>
      <c r="C211" s="2">
        <v>46154</v>
      </c>
      <c r="D211" s="232">
        <v>400</v>
      </c>
      <c r="E211" s="232">
        <v>11200</v>
      </c>
      <c r="F211" s="2" t="e" cm="1" vm="10">
        <f t="array" ref="F211">_xlfn.LET(
    _xlpm._完了日,_加工実績DATA[加工完了日],
    _xlpm._調整納期列,_t受注ﾌｧｲﾙ_総合計[調整納期],
    _xlpm._加工完了日,_xlfn.TAKE(
                _xlfn._xlws.FILTER(_xlpm._完了日,
                    (A211=_加工実績DATA[依頼NO])*
                    (YEAR(C211) = YEAR(_xlpm._完了日))
                ),1),
    IF(_xlpm._加工完了日 = 0,NA(),_xlpm._加工完了日)
)</f>
        <v>#VALUE!</v>
      </c>
      <c r="G211" s="2" t="str" cm="1">
        <f t="array" ref="G211">_xlfn.LET(
    _xlpm._完了日列,#REF!,
    _xlpm._完了日,
    _xlfn.TAKE(
        _xlfn._xlws.FILTER(_xlpm._完了日列,
            (A211=#REF!)*
            (DATEVALUE("2025/1/1") &lt; C211)
        ),1
    ),
    IFERROR(_xlpm._完了日,"")
)</f>
        <v/>
      </c>
      <c r="H211" s="2" cm="1">
        <f t="array" ref="H211">_xlfn.LET(
    _xlpm.f, IFERROR(F211, 0),
    _xlpm.g, IFERROR(G211, 0),
    _xlpm.c, IFERROR(C211, 0),
    _xlfn.IFS(
        ISNUMBER(_xlpm.f)*(_xlpm.f&gt;0), _xlpm.f,
        ISNUMBER(_xlpm.g)*(_xlpm.g&gt;0), _xlpm.g,
        ISNUMBER(_xlpm.c)*(_xlpm.c&gt;0), _xlpm.c,
        TRUE, ""
    )
)</f>
        <v>46154</v>
      </c>
      <c r="I211" s="5" cm="1">
        <f t="array" ref="I21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(A211=_xlpm._依頼NO列) *
                (YEAR(_xlpm._月次年月日列) = YEAR(H211))
            )
        ),
    0)
)</f>
        <v>0</v>
      </c>
      <c r="J211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11200</v>
      </c>
      <c r="K211" s="5">
        <f t="shared" si="18"/>
        <v>0</v>
      </c>
      <c r="L211" s="12">
        <f>_xlfn.LET(
  _xlpm._依頼NO, A211,
  _xlpm._集計年, YEAR(H211),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11" s="12">
        <f>_xlfn.LET(
  _xlpm._依頼NO, A211,
  _xlpm._集計年, YEAR(H211),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11" s="5" t="str">
        <f t="shared" si="19"/>
        <v>熱融着</v>
      </c>
      <c r="O211" s="5" t="str">
        <f t="shared" si="20"/>
        <v>SEC</v>
      </c>
      <c r="P211" s="5" t="str">
        <f t="shared" si="21"/>
        <v/>
      </c>
      <c r="Q211" s="5" t="str">
        <f t="shared" si="22"/>
        <v/>
      </c>
      <c r="R211" s="5" t="str">
        <f t="shared" si="23"/>
        <v/>
      </c>
      <c r="T211" t="b">
        <f>IF(_t受注ﾌｧｲﾙ_総合計[[#This Row],[加工金額]]=_t受注ﾌｧｲﾙ_総合計[[#This Row],[受注金額(修正)]],TRUE)</f>
        <v>1</v>
      </c>
    </row>
    <row r="212" spans="1:20">
      <c r="A212" s="232" t="s">
        <v>1453</v>
      </c>
      <c r="B212" t="s">
        <v>17</v>
      </c>
      <c r="C212" s="2">
        <v>46155</v>
      </c>
      <c r="D212" s="232">
        <v>18000</v>
      </c>
      <c r="E212" s="232">
        <v>198000</v>
      </c>
      <c r="F212" s="2" t="e" cm="1" vm="10">
        <f t="array" ref="F212">_xlfn.LET(
    _xlpm._完了日,_加工実績DATA[加工完了日],
    _xlpm._調整納期列,_t受注ﾌｧｲﾙ_総合計[調整納期],
    _xlpm._加工完了日,_xlfn.TAKE(
                _xlfn._xlws.FILTER(_xlpm._完了日,
                    (A212=_加工実績DATA[依頼NO])*
                    (YEAR(C212) = YEAR(_xlpm._完了日))
                ),1),
    IF(_xlpm._加工完了日 = 0,NA(),_xlpm._加工完了日)
)</f>
        <v>#VALUE!</v>
      </c>
      <c r="G212" s="2" t="str" cm="1">
        <f t="array" ref="G212">_xlfn.LET(
    _xlpm._完了日列,#REF!,
    _xlpm._完了日,
    _xlfn.TAKE(
        _xlfn._xlws.FILTER(_xlpm._完了日列,
            (A212=#REF!)*
            (DATEVALUE("2025/1/1") &lt; C212)
        ),1
    ),
    IFERROR(_xlpm._完了日,"")
)</f>
        <v/>
      </c>
      <c r="H212" s="2" cm="1">
        <f t="array" ref="H212">_xlfn.LET(
    _xlpm.f, IFERROR(F212, 0),
    _xlpm.g, IFERROR(G212, 0),
    _xlpm.c, IFERROR(C212, 0),
    _xlfn.IFS(
        ISNUMBER(_xlpm.f)*(_xlpm.f&gt;0), _xlpm.f,
        ISNUMBER(_xlpm.g)*(_xlpm.g&gt;0), _xlpm.g,
        ISNUMBER(_xlpm.c)*(_xlpm.c&gt;0), _xlpm.c,
        TRUE, ""
    )
)</f>
        <v>46155</v>
      </c>
      <c r="I212" s="5" cm="1">
        <f t="array" ref="I21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(A212=_xlpm._依頼NO列) *
                (YEAR(_xlpm._月次年月日列) = YEAR(H212))
            )
        ),
    0)
)</f>
        <v>0</v>
      </c>
      <c r="J212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198000</v>
      </c>
      <c r="K212" s="5">
        <f t="shared" si="18"/>
        <v>0</v>
      </c>
      <c r="L212" s="12">
        <f>_xlfn.LET(
  _xlpm._依頼NO, A212,
  _xlpm._集計年, YEAR(H212),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12" s="12">
        <f>_xlfn.LET(
  _xlpm._依頼NO, A212,
  _xlpm._集計年, YEAR(H212),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12" s="5" t="str">
        <f t="shared" si="19"/>
        <v>ｽﾗｲｽ</v>
      </c>
      <c r="O212" s="5" t="str">
        <f t="shared" si="20"/>
        <v/>
      </c>
      <c r="P212" s="5" t="str">
        <f t="shared" si="21"/>
        <v/>
      </c>
      <c r="Q212" s="5" t="str">
        <f t="shared" si="22"/>
        <v/>
      </c>
      <c r="R212" s="5" t="str">
        <f t="shared" si="23"/>
        <v/>
      </c>
      <c r="T212" t="b">
        <f>IF(_t受注ﾌｧｲﾙ_総合計[[#This Row],[加工金額]]=_t受注ﾌｧｲﾙ_総合計[[#This Row],[受注金額(修正)]],TRUE)</f>
        <v>1</v>
      </c>
    </row>
    <row r="213" spans="1:20">
      <c r="A213" s="232" t="s">
        <v>1455</v>
      </c>
      <c r="B213" t="s">
        <v>17</v>
      </c>
      <c r="C213" s="2">
        <v>46154</v>
      </c>
      <c r="D213" s="232">
        <v>18000</v>
      </c>
      <c r="E213" s="232">
        <v>198000</v>
      </c>
      <c r="F213" s="2" t="e" cm="1" vm="10">
        <f t="array" ref="F213">_xlfn.LET(
    _xlpm._完了日,_加工実績DATA[加工完了日],
    _xlpm._調整納期列,_t受注ﾌｧｲﾙ_総合計[調整納期],
    _xlpm._加工完了日,_xlfn.TAKE(
                _xlfn._xlws.FILTER(_xlpm._完了日,
                    (A213=_加工実績DATA[依頼NO])*
                    (YEAR(C213) = YEAR(_xlpm._完了日))
                ),1),
    IF(_xlpm._加工完了日 = 0,NA(),_xlpm._加工完了日)
)</f>
        <v>#VALUE!</v>
      </c>
      <c r="G213" s="2" t="str" cm="1">
        <f t="array" ref="G213">_xlfn.LET(
    _xlpm._完了日列,#REF!,
    _xlpm._完了日,
    _xlfn.TAKE(
        _xlfn._xlws.FILTER(_xlpm._完了日列,
            (A213=#REF!)*
            (DATEVALUE("2025/1/1") &lt; C213)
        ),1
    ),
    IFERROR(_xlpm._完了日,"")
)</f>
        <v/>
      </c>
      <c r="H213" s="2" cm="1">
        <f t="array" ref="H213">_xlfn.LET(
    _xlpm.f, IFERROR(F213, 0),
    _xlpm.g, IFERROR(G213, 0),
    _xlpm.c, IFERROR(C213, 0),
    _xlfn.IFS(
        ISNUMBER(_xlpm.f)*(_xlpm.f&gt;0), _xlpm.f,
        ISNUMBER(_xlpm.g)*(_xlpm.g&gt;0), _xlpm.g,
        ISNUMBER(_xlpm.c)*(_xlpm.c&gt;0), _xlpm.c,
        TRUE, ""
    )
)</f>
        <v>46154</v>
      </c>
      <c r="I213" s="5" cm="1">
        <f t="array" ref="I21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(A213=_xlpm._依頼NO列) *
                (YEAR(_xlpm._月次年月日列) = YEAR(H213))
            )
        ),
    0)
)</f>
        <v>0</v>
      </c>
      <c r="J213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198000</v>
      </c>
      <c r="K213" s="5">
        <f t="shared" si="18"/>
        <v>0</v>
      </c>
      <c r="L213" s="12">
        <f>_xlfn.LET(
  _xlpm._依頼NO, A213,
  _xlpm._集計年, YEAR(H213),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13" s="12">
        <f>_xlfn.LET(
  _xlpm._依頼NO, A213,
  _xlpm._集計年, YEAR(H213),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13" s="5" t="str">
        <f t="shared" si="19"/>
        <v>ｽﾗｲｽ</v>
      </c>
      <c r="O213" s="5" t="str">
        <f t="shared" si="20"/>
        <v/>
      </c>
      <c r="P213" s="5" t="str">
        <f t="shared" si="21"/>
        <v/>
      </c>
      <c r="Q213" s="5" t="str">
        <f t="shared" si="22"/>
        <v/>
      </c>
      <c r="R213" s="5" t="str">
        <f t="shared" si="23"/>
        <v/>
      </c>
      <c r="T213" t="b">
        <f>IF(_t受注ﾌｧｲﾙ_総合計[[#This Row],[加工金額]]=_t受注ﾌｧｲﾙ_総合計[[#This Row],[受注金額(修正)]],TRUE)</f>
        <v>1</v>
      </c>
    </row>
    <row r="214" spans="1:20">
      <c r="A214" s="232" t="s">
        <v>497</v>
      </c>
      <c r="B214" t="s">
        <v>36</v>
      </c>
      <c r="C214" s="2">
        <v>46155</v>
      </c>
      <c r="D214" s="232">
        <v>1250</v>
      </c>
      <c r="E214" s="232">
        <v>55000</v>
      </c>
      <c r="F214" s="2" t="e" cm="1" vm="10">
        <f t="array" ref="F214">_xlfn.LET(
    _xlpm._完了日,_加工実績DATA[加工完了日],
    _xlpm._調整納期列,_t受注ﾌｧｲﾙ_総合計[調整納期],
    _xlpm._加工完了日,_xlfn.TAKE(
                _xlfn._xlws.FILTER(_xlpm._完了日,
                    (A214=_加工実績DATA[依頼NO])*
                    (YEAR(C214) = YEAR(_xlpm._完了日))
                ),1),
    IF(_xlpm._加工完了日 = 0,NA(),_xlpm._加工完了日)
)</f>
        <v>#VALUE!</v>
      </c>
      <c r="G214" s="2" t="str" cm="1">
        <f t="array" ref="G214">_xlfn.LET(
    _xlpm._完了日列,#REF!,
    _xlpm._完了日,
    _xlfn.TAKE(
        _xlfn._xlws.FILTER(_xlpm._完了日列,
            (A214=#REF!)*
            (DATEVALUE("2025/1/1") &lt; C214)
        ),1
    ),
    IFERROR(_xlpm._完了日,"")
)</f>
        <v/>
      </c>
      <c r="H214" s="2" cm="1">
        <f t="array" ref="H214">_xlfn.LET(
    _xlpm.f, IFERROR(F214, 0),
    _xlpm.g, IFERROR(G214, 0),
    _xlpm.c, IFERROR(C214, 0),
    _xlfn.IFS(
        ISNUMBER(_xlpm.f)*(_xlpm.f&gt;0), _xlpm.f,
        ISNUMBER(_xlpm.g)*(_xlpm.g&gt;0), _xlpm.g,
        ISNUMBER(_xlpm.c)*(_xlpm.c&gt;0), _xlpm.c,
        TRUE, ""
    )
)</f>
        <v>46155</v>
      </c>
      <c r="I214" s="5" cm="1">
        <f t="array" ref="I21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(A214=_xlpm._依頼NO列) *
                (YEAR(_xlpm._月次年月日列) = YEAR(H214))
            )
        ),
    0)
)</f>
        <v>0</v>
      </c>
      <c r="J214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55000</v>
      </c>
      <c r="K214" s="5">
        <f t="shared" si="18"/>
        <v>0</v>
      </c>
      <c r="L214" s="12">
        <f>_xlfn.LET(
  _xlpm._依頼NO, A214,
  _xlpm._集計年, YEAR(H214),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14" s="12">
        <f>_xlfn.LET(
  _xlpm._依頼NO, A214,
  _xlpm._集計年, YEAR(H214),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14" s="5" t="str">
        <f t="shared" si="19"/>
        <v>EC</v>
      </c>
      <c r="O214" s="5" t="str">
        <f t="shared" si="20"/>
        <v/>
      </c>
      <c r="P214" s="5" t="str">
        <f t="shared" si="21"/>
        <v/>
      </c>
      <c r="Q214" s="5" t="str">
        <f t="shared" si="22"/>
        <v/>
      </c>
      <c r="R214" s="5" t="str">
        <f t="shared" si="23"/>
        <v/>
      </c>
      <c r="T214" t="b">
        <f>IF(_t受注ﾌｧｲﾙ_総合計[[#This Row],[加工金額]]=_t受注ﾌｧｲﾙ_総合計[[#This Row],[受注金額(修正)]],TRUE)</f>
        <v>1</v>
      </c>
    </row>
    <row r="215" spans="1:20">
      <c r="A215" s="232" t="s">
        <v>1391</v>
      </c>
      <c r="B215" t="s">
        <v>17</v>
      </c>
      <c r="C215" s="2">
        <v>46150</v>
      </c>
      <c r="D215" s="232">
        <v>15000</v>
      </c>
      <c r="E215" s="232">
        <v>165000</v>
      </c>
      <c r="F215" s="2" t="e" cm="1" vm="10">
        <f t="array" ref="F215">_xlfn.LET(
    _xlpm._完了日,_加工実績DATA[加工完了日],
    _xlpm._調整納期列,_t受注ﾌｧｲﾙ_総合計[調整納期],
    _xlpm._加工完了日,_xlfn.TAKE(
                _xlfn._xlws.FILTER(_xlpm._完了日,
                    (A215=_加工実績DATA[依頼NO])*
                    (YEAR(C215) = YEAR(_xlpm._完了日))
                ),1),
    IF(_xlpm._加工完了日 = 0,NA(),_xlpm._加工完了日)
)</f>
        <v>#VALUE!</v>
      </c>
      <c r="G215" s="2" t="str" cm="1">
        <f t="array" ref="G215">_xlfn.LET(
    _xlpm._完了日列,#REF!,
    _xlpm._完了日,
    _xlfn.TAKE(
        _xlfn._xlws.FILTER(_xlpm._完了日列,
            (A215=#REF!)*
            (DATEVALUE("2025/1/1") &lt; C215)
        ),1
    ),
    IFERROR(_xlpm._完了日,"")
)</f>
        <v/>
      </c>
      <c r="H215" s="2" cm="1">
        <f t="array" ref="H215">_xlfn.LET(
    _xlpm.f, IFERROR(F215, 0),
    _xlpm.g, IFERROR(G215, 0),
    _xlpm.c, IFERROR(C215, 0),
    _xlfn.IFS(
        ISNUMBER(_xlpm.f)*(_xlpm.f&gt;0), _xlpm.f,
        ISNUMBER(_xlpm.g)*(_xlpm.g&gt;0), _xlpm.g,
        ISNUMBER(_xlpm.c)*(_xlpm.c&gt;0), _xlpm.c,
        TRUE, ""
    )
)</f>
        <v>46150</v>
      </c>
      <c r="I215" s="5" cm="1">
        <f t="array" ref="I21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(A215=_xlpm._依頼NO列) *
                (YEAR(_xlpm._月次年月日列) = YEAR(H215))
            )
        ),
    0)
)</f>
        <v>0</v>
      </c>
      <c r="J215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165000</v>
      </c>
      <c r="K215" s="5">
        <f t="shared" si="18"/>
        <v>0</v>
      </c>
      <c r="L215" s="12">
        <f>_xlfn.LET(
  _xlpm._依頼NO, A215,
  _xlpm._集計年, YEAR(H215),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15" s="12">
        <f>_xlfn.LET(
  _xlpm._依頼NO, A215,
  _xlpm._集計年, YEAR(H215),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15" s="5" t="str">
        <f t="shared" si="19"/>
        <v>ｽﾗｲｽ</v>
      </c>
      <c r="O215" s="5" t="str">
        <f t="shared" si="20"/>
        <v/>
      </c>
      <c r="P215" s="5" t="str">
        <f t="shared" si="21"/>
        <v/>
      </c>
      <c r="Q215" s="5" t="str">
        <f t="shared" si="22"/>
        <v/>
      </c>
      <c r="R215" s="5" t="str">
        <f t="shared" si="23"/>
        <v/>
      </c>
      <c r="T215" t="b">
        <f>IF(_t受注ﾌｧｲﾙ_総合計[[#This Row],[加工金額]]=_t受注ﾌｧｲﾙ_総合計[[#This Row],[受注金額(修正)]],TRUE)</f>
        <v>1</v>
      </c>
    </row>
    <row r="216" spans="1:20">
      <c r="A216" s="232" t="s">
        <v>1393</v>
      </c>
      <c r="B216" t="s">
        <v>42</v>
      </c>
      <c r="C216" s="2">
        <v>46149</v>
      </c>
      <c r="D216" s="232">
        <v>400</v>
      </c>
      <c r="E216" s="232">
        <v>6000</v>
      </c>
      <c r="F216" s="2" t="e" cm="1" vm="10">
        <f t="array" ref="F216">_xlfn.LET(
    _xlpm._完了日,_加工実績DATA[加工完了日],
    _xlpm._調整納期列,_t受注ﾌｧｲﾙ_総合計[調整納期],
    _xlpm._加工完了日,_xlfn.TAKE(
                _xlfn._xlws.FILTER(_xlpm._完了日,
                    (A216=_加工実績DATA[依頼NO])*
                    (YEAR(C216) = YEAR(_xlpm._完了日))
                ),1),
    IF(_xlpm._加工完了日 = 0,NA(),_xlpm._加工完了日)
)</f>
        <v>#VALUE!</v>
      </c>
      <c r="G216" s="2" t="str" cm="1">
        <f t="array" ref="G216">_xlfn.LET(
    _xlpm._完了日列,#REF!,
    _xlpm._完了日,
    _xlfn.TAKE(
        _xlfn._xlws.FILTER(_xlpm._完了日列,
            (A216=#REF!)*
            (DATEVALUE("2025/1/1") &lt; C216)
        ),1
    ),
    IFERROR(_xlpm._完了日,"")
)</f>
        <v/>
      </c>
      <c r="H216" s="2" cm="1">
        <f t="array" ref="H216">_xlfn.LET(
    _xlpm.f, IFERROR(F216, 0),
    _xlpm.g, IFERROR(G216, 0),
    _xlpm.c, IFERROR(C216, 0),
    _xlfn.IFS(
        ISNUMBER(_xlpm.f)*(_xlpm.f&gt;0), _xlpm.f,
        ISNUMBER(_xlpm.g)*(_xlpm.g&gt;0), _xlpm.g,
        ISNUMBER(_xlpm.c)*(_xlpm.c&gt;0), _xlpm.c,
        TRUE, ""
    )
)</f>
        <v>46149</v>
      </c>
      <c r="I216" s="5" cm="1">
        <f t="array" ref="I21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(A216=_xlpm._依頼NO列) *
                (YEAR(_xlpm._月次年月日列) = YEAR(H216))
            )
        ),
    0)
)</f>
        <v>0</v>
      </c>
      <c r="J216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6000</v>
      </c>
      <c r="K216" s="5">
        <f t="shared" si="18"/>
        <v>0</v>
      </c>
      <c r="L216" s="12">
        <f>_xlfn.LET(
  _xlpm._依頼NO, A216,
  _xlpm._集計年, YEAR(H216),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16" s="12">
        <f>_xlfn.LET(
  _xlpm._依頼NO, A216,
  _xlpm._集計年, YEAR(H216),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16" s="5" t="str">
        <f t="shared" si="19"/>
        <v>分割</v>
      </c>
      <c r="O216" s="5" t="str">
        <f t="shared" si="20"/>
        <v/>
      </c>
      <c r="P216" s="5" t="str">
        <f t="shared" si="21"/>
        <v/>
      </c>
      <c r="Q216" s="5" t="str">
        <f t="shared" si="22"/>
        <v/>
      </c>
      <c r="R216" s="5" t="str">
        <f t="shared" si="23"/>
        <v/>
      </c>
      <c r="T216" t="b">
        <f>IF(_t受注ﾌｧｲﾙ_総合計[[#This Row],[加工金額]]=_t受注ﾌｧｲﾙ_総合計[[#This Row],[受注金額(修正)]],TRUE)</f>
        <v>1</v>
      </c>
    </row>
    <row r="217" spans="1:20">
      <c r="A217" s="232" t="s">
        <v>1395</v>
      </c>
      <c r="B217" t="s">
        <v>39</v>
      </c>
      <c r="C217" s="2">
        <v>46142</v>
      </c>
      <c r="D217" s="232">
        <v>6000</v>
      </c>
      <c r="E217" s="232">
        <v>102000</v>
      </c>
      <c r="F217" s="2" t="e" cm="1" vm="10">
        <f t="array" ref="F217">_xlfn.LET(
    _xlpm._完了日,_加工実績DATA[加工完了日],
    _xlpm._調整納期列,_t受注ﾌｧｲﾙ_総合計[調整納期],
    _xlpm._加工完了日,_xlfn.TAKE(
                _xlfn._xlws.FILTER(_xlpm._完了日,
                    (A217=_加工実績DATA[依頼NO])*
                    (YEAR(C217) = YEAR(_xlpm._完了日))
                ),1),
    IF(_xlpm._加工完了日 = 0,NA(),_xlpm._加工完了日)
)</f>
        <v>#VALUE!</v>
      </c>
      <c r="G217" s="2" t="str" cm="1">
        <f t="array" ref="G217">_xlfn.LET(
    _xlpm._完了日列,#REF!,
    _xlpm._完了日,
    _xlfn.TAKE(
        _xlfn._xlws.FILTER(_xlpm._完了日列,
            (A217=#REF!)*
            (DATEVALUE("2025/1/1") &lt; C217)
        ),1
    ),
    IFERROR(_xlpm._完了日,"")
)</f>
        <v/>
      </c>
      <c r="H217" s="2" cm="1">
        <f t="array" ref="H217">_xlfn.LET(
    _xlpm.f, IFERROR(F217, 0),
    _xlpm.g, IFERROR(G217, 0),
    _xlpm.c, IFERROR(C217, 0),
    _xlfn.IFS(
        ISNUMBER(_xlpm.f)*(_xlpm.f&gt;0), _xlpm.f,
        ISNUMBER(_xlpm.g)*(_xlpm.g&gt;0), _xlpm.g,
        ISNUMBER(_xlpm.c)*(_xlpm.c&gt;0), _xlpm.c,
        TRUE, ""
    )
)</f>
        <v>46142</v>
      </c>
      <c r="I217" s="5" cm="1">
        <f t="array" ref="I21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(A217=_xlpm._依頼NO列) *
                (YEAR(_xlpm._月次年月日列) = YEAR(H217))
            )
        ),
    0)
)</f>
        <v>0</v>
      </c>
      <c r="J217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102000</v>
      </c>
      <c r="K217" s="5">
        <f t="shared" si="18"/>
        <v>0</v>
      </c>
      <c r="L217" s="12">
        <f>_xlfn.LET(
  _xlpm._依頼NO, A217,
  _xlpm._集計年, YEAR(H217),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17" s="12">
        <f>_xlfn.LET(
  _xlpm._依頼NO, A217,
  _xlpm._集計年, YEAR(H217),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0</v>
      </c>
      <c r="N217" s="5" t="str">
        <f t="shared" si="19"/>
        <v>SEC</v>
      </c>
      <c r="O217" s="5" t="str">
        <f t="shared" si="20"/>
        <v/>
      </c>
      <c r="P217" s="5" t="str">
        <f t="shared" si="21"/>
        <v/>
      </c>
      <c r="Q217" s="5" t="str">
        <f t="shared" si="22"/>
        <v/>
      </c>
      <c r="R217" s="5" t="str">
        <f t="shared" si="23"/>
        <v/>
      </c>
      <c r="T217" t="b">
        <f>IF(_t受注ﾌｧｲﾙ_総合計[[#This Row],[加工金額]]=_t受注ﾌｧｲﾙ_総合計[[#This Row],[受注金額(修正)]],TRUE)</f>
        <v>1</v>
      </c>
    </row>
    <row r="218" spans="1:20">
      <c r="A218" s="232" t="s">
        <v>206</v>
      </c>
      <c r="B218" t="s">
        <v>43</v>
      </c>
      <c r="C218" s="2">
        <v>46154</v>
      </c>
      <c r="D218" s="232">
        <v>300</v>
      </c>
      <c r="E218" s="232">
        <v>3900</v>
      </c>
      <c r="F218" s="2" t="e" cm="1" vm="10">
        <f t="array" ref="F218">_xlfn.LET(
    _xlpm._完了日,_加工実績DATA[加工完了日],
    _xlpm._調整納期列,_t受注ﾌｧｲﾙ_総合計[調整納期],
    _xlpm._加工完了日,_xlfn.TAKE(
                _xlfn._xlws.FILTER(_xlpm._完了日,
                    (A218=_加工実績DATA[依頼NO])*
                    (YEAR(C218) = YEAR(_xlpm._完了日))
                ),1),
    IF(_xlpm._加工完了日 = 0,NA(),_xlpm._加工完了日)
)</f>
        <v>#VALUE!</v>
      </c>
      <c r="G218" s="2" t="str" cm="1">
        <f t="array" ref="G218">_xlfn.LET(
    _xlpm._完了日列,#REF!,
    _xlpm._完了日,
    _xlfn.TAKE(
        _xlfn._xlws.FILTER(_xlpm._完了日列,
            (A218=#REF!)*
            (DATEVALUE("2025/1/1") &lt; C218)
        ),1
    ),
    IFERROR(_xlpm._完了日,"")
)</f>
        <v/>
      </c>
      <c r="H218" s="2" cm="1">
        <f t="array" ref="H218">_xlfn.LET(
    _xlpm.f, IFERROR(F218, 0),
    _xlpm.g, IFERROR(G218, 0),
    _xlpm.c, IFERROR(C218, 0),
    _xlfn.IFS(
        ISNUMBER(_xlpm.f)*(_xlpm.f&gt;0), _xlpm.f,
        ISNUMBER(_xlpm.g)*(_xlpm.g&gt;0), _xlpm.g,
        ISNUMBER(_xlpm.c)*(_xlpm.c&gt;0), _xlpm.c,
        TRUE, ""
    )
)</f>
        <v>46154</v>
      </c>
      <c r="I218" s="5" cm="1">
        <f t="array" ref="I21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(A218=_xlpm._依頼NO列) *
                (YEAR(_xlpm._月次年月日列) = YEAR(H218))
            )
        ),
    0)
)</f>
        <v>0</v>
      </c>
      <c r="J218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3900</v>
      </c>
      <c r="K218" s="5">
        <f t="shared" si="18"/>
        <v>0</v>
      </c>
      <c r="L218" s="12">
        <f>_xlfn.LET(
  _xlpm._依頼NO, A218,
  _xlpm._集計年, YEAR(H218),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1</v>
      </c>
      <c r="M218" s="12">
        <f>_xlfn.LET(
  _xlpm._依頼NO, A218,
  _xlpm._集計年, YEAR(H218),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0</v>
      </c>
      <c r="N218" s="5" t="str">
        <f t="shared" si="19"/>
        <v>巻き返し</v>
      </c>
      <c r="O218" s="5" t="str">
        <f t="shared" si="20"/>
        <v/>
      </c>
      <c r="P218" s="5" t="str">
        <f t="shared" si="21"/>
        <v/>
      </c>
      <c r="Q218" s="5" t="str">
        <f t="shared" si="22"/>
        <v/>
      </c>
      <c r="R218" s="5" t="str">
        <f t="shared" si="23"/>
        <v/>
      </c>
      <c r="T218" t="b">
        <f>IF(_t受注ﾌｧｲﾙ_総合計[[#This Row],[加工金額]]=_t受注ﾌｧｲﾙ_総合計[[#This Row],[受注金額(修正)]],TRUE)</f>
        <v>1</v>
      </c>
    </row>
    <row r="219" spans="1:20">
      <c r="A219" s="232" t="s">
        <v>1351</v>
      </c>
      <c r="B219" t="s">
        <v>18</v>
      </c>
      <c r="C219" s="2">
        <v>46140</v>
      </c>
      <c r="D219" s="232">
        <v>600</v>
      </c>
      <c r="E219" s="232">
        <v>10200</v>
      </c>
      <c r="F219" s="2" t="e" cm="1" vm="10">
        <f t="array" ref="F219">_xlfn.LET(
    _xlpm._完了日,_加工実績DATA[加工完了日],
    _xlpm._調整納期列,_t受注ﾌｧｲﾙ_総合計[調整納期],
    _xlpm._加工完了日,_xlfn.TAKE(
                _xlfn._xlws.FILTER(_xlpm._完了日,
                    (A219=_加工実績DATA[依頼NO])*
                    (YEAR(C219) = YEAR(_xlpm._完了日))
                ),1),
    IF(_xlpm._加工完了日 = 0,NA(),_xlpm._加工完了日)
)</f>
        <v>#VALUE!</v>
      </c>
      <c r="G219" s="2" t="str" cm="1">
        <f t="array" ref="G219">_xlfn.LET(
    _xlpm._完了日列,#REF!,
    _xlpm._完了日,
    _xlfn.TAKE(
        _xlfn._xlws.FILTER(_xlpm._完了日列,
            (A219=#REF!)*
            (DATEVALUE("2025/1/1") &lt; C219)
        ),1
    ),
    IFERROR(_xlpm._完了日,"")
)</f>
        <v/>
      </c>
      <c r="H219" s="2" cm="1">
        <f t="array" ref="H219">_xlfn.LET(
    _xlpm.f, IFERROR(F219, 0),
    _xlpm.g, IFERROR(G219, 0),
    _xlpm.c, IFERROR(C219, 0),
    _xlfn.IFS(
        ISNUMBER(_xlpm.f)*(_xlpm.f&gt;0), _xlpm.f,
        ISNUMBER(_xlpm.g)*(_xlpm.g&gt;0), _xlpm.g,
        ISNUMBER(_xlpm.c)*(_xlpm.c&gt;0), _xlpm.c,
        TRUE, ""
    )
)</f>
        <v>46140</v>
      </c>
      <c r="I219" s="5" cm="1">
        <f t="array" ref="I21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(A219=_xlpm._依頼NO列) *
                (YEAR(_xlpm._月次年月日列) = YEAR(H219))
            )
        ),
    0)
)</f>
        <v>0</v>
      </c>
      <c r="J219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10200</v>
      </c>
      <c r="K219" s="5">
        <f t="shared" si="18"/>
        <v>0</v>
      </c>
      <c r="L219" s="12">
        <f>_xlfn.LET(
  _xlpm._依頼NO, A219,
  _xlpm._集計年, YEAR(H219),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19" s="12">
        <f>_xlfn.LET(
  _xlpm._依頼NO, A219,
  _xlpm._集計年, YEAR(H219),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19" s="5" t="str">
        <f t="shared" si="19"/>
        <v>ｴﾝﾎﾞｽ</v>
      </c>
      <c r="O219" s="5" t="str">
        <f t="shared" si="20"/>
        <v/>
      </c>
      <c r="P219" s="5" t="str">
        <f t="shared" si="21"/>
        <v/>
      </c>
      <c r="Q219" s="5" t="str">
        <f t="shared" si="22"/>
        <v/>
      </c>
      <c r="R219" s="5" t="str">
        <f t="shared" si="23"/>
        <v/>
      </c>
      <c r="T219" t="b">
        <f>IF(_t受注ﾌｧｲﾙ_総合計[[#This Row],[加工金額]]=_t受注ﾌｧｲﾙ_総合計[[#This Row],[受注金額(修正)]],TRUE)</f>
        <v>1</v>
      </c>
    </row>
    <row r="220" spans="1:20">
      <c r="A220" s="232" t="s">
        <v>1352</v>
      </c>
      <c r="B220" t="s">
        <v>339</v>
      </c>
      <c r="C220" s="2">
        <v>46140</v>
      </c>
      <c r="D220" s="232">
        <v>400</v>
      </c>
      <c r="E220" s="232">
        <v>12800</v>
      </c>
      <c r="F220" s="2" t="e" cm="1" vm="10">
        <f t="array" ref="F220">_xlfn.LET(
    _xlpm._完了日,_加工実績DATA[加工完了日],
    _xlpm._調整納期列,_t受注ﾌｧｲﾙ_総合計[調整納期],
    _xlpm._加工完了日,_xlfn.TAKE(
                _xlfn._xlws.FILTER(_xlpm._完了日,
                    (A220=_加工実績DATA[依頼NO])*
                    (YEAR(C220) = YEAR(_xlpm._完了日))
                ),1),
    IF(_xlpm._加工完了日 = 0,NA(),_xlpm._加工完了日)
)</f>
        <v>#VALUE!</v>
      </c>
      <c r="G220" s="2" t="str" cm="1">
        <f t="array" ref="G220">_xlfn.LET(
    _xlpm._完了日列,#REF!,
    _xlpm._完了日,
    _xlfn.TAKE(
        _xlfn._xlws.FILTER(_xlpm._完了日列,
            (A220=#REF!)*
            (DATEVALUE("2025/1/1") &lt; C220)
        ),1
    ),
    IFERROR(_xlpm._完了日,"")
)</f>
        <v/>
      </c>
      <c r="H220" s="2" cm="1">
        <f t="array" ref="H220">_xlfn.LET(
    _xlpm.f, IFERROR(F220, 0),
    _xlpm.g, IFERROR(G220, 0),
    _xlpm.c, IFERROR(C220, 0),
    _xlfn.IFS(
        ISNUMBER(_xlpm.f)*(_xlpm.f&gt;0), _xlpm.f,
        ISNUMBER(_xlpm.g)*(_xlpm.g&gt;0), _xlpm.g,
        ISNUMBER(_xlpm.c)*(_xlpm.c&gt;0), _xlpm.c,
        TRUE, ""
    )
)</f>
        <v>46140</v>
      </c>
      <c r="I220" s="5" cm="1">
        <f t="array" ref="I22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(A220=_xlpm._依頼NO列) *
                (YEAR(_xlpm._月次年月日列) = YEAR(H220))
            )
        ),
    0)
)</f>
        <v>0</v>
      </c>
      <c r="J220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12800</v>
      </c>
      <c r="K220" s="5">
        <f t="shared" si="18"/>
        <v>0</v>
      </c>
      <c r="L220" s="12">
        <f>_xlfn.LET(
  _xlpm._依頼NO, A220,
  _xlpm._集計年, YEAR(H220),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20" s="12">
        <f>_xlfn.LET(
  _xlpm._依頼NO, A220,
  _xlpm._集計年, YEAR(H220),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20" s="5" t="str">
        <f t="shared" si="19"/>
        <v>エンボス</v>
      </c>
      <c r="O220" s="5" t="str">
        <f t="shared" si="20"/>
        <v>分割</v>
      </c>
      <c r="P220" s="5" t="str">
        <f t="shared" si="21"/>
        <v/>
      </c>
      <c r="Q220" s="5" t="str">
        <f t="shared" si="22"/>
        <v/>
      </c>
      <c r="R220" s="5" t="str">
        <f t="shared" si="23"/>
        <v/>
      </c>
      <c r="T220" t="b">
        <f>IF(_t受注ﾌｧｲﾙ_総合計[[#This Row],[加工金額]]=_t受注ﾌｧｲﾙ_総合計[[#This Row],[受注金額(修正)]],TRUE)</f>
        <v>1</v>
      </c>
    </row>
    <row r="221" spans="1:20">
      <c r="A221" s="232" t="s">
        <v>1353</v>
      </c>
      <c r="B221" t="s">
        <v>339</v>
      </c>
      <c r="C221" s="2">
        <v>46140</v>
      </c>
      <c r="D221" s="232">
        <v>1200</v>
      </c>
      <c r="E221" s="232">
        <v>38400</v>
      </c>
      <c r="F221" s="2" t="e" cm="1" vm="10">
        <f t="array" ref="F221">_xlfn.LET(
    _xlpm._完了日,_加工実績DATA[加工完了日],
    _xlpm._調整納期列,_t受注ﾌｧｲﾙ_総合計[調整納期],
    _xlpm._加工完了日,_xlfn.TAKE(
                _xlfn._xlws.FILTER(_xlpm._完了日,
                    (A221=_加工実績DATA[依頼NO])*
                    (YEAR(C221) = YEAR(_xlpm._完了日))
                ),1),
    IF(_xlpm._加工完了日 = 0,NA(),_xlpm._加工完了日)
)</f>
        <v>#VALUE!</v>
      </c>
      <c r="G221" s="2" t="str" cm="1">
        <f t="array" ref="G221">_xlfn.LET(
    _xlpm._完了日列,#REF!,
    _xlpm._完了日,
    _xlfn.TAKE(
        _xlfn._xlws.FILTER(_xlpm._完了日列,
            (A221=#REF!)*
            (DATEVALUE("2025/1/1") &lt; C221)
        ),1
    ),
    IFERROR(_xlpm._完了日,"")
)</f>
        <v/>
      </c>
      <c r="H221" s="2" cm="1">
        <f t="array" ref="H221">_xlfn.LET(
    _xlpm.f, IFERROR(F221, 0),
    _xlpm.g, IFERROR(G221, 0),
    _xlpm.c, IFERROR(C221, 0),
    _xlfn.IFS(
        ISNUMBER(_xlpm.f)*(_xlpm.f&gt;0), _xlpm.f,
        ISNUMBER(_xlpm.g)*(_xlpm.g&gt;0), _xlpm.g,
        ISNUMBER(_xlpm.c)*(_xlpm.c&gt;0), _xlpm.c,
        TRUE, ""
    )
)</f>
        <v>46140</v>
      </c>
      <c r="I221" s="5" cm="1">
        <f t="array" ref="I22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(A221=_xlpm._依頼NO列) *
                (YEAR(_xlpm._月次年月日列) = YEAR(H221))
            )
        ),
    0)
)</f>
        <v>0</v>
      </c>
      <c r="J221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38400</v>
      </c>
      <c r="K221" s="5">
        <f t="shared" si="18"/>
        <v>0</v>
      </c>
      <c r="L221" s="12">
        <f>_xlfn.LET(
  _xlpm._依頼NO, A221,
  _xlpm._集計年, YEAR(H221),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21" s="12">
        <f>_xlfn.LET(
  _xlpm._依頼NO, A221,
  _xlpm._集計年, YEAR(H221),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21" s="5" t="str">
        <f t="shared" si="19"/>
        <v>エンボス</v>
      </c>
      <c r="O221" s="5" t="str">
        <f t="shared" si="20"/>
        <v>分割</v>
      </c>
      <c r="P221" s="5" t="str">
        <f t="shared" si="21"/>
        <v/>
      </c>
      <c r="Q221" s="5" t="str">
        <f t="shared" si="22"/>
        <v/>
      </c>
      <c r="R221" s="5" t="str">
        <f t="shared" si="23"/>
        <v/>
      </c>
      <c r="T221" t="b">
        <f>IF(_t受注ﾌｧｲﾙ_総合計[[#This Row],[加工金額]]=_t受注ﾌｧｲﾙ_総合計[[#This Row],[受注金額(修正)]],TRUE)</f>
        <v>1</v>
      </c>
    </row>
    <row r="222" spans="1:20">
      <c r="A222" s="232" t="s">
        <v>1355</v>
      </c>
      <c r="B222" t="s">
        <v>127</v>
      </c>
      <c r="C222" s="2">
        <v>46139</v>
      </c>
      <c r="D222" s="232">
        <v>950</v>
      </c>
      <c r="E222" s="232">
        <v>40850</v>
      </c>
      <c r="F222" s="2" t="e" cm="1" vm="10">
        <f t="array" ref="F222">_xlfn.LET(
    _xlpm._完了日,_加工実績DATA[加工完了日],
    _xlpm._調整納期列,_t受注ﾌｧｲﾙ_総合計[調整納期],
    _xlpm._加工完了日,_xlfn.TAKE(
                _xlfn._xlws.FILTER(_xlpm._完了日,
                    (A222=_加工実績DATA[依頼NO])*
                    (YEAR(C222) = YEAR(_xlpm._完了日))
                ),1),
    IF(_xlpm._加工完了日 = 0,NA(),_xlpm._加工完了日)
)</f>
        <v>#VALUE!</v>
      </c>
      <c r="G222" s="2" t="str" cm="1">
        <f t="array" ref="G222">_xlfn.LET(
    _xlpm._完了日列,#REF!,
    _xlpm._完了日,
    _xlfn.TAKE(
        _xlfn._xlws.FILTER(_xlpm._完了日列,
            (A222=#REF!)*
            (DATEVALUE("2025/1/1") &lt; C222)
        ),1
    ),
    IFERROR(_xlpm._完了日,"")
)</f>
        <v/>
      </c>
      <c r="H222" s="2" cm="1">
        <f t="array" ref="H222">_xlfn.LET(
    _xlpm.f, IFERROR(F222, 0),
    _xlpm.g, IFERROR(G222, 0),
    _xlpm.c, IFERROR(C222, 0),
    _xlfn.IFS(
        ISNUMBER(_xlpm.f)*(_xlpm.f&gt;0), _xlpm.f,
        ISNUMBER(_xlpm.g)*(_xlpm.g&gt;0), _xlpm.g,
        ISNUMBER(_xlpm.c)*(_xlpm.c&gt;0), _xlpm.c,
        TRUE, ""
    )
)</f>
        <v>46139</v>
      </c>
      <c r="I222" s="5" cm="1">
        <f t="array" ref="I22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(A222=_xlpm._依頼NO列) *
                (YEAR(_xlpm._月次年月日列) = YEAR(H222))
            )
        ),
    0)
)</f>
        <v>0</v>
      </c>
      <c r="J222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40850</v>
      </c>
      <c r="K222" s="5">
        <f t="shared" si="18"/>
        <v>0</v>
      </c>
      <c r="L222" s="12">
        <f>_xlfn.LET(
  _xlpm._依頼NO, A222,
  _xlpm._集計年, YEAR(H222),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1</v>
      </c>
      <c r="M222" s="12">
        <f>_xlfn.LET(
  _xlpm._依頼NO, A222,
  _xlpm._集計年, YEAR(H222),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0</v>
      </c>
      <c r="N222" s="5" t="str">
        <f t="shared" si="19"/>
        <v>SEC</v>
      </c>
      <c r="O222" s="5" t="str">
        <f t="shared" si="20"/>
        <v>ｽﾘｯﾄ(JR)</v>
      </c>
      <c r="P222" s="5" t="str">
        <f t="shared" si="21"/>
        <v/>
      </c>
      <c r="Q222" s="5" t="str">
        <f t="shared" si="22"/>
        <v/>
      </c>
      <c r="R222" s="5" t="str">
        <f t="shared" si="23"/>
        <v/>
      </c>
      <c r="T222" t="b">
        <f>IF(_t受注ﾌｧｲﾙ_総合計[[#This Row],[加工金額]]=_t受注ﾌｧｲﾙ_総合計[[#This Row],[受注金額(修正)]],TRUE)</f>
        <v>1</v>
      </c>
    </row>
    <row r="223" spans="1:20">
      <c r="A223" s="232" t="s">
        <v>204</v>
      </c>
      <c r="B223" t="s">
        <v>42</v>
      </c>
      <c r="C223" s="2">
        <v>46139</v>
      </c>
      <c r="D223" s="232">
        <v>100</v>
      </c>
      <c r="E223" s="232">
        <v>1500</v>
      </c>
      <c r="F223" s="2" t="e" cm="1" vm="10">
        <f t="array" ref="F223">_xlfn.LET(
    _xlpm._完了日,_加工実績DATA[加工完了日],
    _xlpm._調整納期列,_t受注ﾌｧｲﾙ_総合計[調整納期],
    _xlpm._加工完了日,_xlfn.TAKE(
                _xlfn._xlws.FILTER(_xlpm._完了日,
                    (A223=_加工実績DATA[依頼NO])*
                    (YEAR(C223) = YEAR(_xlpm._完了日))
                ),1),
    IF(_xlpm._加工完了日 = 0,NA(),_xlpm._加工完了日)
)</f>
        <v>#VALUE!</v>
      </c>
      <c r="G223" s="2" t="str" cm="1">
        <f t="array" ref="G223">_xlfn.LET(
    _xlpm._完了日列,#REF!,
    _xlpm._完了日,
    _xlfn.TAKE(
        _xlfn._xlws.FILTER(_xlpm._完了日列,
            (A223=#REF!)*
            (DATEVALUE("2025/1/1") &lt; C223)
        ),1
    ),
    IFERROR(_xlpm._完了日,"")
)</f>
        <v/>
      </c>
      <c r="H223" s="2" cm="1">
        <f t="array" ref="H223">_xlfn.LET(
    _xlpm.f, IFERROR(F223, 0),
    _xlpm.g, IFERROR(G223, 0),
    _xlpm.c, IFERROR(C223, 0),
    _xlfn.IFS(
        ISNUMBER(_xlpm.f)*(_xlpm.f&gt;0), _xlpm.f,
        ISNUMBER(_xlpm.g)*(_xlpm.g&gt;0), _xlpm.g,
        ISNUMBER(_xlpm.c)*(_xlpm.c&gt;0), _xlpm.c,
        TRUE, ""
    )
)</f>
        <v>46139</v>
      </c>
      <c r="I223" s="5" cm="1">
        <f t="array" ref="I22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(A223=_xlpm._依頼NO列) *
                (YEAR(_xlpm._月次年月日列) = YEAR(H223))
            )
        ),
    0)
)</f>
        <v>0</v>
      </c>
      <c r="J223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1500</v>
      </c>
      <c r="K223" s="5">
        <f t="shared" si="18"/>
        <v>0</v>
      </c>
      <c r="L223" s="12">
        <f>_xlfn.LET(
  _xlpm._依頼NO, A223,
  _xlpm._集計年, YEAR(H223),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1</v>
      </c>
      <c r="M223" s="12">
        <f>_xlfn.LET(
  _xlpm._依頼NO, A223,
  _xlpm._集計年, YEAR(H223),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0</v>
      </c>
      <c r="N223" s="5" t="str">
        <f t="shared" si="19"/>
        <v>分割</v>
      </c>
      <c r="O223" s="5" t="str">
        <f t="shared" si="20"/>
        <v/>
      </c>
      <c r="P223" s="5" t="str">
        <f t="shared" si="21"/>
        <v/>
      </c>
      <c r="Q223" s="5" t="str">
        <f t="shared" si="22"/>
        <v/>
      </c>
      <c r="R223" s="5" t="str">
        <f t="shared" si="23"/>
        <v/>
      </c>
      <c r="T223" t="b">
        <f>IF(_t受注ﾌｧｲﾙ_総合計[[#This Row],[加工金額]]=_t受注ﾌｧｲﾙ_総合計[[#This Row],[受注金額(修正)]],TRUE)</f>
        <v>1</v>
      </c>
    </row>
    <row r="224" spans="1:20">
      <c r="A224" s="232" t="s">
        <v>1358</v>
      </c>
      <c r="B224" t="s">
        <v>36</v>
      </c>
      <c r="C224" s="2">
        <v>46142</v>
      </c>
      <c r="D224" s="232">
        <v>2300</v>
      </c>
      <c r="E224" s="232">
        <v>41400</v>
      </c>
      <c r="F224" s="2" t="e" cm="1" vm="10">
        <f t="array" ref="F224">_xlfn.LET(
    _xlpm._完了日,_加工実績DATA[加工完了日],
    _xlpm._調整納期列,_t受注ﾌｧｲﾙ_総合計[調整納期],
    _xlpm._加工完了日,_xlfn.TAKE(
                _xlfn._xlws.FILTER(_xlpm._完了日,
                    (A224=_加工実績DATA[依頼NO])*
                    (YEAR(C224) = YEAR(_xlpm._完了日))
                ),1),
    IF(_xlpm._加工完了日 = 0,NA(),_xlpm._加工完了日)
)</f>
        <v>#VALUE!</v>
      </c>
      <c r="G224" s="2" t="str" cm="1">
        <f t="array" ref="G224">_xlfn.LET(
    _xlpm._完了日列,#REF!,
    _xlpm._完了日,
    _xlfn.TAKE(
        _xlfn._xlws.FILTER(_xlpm._完了日列,
            (A224=#REF!)*
            (DATEVALUE("2025/1/1") &lt; C224)
        ),1
    ),
    IFERROR(_xlpm._完了日,"")
)</f>
        <v/>
      </c>
      <c r="H224" s="2" cm="1">
        <f t="array" ref="H224">_xlfn.LET(
    _xlpm.f, IFERROR(F224, 0),
    _xlpm.g, IFERROR(G224, 0),
    _xlpm.c, IFERROR(C224, 0),
    _xlfn.IFS(
        ISNUMBER(_xlpm.f)*(_xlpm.f&gt;0), _xlpm.f,
        ISNUMBER(_xlpm.g)*(_xlpm.g&gt;0), _xlpm.g,
        ISNUMBER(_xlpm.c)*(_xlpm.c&gt;0), _xlpm.c,
        TRUE, ""
    )
)</f>
        <v>46142</v>
      </c>
      <c r="I224" s="5" cm="1">
        <f t="array" ref="I22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(A224=_xlpm._依頼NO列) *
                (YEAR(_xlpm._月次年月日列) = YEAR(H224))
            )
        ),
    0)
)</f>
        <v>0</v>
      </c>
      <c r="J224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41400</v>
      </c>
      <c r="K224" s="5">
        <f t="shared" si="18"/>
        <v>0</v>
      </c>
      <c r="L224" s="12">
        <f>_xlfn.LET(
  _xlpm._依頼NO, A224,
  _xlpm._集計年, YEAR(H224),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1</v>
      </c>
      <c r="M224" s="12">
        <f>_xlfn.LET(
  _xlpm._依頼NO, A224,
  _xlpm._集計年, YEAR(H224),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0</v>
      </c>
      <c r="N224" s="5" t="str">
        <f t="shared" si="19"/>
        <v>EC</v>
      </c>
      <c r="O224" s="5" t="str">
        <f t="shared" si="20"/>
        <v/>
      </c>
      <c r="P224" s="5" t="str">
        <f t="shared" si="21"/>
        <v/>
      </c>
      <c r="Q224" s="5" t="str">
        <f t="shared" si="22"/>
        <v/>
      </c>
      <c r="R224" s="5" t="str">
        <f t="shared" si="23"/>
        <v/>
      </c>
      <c r="T224" t="b">
        <f>IF(_t受注ﾌｧｲﾙ_総合計[[#This Row],[加工金額]]=_t受注ﾌｧｲﾙ_総合計[[#This Row],[受注金額(修正)]],TRUE)</f>
        <v>1</v>
      </c>
    </row>
    <row r="225" spans="1:20">
      <c r="A225" s="232" t="s">
        <v>1241</v>
      </c>
      <c r="B225" t="s">
        <v>16</v>
      </c>
      <c r="C225" s="2">
        <v>46134</v>
      </c>
      <c r="D225" s="232">
        <v>0</v>
      </c>
      <c r="E225" s="232">
        <v>0</v>
      </c>
      <c r="F225" s="2" t="e" cm="1" vm="10">
        <f t="array" ref="F225">_xlfn.LET(
    _xlpm._完了日,_加工実績DATA[加工完了日],
    _xlpm._調整納期列,_t受注ﾌｧｲﾙ_総合計[調整納期],
    _xlpm._加工完了日,_xlfn.TAKE(
                _xlfn._xlws.FILTER(_xlpm._完了日,
                    (A225=_加工実績DATA[依頼NO])*
                    (YEAR(C225) = YEAR(_xlpm._完了日))
                ),1),
    IF(_xlpm._加工完了日 = 0,NA(),_xlpm._加工完了日)
)</f>
        <v>#VALUE!</v>
      </c>
      <c r="G225" s="2" t="str" cm="1">
        <f t="array" ref="G225">_xlfn.LET(
    _xlpm._完了日列,#REF!,
    _xlpm._完了日,
    _xlfn.TAKE(
        _xlfn._xlws.FILTER(_xlpm._完了日列,
            (A225=#REF!)*
            (DATEVALUE("2025/1/1") &lt; C225)
        ),1
    ),
    IFERROR(_xlpm._完了日,"")
)</f>
        <v/>
      </c>
      <c r="H225" s="2" cm="1">
        <f t="array" ref="H225">_xlfn.LET(
    _xlpm.f, IFERROR(F225, 0),
    _xlpm.g, IFERROR(G225, 0),
    _xlpm.c, IFERROR(C225, 0),
    _xlfn.IFS(
        ISNUMBER(_xlpm.f)*(_xlpm.f&gt;0), _xlpm.f,
        ISNUMBER(_xlpm.g)*(_xlpm.g&gt;0), _xlpm.g,
        ISNUMBER(_xlpm.c)*(_xlpm.c&gt;0), _xlpm.c,
        TRUE, ""
    )
)</f>
        <v>46134</v>
      </c>
      <c r="I225" s="5" cm="1">
        <f t="array" ref="I22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(A225=_xlpm._依頼NO列) *
                (YEAR(_xlpm._月次年月日列) = YEAR(H225))
            )
        ),
    0)
)</f>
        <v>0</v>
      </c>
      <c r="J225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0</v>
      </c>
      <c r="K225" s="5">
        <f t="shared" si="18"/>
        <v>0</v>
      </c>
      <c r="L225" s="12">
        <f>_xlfn.LET(
  _xlpm._依頼NO, A225,
  _xlpm._集計年, YEAR(H225),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25" s="12">
        <f>_xlfn.LET(
  _xlpm._依頼NO, A225,
  _xlpm._集計年, YEAR(H225),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25" s="5" t="str">
        <f t="shared" si="19"/>
        <v>ｽﾘｯﾄ</v>
      </c>
      <c r="O225" s="5" t="str">
        <f t="shared" si="20"/>
        <v/>
      </c>
      <c r="P225" s="5" t="str">
        <f t="shared" si="21"/>
        <v/>
      </c>
      <c r="Q225" s="5" t="str">
        <f t="shared" si="22"/>
        <v/>
      </c>
      <c r="R225" s="5" t="str">
        <f t="shared" si="23"/>
        <v/>
      </c>
      <c r="T225" t="b">
        <f>IF(_t受注ﾌｧｲﾙ_総合計[[#This Row],[加工金額]]=_t受注ﾌｧｲﾙ_総合計[[#This Row],[受注金額(修正)]],TRUE)</f>
        <v>1</v>
      </c>
    </row>
    <row r="226" spans="1:20">
      <c r="A226" s="232" t="s">
        <v>1361</v>
      </c>
      <c r="B226" t="s">
        <v>1362</v>
      </c>
      <c r="C226" s="2">
        <v>46142</v>
      </c>
      <c r="D226" s="232">
        <v>1200</v>
      </c>
      <c r="E226" s="232">
        <v>33600</v>
      </c>
      <c r="F226" s="2" t="e" cm="1" vm="10">
        <f t="array" ref="F226">_xlfn.LET(
    _xlpm._完了日,_加工実績DATA[加工完了日],
    _xlpm._調整納期列,_t受注ﾌｧｲﾙ_総合計[調整納期],
    _xlpm._加工完了日,_xlfn.TAKE(
                _xlfn._xlws.FILTER(_xlpm._完了日,
                    (A226=_加工実績DATA[依頼NO])*
                    (YEAR(C226) = YEAR(_xlpm._完了日))
                ),1),
    IF(_xlpm._加工完了日 = 0,NA(),_xlpm._加工完了日)
)</f>
        <v>#VALUE!</v>
      </c>
      <c r="G226" s="2" t="str" cm="1">
        <f t="array" ref="G226">_xlfn.LET(
    _xlpm._完了日列,#REF!,
    _xlpm._完了日,
    _xlfn.TAKE(
        _xlfn._xlws.FILTER(_xlpm._完了日列,
            (A226=#REF!)*
            (DATEVALUE("2025/1/1") &lt; C226)
        ),1
    ),
    IFERROR(_xlpm._完了日,"")
)</f>
        <v/>
      </c>
      <c r="H226" s="2" cm="1">
        <f t="array" ref="H226">_xlfn.LET(
    _xlpm.f, IFERROR(F226, 0),
    _xlpm.g, IFERROR(G226, 0),
    _xlpm.c, IFERROR(C226, 0),
    _xlfn.IFS(
        ISNUMBER(_xlpm.f)*(_xlpm.f&gt;0), _xlpm.f,
        ISNUMBER(_xlpm.g)*(_xlpm.g&gt;0), _xlpm.g,
        ISNUMBER(_xlpm.c)*(_xlpm.c&gt;0), _xlpm.c,
        TRUE, ""
    )
)</f>
        <v>46142</v>
      </c>
      <c r="I226" s="5" cm="1">
        <f t="array" ref="I22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(A226=_xlpm._依頼NO列) *
                (YEAR(_xlpm._月次年月日列) = YEAR(H226))
            )
        ),
    0)
)</f>
        <v>0</v>
      </c>
      <c r="J226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33600</v>
      </c>
      <c r="K226" s="5">
        <f t="shared" si="18"/>
        <v>0</v>
      </c>
      <c r="L226" s="12">
        <f>_xlfn.LET(
  _xlpm._依頼NO, A226,
  _xlpm._集計年, YEAR(H226),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26" s="12">
        <f>_xlfn.LET(
  _xlpm._依頼NO, A226,
  _xlpm._集計年, YEAR(H226),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26" s="5" t="str">
        <f t="shared" si="19"/>
        <v>熱融着</v>
      </c>
      <c r="O226" s="5" t="str">
        <f t="shared" si="20"/>
        <v>SEC</v>
      </c>
      <c r="P226" s="5" t="str">
        <f t="shared" si="21"/>
        <v/>
      </c>
      <c r="Q226" s="5" t="str">
        <f t="shared" si="22"/>
        <v/>
      </c>
      <c r="R226" s="5" t="str">
        <f t="shared" si="23"/>
        <v/>
      </c>
      <c r="T226" t="b">
        <f>IF(_t受注ﾌｧｲﾙ_総合計[[#This Row],[加工金額]]=_t受注ﾌｧｲﾙ_総合計[[#This Row],[受注金額(修正)]],TRUE)</f>
        <v>1</v>
      </c>
    </row>
    <row r="227" spans="1:20">
      <c r="A227" s="232" t="s">
        <v>1364</v>
      </c>
      <c r="B227" t="s">
        <v>39</v>
      </c>
      <c r="C227" s="2">
        <v>46142</v>
      </c>
      <c r="D227" s="232">
        <v>2000</v>
      </c>
      <c r="E227" s="232">
        <v>26000</v>
      </c>
      <c r="F227" s="2" t="e" cm="1" vm="10">
        <f t="array" ref="F227">_xlfn.LET(
    _xlpm._完了日,_加工実績DATA[加工完了日],
    _xlpm._調整納期列,_t受注ﾌｧｲﾙ_総合計[調整納期],
    _xlpm._加工完了日,_xlfn.TAKE(
                _xlfn._xlws.FILTER(_xlpm._完了日,
                    (A227=_加工実績DATA[依頼NO])*
                    (YEAR(C227) = YEAR(_xlpm._完了日))
                ),1),
    IF(_xlpm._加工完了日 = 0,NA(),_xlpm._加工完了日)
)</f>
        <v>#VALUE!</v>
      </c>
      <c r="G227" s="2" t="str" cm="1">
        <f t="array" ref="G227">_xlfn.LET(
    _xlpm._完了日列,#REF!,
    _xlpm._完了日,
    _xlfn.TAKE(
        _xlfn._xlws.FILTER(_xlpm._完了日列,
            (A227=#REF!)*
            (DATEVALUE("2025/1/1") &lt; C227)
        ),1
    ),
    IFERROR(_xlpm._完了日,"")
)</f>
        <v/>
      </c>
      <c r="H227" s="2" cm="1">
        <f t="array" ref="H227">_xlfn.LET(
    _xlpm.f, IFERROR(F227, 0),
    _xlpm.g, IFERROR(G227, 0),
    _xlpm.c, IFERROR(C227, 0),
    _xlfn.IFS(
        ISNUMBER(_xlpm.f)*(_xlpm.f&gt;0), _xlpm.f,
        ISNUMBER(_xlpm.g)*(_xlpm.g&gt;0), _xlpm.g,
        ISNUMBER(_xlpm.c)*(_xlpm.c&gt;0), _xlpm.c,
        TRUE, ""
    )
)</f>
        <v>46142</v>
      </c>
      <c r="I227" s="5" cm="1">
        <f t="array" ref="I22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(A227=_xlpm._依頼NO列) *
                (YEAR(_xlpm._月次年月日列) = YEAR(H227))
            )
        ),
    0)
)</f>
        <v>0</v>
      </c>
      <c r="J227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26000</v>
      </c>
      <c r="K227" s="5">
        <f t="shared" si="18"/>
        <v>0</v>
      </c>
      <c r="L227" s="12">
        <f>_xlfn.LET(
  _xlpm._依頼NO, A227,
  _xlpm._集計年, YEAR(H227),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27" s="12">
        <f>_xlfn.LET(
  _xlpm._依頼NO, A227,
  _xlpm._集計年, YEAR(H227),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27" s="5" t="str">
        <f t="shared" si="19"/>
        <v>SEC</v>
      </c>
      <c r="O227" s="5" t="str">
        <f t="shared" si="20"/>
        <v/>
      </c>
      <c r="P227" s="5" t="str">
        <f t="shared" si="21"/>
        <v/>
      </c>
      <c r="Q227" s="5" t="str">
        <f t="shared" si="22"/>
        <v/>
      </c>
      <c r="R227" s="5" t="str">
        <f t="shared" si="23"/>
        <v/>
      </c>
      <c r="T227" t="b">
        <f>IF(_t受注ﾌｧｲﾙ_総合計[[#This Row],[加工金額]]=_t受注ﾌｧｲﾙ_総合計[[#This Row],[受注金額(修正)]],TRUE)</f>
        <v>1</v>
      </c>
    </row>
    <row r="228" spans="1:20">
      <c r="A228" s="232" t="s">
        <v>1366</v>
      </c>
      <c r="B228" t="s">
        <v>39</v>
      </c>
      <c r="C228" s="2">
        <v>46142</v>
      </c>
      <c r="D228" s="232">
        <v>4400</v>
      </c>
      <c r="E228" s="232">
        <v>57200</v>
      </c>
      <c r="F228" s="2" t="e" cm="1" vm="10">
        <f t="array" ref="F228">_xlfn.LET(
    _xlpm._完了日,_加工実績DATA[加工完了日],
    _xlpm._調整納期列,_t受注ﾌｧｲﾙ_総合計[調整納期],
    _xlpm._加工完了日,_xlfn.TAKE(
                _xlfn._xlws.FILTER(_xlpm._完了日,
                    (A228=_加工実績DATA[依頼NO])*
                    (YEAR(C228) = YEAR(_xlpm._完了日))
                ),1),
    IF(_xlpm._加工完了日 = 0,NA(),_xlpm._加工完了日)
)</f>
        <v>#VALUE!</v>
      </c>
      <c r="G228" s="2" t="str" cm="1">
        <f t="array" ref="G228">_xlfn.LET(
    _xlpm._完了日列,#REF!,
    _xlpm._完了日,
    _xlfn.TAKE(
        _xlfn._xlws.FILTER(_xlpm._完了日列,
            (A228=#REF!)*
            (DATEVALUE("2025/1/1") &lt; C228)
        ),1
    ),
    IFERROR(_xlpm._完了日,"")
)</f>
        <v/>
      </c>
      <c r="H228" s="2" cm="1">
        <f t="array" ref="H228">_xlfn.LET(
    _xlpm.f, IFERROR(F228, 0),
    _xlpm.g, IFERROR(G228, 0),
    _xlpm.c, IFERROR(C228, 0),
    _xlfn.IFS(
        ISNUMBER(_xlpm.f)*(_xlpm.f&gt;0), _xlpm.f,
        ISNUMBER(_xlpm.g)*(_xlpm.g&gt;0), _xlpm.g,
        ISNUMBER(_xlpm.c)*(_xlpm.c&gt;0), _xlpm.c,
        TRUE, ""
    )
)</f>
        <v>46142</v>
      </c>
      <c r="I228" s="5" cm="1">
        <f t="array" ref="I22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(A228=_xlpm._依頼NO列) *
                (YEAR(_xlpm._月次年月日列) = YEAR(H228))
            )
        ),
    0)
)</f>
        <v>0</v>
      </c>
      <c r="J228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57200</v>
      </c>
      <c r="K228" s="5">
        <f t="shared" si="18"/>
        <v>0</v>
      </c>
      <c r="L228" s="12">
        <f>_xlfn.LET(
  _xlpm._依頼NO, A228,
  _xlpm._集計年, YEAR(H228),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28" s="12">
        <f>_xlfn.LET(
  _xlpm._依頼NO, A228,
  _xlpm._集計年, YEAR(H228),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28" s="5" t="str">
        <f t="shared" si="19"/>
        <v>SEC</v>
      </c>
      <c r="O228" s="5" t="str">
        <f t="shared" si="20"/>
        <v/>
      </c>
      <c r="P228" s="5" t="str">
        <f t="shared" si="21"/>
        <v/>
      </c>
      <c r="Q228" s="5" t="str">
        <f t="shared" si="22"/>
        <v/>
      </c>
      <c r="R228" s="5" t="str">
        <f t="shared" si="23"/>
        <v/>
      </c>
      <c r="T228" t="b">
        <f>IF(_t受注ﾌｧｲﾙ_総合計[[#This Row],[加工金額]]=_t受注ﾌｧｲﾙ_総合計[[#This Row],[受注金額(修正)]],TRUE)</f>
        <v>1</v>
      </c>
    </row>
    <row r="229" spans="1:20">
      <c r="A229" s="232" t="s">
        <v>1369</v>
      </c>
      <c r="B229" t="s">
        <v>115</v>
      </c>
      <c r="C229" s="2">
        <v>46142</v>
      </c>
      <c r="D229" s="232">
        <v>2000</v>
      </c>
      <c r="E229" s="232">
        <v>60000</v>
      </c>
      <c r="F229" s="2" t="e" cm="1" vm="10">
        <f t="array" ref="F229">_xlfn.LET(
    _xlpm._完了日,_加工実績DATA[加工完了日],
    _xlpm._調整納期列,_t受注ﾌｧｲﾙ_総合計[調整納期],
    _xlpm._加工完了日,_xlfn.TAKE(
                _xlfn._xlws.FILTER(_xlpm._完了日,
                    (A229=_加工実績DATA[依頼NO])*
                    (YEAR(C229) = YEAR(_xlpm._完了日))
                ),1),
    IF(_xlpm._加工完了日 = 0,NA(),_xlpm._加工完了日)
)</f>
        <v>#VALUE!</v>
      </c>
      <c r="G229" s="2" t="str" cm="1">
        <f t="array" ref="G229">_xlfn.LET(
    _xlpm._完了日列,#REF!,
    _xlpm._完了日,
    _xlfn.TAKE(
        _xlfn._xlws.FILTER(_xlpm._完了日列,
            (A229=#REF!)*
            (DATEVALUE("2025/1/1") &lt; C229)
        ),1
    ),
    IFERROR(_xlpm._完了日,"")
)</f>
        <v/>
      </c>
      <c r="H229" s="2" cm="1">
        <f t="array" ref="H229">_xlfn.LET(
    _xlpm.f, IFERROR(F229, 0),
    _xlpm.g, IFERROR(G229, 0),
    _xlpm.c, IFERROR(C229, 0),
    _xlfn.IFS(
        ISNUMBER(_xlpm.f)*(_xlpm.f&gt;0), _xlpm.f,
        ISNUMBER(_xlpm.g)*(_xlpm.g&gt;0), _xlpm.g,
        ISNUMBER(_xlpm.c)*(_xlpm.c&gt;0), _xlpm.c,
        TRUE, ""
    )
)</f>
        <v>46142</v>
      </c>
      <c r="I229" s="5" cm="1">
        <f t="array" ref="I22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(A229=_xlpm._依頼NO列) *
                (YEAR(_xlpm._月次年月日列) = YEAR(H229))
            )
        ),
    0)
)</f>
        <v>0</v>
      </c>
      <c r="J229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60000</v>
      </c>
      <c r="K229" s="5">
        <f t="shared" si="18"/>
        <v>0</v>
      </c>
      <c r="L229" s="12">
        <f>_xlfn.LET(
  _xlpm._依頼NO, A229,
  _xlpm._集計年, YEAR(H229),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29" s="12">
        <f>_xlfn.LET(
  _xlpm._依頼NO, A229,
  _xlpm._集計年, YEAR(H229),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29" s="5" t="str">
        <f t="shared" si="19"/>
        <v>ｽﾘｯﾄ</v>
      </c>
      <c r="O229" s="5" t="str">
        <f t="shared" si="20"/>
        <v>SEC</v>
      </c>
      <c r="P229" s="5" t="str">
        <f t="shared" si="21"/>
        <v/>
      </c>
      <c r="Q229" s="5" t="str">
        <f t="shared" si="22"/>
        <v/>
      </c>
      <c r="R229" s="5" t="str">
        <f t="shared" si="23"/>
        <v/>
      </c>
      <c r="T229" t="b">
        <f>IF(_t受注ﾌｧｲﾙ_総合計[[#This Row],[加工金額]]=_t受注ﾌｧｲﾙ_総合計[[#This Row],[受注金額(修正)]],TRUE)</f>
        <v>1</v>
      </c>
    </row>
    <row r="230" spans="1:20">
      <c r="A230" s="232" t="s">
        <v>1371</v>
      </c>
      <c r="B230" t="s">
        <v>1362</v>
      </c>
      <c r="C230" s="2">
        <v>46142</v>
      </c>
      <c r="D230" s="232">
        <v>2000</v>
      </c>
      <c r="E230" s="232">
        <v>56000</v>
      </c>
      <c r="F230" s="2" t="e" cm="1" vm="10">
        <f t="array" ref="F230">_xlfn.LET(
    _xlpm._完了日,_加工実績DATA[加工完了日],
    _xlpm._調整納期列,_t受注ﾌｧｲﾙ_総合計[調整納期],
    _xlpm._加工完了日,_xlfn.TAKE(
                _xlfn._xlws.FILTER(_xlpm._完了日,
                    (A230=_加工実績DATA[依頼NO])*
                    (YEAR(C230) = YEAR(_xlpm._完了日))
                ),1),
    IF(_xlpm._加工完了日 = 0,NA(),_xlpm._加工完了日)
)</f>
        <v>#VALUE!</v>
      </c>
      <c r="G230" s="2" t="str" cm="1">
        <f t="array" ref="G230">_xlfn.LET(
    _xlpm._完了日列,#REF!,
    _xlpm._完了日,
    _xlfn.TAKE(
        _xlfn._xlws.FILTER(_xlpm._完了日列,
            (A230=#REF!)*
            (DATEVALUE("2025/1/1") &lt; C230)
        ),1
    ),
    IFERROR(_xlpm._完了日,"")
)</f>
        <v/>
      </c>
      <c r="H230" s="2" cm="1">
        <f t="array" ref="H230">_xlfn.LET(
    _xlpm.f, IFERROR(F230, 0),
    _xlpm.g, IFERROR(G230, 0),
    _xlpm.c, IFERROR(C230, 0),
    _xlfn.IFS(
        ISNUMBER(_xlpm.f)*(_xlpm.f&gt;0), _xlpm.f,
        ISNUMBER(_xlpm.g)*(_xlpm.g&gt;0), _xlpm.g,
        ISNUMBER(_xlpm.c)*(_xlpm.c&gt;0), _xlpm.c,
        TRUE, ""
    )
)</f>
        <v>46142</v>
      </c>
      <c r="I230" s="5" cm="1">
        <f t="array" ref="I23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(A230=_xlpm._依頼NO列) *
                (YEAR(_xlpm._月次年月日列) = YEAR(H230))
            )
        ),
    0)
)</f>
        <v>0</v>
      </c>
      <c r="J230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56000</v>
      </c>
      <c r="K230" s="5">
        <f t="shared" si="18"/>
        <v>0</v>
      </c>
      <c r="L230" s="12">
        <f>_xlfn.LET(
  _xlpm._依頼NO, A230,
  _xlpm._集計年, YEAR(H230),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30" s="12">
        <f>_xlfn.LET(
  _xlpm._依頼NO, A230,
  _xlpm._集計年, YEAR(H230),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30" s="5" t="str">
        <f t="shared" si="19"/>
        <v>熱融着</v>
      </c>
      <c r="O230" s="5" t="str">
        <f t="shared" si="20"/>
        <v>SEC</v>
      </c>
      <c r="P230" s="5" t="str">
        <f t="shared" si="21"/>
        <v/>
      </c>
      <c r="Q230" s="5" t="str">
        <f t="shared" si="22"/>
        <v/>
      </c>
      <c r="R230" s="5" t="str">
        <f t="shared" si="23"/>
        <v/>
      </c>
      <c r="T230" t="b">
        <f>IF(_t受注ﾌｧｲﾙ_総合計[[#This Row],[加工金額]]=_t受注ﾌｧｲﾙ_総合計[[#This Row],[受注金額(修正)]],TRUE)</f>
        <v>1</v>
      </c>
    </row>
    <row r="231" spans="1:20">
      <c r="A231" s="232" t="s">
        <v>1373</v>
      </c>
      <c r="B231" t="s">
        <v>39</v>
      </c>
      <c r="C231" s="2">
        <v>46142</v>
      </c>
      <c r="D231" s="232">
        <v>2000</v>
      </c>
      <c r="E231" s="232">
        <v>26000</v>
      </c>
      <c r="F231" s="2" t="e" cm="1" vm="10">
        <f t="array" ref="F231">_xlfn.LET(
    _xlpm._完了日,_加工実績DATA[加工完了日],
    _xlpm._調整納期列,_t受注ﾌｧｲﾙ_総合計[調整納期],
    _xlpm._加工完了日,_xlfn.TAKE(
                _xlfn._xlws.FILTER(_xlpm._完了日,
                    (A231=_加工実績DATA[依頼NO])*
                    (YEAR(C231) = YEAR(_xlpm._完了日))
                ),1),
    IF(_xlpm._加工完了日 = 0,NA(),_xlpm._加工完了日)
)</f>
        <v>#VALUE!</v>
      </c>
      <c r="G231" s="2" t="str" cm="1">
        <f t="array" ref="G231">_xlfn.LET(
    _xlpm._完了日列,#REF!,
    _xlpm._完了日,
    _xlfn.TAKE(
        _xlfn._xlws.FILTER(_xlpm._完了日列,
            (A231=#REF!)*
            (DATEVALUE("2025/1/1") &lt; C231)
        ),1
    ),
    IFERROR(_xlpm._完了日,"")
)</f>
        <v/>
      </c>
      <c r="H231" s="2" cm="1">
        <f t="array" ref="H231">_xlfn.LET(
    _xlpm.f, IFERROR(F231, 0),
    _xlpm.g, IFERROR(G231, 0),
    _xlpm.c, IFERROR(C231, 0),
    _xlfn.IFS(
        ISNUMBER(_xlpm.f)*(_xlpm.f&gt;0), _xlpm.f,
        ISNUMBER(_xlpm.g)*(_xlpm.g&gt;0), _xlpm.g,
        ISNUMBER(_xlpm.c)*(_xlpm.c&gt;0), _xlpm.c,
        TRUE, ""
    )
)</f>
        <v>46142</v>
      </c>
      <c r="I231" s="5" cm="1">
        <f t="array" ref="I23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(A231=_xlpm._依頼NO列) *
                (YEAR(_xlpm._月次年月日列) = YEAR(H231))
            )
        ),
    0)
)</f>
        <v>0</v>
      </c>
      <c r="J231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26000</v>
      </c>
      <c r="K231" s="5">
        <f t="shared" si="18"/>
        <v>0</v>
      </c>
      <c r="L231" s="12">
        <f>_xlfn.LET(
  _xlpm._依頼NO, A231,
  _xlpm._集計年, YEAR(H231),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31" s="12">
        <f>_xlfn.LET(
  _xlpm._依頼NO, A231,
  _xlpm._集計年, YEAR(H231),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31" s="5" t="str">
        <f t="shared" si="19"/>
        <v>SEC</v>
      </c>
      <c r="O231" s="5" t="str">
        <f t="shared" si="20"/>
        <v/>
      </c>
      <c r="P231" s="5" t="str">
        <f t="shared" si="21"/>
        <v/>
      </c>
      <c r="Q231" s="5" t="str">
        <f t="shared" si="22"/>
        <v/>
      </c>
      <c r="R231" s="5" t="str">
        <f t="shared" si="23"/>
        <v/>
      </c>
      <c r="T231" t="b">
        <f>IF(_t受注ﾌｧｲﾙ_総合計[[#This Row],[加工金額]]=_t受注ﾌｧｲﾙ_総合計[[#This Row],[受注金額(修正)]],TRUE)</f>
        <v>1</v>
      </c>
    </row>
    <row r="232" spans="1:20">
      <c r="A232" s="232" t="s">
        <v>1375</v>
      </c>
      <c r="B232" t="s">
        <v>39</v>
      </c>
      <c r="C232" s="2">
        <v>46142</v>
      </c>
      <c r="D232" s="232" t="s">
        <v>156</v>
      </c>
      <c r="E232" s="232">
        <v>10400</v>
      </c>
      <c r="F232" s="2" t="e" cm="1" vm="10">
        <f t="array" ref="F232">_xlfn.LET(
    _xlpm._完了日,_加工実績DATA[加工完了日],
    _xlpm._調整納期列,_t受注ﾌｧｲﾙ_総合計[調整納期],
    _xlpm._加工完了日,_xlfn.TAKE(
                _xlfn._xlws.FILTER(_xlpm._完了日,
                    (A232=_加工実績DATA[依頼NO])*
                    (YEAR(C232) = YEAR(_xlpm._完了日))
                ),1),
    IF(_xlpm._加工完了日 = 0,NA(),_xlpm._加工完了日)
)</f>
        <v>#VALUE!</v>
      </c>
      <c r="G232" s="2" t="str" cm="1">
        <f t="array" ref="G232">_xlfn.LET(
    _xlpm._完了日列,#REF!,
    _xlpm._完了日,
    _xlfn.TAKE(
        _xlfn._xlws.FILTER(_xlpm._完了日列,
            (A232=#REF!)*
            (DATEVALUE("2025/1/1") &lt; C232)
        ),1
    ),
    IFERROR(_xlpm._完了日,"")
)</f>
        <v/>
      </c>
      <c r="H232" s="2" cm="1">
        <f t="array" ref="H232">_xlfn.LET(
    _xlpm.f, IFERROR(F232, 0),
    _xlpm.g, IFERROR(G232, 0),
    _xlpm.c, IFERROR(C232, 0),
    _xlfn.IFS(
        ISNUMBER(_xlpm.f)*(_xlpm.f&gt;0), _xlpm.f,
        ISNUMBER(_xlpm.g)*(_xlpm.g&gt;0), _xlpm.g,
        ISNUMBER(_xlpm.c)*(_xlpm.c&gt;0), _xlpm.c,
        TRUE, ""
    )
)</f>
        <v>46142</v>
      </c>
      <c r="I232" s="5" cm="1">
        <f t="array" ref="I23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(A232=_xlpm._依頼NO列) *
                (YEAR(_xlpm._月次年月日列) = YEAR(H232))
            )
        ),
    0)
)</f>
        <v>0</v>
      </c>
      <c r="J232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10400</v>
      </c>
      <c r="K232" s="5">
        <f t="shared" si="18"/>
        <v>0</v>
      </c>
      <c r="L232" s="12">
        <f>_xlfn.LET(
  _xlpm._依頼NO, A232,
  _xlpm._集計年, YEAR(H232),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32" s="12">
        <f>_xlfn.LET(
  _xlpm._依頼NO, A232,
  _xlpm._集計年, YEAR(H232),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32" s="5" t="str">
        <f t="shared" si="19"/>
        <v>SEC</v>
      </c>
      <c r="O232" s="5" t="str">
        <f t="shared" si="20"/>
        <v/>
      </c>
      <c r="P232" s="5" t="str">
        <f t="shared" si="21"/>
        <v/>
      </c>
      <c r="Q232" s="5" t="str">
        <f t="shared" si="22"/>
        <v/>
      </c>
      <c r="R232" s="5" t="str">
        <f t="shared" si="23"/>
        <v/>
      </c>
      <c r="T232" t="b">
        <f>IF(_t受注ﾌｧｲﾙ_総合計[[#This Row],[加工金額]]=_t受注ﾌｧｲﾙ_総合計[[#This Row],[受注金額(修正)]],TRUE)</f>
        <v>1</v>
      </c>
    </row>
    <row r="233" spans="1:20">
      <c r="A233" s="232" t="s">
        <v>198</v>
      </c>
      <c r="B233" t="s">
        <v>17</v>
      </c>
      <c r="C233" s="2">
        <v>46134</v>
      </c>
      <c r="D233" s="232">
        <v>500</v>
      </c>
      <c r="E233" s="232">
        <v>11000</v>
      </c>
      <c r="F233" s="2" t="e" cm="1" vm="10">
        <f t="array" ref="F233">_xlfn.LET(
    _xlpm._完了日,_加工実績DATA[加工完了日],
    _xlpm._調整納期列,_t受注ﾌｧｲﾙ_総合計[調整納期],
    _xlpm._加工完了日,_xlfn.TAKE(
                _xlfn._xlws.FILTER(_xlpm._完了日,
                    (A233=_加工実績DATA[依頼NO])*
                    (YEAR(C233) = YEAR(_xlpm._完了日))
                ),1),
    IF(_xlpm._加工完了日 = 0,NA(),_xlpm._加工完了日)
)</f>
        <v>#VALUE!</v>
      </c>
      <c r="G233" s="2" t="str" cm="1">
        <f t="array" ref="G233">_xlfn.LET(
    _xlpm._完了日列,#REF!,
    _xlpm._完了日,
    _xlfn.TAKE(
        _xlfn._xlws.FILTER(_xlpm._完了日列,
            (A233=#REF!)*
            (DATEVALUE("2025/1/1") &lt; C233)
        ),1
    ),
    IFERROR(_xlpm._完了日,"")
)</f>
        <v/>
      </c>
      <c r="H233" s="2" cm="1">
        <f t="array" ref="H233">_xlfn.LET(
    _xlpm.f, IFERROR(F233, 0),
    _xlpm.g, IFERROR(G233, 0),
    _xlpm.c, IFERROR(C233, 0),
    _xlfn.IFS(
        ISNUMBER(_xlpm.f)*(_xlpm.f&gt;0), _xlpm.f,
        ISNUMBER(_xlpm.g)*(_xlpm.g&gt;0), _xlpm.g,
        ISNUMBER(_xlpm.c)*(_xlpm.c&gt;0), _xlpm.c,
        TRUE, ""
    )
)</f>
        <v>46134</v>
      </c>
      <c r="I233" s="5" cm="1">
        <f t="array" ref="I23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(A233=_xlpm._依頼NO列) *
                (YEAR(_xlpm._月次年月日列) = YEAR(H233))
            )
        ),
    0)
)</f>
        <v>0</v>
      </c>
      <c r="J233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11000</v>
      </c>
      <c r="K233" s="5">
        <f t="shared" si="18"/>
        <v>0</v>
      </c>
      <c r="L233" s="12">
        <f>_xlfn.LET(
  _xlpm._依頼NO, A233,
  _xlpm._集計年, YEAR(H233),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1</v>
      </c>
      <c r="M233" s="12">
        <f>_xlfn.LET(
  _xlpm._依頼NO, A233,
  _xlpm._集計年, YEAR(H233),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0</v>
      </c>
      <c r="N233" s="5" t="str">
        <f t="shared" si="19"/>
        <v>ｽﾗｲｽ</v>
      </c>
      <c r="O233" s="5" t="str">
        <f t="shared" si="20"/>
        <v/>
      </c>
      <c r="P233" s="5" t="str">
        <f t="shared" si="21"/>
        <v/>
      </c>
      <c r="Q233" s="5" t="str">
        <f t="shared" si="22"/>
        <v/>
      </c>
      <c r="R233" s="5" t="str">
        <f t="shared" si="23"/>
        <v/>
      </c>
      <c r="T233" t="b">
        <f>IF(_t受注ﾌｧｲﾙ_総合計[[#This Row],[加工金額]]=_t受注ﾌｧｲﾙ_総合計[[#This Row],[受注金額(修正)]],TRUE)</f>
        <v>1</v>
      </c>
    </row>
    <row r="234" spans="1:20">
      <c r="A234" s="232" t="s">
        <v>1378</v>
      </c>
      <c r="B234" t="s">
        <v>127</v>
      </c>
      <c r="C234" s="2">
        <v>46140</v>
      </c>
      <c r="D234" s="232">
        <v>582</v>
      </c>
      <c r="E234" s="232">
        <v>25026</v>
      </c>
      <c r="F234" s="2" t="e" cm="1" vm="10">
        <f t="array" ref="F234">_xlfn.LET(
    _xlpm._完了日,_加工実績DATA[加工完了日],
    _xlpm._調整納期列,_t受注ﾌｧｲﾙ_総合計[調整納期],
    _xlpm._加工完了日,_xlfn.TAKE(
                _xlfn._xlws.FILTER(_xlpm._完了日,
                    (A234=_加工実績DATA[依頼NO])*
                    (YEAR(C234) = YEAR(_xlpm._完了日))
                ),1),
    IF(_xlpm._加工完了日 = 0,NA(),_xlpm._加工完了日)
)</f>
        <v>#VALUE!</v>
      </c>
      <c r="G234" s="2" t="str" cm="1">
        <f t="array" ref="G234">_xlfn.LET(
    _xlpm._完了日列,#REF!,
    _xlpm._完了日,
    _xlfn.TAKE(
        _xlfn._xlws.FILTER(_xlpm._完了日列,
            (A234=#REF!)*
            (DATEVALUE("2025/1/1") &lt; C234)
        ),1
    ),
    IFERROR(_xlpm._完了日,"")
)</f>
        <v/>
      </c>
      <c r="H234" s="2" cm="1">
        <f t="array" ref="H234">_xlfn.LET(
    _xlpm.f, IFERROR(F234, 0),
    _xlpm.g, IFERROR(G234, 0),
    _xlpm.c, IFERROR(C234, 0),
    _xlfn.IFS(
        ISNUMBER(_xlpm.f)*(_xlpm.f&gt;0), _xlpm.f,
        ISNUMBER(_xlpm.g)*(_xlpm.g&gt;0), _xlpm.g,
        ISNUMBER(_xlpm.c)*(_xlpm.c&gt;0), _xlpm.c,
        TRUE, ""
    )
)</f>
        <v>46140</v>
      </c>
      <c r="I234" s="5" cm="1">
        <f t="array" ref="I23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(A234=_xlpm._依頼NO列) *
                (YEAR(_xlpm._月次年月日列) = YEAR(H234))
            )
        ),
    0)
)</f>
        <v>0</v>
      </c>
      <c r="J234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25026</v>
      </c>
      <c r="K234" s="5">
        <f t="shared" si="18"/>
        <v>0</v>
      </c>
      <c r="L234" s="12">
        <f>_xlfn.LET(
  _xlpm._依頼NO, A234,
  _xlpm._集計年, YEAR(H234),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1</v>
      </c>
      <c r="M234" s="12">
        <f>_xlfn.LET(
  _xlpm._依頼NO, A234,
  _xlpm._集計年, YEAR(H234),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0</v>
      </c>
      <c r="N234" s="5" t="str">
        <f t="shared" si="19"/>
        <v>SEC</v>
      </c>
      <c r="O234" s="5" t="str">
        <f t="shared" si="20"/>
        <v>ｽﾘｯﾄ(JR)</v>
      </c>
      <c r="P234" s="5" t="str">
        <f t="shared" si="21"/>
        <v/>
      </c>
      <c r="Q234" s="5" t="str">
        <f t="shared" si="22"/>
        <v/>
      </c>
      <c r="R234" s="5" t="str">
        <f t="shared" si="23"/>
        <v/>
      </c>
      <c r="T234" t="b">
        <f>IF(_t受注ﾌｧｲﾙ_総合計[[#This Row],[加工金額]]=_t受注ﾌｧｲﾙ_総合計[[#This Row],[受注金額(修正)]],TRUE)</f>
        <v>1</v>
      </c>
    </row>
    <row r="235" spans="1:20">
      <c r="A235" s="232" t="s">
        <v>1340</v>
      </c>
      <c r="B235" t="s">
        <v>18</v>
      </c>
      <c r="C235" s="2">
        <v>46136</v>
      </c>
      <c r="D235" s="232">
        <v>600</v>
      </c>
      <c r="E235" s="232">
        <v>10200</v>
      </c>
      <c r="F235" s="2" t="e" cm="1" vm="10">
        <f t="array" ref="F235">_xlfn.LET(
    _xlpm._完了日,_加工実績DATA[加工完了日],
    _xlpm._調整納期列,_t受注ﾌｧｲﾙ_総合計[調整納期],
    _xlpm._加工完了日,_xlfn.TAKE(
                _xlfn._xlws.FILTER(_xlpm._完了日,
                    (A235=_加工実績DATA[依頼NO])*
                    (YEAR(C235) = YEAR(_xlpm._完了日))
                ),1),
    IF(_xlpm._加工完了日 = 0,NA(),_xlpm._加工完了日)
)</f>
        <v>#VALUE!</v>
      </c>
      <c r="G235" s="2" t="str" cm="1">
        <f t="array" ref="G235">_xlfn.LET(
    _xlpm._完了日列,#REF!,
    _xlpm._完了日,
    _xlfn.TAKE(
        _xlfn._xlws.FILTER(_xlpm._完了日列,
            (A235=#REF!)*
            (DATEVALUE("2025/1/1") &lt; C235)
        ),1
    ),
    IFERROR(_xlpm._完了日,"")
)</f>
        <v/>
      </c>
      <c r="H235" s="2" cm="1">
        <f t="array" ref="H235">_xlfn.LET(
    _xlpm.f, IFERROR(F235, 0),
    _xlpm.g, IFERROR(G235, 0),
    _xlpm.c, IFERROR(C235, 0),
    _xlfn.IFS(
        ISNUMBER(_xlpm.f)*(_xlpm.f&gt;0), _xlpm.f,
        ISNUMBER(_xlpm.g)*(_xlpm.g&gt;0), _xlpm.g,
        ISNUMBER(_xlpm.c)*(_xlpm.c&gt;0), _xlpm.c,
        TRUE, ""
    )
)</f>
        <v>46136</v>
      </c>
      <c r="I235" s="5" cm="1">
        <f t="array" ref="I23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(A235=_xlpm._依頼NO列) *
                (YEAR(_xlpm._月次年月日列) = YEAR(H235))
            )
        ),
    0)
)</f>
        <v>0</v>
      </c>
      <c r="J235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10200</v>
      </c>
      <c r="K235" s="5">
        <f t="shared" si="18"/>
        <v>0</v>
      </c>
      <c r="L235" s="12">
        <f>_xlfn.LET(
  _xlpm._依頼NO, A235,
  _xlpm._集計年, YEAR(H235),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35" s="12">
        <f>_xlfn.LET(
  _xlpm._依頼NO, A235,
  _xlpm._集計年, YEAR(H235),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35" s="5" t="str">
        <f t="shared" si="19"/>
        <v>ｴﾝﾎﾞｽ</v>
      </c>
      <c r="O235" s="5" t="str">
        <f t="shared" si="20"/>
        <v/>
      </c>
      <c r="P235" s="5" t="str">
        <f t="shared" si="21"/>
        <v/>
      </c>
      <c r="Q235" s="5" t="str">
        <f t="shared" si="22"/>
        <v/>
      </c>
      <c r="R235" s="5" t="str">
        <f t="shared" si="23"/>
        <v/>
      </c>
      <c r="T235" t="b">
        <f>IF(_t受注ﾌｧｲﾙ_総合計[[#This Row],[加工金額]]=_t受注ﾌｧｲﾙ_総合計[[#This Row],[受注金額(修正)]],TRUE)</f>
        <v>1</v>
      </c>
    </row>
    <row r="236" spans="1:20">
      <c r="A236" s="232" t="s">
        <v>1295</v>
      </c>
      <c r="B236" t="s">
        <v>39</v>
      </c>
      <c r="C236" s="2">
        <v>46135</v>
      </c>
      <c r="D236" s="232">
        <v>6000</v>
      </c>
      <c r="E236" s="232">
        <v>78000</v>
      </c>
      <c r="F236" s="2" t="e" cm="1" vm="10">
        <f t="array" ref="F236">_xlfn.LET(
    _xlpm._完了日,_加工実績DATA[加工完了日],
    _xlpm._調整納期列,_t受注ﾌｧｲﾙ_総合計[調整納期],
    _xlpm._加工完了日,_xlfn.TAKE(
                _xlfn._xlws.FILTER(_xlpm._完了日,
                    (A236=_加工実績DATA[依頼NO])*
                    (YEAR(C236) = YEAR(_xlpm._完了日))
                ),1),
    IF(_xlpm._加工完了日 = 0,NA(),_xlpm._加工完了日)
)</f>
        <v>#VALUE!</v>
      </c>
      <c r="G236" s="2" t="str" cm="1">
        <f t="array" ref="G236">_xlfn.LET(
    _xlpm._完了日列,#REF!,
    _xlpm._完了日,
    _xlfn.TAKE(
        _xlfn._xlws.FILTER(_xlpm._完了日列,
            (A236=#REF!)*
            (DATEVALUE("2025/1/1") &lt; C236)
        ),1
    ),
    IFERROR(_xlpm._完了日,"")
)</f>
        <v/>
      </c>
      <c r="H236" s="2" cm="1">
        <f t="array" ref="H236">_xlfn.LET(
    _xlpm.f, IFERROR(F236, 0),
    _xlpm.g, IFERROR(G236, 0),
    _xlpm.c, IFERROR(C236, 0),
    _xlfn.IFS(
        ISNUMBER(_xlpm.f)*(_xlpm.f&gt;0), _xlpm.f,
        ISNUMBER(_xlpm.g)*(_xlpm.g&gt;0), _xlpm.g,
        ISNUMBER(_xlpm.c)*(_xlpm.c&gt;0), _xlpm.c,
        TRUE, ""
    )
)</f>
        <v>46135</v>
      </c>
      <c r="I236" s="5" cm="1">
        <f t="array" ref="I23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(A236=_xlpm._依頼NO列) *
                (YEAR(_xlpm._月次年月日列) = YEAR(H236))
            )
        ),
    0)
)</f>
        <v>0</v>
      </c>
      <c r="J236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78000</v>
      </c>
      <c r="K236" s="5">
        <f t="shared" si="18"/>
        <v>0</v>
      </c>
      <c r="L236" s="12">
        <f>_xlfn.LET(
  _xlpm._依頼NO, A236,
  _xlpm._集計年, YEAR(H236),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36" s="12">
        <f>_xlfn.LET(
  _xlpm._依頼NO, A236,
  _xlpm._集計年, YEAR(H236),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36" s="5" t="str">
        <f t="shared" si="19"/>
        <v>SEC</v>
      </c>
      <c r="O236" s="5" t="str">
        <f t="shared" si="20"/>
        <v/>
      </c>
      <c r="P236" s="5" t="str">
        <f t="shared" si="21"/>
        <v/>
      </c>
      <c r="Q236" s="5" t="str">
        <f t="shared" si="22"/>
        <v/>
      </c>
      <c r="R236" s="5" t="str">
        <f t="shared" si="23"/>
        <v/>
      </c>
      <c r="T236" t="b">
        <f>IF(_t受注ﾌｧｲﾙ_総合計[[#This Row],[加工金額]]=_t受注ﾌｧｲﾙ_総合計[[#This Row],[受注金額(修正)]],TRUE)</f>
        <v>1</v>
      </c>
    </row>
    <row r="237" spans="1:20">
      <c r="A237" s="232" t="s">
        <v>1296</v>
      </c>
      <c r="B237" t="s">
        <v>39</v>
      </c>
      <c r="C237" s="2">
        <v>46134</v>
      </c>
      <c r="D237" s="232">
        <v>6000</v>
      </c>
      <c r="E237" s="232">
        <v>78000</v>
      </c>
      <c r="F237" s="2" t="e" cm="1" vm="10">
        <f t="array" ref="F237">_xlfn.LET(
    _xlpm._完了日,_加工実績DATA[加工完了日],
    _xlpm._調整納期列,_t受注ﾌｧｲﾙ_総合計[調整納期],
    _xlpm._加工完了日,_xlfn.TAKE(
                _xlfn._xlws.FILTER(_xlpm._完了日,
                    (A237=_加工実績DATA[依頼NO])*
                    (YEAR(C237) = YEAR(_xlpm._完了日))
                ),1),
    IF(_xlpm._加工完了日 = 0,NA(),_xlpm._加工完了日)
)</f>
        <v>#VALUE!</v>
      </c>
      <c r="G237" s="2" t="str" cm="1">
        <f t="array" ref="G237">_xlfn.LET(
    _xlpm._完了日列,#REF!,
    _xlpm._完了日,
    _xlfn.TAKE(
        _xlfn._xlws.FILTER(_xlpm._完了日列,
            (A237=#REF!)*
            (DATEVALUE("2025/1/1") &lt; C237)
        ),1
    ),
    IFERROR(_xlpm._完了日,"")
)</f>
        <v/>
      </c>
      <c r="H237" s="2" cm="1">
        <f t="array" ref="H237">_xlfn.LET(
    _xlpm.f, IFERROR(F237, 0),
    _xlpm.g, IFERROR(G237, 0),
    _xlpm.c, IFERROR(C237, 0),
    _xlfn.IFS(
        ISNUMBER(_xlpm.f)*(_xlpm.f&gt;0), _xlpm.f,
        ISNUMBER(_xlpm.g)*(_xlpm.g&gt;0), _xlpm.g,
        ISNUMBER(_xlpm.c)*(_xlpm.c&gt;0), _xlpm.c,
        TRUE, ""
    )
)</f>
        <v>46134</v>
      </c>
      <c r="I237" s="5" cm="1">
        <f t="array" ref="I23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(A237=_xlpm._依頼NO列) *
                (YEAR(_xlpm._月次年月日列) = YEAR(H237))
            )
        ),
    0)
)</f>
        <v>0</v>
      </c>
      <c r="J237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78000</v>
      </c>
      <c r="K237" s="5">
        <f t="shared" si="18"/>
        <v>0</v>
      </c>
      <c r="L237" s="12">
        <f>_xlfn.LET(
  _xlpm._依頼NO, A237,
  _xlpm._集計年, YEAR(H237),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37" s="12">
        <f>_xlfn.LET(
  _xlpm._依頼NO, A237,
  _xlpm._集計年, YEAR(H237),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37" s="5" t="str">
        <f t="shared" si="19"/>
        <v>SEC</v>
      </c>
      <c r="O237" s="5" t="str">
        <f t="shared" si="20"/>
        <v/>
      </c>
      <c r="P237" s="5" t="str">
        <f t="shared" si="21"/>
        <v/>
      </c>
      <c r="Q237" s="5" t="str">
        <f t="shared" si="22"/>
        <v/>
      </c>
      <c r="R237" s="5" t="str">
        <f t="shared" si="23"/>
        <v/>
      </c>
      <c r="T237" t="b">
        <f>IF(_t受注ﾌｧｲﾙ_総合計[[#This Row],[加工金額]]=_t受注ﾌｧｲﾙ_総合計[[#This Row],[受注金額(修正)]],TRUE)</f>
        <v>1</v>
      </c>
    </row>
    <row r="238" spans="1:20">
      <c r="A238" s="232" t="s">
        <v>1297</v>
      </c>
      <c r="B238" t="s">
        <v>16</v>
      </c>
      <c r="C238" s="2">
        <v>46132</v>
      </c>
      <c r="D238" s="232">
        <v>2000</v>
      </c>
      <c r="E238" s="232">
        <v>17000</v>
      </c>
      <c r="F238" s="2" t="e" cm="1" vm="10">
        <f t="array" ref="F238">_xlfn.LET(
    _xlpm._完了日,_加工実績DATA[加工完了日],
    _xlpm._調整納期列,_t受注ﾌｧｲﾙ_総合計[調整納期],
    _xlpm._加工完了日,_xlfn.TAKE(
                _xlfn._xlws.FILTER(_xlpm._完了日,
                    (A238=_加工実績DATA[依頼NO])*
                    (YEAR(C238) = YEAR(_xlpm._完了日))
                ),1),
    IF(_xlpm._加工完了日 = 0,NA(),_xlpm._加工完了日)
)</f>
        <v>#VALUE!</v>
      </c>
      <c r="G238" s="2" t="str" cm="1">
        <f t="array" ref="G238">_xlfn.LET(
    _xlpm._完了日列,#REF!,
    _xlpm._完了日,
    _xlfn.TAKE(
        _xlfn._xlws.FILTER(_xlpm._完了日列,
            (A238=#REF!)*
            (DATEVALUE("2025/1/1") &lt; C238)
        ),1
    ),
    IFERROR(_xlpm._完了日,"")
)</f>
        <v/>
      </c>
      <c r="H238" s="2" cm="1">
        <f t="array" ref="H238">_xlfn.LET(
    _xlpm.f, IFERROR(F238, 0),
    _xlpm.g, IFERROR(G238, 0),
    _xlpm.c, IFERROR(C238, 0),
    _xlfn.IFS(
        ISNUMBER(_xlpm.f)*(_xlpm.f&gt;0), _xlpm.f,
        ISNUMBER(_xlpm.g)*(_xlpm.g&gt;0), _xlpm.g,
        ISNUMBER(_xlpm.c)*(_xlpm.c&gt;0), _xlpm.c,
        TRUE, ""
    )
)</f>
        <v>46132</v>
      </c>
      <c r="I238" s="5" cm="1">
        <f t="array" ref="I23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(A238=_xlpm._依頼NO列) *
                (YEAR(_xlpm._月次年月日列) = YEAR(H238))
            )
        ),
    0)
)</f>
        <v>0</v>
      </c>
      <c r="J238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17000</v>
      </c>
      <c r="K238" s="5">
        <f t="shared" si="18"/>
        <v>0</v>
      </c>
      <c r="L238" s="12">
        <f>_xlfn.LET(
  _xlpm._依頼NO, A238,
  _xlpm._集計年, YEAR(H238),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38" s="12">
        <f>_xlfn.LET(
  _xlpm._依頼NO, A238,
  _xlpm._集計年, YEAR(H238),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38" s="5" t="str">
        <f t="shared" si="19"/>
        <v>ｽﾘｯﾄ</v>
      </c>
      <c r="O238" s="5" t="str">
        <f t="shared" si="20"/>
        <v/>
      </c>
      <c r="P238" s="5" t="str">
        <f t="shared" si="21"/>
        <v/>
      </c>
      <c r="Q238" s="5" t="str">
        <f t="shared" si="22"/>
        <v/>
      </c>
      <c r="R238" s="5" t="str">
        <f t="shared" si="23"/>
        <v/>
      </c>
      <c r="T238" t="b">
        <f>IF(_t受注ﾌｧｲﾙ_総合計[[#This Row],[加工金額]]=_t受注ﾌｧｲﾙ_総合計[[#This Row],[受注金額(修正)]],TRUE)</f>
        <v>1</v>
      </c>
    </row>
    <row r="239" spans="1:20">
      <c r="A239" s="232" t="s">
        <v>1243</v>
      </c>
      <c r="B239" t="s">
        <v>110</v>
      </c>
      <c r="C239" s="2">
        <v>46139</v>
      </c>
      <c r="D239" s="232">
        <v>2700</v>
      </c>
      <c r="E239" s="232">
        <v>81000</v>
      </c>
      <c r="F239" s="2" t="e" cm="1" vm="10">
        <f t="array" ref="F239">_xlfn.LET(
    _xlpm._完了日,_加工実績DATA[加工完了日],
    _xlpm._調整納期列,_t受注ﾌｧｲﾙ_総合計[調整納期],
    _xlpm._加工完了日,_xlfn.TAKE(
                _xlfn._xlws.FILTER(_xlpm._完了日,
                    (A239=_加工実績DATA[依頼NO])*
                    (YEAR(C239) = YEAR(_xlpm._完了日))
                ),1),
    IF(_xlpm._加工完了日 = 0,NA(),_xlpm._加工完了日)
)</f>
        <v>#VALUE!</v>
      </c>
      <c r="G239" s="2" t="str" cm="1">
        <f t="array" ref="G239">_xlfn.LET(
    _xlpm._完了日列,#REF!,
    _xlpm._完了日,
    _xlfn.TAKE(
        _xlfn._xlws.FILTER(_xlpm._完了日列,
            (A239=#REF!)*
            (DATEVALUE("2025/1/1") &lt; C239)
        ),1
    ),
    IFERROR(_xlpm._完了日,"")
)</f>
        <v/>
      </c>
      <c r="H239" s="2" cm="1">
        <f t="array" ref="H239">_xlfn.LET(
    _xlpm.f, IFERROR(F239, 0),
    _xlpm.g, IFERROR(G239, 0),
    _xlpm.c, IFERROR(C239, 0),
    _xlfn.IFS(
        ISNUMBER(_xlpm.f)*(_xlpm.f&gt;0), _xlpm.f,
        ISNUMBER(_xlpm.g)*(_xlpm.g&gt;0), _xlpm.g,
        ISNUMBER(_xlpm.c)*(_xlpm.c&gt;0), _xlpm.c,
        TRUE, ""
    )
)</f>
        <v>46139</v>
      </c>
      <c r="I239" s="5" cm="1">
        <f t="array" ref="I23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(A239=_xlpm._依頼NO列) *
                (YEAR(_xlpm._月次年月日列) = YEAR(H239))
            )
        ),
    0)
)</f>
        <v>0</v>
      </c>
      <c r="J239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81000</v>
      </c>
      <c r="K239" s="5">
        <f t="shared" si="18"/>
        <v>0</v>
      </c>
      <c r="L239" s="12">
        <f>_xlfn.LET(
  _xlpm._依頼NO, A239,
  _xlpm._集計年, YEAR(H239),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39" s="12">
        <f>_xlfn.LET(
  _xlpm._依頼NO, A239,
  _xlpm._集計年, YEAR(H239),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39" s="5" t="str">
        <f t="shared" si="19"/>
        <v>ｽﾘｯﾄ</v>
      </c>
      <c r="O239" s="5" t="str">
        <f t="shared" si="20"/>
        <v>欠点表示</v>
      </c>
      <c r="P239" s="5" t="str">
        <f t="shared" si="21"/>
        <v/>
      </c>
      <c r="Q239" s="5" t="str">
        <f t="shared" si="22"/>
        <v/>
      </c>
      <c r="R239" s="5" t="str">
        <f t="shared" si="23"/>
        <v/>
      </c>
      <c r="T239" t="b">
        <f>IF(_t受注ﾌｧｲﾙ_総合計[[#This Row],[加工金額]]=_t受注ﾌｧｲﾙ_総合計[[#This Row],[受注金額(修正)]],TRUE)</f>
        <v>1</v>
      </c>
    </row>
    <row r="240" spans="1:20">
      <c r="A240" s="232" t="s">
        <v>1242</v>
      </c>
      <c r="B240" t="s">
        <v>110</v>
      </c>
      <c r="C240" s="2">
        <v>46139</v>
      </c>
      <c r="D240" s="232">
        <v>295</v>
      </c>
      <c r="E240" s="232">
        <v>8850</v>
      </c>
      <c r="F240" s="2" t="e" cm="1" vm="10">
        <f t="array" ref="F240">_xlfn.LET(
    _xlpm._完了日,_加工実績DATA[加工完了日],
    _xlpm._調整納期列,_t受注ﾌｧｲﾙ_総合計[調整納期],
    _xlpm._加工完了日,_xlfn.TAKE(
                _xlfn._xlws.FILTER(_xlpm._完了日,
                    (A240=_加工実績DATA[依頼NO])*
                    (YEAR(C240) = YEAR(_xlpm._完了日))
                ),1),
    IF(_xlpm._加工完了日 = 0,NA(),_xlpm._加工完了日)
)</f>
        <v>#VALUE!</v>
      </c>
      <c r="G240" s="2" t="str" cm="1">
        <f t="array" ref="G240">_xlfn.LET(
    _xlpm._完了日列,#REF!,
    _xlpm._完了日,
    _xlfn.TAKE(
        _xlfn._xlws.FILTER(_xlpm._完了日列,
            (A240=#REF!)*
            (DATEVALUE("2025/1/1") &lt; C240)
        ),1
    ),
    IFERROR(_xlpm._完了日,"")
)</f>
        <v/>
      </c>
      <c r="H240" s="2" cm="1">
        <f t="array" ref="H240">_xlfn.LET(
    _xlpm.f, IFERROR(F240, 0),
    _xlpm.g, IFERROR(G240, 0),
    _xlpm.c, IFERROR(C240, 0),
    _xlfn.IFS(
        ISNUMBER(_xlpm.f)*(_xlpm.f&gt;0), _xlpm.f,
        ISNUMBER(_xlpm.g)*(_xlpm.g&gt;0), _xlpm.g,
        ISNUMBER(_xlpm.c)*(_xlpm.c&gt;0), _xlpm.c,
        TRUE, ""
    )
)</f>
        <v>46139</v>
      </c>
      <c r="I240" s="5" cm="1">
        <f t="array" ref="I24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(A240=_xlpm._依頼NO列) *
                (YEAR(_xlpm._月次年月日列) = YEAR(H240))
            )
        ),
    0)
)</f>
        <v>0</v>
      </c>
      <c r="J240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8850</v>
      </c>
      <c r="K240" s="5">
        <f t="shared" si="18"/>
        <v>0</v>
      </c>
      <c r="L240" s="12">
        <f>_xlfn.LET(
  _xlpm._依頼NO, A240,
  _xlpm._集計年, YEAR(H240),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40" s="12">
        <f>_xlfn.LET(
  _xlpm._依頼NO, A240,
  _xlpm._集計年, YEAR(H240),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40" s="5" t="str">
        <f t="shared" si="19"/>
        <v>ｽﾘｯﾄ</v>
      </c>
      <c r="O240" s="5" t="str">
        <f t="shared" si="20"/>
        <v>欠点表示</v>
      </c>
      <c r="P240" s="5" t="str">
        <f t="shared" si="21"/>
        <v/>
      </c>
      <c r="Q240" s="5" t="str">
        <f t="shared" si="22"/>
        <v/>
      </c>
      <c r="R240" s="5" t="str">
        <f t="shared" si="23"/>
        <v/>
      </c>
      <c r="T240" t="b">
        <f>IF(_t受注ﾌｧｲﾙ_総合計[[#This Row],[加工金額]]=_t受注ﾌｧｲﾙ_総合計[[#This Row],[受注金額(修正)]],TRUE)</f>
        <v>1</v>
      </c>
    </row>
    <row r="241" spans="1:20">
      <c r="A241" s="232" t="s">
        <v>1300</v>
      </c>
      <c r="B241" t="s">
        <v>127</v>
      </c>
      <c r="C241" s="2">
        <v>46136</v>
      </c>
      <c r="D241" s="232">
        <v>2850</v>
      </c>
      <c r="E241" s="232">
        <v>73245</v>
      </c>
      <c r="F241" s="2" t="e" cm="1" vm="10">
        <f t="array" ref="F241">_xlfn.LET(
    _xlpm._完了日,_加工実績DATA[加工完了日],
    _xlpm._調整納期列,_t受注ﾌｧｲﾙ_総合計[調整納期],
    _xlpm._加工完了日,_xlfn.TAKE(
                _xlfn._xlws.FILTER(_xlpm._完了日,
                    (A241=_加工実績DATA[依頼NO])*
                    (YEAR(C241) = YEAR(_xlpm._完了日))
                ),1),
    IF(_xlpm._加工完了日 = 0,NA(),_xlpm._加工完了日)
)</f>
        <v>#VALUE!</v>
      </c>
      <c r="G241" s="2" t="str" cm="1">
        <f t="array" ref="G241">_xlfn.LET(
    _xlpm._完了日列,#REF!,
    _xlpm._完了日,
    _xlfn.TAKE(
        _xlfn._xlws.FILTER(_xlpm._完了日列,
            (A241=#REF!)*
            (DATEVALUE("2025/1/1") &lt; C241)
        ),1
    ),
    IFERROR(_xlpm._完了日,"")
)</f>
        <v/>
      </c>
      <c r="H241" s="2" cm="1">
        <f t="array" ref="H241">_xlfn.LET(
    _xlpm.f, IFERROR(F241, 0),
    _xlpm.g, IFERROR(G241, 0),
    _xlpm.c, IFERROR(C241, 0),
    _xlfn.IFS(
        ISNUMBER(_xlpm.f)*(_xlpm.f&gt;0), _xlpm.f,
        ISNUMBER(_xlpm.g)*(_xlpm.g&gt;0), _xlpm.g,
        ISNUMBER(_xlpm.c)*(_xlpm.c&gt;0), _xlpm.c,
        TRUE, ""
    )
)</f>
        <v>46136</v>
      </c>
      <c r="I241" s="5" cm="1">
        <f t="array" ref="I24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(A241=_xlpm._依頼NO列) *
                (YEAR(_xlpm._月次年月日列) = YEAR(H241))
            )
        ),
    0)
)</f>
        <v>0</v>
      </c>
      <c r="J241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73245</v>
      </c>
      <c r="K241" s="5">
        <f t="shared" si="18"/>
        <v>0</v>
      </c>
      <c r="L241" s="12">
        <f>_xlfn.LET(
  _xlpm._依頼NO, A241,
  _xlpm._集計年, YEAR(H241),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1</v>
      </c>
      <c r="M241" s="12">
        <f>_xlfn.LET(
  _xlpm._依頼NO, A241,
  _xlpm._集計年, YEAR(H241),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0</v>
      </c>
      <c r="N241" s="5" t="str">
        <f t="shared" si="19"/>
        <v>SEC</v>
      </c>
      <c r="O241" s="5" t="str">
        <f t="shared" si="20"/>
        <v>ｽﾘｯﾄ(JR)</v>
      </c>
      <c r="P241" s="5" t="str">
        <f t="shared" si="21"/>
        <v/>
      </c>
      <c r="Q241" s="5" t="str">
        <f t="shared" si="22"/>
        <v/>
      </c>
      <c r="R241" s="5" t="str">
        <f t="shared" si="23"/>
        <v/>
      </c>
      <c r="T241" t="b">
        <f>IF(_t受注ﾌｧｲﾙ_総合計[[#This Row],[加工金額]]=_t受注ﾌｧｲﾙ_総合計[[#This Row],[受注金額(修正)]],TRUE)</f>
        <v>1</v>
      </c>
    </row>
    <row r="242" spans="1:20">
      <c r="A242" s="232" t="s">
        <v>197</v>
      </c>
      <c r="B242" t="s">
        <v>43</v>
      </c>
      <c r="C242" s="2">
        <v>46133</v>
      </c>
      <c r="D242" s="232">
        <v>300</v>
      </c>
      <c r="E242" s="232">
        <v>3900</v>
      </c>
      <c r="F242" s="2" t="e" cm="1" vm="10">
        <f t="array" ref="F242">_xlfn.LET(
    _xlpm._完了日,_加工実績DATA[加工完了日],
    _xlpm._調整納期列,_t受注ﾌｧｲﾙ_総合計[調整納期],
    _xlpm._加工完了日,_xlfn.TAKE(
                _xlfn._xlws.FILTER(_xlpm._完了日,
                    (A242=_加工実績DATA[依頼NO])*
                    (YEAR(C242) = YEAR(_xlpm._完了日))
                ),1),
    IF(_xlpm._加工完了日 = 0,NA(),_xlpm._加工完了日)
)</f>
        <v>#VALUE!</v>
      </c>
      <c r="G242" s="2" t="str" cm="1">
        <f t="array" ref="G242">_xlfn.LET(
    _xlpm._完了日列,#REF!,
    _xlpm._完了日,
    _xlfn.TAKE(
        _xlfn._xlws.FILTER(_xlpm._完了日列,
            (A242=#REF!)*
            (DATEVALUE("2025/1/1") &lt; C242)
        ),1
    ),
    IFERROR(_xlpm._完了日,"")
)</f>
        <v/>
      </c>
      <c r="H242" s="2" cm="1">
        <f t="array" ref="H242">_xlfn.LET(
    _xlpm.f, IFERROR(F242, 0),
    _xlpm.g, IFERROR(G242, 0),
    _xlpm.c, IFERROR(C242, 0),
    _xlfn.IFS(
        ISNUMBER(_xlpm.f)*(_xlpm.f&gt;0), _xlpm.f,
        ISNUMBER(_xlpm.g)*(_xlpm.g&gt;0), _xlpm.g,
        ISNUMBER(_xlpm.c)*(_xlpm.c&gt;0), _xlpm.c,
        TRUE, ""
    )
)</f>
        <v>46133</v>
      </c>
      <c r="I242" s="5" cm="1">
        <f t="array" ref="I24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(A242=_xlpm._依頼NO列) *
                (YEAR(_xlpm._月次年月日列) = YEAR(H242))
            )
        ),
    0)
)</f>
        <v>0</v>
      </c>
      <c r="J242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3900</v>
      </c>
      <c r="K242" s="5">
        <f t="shared" si="18"/>
        <v>0</v>
      </c>
      <c r="L242" s="12">
        <f>_xlfn.LET(
  _xlpm._依頼NO, A242,
  _xlpm._集計年, YEAR(H242),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1</v>
      </c>
      <c r="M242" s="12">
        <f>_xlfn.LET(
  _xlpm._依頼NO, A242,
  _xlpm._集計年, YEAR(H242),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0</v>
      </c>
      <c r="N242" s="5" t="str">
        <f t="shared" si="19"/>
        <v>巻き返し</v>
      </c>
      <c r="O242" s="5" t="str">
        <f t="shared" si="20"/>
        <v/>
      </c>
      <c r="P242" s="5" t="str">
        <f t="shared" si="21"/>
        <v/>
      </c>
      <c r="Q242" s="5" t="str">
        <f t="shared" si="22"/>
        <v/>
      </c>
      <c r="R242" s="5" t="str">
        <f t="shared" si="23"/>
        <v/>
      </c>
      <c r="T242" t="b">
        <f>IF(_t受注ﾌｧｲﾙ_総合計[[#This Row],[加工金額]]=_t受注ﾌｧｲﾙ_総合計[[#This Row],[受注金額(修正)]],TRUE)</f>
        <v>1</v>
      </c>
    </row>
    <row r="243" spans="1:20">
      <c r="A243" s="232" t="s">
        <v>1305</v>
      </c>
      <c r="B243" t="s">
        <v>1310</v>
      </c>
      <c r="C243" s="2">
        <v>46126</v>
      </c>
      <c r="D243" s="232" t="s">
        <v>1307</v>
      </c>
      <c r="E243" s="232">
        <v>0</v>
      </c>
      <c r="F243" s="2" t="e" cm="1" vm="10">
        <f t="array" ref="F243">_xlfn.LET(
    _xlpm._完了日,_加工実績DATA[加工完了日],
    _xlpm._調整納期列,_t受注ﾌｧｲﾙ_総合計[調整納期],
    _xlpm._加工完了日,_xlfn.TAKE(
                _xlfn._xlws.FILTER(_xlpm._完了日,
                    (A243=_加工実績DATA[依頼NO])*
                    (YEAR(C243) = YEAR(_xlpm._完了日))
                ),1),
    IF(_xlpm._加工完了日 = 0,NA(),_xlpm._加工完了日)
)</f>
        <v>#VALUE!</v>
      </c>
      <c r="G243" s="2" t="str" cm="1">
        <f t="array" ref="G243">_xlfn.LET(
    _xlpm._完了日列,#REF!,
    _xlpm._完了日,
    _xlfn.TAKE(
        _xlfn._xlws.FILTER(_xlpm._完了日列,
            (A243=#REF!)*
            (DATEVALUE("2025/1/1") &lt; C243)
        ),1
    ),
    IFERROR(_xlpm._完了日,"")
)</f>
        <v/>
      </c>
      <c r="H243" s="2" cm="1">
        <f t="array" ref="H243">_xlfn.LET(
    _xlpm.f, IFERROR(F243, 0),
    _xlpm.g, IFERROR(G243, 0),
    _xlpm.c, IFERROR(C243, 0),
    _xlfn.IFS(
        ISNUMBER(_xlpm.f)*(_xlpm.f&gt;0), _xlpm.f,
        ISNUMBER(_xlpm.g)*(_xlpm.g&gt;0), _xlpm.g,
        ISNUMBER(_xlpm.c)*(_xlpm.c&gt;0), _xlpm.c,
        TRUE, ""
    )
)</f>
        <v>46126</v>
      </c>
      <c r="I243" s="5" cm="1">
        <f t="array" ref="I24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(A243=_xlpm._依頼NO列) *
                (YEAR(_xlpm._月次年月日列) = YEAR(H243))
            )
        ),
    0)
)</f>
        <v>0</v>
      </c>
      <c r="J243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0</v>
      </c>
      <c r="K243" s="5">
        <f t="shared" si="18"/>
        <v>0</v>
      </c>
      <c r="L243" s="12">
        <f>_xlfn.LET(
  _xlpm._依頼NO, A243,
  _xlpm._集計年, YEAR(H243),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1</v>
      </c>
      <c r="M243" s="12">
        <f>_xlfn.LET(
  _xlpm._依頼NO, A243,
  _xlpm._集計年, YEAR(H243),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0</v>
      </c>
      <c r="N243" s="5" t="str">
        <f t="shared" si="19"/>
        <v>巻返し</v>
      </c>
      <c r="O243" s="5" t="str">
        <f t="shared" si="20"/>
        <v>ｽﾘｯﾄ</v>
      </c>
      <c r="P243" s="5" t="str">
        <f t="shared" si="21"/>
        <v/>
      </c>
      <c r="Q243" s="5" t="str">
        <f t="shared" si="22"/>
        <v/>
      </c>
      <c r="R243" s="5" t="str">
        <f t="shared" si="23"/>
        <v/>
      </c>
      <c r="T243" t="b">
        <f>IF(_t受注ﾌｧｲﾙ_総合計[[#This Row],[加工金額]]=_t受注ﾌｧｲﾙ_総合計[[#This Row],[受注金額(修正)]],TRUE)</f>
        <v>1</v>
      </c>
    </row>
    <row r="244" spans="1:20">
      <c r="A244" s="232" t="s">
        <v>1311</v>
      </c>
      <c r="B244" t="s">
        <v>36</v>
      </c>
      <c r="C244" s="2">
        <v>46126</v>
      </c>
      <c r="D244" s="232">
        <v>30</v>
      </c>
      <c r="E244" s="232">
        <v>0</v>
      </c>
      <c r="F244" s="2" t="e" cm="1" vm="10">
        <f t="array" ref="F244">_xlfn.LET(
    _xlpm._完了日,_加工実績DATA[加工完了日],
    _xlpm._調整納期列,_t受注ﾌｧｲﾙ_総合計[調整納期],
    _xlpm._加工完了日,_xlfn.TAKE(
                _xlfn._xlws.FILTER(_xlpm._完了日,
                    (A244=_加工実績DATA[依頼NO])*
                    (YEAR(C244) = YEAR(_xlpm._完了日))
                ),1),
    IF(_xlpm._加工完了日 = 0,NA(),_xlpm._加工完了日)
)</f>
        <v>#VALUE!</v>
      </c>
      <c r="G244" s="2" t="str" cm="1">
        <f t="array" ref="G244">_xlfn.LET(
    _xlpm._完了日列,#REF!,
    _xlpm._完了日,
    _xlfn.TAKE(
        _xlfn._xlws.FILTER(_xlpm._完了日列,
            (A244=#REF!)*
            (DATEVALUE("2025/1/1") &lt; C244)
        ),1
    ),
    IFERROR(_xlpm._完了日,"")
)</f>
        <v/>
      </c>
      <c r="H244" s="2" cm="1">
        <f t="array" ref="H244">_xlfn.LET(
    _xlpm.f, IFERROR(F244, 0),
    _xlpm.g, IFERROR(G244, 0),
    _xlpm.c, IFERROR(C244, 0),
    _xlfn.IFS(
        ISNUMBER(_xlpm.f)*(_xlpm.f&gt;0), _xlpm.f,
        ISNUMBER(_xlpm.g)*(_xlpm.g&gt;0), _xlpm.g,
        ISNUMBER(_xlpm.c)*(_xlpm.c&gt;0), _xlpm.c,
        TRUE, ""
    )
)</f>
        <v>46126</v>
      </c>
      <c r="I244" s="5" cm="1">
        <f t="array" ref="I24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(A244=_xlpm._依頼NO列) *
                (YEAR(_xlpm._月次年月日列) = YEAR(H244))
            )
        ),
    0)
)</f>
        <v>0</v>
      </c>
      <c r="J244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0</v>
      </c>
      <c r="K244" s="5">
        <f t="shared" si="18"/>
        <v>0</v>
      </c>
      <c r="L244" s="12">
        <f>_xlfn.LET(
  _xlpm._依頼NO, A244,
  _xlpm._集計年, YEAR(H244),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1</v>
      </c>
      <c r="M244" s="12">
        <f>_xlfn.LET(
  _xlpm._依頼NO, A244,
  _xlpm._集計年, YEAR(H244),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0</v>
      </c>
      <c r="N244" s="5" t="str">
        <f t="shared" si="19"/>
        <v>EC</v>
      </c>
      <c r="O244" s="5" t="str">
        <f t="shared" si="20"/>
        <v/>
      </c>
      <c r="P244" s="5" t="str">
        <f t="shared" si="21"/>
        <v/>
      </c>
      <c r="Q244" s="5" t="str">
        <f t="shared" si="22"/>
        <v/>
      </c>
      <c r="R244" s="5" t="str">
        <f t="shared" si="23"/>
        <v/>
      </c>
      <c r="T244" t="b">
        <f>IF(_t受注ﾌｧｲﾙ_総合計[[#This Row],[加工金額]]=_t受注ﾌｧｲﾙ_総合計[[#This Row],[受注金額(修正)]],TRUE)</f>
        <v>1</v>
      </c>
    </row>
    <row r="245" spans="1:20">
      <c r="A245" s="232" t="s">
        <v>1315</v>
      </c>
      <c r="B245" t="s">
        <v>366</v>
      </c>
      <c r="C245" s="2">
        <v>46139</v>
      </c>
      <c r="D245" s="232" t="s">
        <v>1462</v>
      </c>
      <c r="E245" s="232">
        <v>240800</v>
      </c>
      <c r="F245" s="2" t="e" cm="1" vm="10">
        <f t="array" ref="F245">_xlfn.LET(
    _xlpm._完了日,_加工実績DATA[加工完了日],
    _xlpm._調整納期列,_t受注ﾌｧｲﾙ_総合計[調整納期],
    _xlpm._加工完了日,_xlfn.TAKE(
                _xlfn._xlws.FILTER(_xlpm._完了日,
                    (A245=_加工実績DATA[依頼NO])*
                    (YEAR(C245) = YEAR(_xlpm._完了日))
                ),1),
    IF(_xlpm._加工完了日 = 0,NA(),_xlpm._加工完了日)
)</f>
        <v>#VALUE!</v>
      </c>
      <c r="G245" s="2" t="str" cm="1">
        <f t="array" ref="G245">_xlfn.LET(
    _xlpm._完了日列,#REF!,
    _xlpm._完了日,
    _xlfn.TAKE(
        _xlfn._xlws.FILTER(_xlpm._完了日列,
            (A245=#REF!)*
            (DATEVALUE("2025/1/1") &lt; C245)
        ),1
    ),
    IFERROR(_xlpm._完了日,"")
)</f>
        <v/>
      </c>
      <c r="H245" s="2" cm="1">
        <f t="array" ref="H245">_xlfn.LET(
    _xlpm.f, IFERROR(F245, 0),
    _xlpm.g, IFERROR(G245, 0),
    _xlpm.c, IFERROR(C245, 0),
    _xlfn.IFS(
        ISNUMBER(_xlpm.f)*(_xlpm.f&gt;0), _xlpm.f,
        ISNUMBER(_xlpm.g)*(_xlpm.g&gt;0), _xlpm.g,
        ISNUMBER(_xlpm.c)*(_xlpm.c&gt;0), _xlpm.c,
        TRUE, ""
    )
)</f>
        <v>46139</v>
      </c>
      <c r="I245" s="5" cm="1">
        <f t="array" ref="I24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(A245=_xlpm._依頼NO列) *
                (YEAR(_xlpm._月次年月日列) = YEAR(H245))
            )
        ),
    0)
)</f>
        <v>0</v>
      </c>
      <c r="J245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240800</v>
      </c>
      <c r="K245" s="5">
        <f t="shared" si="18"/>
        <v>0</v>
      </c>
      <c r="L245" s="12">
        <f>_xlfn.LET(
  _xlpm._依頼NO, A245,
  _xlpm._集計年, YEAR(H245),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45" s="12">
        <f>_xlfn.LET(
  _xlpm._依頼NO, A245,
  _xlpm._集計年, YEAR(H245),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45" s="5" t="str">
        <f t="shared" si="19"/>
        <v>SEC</v>
      </c>
      <c r="O245" s="5" t="str">
        <f t="shared" si="20"/>
        <v>スリット</v>
      </c>
      <c r="P245" s="5" t="str">
        <f t="shared" si="21"/>
        <v/>
      </c>
      <c r="Q245" s="5" t="str">
        <f t="shared" si="22"/>
        <v/>
      </c>
      <c r="R245" s="5" t="str">
        <f t="shared" si="23"/>
        <v/>
      </c>
      <c r="T245" t="b">
        <f>IF(_t受注ﾌｧｲﾙ_総合計[[#This Row],[加工金額]]=_t受注ﾌｧｲﾙ_総合計[[#This Row],[受注金額(修正)]],TRUE)</f>
        <v>1</v>
      </c>
    </row>
    <row r="246" spans="1:20">
      <c r="A246" s="232" t="s">
        <v>1316</v>
      </c>
      <c r="B246" t="s">
        <v>486</v>
      </c>
      <c r="C246" s="2">
        <v>46135</v>
      </c>
      <c r="D246" s="232" t="s">
        <v>1187</v>
      </c>
      <c r="E246" s="232">
        <v>168000</v>
      </c>
      <c r="F246" s="2" t="e" cm="1" vm="10">
        <f t="array" ref="F246">_xlfn.LET(
    _xlpm._完了日,_加工実績DATA[加工完了日],
    _xlpm._調整納期列,_t受注ﾌｧｲﾙ_総合計[調整納期],
    _xlpm._加工完了日,_xlfn.TAKE(
                _xlfn._xlws.FILTER(_xlpm._完了日,
                    (A246=_加工実績DATA[依頼NO])*
                    (YEAR(C246) = YEAR(_xlpm._完了日))
                ),1),
    IF(_xlpm._加工完了日 = 0,NA(),_xlpm._加工完了日)
)</f>
        <v>#VALUE!</v>
      </c>
      <c r="G246" s="2" t="str" cm="1">
        <f t="array" ref="G246">_xlfn.LET(
    _xlpm._完了日列,#REF!,
    _xlpm._完了日,
    _xlfn.TAKE(
        _xlfn._xlws.FILTER(_xlpm._完了日列,
            (A246=#REF!)*
            (DATEVALUE("2025/1/1") &lt; C246)
        ),1
    ),
    IFERROR(_xlpm._完了日,"")
)</f>
        <v/>
      </c>
      <c r="H246" s="2" cm="1">
        <f t="array" ref="H246">_xlfn.LET(
    _xlpm.f, IFERROR(F246, 0),
    _xlpm.g, IFERROR(G246, 0),
    _xlpm.c, IFERROR(C246, 0),
    _xlfn.IFS(
        ISNUMBER(_xlpm.f)*(_xlpm.f&gt;0), _xlpm.f,
        ISNUMBER(_xlpm.g)*(_xlpm.g&gt;0), _xlpm.g,
        ISNUMBER(_xlpm.c)*(_xlpm.c&gt;0), _xlpm.c,
        TRUE, ""
    )
)</f>
        <v>46135</v>
      </c>
      <c r="I246" s="5" cm="1">
        <f t="array" ref="I24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(A246=_xlpm._依頼NO列) *
                (YEAR(_xlpm._月次年月日列) = YEAR(H246))
            )
        ),
    0)
)</f>
        <v>0</v>
      </c>
      <c r="J246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168000</v>
      </c>
      <c r="K246" s="5">
        <f t="shared" si="18"/>
        <v>0</v>
      </c>
      <c r="L246" s="12">
        <f>_xlfn.LET(
  _xlpm._依頼NO, A246,
  _xlpm._集計年, YEAR(H246),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46" s="12">
        <f>_xlfn.LET(
  _xlpm._依頼NO, A246,
  _xlpm._集計年, YEAR(H246),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46" s="5" t="str">
        <f t="shared" si="19"/>
        <v>SEC</v>
      </c>
      <c r="O246" s="5" t="str">
        <f t="shared" si="20"/>
        <v>熱融着</v>
      </c>
      <c r="P246" s="5" t="str">
        <f t="shared" si="21"/>
        <v/>
      </c>
      <c r="Q246" s="5" t="str">
        <f t="shared" si="22"/>
        <v/>
      </c>
      <c r="R246" s="5" t="str">
        <f t="shared" si="23"/>
        <v/>
      </c>
      <c r="T246" t="b">
        <f>IF(_t受注ﾌｧｲﾙ_総合計[[#This Row],[加工金額]]=_t受注ﾌｧｲﾙ_総合計[[#This Row],[受注金額(修正)]],TRUE)</f>
        <v>1</v>
      </c>
    </row>
    <row r="247" spans="1:20">
      <c r="A247" s="232" t="s">
        <v>1318</v>
      </c>
      <c r="B247" t="s">
        <v>115</v>
      </c>
      <c r="C247" s="2">
        <v>46133</v>
      </c>
      <c r="D247" s="232">
        <v>3200</v>
      </c>
      <c r="E247" s="232">
        <v>96000</v>
      </c>
      <c r="F247" s="2" t="e" cm="1" vm="10">
        <f t="array" ref="F247">_xlfn.LET(
    _xlpm._完了日,_加工実績DATA[加工完了日],
    _xlpm._調整納期列,_t受注ﾌｧｲﾙ_総合計[調整納期],
    _xlpm._加工完了日,_xlfn.TAKE(
                _xlfn._xlws.FILTER(_xlpm._完了日,
                    (A247=_加工実績DATA[依頼NO])*
                    (YEAR(C247) = YEAR(_xlpm._完了日))
                ),1),
    IF(_xlpm._加工完了日 = 0,NA(),_xlpm._加工完了日)
)</f>
        <v>#VALUE!</v>
      </c>
      <c r="G247" s="2" t="str" cm="1">
        <f t="array" ref="G247">_xlfn.LET(
    _xlpm._完了日列,#REF!,
    _xlpm._完了日,
    _xlfn.TAKE(
        _xlfn._xlws.FILTER(_xlpm._完了日列,
            (A247=#REF!)*
            (DATEVALUE("2025/1/1") &lt; C247)
        ),1
    ),
    IFERROR(_xlpm._完了日,"")
)</f>
        <v/>
      </c>
      <c r="H247" s="2" cm="1">
        <f t="array" ref="H247">_xlfn.LET(
    _xlpm.f, IFERROR(F247, 0),
    _xlpm.g, IFERROR(G247, 0),
    _xlpm.c, IFERROR(C247, 0),
    _xlfn.IFS(
        ISNUMBER(_xlpm.f)*(_xlpm.f&gt;0), _xlpm.f,
        ISNUMBER(_xlpm.g)*(_xlpm.g&gt;0), _xlpm.g,
        ISNUMBER(_xlpm.c)*(_xlpm.c&gt;0), _xlpm.c,
        TRUE, ""
    )
)</f>
        <v>46133</v>
      </c>
      <c r="I247" s="5" cm="1">
        <f t="array" ref="I24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(A247=_xlpm._依頼NO列) *
                (YEAR(_xlpm._月次年月日列) = YEAR(H247))
            )
        ),
    0)
)</f>
        <v>0</v>
      </c>
      <c r="J247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96000</v>
      </c>
      <c r="K247" s="5">
        <f t="shared" si="18"/>
        <v>0</v>
      </c>
      <c r="L247" s="12">
        <f>_xlfn.LET(
  _xlpm._依頼NO, A247,
  _xlpm._集計年, YEAR(H247),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47" s="12">
        <f>_xlfn.LET(
  _xlpm._依頼NO, A247,
  _xlpm._集計年, YEAR(H247),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47" s="5" t="str">
        <f t="shared" si="19"/>
        <v>ｽﾘｯﾄ</v>
      </c>
      <c r="O247" s="5" t="str">
        <f t="shared" si="20"/>
        <v>SEC</v>
      </c>
      <c r="P247" s="5" t="str">
        <f t="shared" si="21"/>
        <v/>
      </c>
      <c r="Q247" s="5" t="str">
        <f t="shared" si="22"/>
        <v/>
      </c>
      <c r="R247" s="5" t="str">
        <f t="shared" si="23"/>
        <v/>
      </c>
      <c r="T247" t="b">
        <f>IF(_t受注ﾌｧｲﾙ_総合計[[#This Row],[加工金額]]=_t受注ﾌｧｲﾙ_総合計[[#This Row],[受注金額(修正)]],TRUE)</f>
        <v>1</v>
      </c>
    </row>
    <row r="248" spans="1:20">
      <c r="A248" s="232" t="s">
        <v>1320</v>
      </c>
      <c r="B248" t="s">
        <v>115</v>
      </c>
      <c r="C248" s="2">
        <v>46133</v>
      </c>
      <c r="D248" s="232">
        <v>2000</v>
      </c>
      <c r="E248" s="232">
        <v>60000</v>
      </c>
      <c r="F248" s="2" t="e" cm="1" vm="10">
        <f t="array" ref="F248">_xlfn.LET(
    _xlpm._完了日,_加工実績DATA[加工完了日],
    _xlpm._調整納期列,_t受注ﾌｧｲﾙ_総合計[調整納期],
    _xlpm._加工完了日,_xlfn.TAKE(
                _xlfn._xlws.FILTER(_xlpm._完了日,
                    (A248=_加工実績DATA[依頼NO])*
                    (YEAR(C248) = YEAR(_xlpm._完了日))
                ),1),
    IF(_xlpm._加工完了日 = 0,NA(),_xlpm._加工完了日)
)</f>
        <v>#VALUE!</v>
      </c>
      <c r="G248" s="2" t="str" cm="1">
        <f t="array" ref="G248">_xlfn.LET(
    _xlpm._完了日列,#REF!,
    _xlpm._完了日,
    _xlfn.TAKE(
        _xlfn._xlws.FILTER(_xlpm._完了日列,
            (A248=#REF!)*
            (DATEVALUE("2025/1/1") &lt; C248)
        ),1
    ),
    IFERROR(_xlpm._完了日,"")
)</f>
        <v/>
      </c>
      <c r="H248" s="2" cm="1">
        <f t="array" ref="H248">_xlfn.LET(
    _xlpm.f, IFERROR(F248, 0),
    _xlpm.g, IFERROR(G248, 0),
    _xlpm.c, IFERROR(C248, 0),
    _xlfn.IFS(
        ISNUMBER(_xlpm.f)*(_xlpm.f&gt;0), _xlpm.f,
        ISNUMBER(_xlpm.g)*(_xlpm.g&gt;0), _xlpm.g,
        ISNUMBER(_xlpm.c)*(_xlpm.c&gt;0), _xlpm.c,
        TRUE, ""
    )
)</f>
        <v>46133</v>
      </c>
      <c r="I248" s="5" cm="1">
        <f t="array" ref="I24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(A248=_xlpm._依頼NO列) *
                (YEAR(_xlpm._月次年月日列) = YEAR(H248))
            )
        ),
    0)
)</f>
        <v>0</v>
      </c>
      <c r="J248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60000</v>
      </c>
      <c r="K248" s="5">
        <f t="shared" si="18"/>
        <v>0</v>
      </c>
      <c r="L248" s="12">
        <f>_xlfn.LET(
  _xlpm._依頼NO, A248,
  _xlpm._集計年, YEAR(H248),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48" s="12">
        <f>_xlfn.LET(
  _xlpm._依頼NO, A248,
  _xlpm._集計年, YEAR(H248),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48" s="5" t="str">
        <f t="shared" si="19"/>
        <v>ｽﾘｯﾄ</v>
      </c>
      <c r="O248" s="5" t="str">
        <f t="shared" si="20"/>
        <v>SEC</v>
      </c>
      <c r="P248" s="5" t="str">
        <f t="shared" si="21"/>
        <v/>
      </c>
      <c r="Q248" s="5" t="str">
        <f t="shared" si="22"/>
        <v/>
      </c>
      <c r="R248" s="5" t="str">
        <f t="shared" si="23"/>
        <v/>
      </c>
      <c r="T248" t="b">
        <f>IF(_t受注ﾌｧｲﾙ_総合計[[#This Row],[加工金額]]=_t受注ﾌｧｲﾙ_総合計[[#This Row],[受注金額(修正)]],TRUE)</f>
        <v>1</v>
      </c>
    </row>
    <row r="249" spans="1:20">
      <c r="A249" s="232" t="s">
        <v>1322</v>
      </c>
      <c r="B249" t="s">
        <v>39</v>
      </c>
      <c r="C249" s="2">
        <v>46136</v>
      </c>
      <c r="D249" s="232">
        <v>6000</v>
      </c>
      <c r="E249" s="232">
        <v>78000</v>
      </c>
      <c r="F249" s="2" t="e" cm="1" vm="10">
        <f t="array" ref="F249">_xlfn.LET(
    _xlpm._完了日,_加工実績DATA[加工完了日],
    _xlpm._調整納期列,_t受注ﾌｧｲﾙ_総合計[調整納期],
    _xlpm._加工完了日,_xlfn.TAKE(
                _xlfn._xlws.FILTER(_xlpm._完了日,
                    (A249=_加工実績DATA[依頼NO])*
                    (YEAR(C249) = YEAR(_xlpm._完了日))
                ),1),
    IF(_xlpm._加工完了日 = 0,NA(),_xlpm._加工完了日)
)</f>
        <v>#VALUE!</v>
      </c>
      <c r="G249" s="2" t="str" cm="1">
        <f t="array" ref="G249">_xlfn.LET(
    _xlpm._完了日列,#REF!,
    _xlpm._完了日,
    _xlfn.TAKE(
        _xlfn._xlws.FILTER(_xlpm._完了日列,
            (A249=#REF!)*
            (DATEVALUE("2025/1/1") &lt; C249)
        ),1
    ),
    IFERROR(_xlpm._完了日,"")
)</f>
        <v/>
      </c>
      <c r="H249" s="2" cm="1">
        <f t="array" ref="H249">_xlfn.LET(
    _xlpm.f, IFERROR(F249, 0),
    _xlpm.g, IFERROR(G249, 0),
    _xlpm.c, IFERROR(C249, 0),
    _xlfn.IFS(
        ISNUMBER(_xlpm.f)*(_xlpm.f&gt;0), _xlpm.f,
        ISNUMBER(_xlpm.g)*(_xlpm.g&gt;0), _xlpm.g,
        ISNUMBER(_xlpm.c)*(_xlpm.c&gt;0), _xlpm.c,
        TRUE, ""
    )
)</f>
        <v>46136</v>
      </c>
      <c r="I249" s="5" cm="1">
        <f t="array" ref="I24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(A249=_xlpm._依頼NO列) *
                (YEAR(_xlpm._月次年月日列) = YEAR(H249))
            )
        ),
    0)
)</f>
        <v>0</v>
      </c>
      <c r="J249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78000</v>
      </c>
      <c r="K249" s="5">
        <f t="shared" si="18"/>
        <v>0</v>
      </c>
      <c r="L249" s="12">
        <f>_xlfn.LET(
  _xlpm._依頼NO, A249,
  _xlpm._集計年, YEAR(H249),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49" s="12">
        <f>_xlfn.LET(
  _xlpm._依頼NO, A249,
  _xlpm._集計年, YEAR(H249),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49" s="5" t="str">
        <f t="shared" si="19"/>
        <v>SEC</v>
      </c>
      <c r="O249" s="5" t="str">
        <f t="shared" si="20"/>
        <v/>
      </c>
      <c r="P249" s="5" t="str">
        <f t="shared" si="21"/>
        <v/>
      </c>
      <c r="Q249" s="5" t="str">
        <f t="shared" si="22"/>
        <v/>
      </c>
      <c r="R249" s="5" t="str">
        <f t="shared" si="23"/>
        <v/>
      </c>
      <c r="T249" t="b">
        <f>IF(_t受注ﾌｧｲﾙ_総合計[[#This Row],[加工金額]]=_t受注ﾌｧｲﾙ_総合計[[#This Row],[受注金額(修正)]],TRUE)</f>
        <v>1</v>
      </c>
    </row>
    <row r="250" spans="1:20">
      <c r="A250" s="232" t="s">
        <v>1324</v>
      </c>
      <c r="B250" t="s">
        <v>17</v>
      </c>
      <c r="C250" s="2">
        <v>46133</v>
      </c>
      <c r="D250" s="232">
        <v>1200</v>
      </c>
      <c r="E250" s="232">
        <v>13200</v>
      </c>
      <c r="F250" s="2" t="e" cm="1" vm="10">
        <f t="array" ref="F250">_xlfn.LET(
    _xlpm._完了日,_加工実績DATA[加工完了日],
    _xlpm._調整納期列,_t受注ﾌｧｲﾙ_総合計[調整納期],
    _xlpm._加工完了日,_xlfn.TAKE(
                _xlfn._xlws.FILTER(_xlpm._完了日,
                    (A250=_加工実績DATA[依頼NO])*
                    (YEAR(C250) = YEAR(_xlpm._完了日))
                ),1),
    IF(_xlpm._加工完了日 = 0,NA(),_xlpm._加工完了日)
)</f>
        <v>#VALUE!</v>
      </c>
      <c r="G250" s="2" t="str" cm="1">
        <f t="array" ref="G250">_xlfn.LET(
    _xlpm._完了日列,#REF!,
    _xlpm._完了日,
    _xlfn.TAKE(
        _xlfn._xlws.FILTER(_xlpm._完了日列,
            (A250=#REF!)*
            (DATEVALUE("2025/1/1") &lt; C250)
        ),1
    ),
    IFERROR(_xlpm._完了日,"")
)</f>
        <v/>
      </c>
      <c r="H250" s="2" cm="1">
        <f t="array" ref="H250">_xlfn.LET(
    _xlpm.f, IFERROR(F250, 0),
    _xlpm.g, IFERROR(G250, 0),
    _xlpm.c, IFERROR(C250, 0),
    _xlfn.IFS(
        ISNUMBER(_xlpm.f)*(_xlpm.f&gt;0), _xlpm.f,
        ISNUMBER(_xlpm.g)*(_xlpm.g&gt;0), _xlpm.g,
        ISNUMBER(_xlpm.c)*(_xlpm.c&gt;0), _xlpm.c,
        TRUE, ""
    )
)</f>
        <v>46133</v>
      </c>
      <c r="I250" s="5" cm="1">
        <f t="array" ref="I25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(A250=_xlpm._依頼NO列) *
                (YEAR(_xlpm._月次年月日列) = YEAR(H250))
            )
        ),
    0)
)</f>
        <v>0</v>
      </c>
      <c r="J250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13200</v>
      </c>
      <c r="K250" s="5">
        <f t="shared" si="18"/>
        <v>0</v>
      </c>
      <c r="L250" s="12">
        <f>_xlfn.LET(
  _xlpm._依頼NO, A250,
  _xlpm._集計年, YEAR(H250),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50" s="12">
        <f>_xlfn.LET(
  _xlpm._依頼NO, A250,
  _xlpm._集計年, YEAR(H250),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50" s="5" t="str">
        <f t="shared" si="19"/>
        <v>ｽﾗｲｽ</v>
      </c>
      <c r="O250" s="5" t="str">
        <f t="shared" si="20"/>
        <v/>
      </c>
      <c r="P250" s="5" t="str">
        <f t="shared" si="21"/>
        <v/>
      </c>
      <c r="Q250" s="5" t="str">
        <f t="shared" si="22"/>
        <v/>
      </c>
      <c r="R250" s="5" t="str">
        <f t="shared" si="23"/>
        <v/>
      </c>
      <c r="T250" t="b">
        <f>IF(_t受注ﾌｧｲﾙ_総合計[[#This Row],[加工金額]]=_t受注ﾌｧｲﾙ_総合計[[#This Row],[受注金額(修正)]],TRUE)</f>
        <v>1</v>
      </c>
    </row>
    <row r="251" spans="1:20">
      <c r="A251" s="232" t="s">
        <v>1326</v>
      </c>
      <c r="B251" t="s">
        <v>95</v>
      </c>
      <c r="C251" s="2">
        <v>46129</v>
      </c>
      <c r="D251" s="232">
        <v>1000</v>
      </c>
      <c r="E251" s="232">
        <v>26000</v>
      </c>
      <c r="F251" s="2" t="e" cm="1" vm="10">
        <f t="array" ref="F251">_xlfn.LET(
    _xlpm._完了日,_加工実績DATA[加工完了日],
    _xlpm._調整納期列,_t受注ﾌｧｲﾙ_総合計[調整納期],
    _xlpm._加工完了日,_xlfn.TAKE(
                _xlfn._xlws.FILTER(_xlpm._完了日,
                    (A251=_加工実績DATA[依頼NO])*
                    (YEAR(C251) = YEAR(_xlpm._完了日))
                ),1),
    IF(_xlpm._加工完了日 = 0,NA(),_xlpm._加工完了日)
)</f>
        <v>#VALUE!</v>
      </c>
      <c r="G251" s="2" t="str" cm="1">
        <f t="array" ref="G251">_xlfn.LET(
    _xlpm._完了日列,#REF!,
    _xlpm._完了日,
    _xlfn.TAKE(
        _xlfn._xlws.FILTER(_xlpm._完了日列,
            (A251=#REF!)*
            (DATEVALUE("2025/1/1") &lt; C251)
        ),1
    ),
    IFERROR(_xlpm._完了日,"")
)</f>
        <v/>
      </c>
      <c r="H251" s="2" cm="1">
        <f t="array" ref="H251">_xlfn.LET(
    _xlpm.f, IFERROR(F251, 0),
    _xlpm.g, IFERROR(G251, 0),
    _xlpm.c, IFERROR(C251, 0),
    _xlfn.IFS(
        ISNUMBER(_xlpm.f)*(_xlpm.f&gt;0), _xlpm.f,
        ISNUMBER(_xlpm.g)*(_xlpm.g&gt;0), _xlpm.g,
        ISNUMBER(_xlpm.c)*(_xlpm.c&gt;0), _xlpm.c,
        TRUE, ""
    )
)</f>
        <v>46129</v>
      </c>
      <c r="I251" s="5" cm="1">
        <f t="array" ref="I25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(A251=_xlpm._依頼NO列) *
                (YEAR(_xlpm._月次年月日列) = YEAR(H251))
            )
        ),
    0)
)</f>
        <v>0</v>
      </c>
      <c r="J251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26000</v>
      </c>
      <c r="K251" s="5">
        <f t="shared" si="18"/>
        <v>0</v>
      </c>
      <c r="L251" s="12">
        <f>_xlfn.LET(
  _xlpm._依頼NO, A251,
  _xlpm._集計年, YEAR(H251),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51" s="12">
        <f>_xlfn.LET(
  _xlpm._依頼NO, A251,
  _xlpm._集計年, YEAR(H251),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51" s="5" t="str">
        <f t="shared" si="19"/>
        <v>ｽﾗｲｽ</v>
      </c>
      <c r="O251" s="5" t="str">
        <f t="shared" si="20"/>
        <v>分割</v>
      </c>
      <c r="P251" s="5" t="str">
        <f t="shared" si="21"/>
        <v/>
      </c>
      <c r="Q251" s="5" t="str">
        <f t="shared" si="22"/>
        <v/>
      </c>
      <c r="R251" s="5" t="str">
        <f t="shared" si="23"/>
        <v/>
      </c>
      <c r="T251" t="b">
        <f>IF(_t受注ﾌｧｲﾙ_総合計[[#This Row],[加工金額]]=_t受注ﾌｧｲﾙ_総合計[[#This Row],[受注金額(修正)]],TRUE)</f>
        <v>1</v>
      </c>
    </row>
    <row r="252" spans="1:20">
      <c r="A252" s="232" t="s">
        <v>496</v>
      </c>
      <c r="B252" t="s">
        <v>37</v>
      </c>
      <c r="C252" s="2">
        <v>46126</v>
      </c>
      <c r="D252" s="232" t="s">
        <v>1347</v>
      </c>
      <c r="E252" s="232">
        <v>3720</v>
      </c>
      <c r="F252" s="2" t="e" cm="1" vm="10">
        <f t="array" ref="F252">_xlfn.LET(
    _xlpm._完了日,_加工実績DATA[加工完了日],
    _xlpm._調整納期列,_t受注ﾌｧｲﾙ_総合計[調整納期],
    _xlpm._加工完了日,_xlfn.TAKE(
                _xlfn._xlws.FILTER(_xlpm._完了日,
                    (A252=_加工実績DATA[依頼NO])*
                    (YEAR(C252) = YEAR(_xlpm._完了日))
                ),1),
    IF(_xlpm._加工完了日 = 0,NA(),_xlpm._加工完了日)
)</f>
        <v>#VALUE!</v>
      </c>
      <c r="G252" s="2" t="str" cm="1">
        <f t="array" ref="G252">_xlfn.LET(
    _xlpm._完了日列,#REF!,
    _xlpm._完了日,
    _xlfn.TAKE(
        _xlfn._xlws.FILTER(_xlpm._完了日列,
            (A252=#REF!)*
            (DATEVALUE("2025/1/1") &lt; C252)
        ),1
    ),
    IFERROR(_xlpm._完了日,"")
)</f>
        <v/>
      </c>
      <c r="H252" s="2" cm="1">
        <f t="array" ref="H252">_xlfn.LET(
    _xlpm.f, IFERROR(F252, 0),
    _xlpm.g, IFERROR(G252, 0),
    _xlpm.c, IFERROR(C252, 0),
    _xlfn.IFS(
        ISNUMBER(_xlpm.f)*(_xlpm.f&gt;0), _xlpm.f,
        ISNUMBER(_xlpm.g)*(_xlpm.g&gt;0), _xlpm.g,
        ISNUMBER(_xlpm.c)*(_xlpm.c&gt;0), _xlpm.c,
        TRUE, ""
    )
)</f>
        <v>46126</v>
      </c>
      <c r="I252" s="5" cm="1">
        <f t="array" ref="I25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(A252=_xlpm._依頼NO列) *
                (YEAR(_xlpm._月次年月日列) = YEAR(H252))
            )
        ),
    0)
)</f>
        <v>0</v>
      </c>
      <c r="J252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3720</v>
      </c>
      <c r="K252" s="5">
        <f t="shared" si="18"/>
        <v>0</v>
      </c>
      <c r="L252" s="12">
        <f>_xlfn.LET(
  _xlpm._依頼NO, A252,
  _xlpm._集計年, YEAR(H252),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52" s="12">
        <f>_xlfn.LET(
  _xlpm._依頼NO, A252,
  _xlpm._集計年, YEAR(H252),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52" s="5" t="str">
        <f t="shared" si="19"/>
        <v>EC</v>
      </c>
      <c r="O252" s="5" t="str">
        <f t="shared" si="20"/>
        <v>分割</v>
      </c>
      <c r="P252" s="5" t="str">
        <f t="shared" si="21"/>
        <v/>
      </c>
      <c r="Q252" s="5" t="str">
        <f t="shared" si="22"/>
        <v/>
      </c>
      <c r="R252" s="5" t="str">
        <f t="shared" si="23"/>
        <v/>
      </c>
      <c r="T252" t="b">
        <f>IF(_t受注ﾌｧｲﾙ_総合計[[#This Row],[加工金額]]=_t受注ﾌｧｲﾙ_総合計[[#This Row],[受注金額(修正)]],TRUE)</f>
        <v>1</v>
      </c>
    </row>
    <row r="253" spans="1:20">
      <c r="A253" s="232" t="s">
        <v>495</v>
      </c>
      <c r="B253" t="s">
        <v>880</v>
      </c>
      <c r="C253" s="2">
        <v>46142</v>
      </c>
      <c r="D253" s="232">
        <v>5700</v>
      </c>
      <c r="E253" s="232">
        <v>216600</v>
      </c>
      <c r="F253" s="2" t="e" cm="1" vm="10">
        <f t="array" ref="F253">_xlfn.LET(
    _xlpm._完了日,_加工実績DATA[加工完了日],
    _xlpm._調整納期列,_t受注ﾌｧｲﾙ_総合計[調整納期],
    _xlpm._加工完了日,_xlfn.TAKE(
                _xlfn._xlws.FILTER(_xlpm._完了日,
                    (A253=_加工実績DATA[依頼NO])*
                    (YEAR(C253) = YEAR(_xlpm._完了日))
                ),1),
    IF(_xlpm._加工完了日 = 0,NA(),_xlpm._加工完了日)
)</f>
        <v>#VALUE!</v>
      </c>
      <c r="G253" s="2" t="str" cm="1">
        <f t="array" ref="G253">_xlfn.LET(
    _xlpm._完了日列,#REF!,
    _xlpm._完了日,
    _xlfn.TAKE(
        _xlfn._xlws.FILTER(_xlpm._完了日列,
            (A253=#REF!)*
            (DATEVALUE("2025/1/1") &lt; C253)
        ),1
    ),
    IFERROR(_xlpm._完了日,"")
)</f>
        <v/>
      </c>
      <c r="H253" s="2" cm="1">
        <f t="array" ref="H253">_xlfn.LET(
    _xlpm.f, IFERROR(F253, 0),
    _xlpm.g, IFERROR(G253, 0),
    _xlpm.c, IFERROR(C253, 0),
    _xlfn.IFS(
        ISNUMBER(_xlpm.f)*(_xlpm.f&gt;0), _xlpm.f,
        ISNUMBER(_xlpm.g)*(_xlpm.g&gt;0), _xlpm.g,
        ISNUMBER(_xlpm.c)*(_xlpm.c&gt;0), _xlpm.c,
        TRUE, ""
    )
)</f>
        <v>46142</v>
      </c>
      <c r="I253" s="5" cm="1">
        <f t="array" ref="I25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(A253=_xlpm._依頼NO列) *
                (YEAR(_xlpm._月次年月日列) = YEAR(H253))
            )
        ),
    0)
)</f>
        <v>0</v>
      </c>
      <c r="J253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216600</v>
      </c>
      <c r="K253" s="5">
        <f t="shared" si="18"/>
        <v>0</v>
      </c>
      <c r="L253" s="12">
        <f>_xlfn.LET(
  _xlpm._依頼NO, A253,
  _xlpm._集計年, YEAR(H253),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53" s="12">
        <f>_xlfn.LET(
  _xlpm._依頼NO, A253,
  _xlpm._集計年, YEAR(H253),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53" s="5" t="str">
        <f t="shared" si="19"/>
        <v>EC</v>
      </c>
      <c r="O253" s="5" t="str">
        <f t="shared" si="20"/>
        <v>ゴミ除去</v>
      </c>
      <c r="P253" s="5" t="str">
        <f t="shared" si="21"/>
        <v/>
      </c>
      <c r="Q253" s="5" t="str">
        <f t="shared" si="22"/>
        <v/>
      </c>
      <c r="R253" s="5" t="str">
        <f t="shared" si="23"/>
        <v/>
      </c>
      <c r="T253" t="b">
        <f>IF(_t受注ﾌｧｲﾙ_総合計[[#This Row],[加工金額]]=_t受注ﾌｧｲﾙ_総合計[[#This Row],[受注金額(修正)]],TRUE)</f>
        <v>1</v>
      </c>
    </row>
    <row r="254" spans="1:20">
      <c r="A254" s="232" t="s">
        <v>493</v>
      </c>
      <c r="B254" t="s">
        <v>880</v>
      </c>
      <c r="C254" s="2">
        <v>46140</v>
      </c>
      <c r="D254" s="232">
        <v>6000</v>
      </c>
      <c r="E254" s="232">
        <v>228000</v>
      </c>
      <c r="F254" s="2" t="e" cm="1" vm="10">
        <f t="array" ref="F254">_xlfn.LET(
    _xlpm._完了日,_加工実績DATA[加工完了日],
    _xlpm._調整納期列,_t受注ﾌｧｲﾙ_総合計[調整納期],
    _xlpm._加工完了日,_xlfn.TAKE(
                _xlfn._xlws.FILTER(_xlpm._完了日,
                    (A254=_加工実績DATA[依頼NO])*
                    (YEAR(C254) = YEAR(_xlpm._完了日))
                ),1),
    IF(_xlpm._加工完了日 = 0,NA(),_xlpm._加工完了日)
)</f>
        <v>#VALUE!</v>
      </c>
      <c r="G254" s="2" t="str" cm="1">
        <f t="array" ref="G254">_xlfn.LET(
    _xlpm._完了日列,#REF!,
    _xlpm._完了日,
    _xlfn.TAKE(
        _xlfn._xlws.FILTER(_xlpm._完了日列,
            (A254=#REF!)*
            (DATEVALUE("2025/1/1") &lt; C254)
        ),1
    ),
    IFERROR(_xlpm._完了日,"")
)</f>
        <v/>
      </c>
      <c r="H254" s="2" cm="1">
        <f t="array" ref="H254">_xlfn.LET(
    _xlpm.f, IFERROR(F254, 0),
    _xlpm.g, IFERROR(G254, 0),
    _xlpm.c, IFERROR(C254, 0),
    _xlfn.IFS(
        ISNUMBER(_xlpm.f)*(_xlpm.f&gt;0), _xlpm.f,
        ISNUMBER(_xlpm.g)*(_xlpm.g&gt;0), _xlpm.g,
        ISNUMBER(_xlpm.c)*(_xlpm.c&gt;0), _xlpm.c,
        TRUE, ""
    )
)</f>
        <v>46140</v>
      </c>
      <c r="I254" s="5" cm="1">
        <f t="array" ref="I25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(A254=_xlpm._依頼NO列) *
                (YEAR(_xlpm._月次年月日列) = YEAR(H254))
            )
        ),
    0)
)</f>
        <v>0</v>
      </c>
      <c r="J254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228000</v>
      </c>
      <c r="K254" s="5">
        <f t="shared" si="18"/>
        <v>0</v>
      </c>
      <c r="L254" s="12">
        <f>_xlfn.LET(
  _xlpm._依頼NO, A254,
  _xlpm._集計年, YEAR(H254),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54" s="12">
        <f>_xlfn.LET(
  _xlpm._依頼NO, A254,
  _xlpm._集計年, YEAR(H254),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54" s="5" t="str">
        <f t="shared" si="19"/>
        <v>EC</v>
      </c>
      <c r="O254" s="5" t="str">
        <f t="shared" si="20"/>
        <v>ゴミ除去</v>
      </c>
      <c r="P254" s="5" t="str">
        <f t="shared" si="21"/>
        <v/>
      </c>
      <c r="Q254" s="5" t="str">
        <f t="shared" si="22"/>
        <v/>
      </c>
      <c r="R254" s="5" t="str">
        <f t="shared" si="23"/>
        <v/>
      </c>
      <c r="T254" t="b">
        <f>IF(_t受注ﾌｧｲﾙ_総合計[[#This Row],[加工金額]]=_t受注ﾌｧｲﾙ_総合計[[#This Row],[受注金額(修正)]],TRUE)</f>
        <v>1</v>
      </c>
    </row>
    <row r="255" spans="1:20">
      <c r="A255" s="232" t="s">
        <v>252</v>
      </c>
      <c r="B255" t="s">
        <v>36</v>
      </c>
      <c r="C255" s="2">
        <v>46128</v>
      </c>
      <c r="D255" s="232">
        <v>250</v>
      </c>
      <c r="E255" s="232">
        <v>4500</v>
      </c>
      <c r="F255" s="2" t="e" cm="1" vm="10">
        <f t="array" ref="F255">_xlfn.LET(
    _xlpm._完了日,_加工実績DATA[加工完了日],
    _xlpm._調整納期列,_t受注ﾌｧｲﾙ_総合計[調整納期],
    _xlpm._加工完了日,_xlfn.TAKE(
                _xlfn._xlws.FILTER(_xlpm._完了日,
                    (A255=_加工実績DATA[依頼NO])*
                    (YEAR(C255) = YEAR(_xlpm._完了日))
                ),1),
    IF(_xlpm._加工完了日 = 0,NA(),_xlpm._加工完了日)
)</f>
        <v>#VALUE!</v>
      </c>
      <c r="G255" s="2" t="str" cm="1">
        <f t="array" ref="G255">_xlfn.LET(
    _xlpm._完了日列,#REF!,
    _xlpm._完了日,
    _xlfn.TAKE(
        _xlfn._xlws.FILTER(_xlpm._完了日列,
            (A255=#REF!)*
            (DATEVALUE("2025/1/1") &lt; C255)
        ),1
    ),
    IFERROR(_xlpm._完了日,"")
)</f>
        <v/>
      </c>
      <c r="H255" s="2" cm="1">
        <f t="array" ref="H255">_xlfn.LET(
    _xlpm.f, IFERROR(F255, 0),
    _xlpm.g, IFERROR(G255, 0),
    _xlpm.c, IFERROR(C255, 0),
    _xlfn.IFS(
        ISNUMBER(_xlpm.f)*(_xlpm.f&gt;0), _xlpm.f,
        ISNUMBER(_xlpm.g)*(_xlpm.g&gt;0), _xlpm.g,
        ISNUMBER(_xlpm.c)*(_xlpm.c&gt;0), _xlpm.c,
        TRUE, ""
    )
)</f>
        <v>46128</v>
      </c>
      <c r="I255" s="5" cm="1">
        <f t="array" ref="I25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(A255=_xlpm._依頼NO列) *
                (YEAR(_xlpm._月次年月日列) = YEAR(H255))
            )
        ),
    0)
)</f>
        <v>0</v>
      </c>
      <c r="J255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4500</v>
      </c>
      <c r="K255" s="5">
        <f t="shared" si="18"/>
        <v>0</v>
      </c>
      <c r="L255" s="12">
        <f>_xlfn.LET(
  _xlpm._依頼NO, A255,
  _xlpm._集計年, YEAR(H255),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55" s="12">
        <f>_xlfn.LET(
  _xlpm._依頼NO, A255,
  _xlpm._集計年, YEAR(H255),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55" s="5" t="str">
        <f t="shared" si="19"/>
        <v>EC</v>
      </c>
      <c r="O255" s="5" t="str">
        <f t="shared" si="20"/>
        <v/>
      </c>
      <c r="P255" s="5" t="str">
        <f t="shared" si="21"/>
        <v/>
      </c>
      <c r="Q255" s="5" t="str">
        <f t="shared" si="22"/>
        <v/>
      </c>
      <c r="R255" s="5" t="str">
        <f t="shared" si="23"/>
        <v/>
      </c>
      <c r="T255" t="b">
        <f>IF(_t受注ﾌｧｲﾙ_総合計[[#This Row],[加工金額]]=_t受注ﾌｧｲﾙ_総合計[[#This Row],[受注金額(修正)]],TRUE)</f>
        <v>1</v>
      </c>
    </row>
    <row r="256" spans="1:20">
      <c r="A256" s="232" t="s">
        <v>79</v>
      </c>
      <c r="B256" t="s">
        <v>36</v>
      </c>
      <c r="C256" s="2">
        <v>46128</v>
      </c>
      <c r="D256" s="232">
        <v>2400</v>
      </c>
      <c r="E256" s="232">
        <v>43200</v>
      </c>
      <c r="F256" s="2" t="e" cm="1" vm="10">
        <f t="array" ref="F256">_xlfn.LET(
    _xlpm._完了日,_加工実績DATA[加工完了日],
    _xlpm._調整納期列,_t受注ﾌｧｲﾙ_総合計[調整納期],
    _xlpm._加工完了日,_xlfn.TAKE(
                _xlfn._xlws.FILTER(_xlpm._完了日,
                    (A256=_加工実績DATA[依頼NO])*
                    (YEAR(C256) = YEAR(_xlpm._完了日))
                ),1),
    IF(_xlpm._加工完了日 = 0,NA(),_xlpm._加工完了日)
)</f>
        <v>#VALUE!</v>
      </c>
      <c r="G256" s="2" t="str" cm="1">
        <f t="array" ref="G256">_xlfn.LET(
    _xlpm._完了日列,#REF!,
    _xlpm._完了日,
    _xlfn.TAKE(
        _xlfn._xlws.FILTER(_xlpm._完了日列,
            (A256=#REF!)*
            (DATEVALUE("2025/1/1") &lt; C256)
        ),1
    ),
    IFERROR(_xlpm._完了日,"")
)</f>
        <v/>
      </c>
      <c r="H256" s="2" cm="1">
        <f t="array" ref="H256">_xlfn.LET(
    _xlpm.f, IFERROR(F256, 0),
    _xlpm.g, IFERROR(G256, 0),
    _xlpm.c, IFERROR(C256, 0),
    _xlfn.IFS(
        ISNUMBER(_xlpm.f)*(_xlpm.f&gt;0), _xlpm.f,
        ISNUMBER(_xlpm.g)*(_xlpm.g&gt;0), _xlpm.g,
        ISNUMBER(_xlpm.c)*(_xlpm.c&gt;0), _xlpm.c,
        TRUE, ""
    )
)</f>
        <v>46128</v>
      </c>
      <c r="I256" s="5" cm="1">
        <f t="array" ref="I25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(A256=_xlpm._依頼NO列) *
                (YEAR(_xlpm._月次年月日列) = YEAR(H256))
            )
        ),
    0)
)</f>
        <v>0</v>
      </c>
      <c r="J256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43200</v>
      </c>
      <c r="K256" s="5">
        <f t="shared" si="18"/>
        <v>0</v>
      </c>
      <c r="L256" s="12">
        <f>_xlfn.LET(
  _xlpm._依頼NO, A256,
  _xlpm._集計年, YEAR(H256),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56" s="12">
        <f>_xlfn.LET(
  _xlpm._依頼NO, A256,
  _xlpm._集計年, YEAR(H256),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56" s="5" t="str">
        <f t="shared" si="19"/>
        <v>EC</v>
      </c>
      <c r="O256" s="5" t="str">
        <f t="shared" si="20"/>
        <v/>
      </c>
      <c r="P256" s="5" t="str">
        <f t="shared" si="21"/>
        <v/>
      </c>
      <c r="Q256" s="5" t="str">
        <f t="shared" si="22"/>
        <v/>
      </c>
      <c r="R256" s="5" t="str">
        <f t="shared" si="23"/>
        <v/>
      </c>
      <c r="T256" t="b">
        <f>IF(_t受注ﾌｧｲﾙ_総合計[[#This Row],[加工金額]]=_t受注ﾌｧｲﾙ_総合計[[#This Row],[受注金額(修正)]],TRUE)</f>
        <v>1</v>
      </c>
    </row>
    <row r="257" spans="1:20">
      <c r="A257" s="232" t="s">
        <v>1283</v>
      </c>
      <c r="B257" t="s">
        <v>127</v>
      </c>
      <c r="C257" s="2">
        <v>46133</v>
      </c>
      <c r="D257" s="232">
        <v>475</v>
      </c>
      <c r="E257" s="232">
        <v>20425</v>
      </c>
      <c r="F257" s="2" t="e" cm="1" vm="10">
        <f t="array" ref="F257">_xlfn.LET(
    _xlpm._完了日,_加工実績DATA[加工完了日],
    _xlpm._調整納期列,_t受注ﾌｧｲﾙ_総合計[調整納期],
    _xlpm._加工完了日,_xlfn.TAKE(
                _xlfn._xlws.FILTER(_xlpm._完了日,
                    (A257=_加工実績DATA[依頼NO])*
                    (YEAR(C257) = YEAR(_xlpm._完了日))
                ),1),
    IF(_xlpm._加工完了日 = 0,NA(),_xlpm._加工完了日)
)</f>
        <v>#VALUE!</v>
      </c>
      <c r="G257" s="2" t="str" cm="1">
        <f t="array" ref="G257">_xlfn.LET(
    _xlpm._完了日列,#REF!,
    _xlpm._完了日,
    _xlfn.TAKE(
        _xlfn._xlws.FILTER(_xlpm._完了日列,
            (A257=#REF!)*
            (DATEVALUE("2025/1/1") &lt; C257)
        ),1
    ),
    IFERROR(_xlpm._完了日,"")
)</f>
        <v/>
      </c>
      <c r="H257" s="2" cm="1">
        <f t="array" ref="H257">_xlfn.LET(
    _xlpm.f, IFERROR(F257, 0),
    _xlpm.g, IFERROR(G257, 0),
    _xlpm.c, IFERROR(C257, 0),
    _xlfn.IFS(
        ISNUMBER(_xlpm.f)*(_xlpm.f&gt;0), _xlpm.f,
        ISNUMBER(_xlpm.g)*(_xlpm.g&gt;0), _xlpm.g,
        ISNUMBER(_xlpm.c)*(_xlpm.c&gt;0), _xlpm.c,
        TRUE, ""
    )
)</f>
        <v>46133</v>
      </c>
      <c r="I257" s="5" cm="1">
        <f t="array" ref="I25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(A257=_xlpm._依頼NO列) *
                (YEAR(_xlpm._月次年月日列) = YEAR(H257))
            )
        ),
    0)
)</f>
        <v>0</v>
      </c>
      <c r="J257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20425</v>
      </c>
      <c r="K257" s="5">
        <f t="shared" si="18"/>
        <v>0</v>
      </c>
      <c r="L257" s="12">
        <f>_xlfn.LET(
  _xlpm._依頼NO, A257,
  _xlpm._集計年, YEAR(H257),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1</v>
      </c>
      <c r="M257" s="12">
        <f>_xlfn.LET(
  _xlpm._依頼NO, A257,
  _xlpm._集計年, YEAR(H257),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0</v>
      </c>
      <c r="N257" s="5" t="str">
        <f t="shared" si="19"/>
        <v>SEC</v>
      </c>
      <c r="O257" s="5" t="str">
        <f t="shared" si="20"/>
        <v>ｽﾘｯﾄ(JR)</v>
      </c>
      <c r="P257" s="5" t="str">
        <f t="shared" si="21"/>
        <v/>
      </c>
      <c r="Q257" s="5" t="str">
        <f t="shared" si="22"/>
        <v/>
      </c>
      <c r="R257" s="5" t="str">
        <f t="shared" si="23"/>
        <v/>
      </c>
      <c r="T257" t="b">
        <f>IF(_t受注ﾌｧｲﾙ_総合計[[#This Row],[加工金額]]=_t受注ﾌｧｲﾙ_総合計[[#This Row],[受注金額(修正)]],TRUE)</f>
        <v>1</v>
      </c>
    </row>
    <row r="258" spans="1:20">
      <c r="A258" s="232" t="s">
        <v>1285</v>
      </c>
      <c r="B258" t="s">
        <v>36</v>
      </c>
      <c r="C258" s="2">
        <v>46133</v>
      </c>
      <c r="D258" s="232">
        <v>2000</v>
      </c>
      <c r="E258" s="232">
        <v>36000</v>
      </c>
      <c r="F258" s="2" t="e" cm="1" vm="10">
        <f t="array" ref="F258">_xlfn.LET(
    _xlpm._完了日,_加工実績DATA[加工完了日],
    _xlpm._調整納期列,_t受注ﾌｧｲﾙ_総合計[調整納期],
    _xlpm._加工完了日,_xlfn.TAKE(
                _xlfn._xlws.FILTER(_xlpm._完了日,
                    (A258=_加工実績DATA[依頼NO])*
                    (YEAR(C258) = YEAR(_xlpm._完了日))
                ),1),
    IF(_xlpm._加工完了日 = 0,NA(),_xlpm._加工完了日)
)</f>
        <v>#VALUE!</v>
      </c>
      <c r="G258" s="2" t="str" cm="1">
        <f t="array" ref="G258">_xlfn.LET(
    _xlpm._完了日列,#REF!,
    _xlpm._完了日,
    _xlfn.TAKE(
        _xlfn._xlws.FILTER(_xlpm._完了日列,
            (A258=#REF!)*
            (DATEVALUE("2025/1/1") &lt; C258)
        ),1
    ),
    IFERROR(_xlpm._完了日,"")
)</f>
        <v/>
      </c>
      <c r="H258" s="2" cm="1">
        <f t="array" ref="H258">_xlfn.LET(
    _xlpm.f, IFERROR(F258, 0),
    _xlpm.g, IFERROR(G258, 0),
    _xlpm.c, IFERROR(C258, 0),
    _xlfn.IFS(
        ISNUMBER(_xlpm.f)*(_xlpm.f&gt;0), _xlpm.f,
        ISNUMBER(_xlpm.g)*(_xlpm.g&gt;0), _xlpm.g,
        ISNUMBER(_xlpm.c)*(_xlpm.c&gt;0), _xlpm.c,
        TRUE, ""
    )
)</f>
        <v>46133</v>
      </c>
      <c r="I258" s="5" cm="1">
        <f t="array" ref="I25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(A258=_xlpm._依頼NO列) *
                (YEAR(_xlpm._月次年月日列) = YEAR(H258))
            )
        ),
    0)
)</f>
        <v>0</v>
      </c>
      <c r="J258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36000</v>
      </c>
      <c r="K258" s="5">
        <f t="shared" ref="K258:K321" si="24">IF(ISERROR(F258),0,E258)</f>
        <v>0</v>
      </c>
      <c r="L258" s="12">
        <f>_xlfn.LET(
  _xlpm._依頼NO, A258,
  _xlpm._集計年, YEAR(H258),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1</v>
      </c>
      <c r="M258" s="12">
        <f>_xlfn.LET(
  _xlpm._依頼NO, A258,
  _xlpm._集計年, YEAR(H258),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0</v>
      </c>
      <c r="N258" s="5" t="str">
        <f t="shared" ref="N258:N321" si="25">IFERROR(
    INDEX(
        _xlfn.TEXTSPLIT(
            SUBSTITUTE(SUBSTITUTE(B258, "，", ","), "、", ","),
            ",",
        ),
        1,
        1
    ),
    ""
)</f>
        <v>EC</v>
      </c>
      <c r="O258" s="5" t="str">
        <f t="shared" ref="O258:O321" si="26">IFERROR(
    INDEX(
        _xlfn.TEXTSPLIT(
            SUBSTITUTE(SUBSTITUTE(B258, "，", ","), "、", ","),
            ",",
        ),
        1,
        2
    ),
    ""
)</f>
        <v/>
      </c>
      <c r="P258" s="5" t="str">
        <f t="shared" ref="P258:P321" si="27">IFERROR(
    INDEX(
        _xlfn.TEXTSPLIT(
            SUBSTITUTE(SUBSTITUTE(B258, "，", ","), "、", ","),
            ",",
        ),
        1,
        3
    ),
    ""
)</f>
        <v/>
      </c>
      <c r="Q258" s="5" t="str">
        <f t="shared" ref="Q258:Q321" si="28">IFERROR(
    INDEX(
        _xlfn.TEXTSPLIT(
            SUBSTITUTE(SUBSTITUTE(B258, "，", ","), "、", ","),
            ",",
        ),
        1,
        4
    ),
    ""
)</f>
        <v/>
      </c>
      <c r="R258" s="5" t="str">
        <f t="shared" ref="R258:R321" si="29">IFERROR(
    INDEX(
        _xlfn.TEXTSPLIT(
            SUBSTITUTE(SUBSTITUTE(B258, "，", ","), "、", ","),
            ",",
        ),
        1,
        5
    ),
    ""
)</f>
        <v/>
      </c>
      <c r="T258" t="b">
        <f>IF(_t受注ﾌｧｲﾙ_総合計[[#This Row],[加工金額]]=_t受注ﾌｧｲﾙ_総合計[[#This Row],[受注金額(修正)]],TRUE)</f>
        <v>1</v>
      </c>
    </row>
    <row r="259" spans="1:20">
      <c r="A259" s="232" t="s">
        <v>494</v>
      </c>
      <c r="B259" t="s">
        <v>284</v>
      </c>
      <c r="C259" s="2">
        <v>46133</v>
      </c>
      <c r="D259" s="232">
        <v>1000</v>
      </c>
      <c r="E259" s="232">
        <v>15000</v>
      </c>
      <c r="F259" s="2" t="e" cm="1" vm="10">
        <f t="array" ref="F259">_xlfn.LET(
    _xlpm._完了日,_加工実績DATA[加工完了日],
    _xlpm._調整納期列,_t受注ﾌｧｲﾙ_総合計[調整納期],
    _xlpm._加工完了日,_xlfn.TAKE(
                _xlfn._xlws.FILTER(_xlpm._完了日,
                    (A259=_加工実績DATA[依頼NO])*
                    (YEAR(C259) = YEAR(_xlpm._完了日))
                ),1),
    IF(_xlpm._加工完了日 = 0,NA(),_xlpm._加工完了日)
)</f>
        <v>#VALUE!</v>
      </c>
      <c r="G259" s="2" t="str" cm="1">
        <f t="array" ref="G259">_xlfn.LET(
    _xlpm._完了日列,#REF!,
    _xlpm._完了日,
    _xlfn.TAKE(
        _xlfn._xlws.FILTER(_xlpm._完了日列,
            (A259=#REF!)*
            (DATEVALUE("2025/1/1") &lt; C259)
        ),1
    ),
    IFERROR(_xlpm._完了日,"")
)</f>
        <v/>
      </c>
      <c r="H259" s="2" cm="1">
        <f t="array" ref="H259">_xlfn.LET(
    _xlpm.f, IFERROR(F259, 0),
    _xlpm.g, IFERROR(G259, 0),
    _xlpm.c, IFERROR(C259, 0),
    _xlfn.IFS(
        ISNUMBER(_xlpm.f)*(_xlpm.f&gt;0), _xlpm.f,
        ISNUMBER(_xlpm.g)*(_xlpm.g&gt;0), _xlpm.g,
        ISNUMBER(_xlpm.c)*(_xlpm.c&gt;0), _xlpm.c,
        TRUE, ""
    )
)</f>
        <v>46133</v>
      </c>
      <c r="I259" s="5" cm="1">
        <f t="array" ref="I25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(A259=_xlpm._依頼NO列) *
                (YEAR(_xlpm._月次年月日列) = YEAR(H259))
            )
        ),
    0)
)</f>
        <v>0</v>
      </c>
      <c r="J259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15000</v>
      </c>
      <c r="K259" s="5">
        <f t="shared" si="24"/>
        <v>0</v>
      </c>
      <c r="L259" s="12">
        <f>_xlfn.LET(
  _xlpm._依頼NO, A259,
  _xlpm._集計年, YEAR(H259),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59" s="12">
        <f>_xlfn.LET(
  _xlpm._依頼NO, A259,
  _xlpm._集計年, YEAR(H259),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59" s="5" t="str">
        <f t="shared" si="25"/>
        <v>接続</v>
      </c>
      <c r="O259" s="5" t="str">
        <f t="shared" si="26"/>
        <v/>
      </c>
      <c r="P259" s="5" t="str">
        <f t="shared" si="27"/>
        <v/>
      </c>
      <c r="Q259" s="5" t="str">
        <f t="shared" si="28"/>
        <v/>
      </c>
      <c r="R259" s="5" t="str">
        <f t="shared" si="29"/>
        <v/>
      </c>
      <c r="T259" t="b">
        <f>IF(_t受注ﾌｧｲﾙ_総合計[[#This Row],[加工金額]]=_t受注ﾌｧｲﾙ_総合計[[#This Row],[受注金額(修正)]],TRUE)</f>
        <v>1</v>
      </c>
    </row>
    <row r="260" spans="1:20">
      <c r="A260" s="232" t="s">
        <v>492</v>
      </c>
      <c r="B260" t="s">
        <v>284</v>
      </c>
      <c r="C260" s="2">
        <v>46133</v>
      </c>
      <c r="D260" s="232">
        <v>3200</v>
      </c>
      <c r="E260" s="232">
        <v>48000</v>
      </c>
      <c r="F260" s="2" t="e" cm="1" vm="10">
        <f t="array" ref="F260">_xlfn.LET(
    _xlpm._完了日,_加工実績DATA[加工完了日],
    _xlpm._調整納期列,_t受注ﾌｧｲﾙ_総合計[調整納期],
    _xlpm._加工完了日,_xlfn.TAKE(
                _xlfn._xlws.FILTER(_xlpm._完了日,
                    (A260=_加工実績DATA[依頼NO])*
                    (YEAR(C260) = YEAR(_xlpm._完了日))
                ),1),
    IF(_xlpm._加工完了日 = 0,NA(),_xlpm._加工完了日)
)</f>
        <v>#VALUE!</v>
      </c>
      <c r="G260" s="2" t="str" cm="1">
        <f t="array" ref="G260">_xlfn.LET(
    _xlpm._完了日列,#REF!,
    _xlpm._完了日,
    _xlfn.TAKE(
        _xlfn._xlws.FILTER(_xlpm._完了日列,
            (A260=#REF!)*
            (DATEVALUE("2025/1/1") &lt; C260)
        ),1
    ),
    IFERROR(_xlpm._完了日,"")
)</f>
        <v/>
      </c>
      <c r="H260" s="2" cm="1">
        <f t="array" ref="H260">_xlfn.LET(
    _xlpm.f, IFERROR(F260, 0),
    _xlpm.g, IFERROR(G260, 0),
    _xlpm.c, IFERROR(C260, 0),
    _xlfn.IFS(
        ISNUMBER(_xlpm.f)*(_xlpm.f&gt;0), _xlpm.f,
        ISNUMBER(_xlpm.g)*(_xlpm.g&gt;0), _xlpm.g,
        ISNUMBER(_xlpm.c)*(_xlpm.c&gt;0), _xlpm.c,
        TRUE, ""
    )
)</f>
        <v>46133</v>
      </c>
      <c r="I260" s="5" cm="1">
        <f t="array" ref="I26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(A260=_xlpm._依頼NO列) *
                (YEAR(_xlpm._月次年月日列) = YEAR(H260))
            )
        ),
    0)
)</f>
        <v>0</v>
      </c>
      <c r="J260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48000</v>
      </c>
      <c r="K260" s="5">
        <f t="shared" si="24"/>
        <v>0</v>
      </c>
      <c r="L260" s="12">
        <f>_xlfn.LET(
  _xlpm._依頼NO, A260,
  _xlpm._集計年, YEAR(H260),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60" s="12">
        <f>_xlfn.LET(
  _xlpm._依頼NO, A260,
  _xlpm._集計年, YEAR(H260),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60" s="5" t="str">
        <f t="shared" si="25"/>
        <v>接続</v>
      </c>
      <c r="O260" s="5" t="str">
        <f t="shared" si="26"/>
        <v/>
      </c>
      <c r="P260" s="5" t="str">
        <f t="shared" si="27"/>
        <v/>
      </c>
      <c r="Q260" s="5" t="str">
        <f t="shared" si="28"/>
        <v/>
      </c>
      <c r="R260" s="5" t="str">
        <f t="shared" si="29"/>
        <v/>
      </c>
      <c r="T260" t="b">
        <f>IF(_t受注ﾌｧｲﾙ_総合計[[#This Row],[加工金額]]=_t受注ﾌｧｲﾙ_総合計[[#This Row],[受注金額(修正)]],TRUE)</f>
        <v>1</v>
      </c>
    </row>
    <row r="261" spans="1:20">
      <c r="A261" s="232" t="s">
        <v>1278</v>
      </c>
      <c r="B261" t="s">
        <v>16</v>
      </c>
      <c r="C261" s="2">
        <v>46122</v>
      </c>
      <c r="D261" s="232">
        <v>2000</v>
      </c>
      <c r="E261" s="232">
        <v>34000</v>
      </c>
      <c r="F261" s="2" t="e" cm="1" vm="10">
        <f t="array" ref="F261">_xlfn.LET(
    _xlpm._完了日,_加工実績DATA[加工完了日],
    _xlpm._調整納期列,_t受注ﾌｧｲﾙ_総合計[調整納期],
    _xlpm._加工完了日,_xlfn.TAKE(
                _xlfn._xlws.FILTER(_xlpm._完了日,
                    (A261=_加工実績DATA[依頼NO])*
                    (YEAR(C261) = YEAR(_xlpm._完了日))
                ),1),
    IF(_xlpm._加工完了日 = 0,NA(),_xlpm._加工完了日)
)</f>
        <v>#VALUE!</v>
      </c>
      <c r="G261" s="2" t="str" cm="1">
        <f t="array" ref="G261">_xlfn.LET(
    _xlpm._完了日列,#REF!,
    _xlpm._完了日,
    _xlfn.TAKE(
        _xlfn._xlws.FILTER(_xlpm._完了日列,
            (A261=#REF!)*
            (DATEVALUE("2025/1/1") &lt; C261)
        ),1
    ),
    IFERROR(_xlpm._完了日,"")
)</f>
        <v/>
      </c>
      <c r="H261" s="2" cm="1">
        <f t="array" ref="H261">_xlfn.LET(
    _xlpm.f, IFERROR(F261, 0),
    _xlpm.g, IFERROR(G261, 0),
    _xlpm.c, IFERROR(C261, 0),
    _xlfn.IFS(
        ISNUMBER(_xlpm.f)*(_xlpm.f&gt;0), _xlpm.f,
        ISNUMBER(_xlpm.g)*(_xlpm.g&gt;0), _xlpm.g,
        ISNUMBER(_xlpm.c)*(_xlpm.c&gt;0), _xlpm.c,
        TRUE, ""
    )
)</f>
        <v>46122</v>
      </c>
      <c r="I261" s="5" cm="1">
        <f t="array" ref="I26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(A261=_xlpm._依頼NO列) *
                (YEAR(_xlpm._月次年月日列) = YEAR(H261))
            )
        ),
    0)
)</f>
        <v>0</v>
      </c>
      <c r="J261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34000</v>
      </c>
      <c r="K261" s="5">
        <f t="shared" si="24"/>
        <v>0</v>
      </c>
      <c r="L261" s="12">
        <f>_xlfn.LET(
  _xlpm._依頼NO, A261,
  _xlpm._集計年, YEAR(H261),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61" s="12">
        <f>_xlfn.LET(
  _xlpm._依頼NO, A261,
  _xlpm._集計年, YEAR(H261),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61" s="5" t="str">
        <f t="shared" si="25"/>
        <v>ｽﾘｯﾄ</v>
      </c>
      <c r="O261" s="5" t="str">
        <f t="shared" si="26"/>
        <v/>
      </c>
      <c r="P261" s="5" t="str">
        <f t="shared" si="27"/>
        <v/>
      </c>
      <c r="Q261" s="5" t="str">
        <f t="shared" si="28"/>
        <v/>
      </c>
      <c r="R261" s="5" t="str">
        <f t="shared" si="29"/>
        <v/>
      </c>
      <c r="T261" t="b">
        <f>IF(_t受注ﾌｧｲﾙ_総合計[[#This Row],[加工金額]]=_t受注ﾌｧｲﾙ_総合計[[#This Row],[受注金額(修正)]],TRUE)</f>
        <v>1</v>
      </c>
    </row>
    <row r="262" spans="1:20">
      <c r="A262" s="232" t="s">
        <v>1288</v>
      </c>
      <c r="B262" t="s">
        <v>17</v>
      </c>
      <c r="C262" s="2">
        <v>46122</v>
      </c>
      <c r="D262" s="232">
        <v>2000</v>
      </c>
      <c r="E262" s="232">
        <v>22000</v>
      </c>
      <c r="F262" s="2" t="e" cm="1" vm="10">
        <f t="array" ref="F262">_xlfn.LET(
    _xlpm._完了日,_加工実績DATA[加工完了日],
    _xlpm._調整納期列,_t受注ﾌｧｲﾙ_総合計[調整納期],
    _xlpm._加工完了日,_xlfn.TAKE(
                _xlfn._xlws.FILTER(_xlpm._完了日,
                    (A262=_加工実績DATA[依頼NO])*
                    (YEAR(C262) = YEAR(_xlpm._完了日))
                ),1),
    IF(_xlpm._加工完了日 = 0,NA(),_xlpm._加工完了日)
)</f>
        <v>#VALUE!</v>
      </c>
      <c r="G262" s="2" t="str" cm="1">
        <f t="array" ref="G262">_xlfn.LET(
    _xlpm._完了日列,#REF!,
    _xlpm._完了日,
    _xlfn.TAKE(
        _xlfn._xlws.FILTER(_xlpm._完了日列,
            (A262=#REF!)*
            (DATEVALUE("2025/1/1") &lt; C262)
        ),1
    ),
    IFERROR(_xlpm._完了日,"")
)</f>
        <v/>
      </c>
      <c r="H262" s="2" cm="1">
        <f t="array" ref="H262">_xlfn.LET(
    _xlpm.f, IFERROR(F262, 0),
    _xlpm.g, IFERROR(G262, 0),
    _xlpm.c, IFERROR(C262, 0),
    _xlfn.IFS(
        ISNUMBER(_xlpm.f)*(_xlpm.f&gt;0), _xlpm.f,
        ISNUMBER(_xlpm.g)*(_xlpm.g&gt;0), _xlpm.g,
        ISNUMBER(_xlpm.c)*(_xlpm.c&gt;0), _xlpm.c,
        TRUE, ""
    )
)</f>
        <v>46122</v>
      </c>
      <c r="I262" s="5" cm="1">
        <f t="array" ref="I26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(A262=_xlpm._依頼NO列) *
                (YEAR(_xlpm._月次年月日列) = YEAR(H262))
            )
        ),
    0)
)</f>
        <v>0</v>
      </c>
      <c r="J262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22000</v>
      </c>
      <c r="K262" s="5">
        <f t="shared" si="24"/>
        <v>0</v>
      </c>
      <c r="L262" s="12">
        <f>_xlfn.LET(
  _xlpm._依頼NO, A262,
  _xlpm._集計年, YEAR(H262),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62" s="12">
        <f>_xlfn.LET(
  _xlpm._依頼NO, A262,
  _xlpm._集計年, YEAR(H262),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62" s="5" t="str">
        <f t="shared" si="25"/>
        <v>ｽﾗｲｽ</v>
      </c>
      <c r="O262" s="5" t="str">
        <f t="shared" si="26"/>
        <v/>
      </c>
      <c r="P262" s="5" t="str">
        <f t="shared" si="27"/>
        <v/>
      </c>
      <c r="Q262" s="5" t="str">
        <f t="shared" si="28"/>
        <v/>
      </c>
      <c r="R262" s="5" t="str">
        <f t="shared" si="29"/>
        <v/>
      </c>
      <c r="T262" t="b">
        <f>IF(_t受注ﾌｧｲﾙ_総合計[[#This Row],[加工金額]]=_t受注ﾌｧｲﾙ_総合計[[#This Row],[受注金額(修正)]],TRUE)</f>
        <v>1</v>
      </c>
    </row>
    <row r="263" spans="1:20">
      <c r="A263" s="232" t="s">
        <v>290</v>
      </c>
      <c r="B263" t="s">
        <v>491</v>
      </c>
      <c r="C263" s="2">
        <v>46136</v>
      </c>
      <c r="D263" s="232">
        <v>0</v>
      </c>
      <c r="E263" s="232">
        <v>0</v>
      </c>
      <c r="F263" s="2" t="e" cm="1" vm="10">
        <f t="array" ref="F263">_xlfn.LET(
    _xlpm._完了日,_加工実績DATA[加工完了日],
    _xlpm._調整納期列,_t受注ﾌｧｲﾙ_総合計[調整納期],
    _xlpm._加工完了日,_xlfn.TAKE(
                _xlfn._xlws.FILTER(_xlpm._完了日,
                    (A263=_加工実績DATA[依頼NO])*
                    (YEAR(C263) = YEAR(_xlpm._完了日))
                ),1),
    IF(_xlpm._加工完了日 = 0,NA(),_xlpm._加工完了日)
)</f>
        <v>#VALUE!</v>
      </c>
      <c r="G263" s="2" t="str" cm="1">
        <f t="array" ref="G263">_xlfn.LET(
    _xlpm._完了日列,#REF!,
    _xlpm._完了日,
    _xlfn.TAKE(
        _xlfn._xlws.FILTER(_xlpm._完了日列,
            (A263=#REF!)*
            (DATEVALUE("2025/1/1") &lt; C263)
        ),1
    ),
    IFERROR(_xlpm._完了日,"")
)</f>
        <v/>
      </c>
      <c r="H263" s="2" cm="1">
        <f t="array" ref="H263">_xlfn.LET(
    _xlpm.f, IFERROR(F263, 0),
    _xlpm.g, IFERROR(G263, 0),
    _xlpm.c, IFERROR(C263, 0),
    _xlfn.IFS(
        ISNUMBER(_xlpm.f)*(_xlpm.f&gt;0), _xlpm.f,
        ISNUMBER(_xlpm.g)*(_xlpm.g&gt;0), _xlpm.g,
        ISNUMBER(_xlpm.c)*(_xlpm.c&gt;0), _xlpm.c,
        TRUE, ""
    )
)</f>
        <v>46136</v>
      </c>
      <c r="I263" s="5" cm="1">
        <f t="array" ref="I26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(A263=_xlpm._依頼NO列) *
                (YEAR(_xlpm._月次年月日列) = YEAR(H263))
            )
        ),
    0)
)</f>
        <v>0</v>
      </c>
      <c r="J263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0</v>
      </c>
      <c r="K263" s="5">
        <f t="shared" si="24"/>
        <v>0</v>
      </c>
      <c r="L263" s="12">
        <f>_xlfn.LET(
  _xlpm._依頼NO, A263,
  _xlpm._集計年, YEAR(H263),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63" s="12">
        <f>_xlfn.LET(
  _xlpm._依頼NO, A263,
  _xlpm._集計年, YEAR(H263),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63" s="5" t="str">
        <f t="shared" si="25"/>
        <v>EC</v>
      </c>
      <c r="O263" s="5" t="str">
        <f t="shared" si="26"/>
        <v>検査</v>
      </c>
      <c r="P263" s="5" t="str">
        <f t="shared" si="27"/>
        <v/>
      </c>
      <c r="Q263" s="5" t="str">
        <f t="shared" si="28"/>
        <v/>
      </c>
      <c r="R263" s="5" t="str">
        <f t="shared" si="29"/>
        <v/>
      </c>
      <c r="T263" t="b">
        <f>IF(_t受注ﾌｧｲﾙ_総合計[[#This Row],[加工金額]]=_t受注ﾌｧｲﾙ_総合計[[#This Row],[受注金額(修正)]],TRUE)</f>
        <v>1</v>
      </c>
    </row>
    <row r="264" spans="1:20">
      <c r="A264" s="232" t="s">
        <v>1269</v>
      </c>
      <c r="B264" t="s">
        <v>39</v>
      </c>
      <c r="C264" s="2">
        <v>46132</v>
      </c>
      <c r="D264" s="232">
        <v>6000</v>
      </c>
      <c r="E264" s="232">
        <v>78000</v>
      </c>
      <c r="F264" s="2" t="e" cm="1" vm="10">
        <f t="array" ref="F264">_xlfn.LET(
    _xlpm._完了日,_加工実績DATA[加工完了日],
    _xlpm._調整納期列,_t受注ﾌｧｲﾙ_総合計[調整納期],
    _xlpm._加工完了日,_xlfn.TAKE(
                _xlfn._xlws.FILTER(_xlpm._完了日,
                    (A264=_加工実績DATA[依頼NO])*
                    (YEAR(C264) = YEAR(_xlpm._完了日))
                ),1),
    IF(_xlpm._加工完了日 = 0,NA(),_xlpm._加工完了日)
)</f>
        <v>#VALUE!</v>
      </c>
      <c r="G264" s="2" t="str" cm="1">
        <f t="array" ref="G264">_xlfn.LET(
    _xlpm._完了日列,#REF!,
    _xlpm._完了日,
    _xlfn.TAKE(
        _xlfn._xlws.FILTER(_xlpm._完了日列,
            (A264=#REF!)*
            (DATEVALUE("2025/1/1") &lt; C264)
        ),1
    ),
    IFERROR(_xlpm._完了日,"")
)</f>
        <v/>
      </c>
      <c r="H264" s="2" cm="1">
        <f t="array" ref="H264">_xlfn.LET(
    _xlpm.f, IFERROR(F264, 0),
    _xlpm.g, IFERROR(G264, 0),
    _xlpm.c, IFERROR(C264, 0),
    _xlfn.IFS(
        ISNUMBER(_xlpm.f)*(_xlpm.f&gt;0), _xlpm.f,
        ISNUMBER(_xlpm.g)*(_xlpm.g&gt;0), _xlpm.g,
        ISNUMBER(_xlpm.c)*(_xlpm.c&gt;0), _xlpm.c,
        TRUE, ""
    )
)</f>
        <v>46132</v>
      </c>
      <c r="I264" s="5" cm="1">
        <f t="array" ref="I26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(A264=_xlpm._依頼NO列) *
                (YEAR(_xlpm._月次年月日列) = YEAR(H264))
            )
        ),
    0)
)</f>
        <v>0</v>
      </c>
      <c r="J264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78000</v>
      </c>
      <c r="K264" s="5">
        <f t="shared" si="24"/>
        <v>0</v>
      </c>
      <c r="L264" s="12">
        <f>_xlfn.LET(
  _xlpm._依頼NO, A264,
  _xlpm._集計年, YEAR(H264),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64" s="12">
        <f>_xlfn.LET(
  _xlpm._依頼NO, A264,
  _xlpm._集計年, YEAR(H264),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64" s="5" t="str">
        <f t="shared" si="25"/>
        <v>SEC</v>
      </c>
      <c r="O264" s="5" t="str">
        <f t="shared" si="26"/>
        <v/>
      </c>
      <c r="P264" s="5" t="str">
        <f t="shared" si="27"/>
        <v/>
      </c>
      <c r="Q264" s="5" t="str">
        <f t="shared" si="28"/>
        <v/>
      </c>
      <c r="R264" s="5" t="str">
        <f t="shared" si="29"/>
        <v/>
      </c>
      <c r="T264" t="b">
        <f>IF(_t受注ﾌｧｲﾙ_総合計[[#This Row],[加工金額]]=_t受注ﾌｧｲﾙ_総合計[[#This Row],[受注金額(修正)]],TRUE)</f>
        <v>1</v>
      </c>
    </row>
    <row r="265" spans="1:20">
      <c r="A265" s="232" t="s">
        <v>1270</v>
      </c>
      <c r="B265" t="s">
        <v>366</v>
      </c>
      <c r="C265" s="2">
        <v>46134</v>
      </c>
      <c r="D265" s="232">
        <v>0</v>
      </c>
      <c r="E265" s="232">
        <v>0</v>
      </c>
      <c r="F265" s="2" t="e" cm="1" vm="10">
        <f t="array" ref="F265">_xlfn.LET(
    _xlpm._完了日,_加工実績DATA[加工完了日],
    _xlpm._調整納期列,_t受注ﾌｧｲﾙ_総合計[調整納期],
    _xlpm._加工完了日,_xlfn.TAKE(
                _xlfn._xlws.FILTER(_xlpm._完了日,
                    (A265=_加工実績DATA[依頼NO])*
                    (YEAR(C265) = YEAR(_xlpm._完了日))
                ),1),
    IF(_xlpm._加工完了日 = 0,NA(),_xlpm._加工完了日)
)</f>
        <v>#VALUE!</v>
      </c>
      <c r="G265" s="2" t="str" cm="1">
        <f t="array" ref="G265">_xlfn.LET(
    _xlpm._完了日列,#REF!,
    _xlpm._完了日,
    _xlfn.TAKE(
        _xlfn._xlws.FILTER(_xlpm._完了日列,
            (A265=#REF!)*
            (DATEVALUE("2025/1/1") &lt; C265)
        ),1
    ),
    IFERROR(_xlpm._完了日,"")
)</f>
        <v/>
      </c>
      <c r="H265" s="2" cm="1">
        <f t="array" ref="H265">_xlfn.LET(
    _xlpm.f, IFERROR(F265, 0),
    _xlpm.g, IFERROR(G265, 0),
    _xlpm.c, IFERROR(C265, 0),
    _xlfn.IFS(
        ISNUMBER(_xlpm.f)*(_xlpm.f&gt;0), _xlpm.f,
        ISNUMBER(_xlpm.g)*(_xlpm.g&gt;0), _xlpm.g,
        ISNUMBER(_xlpm.c)*(_xlpm.c&gt;0), _xlpm.c,
        TRUE, ""
    )
)</f>
        <v>46134</v>
      </c>
      <c r="I265" s="5" cm="1">
        <f t="array" ref="I26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(A265=_xlpm._依頼NO列) *
                (YEAR(_xlpm._月次年月日列) = YEAR(H265))
            )
        ),
    0)
)</f>
        <v>0</v>
      </c>
      <c r="J265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0</v>
      </c>
      <c r="K265" s="5">
        <f t="shared" si="24"/>
        <v>0</v>
      </c>
      <c r="L265" s="12">
        <f>_xlfn.LET(
  _xlpm._依頼NO, A265,
  _xlpm._集計年, YEAR(H265),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65" s="12">
        <f>_xlfn.LET(
  _xlpm._依頼NO, A265,
  _xlpm._集計年, YEAR(H265),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65" s="5" t="str">
        <f t="shared" si="25"/>
        <v>SEC</v>
      </c>
      <c r="O265" s="5" t="str">
        <f t="shared" si="26"/>
        <v>スリット</v>
      </c>
      <c r="P265" s="5" t="str">
        <f t="shared" si="27"/>
        <v/>
      </c>
      <c r="Q265" s="5" t="str">
        <f t="shared" si="28"/>
        <v/>
      </c>
      <c r="R265" s="5" t="str">
        <f t="shared" si="29"/>
        <v/>
      </c>
      <c r="T265" t="b">
        <f>IF(_t受注ﾌｧｲﾙ_総合計[[#This Row],[加工金額]]=_t受注ﾌｧｲﾙ_総合計[[#This Row],[受注金額(修正)]],TRUE)</f>
        <v>1</v>
      </c>
    </row>
    <row r="266" spans="1:20">
      <c r="A266" s="232" t="s">
        <v>1271</v>
      </c>
      <c r="B266" t="s">
        <v>42</v>
      </c>
      <c r="C266" s="2">
        <v>46127</v>
      </c>
      <c r="D266" s="232">
        <v>1400</v>
      </c>
      <c r="E266" s="232">
        <v>21000</v>
      </c>
      <c r="F266" s="2" t="e" cm="1" vm="10">
        <f t="array" ref="F266">_xlfn.LET(
    _xlpm._完了日,_加工実績DATA[加工完了日],
    _xlpm._調整納期列,_t受注ﾌｧｲﾙ_総合計[調整納期],
    _xlpm._加工完了日,_xlfn.TAKE(
                _xlfn._xlws.FILTER(_xlpm._完了日,
                    (A266=_加工実績DATA[依頼NO])*
                    (YEAR(C266) = YEAR(_xlpm._完了日))
                ),1),
    IF(_xlpm._加工完了日 = 0,NA(),_xlpm._加工完了日)
)</f>
        <v>#VALUE!</v>
      </c>
      <c r="G266" s="2" t="str" cm="1">
        <f t="array" ref="G266">_xlfn.LET(
    _xlpm._完了日列,#REF!,
    _xlpm._完了日,
    _xlfn.TAKE(
        _xlfn._xlws.FILTER(_xlpm._完了日列,
            (A266=#REF!)*
            (DATEVALUE("2025/1/1") &lt; C266)
        ),1
    ),
    IFERROR(_xlpm._完了日,"")
)</f>
        <v/>
      </c>
      <c r="H266" s="2" cm="1">
        <f t="array" ref="H266">_xlfn.LET(
    _xlpm.f, IFERROR(F266, 0),
    _xlpm.g, IFERROR(G266, 0),
    _xlpm.c, IFERROR(C266, 0),
    _xlfn.IFS(
        ISNUMBER(_xlpm.f)*(_xlpm.f&gt;0), _xlpm.f,
        ISNUMBER(_xlpm.g)*(_xlpm.g&gt;0), _xlpm.g,
        ISNUMBER(_xlpm.c)*(_xlpm.c&gt;0), _xlpm.c,
        TRUE, ""
    )
)</f>
        <v>46127</v>
      </c>
      <c r="I266" s="5" cm="1">
        <f t="array" ref="I26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(A266=_xlpm._依頼NO列) *
                (YEAR(_xlpm._月次年月日列) = YEAR(H266))
            )
        ),
    0)
)</f>
        <v>0</v>
      </c>
      <c r="J266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21000</v>
      </c>
      <c r="K266" s="5">
        <f t="shared" si="24"/>
        <v>0</v>
      </c>
      <c r="L266" s="12">
        <f>_xlfn.LET(
  _xlpm._依頼NO, A266,
  _xlpm._集計年, YEAR(H266),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66" s="12">
        <f>_xlfn.LET(
  _xlpm._依頼NO, A266,
  _xlpm._集計年, YEAR(H266),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66" s="5" t="str">
        <f t="shared" si="25"/>
        <v>分割</v>
      </c>
      <c r="O266" s="5" t="str">
        <f t="shared" si="26"/>
        <v/>
      </c>
      <c r="P266" s="5" t="str">
        <f t="shared" si="27"/>
        <v/>
      </c>
      <c r="Q266" s="5" t="str">
        <f t="shared" si="28"/>
        <v/>
      </c>
      <c r="R266" s="5" t="str">
        <f t="shared" si="29"/>
        <v/>
      </c>
      <c r="T266" t="b">
        <f>IF(_t受注ﾌｧｲﾙ_総合計[[#This Row],[加工金額]]=_t受注ﾌｧｲﾙ_総合計[[#This Row],[受注金額(修正)]],TRUE)</f>
        <v>1</v>
      </c>
    </row>
    <row r="267" spans="1:20">
      <c r="A267" s="232" t="s">
        <v>1272</v>
      </c>
      <c r="B267" t="s">
        <v>46</v>
      </c>
      <c r="C267" s="2">
        <v>46132</v>
      </c>
      <c r="D267" s="232" t="s">
        <v>1384</v>
      </c>
      <c r="E267" s="232">
        <v>89560</v>
      </c>
      <c r="F267" s="2" t="e" cm="1" vm="10">
        <f t="array" ref="F267">_xlfn.LET(
    _xlpm._完了日,_加工実績DATA[加工完了日],
    _xlpm._調整納期列,_t受注ﾌｧｲﾙ_総合計[調整納期],
    _xlpm._加工完了日,_xlfn.TAKE(
                _xlfn._xlws.FILTER(_xlpm._完了日,
                    (A267=_加工実績DATA[依頼NO])*
                    (YEAR(C267) = YEAR(_xlpm._完了日))
                ),1),
    IF(_xlpm._加工完了日 = 0,NA(),_xlpm._加工完了日)
)</f>
        <v>#VALUE!</v>
      </c>
      <c r="G267" s="2" t="str" cm="1">
        <f t="array" ref="G267">_xlfn.LET(
    _xlpm._完了日列,#REF!,
    _xlpm._完了日,
    _xlfn.TAKE(
        _xlfn._xlws.FILTER(_xlpm._完了日列,
            (A267=#REF!)*
            (DATEVALUE("2025/1/1") &lt; C267)
        ),1
    ),
    IFERROR(_xlpm._完了日,"")
)</f>
        <v/>
      </c>
      <c r="H267" s="2" cm="1">
        <f t="array" ref="H267">_xlfn.LET(
    _xlpm.f, IFERROR(F267, 0),
    _xlpm.g, IFERROR(G267, 0),
    _xlpm.c, IFERROR(C267, 0),
    _xlfn.IFS(
        ISNUMBER(_xlpm.f)*(_xlpm.f&gt;0), _xlpm.f,
        ISNUMBER(_xlpm.g)*(_xlpm.g&gt;0), _xlpm.g,
        ISNUMBER(_xlpm.c)*(_xlpm.c&gt;0), _xlpm.c,
        TRUE, ""
    )
)</f>
        <v>46132</v>
      </c>
      <c r="I267" s="5" cm="1">
        <f t="array" ref="I26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(A267=_xlpm._依頼NO列) *
                (YEAR(_xlpm._月次年月日列) = YEAR(H267))
            )
        ),
    0)
)</f>
        <v>0</v>
      </c>
      <c r="J267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89560</v>
      </c>
      <c r="K267" s="5">
        <f t="shared" si="24"/>
        <v>0</v>
      </c>
      <c r="L267" s="12">
        <f>_xlfn.LET(
  _xlpm._依頼NO, A267,
  _xlpm._集計年, YEAR(H267),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67" s="12">
        <f>_xlfn.LET(
  _xlpm._依頼NO, A267,
  _xlpm._集計年, YEAR(H267),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67" s="5" t="str">
        <f t="shared" si="25"/>
        <v>SEC</v>
      </c>
      <c r="O267" s="5" t="str">
        <f t="shared" si="26"/>
        <v>ｽﾘｯﾄ</v>
      </c>
      <c r="P267" s="5" t="str">
        <f t="shared" si="27"/>
        <v/>
      </c>
      <c r="Q267" s="5" t="str">
        <f t="shared" si="28"/>
        <v/>
      </c>
      <c r="R267" s="5" t="str">
        <f t="shared" si="29"/>
        <v/>
      </c>
      <c r="T267" t="b">
        <f>IF(_t受注ﾌｧｲﾙ_総合計[[#This Row],[加工金額]]=_t受注ﾌｧｲﾙ_総合計[[#This Row],[受注金額(修正)]],TRUE)</f>
        <v>1</v>
      </c>
    </row>
    <row r="268" spans="1:20">
      <c r="A268" s="232" t="s">
        <v>1273</v>
      </c>
      <c r="B268" t="s">
        <v>366</v>
      </c>
      <c r="C268" s="2">
        <v>46125</v>
      </c>
      <c r="D268" s="232" t="s">
        <v>1338</v>
      </c>
      <c r="E268" s="232">
        <v>223428</v>
      </c>
      <c r="F268" s="2" t="e" cm="1" vm="10">
        <f t="array" ref="F268">_xlfn.LET(
    _xlpm._完了日,_加工実績DATA[加工完了日],
    _xlpm._調整納期列,_t受注ﾌｧｲﾙ_総合計[調整納期],
    _xlpm._加工完了日,_xlfn.TAKE(
                _xlfn._xlws.FILTER(_xlpm._完了日,
                    (A268=_加工実績DATA[依頼NO])*
                    (YEAR(C268) = YEAR(_xlpm._完了日))
                ),1),
    IF(_xlpm._加工完了日 = 0,NA(),_xlpm._加工完了日)
)</f>
        <v>#VALUE!</v>
      </c>
      <c r="G268" s="2" t="str" cm="1">
        <f t="array" ref="G268">_xlfn.LET(
    _xlpm._完了日列,#REF!,
    _xlpm._完了日,
    _xlfn.TAKE(
        _xlfn._xlws.FILTER(_xlpm._完了日列,
            (A268=#REF!)*
            (DATEVALUE("2025/1/1") &lt; C268)
        ),1
    ),
    IFERROR(_xlpm._完了日,"")
)</f>
        <v/>
      </c>
      <c r="H268" s="2" cm="1">
        <f t="array" ref="H268">_xlfn.LET(
    _xlpm.f, IFERROR(F268, 0),
    _xlpm.g, IFERROR(G268, 0),
    _xlpm.c, IFERROR(C268, 0),
    _xlfn.IFS(
        ISNUMBER(_xlpm.f)*(_xlpm.f&gt;0), _xlpm.f,
        ISNUMBER(_xlpm.g)*(_xlpm.g&gt;0), _xlpm.g,
        ISNUMBER(_xlpm.c)*(_xlpm.c&gt;0), _xlpm.c,
        TRUE, ""
    )
)</f>
        <v>46125</v>
      </c>
      <c r="I268" s="5" cm="1">
        <f t="array" ref="I26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(A268=_xlpm._依頼NO列) *
                (YEAR(_xlpm._月次年月日列) = YEAR(H268))
            )
        ),
    0)
)</f>
        <v>0</v>
      </c>
      <c r="J268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223428</v>
      </c>
      <c r="K268" s="5">
        <f t="shared" si="24"/>
        <v>0</v>
      </c>
      <c r="L268" s="12">
        <f>_xlfn.LET(
  _xlpm._依頼NO, A268,
  _xlpm._集計年, YEAR(H268),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68" s="12">
        <f>_xlfn.LET(
  _xlpm._依頼NO, A268,
  _xlpm._集計年, YEAR(H268),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68" s="5" t="str">
        <f t="shared" si="25"/>
        <v>SEC</v>
      </c>
      <c r="O268" s="5" t="str">
        <f t="shared" si="26"/>
        <v>スリット</v>
      </c>
      <c r="P268" s="5" t="str">
        <f t="shared" si="27"/>
        <v/>
      </c>
      <c r="Q268" s="5" t="str">
        <f t="shared" si="28"/>
        <v/>
      </c>
      <c r="R268" s="5" t="str">
        <f t="shared" si="29"/>
        <v/>
      </c>
      <c r="T268" t="b">
        <f>IF(_t受注ﾌｧｲﾙ_総合計[[#This Row],[加工金額]]=_t受注ﾌｧｲﾙ_総合計[[#This Row],[受注金額(修正)]],TRUE)</f>
        <v>1</v>
      </c>
    </row>
    <row r="269" spans="1:20">
      <c r="A269" s="232" t="s">
        <v>1274</v>
      </c>
      <c r="B269" t="s">
        <v>16</v>
      </c>
      <c r="C269" s="2">
        <v>46122</v>
      </c>
      <c r="D269" s="232">
        <v>400</v>
      </c>
      <c r="E269" s="232">
        <v>6800</v>
      </c>
      <c r="F269" s="2" t="e" cm="1" vm="10">
        <f t="array" ref="F269">_xlfn.LET(
    _xlpm._完了日,_加工実績DATA[加工完了日],
    _xlpm._調整納期列,_t受注ﾌｧｲﾙ_総合計[調整納期],
    _xlpm._加工完了日,_xlfn.TAKE(
                _xlfn._xlws.FILTER(_xlpm._完了日,
                    (A269=_加工実績DATA[依頼NO])*
                    (YEAR(C269) = YEAR(_xlpm._完了日))
                ),1),
    IF(_xlpm._加工完了日 = 0,NA(),_xlpm._加工完了日)
)</f>
        <v>#VALUE!</v>
      </c>
      <c r="G269" s="2" t="str" cm="1">
        <f t="array" ref="G269">_xlfn.LET(
    _xlpm._完了日列,#REF!,
    _xlpm._完了日,
    _xlfn.TAKE(
        _xlfn._xlws.FILTER(_xlpm._完了日列,
            (A269=#REF!)*
            (DATEVALUE("2025/1/1") &lt; C269)
        ),1
    ),
    IFERROR(_xlpm._完了日,"")
)</f>
        <v/>
      </c>
      <c r="H269" s="2" cm="1">
        <f t="array" ref="H269">_xlfn.LET(
    _xlpm.f, IFERROR(F269, 0),
    _xlpm.g, IFERROR(G269, 0),
    _xlpm.c, IFERROR(C269, 0),
    _xlfn.IFS(
        ISNUMBER(_xlpm.f)*(_xlpm.f&gt;0), _xlpm.f,
        ISNUMBER(_xlpm.g)*(_xlpm.g&gt;0), _xlpm.g,
        ISNUMBER(_xlpm.c)*(_xlpm.c&gt;0), _xlpm.c,
        TRUE, ""
    )
)</f>
        <v>46122</v>
      </c>
      <c r="I269" s="5" cm="1">
        <f t="array" ref="I26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(A269=_xlpm._依頼NO列) *
                (YEAR(_xlpm._月次年月日列) = YEAR(H269))
            )
        ),
    0)
)</f>
        <v>0</v>
      </c>
      <c r="J269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6800</v>
      </c>
      <c r="K269" s="5">
        <f t="shared" si="24"/>
        <v>0</v>
      </c>
      <c r="L269" s="12">
        <f>_xlfn.LET(
  _xlpm._依頼NO, A269,
  _xlpm._集計年, YEAR(H269),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69" s="12">
        <f>_xlfn.LET(
  _xlpm._依頼NO, A269,
  _xlpm._集計年, YEAR(H269),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0</v>
      </c>
      <c r="N269" s="5" t="str">
        <f t="shared" si="25"/>
        <v>ｽﾘｯﾄ</v>
      </c>
      <c r="O269" s="5" t="str">
        <f t="shared" si="26"/>
        <v/>
      </c>
      <c r="P269" s="5" t="str">
        <f t="shared" si="27"/>
        <v/>
      </c>
      <c r="Q269" s="5" t="str">
        <f t="shared" si="28"/>
        <v/>
      </c>
      <c r="R269" s="5" t="str">
        <f t="shared" si="29"/>
        <v/>
      </c>
      <c r="T269" t="b">
        <f>IF(_t受注ﾌｧｲﾙ_総合計[[#This Row],[加工金額]]=_t受注ﾌｧｲﾙ_総合計[[#This Row],[受注金額(修正)]],TRUE)</f>
        <v>1</v>
      </c>
    </row>
    <row r="270" spans="1:20">
      <c r="A270" s="232" t="s">
        <v>1275</v>
      </c>
      <c r="B270" t="s">
        <v>16</v>
      </c>
      <c r="C270" s="2">
        <v>46122</v>
      </c>
      <c r="D270" s="232">
        <v>800</v>
      </c>
      <c r="E270" s="232">
        <v>13600</v>
      </c>
      <c r="F270" s="2" t="e" cm="1" vm="10">
        <f t="array" ref="F270">_xlfn.LET(
    _xlpm._完了日,_加工実績DATA[加工完了日],
    _xlpm._調整納期列,_t受注ﾌｧｲﾙ_総合計[調整納期],
    _xlpm._加工完了日,_xlfn.TAKE(
                _xlfn._xlws.FILTER(_xlpm._完了日,
                    (A270=_加工実績DATA[依頼NO])*
                    (YEAR(C270) = YEAR(_xlpm._完了日))
                ),1),
    IF(_xlpm._加工完了日 = 0,NA(),_xlpm._加工完了日)
)</f>
        <v>#VALUE!</v>
      </c>
      <c r="G270" s="2" t="str" cm="1">
        <f t="array" ref="G270">_xlfn.LET(
    _xlpm._完了日列,#REF!,
    _xlpm._完了日,
    _xlfn.TAKE(
        _xlfn._xlws.FILTER(_xlpm._完了日列,
            (A270=#REF!)*
            (DATEVALUE("2025/1/1") &lt; C270)
        ),1
    ),
    IFERROR(_xlpm._完了日,"")
)</f>
        <v/>
      </c>
      <c r="H270" s="2" cm="1">
        <f t="array" ref="H270">_xlfn.LET(
    _xlpm.f, IFERROR(F270, 0),
    _xlpm.g, IFERROR(G270, 0),
    _xlpm.c, IFERROR(C270, 0),
    _xlfn.IFS(
        ISNUMBER(_xlpm.f)*(_xlpm.f&gt;0), _xlpm.f,
        ISNUMBER(_xlpm.g)*(_xlpm.g&gt;0), _xlpm.g,
        ISNUMBER(_xlpm.c)*(_xlpm.c&gt;0), _xlpm.c,
        TRUE, ""
    )
)</f>
        <v>46122</v>
      </c>
      <c r="I270" s="5" cm="1">
        <f t="array" ref="I27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(A270=_xlpm._依頼NO列) *
                (YEAR(_xlpm._月次年月日列) = YEAR(H270))
            )
        ),
    0)
)</f>
        <v>0</v>
      </c>
      <c r="J270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13600</v>
      </c>
      <c r="K270" s="5">
        <f t="shared" si="24"/>
        <v>0</v>
      </c>
      <c r="L270" s="12">
        <f>_xlfn.LET(
  _xlpm._依頼NO, A270,
  _xlpm._集計年, YEAR(H270),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70" s="12">
        <f>_xlfn.LET(
  _xlpm._依頼NO, A270,
  _xlpm._集計年, YEAR(H270),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0</v>
      </c>
      <c r="N270" s="5" t="str">
        <f t="shared" si="25"/>
        <v>ｽﾘｯﾄ</v>
      </c>
      <c r="O270" s="5" t="str">
        <f t="shared" si="26"/>
        <v/>
      </c>
      <c r="P270" s="5" t="str">
        <f t="shared" si="27"/>
        <v/>
      </c>
      <c r="Q270" s="5" t="str">
        <f t="shared" si="28"/>
        <v/>
      </c>
      <c r="R270" s="5" t="str">
        <f t="shared" si="29"/>
        <v/>
      </c>
      <c r="T270" t="b">
        <f>IF(_t受注ﾌｧｲﾙ_総合計[[#This Row],[加工金額]]=_t受注ﾌｧｲﾙ_総合計[[#This Row],[受注金額(修正)]],TRUE)</f>
        <v>1</v>
      </c>
    </row>
    <row r="271" spans="1:20">
      <c r="A271" s="232" t="s">
        <v>1276</v>
      </c>
      <c r="B271" t="s">
        <v>187</v>
      </c>
      <c r="C271" s="2">
        <v>46120</v>
      </c>
      <c r="D271" s="232">
        <v>190</v>
      </c>
      <c r="E271" s="232">
        <v>0</v>
      </c>
      <c r="F271" s="2" t="e" cm="1" vm="10">
        <f t="array" ref="F271">_xlfn.LET(
    _xlpm._完了日,_加工実績DATA[加工完了日],
    _xlpm._調整納期列,_t受注ﾌｧｲﾙ_総合計[調整納期],
    _xlpm._加工完了日,_xlfn.TAKE(
                _xlfn._xlws.FILTER(_xlpm._完了日,
                    (A271=_加工実績DATA[依頼NO])*
                    (YEAR(C271) = YEAR(_xlpm._完了日))
                ),1),
    IF(_xlpm._加工完了日 = 0,NA(),_xlpm._加工完了日)
)</f>
        <v>#VALUE!</v>
      </c>
      <c r="G271" s="2" t="str" cm="1">
        <f t="array" ref="G271">_xlfn.LET(
    _xlpm._完了日列,#REF!,
    _xlpm._完了日,
    _xlfn.TAKE(
        _xlfn._xlws.FILTER(_xlpm._完了日列,
            (A271=#REF!)*
            (DATEVALUE("2025/1/1") &lt; C271)
        ),1
    ),
    IFERROR(_xlpm._完了日,"")
)</f>
        <v/>
      </c>
      <c r="H271" s="2" cm="1">
        <f t="array" ref="H271">_xlfn.LET(
    _xlpm.f, IFERROR(F271, 0),
    _xlpm.g, IFERROR(G271, 0),
    _xlpm.c, IFERROR(C271, 0),
    _xlfn.IFS(
        ISNUMBER(_xlpm.f)*(_xlpm.f&gt;0), _xlpm.f,
        ISNUMBER(_xlpm.g)*(_xlpm.g&gt;0), _xlpm.g,
        ISNUMBER(_xlpm.c)*(_xlpm.c&gt;0), _xlpm.c,
        TRUE, ""
    )
)</f>
        <v>46120</v>
      </c>
      <c r="I271" s="5" cm="1">
        <f t="array" ref="I27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(A271=_xlpm._依頼NO列) *
                (YEAR(_xlpm._月次年月日列) = YEAR(H271))
            )
        ),
    0)
)</f>
        <v>0</v>
      </c>
      <c r="J271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0</v>
      </c>
      <c r="K271" s="5">
        <f t="shared" si="24"/>
        <v>0</v>
      </c>
      <c r="L271" s="12">
        <f>_xlfn.LET(
  _xlpm._依頼NO, A271,
  _xlpm._集計年, YEAR(H271),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1</v>
      </c>
      <c r="M271" s="12">
        <f>_xlfn.LET(
  _xlpm._依頼NO, A271,
  _xlpm._集計年, YEAR(H271),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0</v>
      </c>
      <c r="N271" s="5" t="str">
        <f t="shared" si="25"/>
        <v>熱融着</v>
      </c>
      <c r="O271" s="5" t="str">
        <f t="shared" si="26"/>
        <v/>
      </c>
      <c r="P271" s="5" t="str">
        <f t="shared" si="27"/>
        <v/>
      </c>
      <c r="Q271" s="5" t="str">
        <f t="shared" si="28"/>
        <v/>
      </c>
      <c r="R271" s="5" t="str">
        <f t="shared" si="29"/>
        <v/>
      </c>
      <c r="T271" t="b">
        <f>IF(_t受注ﾌｧｲﾙ_総合計[[#This Row],[加工金額]]=_t受注ﾌｧｲﾙ_総合計[[#This Row],[受注金額(修正)]],TRUE)</f>
        <v>1</v>
      </c>
    </row>
    <row r="272" spans="1:20">
      <c r="A272" s="232" t="s">
        <v>1277</v>
      </c>
      <c r="B272" t="s">
        <v>187</v>
      </c>
      <c r="C272" s="2">
        <v>46120</v>
      </c>
      <c r="D272" s="232">
        <v>285</v>
      </c>
      <c r="E272" s="232">
        <v>0</v>
      </c>
      <c r="F272" s="2" t="e" cm="1" vm="10">
        <f t="array" ref="F272">_xlfn.LET(
    _xlpm._完了日,_加工実績DATA[加工完了日],
    _xlpm._調整納期列,_t受注ﾌｧｲﾙ_総合計[調整納期],
    _xlpm._加工完了日,_xlfn.TAKE(
                _xlfn._xlws.FILTER(_xlpm._完了日,
                    (A272=_加工実績DATA[依頼NO])*
                    (YEAR(C272) = YEAR(_xlpm._完了日))
                ),1),
    IF(_xlpm._加工完了日 = 0,NA(),_xlpm._加工完了日)
)</f>
        <v>#VALUE!</v>
      </c>
      <c r="G272" s="2" t="str" cm="1">
        <f t="array" ref="G272">_xlfn.LET(
    _xlpm._完了日列,#REF!,
    _xlpm._完了日,
    _xlfn.TAKE(
        _xlfn._xlws.FILTER(_xlpm._完了日列,
            (A272=#REF!)*
            (DATEVALUE("2025/1/1") &lt; C272)
        ),1
    ),
    IFERROR(_xlpm._完了日,"")
)</f>
        <v/>
      </c>
      <c r="H272" s="2" cm="1">
        <f t="array" ref="H272">_xlfn.LET(
    _xlpm.f, IFERROR(F272, 0),
    _xlpm.g, IFERROR(G272, 0),
    _xlpm.c, IFERROR(C272, 0),
    _xlfn.IFS(
        ISNUMBER(_xlpm.f)*(_xlpm.f&gt;0), _xlpm.f,
        ISNUMBER(_xlpm.g)*(_xlpm.g&gt;0), _xlpm.g,
        ISNUMBER(_xlpm.c)*(_xlpm.c&gt;0), _xlpm.c,
        TRUE, ""
    )
)</f>
        <v>46120</v>
      </c>
      <c r="I272" s="5" cm="1">
        <f t="array" ref="I27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(A272=_xlpm._依頼NO列) *
                (YEAR(_xlpm._月次年月日列) = YEAR(H272))
            )
        ),
    0)
)</f>
        <v>0</v>
      </c>
      <c r="J272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0</v>
      </c>
      <c r="K272" s="5">
        <f t="shared" si="24"/>
        <v>0</v>
      </c>
      <c r="L272" s="12">
        <f>_xlfn.LET(
  _xlpm._依頼NO, A272,
  _xlpm._集計年, YEAR(H272),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1</v>
      </c>
      <c r="M272" s="12">
        <f>_xlfn.LET(
  _xlpm._依頼NO, A272,
  _xlpm._集計年, YEAR(H272),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0</v>
      </c>
      <c r="N272" s="5" t="str">
        <f t="shared" si="25"/>
        <v>熱融着</v>
      </c>
      <c r="O272" s="5" t="str">
        <f t="shared" si="26"/>
        <v/>
      </c>
      <c r="P272" s="5" t="str">
        <f t="shared" si="27"/>
        <v/>
      </c>
      <c r="Q272" s="5" t="str">
        <f t="shared" si="28"/>
        <v/>
      </c>
      <c r="R272" s="5" t="str">
        <f t="shared" si="29"/>
        <v/>
      </c>
      <c r="T272" t="b">
        <f>IF(_t受注ﾌｧｲﾙ_総合計[[#This Row],[加工金額]]=_t受注ﾌｧｲﾙ_総合計[[#This Row],[受注金額(修正)]],TRUE)</f>
        <v>1</v>
      </c>
    </row>
    <row r="273" spans="1:20">
      <c r="A273" s="232" t="s">
        <v>2199</v>
      </c>
      <c r="B273" t="s">
        <v>38</v>
      </c>
      <c r="C273" s="2">
        <v>46212</v>
      </c>
      <c r="D273" s="232">
        <v>950</v>
      </c>
      <c r="E273" s="232">
        <v>40850</v>
      </c>
      <c r="F273" s="2" cm="1">
        <f t="array" ref="F273">_xlfn.LET(
    _xlpm._完了日,_加工実績DATA[加工完了日],
    _xlpm._調整納期列,_t受注ﾌｧｲﾙ_総合計[調整納期],
    _xlpm._加工完了日,_xlfn.TAKE(
                _xlfn._xlws.FILTER(_xlpm._完了日,
                    (A273=_加工実績DATA[依頼NO])*
                    (YEAR(C273) = YEAR(_xlpm._完了日))
                ),1),
    IF(_xlpm._加工完了日 = 0,NA(),_xlpm._加工完了日)
)</f>
        <v>46205</v>
      </c>
      <c r="G273" s="2" t="str" cm="1">
        <f t="array" ref="G273">_xlfn.LET(
    _xlpm._完了日列,#REF!,
    _xlpm._完了日,
    _xlfn.TAKE(
        _xlfn._xlws.FILTER(_xlpm._完了日列,
            (A273=#REF!)*
            (DATEVALUE("2025/1/1") &lt; C273)
        ),1
    ),
    IFERROR(_xlpm._完了日,"")
)</f>
        <v/>
      </c>
      <c r="H273" s="2" cm="1">
        <f t="array" ref="H273">_xlfn.LET(
    _xlpm.f, IFERROR(F273, 0),
    _xlpm.g, IFERROR(G273, 0),
    _xlpm.c, IFERROR(C273, 0),
    _xlfn.IFS(
        ISNUMBER(_xlpm.f)*(_xlpm.f&gt;0), _xlpm.f,
        ISNUMBER(_xlpm.g)*(_xlpm.g&gt;0), _xlpm.g,
        ISNUMBER(_xlpm.c)*(_xlpm.c&gt;0), _xlpm.c,
        TRUE, ""
    )
)</f>
        <v>46205</v>
      </c>
      <c r="I273" s="5" cm="1">
        <f t="array" ref="I27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(A273=_xlpm._依頼NO列) *
                (YEAR(_xlpm._月次年月日列) = YEAR(H273))
            )
        ),
    0)
)</f>
        <v>0</v>
      </c>
      <c r="J273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40850</v>
      </c>
      <c r="K273" s="5">
        <f t="shared" si="24"/>
        <v>40850</v>
      </c>
      <c r="L273" s="12">
        <f>_xlfn.LET(
  _xlpm._依頼NO, A273,
  _xlpm._集計年, YEAR(H273),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1</v>
      </c>
      <c r="M273" s="12">
        <f>_xlfn.LET(
  _xlpm._依頼NO, A273,
  _xlpm._集計年, YEAR(H273),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0</v>
      </c>
      <c r="N273" s="5" t="str">
        <f t="shared" si="25"/>
        <v>EC</v>
      </c>
      <c r="O273" s="5" t="str">
        <f t="shared" si="26"/>
        <v>ｽﾘｯﾄ</v>
      </c>
      <c r="P273" s="5" t="str">
        <f t="shared" si="27"/>
        <v/>
      </c>
      <c r="Q273" s="5" t="str">
        <f t="shared" si="28"/>
        <v/>
      </c>
      <c r="R273" s="5" t="str">
        <f t="shared" si="29"/>
        <v/>
      </c>
      <c r="T273" t="b">
        <f>IF(_t受注ﾌｧｲﾙ_総合計[[#This Row],[加工金額]]=_t受注ﾌｧｲﾙ_総合計[[#This Row],[受注金額(修正)]],TRUE)</f>
        <v>1</v>
      </c>
    </row>
    <row r="274" spans="1:20">
      <c r="A274" s="232" t="s">
        <v>562</v>
      </c>
      <c r="B274" t="s">
        <v>2207</v>
      </c>
      <c r="C274" s="2">
        <v>46220</v>
      </c>
      <c r="D274" s="232" t="s">
        <v>2885</v>
      </c>
      <c r="E274" s="232">
        <v>52325</v>
      </c>
      <c r="F274" s="2" cm="1">
        <f t="array" ref="F274">_xlfn.LET(
    _xlpm._完了日,_加工実績DATA[加工完了日],
    _xlpm._調整納期列,_t受注ﾌｧｲﾙ_総合計[調整納期],
    _xlpm._加工完了日,_xlfn.TAKE(
                _xlfn._xlws.FILTER(_xlpm._完了日,
                    (A274=_加工実績DATA[依頼NO])*
                    (YEAR(C274) = YEAR(_xlpm._完了日))
                ),1),
    IF(_xlpm._加工完了日 = 0,NA(),_xlpm._加工完了日)
)</f>
        <v>46225</v>
      </c>
      <c r="G274" s="2" t="str" cm="1">
        <f t="array" ref="G274">_xlfn.LET(
    _xlpm._完了日列,#REF!,
    _xlpm._完了日,
    _xlfn.TAKE(
        _xlfn._xlws.FILTER(_xlpm._完了日列,
            (A274=#REF!)*
            (DATEVALUE("2025/1/1") &lt; C274)
        ),1
    ),
    IFERROR(_xlpm._完了日,"")
)</f>
        <v/>
      </c>
      <c r="H274" s="2" cm="1">
        <f t="array" ref="H274">_xlfn.LET(
    _xlpm.f, IFERROR(F274, 0),
    _xlpm.g, IFERROR(G274, 0),
    _xlpm.c, IFERROR(C274, 0),
    _xlfn.IFS(
        ISNUMBER(_xlpm.f)*(_xlpm.f&gt;0), _xlpm.f,
        ISNUMBER(_xlpm.g)*(_xlpm.g&gt;0), _xlpm.g,
        ISNUMBER(_xlpm.c)*(_xlpm.c&gt;0), _xlpm.c,
        TRUE, ""
    )
)</f>
        <v>46225</v>
      </c>
      <c r="I274" s="5" cm="1">
        <f t="array" ref="I27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(A274=_xlpm._依頼NO列) *
                (YEAR(_xlpm._月次年月日列) = YEAR(H274))
            )
        ),
    0)
)</f>
        <v>0</v>
      </c>
      <c r="J274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52325</v>
      </c>
      <c r="K274" s="5">
        <f t="shared" si="24"/>
        <v>52325</v>
      </c>
      <c r="L274" s="12">
        <f>_xlfn.LET(
  _xlpm._依頼NO, A274,
  _xlpm._集計年, YEAR(H274),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74" s="12">
        <f>_xlfn.LET(
  _xlpm._依頼NO, A274,
  _xlpm._集計年, YEAR(H274),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74" s="5" t="str">
        <f t="shared" si="25"/>
        <v>ｽﾘｯﾄ</v>
      </c>
      <c r="O274" s="5" t="str">
        <f t="shared" si="26"/>
        <v>EC</v>
      </c>
      <c r="P274" s="5" t="str">
        <f t="shared" si="27"/>
        <v/>
      </c>
      <c r="Q274" s="5" t="str">
        <f t="shared" si="28"/>
        <v/>
      </c>
      <c r="R274" s="5" t="str">
        <f t="shared" si="29"/>
        <v/>
      </c>
      <c r="T274" t="b">
        <f>IF(_t受注ﾌｧｲﾙ_総合計[[#This Row],[加工金額]]=_t受注ﾌｧｲﾙ_総合計[[#This Row],[受注金額(修正)]],TRUE)</f>
        <v>1</v>
      </c>
    </row>
    <row r="275" spans="1:20">
      <c r="A275" s="232" t="s">
        <v>139</v>
      </c>
      <c r="B275" t="s">
        <v>2210</v>
      </c>
      <c r="C275" s="2">
        <v>46211</v>
      </c>
      <c r="D275" s="232">
        <v>1600</v>
      </c>
      <c r="E275" s="232">
        <v>28800</v>
      </c>
      <c r="F275" s="2" cm="1">
        <f t="array" ref="F275">_xlfn.LET(
    _xlpm._完了日,_加工実績DATA[加工完了日],
    _xlpm._調整納期列,_t受注ﾌｧｲﾙ_総合計[調整納期],
    _xlpm._加工完了日,_xlfn.TAKE(
                _xlfn._xlws.FILTER(_xlpm._完了日,
                    (A275=_加工実績DATA[依頼NO])*
                    (YEAR(C275) = YEAR(_xlpm._完了日))
                ),1),
    IF(_xlpm._加工完了日 = 0,NA(),_xlpm._加工完了日)
)</f>
        <v>46204</v>
      </c>
      <c r="G275" s="2" t="str" cm="1">
        <f t="array" ref="G275">_xlfn.LET(
    _xlpm._完了日列,#REF!,
    _xlpm._完了日,
    _xlfn.TAKE(
        _xlfn._xlws.FILTER(_xlpm._完了日列,
            (A275=#REF!)*
            (DATEVALUE("2025/1/1") &lt; C275)
        ),1
    ),
    IFERROR(_xlpm._完了日,"")
)</f>
        <v/>
      </c>
      <c r="H275" s="2" cm="1">
        <f t="array" ref="H275">_xlfn.LET(
    _xlpm.f, IFERROR(F275, 0),
    _xlpm.g, IFERROR(G275, 0),
    _xlpm.c, IFERROR(C275, 0),
    _xlfn.IFS(
        ISNUMBER(_xlpm.f)*(_xlpm.f&gt;0), _xlpm.f,
        ISNUMBER(_xlpm.g)*(_xlpm.g&gt;0), _xlpm.g,
        ISNUMBER(_xlpm.c)*(_xlpm.c&gt;0), _xlpm.c,
        TRUE, ""
    )
)</f>
        <v>46204</v>
      </c>
      <c r="I275" s="5" cm="1">
        <f t="array" ref="I27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(A275=_xlpm._依頼NO列) *
                (YEAR(_xlpm._月次年月日列) = YEAR(H275))
            )
        ),
    0)
)</f>
        <v>0</v>
      </c>
      <c r="J275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28800</v>
      </c>
      <c r="K275" s="5">
        <f t="shared" si="24"/>
        <v>28800</v>
      </c>
      <c r="L275" s="12">
        <f>_xlfn.LET(
  _xlpm._依頼NO, A275,
  _xlpm._集計年, YEAR(H275),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1</v>
      </c>
      <c r="M275" s="12">
        <f>_xlfn.LET(
  _xlpm._依頼NO, A275,
  _xlpm._集計年, YEAR(H275),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0</v>
      </c>
      <c r="N275" s="5" t="str">
        <f t="shared" si="25"/>
        <v>EC（片面）</v>
      </c>
      <c r="O275" s="5" t="str">
        <f t="shared" si="26"/>
        <v xml:space="preserve"> ロール品 or カット品</v>
      </c>
      <c r="P275" s="5" t="str">
        <f t="shared" si="27"/>
        <v xml:space="preserve"> カット品の長さ</v>
      </c>
      <c r="Q275" s="5" t="str">
        <f t="shared" si="28"/>
        <v/>
      </c>
      <c r="R275" s="5" t="str">
        <f t="shared" si="29"/>
        <v/>
      </c>
      <c r="T275" t="b">
        <f>IF(_t受注ﾌｧｲﾙ_総合計[[#This Row],[加工金額]]=_t受注ﾌｧｲﾙ_総合計[[#This Row],[受注金額(修正)]],TRUE)</f>
        <v>1</v>
      </c>
    </row>
    <row r="276" spans="1:20">
      <c r="A276" s="232" t="s">
        <v>592</v>
      </c>
      <c r="B276" t="s">
        <v>2210</v>
      </c>
      <c r="C276" s="2">
        <v>46211</v>
      </c>
      <c r="D276" s="232">
        <v>4000</v>
      </c>
      <c r="E276" s="232">
        <v>72000</v>
      </c>
      <c r="F276" s="2" cm="1">
        <f t="array" ref="F276">_xlfn.LET(
    _xlpm._完了日,_加工実績DATA[加工完了日],
    _xlpm._調整納期列,_t受注ﾌｧｲﾙ_総合計[調整納期],
    _xlpm._加工完了日,_xlfn.TAKE(
                _xlfn._xlws.FILTER(_xlpm._完了日,
                    (A276=_加工実績DATA[依頼NO])*
                    (YEAR(C276) = YEAR(_xlpm._完了日))
                ),1),
    IF(_xlpm._加工完了日 = 0,NA(),_xlpm._加工完了日)
)</f>
        <v>46204</v>
      </c>
      <c r="G276" s="2" t="str" cm="1">
        <f t="array" ref="G276">_xlfn.LET(
    _xlpm._完了日列,#REF!,
    _xlpm._完了日,
    _xlfn.TAKE(
        _xlfn._xlws.FILTER(_xlpm._完了日列,
            (A276=#REF!)*
            (DATEVALUE("2025/1/1") &lt; C276)
        ),1
    ),
    IFERROR(_xlpm._完了日,"")
)</f>
        <v/>
      </c>
      <c r="H276" s="2" cm="1">
        <f t="array" ref="H276">_xlfn.LET(
    _xlpm.f, IFERROR(F276, 0),
    _xlpm.g, IFERROR(G276, 0),
    _xlpm.c, IFERROR(C276, 0),
    _xlfn.IFS(
        ISNUMBER(_xlpm.f)*(_xlpm.f&gt;0), _xlpm.f,
        ISNUMBER(_xlpm.g)*(_xlpm.g&gt;0), _xlpm.g,
        ISNUMBER(_xlpm.c)*(_xlpm.c&gt;0), _xlpm.c,
        TRUE, ""
    )
)</f>
        <v>46204</v>
      </c>
      <c r="I276" s="5" cm="1">
        <f t="array" ref="I27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(A276=_xlpm._依頼NO列) *
                (YEAR(_xlpm._月次年月日列) = YEAR(H276))
            )
        ),
    0)
)</f>
        <v>0</v>
      </c>
      <c r="J276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72000</v>
      </c>
      <c r="K276" s="5">
        <f t="shared" si="24"/>
        <v>72000</v>
      </c>
      <c r="L276" s="12">
        <f>_xlfn.LET(
  _xlpm._依頼NO, A276,
  _xlpm._集計年, YEAR(H276),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1</v>
      </c>
      <c r="M276" s="12">
        <f>_xlfn.LET(
  _xlpm._依頼NO, A276,
  _xlpm._集計年, YEAR(H276),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0</v>
      </c>
      <c r="N276" s="5" t="str">
        <f t="shared" si="25"/>
        <v>EC（片面）</v>
      </c>
      <c r="O276" s="5" t="str">
        <f t="shared" si="26"/>
        <v xml:space="preserve"> ロール品 or カット品</v>
      </c>
      <c r="P276" s="5" t="str">
        <f t="shared" si="27"/>
        <v xml:space="preserve"> カット品の長さ</v>
      </c>
      <c r="Q276" s="5" t="str">
        <f t="shared" si="28"/>
        <v/>
      </c>
      <c r="R276" s="5" t="str">
        <f t="shared" si="29"/>
        <v/>
      </c>
      <c r="T276" t="b">
        <f>IF(_t受注ﾌｧｲﾙ_総合計[[#This Row],[加工金額]]=_t受注ﾌｧｲﾙ_総合計[[#This Row],[受注金額(修正)]],TRUE)</f>
        <v>1</v>
      </c>
    </row>
    <row r="277" spans="1:20">
      <c r="A277" s="232" t="s">
        <v>193</v>
      </c>
      <c r="B277" t="s">
        <v>39</v>
      </c>
      <c r="C277" s="2">
        <v>46211</v>
      </c>
      <c r="D277" s="232">
        <v>15200</v>
      </c>
      <c r="E277" s="232">
        <v>197600</v>
      </c>
      <c r="F277" s="2" cm="1">
        <f t="array" ref="F277">_xlfn.LET(
    _xlpm._完了日,_加工実績DATA[加工完了日],
    _xlpm._調整納期列,_t受注ﾌｧｲﾙ_総合計[調整納期],
    _xlpm._加工完了日,_xlfn.TAKE(
                _xlfn._xlws.FILTER(_xlpm._完了日,
                    (A277=_加工実績DATA[依頼NO])*
                    (YEAR(C277) = YEAR(_xlpm._完了日))
                ),1),
    IF(_xlpm._加工完了日 = 0,NA(),_xlpm._加工完了日)
)</f>
        <v>46209</v>
      </c>
      <c r="G277" s="2" t="str" cm="1">
        <f t="array" ref="G277">_xlfn.LET(
    _xlpm._完了日列,#REF!,
    _xlpm._完了日,
    _xlfn.TAKE(
        _xlfn._xlws.FILTER(_xlpm._完了日列,
            (A277=#REF!)*
            (DATEVALUE("2025/1/1") &lt; C277)
        ),1
    ),
    IFERROR(_xlpm._完了日,"")
)</f>
        <v/>
      </c>
      <c r="H277" s="2" cm="1">
        <f t="array" ref="H277">_xlfn.LET(
    _xlpm.f, IFERROR(F277, 0),
    _xlpm.g, IFERROR(G277, 0),
    _xlpm.c, IFERROR(C277, 0),
    _xlfn.IFS(
        ISNUMBER(_xlpm.f)*(_xlpm.f&gt;0), _xlpm.f,
        ISNUMBER(_xlpm.g)*(_xlpm.g&gt;0), _xlpm.g,
        ISNUMBER(_xlpm.c)*(_xlpm.c&gt;0), _xlpm.c,
        TRUE, ""
    )
)</f>
        <v>46209</v>
      </c>
      <c r="I277" s="5" cm="1">
        <f t="array" ref="I27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(A277=_xlpm._依頼NO列) *
                (YEAR(_xlpm._月次年月日列) = YEAR(H277))
            )
        ),
    0)
)</f>
        <v>0</v>
      </c>
      <c r="J277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197600</v>
      </c>
      <c r="K277" s="5">
        <f t="shared" si="24"/>
        <v>197600</v>
      </c>
      <c r="L277" s="12">
        <f>_xlfn.LET(
  _xlpm._依頼NO, A277,
  _xlpm._集計年, YEAR(H277),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77" s="12">
        <f>_xlfn.LET(
  _xlpm._依頼NO, A277,
  _xlpm._集計年, YEAR(H277),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77" s="5" t="str">
        <f t="shared" si="25"/>
        <v>SEC</v>
      </c>
      <c r="O277" s="5" t="str">
        <f t="shared" si="26"/>
        <v/>
      </c>
      <c r="P277" s="5" t="str">
        <f t="shared" si="27"/>
        <v/>
      </c>
      <c r="Q277" s="5" t="str">
        <f t="shared" si="28"/>
        <v/>
      </c>
      <c r="R277" s="5" t="str">
        <f t="shared" si="29"/>
        <v/>
      </c>
      <c r="T277" t="b">
        <f>IF(_t受注ﾌｧｲﾙ_総合計[[#This Row],[加工金額]]=_t受注ﾌｧｲﾙ_総合計[[#This Row],[受注金額(修正)]],TRUE)</f>
        <v>1</v>
      </c>
    </row>
    <row r="278" spans="1:20">
      <c r="A278" s="232" t="s">
        <v>130</v>
      </c>
      <c r="B278" t="s">
        <v>2236</v>
      </c>
      <c r="C278" s="2">
        <v>46212</v>
      </c>
      <c r="D278" s="232" t="s">
        <v>2235</v>
      </c>
      <c r="E278" s="232">
        <v>168000</v>
      </c>
      <c r="F278" s="2" cm="1">
        <f t="array" ref="F278">_xlfn.LET(
    _xlpm._完了日,_加工実績DATA[加工完了日],
    _xlpm._調整納期列,_t受注ﾌｧｲﾙ_総合計[調整納期],
    _xlpm._加工完了日,_xlfn.TAKE(
                _xlfn._xlws.FILTER(_xlpm._完了日,
                    (A278=_加工実績DATA[依頼NO])*
                    (YEAR(C278) = YEAR(_xlpm._完了日))
                ),1),
    IF(_xlpm._加工完了日 = 0,NA(),_xlpm._加工完了日)
)</f>
        <v>46211</v>
      </c>
      <c r="G278" s="2" t="str" cm="1">
        <f t="array" ref="G278">_xlfn.LET(
    _xlpm._完了日列,#REF!,
    _xlpm._完了日,
    _xlfn.TAKE(
        _xlfn._xlws.FILTER(_xlpm._完了日列,
            (A278=#REF!)*
            (DATEVALUE("2025/1/1") &lt; C278)
        ),1
    ),
    IFERROR(_xlpm._完了日,"")
)</f>
        <v/>
      </c>
      <c r="H278" s="2" cm="1">
        <f t="array" ref="H278">_xlfn.LET(
    _xlpm.f, IFERROR(F278, 0),
    _xlpm.g, IFERROR(G278, 0),
    _xlpm.c, IFERROR(C278, 0),
    _xlfn.IFS(
        ISNUMBER(_xlpm.f)*(_xlpm.f&gt;0), _xlpm.f,
        ISNUMBER(_xlpm.g)*(_xlpm.g&gt;0), _xlpm.g,
        ISNUMBER(_xlpm.c)*(_xlpm.c&gt;0), _xlpm.c,
        TRUE, ""
    )
)</f>
        <v>46211</v>
      </c>
      <c r="I278" s="5" cm="1">
        <f t="array" ref="I27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(A278=_xlpm._依頼NO列) *
                (YEAR(_xlpm._月次年月日列) = YEAR(H278))
            )
        ),
    0)
)</f>
        <v>0</v>
      </c>
      <c r="J278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168000</v>
      </c>
      <c r="K278" s="5">
        <f t="shared" si="24"/>
        <v>168000</v>
      </c>
      <c r="L278" s="12">
        <f>_xlfn.LET(
  _xlpm._依頼NO, A278,
  _xlpm._集計年, YEAR(H278),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78" s="12">
        <f>_xlfn.LET(
  _xlpm._依頼NO, A278,
  _xlpm._集計年, YEAR(H278),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78" s="5" t="str">
        <f t="shared" si="25"/>
        <v>SEC</v>
      </c>
      <c r="O278" s="5" t="str">
        <f t="shared" si="26"/>
        <v>熱融着</v>
      </c>
      <c r="P278" s="5" t="str">
        <f t="shared" si="27"/>
        <v/>
      </c>
      <c r="Q278" s="5" t="str">
        <f t="shared" si="28"/>
        <v/>
      </c>
      <c r="R278" s="5" t="str">
        <f t="shared" si="29"/>
        <v/>
      </c>
      <c r="T278" t="b">
        <f>IF(_t受注ﾌｧｲﾙ_総合計[[#This Row],[加工金額]]=_t受注ﾌｧｲﾙ_総合計[[#This Row],[受注金額(修正)]],TRUE)</f>
        <v>1</v>
      </c>
    </row>
    <row r="279" spans="1:20">
      <c r="A279" s="232" t="s">
        <v>554</v>
      </c>
      <c r="B279" t="s">
        <v>39</v>
      </c>
      <c r="C279" s="2">
        <v>46216</v>
      </c>
      <c r="D279" s="232">
        <v>11600</v>
      </c>
      <c r="E279" s="232">
        <v>150800</v>
      </c>
      <c r="F279" s="2" cm="1">
        <f t="array" ref="F279">_xlfn.LET(
    _xlpm._完了日,_加工実績DATA[加工完了日],
    _xlpm._調整納期列,_t受注ﾌｧｲﾙ_総合計[調整納期],
    _xlpm._加工完了日,_xlfn.TAKE(
                _xlfn._xlws.FILTER(_xlpm._完了日,
                    (A279=_加工実績DATA[依頼NO])*
                    (YEAR(C279) = YEAR(_xlpm._完了日))
                ),1),
    IF(_xlpm._加工完了日 = 0,NA(),_xlpm._加工完了日)
)</f>
        <v>46211</v>
      </c>
      <c r="G279" s="2" t="str" cm="1">
        <f t="array" ref="G279">_xlfn.LET(
    _xlpm._完了日列,#REF!,
    _xlpm._完了日,
    _xlfn.TAKE(
        _xlfn._xlws.FILTER(_xlpm._完了日列,
            (A279=#REF!)*
            (DATEVALUE("2025/1/1") &lt; C279)
        ),1
    ),
    IFERROR(_xlpm._完了日,"")
)</f>
        <v/>
      </c>
      <c r="H279" s="2" cm="1">
        <f t="array" ref="H279">_xlfn.LET(
    _xlpm.f, IFERROR(F279, 0),
    _xlpm.g, IFERROR(G279, 0),
    _xlpm.c, IFERROR(C279, 0),
    _xlfn.IFS(
        ISNUMBER(_xlpm.f)*(_xlpm.f&gt;0), _xlpm.f,
        ISNUMBER(_xlpm.g)*(_xlpm.g&gt;0), _xlpm.g,
        ISNUMBER(_xlpm.c)*(_xlpm.c&gt;0), _xlpm.c,
        TRUE, ""
    )
)</f>
        <v>46211</v>
      </c>
      <c r="I279" s="5" cm="1">
        <f t="array" ref="I27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(A279=_xlpm._依頼NO列) *
                (YEAR(_xlpm._月次年月日列) = YEAR(H279))
            )
        ),
    0)
)</f>
        <v>0</v>
      </c>
      <c r="J279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150800</v>
      </c>
      <c r="K279" s="5">
        <f t="shared" si="24"/>
        <v>150800</v>
      </c>
      <c r="L279" s="12">
        <f>_xlfn.LET(
  _xlpm._依頼NO, A279,
  _xlpm._集計年, YEAR(H279),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79" s="12">
        <f>_xlfn.LET(
  _xlpm._依頼NO, A279,
  _xlpm._集計年, YEAR(H279),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79" s="5" t="str">
        <f t="shared" si="25"/>
        <v>SEC</v>
      </c>
      <c r="O279" s="5" t="str">
        <f t="shared" si="26"/>
        <v/>
      </c>
      <c r="P279" s="5" t="str">
        <f t="shared" si="27"/>
        <v/>
      </c>
      <c r="Q279" s="5" t="str">
        <f t="shared" si="28"/>
        <v/>
      </c>
      <c r="R279" s="5" t="str">
        <f t="shared" si="29"/>
        <v/>
      </c>
      <c r="T279" t="b">
        <f>IF(_t受注ﾌｧｲﾙ_総合計[[#This Row],[加工金額]]=_t受注ﾌｧｲﾙ_総合計[[#This Row],[受注金額(修正)]],TRUE)</f>
        <v>1</v>
      </c>
    </row>
    <row r="280" spans="1:20">
      <c r="A280" s="232" t="s">
        <v>134</v>
      </c>
      <c r="B280" t="s">
        <v>39</v>
      </c>
      <c r="C280" s="2">
        <v>46218</v>
      </c>
      <c r="D280" s="232" t="s">
        <v>2006</v>
      </c>
      <c r="E280" s="232">
        <v>260000</v>
      </c>
      <c r="F280" s="2" cm="1">
        <f t="array" ref="F280">_xlfn.LET(
    _xlpm._完了日,_加工実績DATA[加工完了日],
    _xlpm._調整納期列,_t受注ﾌｧｲﾙ_総合計[調整納期],
    _xlpm._加工完了日,_xlfn.TAKE(
                _xlfn._xlws.FILTER(_xlpm._完了日,
                    (A280=_加工実績DATA[依頼NO])*
                    (YEAR(C280) = YEAR(_xlpm._完了日))
                ),1),
    IF(_xlpm._加工完了日 = 0,NA(),_xlpm._加工完了日)
)</f>
        <v>46216</v>
      </c>
      <c r="G280" s="2" t="str" cm="1">
        <f t="array" ref="G280">_xlfn.LET(
    _xlpm._完了日列,#REF!,
    _xlpm._完了日,
    _xlfn.TAKE(
        _xlfn._xlws.FILTER(_xlpm._完了日列,
            (A280=#REF!)*
            (DATEVALUE("2025/1/1") &lt; C280)
        ),1
    ),
    IFERROR(_xlpm._完了日,"")
)</f>
        <v/>
      </c>
      <c r="H280" s="2" cm="1">
        <f t="array" ref="H280">_xlfn.LET(
    _xlpm.f, IFERROR(F280, 0),
    _xlpm.g, IFERROR(G280, 0),
    _xlpm.c, IFERROR(C280, 0),
    _xlfn.IFS(
        ISNUMBER(_xlpm.f)*(_xlpm.f&gt;0), _xlpm.f,
        ISNUMBER(_xlpm.g)*(_xlpm.g&gt;0), _xlpm.g,
        ISNUMBER(_xlpm.c)*(_xlpm.c&gt;0), _xlpm.c,
        TRUE, ""
    )
)</f>
        <v>46216</v>
      </c>
      <c r="I280" s="5" cm="1">
        <f t="array" ref="I28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(A280=_xlpm._依頼NO列) *
                (YEAR(_xlpm._月次年月日列) = YEAR(H280))
            )
        ),
    0)
)</f>
        <v>0</v>
      </c>
      <c r="J280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260000</v>
      </c>
      <c r="K280" s="5">
        <f t="shared" si="24"/>
        <v>260000</v>
      </c>
      <c r="L280" s="12">
        <f>_xlfn.LET(
  _xlpm._依頼NO, A280,
  _xlpm._集計年, YEAR(H280),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80" s="12">
        <f>_xlfn.LET(
  _xlpm._依頼NO, A280,
  _xlpm._集計年, YEAR(H280),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80" s="5" t="str">
        <f t="shared" si="25"/>
        <v>SEC</v>
      </c>
      <c r="O280" s="5" t="str">
        <f t="shared" si="26"/>
        <v/>
      </c>
      <c r="P280" s="5" t="str">
        <f t="shared" si="27"/>
        <v/>
      </c>
      <c r="Q280" s="5" t="str">
        <f t="shared" si="28"/>
        <v/>
      </c>
      <c r="R280" s="5" t="str">
        <f t="shared" si="29"/>
        <v/>
      </c>
      <c r="T280" t="b">
        <f>IF(_t受注ﾌｧｲﾙ_総合計[[#This Row],[加工金額]]=_t受注ﾌｧｲﾙ_総合計[[#This Row],[受注金額(修正)]],TRUE)</f>
        <v>1</v>
      </c>
    </row>
    <row r="281" spans="1:20">
      <c r="A281" s="232" t="s">
        <v>221</v>
      </c>
      <c r="B281" t="s">
        <v>42</v>
      </c>
      <c r="C281" s="2">
        <v>46211</v>
      </c>
      <c r="D281" s="232">
        <v>600</v>
      </c>
      <c r="E281" s="232">
        <v>9000</v>
      </c>
      <c r="F281" s="2" cm="1">
        <f t="array" ref="F281">_xlfn.LET(
    _xlpm._完了日,_加工実績DATA[加工完了日],
    _xlpm._調整納期列,_t受注ﾌｧｲﾙ_総合計[調整納期],
    _xlpm._加工完了日,_xlfn.TAKE(
                _xlfn._xlws.FILTER(_xlpm._完了日,
                    (A281=_加工実績DATA[依頼NO])*
                    (YEAR(C281) = YEAR(_xlpm._完了日))
                ),1),
    IF(_xlpm._加工完了日 = 0,NA(),_xlpm._加工完了日)
)</f>
        <v>46210</v>
      </c>
      <c r="G281" s="2" t="str" cm="1">
        <f t="array" ref="G281">_xlfn.LET(
    _xlpm._完了日列,#REF!,
    _xlpm._完了日,
    _xlfn.TAKE(
        _xlfn._xlws.FILTER(_xlpm._完了日列,
            (A281=#REF!)*
            (DATEVALUE("2025/1/1") &lt; C281)
        ),1
    ),
    IFERROR(_xlpm._完了日,"")
)</f>
        <v/>
      </c>
      <c r="H281" s="2" cm="1">
        <f t="array" ref="H281">_xlfn.LET(
    _xlpm.f, IFERROR(F281, 0),
    _xlpm.g, IFERROR(G281, 0),
    _xlpm.c, IFERROR(C281, 0),
    _xlfn.IFS(
        ISNUMBER(_xlpm.f)*(_xlpm.f&gt;0), _xlpm.f,
        ISNUMBER(_xlpm.g)*(_xlpm.g&gt;0), _xlpm.g,
        ISNUMBER(_xlpm.c)*(_xlpm.c&gt;0), _xlpm.c,
        TRUE, ""
    )
)</f>
        <v>46210</v>
      </c>
      <c r="I281" s="5" cm="1">
        <f t="array" ref="I28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(A281=_xlpm._依頼NO列) *
                (YEAR(_xlpm._月次年月日列) = YEAR(H281))
            )
        ),
    0)
)</f>
        <v>0</v>
      </c>
      <c r="J281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9000</v>
      </c>
      <c r="K281" s="5">
        <f t="shared" si="24"/>
        <v>9000</v>
      </c>
      <c r="L281" s="12">
        <f>_xlfn.LET(
  _xlpm._依頼NO, A281,
  _xlpm._集計年, YEAR(H281),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81" s="12">
        <f>_xlfn.LET(
  _xlpm._依頼NO, A281,
  _xlpm._集計年, YEAR(H281),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81" s="5" t="str">
        <f t="shared" si="25"/>
        <v>分割</v>
      </c>
      <c r="O281" s="5" t="str">
        <f t="shared" si="26"/>
        <v/>
      </c>
      <c r="P281" s="5" t="str">
        <f t="shared" si="27"/>
        <v/>
      </c>
      <c r="Q281" s="5" t="str">
        <f t="shared" si="28"/>
        <v/>
      </c>
      <c r="R281" s="5" t="str">
        <f t="shared" si="29"/>
        <v/>
      </c>
      <c r="T281" t="b">
        <f>IF(_t受注ﾌｧｲﾙ_総合計[[#This Row],[加工金額]]=_t受注ﾌｧｲﾙ_総合計[[#This Row],[受注金額(修正)]],TRUE)</f>
        <v>1</v>
      </c>
    </row>
    <row r="282" spans="1:20">
      <c r="A282" s="232" t="s">
        <v>129</v>
      </c>
      <c r="B282" t="s">
        <v>2242</v>
      </c>
      <c r="C282" s="2">
        <v>46216</v>
      </c>
      <c r="D282" s="232">
        <v>3000</v>
      </c>
      <c r="E282" s="232">
        <v>165000</v>
      </c>
      <c r="F282" s="2" cm="1">
        <f t="array" ref="F282">_xlfn.LET(
    _xlpm._完了日,_加工実績DATA[加工完了日],
    _xlpm._調整納期列,_t受注ﾌｧｲﾙ_総合計[調整納期],
    _xlpm._加工完了日,_xlfn.TAKE(
                _xlfn._xlws.FILTER(_xlpm._完了日,
                    (A282=_加工実績DATA[依頼NO])*
                    (YEAR(C282) = YEAR(_xlpm._完了日))
                ),1),
    IF(_xlpm._加工完了日 = 0,NA(),_xlpm._加工完了日)
)</f>
        <v>46217</v>
      </c>
      <c r="G282" s="2" t="str" cm="1">
        <f t="array" ref="G282">_xlfn.LET(
    _xlpm._完了日列,#REF!,
    _xlpm._完了日,
    _xlfn.TAKE(
        _xlfn._xlws.FILTER(_xlpm._完了日列,
            (A282=#REF!)*
            (DATEVALUE("2025/1/1") &lt; C282)
        ),1
    ),
    IFERROR(_xlpm._完了日,"")
)</f>
        <v/>
      </c>
      <c r="H282" s="2" cm="1">
        <f t="array" ref="H282">_xlfn.LET(
    _xlpm.f, IFERROR(F282, 0),
    _xlpm.g, IFERROR(G282, 0),
    _xlpm.c, IFERROR(C282, 0),
    _xlfn.IFS(
        ISNUMBER(_xlpm.f)*(_xlpm.f&gt;0), _xlpm.f,
        ISNUMBER(_xlpm.g)*(_xlpm.g&gt;0), _xlpm.g,
        ISNUMBER(_xlpm.c)*(_xlpm.c&gt;0), _xlpm.c,
        TRUE, ""
    )
)</f>
        <v>46217</v>
      </c>
      <c r="I282" s="5" cm="1">
        <f t="array" ref="I28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(A282=_xlpm._依頼NO列) *
                (YEAR(_xlpm._月次年月日列) = YEAR(H282))
            )
        ),
    0)
)</f>
        <v>0</v>
      </c>
      <c r="J282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165000</v>
      </c>
      <c r="K282" s="5">
        <f t="shared" si="24"/>
        <v>165000</v>
      </c>
      <c r="L282" s="12">
        <f>_xlfn.LET(
  _xlpm._依頼NO, A282,
  _xlpm._集計年, YEAR(H282),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82" s="12">
        <f>_xlfn.LET(
  _xlpm._依頼NO, A282,
  _xlpm._集計年, YEAR(H282),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82" s="5" t="str">
        <f t="shared" si="25"/>
        <v>EC</v>
      </c>
      <c r="O282" s="5" t="str">
        <f t="shared" si="26"/>
        <v>検査</v>
      </c>
      <c r="P282" s="5" t="str">
        <f t="shared" si="27"/>
        <v>ｽﾘｯﾄ</v>
      </c>
      <c r="Q282" s="5" t="str">
        <f t="shared" si="28"/>
        <v/>
      </c>
      <c r="R282" s="5" t="str">
        <f t="shared" si="29"/>
        <v/>
      </c>
      <c r="T282" t="b">
        <f>IF(_t受注ﾌｧｲﾙ_総合計[[#This Row],[加工金額]]=_t受注ﾌｧｲﾙ_総合計[[#This Row],[受注金額(修正)]],TRUE)</f>
        <v>1</v>
      </c>
    </row>
    <row r="283" spans="1:20">
      <c r="A283" s="232" t="s">
        <v>857</v>
      </c>
      <c r="B283" t="s">
        <v>293</v>
      </c>
      <c r="C283" s="2">
        <v>46213</v>
      </c>
      <c r="D283" s="232">
        <v>400</v>
      </c>
      <c r="E283" s="232">
        <v>12800</v>
      </c>
      <c r="F283" s="2" cm="1">
        <f t="array" ref="F283">_xlfn.LET(
    _xlpm._完了日,_加工実績DATA[加工完了日],
    _xlpm._調整納期列,_t受注ﾌｧｲﾙ_総合計[調整納期],
    _xlpm._加工完了日,_xlfn.TAKE(
                _xlfn._xlws.FILTER(_xlpm._完了日,
                    (A283=_加工実績DATA[依頼NO])*
                    (YEAR(C283) = YEAR(_xlpm._完了日))
                ),1),
    IF(_xlpm._加工完了日 = 0,NA(),_xlpm._加工完了日)
)</f>
        <v>46210</v>
      </c>
      <c r="G283" s="2" t="str" cm="1">
        <f t="array" ref="G283">_xlfn.LET(
    _xlpm._完了日列,#REF!,
    _xlpm._完了日,
    _xlfn.TAKE(
        _xlfn._xlws.FILTER(_xlpm._完了日列,
            (A283=#REF!)*
            (DATEVALUE("2025/1/1") &lt; C283)
        ),1
    ),
    IFERROR(_xlpm._完了日,"")
)</f>
        <v/>
      </c>
      <c r="H283" s="2" cm="1">
        <f t="array" ref="H283">_xlfn.LET(
    _xlpm.f, IFERROR(F283, 0),
    _xlpm.g, IFERROR(G283, 0),
    _xlpm.c, IFERROR(C283, 0),
    _xlfn.IFS(
        ISNUMBER(_xlpm.f)*(_xlpm.f&gt;0), _xlpm.f,
        ISNUMBER(_xlpm.g)*(_xlpm.g&gt;0), _xlpm.g,
        ISNUMBER(_xlpm.c)*(_xlpm.c&gt;0), _xlpm.c,
        TRUE, ""
    )
)</f>
        <v>46210</v>
      </c>
      <c r="I283" s="5" cm="1">
        <f t="array" ref="I28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(A283=_xlpm._依頼NO列) *
                (YEAR(_xlpm._月次年月日列) = YEAR(H283))
            )
        ),
    0)
)</f>
        <v>0</v>
      </c>
      <c r="J283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12800</v>
      </c>
      <c r="K283" s="5">
        <f t="shared" si="24"/>
        <v>12800</v>
      </c>
      <c r="L283" s="12">
        <f>_xlfn.LET(
  _xlpm._依頼NO, A283,
  _xlpm._集計年, YEAR(H283),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83" s="12">
        <f>_xlfn.LET(
  _xlpm._依頼NO, A283,
  _xlpm._集計年, YEAR(H283),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83" s="5" t="str">
        <f t="shared" si="25"/>
        <v>ｴﾝﾎﾞｽ</v>
      </c>
      <c r="O283" s="5" t="str">
        <f t="shared" si="26"/>
        <v>分割</v>
      </c>
      <c r="P283" s="5" t="str">
        <f t="shared" si="27"/>
        <v/>
      </c>
      <c r="Q283" s="5" t="str">
        <f t="shared" si="28"/>
        <v/>
      </c>
      <c r="R283" s="5" t="str">
        <f t="shared" si="29"/>
        <v/>
      </c>
      <c r="T283" t="b">
        <f>IF(_t受注ﾌｧｲﾙ_総合計[[#This Row],[加工金額]]=_t受注ﾌｧｲﾙ_総合計[[#This Row],[受注金額(修正)]],TRUE)</f>
        <v>1</v>
      </c>
    </row>
    <row r="284" spans="1:20">
      <c r="A284" s="232" t="s">
        <v>566</v>
      </c>
      <c r="B284" t="s">
        <v>39</v>
      </c>
      <c r="C284" s="2">
        <v>46216</v>
      </c>
      <c r="D284" s="232" t="s">
        <v>2625</v>
      </c>
      <c r="E284" s="232">
        <v>83122</v>
      </c>
      <c r="F284" s="2" cm="1">
        <f t="array" ref="F284">_xlfn.LET(
    _xlpm._完了日,_加工実績DATA[加工完了日],
    _xlpm._調整納期列,_t受注ﾌｧｲﾙ_総合計[調整納期],
    _xlpm._加工完了日,_xlfn.TAKE(
                _xlfn._xlws.FILTER(_xlpm._完了日,
                    (A284=_加工実績DATA[依頼NO])*
                    (YEAR(C284) = YEAR(_xlpm._完了日))
                ),1),
    IF(_xlpm._加工完了日 = 0,NA(),_xlpm._加工完了日)
)</f>
        <v>46217</v>
      </c>
      <c r="G284" s="2" t="str" cm="1">
        <f t="array" ref="G284">_xlfn.LET(
    _xlpm._完了日列,#REF!,
    _xlpm._完了日,
    _xlfn.TAKE(
        _xlfn._xlws.FILTER(_xlpm._完了日列,
            (A284=#REF!)*
            (DATEVALUE("2025/1/1") &lt; C284)
        ),1
    ),
    IFERROR(_xlpm._完了日,"")
)</f>
        <v/>
      </c>
      <c r="H284" s="2" cm="1">
        <f t="array" ref="H284">_xlfn.LET(
    _xlpm.f, IFERROR(F284, 0),
    _xlpm.g, IFERROR(G284, 0),
    _xlpm.c, IFERROR(C284, 0),
    _xlfn.IFS(
        ISNUMBER(_xlpm.f)*(_xlpm.f&gt;0), _xlpm.f,
        ISNUMBER(_xlpm.g)*(_xlpm.g&gt;0), _xlpm.g,
        ISNUMBER(_xlpm.c)*(_xlpm.c&gt;0), _xlpm.c,
        TRUE, ""
    )
)</f>
        <v>46217</v>
      </c>
      <c r="I284" s="5" cm="1">
        <f t="array" ref="I28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(A284=_xlpm._依頼NO列) *
                (YEAR(_xlpm._月次年月日列) = YEAR(H284))
            )
        ),
    0)
)</f>
        <v>0</v>
      </c>
      <c r="J284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83122</v>
      </c>
      <c r="K284" s="5">
        <f t="shared" si="24"/>
        <v>83122</v>
      </c>
      <c r="L284" s="12">
        <f>_xlfn.LET(
  _xlpm._依頼NO, A284,
  _xlpm._集計年, YEAR(H284),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84" s="12">
        <f>_xlfn.LET(
  _xlpm._依頼NO, A284,
  _xlpm._集計年, YEAR(H284),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84" s="5" t="str">
        <f t="shared" si="25"/>
        <v>SEC</v>
      </c>
      <c r="O284" s="5" t="str">
        <f t="shared" si="26"/>
        <v/>
      </c>
      <c r="P284" s="5" t="str">
        <f t="shared" si="27"/>
        <v/>
      </c>
      <c r="Q284" s="5" t="str">
        <f t="shared" si="28"/>
        <v/>
      </c>
      <c r="R284" s="5" t="str">
        <f t="shared" si="29"/>
        <v/>
      </c>
      <c r="T284" t="b">
        <f>IF(_t受注ﾌｧｲﾙ_総合計[[#This Row],[加工金額]]=_t受注ﾌｧｲﾙ_総合計[[#This Row],[加工金額合計(月次実績)]],TRUE)</f>
        <v>0</v>
      </c>
    </row>
    <row r="285" spans="1:20">
      <c r="A285" s="232" t="s">
        <v>131</v>
      </c>
      <c r="B285" t="s">
        <v>1468</v>
      </c>
      <c r="C285" s="2">
        <v>46218</v>
      </c>
      <c r="D285" s="232" t="s">
        <v>2250</v>
      </c>
      <c r="E285" s="232">
        <v>176800</v>
      </c>
      <c r="F285" s="2" cm="1">
        <f t="array" ref="F285">_xlfn.LET(
    _xlpm._完了日,_加工実績DATA[加工完了日],
    _xlpm._調整納期列,_t受注ﾌｧｲﾙ_総合計[調整納期],
    _xlpm._加工完了日,_xlfn.TAKE(
                _xlfn._xlws.FILTER(_xlpm._完了日,
                    (A285=_加工実績DATA[依頼NO])*
                    (YEAR(C285) = YEAR(_xlpm._完了日))
                ),1),
    IF(_xlpm._加工完了日 = 0,NA(),_xlpm._加工完了日)
)</f>
        <v>46216</v>
      </c>
      <c r="G285" s="2" t="str" cm="1">
        <f t="array" ref="G285">_xlfn.LET(
    _xlpm._完了日列,#REF!,
    _xlpm._完了日,
    _xlfn.TAKE(
        _xlfn._xlws.FILTER(_xlpm._完了日列,
            (A285=#REF!)*
            (DATEVALUE("2025/1/1") &lt; C285)
        ),1
    ),
    IFERROR(_xlpm._完了日,"")
)</f>
        <v/>
      </c>
      <c r="H285" s="2" cm="1">
        <f t="array" ref="H285">_xlfn.LET(
    _xlpm.f, IFERROR(F285, 0),
    _xlpm.g, IFERROR(G285, 0),
    _xlpm.c, IFERROR(C285, 0),
    _xlfn.IFS(
        ISNUMBER(_xlpm.f)*(_xlpm.f&gt;0), _xlpm.f,
        ISNUMBER(_xlpm.g)*(_xlpm.g&gt;0), _xlpm.g,
        ISNUMBER(_xlpm.c)*(_xlpm.c&gt;0), _xlpm.c,
        TRUE, ""
    )
)</f>
        <v>46216</v>
      </c>
      <c r="I285" s="5" cm="1">
        <f t="array" ref="I28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(A285=_xlpm._依頼NO列) *
                (YEAR(_xlpm._月次年月日列) = YEAR(H285))
            )
        ),
    0)
)</f>
        <v>0</v>
      </c>
      <c r="J285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176800</v>
      </c>
      <c r="K285" s="5">
        <f t="shared" si="24"/>
        <v>176800</v>
      </c>
      <c r="L285" s="12">
        <f>_xlfn.LET(
  _xlpm._依頼NO, A285,
  _xlpm._集計年, YEAR(H285),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85" s="12">
        <f>_xlfn.LET(
  _xlpm._依頼NO, A285,
  _xlpm._集計年, YEAR(H285),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85" s="5" t="str">
        <f t="shared" si="25"/>
        <v>ｽﾗｲｽ</v>
      </c>
      <c r="O285" s="5" t="str">
        <f t="shared" si="26"/>
        <v>分割</v>
      </c>
      <c r="P285" s="5" t="str">
        <f t="shared" si="27"/>
        <v/>
      </c>
      <c r="Q285" s="5" t="str">
        <f t="shared" si="28"/>
        <v/>
      </c>
      <c r="R285" s="5" t="str">
        <f t="shared" si="29"/>
        <v/>
      </c>
      <c r="T285" t="b">
        <f>IF(_t受注ﾌｧｲﾙ_総合計[[#This Row],[加工金額]]=_t受注ﾌｧｲﾙ_総合計[[#This Row],[加工金額合計(月次実績)]],TRUE)</f>
        <v>0</v>
      </c>
    </row>
    <row r="286" spans="1:20">
      <c r="A286" s="232" t="s">
        <v>132</v>
      </c>
      <c r="B286" t="s">
        <v>17</v>
      </c>
      <c r="C286" s="2">
        <v>46206</v>
      </c>
      <c r="D286" s="232" t="s">
        <v>1782</v>
      </c>
      <c r="E286" s="232">
        <v>22000</v>
      </c>
      <c r="F286" s="2" cm="1">
        <f t="array" ref="F286">_xlfn.LET(
    _xlpm._完了日,_加工実績DATA[加工完了日],
    _xlpm._調整納期列,_t受注ﾌｧｲﾙ_総合計[調整納期],
    _xlpm._加工完了日,_xlfn.TAKE(
                _xlfn._xlws.FILTER(_xlpm._完了日,
                    (A286=_加工実績DATA[依頼NO])*
                    (YEAR(C286) = YEAR(_xlpm._完了日))
                ),1),
    IF(_xlpm._加工完了日 = 0,NA(),_xlpm._加工完了日)
)</f>
        <v>46205</v>
      </c>
      <c r="G286" s="2" t="str" cm="1">
        <f t="array" ref="G286">_xlfn.LET(
    _xlpm._完了日列,#REF!,
    _xlpm._完了日,
    _xlfn.TAKE(
        _xlfn._xlws.FILTER(_xlpm._完了日列,
            (A286=#REF!)*
            (DATEVALUE("2025/1/1") &lt; C286)
        ),1
    ),
    IFERROR(_xlpm._完了日,"")
)</f>
        <v/>
      </c>
      <c r="H286" s="2" cm="1">
        <f t="array" ref="H286">_xlfn.LET(
    _xlpm.f, IFERROR(F286, 0),
    _xlpm.g, IFERROR(G286, 0),
    _xlpm.c, IFERROR(C286, 0),
    _xlfn.IFS(
        ISNUMBER(_xlpm.f)*(_xlpm.f&gt;0), _xlpm.f,
        ISNUMBER(_xlpm.g)*(_xlpm.g&gt;0), _xlpm.g,
        ISNUMBER(_xlpm.c)*(_xlpm.c&gt;0), _xlpm.c,
        TRUE, ""
    )
)</f>
        <v>46205</v>
      </c>
      <c r="I286" s="5" cm="1">
        <f t="array" ref="I28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(A286=_xlpm._依頼NO列) *
                (YEAR(_xlpm._月次年月日列) = YEAR(H286))
            )
        ),
    0)
)</f>
        <v>0</v>
      </c>
      <c r="J286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22000</v>
      </c>
      <c r="K286" s="5">
        <f t="shared" si="24"/>
        <v>22000</v>
      </c>
      <c r="L286" s="12">
        <f>_xlfn.LET(
  _xlpm._依頼NO, A286,
  _xlpm._集計年, YEAR(H286),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86" s="12">
        <f>_xlfn.LET(
  _xlpm._依頼NO, A286,
  _xlpm._集計年, YEAR(H286),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86" s="5" t="str">
        <f t="shared" si="25"/>
        <v>ｽﾗｲｽ</v>
      </c>
      <c r="O286" s="5" t="str">
        <f t="shared" si="26"/>
        <v/>
      </c>
      <c r="P286" s="5" t="str">
        <f t="shared" si="27"/>
        <v/>
      </c>
      <c r="Q286" s="5" t="str">
        <f t="shared" si="28"/>
        <v/>
      </c>
      <c r="R286" s="5" t="str">
        <f t="shared" si="29"/>
        <v/>
      </c>
      <c r="T286" t="b">
        <f>IF(_t受注ﾌｧｲﾙ_総合計[[#This Row],[加工金額]]=_t受注ﾌｧｲﾙ_総合計[[#This Row],[加工金額合計(月次実績)]],TRUE)</f>
        <v>0</v>
      </c>
    </row>
    <row r="287" spans="1:20">
      <c r="A287" s="232" t="s">
        <v>216</v>
      </c>
      <c r="B287" t="s">
        <v>42</v>
      </c>
      <c r="C287" s="2">
        <v>46218</v>
      </c>
      <c r="D287" s="232">
        <v>600</v>
      </c>
      <c r="E287" s="232">
        <v>9000</v>
      </c>
      <c r="F287" s="2" cm="1">
        <f t="array" ref="F287">_xlfn.LET(
    _xlpm._完了日,_加工実績DATA[加工完了日],
    _xlpm._調整納期列,_t受注ﾌｧｲﾙ_総合計[調整納期],
    _xlpm._加工完了日,_xlfn.TAKE(
                _xlfn._xlws.FILTER(_xlpm._完了日,
                    (A287=_加工実績DATA[依頼NO])*
                    (YEAR(C287) = YEAR(_xlpm._完了日))
                ),1),
    IF(_xlpm._加工完了日 = 0,NA(),_xlpm._加工完了日)
)</f>
        <v>46216</v>
      </c>
      <c r="G287" s="2" t="str" cm="1">
        <f t="array" ref="G287">_xlfn.LET(
    _xlpm._完了日列,#REF!,
    _xlpm._完了日,
    _xlfn.TAKE(
        _xlfn._xlws.FILTER(_xlpm._完了日列,
            (A287=#REF!)*
            (DATEVALUE("2025/1/1") &lt; C287)
        ),1
    ),
    IFERROR(_xlpm._完了日,"")
)</f>
        <v/>
      </c>
      <c r="H287" s="2" cm="1">
        <f t="array" ref="H287">_xlfn.LET(
    _xlpm.f, IFERROR(F287, 0),
    _xlpm.g, IFERROR(G287, 0),
    _xlpm.c, IFERROR(C287, 0),
    _xlfn.IFS(
        ISNUMBER(_xlpm.f)*(_xlpm.f&gt;0), _xlpm.f,
        ISNUMBER(_xlpm.g)*(_xlpm.g&gt;0), _xlpm.g,
        ISNUMBER(_xlpm.c)*(_xlpm.c&gt;0), _xlpm.c,
        TRUE, ""
    )
)</f>
        <v>46216</v>
      </c>
      <c r="I287" s="5" cm="1">
        <f t="array" ref="I28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(A287=_xlpm._依頼NO列) *
                (YEAR(_xlpm._月次年月日列) = YEAR(H287))
            )
        ),
    0)
)</f>
        <v>0</v>
      </c>
      <c r="J287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9000</v>
      </c>
      <c r="K287" s="5">
        <f t="shared" si="24"/>
        <v>9000</v>
      </c>
      <c r="L287" s="12">
        <f>_xlfn.LET(
  _xlpm._依頼NO, A287,
  _xlpm._集計年, YEAR(H287),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87" s="12">
        <f>_xlfn.LET(
  _xlpm._依頼NO, A287,
  _xlpm._集計年, YEAR(H287),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87" s="5" t="str">
        <f t="shared" si="25"/>
        <v>分割</v>
      </c>
      <c r="O287" s="5" t="str">
        <f t="shared" si="26"/>
        <v/>
      </c>
      <c r="P287" s="5" t="str">
        <f t="shared" si="27"/>
        <v/>
      </c>
      <c r="Q287" s="5" t="str">
        <f t="shared" si="28"/>
        <v/>
      </c>
      <c r="R287" s="5" t="str">
        <f t="shared" si="29"/>
        <v/>
      </c>
      <c r="T287" t="b">
        <f>IF(_t受注ﾌｧｲﾙ_総合計[[#This Row],[加工金額]]=_t受注ﾌｧｲﾙ_総合計[[#This Row],[加工金額合計(月次実績)]],TRUE)</f>
        <v>0</v>
      </c>
    </row>
    <row r="288" spans="1:20">
      <c r="A288" s="232" t="s">
        <v>563</v>
      </c>
      <c r="B288" t="s">
        <v>1468</v>
      </c>
      <c r="C288" s="2">
        <v>46218</v>
      </c>
      <c r="D288" s="232" t="s">
        <v>1822</v>
      </c>
      <c r="E288" s="232">
        <v>41600</v>
      </c>
      <c r="F288" s="2" cm="1">
        <f t="array" ref="F288">_xlfn.LET(
    _xlpm._完了日,_加工実績DATA[加工完了日],
    _xlpm._調整納期列,_t受注ﾌｧｲﾙ_総合計[調整納期],
    _xlpm._加工完了日,_xlfn.TAKE(
                _xlfn._xlws.FILTER(_xlpm._完了日,
                    (A288=_加工実績DATA[依頼NO])*
                    (YEAR(C288) = YEAR(_xlpm._完了日))
                ),1),
    IF(_xlpm._加工完了日 = 0,NA(),_xlpm._加工完了日)
)</f>
        <v>46216</v>
      </c>
      <c r="G288" s="2" t="str" cm="1">
        <f t="array" ref="G288">_xlfn.LET(
    _xlpm._完了日列,#REF!,
    _xlpm._完了日,
    _xlfn.TAKE(
        _xlfn._xlws.FILTER(_xlpm._完了日列,
            (A288=#REF!)*
            (DATEVALUE("2025/1/1") &lt; C288)
        ),1
    ),
    IFERROR(_xlpm._完了日,"")
)</f>
        <v/>
      </c>
      <c r="H288" s="2" cm="1">
        <f t="array" ref="H288">_xlfn.LET(
    _xlpm.f, IFERROR(F288, 0),
    _xlpm.g, IFERROR(G288, 0),
    _xlpm.c, IFERROR(C288, 0),
    _xlfn.IFS(
        ISNUMBER(_xlpm.f)*(_xlpm.f&gt;0), _xlpm.f,
        ISNUMBER(_xlpm.g)*(_xlpm.g&gt;0), _xlpm.g,
        ISNUMBER(_xlpm.c)*(_xlpm.c&gt;0), _xlpm.c,
        TRUE, ""
    )
)</f>
        <v>46216</v>
      </c>
      <c r="I288" s="5" cm="1">
        <f t="array" ref="I28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(A288=_xlpm._依頼NO列) *
                (YEAR(_xlpm._月次年月日列) = YEAR(H288))
            )
        ),
    0)
)</f>
        <v>0</v>
      </c>
      <c r="J288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41600</v>
      </c>
      <c r="K288" s="5">
        <f t="shared" si="24"/>
        <v>41600</v>
      </c>
      <c r="L288" s="12">
        <f>_xlfn.LET(
  _xlpm._依頼NO, A288,
  _xlpm._集計年, YEAR(H288),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88" s="12">
        <f>_xlfn.LET(
  _xlpm._依頼NO, A288,
  _xlpm._集計年, YEAR(H288),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88" s="5" t="str">
        <f t="shared" si="25"/>
        <v>ｽﾗｲｽ</v>
      </c>
      <c r="O288" s="5" t="str">
        <f t="shared" si="26"/>
        <v>分割</v>
      </c>
      <c r="P288" s="5" t="str">
        <f t="shared" si="27"/>
        <v/>
      </c>
      <c r="Q288" s="5" t="str">
        <f t="shared" si="28"/>
        <v/>
      </c>
      <c r="R288" s="5" t="str">
        <f t="shared" si="29"/>
        <v/>
      </c>
      <c r="T288" t="b">
        <f>IF(_t受注ﾌｧｲﾙ_総合計[[#This Row],[加工金額]]=_t受注ﾌｧｲﾙ_総合計[[#This Row],[加工金額合計(月次実績)]],TRUE)</f>
        <v>0</v>
      </c>
    </row>
    <row r="289" spans="1:20">
      <c r="A289" s="232" t="s">
        <v>570</v>
      </c>
      <c r="B289" t="s">
        <v>42</v>
      </c>
      <c r="C289" s="2">
        <v>46210</v>
      </c>
      <c r="D289" s="232" t="s">
        <v>3076</v>
      </c>
      <c r="E289" s="232">
        <v>2460</v>
      </c>
      <c r="F289" s="2" cm="1">
        <f t="array" ref="F289">_xlfn.LET(
    _xlpm._完了日,_加工実績DATA[加工完了日],
    _xlpm._調整納期列,_t受注ﾌｧｲﾙ_総合計[調整納期],
    _xlpm._加工完了日,_xlfn.TAKE(
                _xlfn._xlws.FILTER(_xlpm._完了日,
                    (A289=_加工実績DATA[依頼NO])*
                    (YEAR(C289) = YEAR(_xlpm._完了日))
                ),1),
    IF(_xlpm._加工完了日 = 0,NA(),_xlpm._加工完了日)
)</f>
        <v>46209</v>
      </c>
      <c r="G289" s="2" t="str" cm="1">
        <f t="array" ref="G289">_xlfn.LET(
    _xlpm._完了日列,#REF!,
    _xlpm._完了日,
    _xlfn.TAKE(
        _xlfn._xlws.FILTER(_xlpm._完了日列,
            (A289=#REF!)*
            (DATEVALUE("2025/1/1") &lt; C289)
        ),1
    ),
    IFERROR(_xlpm._完了日,"")
)</f>
        <v/>
      </c>
      <c r="H289" s="2" cm="1">
        <f t="array" ref="H289">_xlfn.LET(
    _xlpm.f, IFERROR(F289, 0),
    _xlpm.g, IFERROR(G289, 0),
    _xlpm.c, IFERROR(C289, 0),
    _xlfn.IFS(
        ISNUMBER(_xlpm.f)*(_xlpm.f&gt;0), _xlpm.f,
        ISNUMBER(_xlpm.g)*(_xlpm.g&gt;0), _xlpm.g,
        ISNUMBER(_xlpm.c)*(_xlpm.c&gt;0), _xlpm.c,
        TRUE, ""
    )
)</f>
        <v>46209</v>
      </c>
      <c r="I289" s="5" cm="1">
        <f t="array" ref="I28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(A289=_xlpm._依頼NO列) *
                (YEAR(_xlpm._月次年月日列) = YEAR(H289))
            )
        ),
    0)
)</f>
        <v>0</v>
      </c>
      <c r="J289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2460</v>
      </c>
      <c r="K289" s="5">
        <f t="shared" si="24"/>
        <v>2460</v>
      </c>
      <c r="L289" s="12">
        <f>_xlfn.LET(
  _xlpm._依頼NO, A289,
  _xlpm._集計年, YEAR(H289),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89" s="12">
        <f>_xlfn.LET(
  _xlpm._依頼NO, A289,
  _xlpm._集計年, YEAR(H289),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89" s="5" t="str">
        <f t="shared" si="25"/>
        <v>分割</v>
      </c>
      <c r="O289" s="5" t="str">
        <f t="shared" si="26"/>
        <v/>
      </c>
      <c r="P289" s="5" t="str">
        <f t="shared" si="27"/>
        <v/>
      </c>
      <c r="Q289" s="5" t="str">
        <f t="shared" si="28"/>
        <v/>
      </c>
      <c r="R289" s="5" t="str">
        <f t="shared" si="29"/>
        <v/>
      </c>
      <c r="T289" t="b">
        <f>IF(_t受注ﾌｧｲﾙ_総合計[[#This Row],[加工金額]]=_t受注ﾌｧｲﾙ_総合計[[#This Row],[加工金額合計(月次実績)]],TRUE)</f>
        <v>0</v>
      </c>
    </row>
    <row r="290" spans="1:20">
      <c r="A290" s="232" t="s">
        <v>572</v>
      </c>
      <c r="B290" t="s">
        <v>2269</v>
      </c>
      <c r="C290" s="2">
        <v>46210</v>
      </c>
      <c r="D290" s="232" t="s">
        <v>3079</v>
      </c>
      <c r="E290" s="232">
        <v>4740</v>
      </c>
      <c r="F290" s="2" cm="1">
        <f t="array" ref="F290">_xlfn.LET(
    _xlpm._完了日,_加工実績DATA[加工完了日],
    _xlpm._調整納期列,_t受注ﾌｧｲﾙ_総合計[調整納期],
    _xlpm._加工完了日,_xlfn.TAKE(
                _xlfn._xlws.FILTER(_xlpm._完了日,
                    (A290=_加工実績DATA[依頼NO])*
                    (YEAR(C290) = YEAR(_xlpm._完了日))
                ),1),
    IF(_xlpm._加工完了日 = 0,NA(),_xlpm._加工完了日)
)</f>
        <v>46209</v>
      </c>
      <c r="G290" s="2" t="str" cm="1">
        <f t="array" ref="G290">_xlfn.LET(
    _xlpm._完了日列,#REF!,
    _xlpm._完了日,
    _xlfn.TAKE(
        _xlfn._xlws.FILTER(_xlpm._完了日列,
            (A290=#REF!)*
            (DATEVALUE("2025/1/1") &lt; C290)
        ),1
    ),
    IFERROR(_xlpm._完了日,"")
)</f>
        <v/>
      </c>
      <c r="H290" s="2" cm="1">
        <f t="array" ref="H290">_xlfn.LET(
    _xlpm.f, IFERROR(F290, 0),
    _xlpm.g, IFERROR(G290, 0),
    _xlpm.c, IFERROR(C290, 0),
    _xlfn.IFS(
        ISNUMBER(_xlpm.f)*(_xlpm.f&gt;0), _xlpm.f,
        ISNUMBER(_xlpm.g)*(_xlpm.g&gt;0), _xlpm.g,
        ISNUMBER(_xlpm.c)*(_xlpm.c&gt;0), _xlpm.c,
        TRUE, ""
    )
)</f>
        <v>46209</v>
      </c>
      <c r="I290" s="5" cm="1">
        <f t="array" ref="I29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(A290=_xlpm._依頼NO列) *
                (YEAR(_xlpm._月次年月日列) = YEAR(H290))
            )
        ),
    0)
)</f>
        <v>0</v>
      </c>
      <c r="J290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4740</v>
      </c>
      <c r="K290" s="5">
        <f t="shared" si="24"/>
        <v>4740</v>
      </c>
      <c r="L290" s="12">
        <f>_xlfn.LET(
  _xlpm._依頼NO, A290,
  _xlpm._集計年, YEAR(H290),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90" s="12">
        <f>_xlfn.LET(
  _xlpm._依頼NO, A290,
  _xlpm._集計年, YEAR(H290),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90" s="5" t="str">
        <f t="shared" si="25"/>
        <v>分割</v>
      </c>
      <c r="O290" s="5" t="str">
        <f t="shared" si="26"/>
        <v>EC</v>
      </c>
      <c r="P290" s="5" t="str">
        <f t="shared" si="27"/>
        <v/>
      </c>
      <c r="Q290" s="5" t="str">
        <f t="shared" si="28"/>
        <v/>
      </c>
      <c r="R290" s="5" t="str">
        <f t="shared" si="29"/>
        <v/>
      </c>
      <c r="T290" t="b">
        <f>IF(_t受注ﾌｧｲﾙ_総合計[[#This Row],[加工金額]]=_t受注ﾌｧｲﾙ_総合計[[#This Row],[加工金額合計(月次実績)]],TRUE)</f>
        <v>0</v>
      </c>
    </row>
    <row r="291" spans="1:20">
      <c r="A291" s="232" t="s">
        <v>260</v>
      </c>
      <c r="B291" t="s">
        <v>2273</v>
      </c>
      <c r="C291" s="2">
        <v>46210</v>
      </c>
      <c r="D291" s="232" t="s">
        <v>3083</v>
      </c>
      <c r="E291" s="232">
        <v>3345</v>
      </c>
      <c r="F291" s="2" cm="1">
        <f t="array" ref="F291">_xlfn.LET(
    _xlpm._完了日,_加工実績DATA[加工完了日],
    _xlpm._調整納期列,_t受注ﾌｧｲﾙ_総合計[調整納期],
    _xlpm._加工完了日,_xlfn.TAKE(
                _xlfn._xlws.FILTER(_xlpm._完了日,
                    (A291=_加工実績DATA[依頼NO])*
                    (YEAR(C291) = YEAR(_xlpm._完了日))
                ),1),
    IF(_xlpm._加工完了日 = 0,NA(),_xlpm._加工完了日)
)</f>
        <v>46209</v>
      </c>
      <c r="G291" s="2" t="str" cm="1">
        <f t="array" ref="G291">_xlfn.LET(
    _xlpm._完了日列,#REF!,
    _xlpm._完了日,
    _xlfn.TAKE(
        _xlfn._xlws.FILTER(_xlpm._完了日列,
            (A291=#REF!)*
            (DATEVALUE("2025/1/1") &lt; C291)
        ),1
    ),
    IFERROR(_xlpm._完了日,"")
)</f>
        <v/>
      </c>
      <c r="H291" s="2" cm="1">
        <f t="array" ref="H291">_xlfn.LET(
    _xlpm.f, IFERROR(F291, 0),
    _xlpm.g, IFERROR(G291, 0),
    _xlpm.c, IFERROR(C291, 0),
    _xlfn.IFS(
        ISNUMBER(_xlpm.f)*(_xlpm.f&gt;0), _xlpm.f,
        ISNUMBER(_xlpm.g)*(_xlpm.g&gt;0), _xlpm.g,
        ISNUMBER(_xlpm.c)*(_xlpm.c&gt;0), _xlpm.c,
        TRUE, ""
    )
)</f>
        <v>46209</v>
      </c>
      <c r="I291" s="5" cm="1">
        <f t="array" ref="I29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(A291=_xlpm._依頼NO列) *
                (YEAR(_xlpm._月次年月日列) = YEAR(H291))
            )
        ),
    0)
)</f>
        <v>0</v>
      </c>
      <c r="J291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3345</v>
      </c>
      <c r="K291" s="5">
        <f t="shared" si="24"/>
        <v>3345</v>
      </c>
      <c r="L291" s="12">
        <f>_xlfn.LET(
  _xlpm._依頼NO, A291,
  _xlpm._集計年, YEAR(H291),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91" s="12">
        <f>_xlfn.LET(
  _xlpm._依頼NO, A291,
  _xlpm._集計年, YEAR(H291),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91" s="5" t="str">
        <f t="shared" si="25"/>
        <v>分割</v>
      </c>
      <c r="O291" s="5" t="str">
        <f t="shared" si="26"/>
        <v>EC</v>
      </c>
      <c r="P291" s="5" t="str">
        <f t="shared" si="27"/>
        <v>ｽﾘｯﾄ</v>
      </c>
      <c r="Q291" s="5" t="str">
        <f t="shared" si="28"/>
        <v/>
      </c>
      <c r="R291" s="5" t="str">
        <f t="shared" si="29"/>
        <v/>
      </c>
      <c r="T291" t="b">
        <f>IF(_t受注ﾌｧｲﾙ_総合計[[#This Row],[加工金額]]=_t受注ﾌｧｲﾙ_総合計[[#This Row],[加工金額合計(月次実績)]],TRUE)</f>
        <v>0</v>
      </c>
    </row>
    <row r="292" spans="1:20">
      <c r="A292" s="232" t="s">
        <v>217</v>
      </c>
      <c r="B292" t="s">
        <v>2279</v>
      </c>
      <c r="C292" s="2">
        <v>46210</v>
      </c>
      <c r="D292" s="232" t="s">
        <v>2277</v>
      </c>
      <c r="E292" s="232">
        <v>49350</v>
      </c>
      <c r="F292" s="2" cm="1">
        <f t="array" ref="F292">_xlfn.LET(
    _xlpm._完了日,_加工実績DATA[加工完了日],
    _xlpm._調整納期列,_t受注ﾌｧｲﾙ_総合計[調整納期],
    _xlpm._加工完了日,_xlfn.TAKE(
                _xlfn._xlws.FILTER(_xlpm._完了日,
                    (A292=_加工実績DATA[依頼NO])*
                    (YEAR(C292) = YEAR(_xlpm._完了日))
                ),1),
    IF(_xlpm._加工完了日 = 0,NA(),_xlpm._加工完了日)
)</f>
        <v>46205</v>
      </c>
      <c r="G292" s="2" t="str" cm="1">
        <f t="array" ref="G292">_xlfn.LET(
    _xlpm._完了日列,#REF!,
    _xlpm._完了日,
    _xlfn.TAKE(
        _xlfn._xlws.FILTER(_xlpm._完了日列,
            (A292=#REF!)*
            (DATEVALUE("2025/1/1") &lt; C292)
        ),1
    ),
    IFERROR(_xlpm._完了日,"")
)</f>
        <v/>
      </c>
      <c r="H292" s="2" cm="1">
        <f t="array" ref="H292">_xlfn.LET(
    _xlpm.f, IFERROR(F292, 0),
    _xlpm.g, IFERROR(G292, 0),
    _xlpm.c, IFERROR(C292, 0),
    _xlfn.IFS(
        ISNUMBER(_xlpm.f)*(_xlpm.f&gt;0), _xlpm.f,
        ISNUMBER(_xlpm.g)*(_xlpm.g&gt;0), _xlpm.g,
        ISNUMBER(_xlpm.c)*(_xlpm.c&gt;0), _xlpm.c,
        TRUE, ""
    )
)</f>
        <v>46205</v>
      </c>
      <c r="I292" s="5" cm="1">
        <f t="array" ref="I29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(A292=_xlpm._依頼NO列) *
                (YEAR(_xlpm._月次年月日列) = YEAR(H292))
            )
        ),
    0)
)</f>
        <v>0</v>
      </c>
      <c r="J292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49350</v>
      </c>
      <c r="K292" s="5">
        <f t="shared" si="24"/>
        <v>49350</v>
      </c>
      <c r="L292" s="12">
        <f>_xlfn.LET(
  _xlpm._依頼NO, A292,
  _xlpm._集計年, YEAR(H292),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92" s="12">
        <f>_xlfn.LET(
  _xlpm._依頼NO, A292,
  _xlpm._集計年, YEAR(H292),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92" s="5" t="str">
        <f t="shared" si="25"/>
        <v>ｽﾘｯﾄ</v>
      </c>
      <c r="O292" s="5" t="str">
        <f t="shared" si="26"/>
        <v>接続</v>
      </c>
      <c r="P292" s="5" t="str">
        <f t="shared" si="27"/>
        <v/>
      </c>
      <c r="Q292" s="5" t="str">
        <f t="shared" si="28"/>
        <v/>
      </c>
      <c r="R292" s="5" t="str">
        <f t="shared" si="29"/>
        <v/>
      </c>
      <c r="T292" t="b">
        <f>IF(_t受注ﾌｧｲﾙ_総合計[[#This Row],[加工金額]]=_t受注ﾌｧｲﾙ_総合計[[#This Row],[加工金額合計(月次実績)]],TRUE)</f>
        <v>0</v>
      </c>
    </row>
    <row r="293" spans="1:20">
      <c r="A293" s="232" t="s">
        <v>2215</v>
      </c>
      <c r="B293" t="s">
        <v>17</v>
      </c>
      <c r="C293" s="2">
        <v>46210</v>
      </c>
      <c r="D293" s="232">
        <v>400</v>
      </c>
      <c r="E293" s="232">
        <v>0</v>
      </c>
      <c r="F293" s="2" cm="1">
        <f t="array" ref="F293">_xlfn.LET(
    _xlpm._完了日,_加工実績DATA[加工完了日],
    _xlpm._調整納期列,_t受注ﾌｧｲﾙ_総合計[調整納期],
    _xlpm._加工完了日,_xlfn.TAKE(
                _xlfn._xlws.FILTER(_xlpm._完了日,
                    (A293=_加工実績DATA[依頼NO])*
                    (YEAR(C293) = YEAR(_xlpm._完了日))
                ),1),
    IF(_xlpm._加工完了日 = 0,NA(),_xlpm._加工完了日)
)</f>
        <v>46205</v>
      </c>
      <c r="G293" s="2" t="str" cm="1">
        <f t="array" ref="G293">_xlfn.LET(
    _xlpm._完了日列,#REF!,
    _xlpm._完了日,
    _xlfn.TAKE(
        _xlfn._xlws.FILTER(_xlpm._完了日列,
            (A293=#REF!)*
            (DATEVALUE("2025/1/1") &lt; C293)
        ),1
    ),
    IFERROR(_xlpm._完了日,"")
)</f>
        <v/>
      </c>
      <c r="H293" s="2" cm="1">
        <f t="array" ref="H293">_xlfn.LET(
    _xlpm.f, IFERROR(F293, 0),
    _xlpm.g, IFERROR(G293, 0),
    _xlpm.c, IFERROR(C293, 0),
    _xlfn.IFS(
        ISNUMBER(_xlpm.f)*(_xlpm.f&gt;0), _xlpm.f,
        ISNUMBER(_xlpm.g)*(_xlpm.g&gt;0), _xlpm.g,
        ISNUMBER(_xlpm.c)*(_xlpm.c&gt;0), _xlpm.c,
        TRUE, ""
    )
)</f>
        <v>46205</v>
      </c>
      <c r="I293" s="5" cm="1">
        <f t="array" ref="I29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(A293=_xlpm._依頼NO列) *
                (YEAR(_xlpm._月次年月日列) = YEAR(H293))
            )
        ),
    0)
)</f>
        <v>0</v>
      </c>
      <c r="J293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0</v>
      </c>
      <c r="K293" s="5">
        <f t="shared" si="24"/>
        <v>0</v>
      </c>
      <c r="L293" s="12">
        <f>_xlfn.LET(
  _xlpm._依頼NO, A293,
  _xlpm._集計年, YEAR(H293),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1</v>
      </c>
      <c r="M293" s="12">
        <f>_xlfn.LET(
  _xlpm._依頼NO, A293,
  _xlpm._集計年, YEAR(H293),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0</v>
      </c>
      <c r="N293" s="5" t="str">
        <f t="shared" si="25"/>
        <v>ｽﾗｲｽ</v>
      </c>
      <c r="O293" s="5" t="str">
        <f t="shared" si="26"/>
        <v/>
      </c>
      <c r="P293" s="5" t="str">
        <f t="shared" si="27"/>
        <v/>
      </c>
      <c r="Q293" s="5" t="str">
        <f t="shared" si="28"/>
        <v/>
      </c>
      <c r="R293" s="5" t="str">
        <f t="shared" si="29"/>
        <v/>
      </c>
      <c r="T293" t="b">
        <f>IF(_t受注ﾌｧｲﾙ_総合計[[#This Row],[加工金額]]=_t受注ﾌｧｲﾙ_総合計[[#This Row],[加工金額合計(月次実績)]],TRUE)</f>
        <v>1</v>
      </c>
    </row>
    <row r="294" spans="1:20">
      <c r="A294" s="232" t="s">
        <v>2217</v>
      </c>
      <c r="B294" t="s">
        <v>43</v>
      </c>
      <c r="C294" s="2">
        <v>46204</v>
      </c>
      <c r="D294" s="232" t="s">
        <v>2287</v>
      </c>
      <c r="E294" s="232">
        <v>0</v>
      </c>
      <c r="F294" s="2" cm="1">
        <f t="array" ref="F294">_xlfn.LET(
    _xlpm._完了日,_加工実績DATA[加工完了日],
    _xlpm._調整納期列,_t受注ﾌｧｲﾙ_総合計[調整納期],
    _xlpm._加工完了日,_xlfn.TAKE(
                _xlfn._xlws.FILTER(_xlpm._完了日,
                    (A294=_加工実績DATA[依頼NO])*
                    (YEAR(C294) = YEAR(_xlpm._完了日))
                ),1),
    IF(_xlpm._加工完了日 = 0,NA(),_xlpm._加工完了日)
)</f>
        <v>46204</v>
      </c>
      <c r="G294" s="2" t="str" cm="1">
        <f t="array" ref="G294">_xlfn.LET(
    _xlpm._完了日列,#REF!,
    _xlpm._完了日,
    _xlfn.TAKE(
        _xlfn._xlws.FILTER(_xlpm._完了日列,
            (A294=#REF!)*
            (DATEVALUE("2025/1/1") &lt; C294)
        ),1
    ),
    IFERROR(_xlpm._完了日,"")
)</f>
        <v/>
      </c>
      <c r="H294" s="2" cm="1">
        <f t="array" ref="H294">_xlfn.LET(
    _xlpm.f, IFERROR(F294, 0),
    _xlpm.g, IFERROR(G294, 0),
    _xlpm.c, IFERROR(C294, 0),
    _xlfn.IFS(
        ISNUMBER(_xlpm.f)*(_xlpm.f&gt;0), _xlpm.f,
        ISNUMBER(_xlpm.g)*(_xlpm.g&gt;0), _xlpm.g,
        ISNUMBER(_xlpm.c)*(_xlpm.c&gt;0), _xlpm.c,
        TRUE, ""
    )
)</f>
        <v>46204</v>
      </c>
      <c r="I294" s="5" cm="1">
        <f t="array" ref="I29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(A294=_xlpm._依頼NO列) *
                (YEAR(_xlpm._月次年月日列) = YEAR(H294))
            )
        ),
    0)
)</f>
        <v>0</v>
      </c>
      <c r="J294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0</v>
      </c>
      <c r="K294" s="5">
        <f t="shared" si="24"/>
        <v>0</v>
      </c>
      <c r="L294" s="12">
        <f>_xlfn.LET(
  _xlpm._依頼NO, A294,
  _xlpm._集計年, YEAR(H294),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1</v>
      </c>
      <c r="M294" s="12">
        <f>_xlfn.LET(
  _xlpm._依頼NO, A294,
  _xlpm._集計年, YEAR(H294),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0</v>
      </c>
      <c r="N294" s="5" t="str">
        <f t="shared" si="25"/>
        <v>巻き返し</v>
      </c>
      <c r="O294" s="5" t="str">
        <f t="shared" si="26"/>
        <v/>
      </c>
      <c r="P294" s="5" t="str">
        <f t="shared" si="27"/>
        <v/>
      </c>
      <c r="Q294" s="5" t="str">
        <f t="shared" si="28"/>
        <v/>
      </c>
      <c r="R294" s="5" t="str">
        <f t="shared" si="29"/>
        <v/>
      </c>
      <c r="T294" t="b">
        <f>IF(_t受注ﾌｧｲﾙ_総合計[[#This Row],[加工金額]]=_t受注ﾌｧｲﾙ_総合計[[#This Row],[加工金額合計(月次実績)]],TRUE)</f>
        <v>1</v>
      </c>
    </row>
    <row r="295" spans="1:20">
      <c r="A295" s="232" t="s">
        <v>2216</v>
      </c>
      <c r="B295" t="s">
        <v>16</v>
      </c>
      <c r="C295" s="2">
        <v>46204</v>
      </c>
      <c r="D295" s="232">
        <v>50</v>
      </c>
      <c r="E295" s="232">
        <v>0</v>
      </c>
      <c r="F295" s="2" cm="1">
        <f t="array" ref="F295">_xlfn.LET(
    _xlpm._完了日,_加工実績DATA[加工完了日],
    _xlpm._調整納期列,_t受注ﾌｧｲﾙ_総合計[調整納期],
    _xlpm._加工完了日,_xlfn.TAKE(
                _xlfn._xlws.FILTER(_xlpm._完了日,
                    (A295=_加工実績DATA[依頼NO])*
                    (YEAR(C295) = YEAR(_xlpm._完了日))
                ),1),
    IF(_xlpm._加工完了日 = 0,NA(),_xlpm._加工完了日)
)</f>
        <v>46204</v>
      </c>
      <c r="G295" s="2" t="str" cm="1">
        <f t="array" ref="G295">_xlfn.LET(
    _xlpm._完了日列,#REF!,
    _xlpm._完了日,
    _xlfn.TAKE(
        _xlfn._xlws.FILTER(_xlpm._完了日列,
            (A295=#REF!)*
            (DATEVALUE("2025/1/1") &lt; C295)
        ),1
    ),
    IFERROR(_xlpm._完了日,"")
)</f>
        <v/>
      </c>
      <c r="H295" s="2" cm="1">
        <f t="array" ref="H295">_xlfn.LET(
    _xlpm.f, IFERROR(F295, 0),
    _xlpm.g, IFERROR(G295, 0),
    _xlpm.c, IFERROR(C295, 0),
    _xlfn.IFS(
        ISNUMBER(_xlpm.f)*(_xlpm.f&gt;0), _xlpm.f,
        ISNUMBER(_xlpm.g)*(_xlpm.g&gt;0), _xlpm.g,
        ISNUMBER(_xlpm.c)*(_xlpm.c&gt;0), _xlpm.c,
        TRUE, ""
    )
)</f>
        <v>46204</v>
      </c>
      <c r="I295" s="5" cm="1">
        <f t="array" ref="I29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(A295=_xlpm._依頼NO列) *
                (YEAR(_xlpm._月次年月日列) = YEAR(H295))
            )
        ),
    0)
)</f>
        <v>0</v>
      </c>
      <c r="J295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0</v>
      </c>
      <c r="K295" s="5">
        <f t="shared" si="24"/>
        <v>0</v>
      </c>
      <c r="L295" s="12">
        <f>_xlfn.LET(
  _xlpm._依頼NO, A295,
  _xlpm._集計年, YEAR(H295),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1</v>
      </c>
      <c r="M295" s="12">
        <f>_xlfn.LET(
  _xlpm._依頼NO, A295,
  _xlpm._集計年, YEAR(H295),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0</v>
      </c>
      <c r="N295" s="5" t="str">
        <f t="shared" si="25"/>
        <v>ｽﾘｯﾄ</v>
      </c>
      <c r="O295" s="5" t="str">
        <f t="shared" si="26"/>
        <v/>
      </c>
      <c r="P295" s="5" t="str">
        <f t="shared" si="27"/>
        <v/>
      </c>
      <c r="Q295" s="5" t="str">
        <f t="shared" si="28"/>
        <v/>
      </c>
      <c r="R295" s="5" t="str">
        <f t="shared" si="29"/>
        <v/>
      </c>
      <c r="T295" t="b">
        <f>IF(_t受注ﾌｧｲﾙ_総合計[[#This Row],[加工金額]]=_t受注ﾌｧｲﾙ_総合計[[#This Row],[加工金額合計(月次実績)]],TRUE)</f>
        <v>1</v>
      </c>
    </row>
    <row r="296" spans="1:20">
      <c r="A296" s="232" t="s">
        <v>2293</v>
      </c>
      <c r="B296" t="s">
        <v>2888</v>
      </c>
      <c r="C296" s="2">
        <v>46225</v>
      </c>
      <c r="D296" s="232">
        <v>194</v>
      </c>
      <c r="E296" s="232">
        <v>0</v>
      </c>
      <c r="F296" s="2" cm="1">
        <f t="array" ref="F296">_xlfn.LET(
    _xlpm._完了日,_加工実績DATA[加工完了日],
    _xlpm._調整納期列,_t受注ﾌｧｲﾙ_総合計[調整納期],
    _xlpm._加工完了日,_xlfn.TAKE(
                _xlfn._xlws.FILTER(_xlpm._完了日,
                    (A296=_加工実績DATA[依頼NO])*
                    (YEAR(C296) = YEAR(_xlpm._完了日))
                ),1),
    IF(_xlpm._加工完了日 = 0,NA(),_xlpm._加工完了日)
)</f>
        <v>46220</v>
      </c>
      <c r="G296" s="2" t="str" cm="1">
        <f t="array" ref="G296">_xlfn.LET(
    _xlpm._完了日列,#REF!,
    _xlpm._完了日,
    _xlfn.TAKE(
        _xlfn._xlws.FILTER(_xlpm._完了日列,
            (A296=#REF!)*
            (DATEVALUE("2025/1/1") &lt; C296)
        ),1
    ),
    IFERROR(_xlpm._完了日,"")
)</f>
        <v/>
      </c>
      <c r="H296" s="2" cm="1">
        <f t="array" ref="H296">_xlfn.LET(
    _xlpm.f, IFERROR(F296, 0),
    _xlpm.g, IFERROR(G296, 0),
    _xlpm.c, IFERROR(C296, 0),
    _xlfn.IFS(
        ISNUMBER(_xlpm.f)*(_xlpm.f&gt;0), _xlpm.f,
        ISNUMBER(_xlpm.g)*(_xlpm.g&gt;0), _xlpm.g,
        ISNUMBER(_xlpm.c)*(_xlpm.c&gt;0), _xlpm.c,
        TRUE, ""
    )
)</f>
        <v>46220</v>
      </c>
      <c r="I296" s="5" cm="1">
        <f t="array" ref="I29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(A296=_xlpm._依頼NO列) *
                (YEAR(_xlpm._月次年月日列) = YEAR(H296))
            )
        ),
    0)
)</f>
        <v>0</v>
      </c>
      <c r="J296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0</v>
      </c>
      <c r="K296" s="5">
        <f t="shared" si="24"/>
        <v>0</v>
      </c>
      <c r="L296" s="12">
        <f>_xlfn.LET(
  _xlpm._依頼NO, A296,
  _xlpm._集計年, YEAR(H296),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96" s="12">
        <f>_xlfn.LET(
  _xlpm._依頼NO, A296,
  _xlpm._集計年, YEAR(H296),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96" s="5" t="str">
        <f t="shared" si="25"/>
        <v>巻き返し</v>
      </c>
      <c r="O296" s="5" t="str">
        <f t="shared" si="26"/>
        <v>分割</v>
      </c>
      <c r="P296" s="5" t="str">
        <f t="shared" si="27"/>
        <v>接続</v>
      </c>
      <c r="Q296" s="5" t="str">
        <f t="shared" si="28"/>
        <v/>
      </c>
      <c r="R296" s="5" t="str">
        <f t="shared" si="29"/>
        <v/>
      </c>
      <c r="T296" t="b">
        <f>IF(_t受注ﾌｧｲﾙ_総合計[[#This Row],[加工金額]]=_t受注ﾌｧｲﾙ_総合計[[#This Row],[加工金額合計(月次実績)]],TRUE)</f>
        <v>1</v>
      </c>
    </row>
    <row r="297" spans="1:20">
      <c r="A297" s="232" t="s">
        <v>564</v>
      </c>
      <c r="B297" t="s">
        <v>17</v>
      </c>
      <c r="C297" s="2">
        <v>46218</v>
      </c>
      <c r="D297" s="232" t="s">
        <v>2248</v>
      </c>
      <c r="E297" s="232">
        <v>35200</v>
      </c>
      <c r="F297" s="2" cm="1">
        <f t="array" ref="F297">_xlfn.LET(
    _xlpm._完了日,_加工実績DATA[加工完了日],
    _xlpm._調整納期列,_t受注ﾌｧｲﾙ_総合計[調整納期],
    _xlpm._加工完了日,_xlfn.TAKE(
                _xlfn._xlws.FILTER(_xlpm._完了日,
                    (A297=_加工実績DATA[依頼NO])*
                    (YEAR(C297) = YEAR(_xlpm._完了日))
                ),1),
    IF(_xlpm._加工完了日 = 0,NA(),_xlpm._加工完了日)
)</f>
        <v>46216</v>
      </c>
      <c r="G297" s="2" t="str" cm="1">
        <f t="array" ref="G297">_xlfn.LET(
    _xlpm._完了日列,#REF!,
    _xlpm._完了日,
    _xlfn.TAKE(
        _xlfn._xlws.FILTER(_xlpm._完了日列,
            (A297=#REF!)*
            (DATEVALUE("2025/1/1") &lt; C297)
        ),1
    ),
    IFERROR(_xlpm._完了日,"")
)</f>
        <v/>
      </c>
      <c r="H297" s="2" cm="1">
        <f t="array" ref="H297">_xlfn.LET(
    _xlpm.f, IFERROR(F297, 0),
    _xlpm.g, IFERROR(G297, 0),
    _xlpm.c, IFERROR(C297, 0),
    _xlfn.IFS(
        ISNUMBER(_xlpm.f)*(_xlpm.f&gt;0), _xlpm.f,
        ISNUMBER(_xlpm.g)*(_xlpm.g&gt;0), _xlpm.g,
        ISNUMBER(_xlpm.c)*(_xlpm.c&gt;0), _xlpm.c,
        TRUE, ""
    )
)</f>
        <v>46216</v>
      </c>
      <c r="I297" s="5" cm="1">
        <f t="array" ref="I29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(A297=_xlpm._依頼NO列) *
                (YEAR(_xlpm._月次年月日列) = YEAR(H297))
            )
        ),
    0)
)</f>
        <v>0</v>
      </c>
      <c r="J297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35200</v>
      </c>
      <c r="K297" s="5">
        <f t="shared" si="24"/>
        <v>35200</v>
      </c>
      <c r="L297" s="12">
        <f>_xlfn.LET(
  _xlpm._依頼NO, A297,
  _xlpm._集計年, YEAR(H297),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97" s="12">
        <f>_xlfn.LET(
  _xlpm._依頼NO, A297,
  _xlpm._集計年, YEAR(H297),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97" s="5" t="str">
        <f t="shared" si="25"/>
        <v>ｽﾗｲｽ</v>
      </c>
      <c r="O297" s="5" t="str">
        <f t="shared" si="26"/>
        <v/>
      </c>
      <c r="P297" s="5" t="str">
        <f t="shared" si="27"/>
        <v/>
      </c>
      <c r="Q297" s="5" t="str">
        <f t="shared" si="28"/>
        <v/>
      </c>
      <c r="R297" s="5" t="str">
        <f t="shared" si="29"/>
        <v/>
      </c>
      <c r="T297" t="b">
        <f>IF(_t受注ﾌｧｲﾙ_総合計[[#This Row],[加工金額]]=_t受注ﾌｧｲﾙ_総合計[[#This Row],[加工金額合計(月次実績)]],TRUE)</f>
        <v>0</v>
      </c>
    </row>
    <row r="298" spans="1:20">
      <c r="A298" s="232" t="s">
        <v>565</v>
      </c>
      <c r="B298" t="s">
        <v>17</v>
      </c>
      <c r="C298" s="2">
        <v>46218</v>
      </c>
      <c r="D298" s="232">
        <v>400</v>
      </c>
      <c r="E298" s="232">
        <v>4400</v>
      </c>
      <c r="F298" s="2" cm="1">
        <f t="array" ref="F298">_xlfn.LET(
    _xlpm._完了日,_加工実績DATA[加工完了日],
    _xlpm._調整納期列,_t受注ﾌｧｲﾙ_総合計[調整納期],
    _xlpm._加工完了日,_xlfn.TAKE(
                _xlfn._xlws.FILTER(_xlpm._完了日,
                    (A298=_加工実績DATA[依頼NO])*
                    (YEAR(C298) = YEAR(_xlpm._完了日))
                ),1),
    IF(_xlpm._加工完了日 = 0,NA(),_xlpm._加工完了日)
)</f>
        <v>46217</v>
      </c>
      <c r="G298" s="2" t="str" cm="1">
        <f t="array" ref="G298">_xlfn.LET(
    _xlpm._完了日列,#REF!,
    _xlpm._完了日,
    _xlfn.TAKE(
        _xlfn._xlws.FILTER(_xlpm._完了日列,
            (A298=#REF!)*
            (DATEVALUE("2025/1/1") &lt; C298)
        ),1
    ),
    IFERROR(_xlpm._完了日,"")
)</f>
        <v/>
      </c>
      <c r="H298" s="2" cm="1">
        <f t="array" ref="H298">_xlfn.LET(
    _xlpm.f, IFERROR(F298, 0),
    _xlpm.g, IFERROR(G298, 0),
    _xlpm.c, IFERROR(C298, 0),
    _xlfn.IFS(
        ISNUMBER(_xlpm.f)*(_xlpm.f&gt;0), _xlpm.f,
        ISNUMBER(_xlpm.g)*(_xlpm.g&gt;0), _xlpm.g,
        ISNUMBER(_xlpm.c)*(_xlpm.c&gt;0), _xlpm.c,
        TRUE, ""
    )
)</f>
        <v>46217</v>
      </c>
      <c r="I298" s="5" cm="1">
        <f t="array" ref="I29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(A298=_xlpm._依頼NO列) *
                (YEAR(_xlpm._月次年月日列) = YEAR(H298))
            )
        ),
    0)
)</f>
        <v>0</v>
      </c>
      <c r="J298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4400</v>
      </c>
      <c r="K298" s="5">
        <f t="shared" si="24"/>
        <v>4400</v>
      </c>
      <c r="L298" s="12">
        <f>_xlfn.LET(
  _xlpm._依頼NO, A298,
  _xlpm._集計年, YEAR(H298),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98" s="12">
        <f>_xlfn.LET(
  _xlpm._依頼NO, A298,
  _xlpm._集計年, YEAR(H298),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98" s="5" t="str">
        <f t="shared" si="25"/>
        <v>ｽﾗｲｽ</v>
      </c>
      <c r="O298" s="5" t="str">
        <f t="shared" si="26"/>
        <v/>
      </c>
      <c r="P298" s="5" t="str">
        <f t="shared" si="27"/>
        <v/>
      </c>
      <c r="Q298" s="5" t="str">
        <f t="shared" si="28"/>
        <v/>
      </c>
      <c r="R298" s="5" t="str">
        <f t="shared" si="29"/>
        <v/>
      </c>
      <c r="T298" t="b">
        <f>IF(_t受注ﾌｧｲﾙ_総合計[[#This Row],[加工金額]]=_t受注ﾌｧｲﾙ_総合計[[#This Row],[加工金額合計(月次実績)]],TRUE)</f>
        <v>0</v>
      </c>
    </row>
    <row r="299" spans="1:20">
      <c r="A299" s="232" t="s">
        <v>236</v>
      </c>
      <c r="B299" t="s">
        <v>42</v>
      </c>
      <c r="C299" s="2">
        <v>46218</v>
      </c>
      <c r="D299" s="232" t="s">
        <v>1793</v>
      </c>
      <c r="E299" s="232">
        <v>15000</v>
      </c>
      <c r="F299" s="2" cm="1">
        <f t="array" ref="F299">_xlfn.LET(
    _xlpm._完了日,_加工実績DATA[加工完了日],
    _xlpm._調整納期列,_t受注ﾌｧｲﾙ_総合計[調整納期],
    _xlpm._加工完了日,_xlfn.TAKE(
                _xlfn._xlws.FILTER(_xlpm._完了日,
                    (A299=_加工実績DATA[依頼NO])*
                    (YEAR(C299) = YEAR(_xlpm._完了日))
                ),1),
    IF(_xlpm._加工完了日 = 0,NA(),_xlpm._加工完了日)
)</f>
        <v>46213</v>
      </c>
      <c r="G299" s="2" t="str" cm="1">
        <f t="array" ref="G299">_xlfn.LET(
    _xlpm._完了日列,#REF!,
    _xlpm._完了日,
    _xlfn.TAKE(
        _xlfn._xlws.FILTER(_xlpm._完了日列,
            (A299=#REF!)*
            (DATEVALUE("2025/1/1") &lt; C299)
        ),1
    ),
    IFERROR(_xlpm._完了日,"")
)</f>
        <v/>
      </c>
      <c r="H299" s="2" cm="1">
        <f t="array" ref="H299">_xlfn.LET(
    _xlpm.f, IFERROR(F299, 0),
    _xlpm.g, IFERROR(G299, 0),
    _xlpm.c, IFERROR(C299, 0),
    _xlfn.IFS(
        ISNUMBER(_xlpm.f)*(_xlpm.f&gt;0), _xlpm.f,
        ISNUMBER(_xlpm.g)*(_xlpm.g&gt;0), _xlpm.g,
        ISNUMBER(_xlpm.c)*(_xlpm.c&gt;0), _xlpm.c,
        TRUE, ""
    )
)</f>
        <v>46213</v>
      </c>
      <c r="I299" s="5" cm="1">
        <f t="array" ref="I29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(A299=_xlpm._依頼NO列) *
                (YEAR(_xlpm._月次年月日列) = YEAR(H299))
            )
        ),
    0)
)</f>
        <v>0</v>
      </c>
      <c r="J299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15000</v>
      </c>
      <c r="K299" s="5">
        <f t="shared" si="24"/>
        <v>15000</v>
      </c>
      <c r="L299" s="12">
        <f>_xlfn.LET(
  _xlpm._依頼NO, A299,
  _xlpm._集計年, YEAR(H299),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299" s="12">
        <f>_xlfn.LET(
  _xlpm._依頼NO, A299,
  _xlpm._集計年, YEAR(H299),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299" s="5" t="str">
        <f t="shared" si="25"/>
        <v>分割</v>
      </c>
      <c r="O299" s="5" t="str">
        <f t="shared" si="26"/>
        <v/>
      </c>
      <c r="P299" s="5" t="str">
        <f t="shared" si="27"/>
        <v/>
      </c>
      <c r="Q299" s="5" t="str">
        <f t="shared" si="28"/>
        <v/>
      </c>
      <c r="R299" s="5" t="str">
        <f t="shared" si="29"/>
        <v/>
      </c>
      <c r="T299" t="b">
        <f>IF(_t受注ﾌｧｲﾙ_総合計[[#This Row],[加工金額]]=_t受注ﾌｧｲﾙ_総合計[[#This Row],[加工金額合計(月次実績)]],TRUE)</f>
        <v>0</v>
      </c>
    </row>
    <row r="300" spans="1:20">
      <c r="A300" s="232" t="s">
        <v>146</v>
      </c>
      <c r="B300" t="s">
        <v>17</v>
      </c>
      <c r="C300" s="2">
        <v>46219</v>
      </c>
      <c r="D300" s="232" t="s">
        <v>1822</v>
      </c>
      <c r="E300" s="232">
        <v>41600</v>
      </c>
      <c r="F300" s="2" cm="1">
        <f t="array" ref="F300">_xlfn.LET(
    _xlpm._完了日,_加工実績DATA[加工完了日],
    _xlpm._調整納期列,_t受注ﾌｧｲﾙ_総合計[調整納期],
    _xlpm._加工完了日,_xlfn.TAKE(
                _xlfn._xlws.FILTER(_xlpm._完了日,
                    (A300=_加工実績DATA[依頼NO])*
                    (YEAR(C300) = YEAR(_xlpm._完了日))
                ),1),
    IF(_xlpm._加工完了日 = 0,NA(),_xlpm._加工完了日)
)</f>
        <v>46217</v>
      </c>
      <c r="G300" s="2" t="str" cm="1">
        <f t="array" ref="G300">_xlfn.LET(
    _xlpm._完了日列,#REF!,
    _xlpm._完了日,
    _xlfn.TAKE(
        _xlfn._xlws.FILTER(_xlpm._完了日列,
            (A300=#REF!)*
            (DATEVALUE("2025/1/1") &lt; C300)
        ),1
    ),
    IFERROR(_xlpm._完了日,"")
)</f>
        <v/>
      </c>
      <c r="H300" s="2" cm="1">
        <f t="array" ref="H300">_xlfn.LET(
    _xlpm.f, IFERROR(F300, 0),
    _xlpm.g, IFERROR(G300, 0),
    _xlpm.c, IFERROR(C300, 0),
    _xlfn.IFS(
        ISNUMBER(_xlpm.f)*(_xlpm.f&gt;0), _xlpm.f,
        ISNUMBER(_xlpm.g)*(_xlpm.g&gt;0), _xlpm.g,
        ISNUMBER(_xlpm.c)*(_xlpm.c&gt;0), _xlpm.c,
        TRUE, ""
    )
)</f>
        <v>46217</v>
      </c>
      <c r="I300" s="5" cm="1">
        <f t="array" ref="I30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(A300=_xlpm._依頼NO列) *
                (YEAR(_xlpm._月次年月日列) = YEAR(H300))
            )
        ),
    0)
)</f>
        <v>0</v>
      </c>
      <c r="J300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41600</v>
      </c>
      <c r="K300" s="5">
        <f t="shared" si="24"/>
        <v>41600</v>
      </c>
      <c r="L300" s="12">
        <f>_xlfn.LET(
  _xlpm._依頼NO, A300,
  _xlpm._集計年, YEAR(H300),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00" s="12">
        <f>_xlfn.LET(
  _xlpm._依頼NO, A300,
  _xlpm._集計年, YEAR(H300),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00" s="5" t="str">
        <f t="shared" si="25"/>
        <v>ｽﾗｲｽ</v>
      </c>
      <c r="O300" s="5" t="str">
        <f t="shared" si="26"/>
        <v/>
      </c>
      <c r="P300" s="5" t="str">
        <f t="shared" si="27"/>
        <v/>
      </c>
      <c r="Q300" s="5" t="str">
        <f t="shared" si="28"/>
        <v/>
      </c>
      <c r="R300" s="5" t="str">
        <f t="shared" si="29"/>
        <v/>
      </c>
      <c r="T300" t="b">
        <f>IF(_t受注ﾌｧｲﾙ_総合計[[#This Row],[加工金額]]=_t受注ﾌｧｲﾙ_総合計[[#This Row],[加工金額合計(月次実績)]],TRUE)</f>
        <v>0</v>
      </c>
    </row>
    <row r="301" spans="1:20">
      <c r="A301" s="232" t="s">
        <v>140</v>
      </c>
      <c r="B301" t="s">
        <v>46</v>
      </c>
      <c r="C301" s="2">
        <v>46211</v>
      </c>
      <c r="D301" s="232" t="s">
        <v>2522</v>
      </c>
      <c r="E301" s="232">
        <v>51342</v>
      </c>
      <c r="F301" s="2" cm="1">
        <f t="array" ref="F301">_xlfn.LET(
    _xlpm._完了日,_加工実績DATA[加工完了日],
    _xlpm._調整納期列,_t受注ﾌｧｲﾙ_総合計[調整納期],
    _xlpm._加工完了日,_xlfn.TAKE(
                _xlfn._xlws.FILTER(_xlpm._完了日,
                    (A301=_加工実績DATA[依頼NO])*
                    (YEAR(C301) = YEAR(_xlpm._完了日))
                ),1),
    IF(_xlpm._加工完了日 = 0,NA(),_xlpm._加工完了日)
)</f>
        <v>46211</v>
      </c>
      <c r="G301" s="2" t="str" cm="1">
        <f t="array" ref="G301">_xlfn.LET(
    _xlpm._完了日列,#REF!,
    _xlpm._完了日,
    _xlfn.TAKE(
        _xlfn._xlws.FILTER(_xlpm._完了日列,
            (A301=#REF!)*
            (DATEVALUE("2025/1/1") &lt; C301)
        ),1
    ),
    IFERROR(_xlpm._完了日,"")
)</f>
        <v/>
      </c>
      <c r="H301" s="2" cm="1">
        <f t="array" ref="H301">_xlfn.LET(
    _xlpm.f, IFERROR(F301, 0),
    _xlpm.g, IFERROR(G301, 0),
    _xlpm.c, IFERROR(C301, 0),
    _xlfn.IFS(
        ISNUMBER(_xlpm.f)*(_xlpm.f&gt;0), _xlpm.f,
        ISNUMBER(_xlpm.g)*(_xlpm.g&gt;0), _xlpm.g,
        ISNUMBER(_xlpm.c)*(_xlpm.c&gt;0), _xlpm.c,
        TRUE, ""
    )
)</f>
        <v>46211</v>
      </c>
      <c r="I301" s="5" cm="1">
        <f t="array" ref="I30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(A301=_xlpm._依頼NO列) *
                (YEAR(_xlpm._月次年月日列) = YEAR(H301))
            )
        ),
    0)
)</f>
        <v>0</v>
      </c>
      <c r="J301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51342</v>
      </c>
      <c r="K301" s="5">
        <f t="shared" si="24"/>
        <v>51342</v>
      </c>
      <c r="L301" s="12">
        <f>_xlfn.LET(
  _xlpm._依頼NO, A301,
  _xlpm._集計年, YEAR(H301),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01" s="12">
        <f>_xlfn.LET(
  _xlpm._依頼NO, A301,
  _xlpm._集計年, YEAR(H301),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01" s="5" t="str">
        <f t="shared" si="25"/>
        <v>SEC</v>
      </c>
      <c r="O301" s="5" t="str">
        <f t="shared" si="26"/>
        <v>ｽﾘｯﾄ</v>
      </c>
      <c r="P301" s="5" t="str">
        <f t="shared" si="27"/>
        <v/>
      </c>
      <c r="Q301" s="5" t="str">
        <f t="shared" si="28"/>
        <v/>
      </c>
      <c r="R301" s="5" t="str">
        <f t="shared" si="29"/>
        <v/>
      </c>
      <c r="T301" t="b">
        <f>IF(_t受注ﾌｧｲﾙ_総合計[[#This Row],[加工金額]]=_t受注ﾌｧｲﾙ_総合計[[#This Row],[加工金額合計(月次実績)]],TRUE)</f>
        <v>0</v>
      </c>
    </row>
    <row r="302" spans="1:20">
      <c r="A302" s="232" t="s">
        <v>567</v>
      </c>
      <c r="B302" t="s">
        <v>46</v>
      </c>
      <c r="C302" s="2">
        <v>46211</v>
      </c>
      <c r="D302" s="232" t="s">
        <v>1782</v>
      </c>
      <c r="E302" s="232">
        <v>60000</v>
      </c>
      <c r="F302" s="2" cm="1">
        <f t="array" ref="F302">_xlfn.LET(
    _xlpm._完了日,_加工実績DATA[加工完了日],
    _xlpm._調整納期列,_t受注ﾌｧｲﾙ_総合計[調整納期],
    _xlpm._加工完了日,_xlfn.TAKE(
                _xlfn._xlws.FILTER(_xlpm._完了日,
                    (A302=_加工実績DATA[依頼NO])*
                    (YEAR(C302) = YEAR(_xlpm._完了日))
                ),1),
    IF(_xlpm._加工完了日 = 0,NA(),_xlpm._加工完了日)
)</f>
        <v>46209</v>
      </c>
      <c r="G302" s="2" t="str" cm="1">
        <f t="array" ref="G302">_xlfn.LET(
    _xlpm._完了日列,#REF!,
    _xlpm._完了日,
    _xlfn.TAKE(
        _xlfn._xlws.FILTER(_xlpm._完了日列,
            (A302=#REF!)*
            (DATEVALUE("2025/1/1") &lt; C302)
        ),1
    ),
    IFERROR(_xlpm._完了日,"")
)</f>
        <v/>
      </c>
      <c r="H302" s="2" cm="1">
        <f t="array" ref="H302">_xlfn.LET(
    _xlpm.f, IFERROR(F302, 0),
    _xlpm.g, IFERROR(G302, 0),
    _xlpm.c, IFERROR(C302, 0),
    _xlfn.IFS(
        ISNUMBER(_xlpm.f)*(_xlpm.f&gt;0), _xlpm.f,
        ISNUMBER(_xlpm.g)*(_xlpm.g&gt;0), _xlpm.g,
        ISNUMBER(_xlpm.c)*(_xlpm.c&gt;0), _xlpm.c,
        TRUE, ""
    )
)</f>
        <v>46209</v>
      </c>
      <c r="I302" s="5" cm="1">
        <f t="array" ref="I30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(A302=_xlpm._依頼NO列) *
                (YEAR(_xlpm._月次年月日列) = YEAR(H302))
            )
        ),
    0)
)</f>
        <v>0</v>
      </c>
      <c r="J302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60000</v>
      </c>
      <c r="K302" s="5">
        <f t="shared" si="24"/>
        <v>60000</v>
      </c>
      <c r="L302" s="12">
        <f>_xlfn.LET(
  _xlpm._依頼NO, A302,
  _xlpm._集計年, YEAR(H302),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02" s="12">
        <f>_xlfn.LET(
  _xlpm._依頼NO, A302,
  _xlpm._集計年, YEAR(H302),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02" s="5" t="str">
        <f t="shared" si="25"/>
        <v>SEC</v>
      </c>
      <c r="O302" s="5" t="str">
        <f t="shared" si="26"/>
        <v>ｽﾘｯﾄ</v>
      </c>
      <c r="P302" s="5" t="str">
        <f t="shared" si="27"/>
        <v/>
      </c>
      <c r="Q302" s="5" t="str">
        <f t="shared" si="28"/>
        <v/>
      </c>
      <c r="R302" s="5" t="str">
        <f t="shared" si="29"/>
        <v/>
      </c>
      <c r="T302" t="b">
        <f>IF(_t受注ﾌｧｲﾙ_総合計[[#This Row],[加工金額]]=_t受注ﾌｧｲﾙ_総合計[[#This Row],[加工金額合計(月次実績)]],TRUE)</f>
        <v>0</v>
      </c>
    </row>
    <row r="303" spans="1:20">
      <c r="A303" s="232" t="s">
        <v>222</v>
      </c>
      <c r="B303" t="s">
        <v>2304</v>
      </c>
      <c r="C303" s="2">
        <v>46221</v>
      </c>
      <c r="D303" s="232">
        <v>400</v>
      </c>
      <c r="E303" s="232">
        <v>18000</v>
      </c>
      <c r="F303" s="2" cm="1">
        <f t="array" ref="F303">_xlfn.LET(
    _xlpm._完了日,_加工実績DATA[加工完了日],
    _xlpm._調整納期列,_t受注ﾌｧｲﾙ_総合計[調整納期],
    _xlpm._加工完了日,_xlfn.TAKE(
                _xlfn._xlws.FILTER(_xlpm._完了日,
                    (A303=_加工実績DATA[依頼NO])*
                    (YEAR(C303) = YEAR(_xlpm._完了日))
                ),1),
    IF(_xlpm._加工完了日 = 0,NA(),_xlpm._加工完了日)
)</f>
        <v>46218</v>
      </c>
      <c r="G303" s="2" t="str" cm="1">
        <f t="array" ref="G303">_xlfn.LET(
    _xlpm._完了日列,#REF!,
    _xlpm._完了日,
    _xlfn.TAKE(
        _xlfn._xlws.FILTER(_xlpm._完了日列,
            (A303=#REF!)*
            (DATEVALUE("2025/1/1") &lt; C303)
        ),1
    ),
    IFERROR(_xlpm._完了日,"")
)</f>
        <v/>
      </c>
      <c r="H303" s="2" cm="1">
        <f t="array" ref="H303">_xlfn.LET(
    _xlpm.f, IFERROR(F303, 0),
    _xlpm.g, IFERROR(G303, 0),
    _xlpm.c, IFERROR(C303, 0),
    _xlfn.IFS(
        ISNUMBER(_xlpm.f)*(_xlpm.f&gt;0), _xlpm.f,
        ISNUMBER(_xlpm.g)*(_xlpm.g&gt;0), _xlpm.g,
        ISNUMBER(_xlpm.c)*(_xlpm.c&gt;0), _xlpm.c,
        TRUE, ""
    )
)</f>
        <v>46218</v>
      </c>
      <c r="I303" s="5" cm="1">
        <f t="array" ref="I30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(A303=_xlpm._依頼NO列) *
                (YEAR(_xlpm._月次年月日列) = YEAR(H303))
            )
        ),
    0)
)</f>
        <v>0</v>
      </c>
      <c r="J303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18000</v>
      </c>
      <c r="K303" s="5">
        <f t="shared" si="24"/>
        <v>18000</v>
      </c>
      <c r="L303" s="12">
        <f>_xlfn.LET(
  _xlpm._依頼NO, A303,
  _xlpm._集計年, YEAR(H303),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03" s="12">
        <f>_xlfn.LET(
  _xlpm._依頼NO, A303,
  _xlpm._集計年, YEAR(H303),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03" s="5" t="str">
        <f t="shared" si="25"/>
        <v>SEC</v>
      </c>
      <c r="O303" s="5" t="str">
        <f t="shared" si="26"/>
        <v>ｽﾘｯﾄ</v>
      </c>
      <c r="P303" s="5" t="str">
        <f t="shared" si="27"/>
        <v>熱融着</v>
      </c>
      <c r="Q303" s="5" t="str">
        <f t="shared" si="28"/>
        <v/>
      </c>
      <c r="R303" s="5" t="str">
        <f t="shared" si="29"/>
        <v/>
      </c>
      <c r="T303" t="b">
        <f>IF(_t受注ﾌｧｲﾙ_総合計[[#This Row],[加工金額]]=_t受注ﾌｧｲﾙ_総合計[[#This Row],[加工金額合計(月次実績)]],TRUE)</f>
        <v>0</v>
      </c>
    </row>
    <row r="304" spans="1:20">
      <c r="A304" s="232" t="s">
        <v>147</v>
      </c>
      <c r="B304" t="s">
        <v>486</v>
      </c>
      <c r="C304" s="2">
        <v>46225</v>
      </c>
      <c r="D304" s="232" t="s">
        <v>2306</v>
      </c>
      <c r="E304" s="232">
        <v>112000</v>
      </c>
      <c r="F304" s="2" cm="1">
        <f t="array" ref="F304">_xlfn.LET(
    _xlpm._完了日,_加工実績DATA[加工完了日],
    _xlpm._調整納期列,_t受注ﾌｧｲﾙ_総合計[調整納期],
    _xlpm._加工完了日,_xlfn.TAKE(
                _xlfn._xlws.FILTER(_xlpm._完了日,
                    (A304=_加工実績DATA[依頼NO])*
                    (YEAR(C304) = YEAR(_xlpm._完了日))
                ),1),
    IF(_xlpm._加工完了日 = 0,NA(),_xlpm._加工完了日)
)</f>
        <v>46218</v>
      </c>
      <c r="G304" s="2" t="str" cm="1">
        <f t="array" ref="G304">_xlfn.LET(
    _xlpm._完了日列,#REF!,
    _xlpm._完了日,
    _xlfn.TAKE(
        _xlfn._xlws.FILTER(_xlpm._完了日列,
            (A304=#REF!)*
            (DATEVALUE("2025/1/1") &lt; C304)
        ),1
    ),
    IFERROR(_xlpm._完了日,"")
)</f>
        <v/>
      </c>
      <c r="H304" s="2" cm="1">
        <f t="array" ref="H304">_xlfn.LET(
    _xlpm.f, IFERROR(F304, 0),
    _xlpm.g, IFERROR(G304, 0),
    _xlpm.c, IFERROR(C304, 0),
    _xlfn.IFS(
        ISNUMBER(_xlpm.f)*(_xlpm.f&gt;0), _xlpm.f,
        ISNUMBER(_xlpm.g)*(_xlpm.g&gt;0), _xlpm.g,
        ISNUMBER(_xlpm.c)*(_xlpm.c&gt;0), _xlpm.c,
        TRUE, ""
    )
)</f>
        <v>46218</v>
      </c>
      <c r="I304" s="5" cm="1">
        <f t="array" ref="I30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(A304=_xlpm._依頼NO列) *
                (YEAR(_xlpm._月次年月日列) = YEAR(H304))
            )
        ),
    0)
)</f>
        <v>0</v>
      </c>
      <c r="J304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112000</v>
      </c>
      <c r="K304" s="5">
        <f t="shared" si="24"/>
        <v>112000</v>
      </c>
      <c r="L304" s="12">
        <f>_xlfn.LET(
  _xlpm._依頼NO, A304,
  _xlpm._集計年, YEAR(H304),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04" s="12">
        <f>_xlfn.LET(
  _xlpm._依頼NO, A304,
  _xlpm._集計年, YEAR(H304),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04" s="5" t="str">
        <f t="shared" si="25"/>
        <v>SEC</v>
      </c>
      <c r="O304" s="5" t="str">
        <f t="shared" si="26"/>
        <v>熱融着</v>
      </c>
      <c r="P304" s="5" t="str">
        <f t="shared" si="27"/>
        <v/>
      </c>
      <c r="Q304" s="5" t="str">
        <f t="shared" si="28"/>
        <v/>
      </c>
      <c r="R304" s="5" t="str">
        <f t="shared" si="29"/>
        <v/>
      </c>
      <c r="T304" t="b">
        <f>IF(_t受注ﾌｧｲﾙ_総合計[[#This Row],[加工金額]]=_t受注ﾌｧｲﾙ_総合計[[#This Row],[加工金額合計(月次実績)]],TRUE)</f>
        <v>0</v>
      </c>
    </row>
    <row r="305" spans="1:20">
      <c r="A305" s="232" t="s">
        <v>568</v>
      </c>
      <c r="B305" t="s">
        <v>2308</v>
      </c>
      <c r="C305" s="2">
        <v>46225</v>
      </c>
      <c r="D305" s="232">
        <v>400</v>
      </c>
      <c r="E305" s="232">
        <v>18000</v>
      </c>
      <c r="F305" s="2" cm="1">
        <f t="array" ref="F305">_xlfn.LET(
    _xlpm._完了日,_加工実績DATA[加工完了日],
    _xlpm._調整納期列,_t受注ﾌｧｲﾙ_総合計[調整納期],
    _xlpm._加工完了日,_xlfn.TAKE(
                _xlfn._xlws.FILTER(_xlpm._完了日,
                    (A305=_加工実績DATA[依頼NO])*
                    (YEAR(C305) = YEAR(_xlpm._完了日))
                ),1),
    IF(_xlpm._加工完了日 = 0,NA(),_xlpm._加工完了日)
)</f>
        <v>46218</v>
      </c>
      <c r="G305" s="2" t="str" cm="1">
        <f t="array" ref="G305">_xlfn.LET(
    _xlpm._完了日列,#REF!,
    _xlpm._完了日,
    _xlfn.TAKE(
        _xlfn._xlws.FILTER(_xlpm._完了日列,
            (A305=#REF!)*
            (DATEVALUE("2025/1/1") &lt; C305)
        ),1
    ),
    IFERROR(_xlpm._完了日,"")
)</f>
        <v/>
      </c>
      <c r="H305" s="2" cm="1">
        <f t="array" ref="H305">_xlfn.LET(
    _xlpm.f, IFERROR(F305, 0),
    _xlpm.g, IFERROR(G305, 0),
    _xlpm.c, IFERROR(C305, 0),
    _xlfn.IFS(
        ISNUMBER(_xlpm.f)*(_xlpm.f&gt;0), _xlpm.f,
        ISNUMBER(_xlpm.g)*(_xlpm.g&gt;0), _xlpm.g,
        ISNUMBER(_xlpm.c)*(_xlpm.c&gt;0), _xlpm.c,
        TRUE, ""
    )
)</f>
        <v>46218</v>
      </c>
      <c r="I305" s="5" cm="1">
        <f t="array" ref="I30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(A305=_xlpm._依頼NO列) *
                (YEAR(_xlpm._月次年月日列) = YEAR(H305))
            )
        ),
    0)
)</f>
        <v>0</v>
      </c>
      <c r="J305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18000</v>
      </c>
      <c r="K305" s="5">
        <f t="shared" si="24"/>
        <v>18000</v>
      </c>
      <c r="L305" s="12">
        <f>_xlfn.LET(
  _xlpm._依頼NO, A305,
  _xlpm._集計年, YEAR(H305),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05" s="12">
        <f>_xlfn.LET(
  _xlpm._依頼NO, A305,
  _xlpm._集計年, YEAR(H305),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05" s="5" t="str">
        <f t="shared" si="25"/>
        <v>SEC</v>
      </c>
      <c r="O305" s="5" t="str">
        <f t="shared" si="26"/>
        <v>熱融着</v>
      </c>
      <c r="P305" s="5" t="str">
        <f t="shared" si="27"/>
        <v>ｽﾘｯﾄ</v>
      </c>
      <c r="Q305" s="5" t="str">
        <f t="shared" si="28"/>
        <v/>
      </c>
      <c r="R305" s="5" t="str">
        <f t="shared" si="29"/>
        <v/>
      </c>
      <c r="T305" t="b">
        <f>IF(_t受注ﾌｧｲﾙ_総合計[[#This Row],[加工金額]]=_t受注ﾌｧｲﾙ_総合計[[#This Row],[加工金額合計(月次実績)]],TRUE)</f>
        <v>0</v>
      </c>
    </row>
    <row r="306" spans="1:20">
      <c r="A306" s="232" t="s">
        <v>576</v>
      </c>
      <c r="B306" t="s">
        <v>46</v>
      </c>
      <c r="C306" s="2">
        <v>46216</v>
      </c>
      <c r="D306" s="232" t="s">
        <v>2633</v>
      </c>
      <c r="E306" s="232">
        <v>16899</v>
      </c>
      <c r="F306" s="2" cm="1">
        <f t="array" ref="F306">_xlfn.LET(
    _xlpm._完了日,_加工実績DATA[加工完了日],
    _xlpm._調整納期列,_t受注ﾌｧｲﾙ_総合計[調整納期],
    _xlpm._加工完了日,_xlfn.TAKE(
                _xlfn._xlws.FILTER(_xlpm._完了日,
                    (A306=_加工実績DATA[依頼NO])*
                    (YEAR(C306) = YEAR(_xlpm._完了日))
                ),1),
    IF(_xlpm._加工完了日 = 0,NA(),_xlpm._加工完了日)
)</f>
        <v>46217</v>
      </c>
      <c r="G306" s="2" t="str" cm="1">
        <f t="array" ref="G306">_xlfn.LET(
    _xlpm._完了日列,#REF!,
    _xlpm._完了日,
    _xlfn.TAKE(
        _xlfn._xlws.FILTER(_xlpm._完了日列,
            (A306=#REF!)*
            (DATEVALUE("2025/1/1") &lt; C306)
        ),1
    ),
    IFERROR(_xlpm._完了日,"")
)</f>
        <v/>
      </c>
      <c r="H306" s="2" cm="1">
        <f t="array" ref="H306">_xlfn.LET(
    _xlpm.f, IFERROR(F306, 0),
    _xlpm.g, IFERROR(G306, 0),
    _xlpm.c, IFERROR(C306, 0),
    _xlfn.IFS(
        ISNUMBER(_xlpm.f)*(_xlpm.f&gt;0), _xlpm.f,
        ISNUMBER(_xlpm.g)*(_xlpm.g&gt;0), _xlpm.g,
        ISNUMBER(_xlpm.c)*(_xlpm.c&gt;0), _xlpm.c,
        TRUE, ""
    )
)</f>
        <v>46217</v>
      </c>
      <c r="I306" s="5" cm="1">
        <f t="array" ref="I30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(A306=_xlpm._依頼NO列) *
                (YEAR(_xlpm._月次年月日列) = YEAR(H306))
            )
        ),
    0)
)</f>
        <v>0</v>
      </c>
      <c r="J306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16899</v>
      </c>
      <c r="K306" s="5">
        <f t="shared" si="24"/>
        <v>16899</v>
      </c>
      <c r="L306" s="12">
        <f>_xlfn.LET(
  _xlpm._依頼NO, A306,
  _xlpm._集計年, YEAR(H306),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06" s="12">
        <f>_xlfn.LET(
  _xlpm._依頼NO, A306,
  _xlpm._集計年, YEAR(H306),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06" s="5" t="str">
        <f t="shared" si="25"/>
        <v>SEC</v>
      </c>
      <c r="O306" s="5" t="str">
        <f t="shared" si="26"/>
        <v>ｽﾘｯﾄ</v>
      </c>
      <c r="P306" s="5" t="str">
        <f t="shared" si="27"/>
        <v/>
      </c>
      <c r="Q306" s="5" t="str">
        <f t="shared" si="28"/>
        <v/>
      </c>
      <c r="R306" s="5" t="str">
        <f t="shared" si="29"/>
        <v/>
      </c>
      <c r="T306" t="b">
        <f>IF(_t受注ﾌｧｲﾙ_総合計[[#This Row],[加工金額]]=_t受注ﾌｧｲﾙ_総合計[[#This Row],[加工金額合計(月次実績)]],TRUE)</f>
        <v>0</v>
      </c>
    </row>
    <row r="307" spans="1:20">
      <c r="A307" s="232" t="s">
        <v>192</v>
      </c>
      <c r="B307" t="s">
        <v>37</v>
      </c>
      <c r="C307" s="2">
        <v>46210</v>
      </c>
      <c r="D307" s="232" t="s">
        <v>3088</v>
      </c>
      <c r="E307" s="232">
        <v>7530</v>
      </c>
      <c r="F307" s="2" cm="1">
        <f t="array" ref="F307">_xlfn.LET(
    _xlpm._完了日,_加工実績DATA[加工完了日],
    _xlpm._調整納期列,_t受注ﾌｧｲﾙ_総合計[調整納期],
    _xlpm._加工完了日,_xlfn.TAKE(
                _xlfn._xlws.FILTER(_xlpm._完了日,
                    (A307=_加工実績DATA[依頼NO])*
                    (YEAR(C307) = YEAR(_xlpm._完了日))
                ),1),
    IF(_xlpm._加工完了日 = 0,NA(),_xlpm._加工完了日)
)</f>
        <v>46211</v>
      </c>
      <c r="G307" s="2" t="str" cm="1">
        <f t="array" ref="G307">_xlfn.LET(
    _xlpm._完了日列,#REF!,
    _xlpm._完了日,
    _xlfn.TAKE(
        _xlfn._xlws.FILTER(_xlpm._完了日列,
            (A307=#REF!)*
            (DATEVALUE("2025/1/1") &lt; C307)
        ),1
    ),
    IFERROR(_xlpm._完了日,"")
)</f>
        <v/>
      </c>
      <c r="H307" s="2" cm="1">
        <f t="array" ref="H307">_xlfn.LET(
    _xlpm.f, IFERROR(F307, 0),
    _xlpm.g, IFERROR(G307, 0),
    _xlpm.c, IFERROR(C307, 0),
    _xlfn.IFS(
        ISNUMBER(_xlpm.f)*(_xlpm.f&gt;0), _xlpm.f,
        ISNUMBER(_xlpm.g)*(_xlpm.g&gt;0), _xlpm.g,
        ISNUMBER(_xlpm.c)*(_xlpm.c&gt;0), _xlpm.c,
        TRUE, ""
    )
)</f>
        <v>46211</v>
      </c>
      <c r="I307" s="5" cm="1">
        <f t="array" ref="I30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(A307=_xlpm._依頼NO列) *
                (YEAR(_xlpm._月次年月日列) = YEAR(H307))
            )
        ),
    0)
)</f>
        <v>0</v>
      </c>
      <c r="J307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7530</v>
      </c>
      <c r="K307" s="5">
        <f t="shared" si="24"/>
        <v>7530</v>
      </c>
      <c r="L307" s="12">
        <f>_xlfn.LET(
  _xlpm._依頼NO, A307,
  _xlpm._集計年, YEAR(H307),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07" s="12">
        <f>_xlfn.LET(
  _xlpm._依頼NO, A307,
  _xlpm._集計年, YEAR(H307),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07" s="5" t="str">
        <f t="shared" si="25"/>
        <v>EC</v>
      </c>
      <c r="O307" s="5" t="str">
        <f t="shared" si="26"/>
        <v>分割</v>
      </c>
      <c r="P307" s="5" t="str">
        <f t="shared" si="27"/>
        <v/>
      </c>
      <c r="Q307" s="5" t="str">
        <f t="shared" si="28"/>
        <v/>
      </c>
      <c r="R307" s="5" t="str">
        <f t="shared" si="29"/>
        <v/>
      </c>
      <c r="T307" t="b">
        <f>IF(_t受注ﾌｧｲﾙ_総合計[[#This Row],[加工金額]]=_t受注ﾌｧｲﾙ_総合計[[#This Row],[加工金額合計(月次実績)]],TRUE)</f>
        <v>0</v>
      </c>
    </row>
    <row r="308" spans="1:20">
      <c r="A308" s="232" t="s">
        <v>261</v>
      </c>
      <c r="B308" t="s">
        <v>16</v>
      </c>
      <c r="C308" s="2">
        <v>46211</v>
      </c>
      <c r="D308" s="232">
        <v>300</v>
      </c>
      <c r="E308" s="232">
        <v>5100</v>
      </c>
      <c r="F308" s="2" cm="1">
        <f t="array" ref="F308">_xlfn.LET(
    _xlpm._完了日,_加工実績DATA[加工完了日],
    _xlpm._調整納期列,_t受注ﾌｧｲﾙ_総合計[調整納期],
    _xlpm._加工完了日,_xlfn.TAKE(
                _xlfn._xlws.FILTER(_xlpm._完了日,
                    (A308=_加工実績DATA[依頼NO])*
                    (YEAR(C308) = YEAR(_xlpm._完了日))
                ),1),
    IF(_xlpm._加工完了日 = 0,NA(),_xlpm._加工完了日)
)</f>
        <v>46206</v>
      </c>
      <c r="G308" s="2" t="str" cm="1">
        <f t="array" ref="G308">_xlfn.LET(
    _xlpm._完了日列,#REF!,
    _xlpm._完了日,
    _xlfn.TAKE(
        _xlfn._xlws.FILTER(_xlpm._完了日列,
            (A308=#REF!)*
            (DATEVALUE("2025/1/1") &lt; C308)
        ),1
    ),
    IFERROR(_xlpm._完了日,"")
)</f>
        <v/>
      </c>
      <c r="H308" s="2" cm="1">
        <f t="array" ref="H308">_xlfn.LET(
    _xlpm.f, IFERROR(F308, 0),
    _xlpm.g, IFERROR(G308, 0),
    _xlpm.c, IFERROR(C308, 0),
    _xlfn.IFS(
        ISNUMBER(_xlpm.f)*(_xlpm.f&gt;0), _xlpm.f,
        ISNUMBER(_xlpm.g)*(_xlpm.g&gt;0), _xlpm.g,
        ISNUMBER(_xlpm.c)*(_xlpm.c&gt;0), _xlpm.c,
        TRUE, ""
    )
)</f>
        <v>46206</v>
      </c>
      <c r="I308" s="5" cm="1">
        <f t="array" ref="I30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(A308=_xlpm._依頼NO列) *
                (YEAR(_xlpm._月次年月日列) = YEAR(H308))
            )
        ),
    0)
)</f>
        <v>0</v>
      </c>
      <c r="J308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5100</v>
      </c>
      <c r="K308" s="5">
        <f t="shared" si="24"/>
        <v>5100</v>
      </c>
      <c r="L308" s="12">
        <f>_xlfn.LET(
  _xlpm._依頼NO, A308,
  _xlpm._集計年, YEAR(H308),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08" s="12">
        <f>_xlfn.LET(
  _xlpm._依頼NO, A308,
  _xlpm._集計年, YEAR(H308),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08" s="5" t="str">
        <f t="shared" si="25"/>
        <v>ｽﾘｯﾄ</v>
      </c>
      <c r="O308" s="5" t="str">
        <f t="shared" si="26"/>
        <v/>
      </c>
      <c r="P308" s="5" t="str">
        <f t="shared" si="27"/>
        <v/>
      </c>
      <c r="Q308" s="5" t="str">
        <f t="shared" si="28"/>
        <v/>
      </c>
      <c r="R308" s="5" t="str">
        <f t="shared" si="29"/>
        <v/>
      </c>
      <c r="T308" t="b">
        <f>IF(_t受注ﾌｧｲﾙ_総合計[[#This Row],[加工金額]]=_t受注ﾌｧｲﾙ_総合計[[#This Row],[加工金額合計(月次実績)]],TRUE)</f>
        <v>0</v>
      </c>
    </row>
    <row r="309" spans="1:20">
      <c r="A309" s="232" t="s">
        <v>548</v>
      </c>
      <c r="B309" t="s">
        <v>17</v>
      </c>
      <c r="C309" s="2">
        <v>46211</v>
      </c>
      <c r="D309" s="232" t="s">
        <v>2314</v>
      </c>
      <c r="E309" s="232">
        <v>38500</v>
      </c>
      <c r="F309" s="2" cm="1">
        <f t="array" ref="F309">_xlfn.LET(
    _xlpm._完了日,_加工実績DATA[加工完了日],
    _xlpm._調整納期列,_t受注ﾌｧｲﾙ_総合計[調整納期],
    _xlpm._加工完了日,_xlfn.TAKE(
                _xlfn._xlws.FILTER(_xlpm._完了日,
                    (A309=_加工実績DATA[依頼NO])*
                    (YEAR(C309) = YEAR(_xlpm._完了日))
                ),1),
    IF(_xlpm._加工完了日 = 0,NA(),_xlpm._加工完了日)
)</f>
        <v>46210</v>
      </c>
      <c r="G309" s="2" t="str" cm="1">
        <f t="array" ref="G309">_xlfn.LET(
    _xlpm._完了日列,#REF!,
    _xlpm._完了日,
    _xlfn.TAKE(
        _xlfn._xlws.FILTER(_xlpm._完了日列,
            (A309=#REF!)*
            (DATEVALUE("2025/1/1") &lt; C309)
        ),1
    ),
    IFERROR(_xlpm._完了日,"")
)</f>
        <v/>
      </c>
      <c r="H309" s="2" cm="1">
        <f t="array" ref="H309">_xlfn.LET(
    _xlpm.f, IFERROR(F309, 0),
    _xlpm.g, IFERROR(G309, 0),
    _xlpm.c, IFERROR(C309, 0),
    _xlfn.IFS(
        ISNUMBER(_xlpm.f)*(_xlpm.f&gt;0), _xlpm.f,
        ISNUMBER(_xlpm.g)*(_xlpm.g&gt;0), _xlpm.g,
        ISNUMBER(_xlpm.c)*(_xlpm.c&gt;0), _xlpm.c,
        TRUE, ""
    )
)</f>
        <v>46210</v>
      </c>
      <c r="I309" s="5" cm="1">
        <f t="array" ref="I30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(A309=_xlpm._依頼NO列) *
                (YEAR(_xlpm._月次年月日列) = YEAR(H309))
            )
        ),
    0)
)</f>
        <v>0</v>
      </c>
      <c r="J309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38500</v>
      </c>
      <c r="K309" s="5">
        <f t="shared" si="24"/>
        <v>38500</v>
      </c>
      <c r="L309" s="12">
        <f>_xlfn.LET(
  _xlpm._依頼NO, A309,
  _xlpm._集計年, YEAR(H309),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09" s="12">
        <f>_xlfn.LET(
  _xlpm._依頼NO, A309,
  _xlpm._集計年, YEAR(H309),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09" s="5" t="str">
        <f t="shared" si="25"/>
        <v>ｽﾗｲｽ</v>
      </c>
      <c r="O309" s="5" t="str">
        <f t="shared" si="26"/>
        <v/>
      </c>
      <c r="P309" s="5" t="str">
        <f t="shared" si="27"/>
        <v/>
      </c>
      <c r="Q309" s="5" t="str">
        <f t="shared" si="28"/>
        <v/>
      </c>
      <c r="R309" s="5" t="str">
        <f t="shared" si="29"/>
        <v/>
      </c>
      <c r="T309" t="b">
        <f>IF(_t受注ﾌｧｲﾙ_総合計[[#This Row],[加工金額]]=_t受注ﾌｧｲﾙ_総合計[[#This Row],[加工金額合計(月次実績)]],TRUE)</f>
        <v>0</v>
      </c>
    </row>
    <row r="310" spans="1:20">
      <c r="A310" s="232" t="s">
        <v>137</v>
      </c>
      <c r="B310" t="s">
        <v>110</v>
      </c>
      <c r="C310" s="2">
        <v>46213</v>
      </c>
      <c r="D310" s="232">
        <v>3000</v>
      </c>
      <c r="E310" s="232">
        <v>64500</v>
      </c>
      <c r="F310" s="2" cm="1">
        <f t="array" ref="F310">_xlfn.LET(
    _xlpm._完了日,_加工実績DATA[加工完了日],
    _xlpm._調整納期列,_t受注ﾌｧｲﾙ_総合計[調整納期],
    _xlpm._加工完了日,_xlfn.TAKE(
                _xlfn._xlws.FILTER(_xlpm._完了日,
                    (A310=_加工実績DATA[依頼NO])*
                    (YEAR(C310) = YEAR(_xlpm._完了日))
                ),1),
    IF(_xlpm._加工完了日 = 0,NA(),_xlpm._加工完了日)
)</f>
        <v>46212</v>
      </c>
      <c r="G310" s="2" t="str" cm="1">
        <f t="array" ref="G310">_xlfn.LET(
    _xlpm._完了日列,#REF!,
    _xlpm._完了日,
    _xlfn.TAKE(
        _xlfn._xlws.FILTER(_xlpm._完了日列,
            (A310=#REF!)*
            (DATEVALUE("2025/1/1") &lt; C310)
        ),1
    ),
    IFERROR(_xlpm._完了日,"")
)</f>
        <v/>
      </c>
      <c r="H310" s="2" cm="1">
        <f t="array" ref="H310">_xlfn.LET(
    _xlpm.f, IFERROR(F310, 0),
    _xlpm.g, IFERROR(G310, 0),
    _xlpm.c, IFERROR(C310, 0),
    _xlfn.IFS(
        ISNUMBER(_xlpm.f)*(_xlpm.f&gt;0), _xlpm.f,
        ISNUMBER(_xlpm.g)*(_xlpm.g&gt;0), _xlpm.g,
        ISNUMBER(_xlpm.c)*(_xlpm.c&gt;0), _xlpm.c,
        TRUE, ""
    )
)</f>
        <v>46212</v>
      </c>
      <c r="I310" s="5" cm="1">
        <f t="array" ref="I31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(A310=_xlpm._依頼NO列) *
                (YEAR(_xlpm._月次年月日列) = YEAR(H310))
            )
        ),
    0)
)</f>
        <v>0</v>
      </c>
      <c r="J310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64500</v>
      </c>
      <c r="K310" s="5">
        <f t="shared" si="24"/>
        <v>64500</v>
      </c>
      <c r="L310" s="12">
        <f>_xlfn.LET(
  _xlpm._依頼NO, A310,
  _xlpm._集計年, YEAR(H310),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10" s="12">
        <f>_xlfn.LET(
  _xlpm._依頼NO, A310,
  _xlpm._集計年, YEAR(H310),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10" s="5" t="str">
        <f t="shared" si="25"/>
        <v>ｽﾘｯﾄ</v>
      </c>
      <c r="O310" s="5" t="str">
        <f t="shared" si="26"/>
        <v>欠点表示</v>
      </c>
      <c r="P310" s="5" t="str">
        <f t="shared" si="27"/>
        <v/>
      </c>
      <c r="Q310" s="5" t="str">
        <f t="shared" si="28"/>
        <v/>
      </c>
      <c r="R310" s="5" t="str">
        <f t="shared" si="29"/>
        <v/>
      </c>
      <c r="T310" t="b">
        <f>IF(_t受注ﾌｧｲﾙ_総合計[[#This Row],[加工金額]]=_t受注ﾌｧｲﾙ_総合計[[#This Row],[加工金額合計(月次実績)]],TRUE)</f>
        <v>0</v>
      </c>
    </row>
    <row r="311" spans="1:20">
      <c r="A311" s="232" t="s">
        <v>550</v>
      </c>
      <c r="B311" t="s">
        <v>17</v>
      </c>
      <c r="C311" s="2">
        <v>46220</v>
      </c>
      <c r="D311" s="232" t="s">
        <v>2315</v>
      </c>
      <c r="E311" s="232">
        <v>88000</v>
      </c>
      <c r="F311" s="2" cm="1">
        <f t="array" ref="F311">_xlfn.LET(
    _xlpm._完了日,_加工実績DATA[加工完了日],
    _xlpm._調整納期列,_t受注ﾌｧｲﾙ_総合計[調整納期],
    _xlpm._加工完了日,_xlfn.TAKE(
                _xlfn._xlws.FILTER(_xlpm._完了日,
                    (A311=_加工実績DATA[依頼NO])*
                    (YEAR(C311) = YEAR(_xlpm._完了日))
                ),1),
    IF(_xlpm._加工完了日 = 0,NA(),_xlpm._加工完了日)
)</f>
        <v>46217</v>
      </c>
      <c r="G311" s="2" t="str" cm="1">
        <f t="array" ref="G311">_xlfn.LET(
    _xlpm._完了日列,#REF!,
    _xlpm._完了日,
    _xlfn.TAKE(
        _xlfn._xlws.FILTER(_xlpm._完了日列,
            (A311=#REF!)*
            (DATEVALUE("2025/1/1") &lt; C311)
        ),1
    ),
    IFERROR(_xlpm._完了日,"")
)</f>
        <v/>
      </c>
      <c r="H311" s="2" cm="1">
        <f t="array" ref="H311">_xlfn.LET(
    _xlpm.f, IFERROR(F311, 0),
    _xlpm.g, IFERROR(G311, 0),
    _xlpm.c, IFERROR(C311, 0),
    _xlfn.IFS(
        ISNUMBER(_xlpm.f)*(_xlpm.f&gt;0), _xlpm.f,
        ISNUMBER(_xlpm.g)*(_xlpm.g&gt;0), _xlpm.g,
        ISNUMBER(_xlpm.c)*(_xlpm.c&gt;0), _xlpm.c,
        TRUE, ""
    )
)</f>
        <v>46217</v>
      </c>
      <c r="I311" s="5" cm="1">
        <f t="array" ref="I31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(A311=_xlpm._依頼NO列) *
                (YEAR(_xlpm._月次年月日列) = YEAR(H311))
            )
        ),
    0)
)</f>
        <v>0</v>
      </c>
      <c r="J311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88000</v>
      </c>
      <c r="K311" s="5">
        <f t="shared" si="24"/>
        <v>88000</v>
      </c>
      <c r="L311" s="12">
        <f>_xlfn.LET(
  _xlpm._依頼NO, A311,
  _xlpm._集計年, YEAR(H311),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11" s="12">
        <f>_xlfn.LET(
  _xlpm._依頼NO, A311,
  _xlpm._集計年, YEAR(H311),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11" s="5" t="str">
        <f t="shared" si="25"/>
        <v>ｽﾗｲｽ</v>
      </c>
      <c r="O311" s="5" t="str">
        <f t="shared" si="26"/>
        <v/>
      </c>
      <c r="P311" s="5" t="str">
        <f t="shared" si="27"/>
        <v/>
      </c>
      <c r="Q311" s="5" t="str">
        <f t="shared" si="28"/>
        <v/>
      </c>
      <c r="R311" s="5" t="str">
        <f t="shared" si="29"/>
        <v/>
      </c>
      <c r="T311" t="b">
        <f>IF(_t受注ﾌｧｲﾙ_総合計[[#This Row],[加工金額]]=_t受注ﾌｧｲﾙ_総合計[[#This Row],[加工金額合計(月次実績)]],TRUE)</f>
        <v>0</v>
      </c>
    </row>
    <row r="312" spans="1:20">
      <c r="A312" s="232" t="s">
        <v>574</v>
      </c>
      <c r="B312" t="s">
        <v>2318</v>
      </c>
      <c r="C312" s="2">
        <v>46209</v>
      </c>
      <c r="D312" s="232" t="s">
        <v>196</v>
      </c>
      <c r="E312" s="232">
        <v>0</v>
      </c>
      <c r="F312" s="2" cm="1">
        <f t="array" ref="F312">_xlfn.LET(
    _xlpm._完了日,_加工実績DATA[加工完了日],
    _xlpm._調整納期列,_t受注ﾌｧｲﾙ_総合計[調整納期],
    _xlpm._加工完了日,_xlfn.TAKE(
                _xlfn._xlws.FILTER(_xlpm._完了日,
                    (A312=_加工実績DATA[依頼NO])*
                    (YEAR(C312) = YEAR(_xlpm._完了日))
                ),1),
    IF(_xlpm._加工完了日 = 0,NA(),_xlpm._加工完了日)
)</f>
        <v>46211</v>
      </c>
      <c r="G312" s="2" t="str" cm="1">
        <f t="array" ref="G312">_xlfn.LET(
    _xlpm._完了日列,#REF!,
    _xlpm._完了日,
    _xlfn.TAKE(
        _xlfn._xlws.FILTER(_xlpm._完了日列,
            (A312=#REF!)*
            (DATEVALUE("2025/1/1") &lt; C312)
        ),1
    ),
    IFERROR(_xlpm._完了日,"")
)</f>
        <v/>
      </c>
      <c r="H312" s="2" cm="1">
        <f t="array" ref="H312">_xlfn.LET(
    _xlpm.f, IFERROR(F312, 0),
    _xlpm.g, IFERROR(G312, 0),
    _xlpm.c, IFERROR(C312, 0),
    _xlfn.IFS(
        ISNUMBER(_xlpm.f)*(_xlpm.f&gt;0), _xlpm.f,
        ISNUMBER(_xlpm.g)*(_xlpm.g&gt;0), _xlpm.g,
        ISNUMBER(_xlpm.c)*(_xlpm.c&gt;0), _xlpm.c,
        TRUE, ""
    )
)</f>
        <v>46211</v>
      </c>
      <c r="I312" s="5" cm="1">
        <f t="array" ref="I31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(A312=_xlpm._依頼NO列) *
                (YEAR(_xlpm._月次年月日列) = YEAR(H312))
            )
        ),
    0)
)</f>
        <v>0</v>
      </c>
      <c r="J312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0</v>
      </c>
      <c r="K312" s="5">
        <f t="shared" si="24"/>
        <v>0</v>
      </c>
      <c r="L312" s="12">
        <f>_xlfn.LET(
  _xlpm._依頼NO, A312,
  _xlpm._集計年, YEAR(H312),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12" s="12">
        <f>_xlfn.LET(
  _xlpm._依頼NO, A312,
  _xlpm._集計年, YEAR(H312),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12" s="5" t="str">
        <f t="shared" si="25"/>
        <v>ｽﾘｯﾄ</v>
      </c>
      <c r="O312" s="5" t="str">
        <f t="shared" si="26"/>
        <v>分割</v>
      </c>
      <c r="P312" s="5" t="str">
        <f t="shared" si="27"/>
        <v/>
      </c>
      <c r="Q312" s="5" t="str">
        <f t="shared" si="28"/>
        <v/>
      </c>
      <c r="R312" s="5" t="str">
        <f t="shared" si="29"/>
        <v/>
      </c>
      <c r="T312" t="b">
        <f>IF(_t受注ﾌｧｲﾙ_総合計[[#This Row],[加工金額]]=_t受注ﾌｧｲﾙ_総合計[[#This Row],[加工金額合計(月次実績)]],TRUE)</f>
        <v>1</v>
      </c>
    </row>
    <row r="313" spans="1:20">
      <c r="A313" s="232" t="s">
        <v>575</v>
      </c>
      <c r="B313" t="s">
        <v>284</v>
      </c>
      <c r="C313" s="2">
        <v>46211</v>
      </c>
      <c r="D313" s="232">
        <v>600</v>
      </c>
      <c r="E313" s="232">
        <v>9000</v>
      </c>
      <c r="F313" s="2" cm="1">
        <f t="array" ref="F313">_xlfn.LET(
    _xlpm._完了日,_加工実績DATA[加工完了日],
    _xlpm._調整納期列,_t受注ﾌｧｲﾙ_総合計[調整納期],
    _xlpm._加工完了日,_xlfn.TAKE(
                _xlfn._xlws.FILTER(_xlpm._完了日,
                    (A313=_加工実績DATA[依頼NO])*
                    (YEAR(C313) = YEAR(_xlpm._完了日))
                ),1),
    IF(_xlpm._加工完了日 = 0,NA(),_xlpm._加工完了日)
)</f>
        <v>46206</v>
      </c>
      <c r="G313" s="2" t="str" cm="1">
        <f t="array" ref="G313">_xlfn.LET(
    _xlpm._完了日列,#REF!,
    _xlpm._完了日,
    _xlfn.TAKE(
        _xlfn._xlws.FILTER(_xlpm._完了日列,
            (A313=#REF!)*
            (DATEVALUE("2025/1/1") &lt; C313)
        ),1
    ),
    IFERROR(_xlpm._完了日,"")
)</f>
        <v/>
      </c>
      <c r="H313" s="2" cm="1">
        <f t="array" ref="H313">_xlfn.LET(
    _xlpm.f, IFERROR(F313, 0),
    _xlpm.g, IFERROR(G313, 0),
    _xlpm.c, IFERROR(C313, 0),
    _xlfn.IFS(
        ISNUMBER(_xlpm.f)*(_xlpm.f&gt;0), _xlpm.f,
        ISNUMBER(_xlpm.g)*(_xlpm.g&gt;0), _xlpm.g,
        ISNUMBER(_xlpm.c)*(_xlpm.c&gt;0), _xlpm.c,
        TRUE, ""
    )
)</f>
        <v>46206</v>
      </c>
      <c r="I313" s="5" cm="1">
        <f t="array" ref="I31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(A313=_xlpm._依頼NO列) *
                (YEAR(_xlpm._月次年月日列) = YEAR(H313))
            )
        ),
    0)
)</f>
        <v>0</v>
      </c>
      <c r="J313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9000</v>
      </c>
      <c r="K313" s="5">
        <f t="shared" si="24"/>
        <v>9000</v>
      </c>
      <c r="L313" s="12">
        <f>_xlfn.LET(
  _xlpm._依頼NO, A313,
  _xlpm._集計年, YEAR(H313),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13" s="12">
        <f>_xlfn.LET(
  _xlpm._依頼NO, A313,
  _xlpm._集計年, YEAR(H313),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13" s="5" t="str">
        <f t="shared" si="25"/>
        <v>接続</v>
      </c>
      <c r="O313" s="5" t="str">
        <f t="shared" si="26"/>
        <v/>
      </c>
      <c r="P313" s="5" t="str">
        <f t="shared" si="27"/>
        <v/>
      </c>
      <c r="Q313" s="5" t="str">
        <f t="shared" si="28"/>
        <v/>
      </c>
      <c r="R313" s="5" t="str">
        <f t="shared" si="29"/>
        <v/>
      </c>
      <c r="T313" t="b">
        <f>IF(_t受注ﾌｧｲﾙ_総合計[[#This Row],[加工金額]]=_t受注ﾌｧｲﾙ_総合計[[#This Row],[加工金額合計(月次実績)]],TRUE)</f>
        <v>0</v>
      </c>
    </row>
    <row r="314" spans="1:20">
      <c r="A314" s="232" t="s">
        <v>2218</v>
      </c>
      <c r="B314" t="s">
        <v>187</v>
      </c>
      <c r="C314" s="2">
        <v>46211</v>
      </c>
      <c r="D314" s="232">
        <v>388</v>
      </c>
      <c r="E314" s="232">
        <v>3492</v>
      </c>
      <c r="F314" s="2" cm="1">
        <f t="array" ref="F314">_xlfn.LET(
    _xlpm._完了日,_加工実績DATA[加工完了日],
    _xlpm._調整納期列,_t受注ﾌｧｲﾙ_総合計[調整納期],
    _xlpm._加工完了日,_xlfn.TAKE(
                _xlfn._xlws.FILTER(_xlpm._完了日,
                    (A314=_加工実績DATA[依頼NO])*
                    (YEAR(C314) = YEAR(_xlpm._完了日))
                ),1),
    IF(_xlpm._加工完了日 = 0,NA(),_xlpm._加工完了日)
)</f>
        <v>46206</v>
      </c>
      <c r="G314" s="2" t="str" cm="1">
        <f t="array" ref="G314">_xlfn.LET(
    _xlpm._完了日列,#REF!,
    _xlpm._完了日,
    _xlfn.TAKE(
        _xlfn._xlws.FILTER(_xlpm._完了日列,
            (A314=#REF!)*
            (DATEVALUE("2025/1/1") &lt; C314)
        ),1
    ),
    IFERROR(_xlpm._完了日,"")
)</f>
        <v/>
      </c>
      <c r="H314" s="2" cm="1">
        <f t="array" ref="H314">_xlfn.LET(
    _xlpm.f, IFERROR(F314, 0),
    _xlpm.g, IFERROR(G314, 0),
    _xlpm.c, IFERROR(C314, 0),
    _xlfn.IFS(
        ISNUMBER(_xlpm.f)*(_xlpm.f&gt;0), _xlpm.f,
        ISNUMBER(_xlpm.g)*(_xlpm.g&gt;0), _xlpm.g,
        ISNUMBER(_xlpm.c)*(_xlpm.c&gt;0), _xlpm.c,
        TRUE, ""
    )
)</f>
        <v>46206</v>
      </c>
      <c r="I314" s="5" cm="1">
        <f t="array" ref="I31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(A314=_xlpm._依頼NO列) *
                (YEAR(_xlpm._月次年月日列) = YEAR(H314))
            )
        ),
    0)
)</f>
        <v>0</v>
      </c>
      <c r="J314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3492</v>
      </c>
      <c r="K314" s="5">
        <f t="shared" si="24"/>
        <v>3492</v>
      </c>
      <c r="L314" s="12">
        <f>_xlfn.LET(
  _xlpm._依頼NO, A314,
  _xlpm._集計年, YEAR(H314),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1</v>
      </c>
      <c r="M314" s="12">
        <f>_xlfn.LET(
  _xlpm._依頼NO, A314,
  _xlpm._集計年, YEAR(H314),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0</v>
      </c>
      <c r="N314" s="5" t="str">
        <f t="shared" si="25"/>
        <v>熱融着</v>
      </c>
      <c r="O314" s="5" t="str">
        <f t="shared" si="26"/>
        <v/>
      </c>
      <c r="P314" s="5" t="str">
        <f t="shared" si="27"/>
        <v/>
      </c>
      <c r="Q314" s="5" t="str">
        <f t="shared" si="28"/>
        <v/>
      </c>
      <c r="R314" s="5" t="str">
        <f t="shared" si="29"/>
        <v/>
      </c>
      <c r="T314" t="b">
        <f>IF(_t受注ﾌｧｲﾙ_総合計[[#This Row],[加工金額]]=_t受注ﾌｧｲﾙ_総合計[[#This Row],[加工金額合計(月次実績)]],TRUE)</f>
        <v>0</v>
      </c>
    </row>
    <row r="315" spans="1:20">
      <c r="A315" s="232" t="s">
        <v>258</v>
      </c>
      <c r="B315" t="s">
        <v>17</v>
      </c>
      <c r="C315" s="2">
        <v>46227</v>
      </c>
      <c r="D315" s="232" t="s">
        <v>2329</v>
      </c>
      <c r="E315" s="232">
        <v>126500</v>
      </c>
      <c r="F315" s="2" cm="1">
        <f t="array" ref="F315">_xlfn.LET(
    _xlpm._完了日,_加工実績DATA[加工完了日],
    _xlpm._調整納期列,_t受注ﾌｧｲﾙ_総合計[調整納期],
    _xlpm._加工完了日,_xlfn.TAKE(
                _xlfn._xlws.FILTER(_xlpm._完了日,
                    (A315=_加工実績DATA[依頼NO])*
                    (YEAR(C315) = YEAR(_xlpm._完了日))
                ),1),
    IF(_xlpm._加工完了日 = 0,NA(),_xlpm._加工完了日)
)</f>
        <v>46225</v>
      </c>
      <c r="G315" s="2" t="str" cm="1">
        <f t="array" ref="G315">_xlfn.LET(
    _xlpm._完了日列,#REF!,
    _xlpm._完了日,
    _xlfn.TAKE(
        _xlfn._xlws.FILTER(_xlpm._完了日列,
            (A315=#REF!)*
            (DATEVALUE("2025/1/1") &lt; C315)
        ),1
    ),
    IFERROR(_xlpm._完了日,"")
)</f>
        <v/>
      </c>
      <c r="H315" s="2" cm="1">
        <f t="array" ref="H315">_xlfn.LET(
    _xlpm.f, IFERROR(F315, 0),
    _xlpm.g, IFERROR(G315, 0),
    _xlpm.c, IFERROR(C315, 0),
    _xlfn.IFS(
        ISNUMBER(_xlpm.f)*(_xlpm.f&gt;0), _xlpm.f,
        ISNUMBER(_xlpm.g)*(_xlpm.g&gt;0), _xlpm.g,
        ISNUMBER(_xlpm.c)*(_xlpm.c&gt;0), _xlpm.c,
        TRUE, ""
    )
)</f>
        <v>46225</v>
      </c>
      <c r="I315" s="5" cm="1">
        <f t="array" ref="I31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(A315=_xlpm._依頼NO列) *
                (YEAR(_xlpm._月次年月日列) = YEAR(H315))
            )
        ),
    0)
)</f>
        <v>0</v>
      </c>
      <c r="J315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126500</v>
      </c>
      <c r="K315" s="5">
        <f t="shared" si="24"/>
        <v>126500</v>
      </c>
      <c r="L315" s="12">
        <f>_xlfn.LET(
  _xlpm._依頼NO, A315,
  _xlpm._集計年, YEAR(H315),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15" s="12">
        <f>_xlfn.LET(
  _xlpm._依頼NO, A315,
  _xlpm._集計年, YEAR(H315),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15" s="5" t="str">
        <f t="shared" si="25"/>
        <v>ｽﾗｲｽ</v>
      </c>
      <c r="O315" s="5" t="str">
        <f t="shared" si="26"/>
        <v/>
      </c>
      <c r="P315" s="5" t="str">
        <f t="shared" si="27"/>
        <v/>
      </c>
      <c r="Q315" s="5" t="str">
        <f t="shared" si="28"/>
        <v/>
      </c>
      <c r="R315" s="5" t="str">
        <f t="shared" si="29"/>
        <v/>
      </c>
      <c r="T315" t="b">
        <f>IF(_t受注ﾌｧｲﾙ_総合計[[#This Row],[加工金額]]=_t受注ﾌｧｲﾙ_総合計[[#This Row],[加工金額合計(月次実績)]],TRUE)</f>
        <v>0</v>
      </c>
    </row>
    <row r="316" spans="1:20">
      <c r="A316" s="232" t="s">
        <v>577</v>
      </c>
      <c r="B316" t="s">
        <v>39</v>
      </c>
      <c r="C316" s="2">
        <v>46231</v>
      </c>
      <c r="D316" s="232" t="s">
        <v>1923</v>
      </c>
      <c r="E316" s="232">
        <v>260000</v>
      </c>
      <c r="F316" s="2" cm="1">
        <f t="array" ref="F316">_xlfn.LET(
    _xlpm._完了日,_加工実績DATA[加工完了日],
    _xlpm._調整納期列,_t受注ﾌｧｲﾙ_総合計[調整納期],
    _xlpm._加工完了日,_xlfn.TAKE(
                _xlfn._xlws.FILTER(_xlpm._完了日,
                    (A316=_加工実績DATA[依頼NO])*
                    (YEAR(C316) = YEAR(_xlpm._完了日))
                ),1),
    IF(_xlpm._加工完了日 = 0,NA(),_xlpm._加工完了日)
)</f>
        <v>46226</v>
      </c>
      <c r="G316" s="2" t="str" cm="1">
        <f t="array" ref="G316">_xlfn.LET(
    _xlpm._完了日列,#REF!,
    _xlpm._完了日,
    _xlfn.TAKE(
        _xlfn._xlws.FILTER(_xlpm._完了日列,
            (A316=#REF!)*
            (DATEVALUE("2025/1/1") &lt; C316)
        ),1
    ),
    IFERROR(_xlpm._完了日,"")
)</f>
        <v/>
      </c>
      <c r="H316" s="2" cm="1">
        <f t="array" ref="H316">_xlfn.LET(
    _xlpm.f, IFERROR(F316, 0),
    _xlpm.g, IFERROR(G316, 0),
    _xlpm.c, IFERROR(C316, 0),
    _xlfn.IFS(
        ISNUMBER(_xlpm.f)*(_xlpm.f&gt;0), _xlpm.f,
        ISNUMBER(_xlpm.g)*(_xlpm.g&gt;0), _xlpm.g,
        ISNUMBER(_xlpm.c)*(_xlpm.c&gt;0), _xlpm.c,
        TRUE, ""
    )
)</f>
        <v>46226</v>
      </c>
      <c r="I316" s="5" cm="1">
        <f t="array" ref="I31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(A316=_xlpm._依頼NO列) *
                (YEAR(_xlpm._月次年月日列) = YEAR(H316))
            )
        ),
    0)
)</f>
        <v>0</v>
      </c>
      <c r="J316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260000</v>
      </c>
      <c r="K316" s="5">
        <f t="shared" si="24"/>
        <v>260000</v>
      </c>
      <c r="L316" s="12">
        <f>_xlfn.LET(
  _xlpm._依頼NO, A316,
  _xlpm._集計年, YEAR(H316),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16" s="12">
        <f>_xlfn.LET(
  _xlpm._依頼NO, A316,
  _xlpm._集計年, YEAR(H316),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16" s="5" t="str">
        <f t="shared" si="25"/>
        <v>SEC</v>
      </c>
      <c r="O316" s="5" t="str">
        <f t="shared" si="26"/>
        <v/>
      </c>
      <c r="P316" s="5" t="str">
        <f t="shared" si="27"/>
        <v/>
      </c>
      <c r="Q316" s="5" t="str">
        <f t="shared" si="28"/>
        <v/>
      </c>
      <c r="R316" s="5" t="str">
        <f t="shared" si="29"/>
        <v/>
      </c>
      <c r="T316" t="b">
        <f>IF(_t受注ﾌｧｲﾙ_総合計[[#This Row],[加工金額]]=_t受注ﾌｧｲﾙ_総合計[[#This Row],[加工金額合計(月次実績)]],TRUE)</f>
        <v>0</v>
      </c>
    </row>
    <row r="317" spans="1:20">
      <c r="A317" s="232" t="s">
        <v>579</v>
      </c>
      <c r="B317" t="s">
        <v>39</v>
      </c>
      <c r="C317" s="2">
        <v>46227</v>
      </c>
      <c r="D317" s="232" t="s">
        <v>2006</v>
      </c>
      <c r="E317" s="232">
        <v>260000</v>
      </c>
      <c r="F317" s="2" cm="1">
        <f t="array" ref="F317">_xlfn.LET(
    _xlpm._完了日,_加工実績DATA[加工完了日],
    _xlpm._調整納期列,_t受注ﾌｧｲﾙ_総合計[調整納期],
    _xlpm._加工完了日,_xlfn.TAKE(
                _xlfn._xlws.FILTER(_xlpm._完了日,
                    (A317=_加工実績DATA[依頼NO])*
                    (YEAR(C317) = YEAR(_xlpm._完了日))
                ),1),
    IF(_xlpm._加工完了日 = 0,NA(),_xlpm._加工完了日)
)</f>
        <v>46220</v>
      </c>
      <c r="G317" s="2" t="str" cm="1">
        <f t="array" ref="G317">_xlfn.LET(
    _xlpm._完了日列,#REF!,
    _xlpm._完了日,
    _xlfn.TAKE(
        _xlfn._xlws.FILTER(_xlpm._完了日列,
            (A317=#REF!)*
            (DATEVALUE("2025/1/1") &lt; C317)
        ),1
    ),
    IFERROR(_xlpm._完了日,"")
)</f>
        <v/>
      </c>
      <c r="H317" s="2" cm="1">
        <f t="array" ref="H317">_xlfn.LET(
    _xlpm.f, IFERROR(F317, 0),
    _xlpm.g, IFERROR(G317, 0),
    _xlpm.c, IFERROR(C317, 0),
    _xlfn.IFS(
        ISNUMBER(_xlpm.f)*(_xlpm.f&gt;0), _xlpm.f,
        ISNUMBER(_xlpm.g)*(_xlpm.g&gt;0), _xlpm.g,
        ISNUMBER(_xlpm.c)*(_xlpm.c&gt;0), _xlpm.c,
        TRUE, ""
    )
)</f>
        <v>46220</v>
      </c>
      <c r="I317" s="5" cm="1">
        <f t="array" ref="I31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(A317=_xlpm._依頼NO列) *
                (YEAR(_xlpm._月次年月日列) = YEAR(H317))
            )
        ),
    0)
)</f>
        <v>0</v>
      </c>
      <c r="J317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260000</v>
      </c>
      <c r="K317" s="5">
        <f t="shared" si="24"/>
        <v>260000</v>
      </c>
      <c r="L317" s="12">
        <f>_xlfn.LET(
  _xlpm._依頼NO, A317,
  _xlpm._集計年, YEAR(H317),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17" s="12">
        <f>_xlfn.LET(
  _xlpm._依頼NO, A317,
  _xlpm._集計年, YEAR(H317),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17" s="5" t="str">
        <f t="shared" si="25"/>
        <v>SEC</v>
      </c>
      <c r="O317" s="5" t="str">
        <f t="shared" si="26"/>
        <v/>
      </c>
      <c r="P317" s="5" t="str">
        <f t="shared" si="27"/>
        <v/>
      </c>
      <c r="Q317" s="5" t="str">
        <f t="shared" si="28"/>
        <v/>
      </c>
      <c r="R317" s="5" t="str">
        <f t="shared" si="29"/>
        <v/>
      </c>
      <c r="T317" t="b">
        <f>IF(_t受注ﾌｧｲﾙ_総合計[[#This Row],[加工金額]]=_t受注ﾌｧｲﾙ_総合計[[#This Row],[加工金額合計(月次実績)]],TRUE)</f>
        <v>0</v>
      </c>
    </row>
    <row r="318" spans="1:20">
      <c r="A318" s="232" t="s">
        <v>149</v>
      </c>
      <c r="B318" t="s">
        <v>39</v>
      </c>
      <c r="C318" s="2">
        <v>46232</v>
      </c>
      <c r="D318" s="232" t="s">
        <v>2006</v>
      </c>
      <c r="E318" s="232">
        <v>260000</v>
      </c>
      <c r="F318" s="2" cm="1">
        <f t="array" ref="F318">_xlfn.LET(
    _xlpm._完了日,_加工実績DATA[加工完了日],
    _xlpm._調整納期列,_t受注ﾌｧｲﾙ_総合計[調整納期],
    _xlpm._加工完了日,_xlfn.TAKE(
                _xlfn._xlws.FILTER(_xlpm._完了日,
                    (A318=_加工実績DATA[依頼NO])*
                    (YEAR(C318) = YEAR(_xlpm._完了日))
                ),1),
    IF(_xlpm._加工完了日 = 0,NA(),_xlpm._加工完了日)
)</f>
        <v>46227</v>
      </c>
      <c r="G318" s="2" t="str" cm="1">
        <f t="array" ref="G318">_xlfn.LET(
    _xlpm._完了日列,#REF!,
    _xlpm._完了日,
    _xlfn.TAKE(
        _xlfn._xlws.FILTER(_xlpm._完了日列,
            (A318=#REF!)*
            (DATEVALUE("2025/1/1") &lt; C318)
        ),1
    ),
    IFERROR(_xlpm._完了日,"")
)</f>
        <v/>
      </c>
      <c r="H318" s="2" cm="1">
        <f t="array" ref="H318">_xlfn.LET(
    _xlpm.f, IFERROR(F318, 0),
    _xlpm.g, IFERROR(G318, 0),
    _xlpm.c, IFERROR(C318, 0),
    _xlfn.IFS(
        ISNUMBER(_xlpm.f)*(_xlpm.f&gt;0), _xlpm.f,
        ISNUMBER(_xlpm.g)*(_xlpm.g&gt;0), _xlpm.g,
        ISNUMBER(_xlpm.c)*(_xlpm.c&gt;0), _xlpm.c,
        TRUE, ""
    )
)</f>
        <v>46227</v>
      </c>
      <c r="I318" s="5" cm="1">
        <f t="array" ref="I31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(A318=_xlpm._依頼NO列) *
                (YEAR(_xlpm._月次年月日列) = YEAR(H318))
            )
        ),
    0)
)</f>
        <v>0</v>
      </c>
      <c r="J318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260000</v>
      </c>
      <c r="K318" s="5">
        <f t="shared" si="24"/>
        <v>260000</v>
      </c>
      <c r="L318" s="12">
        <f>_xlfn.LET(
  _xlpm._依頼NO, A318,
  _xlpm._集計年, YEAR(H318),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18" s="12">
        <f>_xlfn.LET(
  _xlpm._依頼NO, A318,
  _xlpm._集計年, YEAR(H318),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18" s="5" t="str">
        <f t="shared" si="25"/>
        <v>SEC</v>
      </c>
      <c r="O318" s="5" t="str">
        <f t="shared" si="26"/>
        <v/>
      </c>
      <c r="P318" s="5" t="str">
        <f t="shared" si="27"/>
        <v/>
      </c>
      <c r="Q318" s="5" t="str">
        <f t="shared" si="28"/>
        <v/>
      </c>
      <c r="R318" s="5" t="str">
        <f t="shared" si="29"/>
        <v/>
      </c>
      <c r="T318" t="b">
        <f>IF(_t受注ﾌｧｲﾙ_総合計[[#This Row],[加工金額]]=_t受注ﾌｧｲﾙ_総合計[[#This Row],[加工金額合計(月次実績)]],TRUE)</f>
        <v>0</v>
      </c>
    </row>
    <row r="319" spans="1:20">
      <c r="A319" s="232" t="s">
        <v>2528</v>
      </c>
      <c r="B319" t="s">
        <v>46</v>
      </c>
      <c r="C319" s="2">
        <v>46231</v>
      </c>
      <c r="D319" s="232">
        <v>950</v>
      </c>
      <c r="E319" s="232">
        <v>40850</v>
      </c>
      <c r="F319" s="2" cm="1">
        <f t="array" ref="F319">_xlfn.LET(
    _xlpm._完了日,_加工実績DATA[加工完了日],
    _xlpm._調整納期列,_t受注ﾌｧｲﾙ_総合計[調整納期],
    _xlpm._加工完了日,_xlfn.TAKE(
                _xlfn._xlws.FILTER(_xlpm._完了日,
                    (A319=_加工実績DATA[依頼NO])*
                    (YEAR(C319) = YEAR(_xlpm._完了日))
                ),1),
    IF(_xlpm._加工完了日 = 0,NA(),_xlpm._加工完了日)
)</f>
        <v>46230</v>
      </c>
      <c r="G319" s="2" t="str" cm="1">
        <f t="array" ref="G319">_xlfn.LET(
    _xlpm._完了日列,#REF!,
    _xlpm._完了日,
    _xlfn.TAKE(
        _xlfn._xlws.FILTER(_xlpm._完了日列,
            (A319=#REF!)*
            (DATEVALUE("2025/1/1") &lt; C319)
        ),1
    ),
    IFERROR(_xlpm._完了日,"")
)</f>
        <v/>
      </c>
      <c r="H319" s="2" cm="1">
        <f t="array" ref="H319">_xlfn.LET(
    _xlpm.f, IFERROR(F319, 0),
    _xlpm.g, IFERROR(G319, 0),
    _xlpm.c, IFERROR(C319, 0),
    _xlfn.IFS(
        ISNUMBER(_xlpm.f)*(_xlpm.f&gt;0), _xlpm.f,
        ISNUMBER(_xlpm.g)*(_xlpm.g&gt;0), _xlpm.g,
        ISNUMBER(_xlpm.c)*(_xlpm.c&gt;0), _xlpm.c,
        TRUE, ""
    )
)</f>
        <v>46230</v>
      </c>
      <c r="I319" s="5" cm="1">
        <f t="array" ref="I31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(A319=_xlpm._依頼NO列) *
                (YEAR(_xlpm._月次年月日列) = YEAR(H319))
            )
        ),
    0)
)</f>
        <v>0</v>
      </c>
      <c r="J319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40850</v>
      </c>
      <c r="K319" s="5">
        <f t="shared" si="24"/>
        <v>40850</v>
      </c>
      <c r="L319" s="12">
        <f>_xlfn.LET(
  _xlpm._依頼NO, A319,
  _xlpm._集計年, YEAR(H319),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1</v>
      </c>
      <c r="M319" s="12">
        <f>_xlfn.LET(
  _xlpm._依頼NO, A319,
  _xlpm._集計年, YEAR(H319),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0</v>
      </c>
      <c r="N319" s="5" t="str">
        <f t="shared" si="25"/>
        <v>SEC</v>
      </c>
      <c r="O319" s="5" t="str">
        <f t="shared" si="26"/>
        <v>ｽﾘｯﾄ</v>
      </c>
      <c r="P319" s="5" t="str">
        <f t="shared" si="27"/>
        <v/>
      </c>
      <c r="Q319" s="5" t="str">
        <f t="shared" si="28"/>
        <v/>
      </c>
      <c r="R319" s="5" t="str">
        <f t="shared" si="29"/>
        <v/>
      </c>
      <c r="T319" t="b">
        <f>IF(_t受注ﾌｧｲﾙ_総合計[[#This Row],[加工金額]]=_t受注ﾌｧｲﾙ_総合計[[#This Row],[加工金額合計(月次実績)]],TRUE)</f>
        <v>0</v>
      </c>
    </row>
    <row r="320" spans="1:20">
      <c r="A320" s="232" t="s">
        <v>148</v>
      </c>
      <c r="B320" t="s">
        <v>17</v>
      </c>
      <c r="C320" s="2">
        <v>46225</v>
      </c>
      <c r="D320" s="232" t="s">
        <v>1775</v>
      </c>
      <c r="E320" s="232">
        <v>66000</v>
      </c>
      <c r="F320" s="2" cm="1">
        <f t="array" ref="F320">_xlfn.LET(
    _xlpm._完了日,_加工実績DATA[加工完了日],
    _xlpm._調整納期列,_t受注ﾌｧｲﾙ_総合計[調整納期],
    _xlpm._加工完了日,_xlfn.TAKE(
                _xlfn._xlws.FILTER(_xlpm._完了日,
                    (A320=_加工実績DATA[依頼NO])*
                    (YEAR(C320) = YEAR(_xlpm._完了日))
                ),1),
    IF(_xlpm._加工完了日 = 0,NA(),_xlpm._加工完了日)
)</f>
        <v>46219</v>
      </c>
      <c r="G320" s="2" t="str" cm="1">
        <f t="array" ref="G320">_xlfn.LET(
    _xlpm._完了日列,#REF!,
    _xlpm._完了日,
    _xlfn.TAKE(
        _xlfn._xlws.FILTER(_xlpm._完了日列,
            (A320=#REF!)*
            (DATEVALUE("2025/1/1") &lt; C320)
        ),1
    ),
    IFERROR(_xlpm._完了日,"")
)</f>
        <v/>
      </c>
      <c r="H320" s="2" cm="1">
        <f t="array" ref="H320">_xlfn.LET(
    _xlpm.f, IFERROR(F320, 0),
    _xlpm.g, IFERROR(G320, 0),
    _xlpm.c, IFERROR(C320, 0),
    _xlfn.IFS(
        ISNUMBER(_xlpm.f)*(_xlpm.f&gt;0), _xlpm.f,
        ISNUMBER(_xlpm.g)*(_xlpm.g&gt;0), _xlpm.g,
        ISNUMBER(_xlpm.c)*(_xlpm.c&gt;0), _xlpm.c,
        TRUE, ""
    )
)</f>
        <v>46219</v>
      </c>
      <c r="I320" s="5" cm="1">
        <f t="array" ref="I32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(A320=_xlpm._依頼NO列) *
                (YEAR(_xlpm._月次年月日列) = YEAR(H320))
            )
        ),
    0)
)</f>
        <v>0</v>
      </c>
      <c r="J320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66000</v>
      </c>
      <c r="K320" s="5">
        <f t="shared" si="24"/>
        <v>66000</v>
      </c>
      <c r="L320" s="12">
        <f>_xlfn.LET(
  _xlpm._依頼NO, A320,
  _xlpm._集計年, YEAR(H320),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20" s="12">
        <f>_xlfn.LET(
  _xlpm._依頼NO, A320,
  _xlpm._集計年, YEAR(H320),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20" s="5" t="str">
        <f t="shared" si="25"/>
        <v>ｽﾗｲｽ</v>
      </c>
      <c r="O320" s="5" t="str">
        <f t="shared" si="26"/>
        <v/>
      </c>
      <c r="P320" s="5" t="str">
        <f t="shared" si="27"/>
        <v/>
      </c>
      <c r="Q320" s="5" t="str">
        <f t="shared" si="28"/>
        <v/>
      </c>
      <c r="R320" s="5" t="str">
        <f t="shared" si="29"/>
        <v/>
      </c>
      <c r="T320" t="b">
        <f>IF(_t受注ﾌｧｲﾙ_総合計[[#This Row],[加工金額]]=_t受注ﾌｧｲﾙ_総合計[[#This Row],[加工金額合計(月次実績)]],TRUE)</f>
        <v>0</v>
      </c>
    </row>
    <row r="321" spans="1:20">
      <c r="A321" s="232" t="s">
        <v>551</v>
      </c>
      <c r="B321" t="s">
        <v>42</v>
      </c>
      <c r="C321" s="2">
        <v>46219</v>
      </c>
      <c r="D321" s="232">
        <v>400</v>
      </c>
      <c r="E321" s="232">
        <v>6000</v>
      </c>
      <c r="F321" s="2" cm="1">
        <f t="array" ref="F321">_xlfn.LET(
    _xlpm._完了日,_加工実績DATA[加工完了日],
    _xlpm._調整納期列,_t受注ﾌｧｲﾙ_総合計[調整納期],
    _xlpm._加工完了日,_xlfn.TAKE(
                _xlfn._xlws.FILTER(_xlpm._完了日,
                    (A321=_加工実績DATA[依頼NO])*
                    (YEAR(C321) = YEAR(_xlpm._完了日))
                ),1),
    IF(_xlpm._加工完了日 = 0,NA(),_xlpm._加工完了日)
)</f>
        <v>46213</v>
      </c>
      <c r="G321" s="2" t="str" cm="1">
        <f t="array" ref="G321">_xlfn.LET(
    _xlpm._完了日列,#REF!,
    _xlpm._完了日,
    _xlfn.TAKE(
        _xlfn._xlws.FILTER(_xlpm._完了日列,
            (A321=#REF!)*
            (DATEVALUE("2025/1/1") &lt; C321)
        ),1
    ),
    IFERROR(_xlpm._完了日,"")
)</f>
        <v/>
      </c>
      <c r="H321" s="2" cm="1">
        <f t="array" ref="H321">_xlfn.LET(
    _xlpm.f, IFERROR(F321, 0),
    _xlpm.g, IFERROR(G321, 0),
    _xlpm.c, IFERROR(C321, 0),
    _xlfn.IFS(
        ISNUMBER(_xlpm.f)*(_xlpm.f&gt;0), _xlpm.f,
        ISNUMBER(_xlpm.g)*(_xlpm.g&gt;0), _xlpm.g,
        ISNUMBER(_xlpm.c)*(_xlpm.c&gt;0), _xlpm.c,
        TRUE, ""
    )
)</f>
        <v>46213</v>
      </c>
      <c r="I321" s="5" cm="1">
        <f t="array" ref="I32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(A321=_xlpm._依頼NO列) *
                (YEAR(_xlpm._月次年月日列) = YEAR(H321))
            )
        ),
    0)
)</f>
        <v>0</v>
      </c>
      <c r="J321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6000</v>
      </c>
      <c r="K321" s="5">
        <f t="shared" si="24"/>
        <v>6000</v>
      </c>
      <c r="L321" s="12">
        <f>_xlfn.LET(
  _xlpm._依頼NO, A321,
  _xlpm._集計年, YEAR(H321),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21" s="12">
        <f>_xlfn.LET(
  _xlpm._依頼NO, A321,
  _xlpm._集計年, YEAR(H321),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21" s="5" t="str">
        <f t="shared" si="25"/>
        <v>分割</v>
      </c>
      <c r="O321" s="5" t="str">
        <f t="shared" si="26"/>
        <v/>
      </c>
      <c r="P321" s="5" t="str">
        <f t="shared" si="27"/>
        <v/>
      </c>
      <c r="Q321" s="5" t="str">
        <f t="shared" si="28"/>
        <v/>
      </c>
      <c r="R321" s="5" t="str">
        <f t="shared" si="29"/>
        <v/>
      </c>
      <c r="T321" t="b">
        <f>IF(_t受注ﾌｧｲﾙ_総合計[[#This Row],[加工金額]]=_t受注ﾌｧｲﾙ_総合計[[#This Row],[加工金額合計(月次実績)]],TRUE)</f>
        <v>0</v>
      </c>
    </row>
    <row r="322" spans="1:20">
      <c r="A322" s="232" t="s">
        <v>584</v>
      </c>
      <c r="B322" t="s">
        <v>17</v>
      </c>
      <c r="C322" s="2">
        <v>46217</v>
      </c>
      <c r="D322" s="232">
        <v>400</v>
      </c>
      <c r="E322" s="232">
        <v>4400</v>
      </c>
      <c r="F322" s="2" cm="1">
        <f t="array" ref="F322">_xlfn.LET(
    _xlpm._完了日,_加工実績DATA[加工完了日],
    _xlpm._調整納期列,_t受注ﾌｧｲﾙ_総合計[調整納期],
    _xlpm._加工完了日,_xlfn.TAKE(
                _xlfn._xlws.FILTER(_xlpm._完了日,
                    (A322=_加工実績DATA[依頼NO])*
                    (YEAR(C322) = YEAR(_xlpm._完了日))
                ),1),
    IF(_xlpm._加工完了日 = 0,NA(),_xlpm._加工完了日)
)</f>
        <v>46213</v>
      </c>
      <c r="G322" s="2" t="str" cm="1">
        <f t="array" ref="G322">_xlfn.LET(
    _xlpm._完了日列,#REF!,
    _xlpm._完了日,
    _xlfn.TAKE(
        _xlfn._xlws.FILTER(_xlpm._完了日列,
            (A322=#REF!)*
            (DATEVALUE("2025/1/1") &lt; C322)
        ),1
    ),
    IFERROR(_xlpm._完了日,"")
)</f>
        <v/>
      </c>
      <c r="H322" s="2" cm="1">
        <f t="array" ref="H322">_xlfn.LET(
    _xlpm.f, IFERROR(F322, 0),
    _xlpm.g, IFERROR(G322, 0),
    _xlpm.c, IFERROR(C322, 0),
    _xlfn.IFS(
        ISNUMBER(_xlpm.f)*(_xlpm.f&gt;0), _xlpm.f,
        ISNUMBER(_xlpm.g)*(_xlpm.g&gt;0), _xlpm.g,
        ISNUMBER(_xlpm.c)*(_xlpm.c&gt;0), _xlpm.c,
        TRUE, ""
    )
)</f>
        <v>46213</v>
      </c>
      <c r="I322" s="5" cm="1">
        <f t="array" ref="I32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(A322=_xlpm._依頼NO列) *
                (YEAR(_xlpm._月次年月日列) = YEAR(H322))
            )
        ),
    0)
)</f>
        <v>0</v>
      </c>
      <c r="J322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4400</v>
      </c>
      <c r="K322" s="5">
        <f t="shared" ref="K322:K385" si="30">IF(ISERROR(F322),0,E322)</f>
        <v>4400</v>
      </c>
      <c r="L322" s="12">
        <f>_xlfn.LET(
  _xlpm._依頼NO, A322,
  _xlpm._集計年, YEAR(H322),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22" s="12">
        <f>_xlfn.LET(
  _xlpm._依頼NO, A322,
  _xlpm._集計年, YEAR(H322),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22" s="5" t="str">
        <f t="shared" ref="N322:N385" si="31">IFERROR(
    INDEX(
        _xlfn.TEXTSPLIT(
            SUBSTITUTE(SUBSTITUTE(B322, "，", ","), "、", ","),
            ",",
        ),
        1,
        1
    ),
    ""
)</f>
        <v>ｽﾗｲｽ</v>
      </c>
      <c r="O322" s="5" t="str">
        <f t="shared" ref="O322:O385" si="32">IFERROR(
    INDEX(
        _xlfn.TEXTSPLIT(
            SUBSTITUTE(SUBSTITUTE(B322, "，", ","), "、", ","),
            ",",
        ),
        1,
        2
    ),
    ""
)</f>
        <v/>
      </c>
      <c r="P322" s="5" t="str">
        <f t="shared" ref="P322:P385" si="33">IFERROR(
    INDEX(
        _xlfn.TEXTSPLIT(
            SUBSTITUTE(SUBSTITUTE(B322, "，", ","), "、", ","),
            ",",
        ),
        1,
        3
    ),
    ""
)</f>
        <v/>
      </c>
      <c r="Q322" s="5" t="str">
        <f t="shared" ref="Q322:Q385" si="34">IFERROR(
    INDEX(
        _xlfn.TEXTSPLIT(
            SUBSTITUTE(SUBSTITUTE(B322, "，", ","), "、", ","),
            ",",
        ),
        1,
        4
    ),
    ""
)</f>
        <v/>
      </c>
      <c r="R322" s="5" t="str">
        <f t="shared" ref="R322:R385" si="35">IFERROR(
    INDEX(
        _xlfn.TEXTSPLIT(
            SUBSTITUTE(SUBSTITUTE(B322, "，", ","), "、", ","),
            ",",
        ),
        1,
        5
    ),
    ""
)</f>
        <v/>
      </c>
      <c r="T322" t="b">
        <f>IF(_t受注ﾌｧｲﾙ_総合計[[#This Row],[加工金額]]=_t受注ﾌｧｲﾙ_総合計[[#This Row],[加工金額合計(月次実績)]],TRUE)</f>
        <v>0</v>
      </c>
    </row>
    <row r="323" spans="1:20">
      <c r="A323" s="232" t="s">
        <v>585</v>
      </c>
      <c r="B323" t="s">
        <v>187</v>
      </c>
      <c r="C323" s="2">
        <v>46224</v>
      </c>
      <c r="D323" s="232" t="s">
        <v>1793</v>
      </c>
      <c r="E323" s="232">
        <v>15000</v>
      </c>
      <c r="F323" s="2" cm="1">
        <f t="array" ref="F323">_xlfn.LET(
    _xlpm._完了日,_加工実績DATA[加工完了日],
    _xlpm._調整納期列,_t受注ﾌｧｲﾙ_総合計[調整納期],
    _xlpm._加工完了日,_xlfn.TAKE(
                _xlfn._xlws.FILTER(_xlpm._完了日,
                    (A323=_加工実績DATA[依頼NO])*
                    (YEAR(C323) = YEAR(_xlpm._完了日))
                ),1),
    IF(_xlpm._加工完了日 = 0,NA(),_xlpm._加工完了日)
)</f>
        <v>46224</v>
      </c>
      <c r="G323" s="2" t="str" cm="1">
        <f t="array" ref="G323">_xlfn.LET(
    _xlpm._完了日列,#REF!,
    _xlpm._完了日,
    _xlfn.TAKE(
        _xlfn._xlws.FILTER(_xlpm._完了日列,
            (A323=#REF!)*
            (DATEVALUE("2025/1/1") &lt; C323)
        ),1
    ),
    IFERROR(_xlpm._完了日,"")
)</f>
        <v/>
      </c>
      <c r="H323" s="2" cm="1">
        <f t="array" ref="H323">_xlfn.LET(
    _xlpm.f, IFERROR(F323, 0),
    _xlpm.g, IFERROR(G323, 0),
    _xlpm.c, IFERROR(C323, 0),
    _xlfn.IFS(
        ISNUMBER(_xlpm.f)*(_xlpm.f&gt;0), _xlpm.f,
        ISNUMBER(_xlpm.g)*(_xlpm.g&gt;0), _xlpm.g,
        ISNUMBER(_xlpm.c)*(_xlpm.c&gt;0), _xlpm.c,
        TRUE, ""
    )
)</f>
        <v>46224</v>
      </c>
      <c r="I323" s="5" cm="1">
        <f t="array" ref="I32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(A323=_xlpm._依頼NO列) *
                (YEAR(_xlpm._月次年月日列) = YEAR(H323))
            )
        ),
    0)
)</f>
        <v>0</v>
      </c>
      <c r="J323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15000</v>
      </c>
      <c r="K323" s="5">
        <f t="shared" si="30"/>
        <v>15000</v>
      </c>
      <c r="L323" s="12">
        <f>_xlfn.LET(
  _xlpm._依頼NO, A323,
  _xlpm._集計年, YEAR(H323),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23" s="12">
        <f>_xlfn.LET(
  _xlpm._依頼NO, A323,
  _xlpm._集計年, YEAR(H323),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23" s="5" t="str">
        <f t="shared" si="31"/>
        <v>熱融着</v>
      </c>
      <c r="O323" s="5" t="str">
        <f t="shared" si="32"/>
        <v/>
      </c>
      <c r="P323" s="5" t="str">
        <f t="shared" si="33"/>
        <v/>
      </c>
      <c r="Q323" s="5" t="str">
        <f t="shared" si="34"/>
        <v/>
      </c>
      <c r="R323" s="5" t="str">
        <f t="shared" si="35"/>
        <v/>
      </c>
      <c r="T323" t="b">
        <f>IF(_t受注ﾌｧｲﾙ_総合計[[#This Row],[加工金額]]=_t受注ﾌｧｲﾙ_総合計[[#This Row],[加工金額合計(月次実績)]],TRUE)</f>
        <v>0</v>
      </c>
    </row>
    <row r="324" spans="1:20">
      <c r="A324" s="232" t="s">
        <v>586</v>
      </c>
      <c r="B324" t="s">
        <v>17</v>
      </c>
      <c r="C324" s="2">
        <v>46219</v>
      </c>
      <c r="D324" s="232">
        <v>400</v>
      </c>
      <c r="E324" s="232">
        <v>4400</v>
      </c>
      <c r="F324" s="2" cm="1">
        <f t="array" ref="F324">_xlfn.LET(
    _xlpm._完了日,_加工実績DATA[加工完了日],
    _xlpm._調整納期列,_t受注ﾌｧｲﾙ_総合計[調整納期],
    _xlpm._加工完了日,_xlfn.TAKE(
                _xlfn._xlws.FILTER(_xlpm._完了日,
                    (A324=_加工実績DATA[依頼NO])*
                    (YEAR(C324) = YEAR(_xlpm._完了日))
                ),1),
    IF(_xlpm._加工完了日 = 0,NA(),_xlpm._加工完了日)
)</f>
        <v>46217</v>
      </c>
      <c r="G324" s="2" t="str" cm="1">
        <f t="array" ref="G324">_xlfn.LET(
    _xlpm._完了日列,#REF!,
    _xlpm._完了日,
    _xlfn.TAKE(
        _xlfn._xlws.FILTER(_xlpm._完了日列,
            (A324=#REF!)*
            (DATEVALUE("2025/1/1") &lt; C324)
        ),1
    ),
    IFERROR(_xlpm._完了日,"")
)</f>
        <v/>
      </c>
      <c r="H324" s="2" cm="1">
        <f t="array" ref="H324">_xlfn.LET(
    _xlpm.f, IFERROR(F324, 0),
    _xlpm.g, IFERROR(G324, 0),
    _xlpm.c, IFERROR(C324, 0),
    _xlfn.IFS(
        ISNUMBER(_xlpm.f)*(_xlpm.f&gt;0), _xlpm.f,
        ISNUMBER(_xlpm.g)*(_xlpm.g&gt;0), _xlpm.g,
        ISNUMBER(_xlpm.c)*(_xlpm.c&gt;0), _xlpm.c,
        TRUE, ""
    )
)</f>
        <v>46217</v>
      </c>
      <c r="I324" s="5" cm="1">
        <f t="array" ref="I32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(A324=_xlpm._依頼NO列) *
                (YEAR(_xlpm._月次年月日列) = YEAR(H324))
            )
        ),
    0)
)</f>
        <v>0</v>
      </c>
      <c r="J324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4400</v>
      </c>
      <c r="K324" s="5">
        <f t="shared" si="30"/>
        <v>4400</v>
      </c>
      <c r="L324" s="12">
        <f>_xlfn.LET(
  _xlpm._依頼NO, A324,
  _xlpm._集計年, YEAR(H324),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24" s="12">
        <f>_xlfn.LET(
  _xlpm._依頼NO, A324,
  _xlpm._集計年, YEAR(H324),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24" s="5" t="str">
        <f t="shared" si="31"/>
        <v>ｽﾗｲｽ</v>
      </c>
      <c r="O324" s="5" t="str">
        <f t="shared" si="32"/>
        <v/>
      </c>
      <c r="P324" s="5" t="str">
        <f t="shared" si="33"/>
        <v/>
      </c>
      <c r="Q324" s="5" t="str">
        <f t="shared" si="34"/>
        <v/>
      </c>
      <c r="R324" s="5" t="str">
        <f t="shared" si="35"/>
        <v/>
      </c>
      <c r="T324" t="b">
        <f>IF(_t受注ﾌｧｲﾙ_総合計[[#This Row],[加工金額]]=_t受注ﾌｧｲﾙ_総合計[[#This Row],[加工金額合計(月次実績)]],TRUE)</f>
        <v>0</v>
      </c>
    </row>
    <row r="325" spans="1:20">
      <c r="A325" s="232" t="s">
        <v>549</v>
      </c>
      <c r="B325" t="s">
        <v>187</v>
      </c>
      <c r="C325" s="2">
        <v>46230</v>
      </c>
      <c r="D325" s="232">
        <v>1470</v>
      </c>
      <c r="E325" s="232">
        <v>13230</v>
      </c>
      <c r="F325" s="2" cm="1">
        <f t="array" ref="F325">_xlfn.LET(
    _xlpm._完了日,_加工実績DATA[加工完了日],
    _xlpm._調整納期列,_t受注ﾌｧｲﾙ_総合計[調整納期],
    _xlpm._加工完了日,_xlfn.TAKE(
                _xlfn._xlws.FILTER(_xlpm._完了日,
                    (A325=_加工実績DATA[依頼NO])*
                    (YEAR(C325) = YEAR(_xlpm._完了日))
                ),1),
    IF(_xlpm._加工完了日 = 0,NA(),_xlpm._加工完了日)
)</f>
        <v>46226</v>
      </c>
      <c r="G325" s="2" t="str" cm="1">
        <f t="array" ref="G325">_xlfn.LET(
    _xlpm._完了日列,#REF!,
    _xlpm._完了日,
    _xlfn.TAKE(
        _xlfn._xlws.FILTER(_xlpm._完了日列,
            (A325=#REF!)*
            (DATEVALUE("2025/1/1") &lt; C325)
        ),1
    ),
    IFERROR(_xlpm._完了日,"")
)</f>
        <v/>
      </c>
      <c r="H325" s="2" cm="1">
        <f t="array" ref="H325">_xlfn.LET(
    _xlpm.f, IFERROR(F325, 0),
    _xlpm.g, IFERROR(G325, 0),
    _xlpm.c, IFERROR(C325, 0),
    _xlfn.IFS(
        ISNUMBER(_xlpm.f)*(_xlpm.f&gt;0), _xlpm.f,
        ISNUMBER(_xlpm.g)*(_xlpm.g&gt;0), _xlpm.g,
        ISNUMBER(_xlpm.c)*(_xlpm.c&gt;0), _xlpm.c,
        TRUE, ""
    )
)</f>
        <v>46226</v>
      </c>
      <c r="I325" s="5" cm="1">
        <f t="array" ref="I32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(A325=_xlpm._依頼NO列) *
                (YEAR(_xlpm._月次年月日列) = YEAR(H325))
            )
        ),
    0)
)</f>
        <v>0</v>
      </c>
      <c r="J325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13230</v>
      </c>
      <c r="K325" s="5">
        <f t="shared" si="30"/>
        <v>13230</v>
      </c>
      <c r="L325" s="12">
        <f>_xlfn.LET(
  _xlpm._依頼NO, A325,
  _xlpm._集計年, YEAR(H325),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1</v>
      </c>
      <c r="M325" s="12">
        <f>_xlfn.LET(
  _xlpm._依頼NO, A325,
  _xlpm._集計年, YEAR(H325),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0</v>
      </c>
      <c r="N325" s="5" t="str">
        <f t="shared" si="31"/>
        <v>熱融着</v>
      </c>
      <c r="O325" s="5" t="str">
        <f t="shared" si="32"/>
        <v/>
      </c>
      <c r="P325" s="5" t="str">
        <f t="shared" si="33"/>
        <v/>
      </c>
      <c r="Q325" s="5" t="str">
        <f t="shared" si="34"/>
        <v/>
      </c>
      <c r="R325" s="5" t="str">
        <f t="shared" si="35"/>
        <v/>
      </c>
      <c r="T325" t="b">
        <f>IF(_t受注ﾌｧｲﾙ_総合計[[#This Row],[加工金額]]=_t受注ﾌｧｲﾙ_総合計[[#This Row],[加工金額合計(月次実績)]],TRUE)</f>
        <v>0</v>
      </c>
    </row>
    <row r="326" spans="1:20">
      <c r="A326" s="232" t="s">
        <v>569</v>
      </c>
      <c r="B326" t="s">
        <v>2549</v>
      </c>
      <c r="C326" s="2">
        <v>46231</v>
      </c>
      <c r="D326" s="232">
        <v>2520</v>
      </c>
      <c r="E326" s="232">
        <v>22680</v>
      </c>
      <c r="F326" s="2" cm="1">
        <f t="array" ref="F326">_xlfn.LET(
    _xlpm._完了日,_加工実績DATA[加工完了日],
    _xlpm._調整納期列,_t受注ﾌｧｲﾙ_総合計[調整納期],
    _xlpm._加工完了日,_xlfn.TAKE(
                _xlfn._xlws.FILTER(_xlpm._完了日,
                    (A326=_加工実績DATA[依頼NO])*
                    (YEAR(C326) = YEAR(_xlpm._完了日))
                ),1),
    IF(_xlpm._加工完了日 = 0,NA(),_xlpm._加工完了日)
)</f>
        <v>46226</v>
      </c>
      <c r="G326" s="2" t="str" cm="1">
        <f t="array" ref="G326">_xlfn.LET(
    _xlpm._完了日列,#REF!,
    _xlpm._完了日,
    _xlfn.TAKE(
        _xlfn._xlws.FILTER(_xlpm._完了日列,
            (A326=#REF!)*
            (DATEVALUE("2025/1/1") &lt; C326)
        ),1
    ),
    IFERROR(_xlpm._完了日,"")
)</f>
        <v/>
      </c>
      <c r="H326" s="2" cm="1">
        <f t="array" ref="H326">_xlfn.LET(
    _xlpm.f, IFERROR(F326, 0),
    _xlpm.g, IFERROR(G326, 0),
    _xlpm.c, IFERROR(C326, 0),
    _xlfn.IFS(
        ISNUMBER(_xlpm.f)*(_xlpm.f&gt;0), _xlpm.f,
        ISNUMBER(_xlpm.g)*(_xlpm.g&gt;0), _xlpm.g,
        ISNUMBER(_xlpm.c)*(_xlpm.c&gt;0), _xlpm.c,
        TRUE, ""
    )
)</f>
        <v>46226</v>
      </c>
      <c r="I326" s="5" cm="1">
        <f t="array" ref="I32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(A326=_xlpm._依頼NO列) *
                (YEAR(_xlpm._月次年月日列) = YEAR(H326))
            )
        ),
    0)
)</f>
        <v>0</v>
      </c>
      <c r="J326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22680</v>
      </c>
      <c r="K326" s="5">
        <f t="shared" si="30"/>
        <v>22680</v>
      </c>
      <c r="L326" s="12">
        <f>_xlfn.LET(
  _xlpm._依頼NO, A326,
  _xlpm._集計年, YEAR(H326),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1</v>
      </c>
      <c r="M326" s="12">
        <f>_xlfn.LET(
  _xlpm._依頼NO, A326,
  _xlpm._集計年, YEAR(H326),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0</v>
      </c>
      <c r="N326" s="5" t="str">
        <f t="shared" si="31"/>
        <v>熱融着</v>
      </c>
      <c r="O326" s="5" t="str">
        <f t="shared" si="32"/>
        <v>ｽﾗｲｽ</v>
      </c>
      <c r="P326" s="5" t="str">
        <f t="shared" si="33"/>
        <v/>
      </c>
      <c r="Q326" s="5" t="str">
        <f t="shared" si="34"/>
        <v/>
      </c>
      <c r="R326" s="5" t="str">
        <f t="shared" si="35"/>
        <v/>
      </c>
      <c r="T326" t="b">
        <f>IF(_t受注ﾌｧｲﾙ_総合計[[#This Row],[加工金額]]=_t受注ﾌｧｲﾙ_総合計[[#This Row],[加工金額合計(月次実績)]],TRUE)</f>
        <v>0</v>
      </c>
    </row>
    <row r="327" spans="1:20">
      <c r="A327" s="232" t="s">
        <v>580</v>
      </c>
      <c r="B327" t="s">
        <v>46</v>
      </c>
      <c r="C327" s="2">
        <v>46224</v>
      </c>
      <c r="D327" s="232" t="s">
        <v>1822</v>
      </c>
      <c r="E327" s="232">
        <v>34400</v>
      </c>
      <c r="F327" s="2" cm="1">
        <f t="array" ref="F327">_xlfn.LET(
    _xlpm._完了日,_加工実績DATA[加工完了日],
    _xlpm._調整納期列,_t受注ﾌｧｲﾙ_総合計[調整納期],
    _xlpm._加工完了日,_xlfn.TAKE(
                _xlfn._xlws.FILTER(_xlpm._完了日,
                    (A327=_加工実績DATA[依頼NO])*
                    (YEAR(C327) = YEAR(_xlpm._完了日))
                ),1),
    IF(_xlpm._加工完了日 = 0,NA(),_xlpm._加工完了日)
)</f>
        <v>46220</v>
      </c>
      <c r="G327" s="2" t="str" cm="1">
        <f t="array" ref="G327">_xlfn.LET(
    _xlpm._完了日列,#REF!,
    _xlpm._完了日,
    _xlfn.TAKE(
        _xlfn._xlws.FILTER(_xlpm._完了日列,
            (A327=#REF!)*
            (DATEVALUE("2025/1/1") &lt; C327)
        ),1
    ),
    IFERROR(_xlpm._完了日,"")
)</f>
        <v/>
      </c>
      <c r="H327" s="2" cm="1">
        <f t="array" ref="H327">_xlfn.LET(
    _xlpm.f, IFERROR(F327, 0),
    _xlpm.g, IFERROR(G327, 0),
    _xlpm.c, IFERROR(C327, 0),
    _xlfn.IFS(
        ISNUMBER(_xlpm.f)*(_xlpm.f&gt;0), _xlpm.f,
        ISNUMBER(_xlpm.g)*(_xlpm.g&gt;0), _xlpm.g,
        ISNUMBER(_xlpm.c)*(_xlpm.c&gt;0), _xlpm.c,
        TRUE, ""
    )
)</f>
        <v>46220</v>
      </c>
      <c r="I327" s="5" cm="1">
        <f t="array" ref="I32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(A327=_xlpm._依頼NO列) *
                (YEAR(_xlpm._月次年月日列) = YEAR(H327))
            )
        ),
    0)
)</f>
        <v>0</v>
      </c>
      <c r="J327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34400</v>
      </c>
      <c r="K327" s="5">
        <f t="shared" si="30"/>
        <v>34400</v>
      </c>
      <c r="L327" s="12">
        <f>_xlfn.LET(
  _xlpm._依頼NO, A327,
  _xlpm._集計年, YEAR(H327),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27" s="12">
        <f>_xlfn.LET(
  _xlpm._依頼NO, A327,
  _xlpm._集計年, YEAR(H327),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27" s="5" t="str">
        <f t="shared" si="31"/>
        <v>SEC</v>
      </c>
      <c r="O327" s="5" t="str">
        <f t="shared" si="32"/>
        <v>ｽﾘｯﾄ</v>
      </c>
      <c r="P327" s="5" t="str">
        <f t="shared" si="33"/>
        <v/>
      </c>
      <c r="Q327" s="5" t="str">
        <f t="shared" si="34"/>
        <v/>
      </c>
      <c r="R327" s="5" t="str">
        <f t="shared" si="35"/>
        <v/>
      </c>
      <c r="T327" t="b">
        <f>IF(_t受注ﾌｧｲﾙ_総合計[[#This Row],[加工金額]]=_t受注ﾌｧｲﾙ_総合計[[#This Row],[加工金額合計(月次実績)]],TRUE)</f>
        <v>0</v>
      </c>
    </row>
    <row r="328" spans="1:20">
      <c r="A328" s="232" t="s">
        <v>581</v>
      </c>
      <c r="B328" t="s">
        <v>46</v>
      </c>
      <c r="C328" s="2">
        <v>46224</v>
      </c>
      <c r="D328" s="232">
        <v>2400</v>
      </c>
      <c r="E328" s="232">
        <v>51600</v>
      </c>
      <c r="F328" s="2" cm="1">
        <f t="array" ref="F328">_xlfn.LET(
    _xlpm._完了日,_加工実績DATA[加工完了日],
    _xlpm._調整納期列,_t受注ﾌｧｲﾙ_総合計[調整納期],
    _xlpm._加工完了日,_xlfn.TAKE(
                _xlfn._xlws.FILTER(_xlpm._完了日,
                    (A328=_加工実績DATA[依頼NO])*
                    (YEAR(C328) = YEAR(_xlpm._完了日))
                ),1),
    IF(_xlpm._加工完了日 = 0,NA(),_xlpm._加工完了日)
)</f>
        <v>46220</v>
      </c>
      <c r="G328" s="2" t="str" cm="1">
        <f t="array" ref="G328">_xlfn.LET(
    _xlpm._完了日列,#REF!,
    _xlpm._完了日,
    _xlfn.TAKE(
        _xlfn._xlws.FILTER(_xlpm._完了日列,
            (A328=#REF!)*
            (DATEVALUE("2025/1/1") &lt; C328)
        ),1
    ),
    IFERROR(_xlpm._完了日,"")
)</f>
        <v/>
      </c>
      <c r="H328" s="2" cm="1">
        <f t="array" ref="H328">_xlfn.LET(
    _xlpm.f, IFERROR(F328, 0),
    _xlpm.g, IFERROR(G328, 0),
    _xlpm.c, IFERROR(C328, 0),
    _xlfn.IFS(
        ISNUMBER(_xlpm.f)*(_xlpm.f&gt;0), _xlpm.f,
        ISNUMBER(_xlpm.g)*(_xlpm.g&gt;0), _xlpm.g,
        ISNUMBER(_xlpm.c)*(_xlpm.c&gt;0), _xlpm.c,
        TRUE, ""
    )
)</f>
        <v>46220</v>
      </c>
      <c r="I328" s="5" cm="1">
        <f t="array" ref="I32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(A328=_xlpm._依頼NO列) *
                (YEAR(_xlpm._月次年月日列) = YEAR(H328))
            )
        ),
    0)
)</f>
        <v>0</v>
      </c>
      <c r="J328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51600</v>
      </c>
      <c r="K328" s="5">
        <f t="shared" si="30"/>
        <v>51600</v>
      </c>
      <c r="L328" s="12">
        <f>_xlfn.LET(
  _xlpm._依頼NO, A328,
  _xlpm._集計年, YEAR(H328),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28" s="12">
        <f>_xlfn.LET(
  _xlpm._依頼NO, A328,
  _xlpm._集計年, YEAR(H328),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28" s="5" t="str">
        <f t="shared" si="31"/>
        <v>SEC</v>
      </c>
      <c r="O328" s="5" t="str">
        <f t="shared" si="32"/>
        <v>ｽﾘｯﾄ</v>
      </c>
      <c r="P328" s="5" t="str">
        <f t="shared" si="33"/>
        <v/>
      </c>
      <c r="Q328" s="5" t="str">
        <f t="shared" si="34"/>
        <v/>
      </c>
      <c r="R328" s="5" t="str">
        <f t="shared" si="35"/>
        <v/>
      </c>
      <c r="T328" t="b">
        <f>IF(_t受注ﾌｧｲﾙ_総合計[[#This Row],[加工金額]]=_t受注ﾌｧｲﾙ_総合計[[#This Row],[加工金額合計(月次実績)]],TRUE)</f>
        <v>0</v>
      </c>
    </row>
    <row r="329" spans="1:20">
      <c r="A329" s="232" t="s">
        <v>582</v>
      </c>
      <c r="B329" t="s">
        <v>39</v>
      </c>
      <c r="C329" s="2">
        <v>46232</v>
      </c>
      <c r="D329" s="232" t="s">
        <v>1187</v>
      </c>
      <c r="E329" s="232">
        <v>78000</v>
      </c>
      <c r="F329" s="2" cm="1">
        <f t="array" ref="F329">_xlfn.LET(
    _xlpm._完了日,_加工実績DATA[加工完了日],
    _xlpm._調整納期列,_t受注ﾌｧｲﾙ_総合計[調整納期],
    _xlpm._加工完了日,_xlfn.TAKE(
                _xlfn._xlws.FILTER(_xlpm._完了日,
                    (A329=_加工実績DATA[依頼NO])*
                    (YEAR(C329) = YEAR(_xlpm._完了日))
                ),1),
    IF(_xlpm._加工完了日 = 0,NA(),_xlpm._加工完了日)
)</f>
        <v>46230</v>
      </c>
      <c r="G329" s="2" t="str" cm="1">
        <f t="array" ref="G329">_xlfn.LET(
    _xlpm._完了日列,#REF!,
    _xlpm._完了日,
    _xlfn.TAKE(
        _xlfn._xlws.FILTER(_xlpm._完了日列,
            (A329=#REF!)*
            (DATEVALUE("2025/1/1") &lt; C329)
        ),1
    ),
    IFERROR(_xlpm._完了日,"")
)</f>
        <v/>
      </c>
      <c r="H329" s="2" cm="1">
        <f t="array" ref="H329">_xlfn.LET(
    _xlpm.f, IFERROR(F329, 0),
    _xlpm.g, IFERROR(G329, 0),
    _xlpm.c, IFERROR(C329, 0),
    _xlfn.IFS(
        ISNUMBER(_xlpm.f)*(_xlpm.f&gt;0), _xlpm.f,
        ISNUMBER(_xlpm.g)*(_xlpm.g&gt;0), _xlpm.g,
        ISNUMBER(_xlpm.c)*(_xlpm.c&gt;0), _xlpm.c,
        TRUE, ""
    )
)</f>
        <v>46230</v>
      </c>
      <c r="I329" s="5" cm="1">
        <f t="array" ref="I32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(A329=_xlpm._依頼NO列) *
                (YEAR(_xlpm._月次年月日列) = YEAR(H329))
            )
        ),
    0)
)</f>
        <v>0</v>
      </c>
      <c r="J329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78000</v>
      </c>
      <c r="K329" s="5">
        <f t="shared" si="30"/>
        <v>78000</v>
      </c>
      <c r="L329" s="12">
        <f>_xlfn.LET(
  _xlpm._依頼NO, A329,
  _xlpm._集計年, YEAR(H329),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29" s="12">
        <f>_xlfn.LET(
  _xlpm._依頼NO, A329,
  _xlpm._集計年, YEAR(H329),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29" s="5" t="str">
        <f t="shared" si="31"/>
        <v>SEC</v>
      </c>
      <c r="O329" s="5" t="str">
        <f t="shared" si="32"/>
        <v/>
      </c>
      <c r="P329" s="5" t="str">
        <f t="shared" si="33"/>
        <v/>
      </c>
      <c r="Q329" s="5" t="str">
        <f t="shared" si="34"/>
        <v/>
      </c>
      <c r="R329" s="5" t="str">
        <f t="shared" si="35"/>
        <v/>
      </c>
      <c r="T329" t="b">
        <f>IF(_t受注ﾌｧｲﾙ_総合計[[#This Row],[加工金額]]=_t受注ﾌｧｲﾙ_総合計[[#This Row],[加工金額合計(月次実績)]],TRUE)</f>
        <v>0</v>
      </c>
    </row>
    <row r="330" spans="1:20">
      <c r="A330" s="232" t="s">
        <v>151</v>
      </c>
      <c r="B330" t="s">
        <v>39</v>
      </c>
      <c r="C330" s="2">
        <v>46233</v>
      </c>
      <c r="D330" s="232">
        <v>6800</v>
      </c>
      <c r="E330" s="232">
        <v>88400</v>
      </c>
      <c r="F330" s="2" cm="1">
        <f t="array" ref="F330">_xlfn.LET(
    _xlpm._完了日,_加工実績DATA[加工完了日],
    _xlpm._調整納期列,_t受注ﾌｧｲﾙ_総合計[調整納期],
    _xlpm._加工完了日,_xlfn.TAKE(
                _xlfn._xlws.FILTER(_xlpm._完了日,
                    (A330=_加工実績DATA[依頼NO])*
                    (YEAR(C330) = YEAR(_xlpm._完了日))
                ),1),
    IF(_xlpm._加工完了日 = 0,NA(),_xlpm._加工完了日)
)</f>
        <v>46231</v>
      </c>
      <c r="G330" s="2" t="str" cm="1">
        <f t="array" ref="G330">_xlfn.LET(
    _xlpm._完了日列,#REF!,
    _xlpm._完了日,
    _xlfn.TAKE(
        _xlfn._xlws.FILTER(_xlpm._完了日列,
            (A330=#REF!)*
            (DATEVALUE("2025/1/1") &lt; C330)
        ),1
    ),
    IFERROR(_xlpm._完了日,"")
)</f>
        <v/>
      </c>
      <c r="H330" s="2" cm="1">
        <f t="array" ref="H330">_xlfn.LET(
    _xlpm.f, IFERROR(F330, 0),
    _xlpm.g, IFERROR(G330, 0),
    _xlpm.c, IFERROR(C330, 0),
    _xlfn.IFS(
        ISNUMBER(_xlpm.f)*(_xlpm.f&gt;0), _xlpm.f,
        ISNUMBER(_xlpm.g)*(_xlpm.g&gt;0), _xlpm.g,
        ISNUMBER(_xlpm.c)*(_xlpm.c&gt;0), _xlpm.c,
        TRUE, ""
    )
)</f>
        <v>46231</v>
      </c>
      <c r="I330" s="5" cm="1">
        <f t="array" ref="I33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(A330=_xlpm._依頼NO列) *
                (YEAR(_xlpm._月次年月日列) = YEAR(H330))
            )
        ),
    0)
)</f>
        <v>0</v>
      </c>
      <c r="J330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88400</v>
      </c>
      <c r="K330" s="5">
        <f t="shared" si="30"/>
        <v>88400</v>
      </c>
      <c r="L330" s="12">
        <f>_xlfn.LET(
  _xlpm._依頼NO, A330,
  _xlpm._集計年, YEAR(H330),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30" s="12">
        <f>_xlfn.LET(
  _xlpm._依頼NO, A330,
  _xlpm._集計年, YEAR(H330),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30" s="5" t="str">
        <f t="shared" si="31"/>
        <v>SEC</v>
      </c>
      <c r="O330" s="5" t="str">
        <f t="shared" si="32"/>
        <v/>
      </c>
      <c r="P330" s="5" t="str">
        <f t="shared" si="33"/>
        <v/>
      </c>
      <c r="Q330" s="5" t="str">
        <f t="shared" si="34"/>
        <v/>
      </c>
      <c r="R330" s="5" t="str">
        <f t="shared" si="35"/>
        <v/>
      </c>
      <c r="T330" t="b">
        <f>IF(_t受注ﾌｧｲﾙ_総合計[[#This Row],[加工金額]]=_t受注ﾌｧｲﾙ_総合計[[#This Row],[加工金額合計(月次実績)]],TRUE)</f>
        <v>0</v>
      </c>
    </row>
    <row r="331" spans="1:20">
      <c r="A331" s="232" t="s">
        <v>557</v>
      </c>
      <c r="B331" t="s">
        <v>17</v>
      </c>
      <c r="C331" s="2">
        <v>46232</v>
      </c>
      <c r="D331" s="232" t="s">
        <v>2642</v>
      </c>
      <c r="E331" s="232">
        <v>60500</v>
      </c>
      <c r="F331" s="2" cm="1">
        <f t="array" ref="F331">_xlfn.LET(
    _xlpm._完了日,_加工実績DATA[加工完了日],
    _xlpm._調整納期列,_t受注ﾌｧｲﾙ_総合計[調整納期],
    _xlpm._加工完了日,_xlfn.TAKE(
                _xlfn._xlws.FILTER(_xlpm._完了日,
                    (A331=_加工実績DATA[依頼NO])*
                    (YEAR(C331) = YEAR(_xlpm._完了日))
                ),1),
    IF(_xlpm._加工完了日 = 0,NA(),_xlpm._加工完了日)
)</f>
        <v>46230</v>
      </c>
      <c r="G331" s="2" t="str" cm="1">
        <f t="array" ref="G331">_xlfn.LET(
    _xlpm._完了日列,#REF!,
    _xlpm._完了日,
    _xlfn.TAKE(
        _xlfn._xlws.FILTER(_xlpm._完了日列,
            (A331=#REF!)*
            (DATEVALUE("2025/1/1") &lt; C331)
        ),1
    ),
    IFERROR(_xlpm._完了日,"")
)</f>
        <v/>
      </c>
      <c r="H331" s="2" cm="1">
        <f t="array" ref="H331">_xlfn.LET(
    _xlpm.f, IFERROR(F331, 0),
    _xlpm.g, IFERROR(G331, 0),
    _xlpm.c, IFERROR(C331, 0),
    _xlfn.IFS(
        ISNUMBER(_xlpm.f)*(_xlpm.f&gt;0), _xlpm.f,
        ISNUMBER(_xlpm.g)*(_xlpm.g&gt;0), _xlpm.g,
        ISNUMBER(_xlpm.c)*(_xlpm.c&gt;0), _xlpm.c,
        TRUE, ""
    )
)</f>
        <v>46230</v>
      </c>
      <c r="I331" s="5" cm="1">
        <f t="array" ref="I33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(A331=_xlpm._依頼NO列) *
                (YEAR(_xlpm._月次年月日列) = YEAR(H331))
            )
        ),
    0)
)</f>
        <v>0</v>
      </c>
      <c r="J331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60500</v>
      </c>
      <c r="K331" s="5">
        <f t="shared" si="30"/>
        <v>60500</v>
      </c>
      <c r="L331" s="12">
        <f>_xlfn.LET(
  _xlpm._依頼NO, A331,
  _xlpm._集計年, YEAR(H331),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31" s="12">
        <f>_xlfn.LET(
  _xlpm._依頼NO, A331,
  _xlpm._集計年, YEAR(H331),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31" s="5" t="str">
        <f t="shared" si="31"/>
        <v>ｽﾗｲｽ</v>
      </c>
      <c r="O331" s="5" t="str">
        <f t="shared" si="32"/>
        <v/>
      </c>
      <c r="P331" s="5" t="str">
        <f t="shared" si="33"/>
        <v/>
      </c>
      <c r="Q331" s="5" t="str">
        <f t="shared" si="34"/>
        <v/>
      </c>
      <c r="R331" s="5" t="str">
        <f t="shared" si="35"/>
        <v/>
      </c>
      <c r="T331" t="b">
        <f>IF(_t受注ﾌｧｲﾙ_総合計[[#This Row],[加工金額]]=_t受注ﾌｧｲﾙ_総合計[[#This Row],[加工金額合計(月次実績)]],TRUE)</f>
        <v>0</v>
      </c>
    </row>
    <row r="332" spans="1:20">
      <c r="A332" s="232" t="s">
        <v>587</v>
      </c>
      <c r="B332" t="s">
        <v>187</v>
      </c>
      <c r="C332" s="2">
        <v>46231</v>
      </c>
      <c r="D332" s="232" t="s">
        <v>1793</v>
      </c>
      <c r="E332" s="232">
        <v>15000</v>
      </c>
      <c r="F332" s="2" cm="1">
        <f t="array" ref="F332">_xlfn.LET(
    _xlpm._完了日,_加工実績DATA[加工完了日],
    _xlpm._調整納期列,_t受注ﾌｧｲﾙ_総合計[調整納期],
    _xlpm._加工完了日,_xlfn.TAKE(
                _xlfn._xlws.FILTER(_xlpm._完了日,
                    (A332=_加工実績DATA[依頼NO])*
                    (YEAR(C332) = YEAR(_xlpm._完了日))
                ),1),
    IF(_xlpm._加工完了日 = 0,NA(),_xlpm._加工完了日)
)</f>
        <v>46230</v>
      </c>
      <c r="G332" s="2" t="str" cm="1">
        <f t="array" ref="G332">_xlfn.LET(
    _xlpm._完了日列,#REF!,
    _xlpm._完了日,
    _xlfn.TAKE(
        _xlfn._xlws.FILTER(_xlpm._完了日列,
            (A332=#REF!)*
            (DATEVALUE("2025/1/1") &lt; C332)
        ),1
    ),
    IFERROR(_xlpm._完了日,"")
)</f>
        <v/>
      </c>
      <c r="H332" s="2" cm="1">
        <f t="array" ref="H332">_xlfn.LET(
    _xlpm.f, IFERROR(F332, 0),
    _xlpm.g, IFERROR(G332, 0),
    _xlpm.c, IFERROR(C332, 0),
    _xlfn.IFS(
        ISNUMBER(_xlpm.f)*(_xlpm.f&gt;0), _xlpm.f,
        ISNUMBER(_xlpm.g)*(_xlpm.g&gt;0), _xlpm.g,
        ISNUMBER(_xlpm.c)*(_xlpm.c&gt;0), _xlpm.c,
        TRUE, ""
    )
)</f>
        <v>46230</v>
      </c>
      <c r="I332" s="5" cm="1">
        <f t="array" ref="I33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(A332=_xlpm._依頼NO列) *
                (YEAR(_xlpm._月次年月日列) = YEAR(H332))
            )
        ),
    0)
)</f>
        <v>0</v>
      </c>
      <c r="J332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15000</v>
      </c>
      <c r="K332" s="5">
        <f t="shared" si="30"/>
        <v>15000</v>
      </c>
      <c r="L332" s="12">
        <f>_xlfn.LET(
  _xlpm._依頼NO, A332,
  _xlpm._集計年, YEAR(H332),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32" s="12">
        <f>_xlfn.LET(
  _xlpm._依頼NO, A332,
  _xlpm._集計年, YEAR(H332),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32" s="5" t="str">
        <f t="shared" si="31"/>
        <v>熱融着</v>
      </c>
      <c r="O332" s="5" t="str">
        <f t="shared" si="32"/>
        <v/>
      </c>
      <c r="P332" s="5" t="str">
        <f t="shared" si="33"/>
        <v/>
      </c>
      <c r="Q332" s="5" t="str">
        <f t="shared" si="34"/>
        <v/>
      </c>
      <c r="R332" s="5" t="str">
        <f t="shared" si="35"/>
        <v/>
      </c>
      <c r="T332" t="b">
        <f>IF(_t受注ﾌｧｲﾙ_総合計[[#This Row],[加工金額]]=_t受注ﾌｧｲﾙ_総合計[[#This Row],[加工金額合計(月次実績)]],TRUE)</f>
        <v>0</v>
      </c>
    </row>
    <row r="333" spans="1:20">
      <c r="A333" s="232" t="s">
        <v>591</v>
      </c>
      <c r="B333" t="s">
        <v>39</v>
      </c>
      <c r="C333" s="2">
        <v>46233</v>
      </c>
      <c r="D333" s="232" t="s">
        <v>2315</v>
      </c>
      <c r="E333" s="232">
        <v>104000</v>
      </c>
      <c r="F333" s="2" cm="1">
        <f t="array" ref="F333">_xlfn.LET(
    _xlpm._完了日,_加工実績DATA[加工完了日],
    _xlpm._調整納期列,_t受注ﾌｧｲﾙ_総合計[調整納期],
    _xlpm._加工完了日,_xlfn.TAKE(
                _xlfn._xlws.FILTER(_xlpm._完了日,
                    (A333=_加工実績DATA[依頼NO])*
                    (YEAR(C333) = YEAR(_xlpm._完了日))
                ),1),
    IF(_xlpm._加工完了日 = 0,NA(),_xlpm._加工完了日)
)</f>
        <v>46230</v>
      </c>
      <c r="G333" s="2" t="str" cm="1">
        <f t="array" ref="G333">_xlfn.LET(
    _xlpm._完了日列,#REF!,
    _xlpm._完了日,
    _xlfn.TAKE(
        _xlfn._xlws.FILTER(_xlpm._完了日列,
            (A333=#REF!)*
            (DATEVALUE("2025/1/1") &lt; C333)
        ),1
    ),
    IFERROR(_xlpm._完了日,"")
)</f>
        <v/>
      </c>
      <c r="H333" s="2" cm="1">
        <f t="array" ref="H333">_xlfn.LET(
    _xlpm.f, IFERROR(F333, 0),
    _xlpm.g, IFERROR(G333, 0),
    _xlpm.c, IFERROR(C333, 0),
    _xlfn.IFS(
        ISNUMBER(_xlpm.f)*(_xlpm.f&gt;0), _xlpm.f,
        ISNUMBER(_xlpm.g)*(_xlpm.g&gt;0), _xlpm.g,
        ISNUMBER(_xlpm.c)*(_xlpm.c&gt;0), _xlpm.c,
        TRUE, ""
    )
)</f>
        <v>46230</v>
      </c>
      <c r="I333" s="5" cm="1">
        <f t="array" ref="I33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(A333=_xlpm._依頼NO列) *
                (YEAR(_xlpm._月次年月日列) = YEAR(H333))
            )
        ),
    0)
)</f>
        <v>0</v>
      </c>
      <c r="J333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104000</v>
      </c>
      <c r="K333" s="5">
        <f t="shared" si="30"/>
        <v>104000</v>
      </c>
      <c r="L333" s="12">
        <f>_xlfn.LET(
  _xlpm._依頼NO, A333,
  _xlpm._集計年, YEAR(H333),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33" s="12">
        <f>_xlfn.LET(
  _xlpm._依頼NO, A333,
  _xlpm._集計年, YEAR(H333),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33" s="5" t="str">
        <f t="shared" si="31"/>
        <v>SEC</v>
      </c>
      <c r="O333" s="5" t="str">
        <f t="shared" si="32"/>
        <v/>
      </c>
      <c r="P333" s="5" t="str">
        <f t="shared" si="33"/>
        <v/>
      </c>
      <c r="Q333" s="5" t="str">
        <f t="shared" si="34"/>
        <v/>
      </c>
      <c r="R333" s="5" t="str">
        <f t="shared" si="35"/>
        <v/>
      </c>
      <c r="T333" t="b">
        <f>IF(_t受注ﾌｧｲﾙ_総合計[[#This Row],[加工金額]]=_t受注ﾌｧｲﾙ_総合計[[#This Row],[加工金額合計(月次実績)]],TRUE)</f>
        <v>0</v>
      </c>
    </row>
    <row r="334" spans="1:20">
      <c r="A334" s="232" t="s">
        <v>559</v>
      </c>
      <c r="B334" t="s">
        <v>42</v>
      </c>
      <c r="C334" s="2">
        <v>46233</v>
      </c>
      <c r="D334" s="232">
        <v>800</v>
      </c>
      <c r="E334" s="232">
        <v>12000</v>
      </c>
      <c r="F334" s="2" cm="1">
        <f t="array" ref="F334">_xlfn.LET(
    _xlpm._完了日,_加工実績DATA[加工完了日],
    _xlpm._調整納期列,_t受注ﾌｧｲﾙ_総合計[調整納期],
    _xlpm._加工完了日,_xlfn.TAKE(
                _xlfn._xlws.FILTER(_xlpm._完了日,
                    (A334=_加工実績DATA[依頼NO])*
                    (YEAR(C334) = YEAR(_xlpm._完了日))
                ),1),
    IF(_xlpm._加工完了日 = 0,NA(),_xlpm._加工完了日)
)</f>
        <v>46230</v>
      </c>
      <c r="G334" s="2" t="str" cm="1">
        <f t="array" ref="G334">_xlfn.LET(
    _xlpm._完了日列,#REF!,
    _xlpm._完了日,
    _xlfn.TAKE(
        _xlfn._xlws.FILTER(_xlpm._完了日列,
            (A334=#REF!)*
            (DATEVALUE("2025/1/1") &lt; C334)
        ),1
    ),
    IFERROR(_xlpm._完了日,"")
)</f>
        <v/>
      </c>
      <c r="H334" s="2" cm="1">
        <f t="array" ref="H334">_xlfn.LET(
    _xlpm.f, IFERROR(F334, 0),
    _xlpm.g, IFERROR(G334, 0),
    _xlpm.c, IFERROR(C334, 0),
    _xlfn.IFS(
        ISNUMBER(_xlpm.f)*(_xlpm.f&gt;0), _xlpm.f,
        ISNUMBER(_xlpm.g)*(_xlpm.g&gt;0), _xlpm.g,
        ISNUMBER(_xlpm.c)*(_xlpm.c&gt;0), _xlpm.c,
        TRUE, ""
    )
)</f>
        <v>46230</v>
      </c>
      <c r="I334" s="5" cm="1">
        <f t="array" ref="I33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(A334=_xlpm._依頼NO列) *
                (YEAR(_xlpm._月次年月日列) = YEAR(H334))
            )
        ),
    0)
)</f>
        <v>0</v>
      </c>
      <c r="J334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12000</v>
      </c>
      <c r="K334" s="5">
        <f t="shared" si="30"/>
        <v>12000</v>
      </c>
      <c r="L334" s="12">
        <f>_xlfn.LET(
  _xlpm._依頼NO, A334,
  _xlpm._集計年, YEAR(H334),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34" s="12">
        <f>_xlfn.LET(
  _xlpm._依頼NO, A334,
  _xlpm._集計年, YEAR(H334),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34" s="5" t="str">
        <f t="shared" si="31"/>
        <v>分割</v>
      </c>
      <c r="O334" s="5" t="str">
        <f t="shared" si="32"/>
        <v/>
      </c>
      <c r="P334" s="5" t="str">
        <f t="shared" si="33"/>
        <v/>
      </c>
      <c r="Q334" s="5" t="str">
        <f t="shared" si="34"/>
        <v/>
      </c>
      <c r="R334" s="5" t="str">
        <f t="shared" si="35"/>
        <v/>
      </c>
      <c r="T334" t="b">
        <f>IF(_t受注ﾌｧｲﾙ_総合計[[#This Row],[加工金額]]=_t受注ﾌｧｲﾙ_総合計[[#This Row],[加工金額合計(月次実績)]],TRUE)</f>
        <v>0</v>
      </c>
    </row>
    <row r="335" spans="1:20">
      <c r="A335" s="232" t="s">
        <v>578</v>
      </c>
      <c r="B335" t="s">
        <v>16</v>
      </c>
      <c r="C335" s="2">
        <v>46219</v>
      </c>
      <c r="D335" s="232">
        <v>750</v>
      </c>
      <c r="E335" s="232">
        <v>12750</v>
      </c>
      <c r="F335" s="2" cm="1">
        <f t="array" ref="F335">_xlfn.LET(
    _xlpm._完了日,_加工実績DATA[加工完了日],
    _xlpm._調整納期列,_t受注ﾌｧｲﾙ_総合計[調整納期],
    _xlpm._加工完了日,_xlfn.TAKE(
                _xlfn._xlws.FILTER(_xlpm._完了日,
                    (A335=_加工実績DATA[依頼NO])*
                    (YEAR(C335) = YEAR(_xlpm._完了日))
                ),1),
    IF(_xlpm._加工完了日 = 0,NA(),_xlpm._加工完了日)
)</f>
        <v>46217</v>
      </c>
      <c r="G335" s="2" t="str" cm="1">
        <f t="array" ref="G335">_xlfn.LET(
    _xlpm._完了日列,#REF!,
    _xlpm._完了日,
    _xlfn.TAKE(
        _xlfn._xlws.FILTER(_xlpm._完了日列,
            (A335=#REF!)*
            (DATEVALUE("2025/1/1") &lt; C335)
        ),1
    ),
    IFERROR(_xlpm._完了日,"")
)</f>
        <v/>
      </c>
      <c r="H335" s="2" cm="1">
        <f t="array" ref="H335">_xlfn.LET(
    _xlpm.f, IFERROR(F335, 0),
    _xlpm.g, IFERROR(G335, 0),
    _xlpm.c, IFERROR(C335, 0),
    _xlfn.IFS(
        ISNUMBER(_xlpm.f)*(_xlpm.f&gt;0), _xlpm.f,
        ISNUMBER(_xlpm.g)*(_xlpm.g&gt;0), _xlpm.g,
        ISNUMBER(_xlpm.c)*(_xlpm.c&gt;0), _xlpm.c,
        TRUE, ""
    )
)</f>
        <v>46217</v>
      </c>
      <c r="I335" s="5" cm="1">
        <f t="array" ref="I33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(A335=_xlpm._依頼NO列) *
                (YEAR(_xlpm._月次年月日列) = YEAR(H335))
            )
        ),
    0)
)</f>
        <v>0</v>
      </c>
      <c r="J335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12750</v>
      </c>
      <c r="K335" s="5">
        <f t="shared" si="30"/>
        <v>12750</v>
      </c>
      <c r="L335" s="12">
        <f>_xlfn.LET(
  _xlpm._依頼NO, A335,
  _xlpm._集計年, YEAR(H335),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35" s="12">
        <f>_xlfn.LET(
  _xlpm._依頼NO, A335,
  _xlpm._集計年, YEAR(H335),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35" s="5" t="str">
        <f t="shared" si="31"/>
        <v>ｽﾘｯﾄ</v>
      </c>
      <c r="O335" s="5" t="str">
        <f t="shared" si="32"/>
        <v/>
      </c>
      <c r="P335" s="5" t="str">
        <f t="shared" si="33"/>
        <v/>
      </c>
      <c r="Q335" s="5" t="str">
        <f t="shared" si="34"/>
        <v/>
      </c>
      <c r="R335" s="5" t="str">
        <f t="shared" si="35"/>
        <v/>
      </c>
      <c r="T335" t="b">
        <f>IF(_t受注ﾌｧｲﾙ_総合計[[#This Row],[加工金額]]=_t受注ﾌｧｲﾙ_総合計[[#This Row],[加工金額合計(月次実績)]],TRUE)</f>
        <v>0</v>
      </c>
    </row>
    <row r="336" spans="1:20">
      <c r="A336" s="232" t="s">
        <v>2653</v>
      </c>
      <c r="B336" t="s">
        <v>2656</v>
      </c>
      <c r="C336" s="2">
        <v>46234</v>
      </c>
      <c r="D336" s="232" t="s">
        <v>1775</v>
      </c>
      <c r="E336" s="232">
        <v>117000</v>
      </c>
      <c r="F336" s="2" cm="1">
        <f t="array" ref="F336">_xlfn.LET(
    _xlpm._完了日,_加工実績DATA[加工完了日],
    _xlpm._調整納期列,_t受注ﾌｧｲﾙ_総合計[調整納期],
    _xlpm._加工完了日,_xlfn.TAKE(
                _xlfn._xlws.FILTER(_xlpm._完了日,
                    (A336=_加工実績DATA[依頼NO])*
                    (YEAR(C336) = YEAR(_xlpm._完了日))
                ),1),
    IF(_xlpm._加工完了日 = 0,NA(),_xlpm._加工完了日)
)</f>
        <v>46225</v>
      </c>
      <c r="G336" s="2" t="str" cm="1">
        <f t="array" ref="G336">_xlfn.LET(
    _xlpm._完了日列,#REF!,
    _xlpm._完了日,
    _xlfn.TAKE(
        _xlfn._xlws.FILTER(_xlpm._完了日列,
            (A336=#REF!)*
            (DATEVALUE("2025/1/1") &lt; C336)
        ),1
    ),
    IFERROR(_xlpm._完了日,"")
)</f>
        <v/>
      </c>
      <c r="H336" s="2" cm="1">
        <f t="array" ref="H336">_xlfn.LET(
    _xlpm.f, IFERROR(F336, 0),
    _xlpm.g, IFERROR(G336, 0),
    _xlpm.c, IFERROR(C336, 0),
    _xlfn.IFS(
        ISNUMBER(_xlpm.f)*(_xlpm.f&gt;0), _xlpm.f,
        ISNUMBER(_xlpm.g)*(_xlpm.g&gt;0), _xlpm.g,
        ISNUMBER(_xlpm.c)*(_xlpm.c&gt;0), _xlpm.c,
        TRUE, ""
    )
)</f>
        <v>46225</v>
      </c>
      <c r="I336" s="5" cm="1">
        <f t="array" ref="I33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(A336=_xlpm._依頼NO列) *
                (YEAR(_xlpm._月次年月日列) = YEAR(H336))
            )
        ),
    0)
)</f>
        <v>0</v>
      </c>
      <c r="J336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117000</v>
      </c>
      <c r="K336" s="5">
        <f t="shared" si="30"/>
        <v>117000</v>
      </c>
      <c r="L336" s="12">
        <f>_xlfn.LET(
  _xlpm._依頼NO, A336,
  _xlpm._集計年, YEAR(H336),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36" s="12">
        <f>_xlfn.LET(
  _xlpm._依頼NO, A336,
  _xlpm._集計年, YEAR(H336),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36" s="5" t="str">
        <f t="shared" si="31"/>
        <v>ｽﾗｲｽ</v>
      </c>
      <c r="O336" s="5" t="str">
        <f t="shared" si="32"/>
        <v>ｽﾘｯﾄ</v>
      </c>
      <c r="P336" s="5" t="str">
        <f t="shared" si="33"/>
        <v/>
      </c>
      <c r="Q336" s="5" t="str">
        <f t="shared" si="34"/>
        <v/>
      </c>
      <c r="R336" s="5" t="str">
        <f t="shared" si="35"/>
        <v/>
      </c>
      <c r="T336" t="b">
        <f>IF(_t受注ﾌｧｲﾙ_総合計[[#This Row],[加工金額]]=_t受注ﾌｧｲﾙ_総合計[[#This Row],[加工金額合計(月次実績)]],TRUE)</f>
        <v>0</v>
      </c>
    </row>
    <row r="337" spans="1:20">
      <c r="A337" s="232" t="s">
        <v>589</v>
      </c>
      <c r="B337" t="s">
        <v>486</v>
      </c>
      <c r="C337" s="2">
        <v>46234</v>
      </c>
      <c r="D337" s="232" t="s">
        <v>2658</v>
      </c>
      <c r="E337" s="232">
        <v>145600</v>
      </c>
      <c r="F337" s="2" cm="1">
        <f t="array" ref="F337">_xlfn.LET(
    _xlpm._完了日,_加工実績DATA[加工完了日],
    _xlpm._調整納期列,_t受注ﾌｧｲﾙ_総合計[調整納期],
    _xlpm._加工完了日,_xlfn.TAKE(
                _xlfn._xlws.FILTER(_xlpm._完了日,
                    (A337=_加工実績DATA[依頼NO])*
                    (YEAR(C337) = YEAR(_xlpm._完了日))
                ),1),
    IF(_xlpm._加工完了日 = 0,NA(),_xlpm._加工完了日)
)</f>
        <v>46232</v>
      </c>
      <c r="G337" s="2" t="str" cm="1">
        <f t="array" ref="G337">_xlfn.LET(
    _xlpm._完了日列,#REF!,
    _xlpm._完了日,
    _xlfn.TAKE(
        _xlfn._xlws.FILTER(_xlpm._完了日列,
            (A337=#REF!)*
            (DATEVALUE("2025/1/1") &lt; C337)
        ),1
    ),
    IFERROR(_xlpm._完了日,"")
)</f>
        <v/>
      </c>
      <c r="H337" s="2" cm="1">
        <f t="array" ref="H337">_xlfn.LET(
    _xlpm.f, IFERROR(F337, 0),
    _xlpm.g, IFERROR(G337, 0),
    _xlpm.c, IFERROR(C337, 0),
    _xlfn.IFS(
        ISNUMBER(_xlpm.f)*(_xlpm.f&gt;0), _xlpm.f,
        ISNUMBER(_xlpm.g)*(_xlpm.g&gt;0), _xlpm.g,
        ISNUMBER(_xlpm.c)*(_xlpm.c&gt;0), _xlpm.c,
        TRUE, ""
    )
)</f>
        <v>46232</v>
      </c>
      <c r="I337" s="5" cm="1">
        <f t="array" ref="I33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(A337=_xlpm._依頼NO列) *
                (YEAR(_xlpm._月次年月日列) = YEAR(H337))
            )
        ),
    0)
)</f>
        <v>0</v>
      </c>
      <c r="J337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145600</v>
      </c>
      <c r="K337" s="5">
        <f t="shared" si="30"/>
        <v>145600</v>
      </c>
      <c r="L337" s="12">
        <f>_xlfn.LET(
  _xlpm._依頼NO, A337,
  _xlpm._集計年, YEAR(H337),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37" s="12">
        <f>_xlfn.LET(
  _xlpm._依頼NO, A337,
  _xlpm._集計年, YEAR(H337),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37" s="5" t="str">
        <f t="shared" si="31"/>
        <v>SEC</v>
      </c>
      <c r="O337" s="5" t="str">
        <f t="shared" si="32"/>
        <v>熱融着</v>
      </c>
      <c r="P337" s="5" t="str">
        <f t="shared" si="33"/>
        <v/>
      </c>
      <c r="Q337" s="5" t="str">
        <f t="shared" si="34"/>
        <v/>
      </c>
      <c r="R337" s="5" t="str">
        <f t="shared" si="35"/>
        <v/>
      </c>
      <c r="T337" t="b">
        <f>IF(_t受注ﾌｧｲﾙ_総合計[[#This Row],[加工金額]]=_t受注ﾌｧｲﾙ_総合計[[#This Row],[加工金額合計(月次実績)]],TRUE)</f>
        <v>0</v>
      </c>
    </row>
    <row r="338" spans="1:20">
      <c r="A338" s="232" t="s">
        <v>560</v>
      </c>
      <c r="B338" t="s">
        <v>18</v>
      </c>
      <c r="C338" s="2">
        <v>46234</v>
      </c>
      <c r="D338" s="232">
        <v>200</v>
      </c>
      <c r="E338" s="232">
        <v>3400</v>
      </c>
      <c r="F338" s="2" cm="1">
        <f t="array" ref="F338">_xlfn.LET(
    _xlpm._完了日,_加工実績DATA[加工完了日],
    _xlpm._調整納期列,_t受注ﾌｧｲﾙ_総合計[調整納期],
    _xlpm._加工完了日,_xlfn.TAKE(
                _xlfn._xlws.FILTER(_xlpm._完了日,
                    (A338=_加工実績DATA[依頼NO])*
                    (YEAR(C338) = YEAR(_xlpm._完了日))
                ),1),
    IF(_xlpm._加工完了日 = 0,NA(),_xlpm._加工完了日)
)</f>
        <v>46231</v>
      </c>
      <c r="G338" s="2" t="str" cm="1">
        <f t="array" ref="G338">_xlfn.LET(
    _xlpm._完了日列,#REF!,
    _xlpm._完了日,
    _xlfn.TAKE(
        _xlfn._xlws.FILTER(_xlpm._完了日列,
            (A338=#REF!)*
            (DATEVALUE("2025/1/1") &lt; C338)
        ),1
    ),
    IFERROR(_xlpm._完了日,"")
)</f>
        <v/>
      </c>
      <c r="H338" s="2" cm="1">
        <f t="array" ref="H338">_xlfn.LET(
    _xlpm.f, IFERROR(F338, 0),
    _xlpm.g, IFERROR(G338, 0),
    _xlpm.c, IFERROR(C338, 0),
    _xlfn.IFS(
        ISNUMBER(_xlpm.f)*(_xlpm.f&gt;0), _xlpm.f,
        ISNUMBER(_xlpm.g)*(_xlpm.g&gt;0), _xlpm.g,
        ISNUMBER(_xlpm.c)*(_xlpm.c&gt;0), _xlpm.c,
        TRUE, ""
    )
)</f>
        <v>46231</v>
      </c>
      <c r="I338" s="5" cm="1">
        <f t="array" ref="I33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(A338=_xlpm._依頼NO列) *
                (YEAR(_xlpm._月次年月日列) = YEAR(H338))
            )
        ),
    0)
)</f>
        <v>0</v>
      </c>
      <c r="J338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3400</v>
      </c>
      <c r="K338" s="5">
        <f t="shared" si="30"/>
        <v>3400</v>
      </c>
      <c r="L338" s="12">
        <f>_xlfn.LET(
  _xlpm._依頼NO, A338,
  _xlpm._集計年, YEAR(H338),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38" s="12">
        <f>_xlfn.LET(
  _xlpm._依頼NO, A338,
  _xlpm._集計年, YEAR(H338),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38" s="5" t="str">
        <f t="shared" si="31"/>
        <v>ｴﾝﾎﾞｽ</v>
      </c>
      <c r="O338" s="5" t="str">
        <f t="shared" si="32"/>
        <v/>
      </c>
      <c r="P338" s="5" t="str">
        <f t="shared" si="33"/>
        <v/>
      </c>
      <c r="Q338" s="5" t="str">
        <f t="shared" si="34"/>
        <v/>
      </c>
      <c r="R338" s="5" t="str">
        <f t="shared" si="35"/>
        <v/>
      </c>
      <c r="T338" t="b">
        <f>IF(_t受注ﾌｧｲﾙ_総合計[[#This Row],[加工金額]]=_t受注ﾌｧｲﾙ_総合計[[#This Row],[加工金額合計(月次実績)]],TRUE)</f>
        <v>0</v>
      </c>
    </row>
    <row r="339" spans="1:20">
      <c r="A339" s="232" t="s">
        <v>561</v>
      </c>
      <c r="B339" t="s">
        <v>293</v>
      </c>
      <c r="C339" s="2">
        <v>46234</v>
      </c>
      <c r="D339" s="232">
        <v>400</v>
      </c>
      <c r="E339" s="232">
        <v>12800</v>
      </c>
      <c r="F339" s="2" cm="1">
        <f t="array" ref="F339">_xlfn.LET(
    _xlpm._完了日,_加工実績DATA[加工完了日],
    _xlpm._調整納期列,_t受注ﾌｧｲﾙ_総合計[調整納期],
    _xlpm._加工完了日,_xlfn.TAKE(
                _xlfn._xlws.FILTER(_xlpm._完了日,
                    (A339=_加工実績DATA[依頼NO])*
                    (YEAR(C339) = YEAR(_xlpm._完了日))
                ),1),
    IF(_xlpm._加工完了日 = 0,NA(),_xlpm._加工完了日)
)</f>
        <v>46231</v>
      </c>
      <c r="G339" s="2" t="str" cm="1">
        <f t="array" ref="G339">_xlfn.LET(
    _xlpm._完了日列,#REF!,
    _xlpm._完了日,
    _xlfn.TAKE(
        _xlfn._xlws.FILTER(_xlpm._完了日列,
            (A339=#REF!)*
            (DATEVALUE("2025/1/1") &lt; C339)
        ),1
    ),
    IFERROR(_xlpm._完了日,"")
)</f>
        <v/>
      </c>
      <c r="H339" s="2" cm="1">
        <f t="array" ref="H339">_xlfn.LET(
    _xlpm.f, IFERROR(F339, 0),
    _xlpm.g, IFERROR(G339, 0),
    _xlpm.c, IFERROR(C339, 0),
    _xlfn.IFS(
        ISNUMBER(_xlpm.f)*(_xlpm.f&gt;0), _xlpm.f,
        ISNUMBER(_xlpm.g)*(_xlpm.g&gt;0), _xlpm.g,
        ISNUMBER(_xlpm.c)*(_xlpm.c&gt;0), _xlpm.c,
        TRUE, ""
    )
)</f>
        <v>46231</v>
      </c>
      <c r="I339" s="5" cm="1">
        <f t="array" ref="I33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(A339=_xlpm._依頼NO列) *
                (YEAR(_xlpm._月次年月日列) = YEAR(H339))
            )
        ),
    0)
)</f>
        <v>0</v>
      </c>
      <c r="J339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12800</v>
      </c>
      <c r="K339" s="5">
        <f t="shared" si="30"/>
        <v>12800</v>
      </c>
      <c r="L339" s="12">
        <f>_xlfn.LET(
  _xlpm._依頼NO, A339,
  _xlpm._集計年, YEAR(H339),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39" s="12">
        <f>_xlfn.LET(
  _xlpm._依頼NO, A339,
  _xlpm._集計年, YEAR(H339),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39" s="5" t="str">
        <f t="shared" si="31"/>
        <v>ｴﾝﾎﾞｽ</v>
      </c>
      <c r="O339" s="5" t="str">
        <f t="shared" si="32"/>
        <v>分割</v>
      </c>
      <c r="P339" s="5" t="str">
        <f t="shared" si="33"/>
        <v/>
      </c>
      <c r="Q339" s="5" t="str">
        <f t="shared" si="34"/>
        <v/>
      </c>
      <c r="R339" s="5" t="str">
        <f t="shared" si="35"/>
        <v/>
      </c>
      <c r="T339" t="b">
        <f>IF(_t受注ﾌｧｲﾙ_総合計[[#This Row],[加工金額]]=_t受注ﾌｧｲﾙ_総合計[[#This Row],[加工金額合計(月次実績)]],TRUE)</f>
        <v>0</v>
      </c>
    </row>
    <row r="340" spans="1:20">
      <c r="A340" s="232" t="s">
        <v>2843</v>
      </c>
      <c r="B340" t="s">
        <v>42</v>
      </c>
      <c r="C340" s="2">
        <v>46225</v>
      </c>
      <c r="D340" s="232">
        <v>100</v>
      </c>
      <c r="E340" s="232">
        <v>0</v>
      </c>
      <c r="F340" s="2" cm="1">
        <f t="array" ref="F340">_xlfn.LET(
    _xlpm._完了日,_加工実績DATA[加工完了日],
    _xlpm._調整納期列,_t受注ﾌｧｲﾙ_総合計[調整納期],
    _xlpm._加工完了日,_xlfn.TAKE(
                _xlfn._xlws.FILTER(_xlpm._完了日,
                    (A340=_加工実績DATA[依頼NO])*
                    (YEAR(C340) = YEAR(_xlpm._完了日))
                ),1),
    IF(_xlpm._加工完了日 = 0,NA(),_xlpm._加工完了日)
)</f>
        <v>46220</v>
      </c>
      <c r="G340" s="2" t="str" cm="1">
        <f t="array" ref="G340">_xlfn.LET(
    _xlpm._完了日列,#REF!,
    _xlpm._完了日,
    _xlfn.TAKE(
        _xlfn._xlws.FILTER(_xlpm._完了日列,
            (A340=#REF!)*
            (DATEVALUE("2025/1/1") &lt; C340)
        ),1
    ),
    IFERROR(_xlpm._完了日,"")
)</f>
        <v/>
      </c>
      <c r="H340" s="2" cm="1">
        <f t="array" ref="H340">_xlfn.LET(
    _xlpm.f, IFERROR(F340, 0),
    _xlpm.g, IFERROR(G340, 0),
    _xlpm.c, IFERROR(C340, 0),
    _xlfn.IFS(
        ISNUMBER(_xlpm.f)*(_xlpm.f&gt;0), _xlpm.f,
        ISNUMBER(_xlpm.g)*(_xlpm.g&gt;0), _xlpm.g,
        ISNUMBER(_xlpm.c)*(_xlpm.c&gt;0), _xlpm.c,
        TRUE, ""
    )
)</f>
        <v>46220</v>
      </c>
      <c r="I340" s="5" cm="1">
        <f t="array" ref="I34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(A340=_xlpm._依頼NO列) *
                (YEAR(_xlpm._月次年月日列) = YEAR(H340))
            )
        ),
    0)
)</f>
        <v>0</v>
      </c>
      <c r="J340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0</v>
      </c>
      <c r="K340" s="5">
        <f t="shared" si="30"/>
        <v>0</v>
      </c>
      <c r="L340" s="12">
        <f>_xlfn.LET(
  _xlpm._依頼NO, A340,
  _xlpm._集計年, YEAR(H340),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40" s="12">
        <f>_xlfn.LET(
  _xlpm._依頼NO, A340,
  _xlpm._集計年, YEAR(H340),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40" s="5" t="str">
        <f t="shared" si="31"/>
        <v>分割</v>
      </c>
      <c r="O340" s="5" t="str">
        <f t="shared" si="32"/>
        <v/>
      </c>
      <c r="P340" s="5" t="str">
        <f t="shared" si="33"/>
        <v/>
      </c>
      <c r="Q340" s="5" t="str">
        <f t="shared" si="34"/>
        <v/>
      </c>
      <c r="R340" s="5" t="str">
        <f t="shared" si="35"/>
        <v/>
      </c>
      <c r="T340" t="b">
        <f>IF(_t受注ﾌｧｲﾙ_総合計[[#This Row],[加工金額]]=_t受注ﾌｧｲﾙ_総合計[[#This Row],[加工金額合計(月次実績)]],TRUE)</f>
        <v>1</v>
      </c>
    </row>
    <row r="341" spans="1:20">
      <c r="A341" s="232" t="s">
        <v>2818</v>
      </c>
      <c r="B341" t="s">
        <v>42</v>
      </c>
      <c r="C341" s="2">
        <v>46216</v>
      </c>
      <c r="D341" s="232">
        <v>600</v>
      </c>
      <c r="E341" s="232">
        <v>51000</v>
      </c>
      <c r="F341" s="2" cm="1">
        <f t="array" ref="F341">_xlfn.LET(
    _xlpm._完了日,_加工実績DATA[加工完了日],
    _xlpm._調整納期列,_t受注ﾌｧｲﾙ_総合計[調整納期],
    _xlpm._加工完了日,_xlfn.TAKE(
                _xlfn._xlws.FILTER(_xlpm._完了日,
                    (A341=_加工実績DATA[依頼NO])*
                    (YEAR(C341) = YEAR(_xlpm._完了日))
                ),1),
    IF(_xlpm._加工完了日 = 0,NA(),_xlpm._加工完了日)
)</f>
        <v>46219</v>
      </c>
      <c r="G341" s="2" t="str" cm="1">
        <f t="array" ref="G341">_xlfn.LET(
    _xlpm._完了日列,#REF!,
    _xlpm._完了日,
    _xlfn.TAKE(
        _xlfn._xlws.FILTER(_xlpm._完了日列,
            (A341=#REF!)*
            (DATEVALUE("2025/1/1") &lt; C341)
        ),1
    ),
    IFERROR(_xlpm._完了日,"")
)</f>
        <v/>
      </c>
      <c r="H341" s="2" cm="1">
        <f t="array" ref="H341">_xlfn.LET(
    _xlpm.f, IFERROR(F341, 0),
    _xlpm.g, IFERROR(G341, 0),
    _xlpm.c, IFERROR(C341, 0),
    _xlfn.IFS(
        ISNUMBER(_xlpm.f)*(_xlpm.f&gt;0), _xlpm.f,
        ISNUMBER(_xlpm.g)*(_xlpm.g&gt;0), _xlpm.g,
        ISNUMBER(_xlpm.c)*(_xlpm.c&gt;0), _xlpm.c,
        TRUE, ""
    )
)</f>
        <v>46219</v>
      </c>
      <c r="I341" s="5" cm="1">
        <f t="array" ref="I34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(A341=_xlpm._依頼NO列) *
                (YEAR(_xlpm._月次年月日列) = YEAR(H341))
            )
        ),
    0)
)</f>
        <v>0</v>
      </c>
      <c r="J341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51000</v>
      </c>
      <c r="K341" s="5">
        <f t="shared" si="30"/>
        <v>51000</v>
      </c>
      <c r="L341" s="12">
        <f>_xlfn.LET(
  _xlpm._依頼NO, A341,
  _xlpm._集計年, YEAR(H341),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41" s="12">
        <f>_xlfn.LET(
  _xlpm._依頼NO, A341,
  _xlpm._集計年, YEAR(H341),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41" s="5" t="str">
        <f t="shared" si="31"/>
        <v>分割</v>
      </c>
      <c r="O341" s="5" t="str">
        <f t="shared" si="32"/>
        <v/>
      </c>
      <c r="P341" s="5" t="str">
        <f t="shared" si="33"/>
        <v/>
      </c>
      <c r="Q341" s="5" t="str">
        <f t="shared" si="34"/>
        <v/>
      </c>
      <c r="R341" s="5" t="str">
        <f t="shared" si="35"/>
        <v/>
      </c>
      <c r="T341" t="b">
        <f>IF(_t受注ﾌｧｲﾙ_総合計[[#This Row],[加工金額]]=_t受注ﾌｧｲﾙ_総合計[[#This Row],[加工金額合計(月次実績)]],TRUE)</f>
        <v>0</v>
      </c>
    </row>
    <row r="342" spans="1:20">
      <c r="A342" s="232" t="s">
        <v>262</v>
      </c>
      <c r="B342" t="s">
        <v>2904</v>
      </c>
      <c r="C342" s="2">
        <v>46230</v>
      </c>
      <c r="D342" s="232">
        <v>500</v>
      </c>
      <c r="E342" s="232">
        <v>17500</v>
      </c>
      <c r="F342" s="2" cm="1">
        <f t="array" ref="F342">_xlfn.LET(
    _xlpm._完了日,_加工実績DATA[加工完了日],
    _xlpm._調整納期列,_t受注ﾌｧｲﾙ_総合計[調整納期],
    _xlpm._加工完了日,_xlfn.TAKE(
                _xlfn._xlws.FILTER(_xlpm._完了日,
                    (A342=_加工実績DATA[依頼NO])*
                    (YEAR(C342) = YEAR(_xlpm._完了日))
                ),1),
    IF(_xlpm._加工完了日 = 0,NA(),_xlpm._加工完了日)
)</f>
        <v>46226</v>
      </c>
      <c r="G342" s="2" t="str" cm="1">
        <f t="array" ref="G342">_xlfn.LET(
    _xlpm._完了日列,#REF!,
    _xlpm._完了日,
    _xlfn.TAKE(
        _xlfn._xlws.FILTER(_xlpm._完了日列,
            (A342=#REF!)*
            (DATEVALUE("2025/1/1") &lt; C342)
        ),1
    ),
    IFERROR(_xlpm._完了日,"")
)</f>
        <v/>
      </c>
      <c r="H342" s="2" cm="1">
        <f t="array" ref="H342">_xlfn.LET(
    _xlpm.f, IFERROR(F342, 0),
    _xlpm.g, IFERROR(G342, 0),
    _xlpm.c, IFERROR(C342, 0),
    _xlfn.IFS(
        ISNUMBER(_xlpm.f)*(_xlpm.f&gt;0), _xlpm.f,
        ISNUMBER(_xlpm.g)*(_xlpm.g&gt;0), _xlpm.g,
        ISNUMBER(_xlpm.c)*(_xlpm.c&gt;0), _xlpm.c,
        TRUE, ""
    )
)</f>
        <v>46226</v>
      </c>
      <c r="I342" s="5" cm="1">
        <f t="array" ref="I34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(A342=_xlpm._依頼NO列) *
                (YEAR(_xlpm._月次年月日列) = YEAR(H342))
            )
        ),
    0)
)</f>
        <v>0</v>
      </c>
      <c r="J342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17500</v>
      </c>
      <c r="K342" s="5">
        <f t="shared" si="30"/>
        <v>17500</v>
      </c>
      <c r="L342" s="12">
        <f>_xlfn.LET(
  _xlpm._依頼NO, A342,
  _xlpm._集計年, YEAR(H342),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42" s="12">
        <f>_xlfn.LET(
  _xlpm._依頼NO, A342,
  _xlpm._集計年, YEAR(H342),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42" s="5" t="str">
        <f t="shared" si="31"/>
        <v>ｽﾘｯﾄ</v>
      </c>
      <c r="O342" s="5" t="str">
        <f t="shared" si="32"/>
        <v>EC</v>
      </c>
      <c r="P342" s="5" t="str">
        <f t="shared" si="33"/>
        <v/>
      </c>
      <c r="Q342" s="5" t="str">
        <f t="shared" si="34"/>
        <v/>
      </c>
      <c r="R342" s="5" t="str">
        <f t="shared" si="35"/>
        <v/>
      </c>
      <c r="T342" t="b">
        <f>IF(_t受注ﾌｧｲﾙ_総合計[[#This Row],[加工金額]]=_t受注ﾌｧｲﾙ_総合計[[#This Row],[加工金額合計(月次実績)]],TRUE)</f>
        <v>0</v>
      </c>
    </row>
    <row r="343" spans="1:20">
      <c r="A343" s="232" t="s">
        <v>2907</v>
      </c>
      <c r="B343" t="s">
        <v>2910</v>
      </c>
      <c r="C343" s="2">
        <v>46255</v>
      </c>
      <c r="D343" s="232">
        <v>950</v>
      </c>
      <c r="E343" s="232">
        <v>28500</v>
      </c>
      <c r="F343" s="2" cm="1">
        <f t="array" ref="F343">_xlfn.LET(
    _xlpm._完了日,_加工実績DATA[加工完了日],
    _xlpm._調整納期列,_t受注ﾌｧｲﾙ_総合計[調整納期],
    _xlpm._加工完了日,_xlfn.TAKE(
                _xlfn._xlws.FILTER(_xlpm._完了日,
                    (A343=_加工実績DATA[依頼NO])*
                    (YEAR(C343) = YEAR(_xlpm._完了日))
                ),1),
    IF(_xlpm._加工完了日 = 0,NA(),_xlpm._加工完了日)
)</f>
        <v>46252</v>
      </c>
      <c r="G343" s="2" t="str" cm="1">
        <f t="array" ref="G343">_xlfn.LET(
    _xlpm._完了日列,#REF!,
    _xlpm._完了日,
    _xlfn.TAKE(
        _xlfn._xlws.FILTER(_xlpm._完了日列,
            (A343=#REF!)*
            (DATEVALUE("2025/1/1") &lt; C343)
        ),1
    ),
    IFERROR(_xlpm._完了日,"")
)</f>
        <v/>
      </c>
      <c r="H343" s="2" cm="1">
        <f t="array" ref="H343">_xlfn.LET(
    _xlpm.f, IFERROR(F343, 0),
    _xlpm.g, IFERROR(G343, 0),
    _xlpm.c, IFERROR(C343, 0),
    _xlfn.IFS(
        ISNUMBER(_xlpm.f)*(_xlpm.f&gt;0), _xlpm.f,
        ISNUMBER(_xlpm.g)*(_xlpm.g&gt;0), _xlpm.g,
        ISNUMBER(_xlpm.c)*(_xlpm.c&gt;0), _xlpm.c,
        TRUE, ""
    )
)</f>
        <v>46252</v>
      </c>
      <c r="I343" s="5" cm="1">
        <f t="array" ref="I34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(A343=_xlpm._依頼NO列) *
                (YEAR(_xlpm._月次年月日列) = YEAR(H343))
            )
        ),
    0)
)</f>
        <v>58600</v>
      </c>
      <c r="J343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58600</v>
      </c>
      <c r="K343" s="5">
        <f t="shared" si="30"/>
        <v>28500</v>
      </c>
      <c r="L343" s="12">
        <f>_xlfn.LET(
  _xlpm._依頼NO, A343,
  _xlpm._集計年, YEAR(H343),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1</v>
      </c>
      <c r="M343" s="12">
        <f>_xlfn.LET(
  _xlpm._依頼NO, A343,
  _xlpm._集計年, YEAR(H343),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0</v>
      </c>
      <c r="N343" s="5" t="str">
        <f t="shared" si="31"/>
        <v>JR屋根：EC（片面）穴あけ</v>
      </c>
      <c r="O343" s="5" t="str">
        <f t="shared" si="32"/>
        <v xml:space="preserve"> カット品の長さ</v>
      </c>
      <c r="P343" s="5" t="str">
        <f t="shared" si="33"/>
        <v xml:space="preserve"> ロール品 or カット品</v>
      </c>
      <c r="Q343" s="5" t="str">
        <f t="shared" si="34"/>
        <v/>
      </c>
      <c r="R343" s="5" t="str">
        <f t="shared" si="35"/>
        <v/>
      </c>
      <c r="T343" t="b">
        <f>IF(_t受注ﾌｧｲﾙ_総合計[[#This Row],[加工金額]]=_t受注ﾌｧｲﾙ_総合計[[#This Row],[加工金額合計(月次実績)]],TRUE)</f>
        <v>1</v>
      </c>
    </row>
    <row r="344" spans="1:20">
      <c r="A344" s="232" t="s">
        <v>263</v>
      </c>
      <c r="B344" t="s">
        <v>2913</v>
      </c>
      <c r="C344" s="2">
        <v>46231</v>
      </c>
      <c r="D344" s="232" t="s">
        <v>1796</v>
      </c>
      <c r="E344" s="232">
        <v>77000</v>
      </c>
      <c r="F344" s="2" cm="1">
        <f t="array" ref="F344">_xlfn.LET(
    _xlpm._完了日,_加工実績DATA[加工完了日],
    _xlpm._調整納期列,_t受注ﾌｧｲﾙ_総合計[調整納期],
    _xlpm._加工完了日,_xlfn.TAKE(
                _xlfn._xlws.FILTER(_xlpm._完了日,
                    (A344=_加工実績DATA[依頼NO])*
                    (YEAR(C344) = YEAR(_xlpm._完了日))
                ),1),
    IF(_xlpm._加工完了日 = 0,NA(),_xlpm._加工完了日)
)</f>
        <v>46230</v>
      </c>
      <c r="G344" s="2" t="str" cm="1">
        <f t="array" ref="G344">_xlfn.LET(
    _xlpm._完了日列,#REF!,
    _xlpm._完了日,
    _xlfn.TAKE(
        _xlfn._xlws.FILTER(_xlpm._完了日列,
            (A344=#REF!)*
            (DATEVALUE("2025/1/1") &lt; C344)
        ),1
    ),
    IFERROR(_xlpm._完了日,"")
)</f>
        <v/>
      </c>
      <c r="H344" s="2" cm="1">
        <f t="array" ref="H344">_xlfn.LET(
    _xlpm.f, IFERROR(F344, 0),
    _xlpm.g, IFERROR(G344, 0),
    _xlpm.c, IFERROR(C344, 0),
    _xlfn.IFS(
        ISNUMBER(_xlpm.f)*(_xlpm.f&gt;0), _xlpm.f,
        ISNUMBER(_xlpm.g)*(_xlpm.g&gt;0), _xlpm.g,
        ISNUMBER(_xlpm.c)*(_xlpm.c&gt;0), _xlpm.c,
        TRUE, ""
    )
)</f>
        <v>46230</v>
      </c>
      <c r="I344" s="5" cm="1">
        <f t="array" ref="I34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(A344=_xlpm._依頼NO列) *
                (YEAR(_xlpm._月次年月日列) = YEAR(H344))
            )
        ),
    0)
)</f>
        <v>0</v>
      </c>
      <c r="J344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77000</v>
      </c>
      <c r="K344" s="5">
        <f t="shared" si="30"/>
        <v>77000</v>
      </c>
      <c r="L344" s="12">
        <f>_xlfn.LET(
  _xlpm._依頼NO, A344,
  _xlpm._集計年, YEAR(H344),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44" s="12">
        <f>_xlfn.LET(
  _xlpm._依頼NO, A344,
  _xlpm._集計年, YEAR(H344),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44" s="5" t="str">
        <f t="shared" si="31"/>
        <v>EC</v>
      </c>
      <c r="O344" s="5" t="str">
        <f t="shared" si="32"/>
        <v>巻き返し</v>
      </c>
      <c r="P344" s="5" t="str">
        <f t="shared" si="33"/>
        <v>欠点表示</v>
      </c>
      <c r="Q344" s="5" t="str">
        <f t="shared" si="34"/>
        <v/>
      </c>
      <c r="R344" s="5" t="str">
        <f t="shared" si="35"/>
        <v/>
      </c>
      <c r="T344" t="b">
        <f>IF(_t受注ﾌｧｲﾙ_総合計[[#This Row],[加工金額]]=_t受注ﾌｧｲﾙ_総合計[[#This Row],[加工金額合計(月次実績)]],TRUE)</f>
        <v>0</v>
      </c>
    </row>
    <row r="345" spans="1:20">
      <c r="A345" s="232" t="s">
        <v>590</v>
      </c>
      <c r="B345" t="s">
        <v>486</v>
      </c>
      <c r="C345" s="2">
        <v>46234</v>
      </c>
      <c r="D345" s="232" t="s">
        <v>2916</v>
      </c>
      <c r="E345" s="232">
        <v>78400</v>
      </c>
      <c r="F345" s="2" cm="1">
        <f t="array" ref="F345">_xlfn.LET(
    _xlpm._完了日,_加工実績DATA[加工完了日],
    _xlpm._調整納期列,_t受注ﾌｧｲﾙ_総合計[調整納期],
    _xlpm._加工完了日,_xlfn.TAKE(
                _xlfn._xlws.FILTER(_xlpm._完了日,
                    (A345=_加工実績DATA[依頼NO])*
                    (YEAR(C345) = YEAR(_xlpm._完了日))
                ),1),
    IF(_xlpm._加工完了日 = 0,NA(),_xlpm._加工完了日)
)</f>
        <v>46232</v>
      </c>
      <c r="G345" s="2" t="str" cm="1">
        <f t="array" ref="G345">_xlfn.LET(
    _xlpm._完了日列,#REF!,
    _xlpm._完了日,
    _xlfn.TAKE(
        _xlfn._xlws.FILTER(_xlpm._完了日列,
            (A345=#REF!)*
            (DATEVALUE("2025/1/1") &lt; C345)
        ),1
    ),
    IFERROR(_xlpm._完了日,"")
)</f>
        <v/>
      </c>
      <c r="H345" s="2" cm="1">
        <f t="array" ref="H345">_xlfn.LET(
    _xlpm.f, IFERROR(F345, 0),
    _xlpm.g, IFERROR(G345, 0),
    _xlpm.c, IFERROR(C345, 0),
    _xlfn.IFS(
        ISNUMBER(_xlpm.f)*(_xlpm.f&gt;0), _xlpm.f,
        ISNUMBER(_xlpm.g)*(_xlpm.g&gt;0), _xlpm.g,
        ISNUMBER(_xlpm.c)*(_xlpm.c&gt;0), _xlpm.c,
        TRUE, ""
    )
)</f>
        <v>46232</v>
      </c>
      <c r="I345" s="5" cm="1">
        <f t="array" ref="I34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(A345=_xlpm._依頼NO列) *
                (YEAR(_xlpm._月次年月日列) = YEAR(H345))
            )
        ),
    0)
)</f>
        <v>0</v>
      </c>
      <c r="J345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78400</v>
      </c>
      <c r="K345" s="5">
        <f t="shared" si="30"/>
        <v>78400</v>
      </c>
      <c r="L345" s="12">
        <f>_xlfn.LET(
  _xlpm._依頼NO, A345,
  _xlpm._集計年, YEAR(H345),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45" s="12">
        <f>_xlfn.LET(
  _xlpm._依頼NO, A345,
  _xlpm._集計年, YEAR(H345),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45" s="5" t="str">
        <f t="shared" si="31"/>
        <v>SEC</v>
      </c>
      <c r="O345" s="5" t="str">
        <f t="shared" si="32"/>
        <v>熱融着</v>
      </c>
      <c r="P345" s="5" t="str">
        <f t="shared" si="33"/>
        <v/>
      </c>
      <c r="Q345" s="5" t="str">
        <f t="shared" si="34"/>
        <v/>
      </c>
      <c r="R345" s="5" t="str">
        <f t="shared" si="35"/>
        <v/>
      </c>
      <c r="T345" t="b">
        <f>IF(_t受注ﾌｧｲﾙ_総合計[[#This Row],[加工金額]]=_t受注ﾌｧｲﾙ_総合計[[#This Row],[加工金額合計(月次実績)]],TRUE)</f>
        <v>0</v>
      </c>
    </row>
    <row r="346" spans="1:20">
      <c r="A346" s="232" t="s">
        <v>594</v>
      </c>
      <c r="B346" t="s">
        <v>39</v>
      </c>
      <c r="C346" s="2">
        <v>46234</v>
      </c>
      <c r="D346" s="232" t="s">
        <v>2916</v>
      </c>
      <c r="E346" s="232">
        <v>36400</v>
      </c>
      <c r="F346" s="2" cm="1">
        <f t="array" ref="F346">_xlfn.LET(
    _xlpm._完了日,_加工実績DATA[加工完了日],
    _xlpm._調整納期列,_t受注ﾌｧｲﾙ_総合計[調整納期],
    _xlpm._加工完了日,_xlfn.TAKE(
                _xlfn._xlws.FILTER(_xlpm._完了日,
                    (A346=_加工実績DATA[依頼NO])*
                    (YEAR(C346) = YEAR(_xlpm._完了日))
                ),1),
    IF(_xlpm._加工完了日 = 0,NA(),_xlpm._加工完了日)
)</f>
        <v>46231</v>
      </c>
      <c r="G346" s="2" t="str" cm="1">
        <f t="array" ref="G346">_xlfn.LET(
    _xlpm._完了日列,#REF!,
    _xlpm._完了日,
    _xlfn.TAKE(
        _xlfn._xlws.FILTER(_xlpm._完了日列,
            (A346=#REF!)*
            (DATEVALUE("2025/1/1") &lt; C346)
        ),1
    ),
    IFERROR(_xlpm._完了日,"")
)</f>
        <v/>
      </c>
      <c r="H346" s="2" cm="1">
        <f t="array" ref="H346">_xlfn.LET(
    _xlpm.f, IFERROR(F346, 0),
    _xlpm.g, IFERROR(G346, 0),
    _xlpm.c, IFERROR(C346, 0),
    _xlfn.IFS(
        ISNUMBER(_xlpm.f)*(_xlpm.f&gt;0), _xlpm.f,
        ISNUMBER(_xlpm.g)*(_xlpm.g&gt;0), _xlpm.g,
        ISNUMBER(_xlpm.c)*(_xlpm.c&gt;0), _xlpm.c,
        TRUE, ""
    )
)</f>
        <v>46231</v>
      </c>
      <c r="I346" s="5" cm="1">
        <f t="array" ref="I34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(A346=_xlpm._依頼NO列) *
                (YEAR(_xlpm._月次年月日列) = YEAR(H346))
            )
        ),
    0)
)</f>
        <v>0</v>
      </c>
      <c r="J346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36400</v>
      </c>
      <c r="K346" s="5">
        <f t="shared" si="30"/>
        <v>36400</v>
      </c>
      <c r="L346" s="12">
        <f>_xlfn.LET(
  _xlpm._依頼NO, A346,
  _xlpm._集計年, YEAR(H346),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46" s="12">
        <f>_xlfn.LET(
  _xlpm._依頼NO, A346,
  _xlpm._集計年, YEAR(H346),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46" s="5" t="str">
        <f t="shared" si="31"/>
        <v>SEC</v>
      </c>
      <c r="O346" s="5" t="str">
        <f t="shared" si="32"/>
        <v/>
      </c>
      <c r="P346" s="5" t="str">
        <f t="shared" si="33"/>
        <v/>
      </c>
      <c r="Q346" s="5" t="str">
        <f t="shared" si="34"/>
        <v/>
      </c>
      <c r="R346" s="5" t="str">
        <f t="shared" si="35"/>
        <v/>
      </c>
      <c r="T346" t="b">
        <f>IF(_t受注ﾌｧｲﾙ_総合計[[#This Row],[加工金額]]=_t受注ﾌｧｲﾙ_総合計[[#This Row],[加工金額合計(月次実績)]],TRUE)</f>
        <v>0</v>
      </c>
    </row>
    <row r="347" spans="1:20">
      <c r="A347" s="232" t="s">
        <v>215</v>
      </c>
      <c r="B347" t="s">
        <v>491</v>
      </c>
      <c r="C347" s="2">
        <v>46234</v>
      </c>
      <c r="D347" s="232" t="s">
        <v>2917</v>
      </c>
      <c r="E347" s="232">
        <v>171000</v>
      </c>
      <c r="F347" s="2" cm="1">
        <f t="array" ref="F347">_xlfn.LET(
    _xlpm._完了日,_加工実績DATA[加工完了日],
    _xlpm._調整納期列,_t受注ﾌｧｲﾙ_総合計[調整納期],
    _xlpm._加工完了日,_xlfn.TAKE(
                _xlfn._xlws.FILTER(_xlpm._完了日,
                    (A347=_加工実績DATA[依頼NO])*
                    (YEAR(C347) = YEAR(_xlpm._完了日))
                ),1),
    IF(_xlpm._加工完了日 = 0,NA(),_xlpm._加工完了日)
)</f>
        <v>46232</v>
      </c>
      <c r="G347" s="2" t="str" cm="1">
        <f t="array" ref="G347">_xlfn.LET(
    _xlpm._完了日列,#REF!,
    _xlpm._完了日,
    _xlfn.TAKE(
        _xlfn._xlws.FILTER(_xlpm._完了日列,
            (A347=#REF!)*
            (DATEVALUE("2025/1/1") &lt; C347)
        ),1
    ),
    IFERROR(_xlpm._完了日,"")
)</f>
        <v/>
      </c>
      <c r="H347" s="2" cm="1">
        <f t="array" ref="H347">_xlfn.LET(
    _xlpm.f, IFERROR(F347, 0),
    _xlpm.g, IFERROR(G347, 0),
    _xlpm.c, IFERROR(C347, 0),
    _xlfn.IFS(
        ISNUMBER(_xlpm.f)*(_xlpm.f&gt;0), _xlpm.f,
        ISNUMBER(_xlpm.g)*(_xlpm.g&gt;0), _xlpm.g,
        ISNUMBER(_xlpm.c)*(_xlpm.c&gt;0), _xlpm.c,
        TRUE, ""
    )
)</f>
        <v>46232</v>
      </c>
      <c r="I347" s="5" cm="1">
        <f t="array" ref="I34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(A347=_xlpm._依頼NO列) *
                (YEAR(_xlpm._月次年月日列) = YEAR(H347))
            )
        ),
    0)
)</f>
        <v>0</v>
      </c>
      <c r="J347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171000</v>
      </c>
      <c r="K347" s="5">
        <f t="shared" si="30"/>
        <v>171000</v>
      </c>
      <c r="L347" s="12">
        <f>_xlfn.LET(
  _xlpm._依頼NO, A347,
  _xlpm._集計年, YEAR(H347),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47" s="12">
        <f>_xlfn.LET(
  _xlpm._依頼NO, A347,
  _xlpm._集計年, YEAR(H347),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47" s="5" t="str">
        <f t="shared" si="31"/>
        <v>EC</v>
      </c>
      <c r="O347" s="5" t="str">
        <f t="shared" si="32"/>
        <v>検査</v>
      </c>
      <c r="P347" s="5" t="str">
        <f t="shared" si="33"/>
        <v/>
      </c>
      <c r="Q347" s="5" t="str">
        <f t="shared" si="34"/>
        <v/>
      </c>
      <c r="R347" s="5" t="str">
        <f t="shared" si="35"/>
        <v/>
      </c>
      <c r="T347" t="b">
        <f>IF(_t受注ﾌｧｲﾙ_総合計[[#This Row],[加工金額]]=_t受注ﾌｧｲﾙ_総合計[[#This Row],[加工金額合計(月次実績)]],TRUE)</f>
        <v>0</v>
      </c>
    </row>
    <row r="348" spans="1:20">
      <c r="A348" s="232" t="s">
        <v>588</v>
      </c>
      <c r="B348" t="s">
        <v>491</v>
      </c>
      <c r="C348" s="2">
        <v>46233</v>
      </c>
      <c r="D348" s="232" t="s">
        <v>3153</v>
      </c>
      <c r="E348" s="232">
        <v>170962</v>
      </c>
      <c r="F348" s="2" cm="1">
        <f t="array" ref="F348">_xlfn.LET(
    _xlpm._完了日,_加工実績DATA[加工完了日],
    _xlpm._調整納期列,_t受注ﾌｧｲﾙ_総合計[調整納期],
    _xlpm._加工完了日,_xlfn.TAKE(
                _xlfn._xlws.FILTER(_xlpm._完了日,
                    (A348=_加工実績DATA[依頼NO])*
                    (YEAR(C348) = YEAR(_xlpm._完了日))
                ),1),
    IF(_xlpm._加工完了日 = 0,NA(),_xlpm._加工完了日)
)</f>
        <v>46234</v>
      </c>
      <c r="G348" s="2" t="str" cm="1">
        <f t="array" ref="G348">_xlfn.LET(
    _xlpm._完了日列,#REF!,
    _xlpm._完了日,
    _xlfn.TAKE(
        _xlfn._xlws.FILTER(_xlpm._完了日列,
            (A348=#REF!)*
            (DATEVALUE("2025/1/1") &lt; C348)
        ),1
    ),
    IFERROR(_xlpm._完了日,"")
)</f>
        <v/>
      </c>
      <c r="H348" s="2" cm="1">
        <f t="array" ref="H348">_xlfn.LET(
    _xlpm.f, IFERROR(F348, 0),
    _xlpm.g, IFERROR(G348, 0),
    _xlpm.c, IFERROR(C348, 0),
    _xlfn.IFS(
        ISNUMBER(_xlpm.f)*(_xlpm.f&gt;0), _xlpm.f,
        ISNUMBER(_xlpm.g)*(_xlpm.g&gt;0), _xlpm.g,
        ISNUMBER(_xlpm.c)*(_xlpm.c&gt;0), _xlpm.c,
        TRUE, ""
    )
)</f>
        <v>46234</v>
      </c>
      <c r="I348" s="5" cm="1">
        <f t="array" ref="I34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(A348=_xlpm._依頼NO列) *
                (YEAR(_xlpm._月次年月日列) = YEAR(H348))
            )
        ),
    0)
)</f>
        <v>0</v>
      </c>
      <c r="J348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170962</v>
      </c>
      <c r="K348" s="5">
        <f t="shared" si="30"/>
        <v>170962</v>
      </c>
      <c r="L348" s="12">
        <f>_xlfn.LET(
  _xlpm._依頼NO, A348,
  _xlpm._集計年, YEAR(H348),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48" s="12">
        <f>_xlfn.LET(
  _xlpm._依頼NO, A348,
  _xlpm._集計年, YEAR(H348),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48" s="5" t="str">
        <f t="shared" si="31"/>
        <v>EC</v>
      </c>
      <c r="O348" s="5" t="str">
        <f t="shared" si="32"/>
        <v>検査</v>
      </c>
      <c r="P348" s="5" t="str">
        <f t="shared" si="33"/>
        <v/>
      </c>
      <c r="Q348" s="5" t="str">
        <f t="shared" si="34"/>
        <v/>
      </c>
      <c r="R348" s="5" t="str">
        <f t="shared" si="35"/>
        <v/>
      </c>
      <c r="T348" t="b">
        <f>IF(_t受注ﾌｧｲﾙ_総合計[[#This Row],[加工金額]]=_t受注ﾌｧｲﾙ_総合計[[#This Row],[加工金額合計(月次実績)]],TRUE)</f>
        <v>0</v>
      </c>
    </row>
    <row r="349" spans="1:20">
      <c r="A349" s="232" t="s">
        <v>2918</v>
      </c>
      <c r="B349" t="s">
        <v>166</v>
      </c>
      <c r="C349" s="2">
        <v>46234</v>
      </c>
      <c r="D349" s="232">
        <v>400</v>
      </c>
      <c r="E349" s="232">
        <v>6800</v>
      </c>
      <c r="F349" s="2" cm="1">
        <f t="array" ref="F349">_xlfn.LET(
    _xlpm._完了日,_加工実績DATA[加工完了日],
    _xlpm._調整納期列,_t受注ﾌｧｲﾙ_総合計[調整納期],
    _xlpm._加工完了日,_xlfn.TAKE(
                _xlfn._xlws.FILTER(_xlpm._完了日,
                    (A349=_加工実績DATA[依頼NO])*
                    (YEAR(C349) = YEAR(_xlpm._完了日))
                ),1),
    IF(_xlpm._加工完了日 = 0,NA(),_xlpm._加工完了日)
)</f>
        <v>46232</v>
      </c>
      <c r="G349" s="2" t="str" cm="1">
        <f t="array" ref="G349">_xlfn.LET(
    _xlpm._完了日列,#REF!,
    _xlpm._完了日,
    _xlfn.TAKE(
        _xlfn._xlws.FILTER(_xlpm._完了日列,
            (A349=#REF!)*
            (DATEVALUE("2025/1/1") &lt; C349)
        ),1
    ),
    IFERROR(_xlpm._完了日,"")
)</f>
        <v/>
      </c>
      <c r="H349" s="2" cm="1">
        <f t="array" ref="H349">_xlfn.LET(
    _xlpm.f, IFERROR(F349, 0),
    _xlpm.g, IFERROR(G349, 0),
    _xlpm.c, IFERROR(C349, 0),
    _xlfn.IFS(
        ISNUMBER(_xlpm.f)*(_xlpm.f&gt;0), _xlpm.f,
        ISNUMBER(_xlpm.g)*(_xlpm.g&gt;0), _xlpm.g,
        ISNUMBER(_xlpm.c)*(_xlpm.c&gt;0), _xlpm.c,
        TRUE, ""
    )
)</f>
        <v>46232</v>
      </c>
      <c r="I349" s="5" cm="1">
        <f t="array" ref="I34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(A349=_xlpm._依頼NO列) *
                (YEAR(_xlpm._月次年月日列) = YEAR(H349))
            )
        ),
    0)
)</f>
        <v>0</v>
      </c>
      <c r="J349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6800</v>
      </c>
      <c r="K349" s="5">
        <f t="shared" si="30"/>
        <v>6800</v>
      </c>
      <c r="L349" s="12">
        <f>_xlfn.LET(
  _xlpm._依頼NO, A349,
  _xlpm._集計年, YEAR(H349),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49" s="12">
        <f>_xlfn.LET(
  _xlpm._依頼NO, A349,
  _xlpm._集計年, YEAR(H349),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0</v>
      </c>
      <c r="N349" s="5" t="str">
        <f t="shared" si="31"/>
        <v>スリット</v>
      </c>
      <c r="O349" s="5" t="str">
        <f t="shared" si="32"/>
        <v/>
      </c>
      <c r="P349" s="5" t="str">
        <f t="shared" si="33"/>
        <v/>
      </c>
      <c r="Q349" s="5" t="str">
        <f t="shared" si="34"/>
        <v/>
      </c>
      <c r="R349" s="5" t="str">
        <f t="shared" si="35"/>
        <v/>
      </c>
      <c r="T349" t="b">
        <f>IF(_t受注ﾌｧｲﾙ_総合計[[#This Row],[加工金額]]=_t受注ﾌｧｲﾙ_総合計[[#This Row],[加工金額合計(月次実績)]],TRUE)</f>
        <v>0</v>
      </c>
    </row>
    <row r="350" spans="1:20">
      <c r="A350" s="232" t="s">
        <v>321</v>
      </c>
      <c r="B350" t="s">
        <v>39</v>
      </c>
      <c r="C350" s="2">
        <v>46244</v>
      </c>
      <c r="D350" s="232" t="s">
        <v>3531</v>
      </c>
      <c r="E350" s="232">
        <v>207922</v>
      </c>
      <c r="F350" s="2" cm="1">
        <f t="array" ref="F350">_xlfn.LET(
    _xlpm._完了日,_加工実績DATA[加工完了日],
    _xlpm._調整納期列,_t受注ﾌｧｲﾙ_総合計[調整納期],
    _xlpm._加工完了日,_xlfn.TAKE(
                _xlfn._xlws.FILTER(_xlpm._完了日,
                    (A350=_加工実績DATA[依頼NO])*
                    (YEAR(C350) = YEAR(_xlpm._完了日))
                ),1),
    IF(_xlpm._加工完了日 = 0,NA(),_xlpm._加工完了日)
)</f>
        <v>46252</v>
      </c>
      <c r="G350" s="2" t="str" cm="1">
        <f t="array" ref="G350">_xlfn.LET(
    _xlpm._完了日列,#REF!,
    _xlpm._完了日,
    _xlfn.TAKE(
        _xlfn._xlws.FILTER(_xlpm._完了日列,
            (A350=#REF!)*
            (DATEVALUE("2025/1/1") &lt; C350)
        ),1
    ),
    IFERROR(_xlpm._完了日,"")
)</f>
        <v/>
      </c>
      <c r="H350" s="2" cm="1">
        <f t="array" ref="H350">_xlfn.LET(
    _xlpm.f, IFERROR(F350, 0),
    _xlpm.g, IFERROR(G350, 0),
    _xlpm.c, IFERROR(C350, 0),
    _xlfn.IFS(
        ISNUMBER(_xlpm.f)*(_xlpm.f&gt;0), _xlpm.f,
        ISNUMBER(_xlpm.g)*(_xlpm.g&gt;0), _xlpm.g,
        ISNUMBER(_xlpm.c)*(_xlpm.c&gt;0), _xlpm.c,
        TRUE, ""
    )
)</f>
        <v>46252</v>
      </c>
      <c r="I350" s="5" cm="1">
        <f t="array" ref="I35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(A350=_xlpm._依頼NO列) *
                (YEAR(_xlpm._月次年月日列) = YEAR(H350))
            )
        ),
    0)
)</f>
        <v>207922</v>
      </c>
      <c r="J350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207922</v>
      </c>
      <c r="K350" s="5">
        <f t="shared" si="30"/>
        <v>207922</v>
      </c>
      <c r="L350" s="12">
        <f>_xlfn.LET(
  _xlpm._依頼NO, A350,
  _xlpm._集計年, YEAR(H350),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50" s="12">
        <f>_xlfn.LET(
  _xlpm._依頼NO, A350,
  _xlpm._集計年, YEAR(H350),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50" s="5" t="str">
        <f t="shared" si="31"/>
        <v>SEC</v>
      </c>
      <c r="O350" s="5" t="str">
        <f t="shared" si="32"/>
        <v/>
      </c>
      <c r="P350" s="5" t="str">
        <f t="shared" si="33"/>
        <v/>
      </c>
      <c r="Q350" s="5" t="str">
        <f t="shared" si="34"/>
        <v/>
      </c>
      <c r="R350" s="5" t="str">
        <f t="shared" si="35"/>
        <v/>
      </c>
      <c r="T350" t="b">
        <f>IF(_t受注ﾌｧｲﾙ_総合計[[#This Row],[加工金額]]=_t受注ﾌｧｲﾙ_総合計[[#This Row],[加工金額合計(月次実績)]],TRUE)</f>
        <v>1</v>
      </c>
    </row>
    <row r="351" spans="1:20">
      <c r="A351" s="232" t="s">
        <v>322</v>
      </c>
      <c r="B351" t="s">
        <v>39</v>
      </c>
      <c r="C351" s="2">
        <v>46252</v>
      </c>
      <c r="D351" s="232" t="s">
        <v>1925</v>
      </c>
      <c r="E351" s="232">
        <v>130000</v>
      </c>
      <c r="F351" s="2" cm="1">
        <f t="array" ref="F351">_xlfn.LET(
    _xlpm._完了日,_加工実績DATA[加工完了日],
    _xlpm._調整納期列,_t受注ﾌｧｲﾙ_総合計[調整納期],
    _xlpm._加工完了日,_xlfn.TAKE(
                _xlfn._xlws.FILTER(_xlpm._完了日,
                    (A351=_加工実績DATA[依頼NO])*
                    (YEAR(C351) = YEAR(_xlpm._完了日))
                ),1),
    IF(_xlpm._加工完了日 = 0,NA(),_xlpm._加工完了日)
)</f>
        <v>46251</v>
      </c>
      <c r="G351" s="2" t="str" cm="1">
        <f t="array" ref="G351">_xlfn.LET(
    _xlpm._完了日列,#REF!,
    _xlpm._完了日,
    _xlfn.TAKE(
        _xlfn._xlws.FILTER(_xlpm._完了日列,
            (A351=#REF!)*
            (DATEVALUE("2025/1/1") &lt; C351)
        ),1
    ),
    IFERROR(_xlpm._完了日,"")
)</f>
        <v/>
      </c>
      <c r="H351" s="2" cm="1">
        <f t="array" ref="H351">_xlfn.LET(
    _xlpm.f, IFERROR(F351, 0),
    _xlpm.g, IFERROR(G351, 0),
    _xlpm.c, IFERROR(C351, 0),
    _xlfn.IFS(
        ISNUMBER(_xlpm.f)*(_xlpm.f&gt;0), _xlpm.f,
        ISNUMBER(_xlpm.g)*(_xlpm.g&gt;0), _xlpm.g,
        ISNUMBER(_xlpm.c)*(_xlpm.c&gt;0), _xlpm.c,
        TRUE, ""
    )
)</f>
        <v>46251</v>
      </c>
      <c r="I351" s="5" cm="1">
        <f t="array" ref="I35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(A351=_xlpm._依頼NO列) *
                (YEAR(_xlpm._月次年月日列) = YEAR(H351))
            )
        ),
    0)
)</f>
        <v>130000</v>
      </c>
      <c r="J351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130000</v>
      </c>
      <c r="K351" s="5">
        <f t="shared" si="30"/>
        <v>130000</v>
      </c>
      <c r="L351" s="12">
        <f>_xlfn.LET(
  _xlpm._依頼NO, A351,
  _xlpm._集計年, YEAR(H351),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51" s="12">
        <f>_xlfn.LET(
  _xlpm._依頼NO, A351,
  _xlpm._集計年, YEAR(H351),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51" s="5" t="str">
        <f t="shared" si="31"/>
        <v>SEC</v>
      </c>
      <c r="O351" s="5" t="str">
        <f t="shared" si="32"/>
        <v/>
      </c>
      <c r="P351" s="5" t="str">
        <f t="shared" si="33"/>
        <v/>
      </c>
      <c r="Q351" s="5" t="str">
        <f t="shared" si="34"/>
        <v/>
      </c>
      <c r="R351" s="5" t="str">
        <f t="shared" si="35"/>
        <v/>
      </c>
      <c r="T351" t="b">
        <f>IF(_t受注ﾌｧｲﾙ_総合計[[#This Row],[加工金額]]=_t受注ﾌｧｲﾙ_総合計[[#This Row],[加工金額合計(月次実績)]],TRUE)</f>
        <v>1</v>
      </c>
    </row>
    <row r="352" spans="1:20">
      <c r="A352" s="232" t="s">
        <v>153</v>
      </c>
      <c r="B352" t="s">
        <v>39</v>
      </c>
      <c r="C352" s="2">
        <v>46245</v>
      </c>
      <c r="D352" s="232" t="s">
        <v>3536</v>
      </c>
      <c r="E352" s="232">
        <v>266800</v>
      </c>
      <c r="F352" s="2" cm="1">
        <f t="array" ref="F352">_xlfn.LET(
    _xlpm._完了日,_加工実績DATA[加工完了日],
    _xlpm._調整納期列,_t受注ﾌｧｲﾙ_総合計[調整納期],
    _xlpm._加工完了日,_xlfn.TAKE(
                _xlfn._xlws.FILTER(_xlpm._完了日,
                    (A352=_加工実績DATA[依頼NO])*
                    (YEAR(C352) = YEAR(_xlpm._完了日))
                ),1),
    IF(_xlpm._加工完了日 = 0,NA(),_xlpm._加工完了日)
)</f>
        <v>46242</v>
      </c>
      <c r="G352" s="2" t="str" cm="1">
        <f t="array" ref="G352">_xlfn.LET(
    _xlpm._完了日列,#REF!,
    _xlpm._完了日,
    _xlfn.TAKE(
        _xlfn._xlws.FILTER(_xlpm._完了日列,
            (A352=#REF!)*
            (DATEVALUE("2025/1/1") &lt; C352)
        ),1
    ),
    IFERROR(_xlpm._完了日,"")
)</f>
        <v/>
      </c>
      <c r="H352" s="2" cm="1">
        <f t="array" ref="H352">_xlfn.LET(
    _xlpm.f, IFERROR(F352, 0),
    _xlpm.g, IFERROR(G352, 0),
    _xlpm.c, IFERROR(C352, 0),
    _xlfn.IFS(
        ISNUMBER(_xlpm.f)*(_xlpm.f&gt;0), _xlpm.f,
        ISNUMBER(_xlpm.g)*(_xlpm.g&gt;0), _xlpm.g,
        ISNUMBER(_xlpm.c)*(_xlpm.c&gt;0), _xlpm.c,
        TRUE, ""
    )
)</f>
        <v>46242</v>
      </c>
      <c r="I352" s="5" cm="1">
        <f t="array" ref="I35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(A352=_xlpm._依頼NO列) *
                (YEAR(_xlpm._月次年月日列) = YEAR(H352))
            )
        ),
    0)
)</f>
        <v>266800</v>
      </c>
      <c r="J352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266800</v>
      </c>
      <c r="K352" s="5">
        <f t="shared" si="30"/>
        <v>266800</v>
      </c>
      <c r="L352" s="12">
        <f>_xlfn.LET(
  _xlpm._依頼NO, A352,
  _xlpm._集計年, YEAR(H352),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52" s="12">
        <f>_xlfn.LET(
  _xlpm._依頼NO, A352,
  _xlpm._集計年, YEAR(H352),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52" s="5" t="str">
        <f t="shared" si="31"/>
        <v>SEC</v>
      </c>
      <c r="O352" s="5" t="str">
        <f t="shared" si="32"/>
        <v/>
      </c>
      <c r="P352" s="5" t="str">
        <f t="shared" si="33"/>
        <v/>
      </c>
      <c r="Q352" s="5" t="str">
        <f t="shared" si="34"/>
        <v/>
      </c>
      <c r="R352" s="5" t="str">
        <f t="shared" si="35"/>
        <v/>
      </c>
      <c r="T352" t="b">
        <f>IF(_t受注ﾌｧｲﾙ_総合計[[#This Row],[加工金額]]=_t受注ﾌｧｲﾙ_総合計[[#This Row],[加工金額合計(月次実績)]],TRUE)</f>
        <v>1</v>
      </c>
    </row>
    <row r="353" spans="1:20">
      <c r="A353" s="232" t="s">
        <v>356</v>
      </c>
      <c r="B353" t="s">
        <v>39</v>
      </c>
      <c r="C353" s="2">
        <v>46251</v>
      </c>
      <c r="D353" s="232" t="s">
        <v>2006</v>
      </c>
      <c r="E353" s="232">
        <v>260000</v>
      </c>
      <c r="F353" s="2" cm="1">
        <f t="array" ref="F353">_xlfn.LET(
    _xlpm._完了日,_加工実績DATA[加工完了日],
    _xlpm._調整納期列,_t受注ﾌｧｲﾙ_総合計[調整納期],
    _xlpm._加工完了日,_xlfn.TAKE(
                _xlfn._xlws.FILTER(_xlpm._完了日,
                    (A353=_加工実績DATA[依頼NO])*
                    (YEAR(C353) = YEAR(_xlpm._完了日))
                ),1),
    IF(_xlpm._加工完了日 = 0,NA(),_xlpm._加工完了日)
)</f>
        <v>46245</v>
      </c>
      <c r="G353" s="2" t="str" cm="1">
        <f t="array" ref="G353">_xlfn.LET(
    _xlpm._完了日列,#REF!,
    _xlpm._完了日,
    _xlfn.TAKE(
        _xlfn._xlws.FILTER(_xlpm._完了日列,
            (A353=#REF!)*
            (DATEVALUE("2025/1/1") &lt; C353)
        ),1
    ),
    IFERROR(_xlpm._完了日,"")
)</f>
        <v/>
      </c>
      <c r="H353" s="2" cm="1">
        <f t="array" ref="H353">_xlfn.LET(
    _xlpm.f, IFERROR(F353, 0),
    _xlpm.g, IFERROR(G353, 0),
    _xlpm.c, IFERROR(C353, 0),
    _xlfn.IFS(
        ISNUMBER(_xlpm.f)*(_xlpm.f&gt;0), _xlpm.f,
        ISNUMBER(_xlpm.g)*(_xlpm.g&gt;0), _xlpm.g,
        ISNUMBER(_xlpm.c)*(_xlpm.c&gt;0), _xlpm.c,
        TRUE, ""
    )
)</f>
        <v>46245</v>
      </c>
      <c r="I353" s="5" cm="1">
        <f t="array" ref="I35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(A353=_xlpm._依頼NO列) *
                (YEAR(_xlpm._月次年月日列) = YEAR(H353))
            )
        ),
    0)
)</f>
        <v>260000</v>
      </c>
      <c r="J353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260000</v>
      </c>
      <c r="K353" s="5">
        <f t="shared" si="30"/>
        <v>260000</v>
      </c>
      <c r="L353" s="12">
        <f>_xlfn.LET(
  _xlpm._依頼NO, A353,
  _xlpm._集計年, YEAR(H353),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53" s="12">
        <f>_xlfn.LET(
  _xlpm._依頼NO, A353,
  _xlpm._集計年, YEAR(H353),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53" s="5" t="str">
        <f t="shared" si="31"/>
        <v>SEC</v>
      </c>
      <c r="O353" s="5" t="str">
        <f t="shared" si="32"/>
        <v/>
      </c>
      <c r="P353" s="5" t="str">
        <f t="shared" si="33"/>
        <v/>
      </c>
      <c r="Q353" s="5" t="str">
        <f t="shared" si="34"/>
        <v/>
      </c>
      <c r="R353" s="5" t="str">
        <f t="shared" si="35"/>
        <v/>
      </c>
      <c r="T353" t="b">
        <f>IF(_t受注ﾌｧｲﾙ_総合計[[#This Row],[加工金額]]=_t受注ﾌｧｲﾙ_総合計[[#This Row],[加工金額合計(月次実績)]],TRUE)</f>
        <v>1</v>
      </c>
    </row>
    <row r="354" spans="1:20">
      <c r="A354" s="232" t="s">
        <v>573</v>
      </c>
      <c r="B354" t="s">
        <v>43</v>
      </c>
      <c r="C354" s="2">
        <v>46220</v>
      </c>
      <c r="D354" s="232">
        <v>300</v>
      </c>
      <c r="E354" s="232">
        <v>2700</v>
      </c>
      <c r="F354" s="2" cm="1">
        <f t="array" ref="F354">_xlfn.LET(
    _xlpm._完了日,_加工実績DATA[加工完了日],
    _xlpm._調整納期列,_t受注ﾌｧｲﾙ_総合計[調整納期],
    _xlpm._加工完了日,_xlfn.TAKE(
                _xlfn._xlws.FILTER(_xlpm._完了日,
                    (A354=_加工実績DATA[依頼NO])*
                    (YEAR(C354) = YEAR(_xlpm._完了日))
                ),1),
    IF(_xlpm._加工完了日 = 0,NA(),_xlpm._加工完了日)
)</f>
        <v>46225</v>
      </c>
      <c r="G354" s="2" t="str" cm="1">
        <f t="array" ref="G354">_xlfn.LET(
    _xlpm._完了日列,#REF!,
    _xlpm._完了日,
    _xlfn.TAKE(
        _xlfn._xlws.FILTER(_xlpm._完了日列,
            (A354=#REF!)*
            (DATEVALUE("2025/1/1") &lt; C354)
        ),1
    ),
    IFERROR(_xlpm._完了日,"")
)</f>
        <v/>
      </c>
      <c r="H354" s="2" cm="1">
        <f t="array" ref="H354">_xlfn.LET(
    _xlpm.f, IFERROR(F354, 0),
    _xlpm.g, IFERROR(G354, 0),
    _xlpm.c, IFERROR(C354, 0),
    _xlfn.IFS(
        ISNUMBER(_xlpm.f)*(_xlpm.f&gt;0), _xlpm.f,
        ISNUMBER(_xlpm.g)*(_xlpm.g&gt;0), _xlpm.g,
        ISNUMBER(_xlpm.c)*(_xlpm.c&gt;0), _xlpm.c,
        TRUE, ""
    )
)</f>
        <v>46225</v>
      </c>
      <c r="I354" s="5" cm="1">
        <f t="array" ref="I35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(A354=_xlpm._依頼NO列) *
                (YEAR(_xlpm._月次年月日列) = YEAR(H354))
            )
        ),
    0)
)</f>
        <v>0</v>
      </c>
      <c r="J354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2700</v>
      </c>
      <c r="K354" s="5">
        <f t="shared" si="30"/>
        <v>2700</v>
      </c>
      <c r="L354" s="12">
        <f>_xlfn.LET(
  _xlpm._依頼NO, A354,
  _xlpm._集計年, YEAR(H354),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1</v>
      </c>
      <c r="M354" s="12">
        <f>_xlfn.LET(
  _xlpm._依頼NO, A354,
  _xlpm._集計年, YEAR(H354),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0</v>
      </c>
      <c r="N354" s="5" t="str">
        <f t="shared" si="31"/>
        <v>巻き返し</v>
      </c>
      <c r="O354" s="5" t="str">
        <f t="shared" si="32"/>
        <v/>
      </c>
      <c r="P354" s="5" t="str">
        <f t="shared" si="33"/>
        <v/>
      </c>
      <c r="Q354" s="5" t="str">
        <f t="shared" si="34"/>
        <v/>
      </c>
      <c r="R354" s="5" t="str">
        <f t="shared" si="35"/>
        <v/>
      </c>
      <c r="T354" t="b">
        <f>IF(_t受注ﾌｧｲﾙ_総合計[[#This Row],[加工金額]]=_t受注ﾌｧｲﾙ_総合計[[#This Row],[加工金額合計(月次実績)]],TRUE)</f>
        <v>0</v>
      </c>
    </row>
    <row r="355" spans="1:20">
      <c r="A355" s="232" t="s">
        <v>593</v>
      </c>
      <c r="B355" t="s">
        <v>2982</v>
      </c>
      <c r="C355" s="2">
        <v>46233</v>
      </c>
      <c r="D355" s="232" t="s">
        <v>3156</v>
      </c>
      <c r="E355" s="232">
        <v>21480</v>
      </c>
      <c r="F355" s="2" cm="1">
        <f t="array" ref="F355">_xlfn.LET(
    _xlpm._完了日,_加工実績DATA[加工完了日],
    _xlpm._調整納期列,_t受注ﾌｧｲﾙ_総合計[調整納期],
    _xlpm._加工完了日,_xlfn.TAKE(
                _xlfn._xlws.FILTER(_xlpm._完了日,
                    (A355=_加工実績DATA[依頼NO])*
                    (YEAR(C355) = YEAR(_xlpm._完了日))
                ),1),
    IF(_xlpm._加工完了日 = 0,NA(),_xlpm._加工完了日)
)</f>
        <v>46234</v>
      </c>
      <c r="G355" s="2" t="str" cm="1">
        <f t="array" ref="G355">_xlfn.LET(
    _xlpm._完了日列,#REF!,
    _xlpm._完了日,
    _xlfn.TAKE(
        _xlfn._xlws.FILTER(_xlpm._完了日列,
            (A355=#REF!)*
            (DATEVALUE("2025/1/1") &lt; C355)
        ),1
    ),
    IFERROR(_xlpm._完了日,"")
)</f>
        <v/>
      </c>
      <c r="H355" s="2" cm="1">
        <f t="array" ref="H355">_xlfn.LET(
    _xlpm.f, IFERROR(F355, 0),
    _xlpm.g, IFERROR(G355, 0),
    _xlpm.c, IFERROR(C355, 0),
    _xlfn.IFS(
        ISNUMBER(_xlpm.f)*(_xlpm.f&gt;0), _xlpm.f,
        ISNUMBER(_xlpm.g)*(_xlpm.g&gt;0), _xlpm.g,
        ISNUMBER(_xlpm.c)*(_xlpm.c&gt;0), _xlpm.c,
        TRUE, ""
    )
)</f>
        <v>46234</v>
      </c>
      <c r="I355" s="5" cm="1">
        <f t="array" ref="I35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(A355=_xlpm._依頼NO列) *
                (YEAR(_xlpm._月次年月日列) = YEAR(H355))
            )
        ),
    0)
)</f>
        <v>0</v>
      </c>
      <c r="J355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21480</v>
      </c>
      <c r="K355" s="5">
        <f t="shared" si="30"/>
        <v>21480</v>
      </c>
      <c r="L355" s="12">
        <f>_xlfn.LET(
  _xlpm._依頼NO, A355,
  _xlpm._集計年, YEAR(H355),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55" s="12">
        <f>_xlfn.LET(
  _xlpm._依頼NO, A355,
  _xlpm._集計年, YEAR(H355),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55" s="5" t="str">
        <f t="shared" si="31"/>
        <v>EC</v>
      </c>
      <c r="O355" s="5" t="str">
        <f t="shared" si="32"/>
        <v>ｽﾘｯﾄ</v>
      </c>
      <c r="P355" s="5" t="str">
        <f t="shared" si="33"/>
        <v>分割</v>
      </c>
      <c r="Q355" s="5" t="str">
        <f t="shared" si="34"/>
        <v>接続</v>
      </c>
      <c r="R355" s="5" t="str">
        <f t="shared" si="35"/>
        <v/>
      </c>
      <c r="T355" t="b">
        <f>IF(_t受注ﾌｧｲﾙ_総合計[[#This Row],[加工金額]]=_t受注ﾌｧｲﾙ_総合計[[#This Row],[加工金額合計(月次実績)]],TRUE)</f>
        <v>0</v>
      </c>
    </row>
    <row r="356" spans="1:20">
      <c r="A356" s="232" t="s">
        <v>346</v>
      </c>
      <c r="B356" t="s">
        <v>491</v>
      </c>
      <c r="C356" s="2">
        <v>46241</v>
      </c>
      <c r="D356" s="232" t="s">
        <v>2917</v>
      </c>
      <c r="E356" s="232">
        <v>171000</v>
      </c>
      <c r="F356" s="2" cm="1">
        <f t="array" ref="F356">_xlfn.LET(
    _xlpm._完了日,_加工実績DATA[加工完了日],
    _xlpm._調整納期列,_t受注ﾌｧｲﾙ_総合計[調整納期],
    _xlpm._加工完了日,_xlfn.TAKE(
                _xlfn._xlws.FILTER(_xlpm._完了日,
                    (A356=_加工実績DATA[依頼NO])*
                    (YEAR(C356) = YEAR(_xlpm._完了日))
                ),1),
    IF(_xlpm._加工完了日 = 0,NA(),_xlpm._加工完了日)
)</f>
        <v>46237</v>
      </c>
      <c r="G356" s="2" t="str" cm="1">
        <f t="array" ref="G356">_xlfn.LET(
    _xlpm._完了日列,#REF!,
    _xlpm._完了日,
    _xlfn.TAKE(
        _xlfn._xlws.FILTER(_xlpm._完了日列,
            (A356=#REF!)*
            (DATEVALUE("2025/1/1") &lt; C356)
        ),1
    ),
    IFERROR(_xlpm._完了日,"")
)</f>
        <v/>
      </c>
      <c r="H356" s="2" cm="1">
        <f t="array" ref="H356">_xlfn.LET(
    _xlpm.f, IFERROR(F356, 0),
    _xlpm.g, IFERROR(G356, 0),
    _xlpm.c, IFERROR(C356, 0),
    _xlfn.IFS(
        ISNUMBER(_xlpm.f)*(_xlpm.f&gt;0), _xlpm.f,
        ISNUMBER(_xlpm.g)*(_xlpm.g&gt;0), _xlpm.g,
        ISNUMBER(_xlpm.c)*(_xlpm.c&gt;0), _xlpm.c,
        TRUE, ""
    )
)</f>
        <v>46237</v>
      </c>
      <c r="I356" s="5" cm="1">
        <f t="array" ref="I35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(A356=_xlpm._依頼NO列) *
                (YEAR(_xlpm._月次年月日列) = YEAR(H356))
            )
        ),
    0)
)</f>
        <v>171000</v>
      </c>
      <c r="J356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171000</v>
      </c>
      <c r="K356" s="5">
        <f t="shared" si="30"/>
        <v>171000</v>
      </c>
      <c r="L356" s="12">
        <f>_xlfn.LET(
  _xlpm._依頼NO, A356,
  _xlpm._集計年, YEAR(H356),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56" s="12">
        <f>_xlfn.LET(
  _xlpm._依頼NO, A356,
  _xlpm._集計年, YEAR(H356),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56" s="5" t="str">
        <f t="shared" si="31"/>
        <v>EC</v>
      </c>
      <c r="O356" s="5" t="str">
        <f t="shared" si="32"/>
        <v>検査</v>
      </c>
      <c r="P356" s="5" t="str">
        <f t="shared" si="33"/>
        <v/>
      </c>
      <c r="Q356" s="5" t="str">
        <f t="shared" si="34"/>
        <v/>
      </c>
      <c r="R356" s="5" t="str">
        <f t="shared" si="35"/>
        <v/>
      </c>
      <c r="T356" t="b">
        <f>IF(_t受注ﾌｧｲﾙ_総合計[[#This Row],[加工金額]]=_t受注ﾌｧｲﾙ_総合計[[#This Row],[加工金額合計(月次実績)]],TRUE)</f>
        <v>1</v>
      </c>
    </row>
    <row r="357" spans="1:20">
      <c r="A357" s="232" t="s">
        <v>347</v>
      </c>
      <c r="B357" t="s">
        <v>491</v>
      </c>
      <c r="C357" s="2">
        <v>46244</v>
      </c>
      <c r="D357" s="232" t="s">
        <v>1811</v>
      </c>
      <c r="E357" s="232">
        <v>57000</v>
      </c>
      <c r="F357" s="2" cm="1">
        <f t="array" ref="F357">_xlfn.LET(
    _xlpm._完了日,_加工実績DATA[加工完了日],
    _xlpm._調整納期列,_t受注ﾌｧｲﾙ_総合計[調整納期],
    _xlpm._加工完了日,_xlfn.TAKE(
                _xlfn._xlws.FILTER(_xlpm._完了日,
                    (A357=_加工実績DATA[依頼NO])*
                    (YEAR(C357) = YEAR(_xlpm._完了日))
                ),1),
    IF(_xlpm._加工完了日 = 0,NA(),_xlpm._加工完了日)
)</f>
        <v>46239</v>
      </c>
      <c r="G357" s="2" t="str" cm="1">
        <f t="array" ref="G357">_xlfn.LET(
    _xlpm._完了日列,#REF!,
    _xlpm._完了日,
    _xlfn.TAKE(
        _xlfn._xlws.FILTER(_xlpm._完了日列,
            (A357=#REF!)*
            (DATEVALUE("2025/1/1") &lt; C357)
        ),1
    ),
    IFERROR(_xlpm._完了日,"")
)</f>
        <v/>
      </c>
      <c r="H357" s="2" cm="1">
        <f t="array" ref="H357">_xlfn.LET(
    _xlpm.f, IFERROR(F357, 0),
    _xlpm.g, IFERROR(G357, 0),
    _xlpm.c, IFERROR(C357, 0),
    _xlfn.IFS(
        ISNUMBER(_xlpm.f)*(_xlpm.f&gt;0), _xlpm.f,
        ISNUMBER(_xlpm.g)*(_xlpm.g&gt;0), _xlpm.g,
        ISNUMBER(_xlpm.c)*(_xlpm.c&gt;0), _xlpm.c,
        TRUE, ""
    )
)</f>
        <v>46239</v>
      </c>
      <c r="I357" s="5" cm="1">
        <f t="array" ref="I35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(A357=_xlpm._依頼NO列) *
                (YEAR(_xlpm._月次年月日列) = YEAR(H357))
            )
        ),
    0)
)</f>
        <v>57000</v>
      </c>
      <c r="J357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57000</v>
      </c>
      <c r="K357" s="5">
        <f t="shared" si="30"/>
        <v>57000</v>
      </c>
      <c r="L357" s="12">
        <f>_xlfn.LET(
  _xlpm._依頼NO, A357,
  _xlpm._集計年, YEAR(H357),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57" s="12">
        <f>_xlfn.LET(
  _xlpm._依頼NO, A357,
  _xlpm._集計年, YEAR(H357),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57" s="5" t="str">
        <f t="shared" si="31"/>
        <v>EC</v>
      </c>
      <c r="O357" s="5" t="str">
        <f t="shared" si="32"/>
        <v>検査</v>
      </c>
      <c r="P357" s="5" t="str">
        <f t="shared" si="33"/>
        <v/>
      </c>
      <c r="Q357" s="5" t="str">
        <f t="shared" si="34"/>
        <v/>
      </c>
      <c r="R357" s="5" t="str">
        <f t="shared" si="35"/>
        <v/>
      </c>
      <c r="T357" t="b">
        <f>IF(_t受注ﾌｧｲﾙ_総合計[[#This Row],[加工金額]]=_t受注ﾌｧｲﾙ_総合計[[#This Row],[加工金額合計(月次実績)]],TRUE)</f>
        <v>1</v>
      </c>
    </row>
    <row r="358" spans="1:20">
      <c r="A358" s="232" t="s">
        <v>348</v>
      </c>
      <c r="B358" t="s">
        <v>491</v>
      </c>
      <c r="C358" s="2">
        <v>46251</v>
      </c>
      <c r="D358" s="232" t="s">
        <v>2917</v>
      </c>
      <c r="E358" s="232">
        <v>171000</v>
      </c>
      <c r="F358" s="2" cm="1">
        <f t="array" ref="F358">_xlfn.LET(
    _xlpm._完了日,_加工実績DATA[加工完了日],
    _xlpm._調整納期列,_t受注ﾌｧｲﾙ_総合計[調整納期],
    _xlpm._加工完了日,_xlfn.TAKE(
                _xlfn._xlws.FILTER(_xlpm._完了日,
                    (A358=_加工実績DATA[依頼NO])*
                    (YEAR(C358) = YEAR(_xlpm._完了日))
                ),1),
    IF(_xlpm._加工完了日 = 0,NA(),_xlpm._加工完了日)
)</f>
        <v>46238</v>
      </c>
      <c r="G358" s="2" t="str" cm="1">
        <f t="array" ref="G358">_xlfn.LET(
    _xlpm._完了日列,#REF!,
    _xlpm._完了日,
    _xlfn.TAKE(
        _xlfn._xlws.FILTER(_xlpm._完了日列,
            (A358=#REF!)*
            (DATEVALUE("2025/1/1") &lt; C358)
        ),1
    ),
    IFERROR(_xlpm._完了日,"")
)</f>
        <v/>
      </c>
      <c r="H358" s="2" cm="1">
        <f t="array" ref="H358">_xlfn.LET(
    _xlpm.f, IFERROR(F358, 0),
    _xlpm.g, IFERROR(G358, 0),
    _xlpm.c, IFERROR(C358, 0),
    _xlfn.IFS(
        ISNUMBER(_xlpm.f)*(_xlpm.f&gt;0), _xlpm.f,
        ISNUMBER(_xlpm.g)*(_xlpm.g&gt;0), _xlpm.g,
        ISNUMBER(_xlpm.c)*(_xlpm.c&gt;0), _xlpm.c,
        TRUE, ""
    )
)</f>
        <v>46238</v>
      </c>
      <c r="I358" s="5" cm="1">
        <f t="array" ref="I35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(A358=_xlpm._依頼NO列) *
                (YEAR(_xlpm._月次年月日列) = YEAR(H358))
            )
        ),
    0)
)</f>
        <v>171000</v>
      </c>
      <c r="J358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171000</v>
      </c>
      <c r="K358" s="5">
        <f t="shared" si="30"/>
        <v>171000</v>
      </c>
      <c r="L358" s="12">
        <f>_xlfn.LET(
  _xlpm._依頼NO, A358,
  _xlpm._集計年, YEAR(H358),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58" s="12">
        <f>_xlfn.LET(
  _xlpm._依頼NO, A358,
  _xlpm._集計年, YEAR(H358),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58" s="5" t="str">
        <f t="shared" si="31"/>
        <v>EC</v>
      </c>
      <c r="O358" s="5" t="str">
        <f t="shared" si="32"/>
        <v>検査</v>
      </c>
      <c r="P358" s="5" t="str">
        <f t="shared" si="33"/>
        <v/>
      </c>
      <c r="Q358" s="5" t="str">
        <f t="shared" si="34"/>
        <v/>
      </c>
      <c r="R358" s="5" t="str">
        <f t="shared" si="35"/>
        <v/>
      </c>
      <c r="T358" t="b">
        <f>IF(_t受注ﾌｧｲﾙ_総合計[[#This Row],[加工金額]]=_t受注ﾌｧｲﾙ_総合計[[#This Row],[加工金額合計(月次実績)]],TRUE)</f>
        <v>1</v>
      </c>
    </row>
    <row r="359" spans="1:20">
      <c r="A359" s="232" t="s">
        <v>231</v>
      </c>
      <c r="B359" t="s">
        <v>16</v>
      </c>
      <c r="C359" s="2">
        <v>46234</v>
      </c>
      <c r="D359" s="232" t="s">
        <v>1793</v>
      </c>
      <c r="E359" s="232">
        <v>17000</v>
      </c>
      <c r="F359" s="2" cm="1">
        <f t="array" ref="F359">_xlfn.LET(
    _xlpm._完了日,_加工実績DATA[加工完了日],
    _xlpm._調整納期列,_t受注ﾌｧｲﾙ_総合計[調整納期],
    _xlpm._加工完了日,_xlfn.TAKE(
                _xlfn._xlws.FILTER(_xlpm._完了日,
                    (A359=_加工実績DATA[依頼NO])*
                    (YEAR(C359) = YEAR(_xlpm._完了日))
                ),1),
    IF(_xlpm._加工完了日 = 0,NA(),_xlpm._加工完了日)
)</f>
        <v>46231</v>
      </c>
      <c r="G359" s="2" t="str" cm="1">
        <f t="array" ref="G359">_xlfn.LET(
    _xlpm._完了日列,#REF!,
    _xlpm._完了日,
    _xlfn.TAKE(
        _xlfn._xlws.FILTER(_xlpm._完了日列,
            (A359=#REF!)*
            (DATEVALUE("2025/1/1") &lt; C359)
        ),1
    ),
    IFERROR(_xlpm._完了日,"")
)</f>
        <v/>
      </c>
      <c r="H359" s="2" cm="1">
        <f t="array" ref="H359">_xlfn.LET(
    _xlpm.f, IFERROR(F359, 0),
    _xlpm.g, IFERROR(G359, 0),
    _xlpm.c, IFERROR(C359, 0),
    _xlfn.IFS(
        ISNUMBER(_xlpm.f)*(_xlpm.f&gt;0), _xlpm.f,
        ISNUMBER(_xlpm.g)*(_xlpm.g&gt;0), _xlpm.g,
        ISNUMBER(_xlpm.c)*(_xlpm.c&gt;0), _xlpm.c,
        TRUE, ""
    )
)</f>
        <v>46231</v>
      </c>
      <c r="I359" s="5" cm="1">
        <f t="array" ref="I35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(A359=_xlpm._依頼NO列) *
                (YEAR(_xlpm._月次年月日列) = YEAR(H359))
            )
        ),
    0)
)</f>
        <v>0</v>
      </c>
      <c r="J359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17000</v>
      </c>
      <c r="K359" s="5">
        <f t="shared" si="30"/>
        <v>17000</v>
      </c>
      <c r="L359" s="12">
        <f>_xlfn.LET(
  _xlpm._依頼NO, A359,
  _xlpm._集計年, YEAR(H359),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59" s="12">
        <f>_xlfn.LET(
  _xlpm._依頼NO, A359,
  _xlpm._集計年, YEAR(H359),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59" s="5" t="str">
        <f t="shared" si="31"/>
        <v>ｽﾘｯﾄ</v>
      </c>
      <c r="O359" s="5" t="str">
        <f t="shared" si="32"/>
        <v/>
      </c>
      <c r="P359" s="5" t="str">
        <f t="shared" si="33"/>
        <v/>
      </c>
      <c r="Q359" s="5" t="str">
        <f t="shared" si="34"/>
        <v/>
      </c>
      <c r="R359" s="5" t="str">
        <f t="shared" si="35"/>
        <v/>
      </c>
      <c r="T359" t="b">
        <f>IF(_t受注ﾌｧｲﾙ_総合計[[#This Row],[加工金額]]=_t受注ﾌｧｲﾙ_総合計[[#This Row],[加工金額合計(月次実績)]],TRUE)</f>
        <v>0</v>
      </c>
    </row>
    <row r="360" spans="1:20">
      <c r="A360" s="232" t="s">
        <v>595</v>
      </c>
      <c r="B360" t="s">
        <v>16</v>
      </c>
      <c r="C360" s="2">
        <v>46234</v>
      </c>
      <c r="D360" s="232" t="s">
        <v>2248</v>
      </c>
      <c r="E360" s="232">
        <v>27200</v>
      </c>
      <c r="F360" s="2" cm="1">
        <f t="array" ref="F360">_xlfn.LET(
    _xlpm._完了日,_加工実績DATA[加工完了日],
    _xlpm._調整納期列,_t受注ﾌｧｲﾙ_総合計[調整納期],
    _xlpm._加工完了日,_xlfn.TAKE(
                _xlfn._xlws.FILTER(_xlpm._完了日,
                    (A360=_加工実績DATA[依頼NO])*
                    (YEAR(C360) = YEAR(_xlpm._完了日))
                ),1),
    IF(_xlpm._加工完了日 = 0,NA(),_xlpm._加工完了日)
)</f>
        <v>46231</v>
      </c>
      <c r="G360" s="2" t="str" cm="1">
        <f t="array" ref="G360">_xlfn.LET(
    _xlpm._完了日列,#REF!,
    _xlpm._完了日,
    _xlfn.TAKE(
        _xlfn._xlws.FILTER(_xlpm._完了日列,
            (A360=#REF!)*
            (DATEVALUE("2025/1/1") &lt; C360)
        ),1
    ),
    IFERROR(_xlpm._完了日,"")
)</f>
        <v/>
      </c>
      <c r="H360" s="2" cm="1">
        <f t="array" ref="H360">_xlfn.LET(
    _xlpm.f, IFERROR(F360, 0),
    _xlpm.g, IFERROR(G360, 0),
    _xlpm.c, IFERROR(C360, 0),
    _xlfn.IFS(
        ISNUMBER(_xlpm.f)*(_xlpm.f&gt;0), _xlpm.f,
        ISNUMBER(_xlpm.g)*(_xlpm.g&gt;0), _xlpm.g,
        ISNUMBER(_xlpm.c)*(_xlpm.c&gt;0), _xlpm.c,
        TRUE, ""
    )
)</f>
        <v>46231</v>
      </c>
      <c r="I360" s="5" cm="1">
        <f t="array" ref="I36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(A360=_xlpm._依頼NO列) *
                (YEAR(_xlpm._月次年月日列) = YEAR(H360))
            )
        ),
    0)
)</f>
        <v>0</v>
      </c>
      <c r="J360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27200</v>
      </c>
      <c r="K360" s="5">
        <f t="shared" si="30"/>
        <v>27200</v>
      </c>
      <c r="L360" s="12">
        <f>_xlfn.LET(
  _xlpm._依頼NO, A360,
  _xlpm._集計年, YEAR(H360),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60" s="12">
        <f>_xlfn.LET(
  _xlpm._依頼NO, A360,
  _xlpm._集計年, YEAR(H360),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60" s="5" t="str">
        <f t="shared" si="31"/>
        <v>ｽﾘｯﾄ</v>
      </c>
      <c r="O360" s="5" t="str">
        <f t="shared" si="32"/>
        <v/>
      </c>
      <c r="P360" s="5" t="str">
        <f t="shared" si="33"/>
        <v/>
      </c>
      <c r="Q360" s="5" t="str">
        <f t="shared" si="34"/>
        <v/>
      </c>
      <c r="R360" s="5" t="str">
        <f t="shared" si="35"/>
        <v/>
      </c>
      <c r="T360" t="b">
        <f>IF(_t受注ﾌｧｲﾙ_総合計[[#This Row],[加工金額]]=_t受注ﾌｧｲﾙ_総合計[[#This Row],[加工金額合計(月次実績)]],TRUE)</f>
        <v>0</v>
      </c>
    </row>
    <row r="361" spans="1:20">
      <c r="A361" s="232" t="s">
        <v>2988</v>
      </c>
      <c r="B361" t="s">
        <v>17</v>
      </c>
      <c r="C361" s="2">
        <v>46234</v>
      </c>
      <c r="D361" s="232">
        <v>200</v>
      </c>
      <c r="E361" s="232">
        <v>0</v>
      </c>
      <c r="F361" s="2" cm="1">
        <f t="array" ref="F361">_xlfn.LET(
    _xlpm._完了日,_加工実績DATA[加工完了日],
    _xlpm._調整納期列,_t受注ﾌｧｲﾙ_総合計[調整納期],
    _xlpm._加工完了日,_xlfn.TAKE(
                _xlfn._xlws.FILTER(_xlpm._完了日,
                    (A361=_加工実績DATA[依頼NO])*
                    (YEAR(C361) = YEAR(_xlpm._完了日))
                ),1),
    IF(_xlpm._加工完了日 = 0,NA(),_xlpm._加工完了日)
)</f>
        <v>46233</v>
      </c>
      <c r="G361" s="2" t="str" cm="1">
        <f t="array" ref="G361">_xlfn.LET(
    _xlpm._完了日列,#REF!,
    _xlpm._完了日,
    _xlfn.TAKE(
        _xlfn._xlws.FILTER(_xlpm._完了日列,
            (A361=#REF!)*
            (DATEVALUE("2025/1/1") &lt; C361)
        ),1
    ),
    IFERROR(_xlpm._完了日,"")
)</f>
        <v/>
      </c>
      <c r="H361" s="2" cm="1">
        <f t="array" ref="H361">_xlfn.LET(
    _xlpm.f, IFERROR(F361, 0),
    _xlpm.g, IFERROR(G361, 0),
    _xlpm.c, IFERROR(C361, 0),
    _xlfn.IFS(
        ISNUMBER(_xlpm.f)*(_xlpm.f&gt;0), _xlpm.f,
        ISNUMBER(_xlpm.g)*(_xlpm.g&gt;0), _xlpm.g,
        ISNUMBER(_xlpm.c)*(_xlpm.c&gt;0), _xlpm.c,
        TRUE, ""
    )
)</f>
        <v>46233</v>
      </c>
      <c r="I361" s="5" cm="1">
        <f t="array" ref="I36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(A361=_xlpm._依頼NO列) *
                (YEAR(_xlpm._月次年月日列) = YEAR(H361))
            )
        ),
    0)
)</f>
        <v>0</v>
      </c>
      <c r="J361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0</v>
      </c>
      <c r="K361" s="5">
        <f t="shared" si="30"/>
        <v>0</v>
      </c>
      <c r="L361" s="12">
        <f>_xlfn.LET(
  _xlpm._依頼NO, A361,
  _xlpm._集計年, YEAR(H361),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1</v>
      </c>
      <c r="M361" s="12">
        <f>_xlfn.LET(
  _xlpm._依頼NO, A361,
  _xlpm._集計年, YEAR(H361),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0</v>
      </c>
      <c r="N361" s="5" t="str">
        <f t="shared" si="31"/>
        <v>ｽﾗｲｽ</v>
      </c>
      <c r="O361" s="5" t="str">
        <f t="shared" si="32"/>
        <v/>
      </c>
      <c r="P361" s="5" t="str">
        <f t="shared" si="33"/>
        <v/>
      </c>
      <c r="Q361" s="5" t="str">
        <f t="shared" si="34"/>
        <v/>
      </c>
      <c r="R361" s="5" t="str">
        <f t="shared" si="35"/>
        <v/>
      </c>
      <c r="T361" t="b">
        <f>IF(_t受注ﾌｧｲﾙ_総合計[[#This Row],[加工金額]]=_t受注ﾌｧｲﾙ_総合計[[#This Row],[加工金額合計(月次実績)]],TRUE)</f>
        <v>1</v>
      </c>
    </row>
    <row r="362" spans="1:20">
      <c r="A362" s="232" t="s">
        <v>2994</v>
      </c>
      <c r="B362" t="s">
        <v>284</v>
      </c>
      <c r="C362" s="2">
        <v>46231</v>
      </c>
      <c r="D362" s="232">
        <v>190</v>
      </c>
      <c r="E362" s="232">
        <v>0</v>
      </c>
      <c r="F362" s="2" cm="1">
        <f t="array" ref="F362">_xlfn.LET(
    _xlpm._完了日,_加工実績DATA[加工完了日],
    _xlpm._調整納期列,_t受注ﾌｧｲﾙ_総合計[調整納期],
    _xlpm._加工完了日,_xlfn.TAKE(
                _xlfn._xlws.FILTER(_xlpm._完了日,
                    (A362=_加工実績DATA[依頼NO])*
                    (YEAR(C362) = YEAR(_xlpm._完了日))
                ),1),
    IF(_xlpm._加工完了日 = 0,NA(),_xlpm._加工完了日)
)</f>
        <v>46230</v>
      </c>
      <c r="G362" s="2" t="str" cm="1">
        <f t="array" ref="G362">_xlfn.LET(
    _xlpm._完了日列,#REF!,
    _xlpm._完了日,
    _xlfn.TAKE(
        _xlfn._xlws.FILTER(_xlpm._完了日列,
            (A362=#REF!)*
            (DATEVALUE("2025/1/1") &lt; C362)
        ),1
    ),
    IFERROR(_xlpm._完了日,"")
)</f>
        <v/>
      </c>
      <c r="H362" s="2" cm="1">
        <f t="array" ref="H362">_xlfn.LET(
    _xlpm.f, IFERROR(F362, 0),
    _xlpm.g, IFERROR(G362, 0),
    _xlpm.c, IFERROR(C362, 0),
    _xlfn.IFS(
        ISNUMBER(_xlpm.f)*(_xlpm.f&gt;0), _xlpm.f,
        ISNUMBER(_xlpm.g)*(_xlpm.g&gt;0), _xlpm.g,
        ISNUMBER(_xlpm.c)*(_xlpm.c&gt;0), _xlpm.c,
        TRUE, ""
    )
)</f>
        <v>46230</v>
      </c>
      <c r="I362" s="5" cm="1">
        <f t="array" ref="I36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(A362=_xlpm._依頼NO列) *
                (YEAR(_xlpm._月次年月日列) = YEAR(H362))
            )
        ),
    0)
)</f>
        <v>0</v>
      </c>
      <c r="J362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0</v>
      </c>
      <c r="K362" s="5">
        <f t="shared" si="30"/>
        <v>0</v>
      </c>
      <c r="L362" s="12">
        <f>_xlfn.LET(
  _xlpm._依頼NO, A362,
  _xlpm._集計年, YEAR(H362),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1</v>
      </c>
      <c r="M362" s="12">
        <f>_xlfn.LET(
  _xlpm._依頼NO, A362,
  _xlpm._集計年, YEAR(H362),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0</v>
      </c>
      <c r="N362" s="5" t="str">
        <f t="shared" si="31"/>
        <v>接続</v>
      </c>
      <c r="O362" s="5" t="str">
        <f t="shared" si="32"/>
        <v/>
      </c>
      <c r="P362" s="5" t="str">
        <f t="shared" si="33"/>
        <v/>
      </c>
      <c r="Q362" s="5" t="str">
        <f t="shared" si="34"/>
        <v/>
      </c>
      <c r="R362" s="5" t="str">
        <f t="shared" si="35"/>
        <v/>
      </c>
      <c r="T362" t="b">
        <f>IF(_t受注ﾌｧｲﾙ_総合計[[#This Row],[加工金額]]=_t受注ﾌｧｲﾙ_総合計[[#This Row],[加工金額合計(月次実績)]],TRUE)</f>
        <v>1</v>
      </c>
    </row>
    <row r="363" spans="1:20">
      <c r="A363" s="232" t="s">
        <v>380</v>
      </c>
      <c r="B363" t="s">
        <v>36</v>
      </c>
      <c r="C363" s="2">
        <v>46244</v>
      </c>
      <c r="D363" s="232">
        <v>6000</v>
      </c>
      <c r="E363" s="232">
        <v>108000</v>
      </c>
      <c r="F363" s="2" cm="1">
        <f t="array" ref="F363">_xlfn.LET(
    _xlpm._完了日,_加工実績DATA[加工完了日],
    _xlpm._調整納期列,_t受注ﾌｧｲﾙ_総合計[調整納期],
    _xlpm._加工完了日,_xlfn.TAKE(
                _xlfn._xlws.FILTER(_xlpm._完了日,
                    (A363=_加工実績DATA[依頼NO])*
                    (YEAR(C363) = YEAR(_xlpm._完了日))
                ),1),
    IF(_xlpm._加工完了日 = 0,NA(),_xlpm._加工完了日)
)</f>
        <v>46238</v>
      </c>
      <c r="G363" s="2" t="str" cm="1">
        <f t="array" ref="G363">_xlfn.LET(
    _xlpm._完了日列,#REF!,
    _xlpm._完了日,
    _xlfn.TAKE(
        _xlfn._xlws.FILTER(_xlpm._完了日列,
            (A363=#REF!)*
            (DATEVALUE("2025/1/1") &lt; C363)
        ),1
    ),
    IFERROR(_xlpm._完了日,"")
)</f>
        <v/>
      </c>
      <c r="H363" s="2" cm="1">
        <f t="array" ref="H363">_xlfn.LET(
    _xlpm.f, IFERROR(F363, 0),
    _xlpm.g, IFERROR(G363, 0),
    _xlpm.c, IFERROR(C363, 0),
    _xlfn.IFS(
        ISNUMBER(_xlpm.f)*(_xlpm.f&gt;0), _xlpm.f,
        ISNUMBER(_xlpm.g)*(_xlpm.g&gt;0), _xlpm.g,
        ISNUMBER(_xlpm.c)*(_xlpm.c&gt;0), _xlpm.c,
        TRUE, ""
    )
)</f>
        <v>46238</v>
      </c>
      <c r="I363" s="5" cm="1">
        <f t="array" ref="I36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(A363=_xlpm._依頼NO列) *
                (YEAR(_xlpm._月次年月日列) = YEAR(H363))
            )
        ),
    0)
)</f>
        <v>117600</v>
      </c>
      <c r="J363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117600</v>
      </c>
      <c r="K363" s="5">
        <f t="shared" si="30"/>
        <v>108000</v>
      </c>
      <c r="L363" s="12">
        <f>_xlfn.LET(
  _xlpm._依頼NO, A363,
  _xlpm._集計年, YEAR(H363),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1</v>
      </c>
      <c r="M363" s="12">
        <f>_xlfn.LET(
  _xlpm._依頼NO, A363,
  _xlpm._集計年, YEAR(H363),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0</v>
      </c>
      <c r="N363" s="5" t="str">
        <f t="shared" si="31"/>
        <v>EC</v>
      </c>
      <c r="O363" s="5" t="str">
        <f t="shared" si="32"/>
        <v/>
      </c>
      <c r="P363" s="5" t="str">
        <f t="shared" si="33"/>
        <v/>
      </c>
      <c r="Q363" s="5" t="str">
        <f t="shared" si="34"/>
        <v/>
      </c>
      <c r="R363" s="5" t="str">
        <f t="shared" si="35"/>
        <v/>
      </c>
      <c r="T363" t="b">
        <f>IF(_t受注ﾌｧｲﾙ_総合計[[#This Row],[加工金額]]=_t受注ﾌｧｲﾙ_総合計[[#This Row],[加工金額合計(月次実績)]],TRUE)</f>
        <v>1</v>
      </c>
    </row>
    <row r="364" spans="1:20">
      <c r="A364" s="232" t="s">
        <v>370</v>
      </c>
      <c r="B364" t="s">
        <v>36</v>
      </c>
      <c r="C364" s="2">
        <v>46244</v>
      </c>
      <c r="D364" s="232">
        <v>400</v>
      </c>
      <c r="E364" s="232">
        <v>7200</v>
      </c>
      <c r="F364" s="2" cm="1">
        <f t="array" ref="F364">_xlfn.LET(
    _xlpm._完了日,_加工実績DATA[加工完了日],
    _xlpm._調整納期列,_t受注ﾌｧｲﾙ_総合計[調整納期],
    _xlpm._加工完了日,_xlfn.TAKE(
                _xlfn._xlws.FILTER(_xlpm._完了日,
                    (A364=_加工実績DATA[依頼NO])*
                    (YEAR(C364) = YEAR(_xlpm._完了日))
                ),1),
    IF(_xlpm._加工完了日 = 0,NA(),_xlpm._加工完了日)
)</f>
        <v>46237</v>
      </c>
      <c r="G364" s="2" t="str" cm="1">
        <f t="array" ref="G364">_xlfn.LET(
    _xlpm._完了日列,#REF!,
    _xlpm._完了日,
    _xlfn.TAKE(
        _xlfn._xlws.FILTER(_xlpm._完了日列,
            (A364=#REF!)*
            (DATEVALUE("2025/1/1") &lt; C364)
        ),1
    ),
    IFERROR(_xlpm._完了日,"")
)</f>
        <v/>
      </c>
      <c r="H364" s="2" cm="1">
        <f t="array" ref="H364">_xlfn.LET(
    _xlpm.f, IFERROR(F364, 0),
    _xlpm.g, IFERROR(G364, 0),
    _xlpm.c, IFERROR(C364, 0),
    _xlfn.IFS(
        ISNUMBER(_xlpm.f)*(_xlpm.f&gt;0), _xlpm.f,
        ISNUMBER(_xlpm.g)*(_xlpm.g&gt;0), _xlpm.g,
        ISNUMBER(_xlpm.c)*(_xlpm.c&gt;0), _xlpm.c,
        TRUE, ""
    )
)</f>
        <v>46237</v>
      </c>
      <c r="I364" s="5" cm="1">
        <f t="array" ref="I36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(A364=_xlpm._依頼NO列) *
                (YEAR(_xlpm._月次年月日列) = YEAR(H364))
            )
        ),
    0)
)</f>
        <v>7840</v>
      </c>
      <c r="J364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7840</v>
      </c>
      <c r="K364" s="5">
        <f t="shared" si="30"/>
        <v>7200</v>
      </c>
      <c r="L364" s="12">
        <f>_xlfn.LET(
  _xlpm._依頼NO, A364,
  _xlpm._集計年, YEAR(H364),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1</v>
      </c>
      <c r="M364" s="12">
        <f>_xlfn.LET(
  _xlpm._依頼NO, A364,
  _xlpm._集計年, YEAR(H364),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0</v>
      </c>
      <c r="N364" s="5" t="str">
        <f t="shared" si="31"/>
        <v>EC</v>
      </c>
      <c r="O364" s="5" t="str">
        <f t="shared" si="32"/>
        <v/>
      </c>
      <c r="P364" s="5" t="str">
        <f t="shared" si="33"/>
        <v/>
      </c>
      <c r="Q364" s="5" t="str">
        <f t="shared" si="34"/>
        <v/>
      </c>
      <c r="R364" s="5" t="str">
        <f t="shared" si="35"/>
        <v/>
      </c>
      <c r="T364" t="b">
        <f>IF(_t受注ﾌｧｲﾙ_総合計[[#This Row],[加工金額]]=_t受注ﾌｧｲﾙ_総合計[[#This Row],[加工金額合計(月次実績)]],TRUE)</f>
        <v>1</v>
      </c>
    </row>
    <row r="365" spans="1:20">
      <c r="A365" s="232" t="s">
        <v>357</v>
      </c>
      <c r="B365" t="s">
        <v>39</v>
      </c>
      <c r="C365" s="2">
        <v>46210</v>
      </c>
      <c r="D365" s="232" t="s">
        <v>3163</v>
      </c>
      <c r="E365" s="232">
        <v>82862</v>
      </c>
      <c r="F365" s="2" cm="1">
        <f t="array" ref="F365">_xlfn.LET(
    _xlpm._完了日,_加工実績DATA[加工完了日],
    _xlpm._調整納期列,_t受注ﾌｧｲﾙ_総合計[調整納期],
    _xlpm._加工完了日,_xlfn.TAKE(
                _xlfn._xlws.FILTER(_xlpm._完了日,
                    (A365=_加工実績DATA[依頼NO])*
                    (YEAR(C365) = YEAR(_xlpm._完了日))
                ),1),
    IF(_xlpm._加工完了日 = 0,NA(),_xlpm._加工完了日)
)</f>
        <v>46239</v>
      </c>
      <c r="G365" s="2" t="str" cm="1">
        <f t="array" ref="G365">_xlfn.LET(
    _xlpm._完了日列,#REF!,
    _xlpm._完了日,
    _xlfn.TAKE(
        _xlfn._xlws.FILTER(_xlpm._完了日列,
            (A365=#REF!)*
            (DATEVALUE("2025/1/1") &lt; C365)
        ),1
    ),
    IFERROR(_xlpm._完了日,"")
)</f>
        <v/>
      </c>
      <c r="H365" s="2" cm="1">
        <f t="array" ref="H365">_xlfn.LET(
    _xlpm.f, IFERROR(F365, 0),
    _xlpm.g, IFERROR(G365, 0),
    _xlpm.c, IFERROR(C365, 0),
    _xlfn.IFS(
        ISNUMBER(_xlpm.f)*(_xlpm.f&gt;0), _xlpm.f,
        ISNUMBER(_xlpm.g)*(_xlpm.g&gt;0), _xlpm.g,
        ISNUMBER(_xlpm.c)*(_xlpm.c&gt;0), _xlpm.c,
        TRUE, ""
    )
)</f>
        <v>46239</v>
      </c>
      <c r="I365" s="5" cm="1">
        <f t="array" ref="I36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(A365=_xlpm._依頼NO列) *
                (YEAR(_xlpm._月次年月日列) = YEAR(H365))
            )
        ),
    0)
)</f>
        <v>82862</v>
      </c>
      <c r="J365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82862</v>
      </c>
      <c r="K365" s="5">
        <f t="shared" si="30"/>
        <v>82862</v>
      </c>
      <c r="L365" s="12">
        <f>_xlfn.LET(
  _xlpm._依頼NO, A365,
  _xlpm._集計年, YEAR(H365),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65" s="12">
        <f>_xlfn.LET(
  _xlpm._依頼NO, A365,
  _xlpm._集計年, YEAR(H365),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65" s="5" t="str">
        <f t="shared" si="31"/>
        <v>SEC</v>
      </c>
      <c r="O365" s="5" t="str">
        <f t="shared" si="32"/>
        <v/>
      </c>
      <c r="P365" s="5" t="str">
        <f t="shared" si="33"/>
        <v/>
      </c>
      <c r="Q365" s="5" t="str">
        <f t="shared" si="34"/>
        <v/>
      </c>
      <c r="R365" s="5" t="str">
        <f t="shared" si="35"/>
        <v/>
      </c>
      <c r="T365" t="b">
        <f>IF(_t受注ﾌｧｲﾙ_総合計[[#This Row],[加工金額]]=_t受注ﾌｧｲﾙ_総合計[[#This Row],[加工金額合計(月次実績)]],TRUE)</f>
        <v>1</v>
      </c>
    </row>
    <row r="366" spans="1:20">
      <c r="A366" s="232" t="s">
        <v>354</v>
      </c>
      <c r="B366" t="s">
        <v>866</v>
      </c>
      <c r="C366" s="2">
        <v>46255</v>
      </c>
      <c r="D366" s="232" t="s">
        <v>3594</v>
      </c>
      <c r="E366" s="232">
        <v>115040</v>
      </c>
      <c r="F366" s="2" cm="1">
        <f t="array" ref="F366">_xlfn.LET(
    _xlpm._完了日,_加工実績DATA[加工完了日],
    _xlpm._調整納期列,_t受注ﾌｧｲﾙ_総合計[調整納期],
    _xlpm._加工完了日,_xlfn.TAKE(
                _xlfn._xlws.FILTER(_xlpm._完了日,
                    (A366=_加工実績DATA[依頼NO])*
                    (YEAR(C366) = YEAR(_xlpm._完了日))
                ),1),
    IF(_xlpm._加工完了日 = 0,NA(),_xlpm._加工完了日)
)</f>
        <v>46252</v>
      </c>
      <c r="G366" s="2" t="str" cm="1">
        <f t="array" ref="G366">_xlfn.LET(
    _xlpm._完了日列,#REF!,
    _xlpm._完了日,
    _xlfn.TAKE(
        _xlfn._xlws.FILTER(_xlpm._完了日列,
            (A366=#REF!)*
            (DATEVALUE("2025/1/1") &lt; C366)
        ),1
    ),
    IFERROR(_xlpm._完了日,"")
)</f>
        <v/>
      </c>
      <c r="H366" s="2" cm="1">
        <f t="array" ref="H366">_xlfn.LET(
    _xlpm.f, IFERROR(F366, 0),
    _xlpm.g, IFERROR(G366, 0),
    _xlpm.c, IFERROR(C366, 0),
    _xlfn.IFS(
        ISNUMBER(_xlpm.f)*(_xlpm.f&gt;0), _xlpm.f,
        ISNUMBER(_xlpm.g)*(_xlpm.g&gt;0), _xlpm.g,
        ISNUMBER(_xlpm.c)*(_xlpm.c&gt;0), _xlpm.c,
        TRUE, ""
    )
)</f>
        <v>46252</v>
      </c>
      <c r="I366" s="5" cm="1">
        <f t="array" ref="I36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(A366=_xlpm._依頼NO列) *
                (YEAR(_xlpm._月次年月日列) = YEAR(H366))
            )
        ),
    0)
)</f>
        <v>115040</v>
      </c>
      <c r="J366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115040</v>
      </c>
      <c r="K366" s="5">
        <f t="shared" si="30"/>
        <v>115040</v>
      </c>
      <c r="L366" s="12">
        <f>_xlfn.LET(
  _xlpm._依頼NO, A366,
  _xlpm._集計年, YEAR(H366),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66" s="12">
        <f>_xlfn.LET(
  _xlpm._依頼NO, A366,
  _xlpm._集計年, YEAR(H366),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66" s="5" t="str">
        <f t="shared" si="31"/>
        <v>分割</v>
      </c>
      <c r="O366" s="5" t="str">
        <f t="shared" si="32"/>
        <v>エンボス</v>
      </c>
      <c r="P366" s="5" t="str">
        <f t="shared" si="33"/>
        <v/>
      </c>
      <c r="Q366" s="5" t="str">
        <f t="shared" si="34"/>
        <v/>
      </c>
      <c r="R366" s="5" t="str">
        <f t="shared" si="35"/>
        <v/>
      </c>
      <c r="T366" t="b">
        <f>IF(_t受注ﾌｧｲﾙ_総合計[[#This Row],[加工金額]]=_t受注ﾌｧｲﾙ_総合計[[#This Row],[加工金額合計(月次実績)]],TRUE)</f>
        <v>1</v>
      </c>
    </row>
    <row r="367" spans="1:20">
      <c r="A367" s="232" t="s">
        <v>3096</v>
      </c>
      <c r="B367" t="s">
        <v>46</v>
      </c>
      <c r="C367" s="2">
        <v>46213</v>
      </c>
      <c r="D367" s="232" t="s">
        <v>3167</v>
      </c>
      <c r="E367" s="232">
        <v>73487</v>
      </c>
      <c r="F367" s="2" cm="1">
        <f t="array" ref="F367">_xlfn.LET(
    _xlpm._完了日,_加工実績DATA[加工完了日],
    _xlpm._調整納期列,_t受注ﾌｧｲﾙ_総合計[調整納期],
    _xlpm._加工完了日,_xlfn.TAKE(
                _xlfn._xlws.FILTER(_xlpm._完了日,
                    (A367=_加工実績DATA[依頼NO])*
                    (YEAR(C367) = YEAR(_xlpm._完了日))
                ),1),
    IF(_xlpm._加工完了日 = 0,NA(),_xlpm._加工完了日)
)</f>
        <v>46239</v>
      </c>
      <c r="G367" s="2" t="str" cm="1">
        <f t="array" ref="G367">_xlfn.LET(
    _xlpm._完了日列,#REF!,
    _xlpm._完了日,
    _xlfn.TAKE(
        _xlfn._xlws.FILTER(_xlpm._完了日列,
            (A367=#REF!)*
            (DATEVALUE("2025/1/1") &lt; C367)
        ),1
    ),
    IFERROR(_xlpm._完了日,"")
)</f>
        <v/>
      </c>
      <c r="H367" s="2" cm="1">
        <f t="array" ref="H367">_xlfn.LET(
    _xlpm.f, IFERROR(F367, 0),
    _xlpm.g, IFERROR(G367, 0),
    _xlpm.c, IFERROR(C367, 0),
    _xlfn.IFS(
        ISNUMBER(_xlpm.f)*(_xlpm.f&gt;0), _xlpm.f,
        ISNUMBER(_xlpm.g)*(_xlpm.g&gt;0), _xlpm.g,
        ISNUMBER(_xlpm.c)*(_xlpm.c&gt;0), _xlpm.c,
        TRUE, ""
    )
)</f>
        <v>46239</v>
      </c>
      <c r="I367" s="5" cm="1">
        <f t="array" ref="I36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(A367=_xlpm._依頼NO列) *
                (YEAR(_xlpm._月次年月日列) = YEAR(H367))
            )
        ),
    0)
)</f>
        <v>76367</v>
      </c>
      <c r="J367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76367</v>
      </c>
      <c r="K367" s="5">
        <f t="shared" si="30"/>
        <v>73487</v>
      </c>
      <c r="L367" s="12">
        <f>_xlfn.LET(
  _xlpm._依頼NO, A367,
  _xlpm._集計年, YEAR(H367),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1</v>
      </c>
      <c r="M367" s="12">
        <f>_xlfn.LET(
  _xlpm._依頼NO, A367,
  _xlpm._集計年, YEAR(H367),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0</v>
      </c>
      <c r="N367" s="5" t="str">
        <f t="shared" si="31"/>
        <v>SEC</v>
      </c>
      <c r="O367" s="5" t="str">
        <f t="shared" si="32"/>
        <v>ｽﾘｯﾄ</v>
      </c>
      <c r="P367" s="5" t="str">
        <f t="shared" si="33"/>
        <v/>
      </c>
      <c r="Q367" s="5" t="str">
        <f t="shared" si="34"/>
        <v/>
      </c>
      <c r="R367" s="5" t="str">
        <f t="shared" si="35"/>
        <v/>
      </c>
      <c r="T367" t="b">
        <f>IF(_t受注ﾌｧｲﾙ_総合計[[#This Row],[加工金額]]=_t受注ﾌｧｲﾙ_総合計[[#This Row],[加工金額合計(月次実績)]],TRUE)</f>
        <v>1</v>
      </c>
    </row>
    <row r="368" spans="1:20">
      <c r="A368" s="232" t="s">
        <v>136</v>
      </c>
      <c r="B368" t="s">
        <v>3457</v>
      </c>
      <c r="C368" s="2">
        <v>46254</v>
      </c>
      <c r="D368" s="232">
        <v>3300</v>
      </c>
      <c r="E368" s="232">
        <v>211200</v>
      </c>
      <c r="F368" s="2" cm="1">
        <f t="array" ref="F368">_xlfn.LET(
    _xlpm._完了日,_加工実績DATA[加工完了日],
    _xlpm._調整納期列,_t受注ﾌｧｲﾙ_総合計[調整納期],
    _xlpm._加工完了日,_xlfn.TAKE(
                _xlfn._xlws.FILTER(_xlpm._完了日,
                    (A368=_加工実績DATA[依頼NO])*
                    (YEAR(C368) = YEAR(_xlpm._完了日))
                ),1),
    IF(_xlpm._加工完了日 = 0,NA(),_xlpm._加工完了日)
)</f>
        <v>46242</v>
      </c>
      <c r="G368" s="2" t="str" cm="1">
        <f t="array" ref="G368">_xlfn.LET(
    _xlpm._完了日列,#REF!,
    _xlpm._完了日,
    _xlfn.TAKE(
        _xlfn._xlws.FILTER(_xlpm._完了日列,
            (A368=#REF!)*
            (DATEVALUE("2025/1/1") &lt; C368)
        ),1
    ),
    IFERROR(_xlpm._完了日,"")
)</f>
        <v/>
      </c>
      <c r="H368" s="2" cm="1">
        <f t="array" ref="H368">_xlfn.LET(
    _xlpm.f, IFERROR(F368, 0),
    _xlpm.g, IFERROR(G368, 0),
    _xlpm.c, IFERROR(C368, 0),
    _xlfn.IFS(
        ISNUMBER(_xlpm.f)*(_xlpm.f&gt;0), _xlpm.f,
        ISNUMBER(_xlpm.g)*(_xlpm.g&gt;0), _xlpm.g,
        ISNUMBER(_xlpm.c)*(_xlpm.c&gt;0), _xlpm.c,
        TRUE, ""
    )
)</f>
        <v>46242</v>
      </c>
      <c r="I368" s="5" cm="1">
        <f t="array" ref="I36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(A368=_xlpm._依頼NO列) *
                (YEAR(_xlpm._月次年月日列) = YEAR(H368))
            )
        ),
    0)
)</f>
        <v>211200</v>
      </c>
      <c r="J368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211200</v>
      </c>
      <c r="K368" s="5">
        <f t="shared" si="30"/>
        <v>211200</v>
      </c>
      <c r="L368" s="12">
        <f>_xlfn.LET(
  _xlpm._依頼NO, A368,
  _xlpm._集計年, YEAR(H368),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68" s="12">
        <f>_xlfn.LET(
  _xlpm._依頼NO, A368,
  _xlpm._集計年, YEAR(H368),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68" s="5" t="str">
        <f t="shared" si="31"/>
        <v>検反</v>
      </c>
      <c r="O368" s="5" t="str">
        <f t="shared" si="32"/>
        <v>EC</v>
      </c>
      <c r="P368" s="5" t="str">
        <f t="shared" si="33"/>
        <v/>
      </c>
      <c r="Q368" s="5" t="str">
        <f t="shared" si="34"/>
        <v/>
      </c>
      <c r="R368" s="5" t="str">
        <f t="shared" si="35"/>
        <v/>
      </c>
      <c r="T368" t="b">
        <f>IF(_t受注ﾌｧｲﾙ_総合計[[#This Row],[加工金額]]=_t受注ﾌｧｲﾙ_総合計[[#This Row],[加工金額合計(月次実績)]],TRUE)</f>
        <v>1</v>
      </c>
    </row>
    <row r="369" spans="1:20">
      <c r="A369" s="232" t="s">
        <v>596</v>
      </c>
      <c r="B369" t="s">
        <v>3457</v>
      </c>
      <c r="C369" s="2">
        <v>46254</v>
      </c>
      <c r="D369" s="232">
        <v>300</v>
      </c>
      <c r="E369" s="232">
        <v>19200</v>
      </c>
      <c r="F369" s="2" cm="1">
        <f t="array" ref="F369">_xlfn.LET(
    _xlpm._完了日,_加工実績DATA[加工完了日],
    _xlpm._調整納期列,_t受注ﾌｧｲﾙ_総合計[調整納期],
    _xlpm._加工完了日,_xlfn.TAKE(
                _xlfn._xlws.FILTER(_xlpm._完了日,
                    (A369=_加工実績DATA[依頼NO])*
                    (YEAR(C369) = YEAR(_xlpm._完了日))
                ),1),
    IF(_xlpm._加工完了日 = 0,NA(),_xlpm._加工完了日)
)</f>
        <v>46241</v>
      </c>
      <c r="G369" s="2" t="str" cm="1">
        <f t="array" ref="G369">_xlfn.LET(
    _xlpm._完了日列,#REF!,
    _xlpm._完了日,
    _xlfn.TAKE(
        _xlfn._xlws.FILTER(_xlpm._完了日列,
            (A369=#REF!)*
            (DATEVALUE("2025/1/1") &lt; C369)
        ),1
    ),
    IFERROR(_xlpm._完了日,"")
)</f>
        <v/>
      </c>
      <c r="H369" s="2" cm="1">
        <f t="array" ref="H369">_xlfn.LET(
    _xlpm.f, IFERROR(F369, 0),
    _xlpm.g, IFERROR(G369, 0),
    _xlpm.c, IFERROR(C369, 0),
    _xlfn.IFS(
        ISNUMBER(_xlpm.f)*(_xlpm.f&gt;0), _xlpm.f,
        ISNUMBER(_xlpm.g)*(_xlpm.g&gt;0), _xlpm.g,
        ISNUMBER(_xlpm.c)*(_xlpm.c&gt;0), _xlpm.c,
        TRUE, ""
    )
)</f>
        <v>46241</v>
      </c>
      <c r="I369" s="5" cm="1">
        <f t="array" ref="I36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(A369=_xlpm._依頼NO列) *
                (YEAR(_xlpm._月次年月日列) = YEAR(H369))
            )
        ),
    0)
)</f>
        <v>19200</v>
      </c>
      <c r="J369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19200</v>
      </c>
      <c r="K369" s="5">
        <f t="shared" si="30"/>
        <v>19200</v>
      </c>
      <c r="L369" s="12">
        <f>_xlfn.LET(
  _xlpm._依頼NO, A369,
  _xlpm._集計年, YEAR(H369),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69" s="12">
        <f>_xlfn.LET(
  _xlpm._依頼NO, A369,
  _xlpm._集計年, YEAR(H369),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69" s="5" t="str">
        <f t="shared" si="31"/>
        <v>検反</v>
      </c>
      <c r="O369" s="5" t="str">
        <f t="shared" si="32"/>
        <v>EC</v>
      </c>
      <c r="P369" s="5" t="str">
        <f t="shared" si="33"/>
        <v/>
      </c>
      <c r="Q369" s="5" t="str">
        <f t="shared" si="34"/>
        <v/>
      </c>
      <c r="R369" s="5" t="str">
        <f t="shared" si="35"/>
        <v/>
      </c>
      <c r="T369" t="b">
        <f>IF(_t受注ﾌｧｲﾙ_総合計[[#This Row],[加工金額]]=_t受注ﾌｧｲﾙ_総合計[[#This Row],[加工金額合計(月次実績)]],TRUE)</f>
        <v>1</v>
      </c>
    </row>
    <row r="370" spans="1:20">
      <c r="A370" s="232" t="s">
        <v>881</v>
      </c>
      <c r="B370" t="s">
        <v>41</v>
      </c>
      <c r="C370" s="2">
        <v>46259</v>
      </c>
      <c r="D370" s="232">
        <v>1200</v>
      </c>
      <c r="E370" s="232">
        <v>55200</v>
      </c>
      <c r="F370" s="2" cm="1">
        <f t="array" ref="F370">_xlfn.LET(
    _xlpm._完了日,_加工実績DATA[加工完了日],
    _xlpm._調整納期列,_t受注ﾌｧｲﾙ_総合計[調整納期],
    _xlpm._加工完了日,_xlfn.TAKE(
                _xlfn._xlws.FILTER(_xlpm._完了日,
                    (A370=_加工実績DATA[依頼NO])*
                    (YEAR(C370) = YEAR(_xlpm._完了日))
                ),1),
    IF(_xlpm._加工完了日 = 0,NA(),_xlpm._加工完了日)
)</f>
        <v>46241</v>
      </c>
      <c r="G370" s="2" t="str" cm="1">
        <f t="array" ref="G370">_xlfn.LET(
    _xlpm._完了日列,#REF!,
    _xlpm._完了日,
    _xlfn.TAKE(
        _xlfn._xlws.FILTER(_xlpm._完了日列,
            (A370=#REF!)*
            (DATEVALUE("2025/1/1") &lt; C370)
        ),1
    ),
    IFERROR(_xlpm._完了日,"")
)</f>
        <v/>
      </c>
      <c r="H370" s="2" cm="1">
        <f t="array" ref="H370">_xlfn.LET(
    _xlpm.f, IFERROR(F370, 0),
    _xlpm.g, IFERROR(G370, 0),
    _xlpm.c, IFERROR(C370, 0),
    _xlfn.IFS(
        ISNUMBER(_xlpm.f)*(_xlpm.f&gt;0), _xlpm.f,
        ISNUMBER(_xlpm.g)*(_xlpm.g&gt;0), _xlpm.g,
        ISNUMBER(_xlpm.c)*(_xlpm.c&gt;0), _xlpm.c,
        TRUE, ""
    )
)</f>
        <v>46241</v>
      </c>
      <c r="I370" s="5" cm="1">
        <f t="array" ref="I37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(A370=_xlpm._依頼NO列) *
                (YEAR(_xlpm._月次年月日列) = YEAR(H370))
            )
        ),
    0)
)</f>
        <v>55200</v>
      </c>
      <c r="J370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55200</v>
      </c>
      <c r="K370" s="5">
        <f t="shared" si="30"/>
        <v>55200</v>
      </c>
      <c r="L370" s="12">
        <f>_xlfn.LET(
  _xlpm._依頼NO, A370,
  _xlpm._集計年, YEAR(H370),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70" s="12">
        <f>_xlfn.LET(
  _xlpm._依頼NO, A370,
  _xlpm._集計年, YEAR(H370),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70" s="5" t="str">
        <f t="shared" si="31"/>
        <v>検反</v>
      </c>
      <c r="O370" s="5" t="str">
        <f t="shared" si="32"/>
        <v/>
      </c>
      <c r="P370" s="5" t="str">
        <f t="shared" si="33"/>
        <v/>
      </c>
      <c r="Q370" s="5" t="str">
        <f t="shared" si="34"/>
        <v/>
      </c>
      <c r="R370" s="5" t="str">
        <f t="shared" si="35"/>
        <v/>
      </c>
      <c r="T370" t="b">
        <f>IF(_t受注ﾌｧｲﾙ_総合計[[#This Row],[加工金額]]=_t受注ﾌｧｲﾙ_総合計[[#This Row],[加工金額合計(月次実績)]],TRUE)</f>
        <v>1</v>
      </c>
    </row>
    <row r="371" spans="1:20">
      <c r="A371" s="232" t="s">
        <v>351</v>
      </c>
      <c r="B371" t="s">
        <v>3109</v>
      </c>
      <c r="C371" s="2">
        <v>46239</v>
      </c>
      <c r="D371" s="232">
        <v>500</v>
      </c>
      <c r="E371" s="232">
        <v>17500</v>
      </c>
      <c r="F371" s="2" cm="1">
        <f t="array" ref="F371">_xlfn.LET(
    _xlpm._完了日,_加工実績DATA[加工完了日],
    _xlpm._調整納期列,_t受注ﾌｧｲﾙ_総合計[調整納期],
    _xlpm._加工完了日,_xlfn.TAKE(
                _xlfn._xlws.FILTER(_xlpm._完了日,
                    (A371=_加工実績DATA[依頼NO])*
                    (YEAR(C371) = YEAR(_xlpm._完了日))
                ),1),
    IF(_xlpm._加工完了日 = 0,NA(),_xlpm._加工完了日)
)</f>
        <v>46238</v>
      </c>
      <c r="G371" s="2" t="str" cm="1">
        <f t="array" ref="G371">_xlfn.LET(
    _xlpm._完了日列,#REF!,
    _xlpm._完了日,
    _xlfn.TAKE(
        _xlfn._xlws.FILTER(_xlpm._完了日列,
            (A371=#REF!)*
            (DATEVALUE("2025/1/1") &lt; C371)
        ),1
    ),
    IFERROR(_xlpm._完了日,"")
)</f>
        <v/>
      </c>
      <c r="H371" s="2" cm="1">
        <f t="array" ref="H371">_xlfn.LET(
    _xlpm.f, IFERROR(F371, 0),
    _xlpm.g, IFERROR(G371, 0),
    _xlpm.c, IFERROR(C371, 0),
    _xlfn.IFS(
        ISNUMBER(_xlpm.f)*(_xlpm.f&gt;0), _xlpm.f,
        ISNUMBER(_xlpm.g)*(_xlpm.g&gt;0), _xlpm.g,
        ISNUMBER(_xlpm.c)*(_xlpm.c&gt;0), _xlpm.c,
        TRUE, ""
    )
)</f>
        <v>46238</v>
      </c>
      <c r="I371" s="5" cm="1">
        <f t="array" ref="I37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(A371=_xlpm._依頼NO列) *
                (YEAR(_xlpm._月次年月日列) = YEAR(H371))
            )
        ),
    0)
)</f>
        <v>17500</v>
      </c>
      <c r="J371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17500</v>
      </c>
      <c r="K371" s="5">
        <f t="shared" si="30"/>
        <v>17500</v>
      </c>
      <c r="L371" s="12">
        <f>_xlfn.LET(
  _xlpm._依頼NO, A371,
  _xlpm._集計年, YEAR(H371),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71" s="12">
        <f>_xlfn.LET(
  _xlpm._依頼NO, A371,
  _xlpm._集計年, YEAR(H371),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71" s="5" t="str">
        <f t="shared" si="31"/>
        <v>EC</v>
      </c>
      <c r="O371" s="5" t="str">
        <f t="shared" si="32"/>
        <v>スリット</v>
      </c>
      <c r="P371" s="5" t="str">
        <f t="shared" si="33"/>
        <v/>
      </c>
      <c r="Q371" s="5" t="str">
        <f t="shared" si="34"/>
        <v/>
      </c>
      <c r="R371" s="5" t="str">
        <f t="shared" si="35"/>
        <v/>
      </c>
      <c r="T371" t="b">
        <f>IF(_t受注ﾌｧｲﾙ_総合計[[#This Row],[加工金額]]=_t受注ﾌｧｲﾙ_総合計[[#This Row],[加工金額合計(月次実績)]],TRUE)</f>
        <v>1</v>
      </c>
    </row>
    <row r="372" spans="1:20">
      <c r="A372" s="232" t="s">
        <v>3124</v>
      </c>
      <c r="B372" t="s">
        <v>3181</v>
      </c>
      <c r="C372" s="2">
        <v>46244</v>
      </c>
      <c r="D372" s="232">
        <v>0</v>
      </c>
      <c r="E372" s="232">
        <v>0</v>
      </c>
      <c r="F372" s="2" cm="1">
        <f t="array" ref="F372">_xlfn.LET(
    _xlpm._完了日,_加工実績DATA[加工完了日],
    _xlpm._調整納期列,_t受注ﾌｧｲﾙ_総合計[調整納期],
    _xlpm._加工完了日,_xlfn.TAKE(
                _xlfn._xlws.FILTER(_xlpm._完了日,
                    (A372=_加工実績DATA[依頼NO])*
                    (YEAR(C372) = YEAR(_xlpm._完了日))
                ),1),
    IF(_xlpm._加工完了日 = 0,NA(),_xlpm._加工完了日)
)</f>
        <v>46237</v>
      </c>
      <c r="G372" s="2" t="str" cm="1">
        <f t="array" ref="G372">_xlfn.LET(
    _xlpm._完了日列,#REF!,
    _xlpm._完了日,
    _xlfn.TAKE(
        _xlfn._xlws.FILTER(_xlpm._完了日列,
            (A372=#REF!)*
            (DATEVALUE("2025/1/1") &lt; C372)
        ),1
    ),
    IFERROR(_xlpm._完了日,"")
)</f>
        <v/>
      </c>
      <c r="H372" s="2" cm="1">
        <f t="array" ref="H372">_xlfn.LET(
    _xlpm.f, IFERROR(F372, 0),
    _xlpm.g, IFERROR(G372, 0),
    _xlpm.c, IFERROR(C372, 0),
    _xlfn.IFS(
        ISNUMBER(_xlpm.f)*(_xlpm.f&gt;0), _xlpm.f,
        ISNUMBER(_xlpm.g)*(_xlpm.g&gt;0), _xlpm.g,
        ISNUMBER(_xlpm.c)*(_xlpm.c&gt;0), _xlpm.c,
        TRUE, ""
    )
)</f>
        <v>46237</v>
      </c>
      <c r="I372" s="5" cm="1">
        <f t="array" ref="I37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(A372=_xlpm._依頼NO列) *
                (YEAR(_xlpm._月次年月日列) = YEAR(H372))
            )
        ),
    0)
)</f>
        <v>4150</v>
      </c>
      <c r="J372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4150</v>
      </c>
      <c r="K372" s="5">
        <f t="shared" si="30"/>
        <v>0</v>
      </c>
      <c r="L372" s="12">
        <f>_xlfn.LET(
  _xlpm._依頼NO, A372,
  _xlpm._集計年, YEAR(H372),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1</v>
      </c>
      <c r="M372" s="12">
        <f>_xlfn.LET(
  _xlpm._依頼NO, A372,
  _xlpm._集計年, YEAR(H372),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0</v>
      </c>
      <c r="N372" s="5" t="str">
        <f t="shared" si="31"/>
        <v>ｽﾘｯﾄ</v>
      </c>
      <c r="O372" s="5" t="str">
        <f t="shared" si="32"/>
        <v>巻き返し</v>
      </c>
      <c r="P372" s="5" t="str">
        <f t="shared" si="33"/>
        <v/>
      </c>
      <c r="Q372" s="5" t="str">
        <f t="shared" si="34"/>
        <v/>
      </c>
      <c r="R372" s="5" t="str">
        <f t="shared" si="35"/>
        <v/>
      </c>
      <c r="T372" t="b">
        <f>IF(_t受注ﾌｧｲﾙ_総合計[[#This Row],[加工金額]]=_t受注ﾌｧｲﾙ_総合計[[#This Row],[加工金額合計(月次実績)]],TRUE)</f>
        <v>1</v>
      </c>
    </row>
    <row r="373" spans="1:20">
      <c r="A373" s="232" t="s">
        <v>352</v>
      </c>
      <c r="B373" t="s">
        <v>491</v>
      </c>
      <c r="C373" s="2">
        <v>46252</v>
      </c>
      <c r="D373" s="232" t="s">
        <v>2917</v>
      </c>
      <c r="E373" s="232">
        <v>171000</v>
      </c>
      <c r="F373" s="2" cm="1">
        <f t="array" ref="F373">_xlfn.LET(
    _xlpm._完了日,_加工実績DATA[加工完了日],
    _xlpm._調整納期列,_t受注ﾌｧｲﾙ_総合計[調整納期],
    _xlpm._加工完了日,_xlfn.TAKE(
                _xlfn._xlws.FILTER(_xlpm._完了日,
                    (A373=_加工実績DATA[依頼NO])*
                    (YEAR(C373) = YEAR(_xlpm._完了日))
                ),1),
    IF(_xlpm._加工完了日 = 0,NA(),_xlpm._加工完了日)
)</f>
        <v>46244</v>
      </c>
      <c r="G373" s="2" t="str" cm="1">
        <f t="array" ref="G373">_xlfn.LET(
    _xlpm._完了日列,#REF!,
    _xlpm._完了日,
    _xlfn.TAKE(
        _xlfn._xlws.FILTER(_xlpm._完了日列,
            (A373=#REF!)*
            (DATEVALUE("2025/1/1") &lt; C373)
        ),1
    ),
    IFERROR(_xlpm._完了日,"")
)</f>
        <v/>
      </c>
      <c r="H373" s="2" cm="1">
        <f t="array" ref="H373">_xlfn.LET(
    _xlpm.f, IFERROR(F373, 0),
    _xlpm.g, IFERROR(G373, 0),
    _xlpm.c, IFERROR(C373, 0),
    _xlfn.IFS(
        ISNUMBER(_xlpm.f)*(_xlpm.f&gt;0), _xlpm.f,
        ISNUMBER(_xlpm.g)*(_xlpm.g&gt;0), _xlpm.g,
        ISNUMBER(_xlpm.c)*(_xlpm.c&gt;0), _xlpm.c,
        TRUE, ""
    )
)</f>
        <v>46244</v>
      </c>
      <c r="I373" s="5" cm="1">
        <f t="array" ref="I37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(A373=_xlpm._依頼NO列) *
                (YEAR(_xlpm._月次年月日列) = YEAR(H373))
            )
        ),
    0)
)</f>
        <v>171000</v>
      </c>
      <c r="J373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171000</v>
      </c>
      <c r="K373" s="5">
        <f t="shared" si="30"/>
        <v>171000</v>
      </c>
      <c r="L373" s="12">
        <f>_xlfn.LET(
  _xlpm._依頼NO, A373,
  _xlpm._集計年, YEAR(H373),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73" s="12">
        <f>_xlfn.LET(
  _xlpm._依頼NO, A373,
  _xlpm._集計年, YEAR(H373),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73" s="5" t="str">
        <f t="shared" si="31"/>
        <v>EC</v>
      </c>
      <c r="O373" s="5" t="str">
        <f t="shared" si="32"/>
        <v>検査</v>
      </c>
      <c r="P373" s="5" t="str">
        <f t="shared" si="33"/>
        <v/>
      </c>
      <c r="Q373" s="5" t="str">
        <f t="shared" si="34"/>
        <v/>
      </c>
      <c r="R373" s="5" t="str">
        <f t="shared" si="35"/>
        <v/>
      </c>
      <c r="T373" t="b">
        <f>IF(_t受注ﾌｧｲﾙ_総合計[[#This Row],[加工金額]]=_t受注ﾌｧｲﾙ_総合計[[#This Row],[加工金額合計(月次実績)]],TRUE)</f>
        <v>1</v>
      </c>
    </row>
    <row r="374" spans="1:20">
      <c r="A374" s="232" t="s">
        <v>353</v>
      </c>
      <c r="B374" t="s">
        <v>491</v>
      </c>
      <c r="C374" s="2">
        <v>46252</v>
      </c>
      <c r="D374" s="232" t="s">
        <v>2917</v>
      </c>
      <c r="E374" s="232">
        <v>171000</v>
      </c>
      <c r="F374" s="2" cm="1">
        <f t="array" ref="F374">_xlfn.LET(
    _xlpm._完了日,_加工実績DATA[加工完了日],
    _xlpm._調整納期列,_t受注ﾌｧｲﾙ_総合計[調整納期],
    _xlpm._加工完了日,_xlfn.TAKE(
                _xlfn._xlws.FILTER(_xlpm._完了日,
                    (A374=_加工実績DATA[依頼NO])*
                    (YEAR(C374) = YEAR(_xlpm._完了日))
                ),1),
    IF(_xlpm._加工完了日 = 0,NA(),_xlpm._加工完了日)
)</f>
        <v>46245</v>
      </c>
      <c r="G374" s="2" t="str" cm="1">
        <f t="array" ref="G374">_xlfn.LET(
    _xlpm._完了日列,#REF!,
    _xlpm._完了日,
    _xlfn.TAKE(
        _xlfn._xlws.FILTER(_xlpm._完了日列,
            (A374=#REF!)*
            (DATEVALUE("2025/1/1") &lt; C374)
        ),1
    ),
    IFERROR(_xlpm._完了日,"")
)</f>
        <v/>
      </c>
      <c r="H374" s="2" cm="1">
        <f t="array" ref="H374">_xlfn.LET(
    _xlpm.f, IFERROR(F374, 0),
    _xlpm.g, IFERROR(G374, 0),
    _xlpm.c, IFERROR(C374, 0),
    _xlfn.IFS(
        ISNUMBER(_xlpm.f)*(_xlpm.f&gt;0), _xlpm.f,
        ISNUMBER(_xlpm.g)*(_xlpm.g&gt;0), _xlpm.g,
        ISNUMBER(_xlpm.c)*(_xlpm.c&gt;0), _xlpm.c,
        TRUE, ""
    )
)</f>
        <v>46245</v>
      </c>
      <c r="I374" s="5" cm="1">
        <f t="array" ref="I37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(A374=_xlpm._依頼NO列) *
                (YEAR(_xlpm._月次年月日列) = YEAR(H374))
            )
        ),
    0)
)</f>
        <v>171000</v>
      </c>
      <c r="J374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171000</v>
      </c>
      <c r="K374" s="5">
        <f t="shared" si="30"/>
        <v>171000</v>
      </c>
      <c r="L374" s="12">
        <f>_xlfn.LET(
  _xlpm._依頼NO, A374,
  _xlpm._集計年, YEAR(H374),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74" s="12">
        <f>_xlfn.LET(
  _xlpm._依頼NO, A374,
  _xlpm._集計年, YEAR(H374),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74" s="5" t="str">
        <f t="shared" si="31"/>
        <v>EC</v>
      </c>
      <c r="O374" s="5" t="str">
        <f t="shared" si="32"/>
        <v>検査</v>
      </c>
      <c r="P374" s="5" t="str">
        <f t="shared" si="33"/>
        <v/>
      </c>
      <c r="Q374" s="5" t="str">
        <f t="shared" si="34"/>
        <v/>
      </c>
      <c r="R374" s="5" t="str">
        <f t="shared" si="35"/>
        <v/>
      </c>
      <c r="T374" t="b">
        <f>IF(_t受注ﾌｧｲﾙ_総合計[[#This Row],[加工金額]]=_t受注ﾌｧｲﾙ_総合計[[#This Row],[加工金額合計(月次実績)]],TRUE)</f>
        <v>1</v>
      </c>
    </row>
    <row r="375" spans="1:20">
      <c r="A375" s="232" t="s">
        <v>326</v>
      </c>
      <c r="B375" t="s">
        <v>491</v>
      </c>
      <c r="C375" s="2">
        <v>46255</v>
      </c>
      <c r="D375" s="232" t="s">
        <v>2917</v>
      </c>
      <c r="E375" s="232">
        <v>171000</v>
      </c>
      <c r="F375" s="2" cm="1">
        <f t="array" ref="F375">_xlfn.LET(
    _xlpm._完了日,_加工実績DATA[加工完了日],
    _xlpm._調整納期列,_t受注ﾌｧｲﾙ_総合計[調整納期],
    _xlpm._加工完了日,_xlfn.TAKE(
                _xlfn._xlws.FILTER(_xlpm._完了日,
                    (A375=_加工実績DATA[依頼NO])*
                    (YEAR(C375) = YEAR(_xlpm._完了日))
                ),1),
    IF(_xlpm._加工完了日 = 0,NA(),_xlpm._加工完了日)
)</f>
        <v>46251</v>
      </c>
      <c r="G375" s="2" t="str" cm="1">
        <f t="array" ref="G375">_xlfn.LET(
    _xlpm._完了日列,#REF!,
    _xlpm._完了日,
    _xlfn.TAKE(
        _xlfn._xlws.FILTER(_xlpm._完了日列,
            (A375=#REF!)*
            (DATEVALUE("2025/1/1") &lt; C375)
        ),1
    ),
    IFERROR(_xlpm._完了日,"")
)</f>
        <v/>
      </c>
      <c r="H375" s="2" cm="1">
        <f t="array" ref="H375">_xlfn.LET(
    _xlpm.f, IFERROR(F375, 0),
    _xlpm.g, IFERROR(G375, 0),
    _xlpm.c, IFERROR(C375, 0),
    _xlfn.IFS(
        ISNUMBER(_xlpm.f)*(_xlpm.f&gt;0), _xlpm.f,
        ISNUMBER(_xlpm.g)*(_xlpm.g&gt;0), _xlpm.g,
        ISNUMBER(_xlpm.c)*(_xlpm.c&gt;0), _xlpm.c,
        TRUE, ""
    )
)</f>
        <v>46251</v>
      </c>
      <c r="I375" s="5" cm="1">
        <f t="array" ref="I37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(A375=_xlpm._依頼NO列) *
                (YEAR(_xlpm._月次年月日列) = YEAR(H375))
            )
        ),
    0)
)</f>
        <v>171000</v>
      </c>
      <c r="J375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171000</v>
      </c>
      <c r="K375" s="5">
        <f t="shared" si="30"/>
        <v>171000</v>
      </c>
      <c r="L375" s="12">
        <f>_xlfn.LET(
  _xlpm._依頼NO, A375,
  _xlpm._集計年, YEAR(H375),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75" s="12">
        <f>_xlfn.LET(
  _xlpm._依頼NO, A375,
  _xlpm._集計年, YEAR(H375),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75" s="5" t="str">
        <f t="shared" si="31"/>
        <v>EC</v>
      </c>
      <c r="O375" s="5" t="str">
        <f t="shared" si="32"/>
        <v>検査</v>
      </c>
      <c r="P375" s="5" t="str">
        <f t="shared" si="33"/>
        <v/>
      </c>
      <c r="Q375" s="5" t="str">
        <f t="shared" si="34"/>
        <v/>
      </c>
      <c r="R375" s="5" t="str">
        <f t="shared" si="35"/>
        <v/>
      </c>
      <c r="T375" t="b">
        <f>IF(_t受注ﾌｧｲﾙ_総合計[[#This Row],[加工金額]]=_t受注ﾌｧｲﾙ_総合計[[#This Row],[加工金額合計(月次実績)]],TRUE)</f>
        <v>1</v>
      </c>
    </row>
    <row r="376" spans="1:20">
      <c r="A376" s="232" t="s">
        <v>328</v>
      </c>
      <c r="B376" t="s">
        <v>491</v>
      </c>
      <c r="C376" s="2">
        <v>46255</v>
      </c>
      <c r="D376" s="232" t="s">
        <v>2917</v>
      </c>
      <c r="E376" s="232">
        <v>171000</v>
      </c>
      <c r="F376" s="2" cm="1">
        <f t="array" ref="F376">_xlfn.LET(
    _xlpm._完了日,_加工実績DATA[加工完了日],
    _xlpm._調整納期列,_t受注ﾌｧｲﾙ_総合計[調整納期],
    _xlpm._加工完了日,_xlfn.TAKE(
                _xlfn._xlws.FILTER(_xlpm._完了日,
                    (A376=_加工実績DATA[依頼NO])*
                    (YEAR(C376) = YEAR(_xlpm._完了日))
                ),1),
    IF(_xlpm._加工完了日 = 0,NA(),_xlpm._加工完了日)
)</f>
        <v>46252</v>
      </c>
      <c r="G376" s="2" t="str" cm="1">
        <f t="array" ref="G376">_xlfn.LET(
    _xlpm._完了日列,#REF!,
    _xlpm._完了日,
    _xlfn.TAKE(
        _xlfn._xlws.FILTER(_xlpm._完了日列,
            (A376=#REF!)*
            (DATEVALUE("2025/1/1") &lt; C376)
        ),1
    ),
    IFERROR(_xlpm._完了日,"")
)</f>
        <v/>
      </c>
      <c r="H376" s="2" cm="1">
        <f t="array" ref="H376">_xlfn.LET(
    _xlpm.f, IFERROR(F376, 0),
    _xlpm.g, IFERROR(G376, 0),
    _xlpm.c, IFERROR(C376, 0),
    _xlfn.IFS(
        ISNUMBER(_xlpm.f)*(_xlpm.f&gt;0), _xlpm.f,
        ISNUMBER(_xlpm.g)*(_xlpm.g&gt;0), _xlpm.g,
        ISNUMBER(_xlpm.c)*(_xlpm.c&gt;0), _xlpm.c,
        TRUE, ""
    )
)</f>
        <v>46252</v>
      </c>
      <c r="I376" s="5" cm="1">
        <f t="array" ref="I37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(A376=_xlpm._依頼NO列) *
                (YEAR(_xlpm._月次年月日列) = YEAR(H376))
            )
        ),
    0)
)</f>
        <v>171000</v>
      </c>
      <c r="J376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171000</v>
      </c>
      <c r="K376" s="5">
        <f t="shared" si="30"/>
        <v>171000</v>
      </c>
      <c r="L376" s="12">
        <f>_xlfn.LET(
  _xlpm._依頼NO, A376,
  _xlpm._集計年, YEAR(H376),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76" s="12">
        <f>_xlfn.LET(
  _xlpm._依頼NO, A376,
  _xlpm._集計年, YEAR(H376),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76" s="5" t="str">
        <f t="shared" si="31"/>
        <v>EC</v>
      </c>
      <c r="O376" s="5" t="str">
        <f t="shared" si="32"/>
        <v>検査</v>
      </c>
      <c r="P376" s="5" t="str">
        <f t="shared" si="33"/>
        <v/>
      </c>
      <c r="Q376" s="5" t="str">
        <f t="shared" si="34"/>
        <v/>
      </c>
      <c r="R376" s="5" t="str">
        <f t="shared" si="35"/>
        <v/>
      </c>
      <c r="T376" t="b">
        <f>IF(_t受注ﾌｧｲﾙ_総合計[[#This Row],[加工金額]]=_t受注ﾌｧｲﾙ_総合計[[#This Row],[加工金額合計(月次実績)]],TRUE)</f>
        <v>1</v>
      </c>
    </row>
    <row r="377" spans="1:20">
      <c r="A377" s="232" t="s">
        <v>329</v>
      </c>
      <c r="B377" t="s">
        <v>491</v>
      </c>
      <c r="C377" s="2">
        <v>46259</v>
      </c>
      <c r="D377" s="232" t="s">
        <v>2917</v>
      </c>
      <c r="E377" s="232">
        <v>171000</v>
      </c>
      <c r="F377" s="2" cm="1">
        <f t="array" ref="F377">_xlfn.LET(
    _xlpm._完了日,_加工実績DATA[加工完了日],
    _xlpm._調整納期列,_t受注ﾌｧｲﾙ_総合計[調整納期],
    _xlpm._加工完了日,_xlfn.TAKE(
                _xlfn._xlws.FILTER(_xlpm._完了日,
                    (A377=_加工実績DATA[依頼NO])*
                    (YEAR(C377) = YEAR(_xlpm._完了日))
                ),1),
    IF(_xlpm._加工完了日 = 0,NA(),_xlpm._加工完了日)
)</f>
        <v>46253</v>
      </c>
      <c r="G377" s="2" t="str" cm="1">
        <f t="array" ref="G377">_xlfn.LET(
    _xlpm._完了日列,#REF!,
    _xlpm._完了日,
    _xlfn.TAKE(
        _xlfn._xlws.FILTER(_xlpm._完了日列,
            (A377=#REF!)*
            (DATEVALUE("2025/1/1") &lt; C377)
        ),1
    ),
    IFERROR(_xlpm._完了日,"")
)</f>
        <v/>
      </c>
      <c r="H377" s="2" cm="1">
        <f t="array" ref="H377">_xlfn.LET(
    _xlpm.f, IFERROR(F377, 0),
    _xlpm.g, IFERROR(G377, 0),
    _xlpm.c, IFERROR(C377, 0),
    _xlfn.IFS(
        ISNUMBER(_xlpm.f)*(_xlpm.f&gt;0), _xlpm.f,
        ISNUMBER(_xlpm.g)*(_xlpm.g&gt;0), _xlpm.g,
        ISNUMBER(_xlpm.c)*(_xlpm.c&gt;0), _xlpm.c,
        TRUE, ""
    )
)</f>
        <v>46253</v>
      </c>
      <c r="I377" s="5" cm="1">
        <f t="array" ref="I37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(A377=_xlpm._依頼NO列) *
                (YEAR(_xlpm._月次年月日列) = YEAR(H377))
            )
        ),
    0)
)</f>
        <v>171000</v>
      </c>
      <c r="J377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171000</v>
      </c>
      <c r="K377" s="5">
        <f t="shared" si="30"/>
        <v>171000</v>
      </c>
      <c r="L377" s="12">
        <f>_xlfn.LET(
  _xlpm._依頼NO, A377,
  _xlpm._集計年, YEAR(H377),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77" s="12">
        <f>_xlfn.LET(
  _xlpm._依頼NO, A377,
  _xlpm._集計年, YEAR(H377),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77" s="5" t="str">
        <f t="shared" si="31"/>
        <v>EC</v>
      </c>
      <c r="O377" s="5" t="str">
        <f t="shared" si="32"/>
        <v>検査</v>
      </c>
      <c r="P377" s="5" t="str">
        <f t="shared" si="33"/>
        <v/>
      </c>
      <c r="Q377" s="5" t="str">
        <f t="shared" si="34"/>
        <v/>
      </c>
      <c r="R377" s="5" t="str">
        <f t="shared" si="35"/>
        <v/>
      </c>
      <c r="T377" t="b">
        <f>IF(_t受注ﾌｧｲﾙ_総合計[[#This Row],[加工金額]]=_t受注ﾌｧｲﾙ_総合計[[#This Row],[加工金額合計(月次実績)]],TRUE)</f>
        <v>1</v>
      </c>
    </row>
    <row r="378" spans="1:20">
      <c r="A378" s="232" t="s">
        <v>368</v>
      </c>
      <c r="B378" t="s">
        <v>491</v>
      </c>
      <c r="C378" s="2">
        <v>46259</v>
      </c>
      <c r="D378" s="232" t="s">
        <v>2917</v>
      </c>
      <c r="E378" s="232">
        <v>171000</v>
      </c>
      <c r="F378" s="2" cm="1">
        <f t="array" ref="F378">_xlfn.LET(
    _xlpm._完了日,_加工実績DATA[加工完了日],
    _xlpm._調整納期列,_t受注ﾌｧｲﾙ_総合計[調整納期],
    _xlpm._加工完了日,_xlfn.TAKE(
                _xlfn._xlws.FILTER(_xlpm._完了日,
                    (A378=_加工実績DATA[依頼NO])*
                    (YEAR(C378) = YEAR(_xlpm._完了日))
                ),1),
    IF(_xlpm._加工完了日 = 0,NA(),_xlpm._加工完了日)
)</f>
        <v>46255</v>
      </c>
      <c r="G378" s="2" t="str" cm="1">
        <f t="array" ref="G378">_xlfn.LET(
    _xlpm._完了日列,#REF!,
    _xlpm._完了日,
    _xlfn.TAKE(
        _xlfn._xlws.FILTER(_xlpm._完了日列,
            (A378=#REF!)*
            (DATEVALUE("2025/1/1") &lt; C378)
        ),1
    ),
    IFERROR(_xlpm._完了日,"")
)</f>
        <v/>
      </c>
      <c r="H378" s="2" cm="1">
        <f t="array" ref="H378">_xlfn.LET(
    _xlpm.f, IFERROR(F378, 0),
    _xlpm.g, IFERROR(G378, 0),
    _xlpm.c, IFERROR(C378, 0),
    _xlfn.IFS(
        ISNUMBER(_xlpm.f)*(_xlpm.f&gt;0), _xlpm.f,
        ISNUMBER(_xlpm.g)*(_xlpm.g&gt;0), _xlpm.g,
        ISNUMBER(_xlpm.c)*(_xlpm.c&gt;0), _xlpm.c,
        TRUE, ""
    )
)</f>
        <v>46255</v>
      </c>
      <c r="I378" s="5" cm="1">
        <f t="array" ref="I37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(A378=_xlpm._依頼NO列) *
                (YEAR(_xlpm._月次年月日列) = YEAR(H378))
            )
        ),
    0)
)</f>
        <v>171000</v>
      </c>
      <c r="J378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171000</v>
      </c>
      <c r="K378" s="5">
        <f t="shared" si="30"/>
        <v>171000</v>
      </c>
      <c r="L378" s="12">
        <f>_xlfn.LET(
  _xlpm._依頼NO, A378,
  _xlpm._集計年, YEAR(H378),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78" s="12">
        <f>_xlfn.LET(
  _xlpm._依頼NO, A378,
  _xlpm._集計年, YEAR(H378),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78" s="5" t="str">
        <f t="shared" si="31"/>
        <v>EC</v>
      </c>
      <c r="O378" s="5" t="str">
        <f t="shared" si="32"/>
        <v>検査</v>
      </c>
      <c r="P378" s="5" t="str">
        <f t="shared" si="33"/>
        <v/>
      </c>
      <c r="Q378" s="5" t="str">
        <f t="shared" si="34"/>
        <v/>
      </c>
      <c r="R378" s="5" t="str">
        <f t="shared" si="35"/>
        <v/>
      </c>
      <c r="T378" t="b">
        <f>IF(_t受注ﾌｧｲﾙ_総合計[[#This Row],[加工金額]]=_t受注ﾌｧｲﾙ_総合計[[#This Row],[加工金額合計(月次実績)]],TRUE)</f>
        <v>1</v>
      </c>
    </row>
    <row r="379" spans="1:20">
      <c r="A379" s="232" t="s">
        <v>369</v>
      </c>
      <c r="B379" t="s">
        <v>3199</v>
      </c>
      <c r="C379" s="2">
        <v>46252</v>
      </c>
      <c r="D379" s="232" t="s">
        <v>3459</v>
      </c>
      <c r="E379" s="232">
        <v>15540</v>
      </c>
      <c r="F379" s="2" cm="1">
        <f t="array" ref="F379">_xlfn.LET(
    _xlpm._完了日,_加工実績DATA[加工完了日],
    _xlpm._調整納期列,_t受注ﾌｧｲﾙ_総合計[調整納期],
    _xlpm._加工完了日,_xlfn.TAKE(
                _xlfn._xlws.FILTER(_xlpm._完了日,
                    (A379=_加工実績DATA[依頼NO])*
                    (YEAR(C379) = YEAR(_xlpm._完了日))
                ),1),
    IF(_xlpm._加工完了日 = 0,NA(),_xlpm._加工完了日)
)</f>
        <v>46242</v>
      </c>
      <c r="G379" s="2" t="str" cm="1">
        <f t="array" ref="G379">_xlfn.LET(
    _xlpm._完了日列,#REF!,
    _xlpm._完了日,
    _xlfn.TAKE(
        _xlfn._xlws.FILTER(_xlpm._完了日列,
            (A379=#REF!)*
            (DATEVALUE("2025/1/1") &lt; C379)
        ),1
    ),
    IFERROR(_xlpm._完了日,"")
)</f>
        <v/>
      </c>
      <c r="H379" s="2" cm="1">
        <f t="array" ref="H379">_xlfn.LET(
    _xlpm.f, IFERROR(F379, 0),
    _xlpm.g, IFERROR(G379, 0),
    _xlpm.c, IFERROR(C379, 0),
    _xlfn.IFS(
        ISNUMBER(_xlpm.f)*(_xlpm.f&gt;0), _xlpm.f,
        ISNUMBER(_xlpm.g)*(_xlpm.g&gt;0), _xlpm.g,
        ISNUMBER(_xlpm.c)*(_xlpm.c&gt;0), _xlpm.c,
        TRUE, ""
    )
)</f>
        <v>46242</v>
      </c>
      <c r="I379" s="5" cm="1">
        <f t="array" ref="I37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(A379=_xlpm._依頼NO列) *
                (YEAR(_xlpm._月次年月日列) = YEAR(H379))
            )
        ),
    0)
)</f>
        <v>15976</v>
      </c>
      <c r="J379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15976</v>
      </c>
      <c r="K379" s="5">
        <f t="shared" si="30"/>
        <v>15540</v>
      </c>
      <c r="L379" s="12">
        <f>_xlfn.LET(
  _xlpm._依頼NO, A379,
  _xlpm._集計年, YEAR(H379),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79" s="12">
        <f>_xlfn.LET(
  _xlpm._依頼NO, A379,
  _xlpm._集計年, YEAR(H379),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79" s="5" t="str">
        <f t="shared" si="31"/>
        <v>ｽﾘｯﾄ</v>
      </c>
      <c r="O379" s="5" t="str">
        <f t="shared" si="32"/>
        <v>分割</v>
      </c>
      <c r="P379" s="5" t="str">
        <f t="shared" si="33"/>
        <v>接続</v>
      </c>
      <c r="Q379" s="5" t="str">
        <f t="shared" si="34"/>
        <v/>
      </c>
      <c r="R379" s="5" t="str">
        <f t="shared" si="35"/>
        <v/>
      </c>
      <c r="T379" t="b">
        <f>IF(_t受注ﾌｧｲﾙ_総合計[[#This Row],[加工金額]]=_t受注ﾌｧｲﾙ_総合計[[#This Row],[加工金額合計(月次実績)]],TRUE)</f>
        <v>1</v>
      </c>
    </row>
    <row r="380" spans="1:20">
      <c r="A380" s="232" t="s">
        <v>155</v>
      </c>
      <c r="B380" t="s">
        <v>704</v>
      </c>
      <c r="C380" s="2">
        <v>46254</v>
      </c>
      <c r="D380" s="232" t="s">
        <v>3462</v>
      </c>
      <c r="E380" s="232">
        <v>4246</v>
      </c>
      <c r="F380" s="2" cm="1">
        <f t="array" ref="F380">_xlfn.LET(
    _xlpm._完了日,_加工実績DATA[加工完了日],
    _xlpm._調整納期列,_t受注ﾌｧｲﾙ_総合計[調整納期],
    _xlpm._加工完了日,_xlfn.TAKE(
                _xlfn._xlws.FILTER(_xlpm._完了日,
                    (A380=_加工実績DATA[依頼NO])*
                    (YEAR(C380) = YEAR(_xlpm._完了日))
                ),1),
    IF(_xlpm._加工完了日 = 0,NA(),_xlpm._加工完了日)
)</f>
        <v>46242</v>
      </c>
      <c r="G380" s="2" t="str" cm="1">
        <f t="array" ref="G380">_xlfn.LET(
    _xlpm._完了日列,#REF!,
    _xlpm._完了日,
    _xlfn.TAKE(
        _xlfn._xlws.FILTER(_xlpm._完了日列,
            (A380=#REF!)*
            (DATEVALUE("2025/1/1") &lt; C380)
        ),1
    ),
    IFERROR(_xlpm._完了日,"")
)</f>
        <v/>
      </c>
      <c r="H380" s="2" cm="1">
        <f t="array" ref="H380">_xlfn.LET(
    _xlpm.f, IFERROR(F380, 0),
    _xlpm.g, IFERROR(G380, 0),
    _xlpm.c, IFERROR(C380, 0),
    _xlfn.IFS(
        ISNUMBER(_xlpm.f)*(_xlpm.f&gt;0), _xlpm.f,
        ISNUMBER(_xlpm.g)*(_xlpm.g&gt;0), _xlpm.g,
        ISNUMBER(_xlpm.c)*(_xlpm.c&gt;0), _xlpm.c,
        TRUE, ""
    )
)</f>
        <v>46242</v>
      </c>
      <c r="I380" s="5" cm="1">
        <f t="array" ref="I38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(A380=_xlpm._依頼NO列) *
                (YEAR(_xlpm._月次年月日列) = YEAR(H380))
            )
        ),
    0)
)</f>
        <v>4246</v>
      </c>
      <c r="J380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4246</v>
      </c>
      <c r="K380" s="5">
        <f t="shared" si="30"/>
        <v>4246</v>
      </c>
      <c r="L380" s="12">
        <f>_xlfn.LET(
  _xlpm._依頼NO, A380,
  _xlpm._集計年, YEAR(H380),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80" s="12">
        <f>_xlfn.LET(
  _xlpm._依頼NO, A380,
  _xlpm._集計年, YEAR(H380),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80" s="5" t="str">
        <f t="shared" si="31"/>
        <v>スライス</v>
      </c>
      <c r="O380" s="5" t="str">
        <f t="shared" si="32"/>
        <v/>
      </c>
      <c r="P380" s="5" t="str">
        <f t="shared" si="33"/>
        <v/>
      </c>
      <c r="Q380" s="5" t="str">
        <f t="shared" si="34"/>
        <v/>
      </c>
      <c r="R380" s="5" t="str">
        <f t="shared" si="35"/>
        <v/>
      </c>
      <c r="T380" t="b">
        <f>IF(_t受注ﾌｧｲﾙ_総合計[[#This Row],[加工金額]]=_t受注ﾌｧｲﾙ_総合計[[#This Row],[加工金額合計(月次実績)]],TRUE)</f>
        <v>1</v>
      </c>
    </row>
    <row r="381" spans="1:20">
      <c r="A381" s="232" t="s">
        <v>360</v>
      </c>
      <c r="B381" t="s">
        <v>168</v>
      </c>
      <c r="C381" s="2">
        <v>46254</v>
      </c>
      <c r="D381" s="232">
        <v>600</v>
      </c>
      <c r="E381" s="232">
        <v>10200</v>
      </c>
      <c r="F381" s="2" cm="1">
        <f t="array" ref="F381">_xlfn.LET(
    _xlpm._完了日,_加工実績DATA[加工完了日],
    _xlpm._調整納期列,_t受注ﾌｧｲﾙ_総合計[調整納期],
    _xlpm._加工完了日,_xlfn.TAKE(
                _xlfn._xlws.FILTER(_xlpm._完了日,
                    (A381=_加工実績DATA[依頼NO])*
                    (YEAR(C381) = YEAR(_xlpm._完了日))
                ),1),
    IF(_xlpm._加工完了日 = 0,NA(),_xlpm._加工完了日)
)</f>
        <v>46255</v>
      </c>
      <c r="G381" s="2" t="str" cm="1">
        <f t="array" ref="G381">_xlfn.LET(
    _xlpm._完了日列,#REF!,
    _xlpm._完了日,
    _xlfn.TAKE(
        _xlfn._xlws.FILTER(_xlpm._完了日列,
            (A381=#REF!)*
            (DATEVALUE("2025/1/1") &lt; C381)
        ),1
    ),
    IFERROR(_xlpm._完了日,"")
)</f>
        <v/>
      </c>
      <c r="H381" s="2" cm="1">
        <f t="array" ref="H381">_xlfn.LET(
    _xlpm.f, IFERROR(F381, 0),
    _xlpm.g, IFERROR(G381, 0),
    _xlpm.c, IFERROR(C381, 0),
    _xlfn.IFS(
        ISNUMBER(_xlpm.f)*(_xlpm.f&gt;0), _xlpm.f,
        ISNUMBER(_xlpm.g)*(_xlpm.g&gt;0), _xlpm.g,
        ISNUMBER(_xlpm.c)*(_xlpm.c&gt;0), _xlpm.c,
        TRUE, ""
    )
)</f>
        <v>46255</v>
      </c>
      <c r="I381" s="5" cm="1">
        <f t="array" ref="I38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(A381=_xlpm._依頼NO列) *
                (YEAR(_xlpm._月次年月日列) = YEAR(H381))
            )
        ),
    0)
)</f>
        <v>10166</v>
      </c>
      <c r="J381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10200</v>
      </c>
      <c r="K381" s="5">
        <f t="shared" si="30"/>
        <v>10200</v>
      </c>
      <c r="L381" s="12">
        <f>_xlfn.LET(
  _xlpm._依頼NO, A381,
  _xlpm._集計年, YEAR(H381),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81" s="12">
        <f>_xlfn.LET(
  _xlpm._依頼NO, A381,
  _xlpm._集計年, YEAR(H381),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81" s="5" t="str">
        <f t="shared" si="31"/>
        <v>エンボス</v>
      </c>
      <c r="O381" s="5" t="str">
        <f t="shared" si="32"/>
        <v/>
      </c>
      <c r="P381" s="5" t="str">
        <f t="shared" si="33"/>
        <v/>
      </c>
      <c r="Q381" s="5" t="str">
        <f t="shared" si="34"/>
        <v/>
      </c>
      <c r="R381" s="5" t="str">
        <f t="shared" si="35"/>
        <v/>
      </c>
      <c r="T381" t="b">
        <f>IF(_t受注ﾌｧｲﾙ_総合計[[#This Row],[加工金額]]=_t受注ﾌｧｲﾙ_総合計[[#This Row],[加工金額合計(月次実績)]],TRUE)</f>
        <v>0</v>
      </c>
    </row>
    <row r="382" spans="1:20">
      <c r="A382" s="232" t="s">
        <v>3203</v>
      </c>
      <c r="B382" t="s">
        <v>38</v>
      </c>
      <c r="C382" s="2">
        <v>46244</v>
      </c>
      <c r="D382" s="232" t="s">
        <v>3205</v>
      </c>
      <c r="E382" s="232">
        <v>0</v>
      </c>
      <c r="F382" s="2" cm="1">
        <f t="array" ref="F382">_xlfn.LET(
    _xlpm._完了日,_加工実績DATA[加工完了日],
    _xlpm._調整納期列,_t受注ﾌｧｲﾙ_総合計[調整納期],
    _xlpm._加工完了日,_xlfn.TAKE(
                _xlfn._xlws.FILTER(_xlpm._完了日,
                    (A382=_加工実績DATA[依頼NO])*
                    (YEAR(C382) = YEAR(_xlpm._完了日))
                ),1),
    IF(_xlpm._加工完了日 = 0,NA(),_xlpm._加工完了日)
)</f>
        <v>46239</v>
      </c>
      <c r="G382" s="2" t="str" cm="1">
        <f t="array" ref="G382">_xlfn.LET(
    _xlpm._完了日列,#REF!,
    _xlpm._完了日,
    _xlfn.TAKE(
        _xlfn._xlws.FILTER(_xlpm._完了日列,
            (A382=#REF!)*
            (DATEVALUE("2025/1/1") &lt; C382)
        ),1
    ),
    IFERROR(_xlpm._完了日,"")
)</f>
        <v/>
      </c>
      <c r="H382" s="2" cm="1">
        <f t="array" ref="H382">_xlfn.LET(
    _xlpm.f, IFERROR(F382, 0),
    _xlpm.g, IFERROR(G382, 0),
    _xlpm.c, IFERROR(C382, 0),
    _xlfn.IFS(
        ISNUMBER(_xlpm.f)*(_xlpm.f&gt;0), _xlpm.f,
        ISNUMBER(_xlpm.g)*(_xlpm.g&gt;0), _xlpm.g,
        ISNUMBER(_xlpm.c)*(_xlpm.c&gt;0), _xlpm.c,
        TRUE, ""
    )
)</f>
        <v>46239</v>
      </c>
      <c r="I382" s="5" cm="1">
        <f t="array" ref="I38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(A382=_xlpm._依頼NO列) *
                (YEAR(_xlpm._月次年月日列) = YEAR(H382))
            )
        ),
    0)
)</f>
        <v>7931</v>
      </c>
      <c r="J382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7931</v>
      </c>
      <c r="K382" s="5">
        <f t="shared" si="30"/>
        <v>0</v>
      </c>
      <c r="L382" s="12">
        <f>_xlfn.LET(
  _xlpm._依頼NO, A382,
  _xlpm._集計年, YEAR(H382),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1</v>
      </c>
      <c r="M382" s="12">
        <f>_xlfn.LET(
  _xlpm._依頼NO, A382,
  _xlpm._集計年, YEAR(H382),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0</v>
      </c>
      <c r="N382" s="5" t="str">
        <f t="shared" si="31"/>
        <v>EC</v>
      </c>
      <c r="O382" s="5" t="str">
        <f t="shared" si="32"/>
        <v>ｽﾘｯﾄ</v>
      </c>
      <c r="P382" s="5" t="str">
        <f t="shared" si="33"/>
        <v/>
      </c>
      <c r="Q382" s="5" t="str">
        <f t="shared" si="34"/>
        <v/>
      </c>
      <c r="R382" s="5" t="str">
        <f t="shared" si="35"/>
        <v/>
      </c>
      <c r="T382" t="b">
        <f>IF(_t受注ﾌｧｲﾙ_総合計[[#This Row],[加工金額]]=_t受注ﾌｧｲﾙ_総合計[[#This Row],[加工金額合計(月次実績)]],TRUE)</f>
        <v>1</v>
      </c>
    </row>
    <row r="383" spans="1:20">
      <c r="A383" s="232" t="s">
        <v>371</v>
      </c>
      <c r="B383" t="s">
        <v>491</v>
      </c>
      <c r="C383" s="2">
        <v>46260</v>
      </c>
      <c r="D383" s="232" t="s">
        <v>2917</v>
      </c>
      <c r="E383" s="232">
        <v>171000</v>
      </c>
      <c r="F383" s="2" cm="1">
        <f t="array" ref="F383">_xlfn.LET(
    _xlpm._完了日,_加工実績DATA[加工完了日],
    _xlpm._調整納期列,_t受注ﾌｧｲﾙ_総合計[調整納期],
    _xlpm._加工完了日,_xlfn.TAKE(
                _xlfn._xlws.FILTER(_xlpm._完了日,
                    (A383=_加工実績DATA[依頼NO])*
                    (YEAR(C383) = YEAR(_xlpm._完了日))
                ),1),
    IF(_xlpm._加工完了日 = 0,NA(),_xlpm._加工完了日)
)</f>
        <v>46258</v>
      </c>
      <c r="G383" s="2" t="str" cm="1">
        <f t="array" ref="G383">_xlfn.LET(
    _xlpm._完了日列,#REF!,
    _xlpm._完了日,
    _xlfn.TAKE(
        _xlfn._xlws.FILTER(_xlpm._完了日列,
            (A383=#REF!)*
            (DATEVALUE("2025/1/1") &lt; C383)
        ),1
    ),
    IFERROR(_xlpm._完了日,"")
)</f>
        <v/>
      </c>
      <c r="H383" s="2" cm="1">
        <f t="array" ref="H383">_xlfn.LET(
    _xlpm.f, IFERROR(F383, 0),
    _xlpm.g, IFERROR(G383, 0),
    _xlpm.c, IFERROR(C383, 0),
    _xlfn.IFS(
        ISNUMBER(_xlpm.f)*(_xlpm.f&gt;0), _xlpm.f,
        ISNUMBER(_xlpm.g)*(_xlpm.g&gt;0), _xlpm.g,
        ISNUMBER(_xlpm.c)*(_xlpm.c&gt;0), _xlpm.c,
        TRUE, ""
    )
)</f>
        <v>46258</v>
      </c>
      <c r="I383" s="5" cm="1">
        <f t="array" ref="I38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(A383=_xlpm._依頼NO列) *
                (YEAR(_xlpm._月次年月日列) = YEAR(H383))
            )
        ),
    0)
)</f>
        <v>171000</v>
      </c>
      <c r="J383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171000</v>
      </c>
      <c r="K383" s="5">
        <f t="shared" si="30"/>
        <v>171000</v>
      </c>
      <c r="L383" s="12">
        <f>_xlfn.LET(
  _xlpm._依頼NO, A383,
  _xlpm._集計年, YEAR(H383),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83" s="12">
        <f>_xlfn.LET(
  _xlpm._依頼NO, A383,
  _xlpm._集計年, YEAR(H383),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83" s="5" t="str">
        <f t="shared" si="31"/>
        <v>EC</v>
      </c>
      <c r="O383" s="5" t="str">
        <f t="shared" si="32"/>
        <v>検査</v>
      </c>
      <c r="P383" s="5" t="str">
        <f t="shared" si="33"/>
        <v/>
      </c>
      <c r="Q383" s="5" t="str">
        <f t="shared" si="34"/>
        <v/>
      </c>
      <c r="R383" s="5" t="str">
        <f t="shared" si="35"/>
        <v/>
      </c>
      <c r="T383" t="b">
        <f>IF(_t受注ﾌｧｲﾙ_総合計[[#This Row],[加工金額]]=_t受注ﾌｧｲﾙ_総合計[[#This Row],[加工金額合計(月次実績)]],TRUE)</f>
        <v>1</v>
      </c>
    </row>
    <row r="384" spans="1:20">
      <c r="A384" s="232" t="s">
        <v>375</v>
      </c>
      <c r="B384" t="s">
        <v>491</v>
      </c>
      <c r="C384" s="2">
        <v>46261</v>
      </c>
      <c r="D384" s="232" t="s">
        <v>3465</v>
      </c>
      <c r="E384" s="232">
        <v>125400</v>
      </c>
      <c r="F384" s="2" cm="1">
        <f t="array" ref="F384">_xlfn.LET(
    _xlpm._完了日,_加工実績DATA[加工完了日],
    _xlpm._調整納期列,_t受注ﾌｧｲﾙ_総合計[調整納期],
    _xlpm._加工完了日,_xlfn.TAKE(
                _xlfn._xlws.FILTER(_xlpm._完了日,
                    (A384=_加工実績DATA[依頼NO])*
                    (YEAR(C384) = YEAR(_xlpm._完了日))
                ),1),
    IF(_xlpm._加工完了日 = 0,NA(),_xlpm._加工完了日)
)</f>
        <v>46259</v>
      </c>
      <c r="G384" s="2" t="str" cm="1">
        <f t="array" ref="G384">_xlfn.LET(
    _xlpm._完了日列,#REF!,
    _xlpm._完了日,
    _xlfn.TAKE(
        _xlfn._xlws.FILTER(_xlpm._完了日列,
            (A384=#REF!)*
            (DATEVALUE("2025/1/1") &lt; C384)
        ),1
    ),
    IFERROR(_xlpm._完了日,"")
)</f>
        <v/>
      </c>
      <c r="H384" s="2" cm="1">
        <f t="array" ref="H384">_xlfn.LET(
    _xlpm.f, IFERROR(F384, 0),
    _xlpm.g, IFERROR(G384, 0),
    _xlpm.c, IFERROR(C384, 0),
    _xlfn.IFS(
        ISNUMBER(_xlpm.f)*(_xlpm.f&gt;0), _xlpm.f,
        ISNUMBER(_xlpm.g)*(_xlpm.g&gt;0), _xlpm.g,
        ISNUMBER(_xlpm.c)*(_xlpm.c&gt;0), _xlpm.c,
        TRUE, ""
    )
)</f>
        <v>46259</v>
      </c>
      <c r="I384" s="5" cm="1">
        <f t="array" ref="I38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(A384=_xlpm._依頼NO列) *
                (YEAR(_xlpm._月次年月日列) = YEAR(H384))
            )
        ),
    0)
)</f>
        <v>125400</v>
      </c>
      <c r="J384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125400</v>
      </c>
      <c r="K384" s="5">
        <f t="shared" si="30"/>
        <v>125400</v>
      </c>
      <c r="L384" s="12">
        <f>_xlfn.LET(
  _xlpm._依頼NO, A384,
  _xlpm._集計年, YEAR(H384),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84" s="12">
        <f>_xlfn.LET(
  _xlpm._依頼NO, A384,
  _xlpm._集計年, YEAR(H384),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84" s="5" t="str">
        <f t="shared" si="31"/>
        <v>EC</v>
      </c>
      <c r="O384" s="5" t="str">
        <f t="shared" si="32"/>
        <v>検査</v>
      </c>
      <c r="P384" s="5" t="str">
        <f t="shared" si="33"/>
        <v/>
      </c>
      <c r="Q384" s="5" t="str">
        <f t="shared" si="34"/>
        <v/>
      </c>
      <c r="R384" s="5" t="str">
        <f t="shared" si="35"/>
        <v/>
      </c>
      <c r="T384" t="b">
        <f>IF(_t受注ﾌｧｲﾙ_総合計[[#This Row],[加工金額]]=_t受注ﾌｧｲﾙ_総合計[[#This Row],[加工金額合計(月次実績)]],TRUE)</f>
        <v>1</v>
      </c>
    </row>
    <row r="385" spans="1:20">
      <c r="A385" s="232" t="s">
        <v>349</v>
      </c>
      <c r="B385" t="s">
        <v>42</v>
      </c>
      <c r="C385" s="2">
        <v>46255</v>
      </c>
      <c r="D385" s="232" t="s">
        <v>3599</v>
      </c>
      <c r="E385" s="232">
        <v>1470</v>
      </c>
      <c r="F385" s="2" cm="1">
        <f t="array" ref="F385">_xlfn.LET(
    _xlpm._完了日,_加工実績DATA[加工完了日],
    _xlpm._調整納期列,_t受注ﾌｧｲﾙ_総合計[調整納期],
    _xlpm._加工完了日,_xlfn.TAKE(
                _xlfn._xlws.FILTER(_xlpm._完了日,
                    (A385=_加工実績DATA[依頼NO])*
                    (YEAR(C385) = YEAR(_xlpm._完了日))
                ),1),
    IF(_xlpm._加工完了日 = 0,NA(),_xlpm._加工完了日)
)</f>
        <v>46252</v>
      </c>
      <c r="G385" s="2" t="str" cm="1">
        <f t="array" ref="G385">_xlfn.LET(
    _xlpm._完了日列,#REF!,
    _xlpm._完了日,
    _xlfn.TAKE(
        _xlfn._xlws.FILTER(_xlpm._完了日列,
            (A385=#REF!)*
            (DATEVALUE("2025/1/1") &lt; C385)
        ),1
    ),
    IFERROR(_xlpm._完了日,"")
)</f>
        <v/>
      </c>
      <c r="H385" s="2" cm="1">
        <f t="array" ref="H385">_xlfn.LET(
    _xlpm.f, IFERROR(F385, 0),
    _xlpm.g, IFERROR(G385, 0),
    _xlpm.c, IFERROR(C385, 0),
    _xlfn.IFS(
        ISNUMBER(_xlpm.f)*(_xlpm.f&gt;0), _xlpm.f,
        ISNUMBER(_xlpm.g)*(_xlpm.g&gt;0), _xlpm.g,
        ISNUMBER(_xlpm.c)*(_xlpm.c&gt;0), _xlpm.c,
        TRUE, ""
    )
)</f>
        <v>46252</v>
      </c>
      <c r="I385" s="5" cm="1">
        <f t="array" ref="I38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(A385=_xlpm._依頼NO列) *
                (YEAR(_xlpm._月次年月日列) = YEAR(H385))
            )
        ),
    0)
)</f>
        <v>1470</v>
      </c>
      <c r="J385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1470</v>
      </c>
      <c r="K385" s="5">
        <f t="shared" si="30"/>
        <v>1470</v>
      </c>
      <c r="L385" s="12">
        <f>_xlfn.LET(
  _xlpm._依頼NO, A385,
  _xlpm._集計年, YEAR(H385),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1</v>
      </c>
      <c r="M385" s="12">
        <f>_xlfn.LET(
  _xlpm._依頼NO, A385,
  _xlpm._集計年, YEAR(H385),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0</v>
      </c>
      <c r="N385" s="5" t="str">
        <f t="shared" si="31"/>
        <v>分割</v>
      </c>
      <c r="O385" s="5" t="str">
        <f t="shared" si="32"/>
        <v/>
      </c>
      <c r="P385" s="5" t="str">
        <f t="shared" si="33"/>
        <v/>
      </c>
      <c r="Q385" s="5" t="str">
        <f t="shared" si="34"/>
        <v/>
      </c>
      <c r="R385" s="5" t="str">
        <f t="shared" si="35"/>
        <v/>
      </c>
      <c r="T385" t="b">
        <f>IF(_t受注ﾌｧｲﾙ_総合計[[#This Row],[加工金額]]=_t受注ﾌｧｲﾙ_総合計[[#This Row],[加工金額合計(月次実績)]],TRUE)</f>
        <v>1</v>
      </c>
    </row>
    <row r="386" spans="1:20">
      <c r="A386" s="232" t="s">
        <v>350</v>
      </c>
      <c r="B386" t="s">
        <v>3467</v>
      </c>
      <c r="C386" s="2">
        <v>46251</v>
      </c>
      <c r="D386" s="232">
        <v>2100</v>
      </c>
      <c r="E386" s="232">
        <v>54600</v>
      </c>
      <c r="F386" s="2" cm="1">
        <f t="array" ref="F386">_xlfn.LET(
    _xlpm._完了日,_加工実績DATA[加工完了日],
    _xlpm._調整納期列,_t受注ﾌｧｲﾙ_総合計[調整納期],
    _xlpm._加工完了日,_xlfn.TAKE(
                _xlfn._xlws.FILTER(_xlpm._完了日,
                    (A386=_加工実績DATA[依頼NO])*
                    (YEAR(C386) = YEAR(_xlpm._完了日))
                ),1),
    IF(_xlpm._加工完了日 = 0,NA(),_xlpm._加工完了日)
)</f>
        <v>46242</v>
      </c>
      <c r="G386" s="2" t="str" cm="1">
        <f t="array" ref="G386">_xlfn.LET(
    _xlpm._完了日列,#REF!,
    _xlpm._完了日,
    _xlfn.TAKE(
        _xlfn._xlws.FILTER(_xlpm._完了日列,
            (A386=#REF!)*
            (DATEVALUE("2025/1/1") &lt; C386)
        ),1
    ),
    IFERROR(_xlpm._完了日,"")
)</f>
        <v/>
      </c>
      <c r="H386" s="2" cm="1">
        <f t="array" ref="H386">_xlfn.LET(
    _xlpm.f, IFERROR(F386, 0),
    _xlpm.g, IFERROR(G386, 0),
    _xlpm.c, IFERROR(C386, 0),
    _xlfn.IFS(
        ISNUMBER(_xlpm.f)*(_xlpm.f&gt;0), _xlpm.f,
        ISNUMBER(_xlpm.g)*(_xlpm.g&gt;0), _xlpm.g,
        ISNUMBER(_xlpm.c)*(_xlpm.c&gt;0), _xlpm.c,
        TRUE, ""
    )
)</f>
        <v>46242</v>
      </c>
      <c r="I386" s="5" cm="1">
        <f t="array" ref="I38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(A386=_xlpm._依頼NO列) *
                (YEAR(_xlpm._月次年月日列) = YEAR(H386))
            )
        ),
    0)
)</f>
        <v>54600</v>
      </c>
      <c r="J386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54600</v>
      </c>
      <c r="K386" s="5">
        <f t="shared" ref="K386:K442" si="36">IF(ISERROR(F386),0,E386)</f>
        <v>54600</v>
      </c>
      <c r="L386" s="12">
        <f>_xlfn.LET(
  _xlpm._依頼NO, A386,
  _xlpm._集計年, YEAR(H386),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1</v>
      </c>
      <c r="M386" s="12">
        <f>_xlfn.LET(
  _xlpm._依頼NO, A386,
  _xlpm._集計年, YEAR(H386),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0</v>
      </c>
      <c r="N386" s="5" t="str">
        <f t="shared" ref="N386:N442" si="37">IFERROR(
    INDEX(
        _xlfn.TEXTSPLIT(
            SUBSTITUTE(SUBSTITUTE(B386, "，", ","), "、", ","),
            ",",
        ),
        1,
        1
    ),
    ""
)</f>
        <v>ｽﾗｲｽ</v>
      </c>
      <c r="O386" s="5" t="str">
        <f t="shared" ref="O386:O442" si="38">IFERROR(
    INDEX(
        _xlfn.TEXTSPLIT(
            SUBSTITUTE(SUBSTITUTE(B386, "，", ","), "、", ","),
            ",",
        ),
        1,
        2
    ),
    ""
)</f>
        <v>接続</v>
      </c>
      <c r="P386" s="5" t="str">
        <f t="shared" ref="P386:P442" si="39">IFERROR(
    INDEX(
        _xlfn.TEXTSPLIT(
            SUBSTITUTE(SUBSTITUTE(B386, "，", ","), "、", ","),
            ",",
        ),
        1,
        3
    ),
    ""
)</f>
        <v/>
      </c>
      <c r="Q386" s="5" t="str">
        <f t="shared" ref="Q386:Q442" si="40">IFERROR(
    INDEX(
        _xlfn.TEXTSPLIT(
            SUBSTITUTE(SUBSTITUTE(B386, "，", ","), "、", ","),
            ",",
        ),
        1,
        4
    ),
    ""
)</f>
        <v/>
      </c>
      <c r="R386" s="5" t="str">
        <f t="shared" ref="R386:R442" si="41">IFERROR(
    INDEX(
        _xlfn.TEXTSPLIT(
            SUBSTITUTE(SUBSTITUTE(B386, "，", ","), "、", ","),
            ",",
        ),
        1,
        5
    ),
    ""
)</f>
        <v/>
      </c>
      <c r="T386" t="b">
        <f>IF(_t受注ﾌｧｲﾙ_総合計[[#This Row],[加工金額]]=_t受注ﾌｧｲﾙ_総合計[[#This Row],[加工金額合計(月次実績)]],TRUE)</f>
        <v>1</v>
      </c>
    </row>
    <row r="387" spans="1:20">
      <c r="A387" s="232" t="s">
        <v>323</v>
      </c>
      <c r="B387" t="s">
        <v>16</v>
      </c>
      <c r="C387" s="2">
        <v>46254</v>
      </c>
      <c r="D387" s="232">
        <v>200</v>
      </c>
      <c r="E387" s="232">
        <v>3400</v>
      </c>
      <c r="F387" s="2" cm="1">
        <f t="array" ref="F387">_xlfn.LET(
    _xlpm._完了日,_加工実績DATA[加工完了日],
    _xlpm._調整納期列,_t受注ﾌｧｲﾙ_総合計[調整納期],
    _xlpm._加工完了日,_xlfn.TAKE(
                _xlfn._xlws.FILTER(_xlpm._完了日,
                    (A387=_加工実績DATA[依頼NO])*
                    (YEAR(C387) = YEAR(_xlpm._完了日))
                ),1),
    IF(_xlpm._加工完了日 = 0,NA(),_xlpm._加工完了日)
)</f>
        <v>46244</v>
      </c>
      <c r="G387" s="2" t="str" cm="1">
        <f t="array" ref="G387">_xlfn.LET(
    _xlpm._完了日列,#REF!,
    _xlpm._完了日,
    _xlfn.TAKE(
        _xlfn._xlws.FILTER(_xlpm._完了日列,
            (A387=#REF!)*
            (DATEVALUE("2025/1/1") &lt; C387)
        ),1
    ),
    IFERROR(_xlpm._完了日,"")
)</f>
        <v/>
      </c>
      <c r="H387" s="2" cm="1">
        <f t="array" ref="H387">_xlfn.LET(
    _xlpm.f, IFERROR(F387, 0),
    _xlpm.g, IFERROR(G387, 0),
    _xlpm.c, IFERROR(C387, 0),
    _xlfn.IFS(
        ISNUMBER(_xlpm.f)*(_xlpm.f&gt;0), _xlpm.f,
        ISNUMBER(_xlpm.g)*(_xlpm.g&gt;0), _xlpm.g,
        ISNUMBER(_xlpm.c)*(_xlpm.c&gt;0), _xlpm.c,
        TRUE, ""
    )
)</f>
        <v>46244</v>
      </c>
      <c r="I387" s="5" cm="1">
        <f t="array" ref="I38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(A387=_xlpm._依頼NO列) *
                (YEAR(_xlpm._月次年月日列) = YEAR(H387))
            )
        ),
    0)
)</f>
        <v>3400</v>
      </c>
      <c r="J387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3400</v>
      </c>
      <c r="K387" s="5">
        <f t="shared" si="36"/>
        <v>3400</v>
      </c>
      <c r="L387" s="12">
        <f>_xlfn.LET(
  _xlpm._依頼NO, A387,
  _xlpm._集計年, YEAR(H387),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87" s="12">
        <f>_xlfn.LET(
  _xlpm._依頼NO, A387,
  _xlpm._集計年, YEAR(H387),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87" s="5" t="str">
        <f t="shared" si="37"/>
        <v>ｽﾘｯﾄ</v>
      </c>
      <c r="O387" s="5" t="str">
        <f t="shared" si="38"/>
        <v/>
      </c>
      <c r="P387" s="5" t="str">
        <f t="shared" si="39"/>
        <v/>
      </c>
      <c r="Q387" s="5" t="str">
        <f t="shared" si="40"/>
        <v/>
      </c>
      <c r="R387" s="5" t="str">
        <f t="shared" si="41"/>
        <v/>
      </c>
      <c r="T387" t="b">
        <f>IF(_t受注ﾌｧｲﾙ_総合計[[#This Row],[加工金額]]=_t受注ﾌｧｲﾙ_総合計[[#This Row],[加工金額合計(月次実績)]],TRUE)</f>
        <v>1</v>
      </c>
    </row>
    <row r="388" spans="1:20">
      <c r="A388" s="232" t="s">
        <v>358</v>
      </c>
      <c r="B388" t="s">
        <v>46</v>
      </c>
      <c r="C388" s="2">
        <v>46255</v>
      </c>
      <c r="D388" s="232" t="s">
        <v>3659</v>
      </c>
      <c r="E388" s="232">
        <v>66932</v>
      </c>
      <c r="F388" s="2" cm="1">
        <f t="array" ref="F388">_xlfn.LET(
    _xlpm._完了日,_加工実績DATA[加工完了日],
    _xlpm._調整納期列,_t受注ﾌｧｲﾙ_総合計[調整納期],
    _xlpm._加工完了日,_xlfn.TAKE(
                _xlfn._xlws.FILTER(_xlpm._完了日,
                    (A388=_加工実績DATA[依頼NO])*
                    (YEAR(C388) = YEAR(_xlpm._完了日))
                ),1),
    IF(_xlpm._加工完了日 = 0,NA(),_xlpm._加工完了日)
)</f>
        <v>46253</v>
      </c>
      <c r="G388" s="2" t="str" cm="1">
        <f t="array" ref="G388">_xlfn.LET(
    _xlpm._完了日列,#REF!,
    _xlpm._完了日,
    _xlfn.TAKE(
        _xlfn._xlws.FILTER(_xlpm._完了日列,
            (A388=#REF!)*
            (DATEVALUE("2025/1/1") &lt; C388)
        ),1
    ),
    IFERROR(_xlpm._完了日,"")
)</f>
        <v/>
      </c>
      <c r="H388" s="2" cm="1">
        <f t="array" ref="H388">_xlfn.LET(
    _xlpm.f, IFERROR(F388, 0),
    _xlpm.g, IFERROR(G388, 0),
    _xlpm.c, IFERROR(C388, 0),
    _xlfn.IFS(
        ISNUMBER(_xlpm.f)*(_xlpm.f&gt;0), _xlpm.f,
        ISNUMBER(_xlpm.g)*(_xlpm.g&gt;0), _xlpm.g,
        ISNUMBER(_xlpm.c)*(_xlpm.c&gt;0), _xlpm.c,
        TRUE, ""
    )
)</f>
        <v>46253</v>
      </c>
      <c r="I388" s="5" cm="1">
        <f t="array" ref="I38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(A388=_xlpm._依頼NO列) *
                (YEAR(_xlpm._月次年月日列) = YEAR(H388))
            )
        ),
    0)
)</f>
        <v>66932</v>
      </c>
      <c r="J388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66932</v>
      </c>
      <c r="K388" s="5">
        <f t="shared" si="36"/>
        <v>66932</v>
      </c>
      <c r="L388" s="12">
        <f>_xlfn.LET(
  _xlpm._依頼NO, A388,
  _xlpm._集計年, YEAR(H388),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88" s="12">
        <f>_xlfn.LET(
  _xlpm._依頼NO, A388,
  _xlpm._集計年, YEAR(H388),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88" s="5" t="str">
        <f t="shared" si="37"/>
        <v>SEC</v>
      </c>
      <c r="O388" s="5" t="str">
        <f t="shared" si="38"/>
        <v>ｽﾘｯﾄ</v>
      </c>
      <c r="P388" s="5" t="str">
        <f t="shared" si="39"/>
        <v/>
      </c>
      <c r="Q388" s="5" t="str">
        <f t="shared" si="40"/>
        <v/>
      </c>
      <c r="R388" s="5" t="str">
        <f t="shared" si="41"/>
        <v/>
      </c>
      <c r="T388" t="b">
        <f>IF(_t受注ﾌｧｲﾙ_総合計[[#This Row],[加工金額]]=_t受注ﾌｧｲﾙ_総合計[[#This Row],[加工金額合計(月次実績)]],TRUE)</f>
        <v>1</v>
      </c>
    </row>
    <row r="389" spans="1:20">
      <c r="A389" s="232" t="s">
        <v>359</v>
      </c>
      <c r="B389" t="s">
        <v>39</v>
      </c>
      <c r="C389" s="2">
        <v>46265</v>
      </c>
      <c r="D389" s="232" t="s">
        <v>1923</v>
      </c>
      <c r="E389" s="232">
        <v>260000</v>
      </c>
      <c r="F389" s="2" cm="1">
        <f t="array" ref="F389">_xlfn.LET(
    _xlpm._完了日,_加工実績DATA[加工完了日],
    _xlpm._調整納期列,_t受注ﾌｧｲﾙ_総合計[調整納期],
    _xlpm._加工完了日,_xlfn.TAKE(
                _xlfn._xlws.FILTER(_xlpm._完了日,
                    (A389=_加工実績DATA[依頼NO])*
                    (YEAR(C389) = YEAR(_xlpm._完了日))
                ),1),
    IF(_xlpm._加工完了日 = 0,NA(),_xlpm._加工完了日)
)</f>
        <v>46262</v>
      </c>
      <c r="G389" s="2" t="str" cm="1">
        <f t="array" ref="G389">_xlfn.LET(
    _xlpm._完了日列,#REF!,
    _xlpm._完了日,
    _xlfn.TAKE(
        _xlfn._xlws.FILTER(_xlpm._完了日列,
            (A389=#REF!)*
            (DATEVALUE("2025/1/1") &lt; C389)
        ),1
    ),
    IFERROR(_xlpm._完了日,"")
)</f>
        <v/>
      </c>
      <c r="H389" s="2" cm="1">
        <f t="array" ref="H389">_xlfn.LET(
    _xlpm.f, IFERROR(F389, 0),
    _xlpm.g, IFERROR(G389, 0),
    _xlpm.c, IFERROR(C389, 0),
    _xlfn.IFS(
        ISNUMBER(_xlpm.f)*(_xlpm.f&gt;0), _xlpm.f,
        ISNUMBER(_xlpm.g)*(_xlpm.g&gt;0), _xlpm.g,
        ISNUMBER(_xlpm.c)*(_xlpm.c&gt;0), _xlpm.c,
        TRUE, ""
    )
)</f>
        <v>46262</v>
      </c>
      <c r="I389" s="5" cm="1">
        <f t="array" ref="I38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(A389=_xlpm._依頼NO列) *
                (YEAR(_xlpm._月次年月日列) = YEAR(H389))
            )
        ),
    0)
)</f>
        <v>0</v>
      </c>
      <c r="J389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260000</v>
      </c>
      <c r="K389" s="5">
        <f t="shared" si="36"/>
        <v>260000</v>
      </c>
      <c r="L389" s="12">
        <f>_xlfn.LET(
  _xlpm._依頼NO, A389,
  _xlpm._集計年, YEAR(H389),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89" s="12">
        <f>_xlfn.LET(
  _xlpm._依頼NO, A389,
  _xlpm._集計年, YEAR(H389),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89" s="5" t="str">
        <f t="shared" si="37"/>
        <v>SEC</v>
      </c>
      <c r="O389" s="5" t="str">
        <f t="shared" si="38"/>
        <v/>
      </c>
      <c r="P389" s="5" t="str">
        <f t="shared" si="39"/>
        <v/>
      </c>
      <c r="Q389" s="5" t="str">
        <f t="shared" si="40"/>
        <v/>
      </c>
      <c r="R389" s="5" t="str">
        <f t="shared" si="41"/>
        <v/>
      </c>
      <c r="T389" t="b">
        <f>IF(_t受注ﾌｧｲﾙ_総合計[[#This Row],[加工金額]]=_t受注ﾌｧｲﾙ_総合計[[#This Row],[加工金額合計(月次実績)]],TRUE)</f>
        <v>0</v>
      </c>
    </row>
    <row r="390" spans="1:20">
      <c r="A390" s="232" t="s">
        <v>0</v>
      </c>
      <c r="B390" t="s">
        <v>46</v>
      </c>
      <c r="C390" s="2">
        <v>46265</v>
      </c>
      <c r="D390" s="232" t="s">
        <v>1888</v>
      </c>
      <c r="E390" s="232">
        <v>51600</v>
      </c>
      <c r="F390" s="2" cm="1">
        <f t="array" ref="F390">_xlfn.LET(
    _xlpm._完了日,_加工実績DATA[加工完了日],
    _xlpm._調整納期列,_t受注ﾌｧｲﾙ_総合計[調整納期],
    _xlpm._加工完了日,_xlfn.TAKE(
                _xlfn._xlws.FILTER(_xlpm._完了日,
                    (A390=_加工実績DATA[依頼NO])*
                    (YEAR(C390) = YEAR(_xlpm._完了日))
                ),1),
    IF(_xlpm._加工完了日 = 0,NA(),_xlpm._加工完了日)
)</f>
        <v>46262</v>
      </c>
      <c r="G390" s="2" t="str" cm="1">
        <f t="array" ref="G390">_xlfn.LET(
    _xlpm._完了日列,#REF!,
    _xlpm._完了日,
    _xlfn.TAKE(
        _xlfn._xlws.FILTER(_xlpm._完了日列,
            (A390=#REF!)*
            (DATEVALUE("2025/1/1") &lt; C390)
        ),1
    ),
    IFERROR(_xlpm._完了日,"")
)</f>
        <v/>
      </c>
      <c r="H390" s="2" cm="1">
        <f t="array" ref="H390">_xlfn.LET(
    _xlpm.f, IFERROR(F390, 0),
    _xlpm.g, IFERROR(G390, 0),
    _xlpm.c, IFERROR(C390, 0),
    _xlfn.IFS(
        ISNUMBER(_xlpm.f)*(_xlpm.f&gt;0), _xlpm.f,
        ISNUMBER(_xlpm.g)*(_xlpm.g&gt;0), _xlpm.g,
        ISNUMBER(_xlpm.c)*(_xlpm.c&gt;0), _xlpm.c,
        TRUE, ""
    )
)</f>
        <v>46262</v>
      </c>
      <c r="I390" s="5" cm="1">
        <f t="array" ref="I39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(A390=_xlpm._依頼NO列) *
                (YEAR(_xlpm._月次年月日列) = YEAR(H390))
            )
        ),
    0)
)</f>
        <v>0</v>
      </c>
      <c r="J390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51600</v>
      </c>
      <c r="K390" s="5">
        <f t="shared" si="36"/>
        <v>51600</v>
      </c>
      <c r="L390" s="12">
        <f>_xlfn.LET(
  _xlpm._依頼NO, A390,
  _xlpm._集計年, YEAR(H390),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90" s="12">
        <f>_xlfn.LET(
  _xlpm._依頼NO, A390,
  _xlpm._集計年, YEAR(H390),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90" s="5" t="str">
        <f t="shared" si="37"/>
        <v>SEC</v>
      </c>
      <c r="O390" s="5" t="str">
        <f t="shared" si="38"/>
        <v>ｽﾘｯﾄ</v>
      </c>
      <c r="P390" s="5" t="str">
        <f t="shared" si="39"/>
        <v/>
      </c>
      <c r="Q390" s="5" t="str">
        <f t="shared" si="40"/>
        <v/>
      </c>
      <c r="R390" s="5" t="str">
        <f t="shared" si="41"/>
        <v/>
      </c>
      <c r="T390" t="b">
        <f>IF(_t受注ﾌｧｲﾙ_総合計[[#This Row],[加工金額]]=_t受注ﾌｧｲﾙ_総合計[[#This Row],[加工金額合計(月次実績)]],TRUE)</f>
        <v>0</v>
      </c>
    </row>
    <row r="391" spans="1:20">
      <c r="A391" s="232" t="s">
        <v>363</v>
      </c>
      <c r="B391" t="s">
        <v>46</v>
      </c>
      <c r="C391" s="2">
        <v>46265</v>
      </c>
      <c r="D391" s="232" t="s">
        <v>4513</v>
      </c>
      <c r="E391" s="232">
        <v>0</v>
      </c>
      <c r="F391" s="2" cm="1">
        <f t="array" ref="F391">_xlfn.LET(
    _xlpm._完了日,_加工実績DATA[加工完了日],
    _xlpm._調整納期列,_t受注ﾌｧｲﾙ_総合計[調整納期],
    _xlpm._加工完了日,_xlfn.TAKE(
                _xlfn._xlws.FILTER(_xlpm._完了日,
                    (A391=_加工実績DATA[依頼NO])*
                    (YEAR(C391) = YEAR(_xlpm._完了日))
                ),1),
    IF(_xlpm._加工完了日 = 0,NA(),_xlpm._加工完了日)
)</f>
        <v>46262</v>
      </c>
      <c r="G391" s="2" t="str" cm="1">
        <f t="array" ref="G391">_xlfn.LET(
    _xlpm._完了日列,#REF!,
    _xlpm._完了日,
    _xlfn.TAKE(
        _xlfn._xlws.FILTER(_xlpm._完了日列,
            (A391=#REF!)*
            (DATEVALUE("2025/1/1") &lt; C391)
        ),1
    ),
    IFERROR(_xlpm._完了日,"")
)</f>
        <v/>
      </c>
      <c r="H391" s="2" cm="1">
        <f t="array" ref="H391">_xlfn.LET(
    _xlpm.f, IFERROR(F391, 0),
    _xlpm.g, IFERROR(G391, 0),
    _xlpm.c, IFERROR(C391, 0),
    _xlfn.IFS(
        ISNUMBER(_xlpm.f)*(_xlpm.f&gt;0), _xlpm.f,
        ISNUMBER(_xlpm.g)*(_xlpm.g&gt;0), _xlpm.g,
        ISNUMBER(_xlpm.c)*(_xlpm.c&gt;0), _xlpm.c,
        TRUE, ""
    )
)</f>
        <v>46262</v>
      </c>
      <c r="I391" s="5" cm="1">
        <f t="array" ref="I39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(A391=_xlpm._依頼NO列) *
                (YEAR(_xlpm._月次年月日列) = YEAR(H391))
            )
        ),
    0)
)</f>
        <v>0</v>
      </c>
      <c r="J391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0</v>
      </c>
      <c r="K391" s="5">
        <f t="shared" si="36"/>
        <v>0</v>
      </c>
      <c r="L391" s="12">
        <f>_xlfn.LET(
  _xlpm._依頼NO, A391,
  _xlpm._集計年, YEAR(H391),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91" s="12">
        <f>_xlfn.LET(
  _xlpm._依頼NO, A391,
  _xlpm._集計年, YEAR(H391),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91" s="5" t="str">
        <f t="shared" si="37"/>
        <v>SEC</v>
      </c>
      <c r="O391" s="5" t="str">
        <f t="shared" si="38"/>
        <v>ｽﾘｯﾄ</v>
      </c>
      <c r="P391" s="5" t="str">
        <f t="shared" si="39"/>
        <v/>
      </c>
      <c r="Q391" s="5" t="str">
        <f t="shared" si="40"/>
        <v/>
      </c>
      <c r="R391" s="5" t="str">
        <f t="shared" si="41"/>
        <v/>
      </c>
      <c r="T391" t="b">
        <f>IF(_t受注ﾌｧｲﾙ_総合計[[#This Row],[加工金額]]=_t受注ﾌｧｲﾙ_総合計[[#This Row],[加工金額合計(月次実績)]],TRUE)</f>
        <v>1</v>
      </c>
    </row>
    <row r="392" spans="1:20">
      <c r="A392" s="232" t="s">
        <v>160</v>
      </c>
      <c r="B392" t="s">
        <v>46</v>
      </c>
      <c r="C392" s="2">
        <v>46265</v>
      </c>
      <c r="D392" s="232" t="s">
        <v>2248</v>
      </c>
      <c r="E392" s="232">
        <v>68800</v>
      </c>
      <c r="F392" s="2" cm="1">
        <f t="array" ref="F392">_xlfn.LET(
    _xlpm._完了日,_加工実績DATA[加工完了日],
    _xlpm._調整納期列,_t受注ﾌｧｲﾙ_総合計[調整納期],
    _xlpm._加工完了日,_xlfn.TAKE(
                _xlfn._xlws.FILTER(_xlpm._完了日,
                    (A392=_加工実績DATA[依頼NO])*
                    (YEAR(C392) = YEAR(_xlpm._完了日))
                ),1),
    IF(_xlpm._加工完了日 = 0,NA(),_xlpm._加工完了日)
)</f>
        <v>46261</v>
      </c>
      <c r="G392" s="2" t="str" cm="1">
        <f t="array" ref="G392">_xlfn.LET(
    _xlpm._完了日列,#REF!,
    _xlpm._完了日,
    _xlfn.TAKE(
        _xlfn._xlws.FILTER(_xlpm._完了日列,
            (A392=#REF!)*
            (DATEVALUE("2025/1/1") &lt; C392)
        ),1
    ),
    IFERROR(_xlpm._完了日,"")
)</f>
        <v/>
      </c>
      <c r="H392" s="2" cm="1">
        <f t="array" ref="H392">_xlfn.LET(
    _xlpm.f, IFERROR(F392, 0),
    _xlpm.g, IFERROR(G392, 0),
    _xlpm.c, IFERROR(C392, 0),
    _xlfn.IFS(
        ISNUMBER(_xlpm.f)*(_xlpm.f&gt;0), _xlpm.f,
        ISNUMBER(_xlpm.g)*(_xlpm.g&gt;0), _xlpm.g,
        ISNUMBER(_xlpm.c)*(_xlpm.c&gt;0), _xlpm.c,
        TRUE, ""
    )
)</f>
        <v>46261</v>
      </c>
      <c r="I392" s="5" cm="1">
        <f t="array" ref="I39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(A392=_xlpm._依頼NO列) *
                (YEAR(_xlpm._月次年月日列) = YEAR(H392))
            )
        ),
    0)
)</f>
        <v>0</v>
      </c>
      <c r="J392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68800</v>
      </c>
      <c r="K392" s="5">
        <f t="shared" si="36"/>
        <v>68800</v>
      </c>
      <c r="L392" s="12">
        <f>_xlfn.LET(
  _xlpm._依頼NO, A392,
  _xlpm._集計年, YEAR(H392),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92" s="12">
        <f>_xlfn.LET(
  _xlpm._依頼NO, A392,
  _xlpm._集計年, YEAR(H392),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92" s="5" t="str">
        <f t="shared" si="37"/>
        <v>SEC</v>
      </c>
      <c r="O392" s="5" t="str">
        <f t="shared" si="38"/>
        <v>ｽﾘｯﾄ</v>
      </c>
      <c r="P392" s="5" t="str">
        <f t="shared" si="39"/>
        <v/>
      </c>
      <c r="Q392" s="5" t="str">
        <f t="shared" si="40"/>
        <v/>
      </c>
      <c r="R392" s="5" t="str">
        <f t="shared" si="41"/>
        <v/>
      </c>
      <c r="T392" t="b">
        <f>IF(_t受注ﾌｧｲﾙ_総合計[[#This Row],[加工金額]]=_t受注ﾌｧｲﾙ_総合計[[#This Row],[加工金額合計(月次実績)]],TRUE)</f>
        <v>0</v>
      </c>
    </row>
    <row r="393" spans="1:20">
      <c r="A393" s="232" t="s">
        <v>364</v>
      </c>
      <c r="B393" t="s">
        <v>46</v>
      </c>
      <c r="C393" s="2">
        <v>46260</v>
      </c>
      <c r="D393" s="232" t="s">
        <v>3662</v>
      </c>
      <c r="E393" s="232">
        <v>84753</v>
      </c>
      <c r="F393" s="2" cm="1">
        <f t="array" ref="F393">_xlfn.LET(
    _xlpm._完了日,_加工実績DATA[加工完了日],
    _xlpm._調整納期列,_t受注ﾌｧｲﾙ_総合計[調整納期],
    _xlpm._加工完了日,_xlfn.TAKE(
                _xlfn._xlws.FILTER(_xlpm._完了日,
                    (A393=_加工実績DATA[依頼NO])*
                    (YEAR(C393) = YEAR(_xlpm._完了日))
                ),1),
    IF(_xlpm._加工完了日 = 0,NA(),_xlpm._加工完了日)
)</f>
        <v>46255</v>
      </c>
      <c r="G393" s="2" t="str" cm="1">
        <f t="array" ref="G393">_xlfn.LET(
    _xlpm._完了日列,#REF!,
    _xlpm._完了日,
    _xlfn.TAKE(
        _xlfn._xlws.FILTER(_xlpm._完了日列,
            (A393=#REF!)*
            (DATEVALUE("2025/1/1") &lt; C393)
        ),1
    ),
    IFERROR(_xlpm._完了日,"")
)</f>
        <v/>
      </c>
      <c r="H393" s="2" cm="1">
        <f t="array" ref="H393">_xlfn.LET(
    _xlpm.f, IFERROR(F393, 0),
    _xlpm.g, IFERROR(G393, 0),
    _xlpm.c, IFERROR(C393, 0),
    _xlfn.IFS(
        ISNUMBER(_xlpm.f)*(_xlpm.f&gt;0), _xlpm.f,
        ISNUMBER(_xlpm.g)*(_xlpm.g&gt;0), _xlpm.g,
        ISNUMBER(_xlpm.c)*(_xlpm.c&gt;0), _xlpm.c,
        TRUE, ""
    )
)</f>
        <v>46255</v>
      </c>
      <c r="I393" s="5" cm="1">
        <f t="array" ref="I39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(A393=_xlpm._依頼NO列) *
                (YEAR(_xlpm._月次年月日列) = YEAR(H393))
            )
        ),
    0)
)</f>
        <v>84753</v>
      </c>
      <c r="J393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84753</v>
      </c>
      <c r="K393" s="5">
        <f t="shared" si="36"/>
        <v>84753</v>
      </c>
      <c r="L393" s="12">
        <f>_xlfn.LET(
  _xlpm._依頼NO, A393,
  _xlpm._集計年, YEAR(H393),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93" s="12">
        <f>_xlfn.LET(
  _xlpm._依頼NO, A393,
  _xlpm._集計年, YEAR(H393),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93" s="5" t="str">
        <f t="shared" si="37"/>
        <v>SEC</v>
      </c>
      <c r="O393" s="5" t="str">
        <f t="shared" si="38"/>
        <v>ｽﾘｯﾄ</v>
      </c>
      <c r="P393" s="5" t="str">
        <f t="shared" si="39"/>
        <v/>
      </c>
      <c r="Q393" s="5" t="str">
        <f t="shared" si="40"/>
        <v/>
      </c>
      <c r="R393" s="5" t="str">
        <f t="shared" si="41"/>
        <v/>
      </c>
      <c r="T393" t="b">
        <f>IF(_t受注ﾌｧｲﾙ_総合計[[#This Row],[加工金額]]=_t受注ﾌｧｲﾙ_総合計[[#This Row],[加工金額合計(月次実績)]],TRUE)</f>
        <v>1</v>
      </c>
    </row>
    <row r="394" spans="1:20">
      <c r="A394" s="232" t="s">
        <v>365</v>
      </c>
      <c r="B394" t="s">
        <v>46</v>
      </c>
      <c r="C394" s="2">
        <v>46261</v>
      </c>
      <c r="D394" s="232">
        <v>400</v>
      </c>
      <c r="E394" s="232">
        <v>12000</v>
      </c>
      <c r="F394" s="2" cm="1">
        <f t="array" ref="F394">_xlfn.LET(
    _xlpm._完了日,_加工実績DATA[加工完了日],
    _xlpm._調整納期列,_t受注ﾌｧｲﾙ_総合計[調整納期],
    _xlpm._加工完了日,_xlfn.TAKE(
                _xlfn._xlws.FILTER(_xlpm._完了日,
                    (A394=_加工実績DATA[依頼NO])*
                    (YEAR(C394) = YEAR(_xlpm._完了日))
                ),1),
    IF(_xlpm._加工完了日 = 0,NA(),_xlpm._加工完了日)
)</f>
        <v>46252</v>
      </c>
      <c r="G394" s="2" t="str" cm="1">
        <f t="array" ref="G394">_xlfn.LET(
    _xlpm._完了日列,#REF!,
    _xlpm._完了日,
    _xlfn.TAKE(
        _xlfn._xlws.FILTER(_xlpm._完了日列,
            (A394=#REF!)*
            (DATEVALUE("2025/1/1") &lt; C394)
        ),1
    ),
    IFERROR(_xlpm._完了日,"")
)</f>
        <v/>
      </c>
      <c r="H394" s="2" cm="1">
        <f t="array" ref="H394">_xlfn.LET(
    _xlpm.f, IFERROR(F394, 0),
    _xlpm.g, IFERROR(G394, 0),
    _xlpm.c, IFERROR(C394, 0),
    _xlfn.IFS(
        ISNUMBER(_xlpm.f)*(_xlpm.f&gt;0), _xlpm.f,
        ISNUMBER(_xlpm.g)*(_xlpm.g&gt;0), _xlpm.g,
        ISNUMBER(_xlpm.c)*(_xlpm.c&gt;0), _xlpm.c,
        TRUE, ""
    )
)</f>
        <v>46252</v>
      </c>
      <c r="I394" s="5" cm="1">
        <f t="array" ref="I39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(A394=_xlpm._依頼NO列) *
                (YEAR(_xlpm._月次年月日列) = YEAR(H394))
            )
        ),
    0)
)</f>
        <v>12000</v>
      </c>
      <c r="J394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12000</v>
      </c>
      <c r="K394" s="5">
        <f t="shared" si="36"/>
        <v>12000</v>
      </c>
      <c r="L394" s="12">
        <f>_xlfn.LET(
  _xlpm._依頼NO, A394,
  _xlpm._集計年, YEAR(H394),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94" s="12">
        <f>_xlfn.LET(
  _xlpm._依頼NO, A394,
  _xlpm._集計年, YEAR(H394),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94" s="5" t="str">
        <f t="shared" si="37"/>
        <v>SEC</v>
      </c>
      <c r="O394" s="5" t="str">
        <f t="shared" si="38"/>
        <v>ｽﾘｯﾄ</v>
      </c>
      <c r="P394" s="5" t="str">
        <f t="shared" si="39"/>
        <v/>
      </c>
      <c r="Q394" s="5" t="str">
        <f t="shared" si="40"/>
        <v/>
      </c>
      <c r="R394" s="5" t="str">
        <f t="shared" si="41"/>
        <v/>
      </c>
      <c r="T394" t="b">
        <f>IF(_t受注ﾌｧｲﾙ_総合計[[#This Row],[加工金額]]=_t受注ﾌｧｲﾙ_総合計[[#This Row],[加工金額合計(月次実績)]],TRUE)</f>
        <v>1</v>
      </c>
    </row>
    <row r="395" spans="1:20">
      <c r="A395" s="232" t="s">
        <v>367</v>
      </c>
      <c r="B395" t="s">
        <v>486</v>
      </c>
      <c r="C395" s="2">
        <v>46262</v>
      </c>
      <c r="D395" s="232" t="s">
        <v>3473</v>
      </c>
      <c r="E395" s="232">
        <v>224000</v>
      </c>
      <c r="F395" s="2" cm="1">
        <f t="array" ref="F395">_xlfn.LET(
    _xlpm._完了日,_加工実績DATA[加工完了日],
    _xlpm._調整納期列,_t受注ﾌｧｲﾙ_総合計[調整納期],
    _xlpm._加工完了日,_xlfn.TAKE(
                _xlfn._xlws.FILTER(_xlpm._完了日,
                    (A395=_加工実績DATA[依頼NO])*
                    (YEAR(C395) = YEAR(_xlpm._完了日))
                ),1),
    IF(_xlpm._加工完了日 = 0,NA(),_xlpm._加工完了日)
)</f>
        <v>46255</v>
      </c>
      <c r="G395" s="2" t="str" cm="1">
        <f t="array" ref="G395">_xlfn.LET(
    _xlpm._完了日列,#REF!,
    _xlpm._完了日,
    _xlfn.TAKE(
        _xlfn._xlws.FILTER(_xlpm._完了日列,
            (A395=#REF!)*
            (DATEVALUE("2025/1/1") &lt; C395)
        ),1
    ),
    IFERROR(_xlpm._完了日,"")
)</f>
        <v/>
      </c>
      <c r="H395" s="2" cm="1">
        <f t="array" ref="H395">_xlfn.LET(
    _xlpm.f, IFERROR(F395, 0),
    _xlpm.g, IFERROR(G395, 0),
    _xlpm.c, IFERROR(C395, 0),
    _xlfn.IFS(
        ISNUMBER(_xlpm.f)*(_xlpm.f&gt;0), _xlpm.f,
        ISNUMBER(_xlpm.g)*(_xlpm.g&gt;0), _xlpm.g,
        ISNUMBER(_xlpm.c)*(_xlpm.c&gt;0), _xlpm.c,
        TRUE, ""
    )
)</f>
        <v>46255</v>
      </c>
      <c r="I395" s="5" cm="1">
        <f t="array" ref="I39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(A395=_xlpm._依頼NO列) *
                (YEAR(_xlpm._月次年月日列) = YEAR(H395))
            )
        ),
    0)
)</f>
        <v>224000</v>
      </c>
      <c r="J395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224000</v>
      </c>
      <c r="K395" s="5">
        <f t="shared" si="36"/>
        <v>224000</v>
      </c>
      <c r="L395" s="12">
        <f>_xlfn.LET(
  _xlpm._依頼NO, A395,
  _xlpm._集計年, YEAR(H395),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95" s="12">
        <f>_xlfn.LET(
  _xlpm._依頼NO, A395,
  _xlpm._集計年, YEAR(H395),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95" s="5" t="str">
        <f t="shared" si="37"/>
        <v>SEC</v>
      </c>
      <c r="O395" s="5" t="str">
        <f t="shared" si="38"/>
        <v>熱融着</v>
      </c>
      <c r="P395" s="5" t="str">
        <f t="shared" si="39"/>
        <v/>
      </c>
      <c r="Q395" s="5" t="str">
        <f t="shared" si="40"/>
        <v/>
      </c>
      <c r="R395" s="5" t="str">
        <f t="shared" si="41"/>
        <v/>
      </c>
      <c r="T395" t="b">
        <f>IF(_t受注ﾌｧｲﾙ_総合計[[#This Row],[加工金額]]=_t受注ﾌｧｲﾙ_総合計[[#This Row],[加工金額合計(月次実績)]],TRUE)</f>
        <v>1</v>
      </c>
    </row>
    <row r="396" spans="1:20">
      <c r="A396" s="232" t="s">
        <v>377</v>
      </c>
      <c r="B396" t="s">
        <v>38</v>
      </c>
      <c r="C396" s="2">
        <v>46258</v>
      </c>
      <c r="D396" s="232">
        <v>248</v>
      </c>
      <c r="E396" s="232">
        <v>13144</v>
      </c>
      <c r="F396" s="2" cm="1">
        <f t="array" ref="F396">_xlfn.LET(
    _xlpm._完了日,_加工実績DATA[加工完了日],
    _xlpm._調整納期列,_t受注ﾌｧｲﾙ_総合計[調整納期],
    _xlpm._加工完了日,_xlfn.TAKE(
                _xlfn._xlws.FILTER(_xlpm._完了日,
                    (A396=_加工実績DATA[依頼NO])*
                    (YEAR(C396) = YEAR(_xlpm._完了日))
                ),1),
    IF(_xlpm._加工完了日 = 0,NA(),_xlpm._加工完了日)
)</f>
        <v>46254</v>
      </c>
      <c r="G396" s="2" t="str" cm="1">
        <f t="array" ref="G396">_xlfn.LET(
    _xlpm._完了日列,#REF!,
    _xlpm._完了日,
    _xlfn.TAKE(
        _xlfn._xlws.FILTER(_xlpm._完了日列,
            (A396=#REF!)*
            (DATEVALUE("2025/1/1") &lt; C396)
        ),1
    ),
    IFERROR(_xlpm._完了日,"")
)</f>
        <v/>
      </c>
      <c r="H396" s="2" cm="1">
        <f t="array" ref="H396">_xlfn.LET(
    _xlpm.f, IFERROR(F396, 0),
    _xlpm.g, IFERROR(G396, 0),
    _xlpm.c, IFERROR(C396, 0),
    _xlfn.IFS(
        ISNUMBER(_xlpm.f)*(_xlpm.f&gt;0), _xlpm.f,
        ISNUMBER(_xlpm.g)*(_xlpm.g&gt;0), _xlpm.g,
        ISNUMBER(_xlpm.c)*(_xlpm.c&gt;0), _xlpm.c,
        TRUE, ""
    )
)</f>
        <v>46254</v>
      </c>
      <c r="I396" s="5" cm="1">
        <f t="array" ref="I39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(A396=_xlpm._依頼NO列) *
                (YEAR(_xlpm._月次年月日列) = YEAR(H396))
            )
        ),
    0)
)</f>
        <v>13144</v>
      </c>
      <c r="J396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13144</v>
      </c>
      <c r="K396" s="5">
        <f t="shared" si="36"/>
        <v>13144</v>
      </c>
      <c r="L396" s="12">
        <f>_xlfn.LET(
  _xlpm._依頼NO, A396,
  _xlpm._集計年, YEAR(H396),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96" s="12">
        <f>_xlfn.LET(
  _xlpm._依頼NO, A396,
  _xlpm._集計年, YEAR(H396),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96" s="5" t="str">
        <f t="shared" si="37"/>
        <v>EC</v>
      </c>
      <c r="O396" s="5" t="str">
        <f t="shared" si="38"/>
        <v>ｽﾘｯﾄ</v>
      </c>
      <c r="P396" s="5" t="str">
        <f t="shared" si="39"/>
        <v/>
      </c>
      <c r="Q396" s="5" t="str">
        <f t="shared" si="40"/>
        <v/>
      </c>
      <c r="R396" s="5" t="str">
        <f t="shared" si="41"/>
        <v/>
      </c>
      <c r="T396" t="b">
        <f>IF(_t受注ﾌｧｲﾙ_総合計[[#This Row],[加工金額]]=_t受注ﾌｧｲﾙ_総合計[[#This Row],[加工金額合計(月次実績)]],TRUE)</f>
        <v>1</v>
      </c>
    </row>
    <row r="397" spans="1:20">
      <c r="A397" s="232" t="s">
        <v>378</v>
      </c>
      <c r="B397" t="s">
        <v>38</v>
      </c>
      <c r="C397" s="2">
        <v>46258</v>
      </c>
      <c r="D397" s="232">
        <v>85</v>
      </c>
      <c r="E397" s="232">
        <v>4505</v>
      </c>
      <c r="F397" s="2" cm="1">
        <f t="array" ref="F397">_xlfn.LET(
    _xlpm._完了日,_加工実績DATA[加工完了日],
    _xlpm._調整納期列,_t受注ﾌｧｲﾙ_総合計[調整納期],
    _xlpm._加工完了日,_xlfn.TAKE(
                _xlfn._xlws.FILTER(_xlpm._完了日,
                    (A397=_加工実績DATA[依頼NO])*
                    (YEAR(C397) = YEAR(_xlpm._完了日))
                ),1),
    IF(_xlpm._加工完了日 = 0,NA(),_xlpm._加工完了日)
)</f>
        <v>46255</v>
      </c>
      <c r="G397" s="2" t="str" cm="1">
        <f t="array" ref="G397">_xlfn.LET(
    _xlpm._完了日列,#REF!,
    _xlpm._完了日,
    _xlfn.TAKE(
        _xlfn._xlws.FILTER(_xlpm._完了日列,
            (A397=#REF!)*
            (DATEVALUE("2025/1/1") &lt; C397)
        ),1
    ),
    IFERROR(_xlpm._完了日,"")
)</f>
        <v/>
      </c>
      <c r="H397" s="2" cm="1">
        <f t="array" ref="H397">_xlfn.LET(
    _xlpm.f, IFERROR(F397, 0),
    _xlpm.g, IFERROR(G397, 0),
    _xlpm.c, IFERROR(C397, 0),
    _xlfn.IFS(
        ISNUMBER(_xlpm.f)*(_xlpm.f&gt;0), _xlpm.f,
        ISNUMBER(_xlpm.g)*(_xlpm.g&gt;0), _xlpm.g,
        ISNUMBER(_xlpm.c)*(_xlpm.c&gt;0), _xlpm.c,
        TRUE, ""
    )
)</f>
        <v>46255</v>
      </c>
      <c r="I397" s="5" cm="1">
        <f t="array" ref="I39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(A397=_xlpm._依頼NO列) *
                (YEAR(_xlpm._月次年月日列) = YEAR(H397))
            )
        ),
    0)
)</f>
        <v>4505</v>
      </c>
      <c r="J397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4505</v>
      </c>
      <c r="K397" s="5">
        <f t="shared" si="36"/>
        <v>4505</v>
      </c>
      <c r="L397" s="12">
        <f>_xlfn.LET(
  _xlpm._依頼NO, A397,
  _xlpm._集計年, YEAR(H397),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97" s="12">
        <f>_xlfn.LET(
  _xlpm._依頼NO, A397,
  _xlpm._集計年, YEAR(H397),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97" s="5" t="str">
        <f t="shared" si="37"/>
        <v>EC</v>
      </c>
      <c r="O397" s="5" t="str">
        <f t="shared" si="38"/>
        <v>ｽﾘｯﾄ</v>
      </c>
      <c r="P397" s="5" t="str">
        <f t="shared" si="39"/>
        <v/>
      </c>
      <c r="Q397" s="5" t="str">
        <f t="shared" si="40"/>
        <v/>
      </c>
      <c r="R397" s="5" t="str">
        <f t="shared" si="41"/>
        <v/>
      </c>
      <c r="T397" t="b">
        <f>IF(_t受注ﾌｧｲﾙ_総合計[[#This Row],[加工金額]]=_t受注ﾌｧｲﾙ_総合計[[#This Row],[加工金額合計(月次実績)]],TRUE)</f>
        <v>1</v>
      </c>
    </row>
    <row r="398" spans="1:20">
      <c r="A398" s="232" t="s">
        <v>381</v>
      </c>
      <c r="B398" t="s">
        <v>3480</v>
      </c>
      <c r="C398" s="2">
        <v>46258</v>
      </c>
      <c r="D398" s="232">
        <v>144</v>
      </c>
      <c r="E398" s="232">
        <v>5184</v>
      </c>
      <c r="F398" s="2" cm="1">
        <f t="array" ref="F398">_xlfn.LET(
    _xlpm._完了日,_加工実績DATA[加工完了日],
    _xlpm._調整納期列,_t受注ﾌｧｲﾙ_総合計[調整納期],
    _xlpm._加工完了日,_xlfn.TAKE(
                _xlfn._xlws.FILTER(_xlpm._完了日,
                    (A398=_加工実績DATA[依頼NO])*
                    (YEAR(C398) = YEAR(_xlpm._完了日))
                ),1),
    IF(_xlpm._加工完了日 = 0,NA(),_xlpm._加工完了日)
)</f>
        <v>46254</v>
      </c>
      <c r="G398" s="2" t="str" cm="1">
        <f t="array" ref="G398">_xlfn.LET(
    _xlpm._完了日列,#REF!,
    _xlpm._完了日,
    _xlfn.TAKE(
        _xlfn._xlws.FILTER(_xlpm._完了日列,
            (A398=#REF!)*
            (DATEVALUE("2025/1/1") &lt; C398)
        ),1
    ),
    IFERROR(_xlpm._完了日,"")
)</f>
        <v/>
      </c>
      <c r="H398" s="2" cm="1">
        <f t="array" ref="H398">_xlfn.LET(
    _xlpm.f, IFERROR(F398, 0),
    _xlpm.g, IFERROR(G398, 0),
    _xlpm.c, IFERROR(C398, 0),
    _xlfn.IFS(
        ISNUMBER(_xlpm.f)*(_xlpm.f&gt;0), _xlpm.f,
        ISNUMBER(_xlpm.g)*(_xlpm.g&gt;0), _xlpm.g,
        ISNUMBER(_xlpm.c)*(_xlpm.c&gt;0), _xlpm.c,
        TRUE, ""
    )
)</f>
        <v>46254</v>
      </c>
      <c r="I398" s="5" cm="1">
        <f t="array" ref="I39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(A398=_xlpm._依頼NO列) *
                (YEAR(_xlpm._月次年月日列) = YEAR(H398))
            )
        ),
    0)
)</f>
        <v>5184</v>
      </c>
      <c r="J398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5184</v>
      </c>
      <c r="K398" s="5">
        <f t="shared" si="36"/>
        <v>5184</v>
      </c>
      <c r="L398" s="12">
        <f>_xlfn.LET(
  _xlpm._依頼NO, A398,
  _xlpm._集計年, YEAR(H398),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98" s="12">
        <f>_xlfn.LET(
  _xlpm._依頼NO, A398,
  _xlpm._集計年, YEAR(H398),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98" s="5" t="str">
        <f t="shared" si="37"/>
        <v>Ec</v>
      </c>
      <c r="O398" s="5" t="str">
        <f t="shared" si="38"/>
        <v/>
      </c>
      <c r="P398" s="5" t="str">
        <f t="shared" si="39"/>
        <v/>
      </c>
      <c r="Q398" s="5" t="str">
        <f t="shared" si="40"/>
        <v/>
      </c>
      <c r="R398" s="5" t="str">
        <f t="shared" si="41"/>
        <v/>
      </c>
      <c r="T398" t="b">
        <f>IF(_t受注ﾌｧｲﾙ_総合計[[#This Row],[加工金額]]=_t受注ﾌｧｲﾙ_総合計[[#This Row],[加工金額合計(月次実績)]],TRUE)</f>
        <v>1</v>
      </c>
    </row>
    <row r="399" spans="1:20">
      <c r="A399" s="232" t="s">
        <v>382</v>
      </c>
      <c r="B399" t="s">
        <v>36</v>
      </c>
      <c r="C399" s="2">
        <v>46258</v>
      </c>
      <c r="D399" s="232">
        <v>103</v>
      </c>
      <c r="E399" s="232">
        <v>3708</v>
      </c>
      <c r="F399" s="2" cm="1">
        <f t="array" ref="F399">_xlfn.LET(
    _xlpm._完了日,_加工実績DATA[加工完了日],
    _xlpm._調整納期列,_t受注ﾌｧｲﾙ_総合計[調整納期],
    _xlpm._加工完了日,_xlfn.TAKE(
                _xlfn._xlws.FILTER(_xlpm._完了日,
                    (A399=_加工実績DATA[依頼NO])*
                    (YEAR(C399) = YEAR(_xlpm._完了日))
                ),1),
    IF(_xlpm._加工完了日 = 0,NA(),_xlpm._加工完了日)
)</f>
        <v>46255</v>
      </c>
      <c r="G399" s="2" t="str" cm="1">
        <f t="array" ref="G399">_xlfn.LET(
    _xlpm._完了日列,#REF!,
    _xlpm._完了日,
    _xlfn.TAKE(
        _xlfn._xlws.FILTER(_xlpm._完了日列,
            (A399=#REF!)*
            (DATEVALUE("2025/1/1") &lt; C399)
        ),1
    ),
    IFERROR(_xlpm._完了日,"")
)</f>
        <v/>
      </c>
      <c r="H399" s="2" cm="1">
        <f t="array" ref="H399">_xlfn.LET(
    _xlpm.f, IFERROR(F399, 0),
    _xlpm.g, IFERROR(G399, 0),
    _xlpm.c, IFERROR(C399, 0),
    _xlfn.IFS(
        ISNUMBER(_xlpm.f)*(_xlpm.f&gt;0), _xlpm.f,
        ISNUMBER(_xlpm.g)*(_xlpm.g&gt;0), _xlpm.g,
        ISNUMBER(_xlpm.c)*(_xlpm.c&gt;0), _xlpm.c,
        TRUE, ""
    )
)</f>
        <v>46255</v>
      </c>
      <c r="I399" s="5" cm="1">
        <f t="array" ref="I39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(A399=_xlpm._依頼NO列) *
                (YEAR(_xlpm._月次年月日列) = YEAR(H399))
            )
        ),
    0)
)</f>
        <v>3708</v>
      </c>
      <c r="J399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3708</v>
      </c>
      <c r="K399" s="5">
        <f t="shared" si="36"/>
        <v>3708</v>
      </c>
      <c r="L399" s="12">
        <f>_xlfn.LET(
  _xlpm._依頼NO, A399,
  _xlpm._集計年, YEAR(H399),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399" s="12">
        <f>_xlfn.LET(
  _xlpm._依頼NO, A399,
  _xlpm._集計年, YEAR(H399),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399" s="5" t="str">
        <f t="shared" si="37"/>
        <v>EC</v>
      </c>
      <c r="O399" s="5" t="str">
        <f t="shared" si="38"/>
        <v/>
      </c>
      <c r="P399" s="5" t="str">
        <f t="shared" si="39"/>
        <v/>
      </c>
      <c r="Q399" s="5" t="str">
        <f t="shared" si="40"/>
        <v/>
      </c>
      <c r="R399" s="5" t="str">
        <f t="shared" si="41"/>
        <v/>
      </c>
      <c r="T399" t="b">
        <f>IF(_t受注ﾌｧｲﾙ_総合計[[#This Row],[加工金額]]=_t受注ﾌｧｲﾙ_総合計[[#This Row],[加工金額合計(月次実績)]],TRUE)</f>
        <v>1</v>
      </c>
    </row>
    <row r="400" spans="1:20">
      <c r="A400" s="232" t="s">
        <v>383</v>
      </c>
      <c r="B400" t="s">
        <v>36</v>
      </c>
      <c r="C400" s="2">
        <v>46258</v>
      </c>
      <c r="D400" s="232">
        <v>250</v>
      </c>
      <c r="E400" s="232">
        <v>9000</v>
      </c>
      <c r="F400" s="2" cm="1">
        <f t="array" ref="F400">_xlfn.LET(
    _xlpm._完了日,_加工実績DATA[加工完了日],
    _xlpm._調整納期列,_t受注ﾌｧｲﾙ_総合計[調整納期],
    _xlpm._加工完了日,_xlfn.TAKE(
                _xlfn._xlws.FILTER(_xlpm._完了日,
                    (A400=_加工実績DATA[依頼NO])*
                    (YEAR(C400) = YEAR(_xlpm._完了日))
                ),1),
    IF(_xlpm._加工完了日 = 0,NA(),_xlpm._加工完了日)
)</f>
        <v>46254</v>
      </c>
      <c r="G400" s="2" t="str" cm="1">
        <f t="array" ref="G400">_xlfn.LET(
    _xlpm._完了日列,#REF!,
    _xlpm._完了日,
    _xlfn.TAKE(
        _xlfn._xlws.FILTER(_xlpm._完了日列,
            (A400=#REF!)*
            (DATEVALUE("2025/1/1") &lt; C400)
        ),1
    ),
    IFERROR(_xlpm._完了日,"")
)</f>
        <v/>
      </c>
      <c r="H400" s="2" cm="1">
        <f t="array" ref="H400">_xlfn.LET(
    _xlpm.f, IFERROR(F400, 0),
    _xlpm.g, IFERROR(G400, 0),
    _xlpm.c, IFERROR(C400, 0),
    _xlfn.IFS(
        ISNUMBER(_xlpm.f)*(_xlpm.f&gt;0), _xlpm.f,
        ISNUMBER(_xlpm.g)*(_xlpm.g&gt;0), _xlpm.g,
        ISNUMBER(_xlpm.c)*(_xlpm.c&gt;0), _xlpm.c,
        TRUE, ""
    )
)</f>
        <v>46254</v>
      </c>
      <c r="I400" s="5" cm="1">
        <f t="array" ref="I40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(A400=_xlpm._依頼NO列) *
                (YEAR(_xlpm._月次年月日列) = YEAR(H400))
            )
        ),
    0)
)</f>
        <v>9000</v>
      </c>
      <c r="J400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9000</v>
      </c>
      <c r="K400" s="5">
        <f t="shared" si="36"/>
        <v>9000</v>
      </c>
      <c r="L400" s="12">
        <f>_xlfn.LET(
  _xlpm._依頼NO, A400,
  _xlpm._集計年, YEAR(H400),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400" s="12">
        <f>_xlfn.LET(
  _xlpm._依頼NO, A400,
  _xlpm._集計年, YEAR(H400),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400" s="5" t="str">
        <f t="shared" si="37"/>
        <v>EC</v>
      </c>
      <c r="O400" s="5" t="str">
        <f t="shared" si="38"/>
        <v/>
      </c>
      <c r="P400" s="5" t="str">
        <f t="shared" si="39"/>
        <v/>
      </c>
      <c r="Q400" s="5" t="str">
        <f t="shared" si="40"/>
        <v/>
      </c>
      <c r="R400" s="5" t="str">
        <f t="shared" si="41"/>
        <v/>
      </c>
      <c r="T400" t="b">
        <f>IF(_t受注ﾌｧｲﾙ_総合計[[#This Row],[加工金額]]=_t受注ﾌｧｲﾙ_総合計[[#This Row],[加工金額合計(月次実績)]],TRUE)</f>
        <v>1</v>
      </c>
    </row>
    <row r="401" spans="1:20">
      <c r="A401" s="232" t="s">
        <v>384</v>
      </c>
      <c r="B401" t="s">
        <v>3484</v>
      </c>
      <c r="C401" s="2">
        <v>46258</v>
      </c>
      <c r="D401" s="232" t="s">
        <v>3483</v>
      </c>
      <c r="E401" s="232">
        <v>17000</v>
      </c>
      <c r="F401" s="2" cm="1">
        <f t="array" ref="F401">_xlfn.LET(
    _xlpm._完了日,_加工実績DATA[加工完了日],
    _xlpm._調整納期列,_t受注ﾌｧｲﾙ_総合計[調整納期],
    _xlpm._加工完了日,_xlfn.TAKE(
                _xlfn._xlws.FILTER(_xlpm._完了日,
                    (A401=_加工実績DATA[依頼NO])*
                    (YEAR(C401) = YEAR(_xlpm._完了日))
                ),1),
    IF(_xlpm._加工完了日 = 0,NA(),_xlpm._加工完了日)
)</f>
        <v>46254</v>
      </c>
      <c r="G401" s="2" t="str" cm="1">
        <f t="array" ref="G401">_xlfn.LET(
    _xlpm._完了日列,#REF!,
    _xlpm._完了日,
    _xlfn.TAKE(
        _xlfn._xlws.FILTER(_xlpm._完了日列,
            (A401=#REF!)*
            (DATEVALUE("2025/1/1") &lt; C401)
        ),1
    ),
    IFERROR(_xlpm._完了日,"")
)</f>
        <v/>
      </c>
      <c r="H401" s="2" cm="1">
        <f t="array" ref="H401">_xlfn.LET(
    _xlpm.f, IFERROR(F401, 0),
    _xlpm.g, IFERROR(G401, 0),
    _xlpm.c, IFERROR(C401, 0),
    _xlfn.IFS(
        ISNUMBER(_xlpm.f)*(_xlpm.f&gt;0), _xlpm.f,
        ISNUMBER(_xlpm.g)*(_xlpm.g&gt;0), _xlpm.g,
        ISNUMBER(_xlpm.c)*(_xlpm.c&gt;0), _xlpm.c,
        TRUE, ""
    )
)</f>
        <v>46254</v>
      </c>
      <c r="I401" s="5" cm="1">
        <f t="array" ref="I40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(A401=_xlpm._依頼NO列) *
                (YEAR(_xlpm._月次年月日列) = YEAR(H401))
            )
        ),
    0)
)</f>
        <v>6400</v>
      </c>
      <c r="J401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17000</v>
      </c>
      <c r="K401" s="5">
        <f t="shared" si="36"/>
        <v>17000</v>
      </c>
      <c r="L401" s="12">
        <f>_xlfn.LET(
  _xlpm._依頼NO, A401,
  _xlpm._集計年, YEAR(H401),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401" s="12">
        <f>_xlfn.LET(
  _xlpm._依頼NO, A401,
  _xlpm._集計年, YEAR(H401),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401" s="5" t="str">
        <f t="shared" si="37"/>
        <v>EC</v>
      </c>
      <c r="O401" s="5" t="str">
        <f t="shared" si="38"/>
        <v>ｽﾘｯﾄ</v>
      </c>
      <c r="P401" s="5" t="str">
        <f t="shared" si="39"/>
        <v>分割</v>
      </c>
      <c r="Q401" s="5" t="str">
        <f t="shared" si="40"/>
        <v/>
      </c>
      <c r="R401" s="5" t="str">
        <f t="shared" si="41"/>
        <v/>
      </c>
      <c r="T401" t="b">
        <f>IF(_t受注ﾌｧｲﾙ_総合計[[#This Row],[加工金額]]=_t受注ﾌｧｲﾙ_総合計[[#This Row],[加工金額合計(月次実績)]],TRUE)</f>
        <v>0</v>
      </c>
    </row>
    <row r="402" spans="1:20">
      <c r="A402" s="232" t="s">
        <v>385</v>
      </c>
      <c r="B402" t="s">
        <v>36</v>
      </c>
      <c r="C402" s="2">
        <v>46258</v>
      </c>
      <c r="D402" s="232">
        <v>70</v>
      </c>
      <c r="E402" s="232">
        <v>2520</v>
      </c>
      <c r="F402" s="2" cm="1">
        <f t="array" ref="F402">_xlfn.LET(
    _xlpm._完了日,_加工実績DATA[加工完了日],
    _xlpm._調整納期列,_t受注ﾌｧｲﾙ_総合計[調整納期],
    _xlpm._加工完了日,_xlfn.TAKE(
                _xlfn._xlws.FILTER(_xlpm._完了日,
                    (A402=_加工実績DATA[依頼NO])*
                    (YEAR(C402) = YEAR(_xlpm._完了日))
                ),1),
    IF(_xlpm._加工完了日 = 0,NA(),_xlpm._加工完了日)
)</f>
        <v>46254</v>
      </c>
      <c r="G402" s="2" t="str" cm="1">
        <f t="array" ref="G402">_xlfn.LET(
    _xlpm._完了日列,#REF!,
    _xlpm._完了日,
    _xlfn.TAKE(
        _xlfn._xlws.FILTER(_xlpm._完了日列,
            (A402=#REF!)*
            (DATEVALUE("2025/1/1") &lt; C402)
        ),1
    ),
    IFERROR(_xlpm._完了日,"")
)</f>
        <v/>
      </c>
      <c r="H402" s="2" cm="1">
        <f t="array" ref="H402">_xlfn.LET(
    _xlpm.f, IFERROR(F402, 0),
    _xlpm.g, IFERROR(G402, 0),
    _xlpm.c, IFERROR(C402, 0),
    _xlfn.IFS(
        ISNUMBER(_xlpm.f)*(_xlpm.f&gt;0), _xlpm.f,
        ISNUMBER(_xlpm.g)*(_xlpm.g&gt;0), _xlpm.g,
        ISNUMBER(_xlpm.c)*(_xlpm.c&gt;0), _xlpm.c,
        TRUE, ""
    )
)</f>
        <v>46254</v>
      </c>
      <c r="I402" s="5" cm="1">
        <f t="array" ref="I40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(A402=_xlpm._依頼NO列) *
                (YEAR(_xlpm._月次年月日列) = YEAR(H402))
            )
        ),
    0)
)</f>
        <v>2520</v>
      </c>
      <c r="J402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2520</v>
      </c>
      <c r="K402" s="5">
        <f t="shared" si="36"/>
        <v>2520</v>
      </c>
      <c r="L402" s="12">
        <f>_xlfn.LET(
  _xlpm._依頼NO, A402,
  _xlpm._集計年, YEAR(H402),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402" s="12">
        <f>_xlfn.LET(
  _xlpm._依頼NO, A402,
  _xlpm._集計年, YEAR(H402),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402" s="5" t="str">
        <f t="shared" si="37"/>
        <v>EC</v>
      </c>
      <c r="O402" s="5" t="str">
        <f t="shared" si="38"/>
        <v/>
      </c>
      <c r="P402" s="5" t="str">
        <f t="shared" si="39"/>
        <v/>
      </c>
      <c r="Q402" s="5" t="str">
        <f t="shared" si="40"/>
        <v/>
      </c>
      <c r="R402" s="5" t="str">
        <f t="shared" si="41"/>
        <v/>
      </c>
      <c r="T402" t="b">
        <f>IF(_t受注ﾌｧｲﾙ_総合計[[#This Row],[加工金額]]=_t受注ﾌｧｲﾙ_総合計[[#This Row],[加工金額合計(月次実績)]],TRUE)</f>
        <v>1</v>
      </c>
    </row>
    <row r="403" spans="1:20">
      <c r="A403" s="232" t="s">
        <v>884</v>
      </c>
      <c r="B403" t="s">
        <v>36</v>
      </c>
      <c r="C403" s="2">
        <v>46258</v>
      </c>
      <c r="D403" s="232">
        <v>70</v>
      </c>
      <c r="E403" s="232">
        <v>2520</v>
      </c>
      <c r="F403" s="2" cm="1">
        <f t="array" ref="F403">_xlfn.LET(
    _xlpm._完了日,_加工実績DATA[加工完了日],
    _xlpm._調整納期列,_t受注ﾌｧｲﾙ_総合計[調整納期],
    _xlpm._加工完了日,_xlfn.TAKE(
                _xlfn._xlws.FILTER(_xlpm._完了日,
                    (A403=_加工実績DATA[依頼NO])*
                    (YEAR(C403) = YEAR(_xlpm._完了日))
                ),1),
    IF(_xlpm._加工完了日 = 0,NA(),_xlpm._加工完了日)
)</f>
        <v>46255</v>
      </c>
      <c r="G403" s="2" t="str" cm="1">
        <f t="array" ref="G403">_xlfn.LET(
    _xlpm._完了日列,#REF!,
    _xlpm._完了日,
    _xlfn.TAKE(
        _xlfn._xlws.FILTER(_xlpm._完了日列,
            (A403=#REF!)*
            (DATEVALUE("2025/1/1") &lt; C403)
        ),1
    ),
    IFERROR(_xlpm._完了日,"")
)</f>
        <v/>
      </c>
      <c r="H403" s="2" cm="1">
        <f t="array" ref="H403">_xlfn.LET(
    _xlpm.f, IFERROR(F403, 0),
    _xlpm.g, IFERROR(G403, 0),
    _xlpm.c, IFERROR(C403, 0),
    _xlfn.IFS(
        ISNUMBER(_xlpm.f)*(_xlpm.f&gt;0), _xlpm.f,
        ISNUMBER(_xlpm.g)*(_xlpm.g&gt;0), _xlpm.g,
        ISNUMBER(_xlpm.c)*(_xlpm.c&gt;0), _xlpm.c,
        TRUE, ""
    )
)</f>
        <v>46255</v>
      </c>
      <c r="I403" s="5" cm="1">
        <f t="array" ref="I40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(A403=_xlpm._依頼NO列) *
                (YEAR(_xlpm._月次年月日列) = YEAR(H403))
            )
        ),
    0)
)</f>
        <v>2520</v>
      </c>
      <c r="J403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2520</v>
      </c>
      <c r="K403" s="5">
        <f t="shared" si="36"/>
        <v>2520</v>
      </c>
      <c r="L403" s="12">
        <f>_xlfn.LET(
  _xlpm._依頼NO, A403,
  _xlpm._集計年, YEAR(H403),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403" s="12">
        <f>_xlfn.LET(
  _xlpm._依頼NO, A403,
  _xlpm._集計年, YEAR(H403),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403" s="5" t="str">
        <f t="shared" si="37"/>
        <v>EC</v>
      </c>
      <c r="O403" s="5" t="str">
        <f t="shared" si="38"/>
        <v/>
      </c>
      <c r="P403" s="5" t="str">
        <f t="shared" si="39"/>
        <v/>
      </c>
      <c r="Q403" s="5" t="str">
        <f t="shared" si="40"/>
        <v/>
      </c>
      <c r="R403" s="5" t="str">
        <f t="shared" si="41"/>
        <v/>
      </c>
      <c r="T403" t="b">
        <f>IF(_t受注ﾌｧｲﾙ_総合計[[#This Row],[加工金額]]=_t受注ﾌｧｲﾙ_総合計[[#This Row],[加工金額合計(月次実績)]],TRUE)</f>
        <v>1</v>
      </c>
    </row>
    <row r="404" spans="1:20">
      <c r="A404" s="232" t="s">
        <v>362</v>
      </c>
      <c r="B404" t="s">
        <v>43</v>
      </c>
      <c r="C404" s="2">
        <v>46255</v>
      </c>
      <c r="D404" s="232">
        <v>300</v>
      </c>
      <c r="E404" s="232">
        <v>3900</v>
      </c>
      <c r="F404" s="2" cm="1">
        <f t="array" ref="F404">_xlfn.LET(
    _xlpm._完了日,_加工実績DATA[加工完了日],
    _xlpm._調整納期列,_t受注ﾌｧｲﾙ_総合計[調整納期],
    _xlpm._加工完了日,_xlfn.TAKE(
                _xlfn._xlws.FILTER(_xlpm._完了日,
                    (A404=_加工実績DATA[依頼NO])*
                    (YEAR(C404) = YEAR(_xlpm._完了日))
                ),1),
    IF(_xlpm._加工完了日 = 0,NA(),_xlpm._加工完了日)
)</f>
        <v>46252</v>
      </c>
      <c r="G404" s="2" t="str" cm="1">
        <f t="array" ref="G404">_xlfn.LET(
    _xlpm._完了日列,#REF!,
    _xlpm._完了日,
    _xlfn.TAKE(
        _xlfn._xlws.FILTER(_xlpm._完了日列,
            (A404=#REF!)*
            (DATEVALUE("2025/1/1") &lt; C404)
        ),1
    ),
    IFERROR(_xlpm._完了日,"")
)</f>
        <v/>
      </c>
      <c r="H404" s="2" cm="1">
        <f t="array" ref="H404">_xlfn.LET(
    _xlpm.f, IFERROR(F404, 0),
    _xlpm.g, IFERROR(G404, 0),
    _xlpm.c, IFERROR(C404, 0),
    _xlfn.IFS(
        ISNUMBER(_xlpm.f)*(_xlpm.f&gt;0), _xlpm.f,
        ISNUMBER(_xlpm.g)*(_xlpm.g&gt;0), _xlpm.g,
        ISNUMBER(_xlpm.c)*(_xlpm.c&gt;0), _xlpm.c,
        TRUE, ""
    )
)</f>
        <v>46252</v>
      </c>
      <c r="I404" s="5" cm="1">
        <f t="array" ref="I40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(A404=_xlpm._依頼NO列) *
                (YEAR(_xlpm._月次年月日列) = YEAR(H404))
            )
        ),
    0)
)</f>
        <v>3900</v>
      </c>
      <c r="J404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3900</v>
      </c>
      <c r="K404" s="5">
        <f t="shared" si="36"/>
        <v>3900</v>
      </c>
      <c r="L404" s="12">
        <f>_xlfn.LET(
  _xlpm._依頼NO, A404,
  _xlpm._集計年, YEAR(H404),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1</v>
      </c>
      <c r="M404" s="12">
        <f>_xlfn.LET(
  _xlpm._依頼NO, A404,
  _xlpm._集計年, YEAR(H404),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0</v>
      </c>
      <c r="N404" s="5" t="str">
        <f t="shared" si="37"/>
        <v>巻き返し</v>
      </c>
      <c r="O404" s="5" t="str">
        <f t="shared" si="38"/>
        <v/>
      </c>
      <c r="P404" s="5" t="str">
        <f t="shared" si="39"/>
        <v/>
      </c>
      <c r="Q404" s="5" t="str">
        <f t="shared" si="40"/>
        <v/>
      </c>
      <c r="R404" s="5" t="str">
        <f t="shared" si="41"/>
        <v/>
      </c>
      <c r="T404" t="b">
        <f>IF(_t受注ﾌｧｲﾙ_総合計[[#This Row],[加工金額]]=_t受注ﾌｧｲﾙ_総合計[[#This Row],[加工金額合計(月次実績)]],TRUE)</f>
        <v>1</v>
      </c>
    </row>
    <row r="405" spans="1:20">
      <c r="A405" s="232" t="s">
        <v>372</v>
      </c>
      <c r="B405" t="s">
        <v>39</v>
      </c>
      <c r="C405" s="2">
        <v>46261</v>
      </c>
      <c r="D405" s="232" t="s">
        <v>2315</v>
      </c>
      <c r="E405" s="232">
        <v>104000</v>
      </c>
      <c r="F405" s="2" cm="1">
        <f t="array" ref="F405">_xlfn.LET(
    _xlpm._完了日,_加工実績DATA[加工完了日],
    _xlpm._調整納期列,_t受注ﾌｧｲﾙ_総合計[調整納期],
    _xlpm._加工完了日,_xlfn.TAKE(
                _xlfn._xlws.FILTER(_xlpm._完了日,
                    (A405=_加工実績DATA[依頼NO])*
                    (YEAR(C405) = YEAR(_xlpm._完了日))
                ),1),
    IF(_xlpm._加工完了日 = 0,NA(),_xlpm._加工完了日)
)</f>
        <v>46255</v>
      </c>
      <c r="G405" s="2" t="str" cm="1">
        <f t="array" ref="G405">_xlfn.LET(
    _xlpm._完了日列,#REF!,
    _xlpm._完了日,
    _xlfn.TAKE(
        _xlfn._xlws.FILTER(_xlpm._完了日列,
            (A405=#REF!)*
            (DATEVALUE("2025/1/1") &lt; C405)
        ),1
    ),
    IFERROR(_xlpm._完了日,"")
)</f>
        <v/>
      </c>
      <c r="H405" s="2" cm="1">
        <f t="array" ref="H405">_xlfn.LET(
    _xlpm.f, IFERROR(F405, 0),
    _xlpm.g, IFERROR(G405, 0),
    _xlpm.c, IFERROR(C405, 0),
    _xlfn.IFS(
        ISNUMBER(_xlpm.f)*(_xlpm.f&gt;0), _xlpm.f,
        ISNUMBER(_xlpm.g)*(_xlpm.g&gt;0), _xlpm.g,
        ISNUMBER(_xlpm.c)*(_xlpm.c&gt;0), _xlpm.c,
        TRUE, ""
    )
)</f>
        <v>46255</v>
      </c>
      <c r="I405" s="5" cm="1">
        <f t="array" ref="I40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(A405=_xlpm._依頼NO列) *
                (YEAR(_xlpm._月次年月日列) = YEAR(H405))
            )
        ),
    0)
)</f>
        <v>104000</v>
      </c>
      <c r="J405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104000</v>
      </c>
      <c r="K405" s="5">
        <f t="shared" si="36"/>
        <v>104000</v>
      </c>
      <c r="L405" s="12">
        <f>_xlfn.LET(
  _xlpm._依頼NO, A405,
  _xlpm._集計年, YEAR(H405),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405" s="12">
        <f>_xlfn.LET(
  _xlpm._依頼NO, A405,
  _xlpm._集計年, YEAR(H405),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405" s="5" t="str">
        <f t="shared" si="37"/>
        <v>SEC</v>
      </c>
      <c r="O405" s="5" t="str">
        <f t="shared" si="38"/>
        <v/>
      </c>
      <c r="P405" s="5" t="str">
        <f t="shared" si="39"/>
        <v/>
      </c>
      <c r="Q405" s="5" t="str">
        <f t="shared" si="40"/>
        <v/>
      </c>
      <c r="R405" s="5" t="str">
        <f t="shared" si="41"/>
        <v/>
      </c>
      <c r="T405" t="b">
        <f>IF(_t受注ﾌｧｲﾙ_総合計[[#This Row],[加工金額]]=_t受注ﾌｧｲﾙ_総合計[[#This Row],[加工金額合計(月次実績)]],TRUE)</f>
        <v>1</v>
      </c>
    </row>
    <row r="406" spans="1:20">
      <c r="A406" s="232" t="s">
        <v>3492</v>
      </c>
      <c r="B406" t="s">
        <v>36</v>
      </c>
      <c r="C406" s="2">
        <v>46255</v>
      </c>
      <c r="D406" s="232">
        <v>2000</v>
      </c>
      <c r="E406" s="232">
        <v>36000</v>
      </c>
      <c r="F406" s="2" cm="1">
        <f t="array" ref="F406">_xlfn.LET(
    _xlpm._完了日,_加工実績DATA[加工完了日],
    _xlpm._調整納期列,_t受注ﾌｧｲﾙ_総合計[調整納期],
    _xlpm._加工完了日,_xlfn.TAKE(
                _xlfn._xlws.FILTER(_xlpm._完了日,
                    (A406=_加工実績DATA[依頼NO])*
                    (YEAR(C406) = YEAR(_xlpm._完了日))
                ),1),
    IF(_xlpm._加工完了日 = 0,NA(),_xlpm._加工完了日)
)</f>
        <v>46252</v>
      </c>
      <c r="G406" s="2" t="str" cm="1">
        <f t="array" ref="G406">_xlfn.LET(
    _xlpm._完了日列,#REF!,
    _xlpm._完了日,
    _xlfn.TAKE(
        _xlfn._xlws.FILTER(_xlpm._完了日列,
            (A406=#REF!)*
            (DATEVALUE("2025/1/1") &lt; C406)
        ),1
    ),
    IFERROR(_xlpm._完了日,"")
)</f>
        <v/>
      </c>
      <c r="H406" s="2" cm="1">
        <f t="array" ref="H406">_xlfn.LET(
    _xlpm.f, IFERROR(F406, 0),
    _xlpm.g, IFERROR(G406, 0),
    _xlpm.c, IFERROR(C406, 0),
    _xlfn.IFS(
        ISNUMBER(_xlpm.f)*(_xlpm.f&gt;0), _xlpm.f,
        ISNUMBER(_xlpm.g)*(_xlpm.g&gt;0), _xlpm.g,
        ISNUMBER(_xlpm.c)*(_xlpm.c&gt;0), _xlpm.c,
        TRUE, ""
    )
)</f>
        <v>46252</v>
      </c>
      <c r="I406" s="5" cm="1">
        <f t="array" ref="I40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(A406=_xlpm._依頼NO列) *
                (YEAR(_xlpm._月次年月日列) = YEAR(H406))
            )
        ),
    0)
)</f>
        <v>39200</v>
      </c>
      <c r="J406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39200</v>
      </c>
      <c r="K406" s="5">
        <f t="shared" si="36"/>
        <v>36000</v>
      </c>
      <c r="L406" s="12">
        <f>_xlfn.LET(
  _xlpm._依頼NO, A406,
  _xlpm._集計年, YEAR(H406),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1</v>
      </c>
      <c r="M406" s="12">
        <f>_xlfn.LET(
  _xlpm._依頼NO, A406,
  _xlpm._集計年, YEAR(H406),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0</v>
      </c>
      <c r="N406" s="5" t="str">
        <f t="shared" si="37"/>
        <v>EC</v>
      </c>
      <c r="O406" s="5" t="str">
        <f t="shared" si="38"/>
        <v/>
      </c>
      <c r="P406" s="5" t="str">
        <f t="shared" si="39"/>
        <v/>
      </c>
      <c r="Q406" s="5" t="str">
        <f t="shared" si="40"/>
        <v/>
      </c>
      <c r="R406" s="5" t="str">
        <f t="shared" si="41"/>
        <v/>
      </c>
      <c r="T406" t="b">
        <f>IF(_t受注ﾌｧｲﾙ_総合計[[#This Row],[加工金額]]=_t受注ﾌｧｲﾙ_総合計[[#This Row],[加工金額合計(月次実績)]],TRUE)</f>
        <v>1</v>
      </c>
    </row>
    <row r="407" spans="1:20">
      <c r="A407" s="232" t="s">
        <v>373</v>
      </c>
      <c r="B407" t="s">
        <v>3553</v>
      </c>
      <c r="C407" s="2">
        <v>46261</v>
      </c>
      <c r="D407" s="232" t="s">
        <v>1822</v>
      </c>
      <c r="E407" s="232">
        <v>44800</v>
      </c>
      <c r="F407" s="2" cm="1">
        <f t="array" ref="F407">_xlfn.LET(
    _xlpm._完了日,_加工実績DATA[加工完了日],
    _xlpm._調整納期列,_t受注ﾌｧｲﾙ_総合計[調整納期],
    _xlpm._加工完了日,_xlfn.TAKE(
                _xlfn._xlws.FILTER(_xlpm._完了日,
                    (A407=_加工実績DATA[依頼NO])*
                    (YEAR(C407) = YEAR(_xlpm._完了日))
                ),1),
    IF(_xlpm._加工完了日 = 0,NA(),_xlpm._加工完了日)
)</f>
        <v>46258</v>
      </c>
      <c r="G407" s="2" t="str" cm="1">
        <f t="array" ref="G407">_xlfn.LET(
    _xlpm._完了日列,#REF!,
    _xlpm._完了日,
    _xlfn.TAKE(
        _xlfn._xlws.FILTER(_xlpm._完了日列,
            (A407=#REF!)*
            (DATEVALUE("2025/1/1") &lt; C407)
        ),1
    ),
    IFERROR(_xlpm._完了日,"")
)</f>
        <v/>
      </c>
      <c r="H407" s="2" cm="1">
        <f t="array" ref="H407">_xlfn.LET(
    _xlpm.f, IFERROR(F407, 0),
    _xlpm.g, IFERROR(G407, 0),
    _xlpm.c, IFERROR(C407, 0),
    _xlfn.IFS(
        ISNUMBER(_xlpm.f)*(_xlpm.f&gt;0), _xlpm.f,
        ISNUMBER(_xlpm.g)*(_xlpm.g&gt;0), _xlpm.g,
        ISNUMBER(_xlpm.c)*(_xlpm.c&gt;0), _xlpm.c,
        TRUE, ""
    )
)</f>
        <v>46258</v>
      </c>
      <c r="I407" s="5" cm="1">
        <f t="array" ref="I40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(A407=_xlpm._依頼NO列) *
                (YEAR(_xlpm._月次年月日列) = YEAR(H407))
            )
        ),
    0)
)</f>
        <v>44800</v>
      </c>
      <c r="J407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44800</v>
      </c>
      <c r="K407" s="5">
        <f t="shared" si="36"/>
        <v>44800</v>
      </c>
      <c r="L407" s="12">
        <f>_xlfn.LET(
  _xlpm._依頼NO, A407,
  _xlpm._集計年, YEAR(H407),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407" s="12">
        <f>_xlfn.LET(
  _xlpm._依頼NO, A407,
  _xlpm._集計年, YEAR(H407),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407" s="5" t="str">
        <f t="shared" si="37"/>
        <v>SEC</v>
      </c>
      <c r="O407" s="5" t="str">
        <f t="shared" si="38"/>
        <v>接続</v>
      </c>
      <c r="P407" s="5" t="str">
        <f t="shared" si="39"/>
        <v/>
      </c>
      <c r="Q407" s="5" t="str">
        <f t="shared" si="40"/>
        <v/>
      </c>
      <c r="R407" s="5" t="str">
        <f t="shared" si="41"/>
        <v/>
      </c>
      <c r="T407" t="b">
        <f>IF(_t受注ﾌｧｲﾙ_総合計[[#This Row],[加工金額]]=_t受注ﾌｧｲﾙ_総合計[[#This Row],[加工金額合計(月次実績)]],TRUE)</f>
        <v>1</v>
      </c>
    </row>
    <row r="408" spans="1:20">
      <c r="A408" s="232" t="s">
        <v>3603</v>
      </c>
      <c r="B408" t="s">
        <v>17</v>
      </c>
      <c r="C408" s="2">
        <v>46268</v>
      </c>
      <c r="D408" s="232">
        <v>600</v>
      </c>
      <c r="E408" s="232">
        <v>0</v>
      </c>
      <c r="F408" s="2" cm="1">
        <f t="array" ref="F408">_xlfn.LET(
    _xlpm._完了日,_加工実績DATA[加工完了日],
    _xlpm._調整納期列,_t受注ﾌｧｲﾙ_総合計[調整納期],
    _xlpm._加工完了日,_xlfn.TAKE(
                _xlfn._xlws.FILTER(_xlpm._完了日,
                    (A408=_加工実績DATA[依頼NO])*
                    (YEAR(C408) = YEAR(_xlpm._完了日))
                ),1),
    IF(_xlpm._加工完了日 = 0,NA(),_xlpm._加工完了日)
)</f>
        <v>46266</v>
      </c>
      <c r="G408" s="2" t="str" cm="1">
        <f t="array" ref="G408">_xlfn.LET(
    _xlpm._完了日列,#REF!,
    _xlpm._完了日,
    _xlfn.TAKE(
        _xlfn._xlws.FILTER(_xlpm._完了日列,
            (A408=#REF!)*
            (DATEVALUE("2025/1/1") &lt; C408)
        ),1
    ),
    IFERROR(_xlpm._完了日,"")
)</f>
        <v/>
      </c>
      <c r="H408" s="2" cm="1">
        <f t="array" ref="H408">_xlfn.LET(
    _xlpm.f, IFERROR(F408, 0),
    _xlpm.g, IFERROR(G408, 0),
    _xlpm.c, IFERROR(C408, 0),
    _xlfn.IFS(
        ISNUMBER(_xlpm.f)*(_xlpm.f&gt;0), _xlpm.f,
        ISNUMBER(_xlpm.g)*(_xlpm.g&gt;0), _xlpm.g,
        ISNUMBER(_xlpm.c)*(_xlpm.c&gt;0), _xlpm.c,
        TRUE, ""
    )
)</f>
        <v>46266</v>
      </c>
      <c r="I408" s="5" cm="1">
        <f t="array" ref="I40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(A408=_xlpm._依頼NO列) *
                (YEAR(_xlpm._月次年月日列) = YEAR(H408))
            )
        ),
    0)
)</f>
        <v>0</v>
      </c>
      <c r="J408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0</v>
      </c>
      <c r="K408" s="5">
        <f t="shared" si="36"/>
        <v>0</v>
      </c>
      <c r="L408" s="12">
        <f>_xlfn.LET(
  _xlpm._依頼NO, A408,
  _xlpm._集計年, YEAR(H408),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1</v>
      </c>
      <c r="M408" s="12">
        <f>_xlfn.LET(
  _xlpm._依頼NO, A408,
  _xlpm._集計年, YEAR(H408),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0</v>
      </c>
      <c r="N408" s="5" t="str">
        <f t="shared" si="37"/>
        <v>ｽﾗｲｽ</v>
      </c>
      <c r="O408" s="5" t="str">
        <f t="shared" si="38"/>
        <v/>
      </c>
      <c r="P408" s="5" t="str">
        <f t="shared" si="39"/>
        <v/>
      </c>
      <c r="Q408" s="5" t="str">
        <f t="shared" si="40"/>
        <v/>
      </c>
      <c r="R408" s="5" t="str">
        <f t="shared" si="41"/>
        <v/>
      </c>
      <c r="T408" t="b">
        <f>IF(_t受注ﾌｧｲﾙ_総合計[[#This Row],[加工金額]]=_t受注ﾌｧｲﾙ_総合計[[#This Row],[加工金額合計(月次実績)]],TRUE)</f>
        <v>1</v>
      </c>
    </row>
    <row r="409" spans="1:20">
      <c r="A409" s="232" t="s">
        <v>374</v>
      </c>
      <c r="B409" t="s">
        <v>39</v>
      </c>
      <c r="C409" s="2">
        <v>46262</v>
      </c>
      <c r="D409" s="232" t="s">
        <v>3653</v>
      </c>
      <c r="E409" s="232">
        <v>187200</v>
      </c>
      <c r="F409" s="2" cm="1">
        <f t="array" ref="F409">_xlfn.LET(
    _xlpm._完了日,_加工実績DATA[加工完了日],
    _xlpm._調整納期列,_t受注ﾌｧｲﾙ_総合計[調整納期],
    _xlpm._加工完了日,_xlfn.TAKE(
                _xlfn._xlws.FILTER(_xlpm._完了日,
                    (A409=_加工実績DATA[依頼NO])*
                    (YEAR(C409) = YEAR(_xlpm._完了日))
                ),1),
    IF(_xlpm._加工完了日 = 0,NA(),_xlpm._加工完了日)
)</f>
        <v>46261</v>
      </c>
      <c r="G409" s="2" t="str" cm="1">
        <f t="array" ref="G409">_xlfn.LET(
    _xlpm._完了日列,#REF!,
    _xlpm._完了日,
    _xlfn.TAKE(
        _xlfn._xlws.FILTER(_xlpm._完了日列,
            (A409=#REF!)*
            (DATEVALUE("2025/1/1") &lt; C409)
        ),1
    ),
    IFERROR(_xlpm._完了日,"")
)</f>
        <v/>
      </c>
      <c r="H409" s="2" cm="1">
        <f t="array" ref="H409">_xlfn.LET(
    _xlpm.f, IFERROR(F409, 0),
    _xlpm.g, IFERROR(G409, 0),
    _xlpm.c, IFERROR(C409, 0),
    _xlfn.IFS(
        ISNUMBER(_xlpm.f)*(_xlpm.f&gt;0), _xlpm.f,
        ISNUMBER(_xlpm.g)*(_xlpm.g&gt;0), _xlpm.g,
        ISNUMBER(_xlpm.c)*(_xlpm.c&gt;0), _xlpm.c,
        TRUE, ""
    )
)</f>
        <v>46261</v>
      </c>
      <c r="I409" s="5" cm="1">
        <f t="array" ref="I40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(A409=_xlpm._依頼NO列) *
                (YEAR(_xlpm._月次年月日列) = YEAR(H409))
            )
        ),
    0)
)</f>
        <v>0</v>
      </c>
      <c r="J409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187200</v>
      </c>
      <c r="K409" s="5">
        <f t="shared" si="36"/>
        <v>187200</v>
      </c>
      <c r="L409" s="12">
        <f>_xlfn.LET(
  _xlpm._依頼NO, A409,
  _xlpm._集計年, YEAR(H409),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409" s="12">
        <f>_xlfn.LET(
  _xlpm._依頼NO, A409,
  _xlpm._集計年, YEAR(H409),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409" s="5" t="str">
        <f t="shared" si="37"/>
        <v>SEC</v>
      </c>
      <c r="O409" s="5" t="str">
        <f t="shared" si="38"/>
        <v/>
      </c>
      <c r="P409" s="5" t="str">
        <f t="shared" si="39"/>
        <v/>
      </c>
      <c r="Q409" s="5" t="str">
        <f t="shared" si="40"/>
        <v/>
      </c>
      <c r="R409" s="5" t="str">
        <f t="shared" si="41"/>
        <v/>
      </c>
      <c r="T409" t="b">
        <f>IF(_t受注ﾌｧｲﾙ_総合計[[#This Row],[加工金額]]=_t受注ﾌｧｲﾙ_総合計[[#This Row],[加工金額合計(月次実績)]],TRUE)</f>
        <v>0</v>
      </c>
    </row>
    <row r="410" spans="1:20">
      <c r="A410" s="232" t="s">
        <v>885</v>
      </c>
      <c r="B410" t="s">
        <v>40</v>
      </c>
      <c r="C410" s="2">
        <v>46265</v>
      </c>
      <c r="D410" s="232">
        <v>400</v>
      </c>
      <c r="E410" s="232">
        <v>6000</v>
      </c>
      <c r="F410" s="2" cm="1">
        <f t="array" ref="F410">_xlfn.LET(
    _xlpm._完了日,_加工実績DATA[加工完了日],
    _xlpm._調整納期列,_t受注ﾌｧｲﾙ_総合計[調整納期],
    _xlpm._加工完了日,_xlfn.TAKE(
                _xlfn._xlws.FILTER(_xlpm._完了日,
                    (A410=_加工実績DATA[依頼NO])*
                    (YEAR(C410) = YEAR(_xlpm._完了日))
                ),1),
    IF(_xlpm._加工完了日 = 0,NA(),_xlpm._加工完了日)
)</f>
        <v>46258</v>
      </c>
      <c r="G410" s="2" t="str" cm="1">
        <f t="array" ref="G410">_xlfn.LET(
    _xlpm._完了日列,#REF!,
    _xlpm._完了日,
    _xlfn.TAKE(
        _xlfn._xlws.FILTER(_xlpm._完了日列,
            (A410=#REF!)*
            (DATEVALUE("2025/1/1") &lt; C410)
        ),1
    ),
    IFERROR(_xlpm._完了日,"")
)</f>
        <v/>
      </c>
      <c r="H410" s="2" cm="1">
        <f t="array" ref="H410">_xlfn.LET(
    _xlpm.f, IFERROR(F410, 0),
    _xlpm.g, IFERROR(G410, 0),
    _xlpm.c, IFERROR(C410, 0),
    _xlfn.IFS(
        ISNUMBER(_xlpm.f)*(_xlpm.f&gt;0), _xlpm.f,
        ISNUMBER(_xlpm.g)*(_xlpm.g&gt;0), _xlpm.g,
        ISNUMBER(_xlpm.c)*(_xlpm.c&gt;0), _xlpm.c,
        TRUE, ""
    )
)</f>
        <v>46258</v>
      </c>
      <c r="I410" s="5" cm="1">
        <f t="array" ref="I41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(A410=_xlpm._依頼NO列) *
                (YEAR(_xlpm._月次年月日列) = YEAR(H410))
            )
        ),
    0)
)</f>
        <v>6000</v>
      </c>
      <c r="J410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6000</v>
      </c>
      <c r="K410" s="5">
        <f t="shared" si="36"/>
        <v>6000</v>
      </c>
      <c r="L410" s="12">
        <f>_xlfn.LET(
  _xlpm._依頼NO, A410,
  _xlpm._集計年, YEAR(H410),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410" s="12">
        <f>_xlfn.LET(
  _xlpm._依頼NO, A410,
  _xlpm._集計年, YEAR(H410),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410" s="5" t="str">
        <f t="shared" si="37"/>
        <v>改装</v>
      </c>
      <c r="O410" s="5" t="str">
        <f t="shared" si="38"/>
        <v/>
      </c>
      <c r="P410" s="5" t="str">
        <f t="shared" si="39"/>
        <v/>
      </c>
      <c r="Q410" s="5" t="str">
        <f t="shared" si="40"/>
        <v/>
      </c>
      <c r="R410" s="5" t="str">
        <f t="shared" si="41"/>
        <v/>
      </c>
      <c r="T410" t="b">
        <f>IF(_t受注ﾌｧｲﾙ_総合計[[#This Row],[加工金額]]=_t受注ﾌｧｲﾙ_総合計[[#This Row],[加工金額合計(月次実績)]],TRUE)</f>
        <v>1</v>
      </c>
    </row>
    <row r="411" spans="1:20">
      <c r="A411" s="232" t="s">
        <v>361</v>
      </c>
      <c r="B411" t="s">
        <v>18</v>
      </c>
      <c r="C411" s="2">
        <v>46265</v>
      </c>
      <c r="D411" s="232" t="s">
        <v>4516</v>
      </c>
      <c r="E411" s="232">
        <v>0</v>
      </c>
      <c r="F411" s="2" cm="1">
        <f t="array" ref="F411">_xlfn.LET(
    _xlpm._完了日,_加工実績DATA[加工完了日],
    _xlpm._調整納期列,_t受注ﾌｧｲﾙ_総合計[調整納期],
    _xlpm._加工完了日,_xlfn.TAKE(
                _xlfn._xlws.FILTER(_xlpm._完了日,
                    (A411=_加工実績DATA[依頼NO])*
                    (YEAR(C411) = YEAR(_xlpm._完了日))
                ),1),
    IF(_xlpm._加工完了日 = 0,NA(),_xlpm._加工完了日)
)</f>
        <v>46261</v>
      </c>
      <c r="G411" s="2" t="str" cm="1">
        <f t="array" ref="G411">_xlfn.LET(
    _xlpm._完了日列,#REF!,
    _xlpm._完了日,
    _xlfn.TAKE(
        _xlfn._xlws.FILTER(_xlpm._完了日列,
            (A411=#REF!)*
            (DATEVALUE("2025/1/1") &lt; C411)
        ),1
    ),
    IFERROR(_xlpm._完了日,"")
)</f>
        <v/>
      </c>
      <c r="H411" s="2" cm="1">
        <f t="array" ref="H411">_xlfn.LET(
    _xlpm.f, IFERROR(F411, 0),
    _xlpm.g, IFERROR(G411, 0),
    _xlpm.c, IFERROR(C411, 0),
    _xlfn.IFS(
        ISNUMBER(_xlpm.f)*(_xlpm.f&gt;0), _xlpm.f,
        ISNUMBER(_xlpm.g)*(_xlpm.g&gt;0), _xlpm.g,
        ISNUMBER(_xlpm.c)*(_xlpm.c&gt;0), _xlpm.c,
        TRUE, ""
    )
)</f>
        <v>46261</v>
      </c>
      <c r="I411" s="5" cm="1">
        <f t="array" ref="I41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(A411=_xlpm._依頼NO列) *
                (YEAR(_xlpm._月次年月日列) = YEAR(H411))
            )
        ),
    0)
)</f>
        <v>0</v>
      </c>
      <c r="J411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0</v>
      </c>
      <c r="K411" s="5">
        <f t="shared" si="36"/>
        <v>0</v>
      </c>
      <c r="L411" s="12">
        <f>_xlfn.LET(
  _xlpm._依頼NO, A411,
  _xlpm._集計年, YEAR(H411),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411" s="12">
        <f>_xlfn.LET(
  _xlpm._依頼NO, A411,
  _xlpm._集計年, YEAR(H411),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411" s="5" t="str">
        <f t="shared" si="37"/>
        <v>ｴﾝﾎﾞｽ</v>
      </c>
      <c r="O411" s="5" t="str">
        <f t="shared" si="38"/>
        <v/>
      </c>
      <c r="P411" s="5" t="str">
        <f t="shared" si="39"/>
        <v/>
      </c>
      <c r="Q411" s="5" t="str">
        <f t="shared" si="40"/>
        <v/>
      </c>
      <c r="R411" s="5" t="str">
        <f t="shared" si="41"/>
        <v/>
      </c>
      <c r="T411" t="b">
        <f>IF(_t受注ﾌｧｲﾙ_総合計[[#This Row],[加工金額]]=_t受注ﾌｧｲﾙ_総合計[[#This Row],[加工金額合計(月次実績)]],TRUE)</f>
        <v>1</v>
      </c>
    </row>
    <row r="412" spans="1:20">
      <c r="A412" s="232" t="s">
        <v>325</v>
      </c>
      <c r="B412" t="s">
        <v>18</v>
      </c>
      <c r="C412" s="2">
        <v>46265</v>
      </c>
      <c r="D412" s="232">
        <v>800</v>
      </c>
      <c r="E412" s="232">
        <v>13600</v>
      </c>
      <c r="F412" s="2" cm="1">
        <f t="array" ref="F412">_xlfn.LET(
    _xlpm._完了日,_加工実績DATA[加工完了日],
    _xlpm._調整納期列,_t受注ﾌｧｲﾙ_総合計[調整納期],
    _xlpm._加工完了日,_xlfn.TAKE(
                _xlfn._xlws.FILTER(_xlpm._完了日,
                    (A412=_加工実績DATA[依頼NO])*
                    (YEAR(C412) = YEAR(_xlpm._完了日))
                ),1),
    IF(_xlpm._加工完了日 = 0,NA(),_xlpm._加工完了日)
)</f>
        <v>46260</v>
      </c>
      <c r="G412" s="2" t="str" cm="1">
        <f t="array" ref="G412">_xlfn.LET(
    _xlpm._完了日列,#REF!,
    _xlpm._完了日,
    _xlfn.TAKE(
        _xlfn._xlws.FILTER(_xlpm._完了日列,
            (A412=#REF!)*
            (DATEVALUE("2025/1/1") &lt; C412)
        ),1
    ),
    IFERROR(_xlpm._完了日,"")
)</f>
        <v/>
      </c>
      <c r="H412" s="2" cm="1">
        <f t="array" ref="H412">_xlfn.LET(
    _xlpm.f, IFERROR(F412, 0),
    _xlpm.g, IFERROR(G412, 0),
    _xlpm.c, IFERROR(C412, 0),
    _xlfn.IFS(
        ISNUMBER(_xlpm.f)*(_xlpm.f&gt;0), _xlpm.f,
        ISNUMBER(_xlpm.g)*(_xlpm.g&gt;0), _xlpm.g,
        ISNUMBER(_xlpm.c)*(_xlpm.c&gt;0), _xlpm.c,
        TRUE, ""
    )
)</f>
        <v>46260</v>
      </c>
      <c r="I412" s="5" cm="1">
        <f t="array" ref="I41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(A412=_xlpm._依頼NO列) *
                (YEAR(_xlpm._月次年月日列) = YEAR(H412))
            )
        ),
    0)
)</f>
        <v>13600</v>
      </c>
      <c r="J412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13600</v>
      </c>
      <c r="K412" s="5">
        <f t="shared" si="36"/>
        <v>13600</v>
      </c>
      <c r="L412" s="12">
        <f>_xlfn.LET(
  _xlpm._依頼NO, A412,
  _xlpm._集計年, YEAR(H412),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412" s="12">
        <f>_xlfn.LET(
  _xlpm._依頼NO, A412,
  _xlpm._集計年, YEAR(H412),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412" s="5" t="str">
        <f t="shared" si="37"/>
        <v>ｴﾝﾎﾞｽ</v>
      </c>
      <c r="O412" s="5" t="str">
        <f t="shared" si="38"/>
        <v/>
      </c>
      <c r="P412" s="5" t="str">
        <f t="shared" si="39"/>
        <v/>
      </c>
      <c r="Q412" s="5" t="str">
        <f t="shared" si="40"/>
        <v/>
      </c>
      <c r="R412" s="5" t="str">
        <f t="shared" si="41"/>
        <v/>
      </c>
      <c r="T412" t="b">
        <f>IF(_t受注ﾌｧｲﾙ_総合計[[#This Row],[加工金額]]=_t受注ﾌｧｲﾙ_総合計[[#This Row],[加工金額合計(月次実績)]],TRUE)</f>
        <v>1</v>
      </c>
    </row>
    <row r="413" spans="1:20">
      <c r="A413" s="232" t="s">
        <v>327</v>
      </c>
      <c r="B413" t="s">
        <v>18</v>
      </c>
      <c r="C413" s="2">
        <v>46265</v>
      </c>
      <c r="D413" s="232" t="s">
        <v>3669</v>
      </c>
      <c r="E413" s="232">
        <v>22200</v>
      </c>
      <c r="F413" s="2" cm="1">
        <f t="array" ref="F413">_xlfn.LET(
    _xlpm._完了日,_加工実績DATA[加工完了日],
    _xlpm._調整納期列,_t受注ﾌｧｲﾙ_総合計[調整納期],
    _xlpm._加工完了日,_xlfn.TAKE(
                _xlfn._xlws.FILTER(_xlpm._完了日,
                    (A413=_加工実績DATA[依頼NO])*
                    (YEAR(C413) = YEAR(_xlpm._完了日))
                ),1),
    IF(_xlpm._加工完了日 = 0,NA(),_xlpm._加工完了日)
)</f>
        <v>46260</v>
      </c>
      <c r="G413" s="2" t="str" cm="1">
        <f t="array" ref="G413">_xlfn.LET(
    _xlpm._完了日列,#REF!,
    _xlpm._完了日,
    _xlfn.TAKE(
        _xlfn._xlws.FILTER(_xlpm._完了日列,
            (A413=#REF!)*
            (DATEVALUE("2025/1/1") &lt; C413)
        ),1
    ),
    IFERROR(_xlpm._完了日,"")
)</f>
        <v/>
      </c>
      <c r="H413" s="2" cm="1">
        <f t="array" ref="H413">_xlfn.LET(
    _xlpm.f, IFERROR(F413, 0),
    _xlpm.g, IFERROR(G413, 0),
    _xlpm.c, IFERROR(C413, 0),
    _xlfn.IFS(
        ISNUMBER(_xlpm.f)*(_xlpm.f&gt;0), _xlpm.f,
        ISNUMBER(_xlpm.g)*(_xlpm.g&gt;0), _xlpm.g,
        ISNUMBER(_xlpm.c)*(_xlpm.c&gt;0), _xlpm.c,
        TRUE, ""
    )
)</f>
        <v>46260</v>
      </c>
      <c r="I413" s="5" cm="1">
        <f t="array" ref="I41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(A413=_xlpm._依頼NO列) *
                (YEAR(_xlpm._月次年月日列) = YEAR(H413))
            )
        ),
    0)
)</f>
        <v>22200</v>
      </c>
      <c r="J413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22200</v>
      </c>
      <c r="K413" s="5">
        <f t="shared" si="36"/>
        <v>22200</v>
      </c>
      <c r="L413" s="12">
        <f>_xlfn.LET(
  _xlpm._依頼NO, A413,
  _xlpm._集計年, YEAR(H413),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413" s="12">
        <f>_xlfn.LET(
  _xlpm._依頼NO, A413,
  _xlpm._集計年, YEAR(H413),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413" s="5" t="str">
        <f t="shared" si="37"/>
        <v>ｴﾝﾎﾞｽ</v>
      </c>
      <c r="O413" s="5" t="str">
        <f t="shared" si="38"/>
        <v/>
      </c>
      <c r="P413" s="5" t="str">
        <f t="shared" si="39"/>
        <v/>
      </c>
      <c r="Q413" s="5" t="str">
        <f t="shared" si="40"/>
        <v/>
      </c>
      <c r="R413" s="5" t="str">
        <f t="shared" si="41"/>
        <v/>
      </c>
      <c r="T413" t="b">
        <f>IF(_t受注ﾌｧｲﾙ_総合計[[#This Row],[加工金額]]=_t受注ﾌｧｲﾙ_総合計[[#This Row],[加工金額合計(月次実績)]],TRUE)</f>
        <v>1</v>
      </c>
    </row>
    <row r="414" spans="1:20">
      <c r="A414" s="232" t="s">
        <v>157</v>
      </c>
      <c r="B414" t="s">
        <v>3670</v>
      </c>
      <c r="C414" s="2">
        <v>46265</v>
      </c>
      <c r="D414" s="232" t="s">
        <v>1811</v>
      </c>
      <c r="E414" s="232">
        <v>82500</v>
      </c>
      <c r="F414" s="2" cm="1">
        <f t="array" ref="F414">_xlfn.LET(
    _xlpm._完了日,_加工実績DATA[加工完了日],
    _xlpm._調整納期列,_t受注ﾌｧｲﾙ_総合計[調整納期],
    _xlpm._加工完了日,_xlfn.TAKE(
                _xlfn._xlws.FILTER(_xlpm._完了日,
                    (A414=_加工実績DATA[依頼NO])*
                    (YEAR(C414) = YEAR(_xlpm._完了日))
                ),1),
    IF(_xlpm._加工完了日 = 0,NA(),_xlpm._加工完了日)
)</f>
        <v>46260</v>
      </c>
      <c r="G414" s="2" t="str" cm="1">
        <f t="array" ref="G414">_xlfn.LET(
    _xlpm._完了日列,#REF!,
    _xlpm._完了日,
    _xlfn.TAKE(
        _xlfn._xlws.FILTER(_xlpm._完了日列,
            (A414=#REF!)*
            (DATEVALUE("2025/1/1") &lt; C414)
        ),1
    ),
    IFERROR(_xlpm._完了日,"")
)</f>
        <v/>
      </c>
      <c r="H414" s="2" cm="1">
        <f t="array" ref="H414">_xlfn.LET(
    _xlpm.f, IFERROR(F414, 0),
    _xlpm.g, IFERROR(G414, 0),
    _xlpm.c, IFERROR(C414, 0),
    _xlfn.IFS(
        ISNUMBER(_xlpm.f)*(_xlpm.f&gt;0), _xlpm.f,
        ISNUMBER(_xlpm.g)*(_xlpm.g&gt;0), _xlpm.g,
        ISNUMBER(_xlpm.c)*(_xlpm.c&gt;0), _xlpm.c,
        TRUE, ""
    )
)</f>
        <v>46260</v>
      </c>
      <c r="I414" s="5" cm="1">
        <f t="array" ref="I41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(A414=_xlpm._依頼NO列) *
                (YEAR(_xlpm._月次年月日列) = YEAR(H414))
            )
        ),
    0)
)</f>
        <v>82500</v>
      </c>
      <c r="J414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82500</v>
      </c>
      <c r="K414" s="5">
        <f t="shared" si="36"/>
        <v>82500</v>
      </c>
      <c r="L414" s="12">
        <f>_xlfn.LET(
  _xlpm._依頼NO, A414,
  _xlpm._集計年, YEAR(H414),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414" s="12">
        <f>_xlfn.LET(
  _xlpm._依頼NO, A414,
  _xlpm._集計年, YEAR(H414),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414" s="5" t="str">
        <f t="shared" si="37"/>
        <v>ｽﾘｯﾄ/EC/ゴミ除去</v>
      </c>
      <c r="O414" s="5" t="str">
        <f t="shared" si="38"/>
        <v/>
      </c>
      <c r="P414" s="5" t="str">
        <f t="shared" si="39"/>
        <v/>
      </c>
      <c r="Q414" s="5" t="str">
        <f t="shared" si="40"/>
        <v/>
      </c>
      <c r="R414" s="5" t="str">
        <f t="shared" si="41"/>
        <v/>
      </c>
      <c r="T414" t="b">
        <f>IF(_t受注ﾌｧｲﾙ_総合計[[#This Row],[加工金額]]=_t受注ﾌｧｲﾙ_総合計[[#This Row],[加工金額合計(月次実績)]],TRUE)</f>
        <v>1</v>
      </c>
    </row>
    <row r="415" spans="1:20">
      <c r="A415" s="232" t="s">
        <v>886</v>
      </c>
      <c r="B415" t="s">
        <v>3673</v>
      </c>
      <c r="C415" s="2">
        <v>46265</v>
      </c>
      <c r="D415" s="232" t="s">
        <v>2014</v>
      </c>
      <c r="E415" s="232">
        <v>114000</v>
      </c>
      <c r="F415" s="2" cm="1">
        <f t="array" ref="F415">_xlfn.LET(
    _xlpm._完了日,_加工実績DATA[加工完了日],
    _xlpm._調整納期列,_t受注ﾌｧｲﾙ_総合計[調整納期],
    _xlpm._加工完了日,_xlfn.TAKE(
                _xlfn._xlws.FILTER(_xlpm._完了日,
                    (A415=_加工実績DATA[依頼NO])*
                    (YEAR(C415) = YEAR(_xlpm._完了日))
                ),1),
    IF(_xlpm._加工完了日 = 0,NA(),_xlpm._加工完了日)
)</f>
        <v>46260</v>
      </c>
      <c r="G415" s="2" t="str" cm="1">
        <f t="array" ref="G415">_xlfn.LET(
    _xlpm._完了日列,#REF!,
    _xlpm._完了日,
    _xlfn.TAKE(
        _xlfn._xlws.FILTER(_xlpm._完了日列,
            (A415=#REF!)*
            (DATEVALUE("2025/1/1") &lt; C415)
        ),1
    ),
    IFERROR(_xlpm._完了日,"")
)</f>
        <v/>
      </c>
      <c r="H415" s="2" cm="1">
        <f t="array" ref="H415">_xlfn.LET(
    _xlpm.f, IFERROR(F415, 0),
    _xlpm.g, IFERROR(G415, 0),
    _xlpm.c, IFERROR(C415, 0),
    _xlfn.IFS(
        ISNUMBER(_xlpm.f)*(_xlpm.f&gt;0), _xlpm.f,
        ISNUMBER(_xlpm.g)*(_xlpm.g&gt;0), _xlpm.g,
        ISNUMBER(_xlpm.c)*(_xlpm.c&gt;0), _xlpm.c,
        TRUE, ""
    )
)</f>
        <v>46260</v>
      </c>
      <c r="I415" s="5" cm="1">
        <f t="array" ref="I41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(A415=_xlpm._依頼NO列) *
                (YEAR(_xlpm._月次年月日列) = YEAR(H415))
            )
        ),
    0)
)</f>
        <v>114000</v>
      </c>
      <c r="J415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114000</v>
      </c>
      <c r="K415" s="5">
        <f t="shared" si="36"/>
        <v>114000</v>
      </c>
      <c r="L415" s="12">
        <f>_xlfn.LET(
  _xlpm._依頼NO, A415,
  _xlpm._集計年, YEAR(H415),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415" s="12">
        <f>_xlfn.LET(
  _xlpm._依頼NO, A415,
  _xlpm._集計年, YEAR(H415),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415" s="5" t="str">
        <f t="shared" si="37"/>
        <v>EC/ゴミ除去</v>
      </c>
      <c r="O415" s="5" t="str">
        <f t="shared" si="38"/>
        <v/>
      </c>
      <c r="P415" s="5" t="str">
        <f t="shared" si="39"/>
        <v/>
      </c>
      <c r="Q415" s="5" t="str">
        <f t="shared" si="40"/>
        <v/>
      </c>
      <c r="R415" s="5" t="str">
        <f t="shared" si="41"/>
        <v/>
      </c>
      <c r="T415" t="b">
        <f>IF(_t受注ﾌｧｲﾙ_総合計[[#This Row],[加工金額]]=_t受注ﾌｧｲﾙ_総合計[[#This Row],[加工金額合計(月次実績)]],TRUE)</f>
        <v>1</v>
      </c>
    </row>
    <row r="416" spans="1:20">
      <c r="A416" s="232" t="s">
        <v>154</v>
      </c>
      <c r="B416" t="s">
        <v>3675</v>
      </c>
      <c r="C416" s="2">
        <v>46261</v>
      </c>
      <c r="D416" s="232" t="s">
        <v>1793</v>
      </c>
      <c r="E416" s="232">
        <v>35000</v>
      </c>
      <c r="F416" s="2" cm="1">
        <f t="array" ref="F416">_xlfn.LET(
    _xlpm._完了日,_加工実績DATA[加工完了日],
    _xlpm._調整納期列,_t受注ﾌｧｲﾙ_総合計[調整納期],
    _xlpm._加工完了日,_xlfn.TAKE(
                _xlfn._xlws.FILTER(_xlpm._完了日,
                    (A416=_加工実績DATA[依頼NO])*
                    (YEAR(C416) = YEAR(_xlpm._完了日))
                ),1),
    IF(_xlpm._加工完了日 = 0,NA(),_xlpm._加工完了日)
)</f>
        <v>46258</v>
      </c>
      <c r="G416" s="2" t="str" cm="1">
        <f t="array" ref="G416">_xlfn.LET(
    _xlpm._完了日列,#REF!,
    _xlpm._完了日,
    _xlfn.TAKE(
        _xlfn._xlws.FILTER(_xlpm._完了日列,
            (A416=#REF!)*
            (DATEVALUE("2025/1/1") &lt; C416)
        ),1
    ),
    IFERROR(_xlpm._完了日,"")
)</f>
        <v/>
      </c>
      <c r="H416" s="2" cm="1">
        <f t="array" ref="H416">_xlfn.LET(
    _xlpm.f, IFERROR(F416, 0),
    _xlpm.g, IFERROR(G416, 0),
    _xlpm.c, IFERROR(C416, 0),
    _xlfn.IFS(
        ISNUMBER(_xlpm.f)*(_xlpm.f&gt;0), _xlpm.f,
        ISNUMBER(_xlpm.g)*(_xlpm.g&gt;0), _xlpm.g,
        ISNUMBER(_xlpm.c)*(_xlpm.c&gt;0), _xlpm.c,
        TRUE, ""
    )
)</f>
        <v>46258</v>
      </c>
      <c r="I416" s="5" cm="1">
        <f t="array" ref="I41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(A416=_xlpm._依頼NO列) *
                (YEAR(_xlpm._月次年月日列) = YEAR(H416))
            )
        ),
    0)
)</f>
        <v>35000</v>
      </c>
      <c r="J416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35000</v>
      </c>
      <c r="K416" s="5">
        <f t="shared" si="36"/>
        <v>35000</v>
      </c>
      <c r="L416" s="12">
        <f>_xlfn.LET(
  _xlpm._依頼NO, A416,
  _xlpm._集計年, YEAR(H416),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416" s="12">
        <f>_xlfn.LET(
  _xlpm._依頼NO, A416,
  _xlpm._集計年, YEAR(H416),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416" s="5" t="str">
        <f t="shared" si="37"/>
        <v>ｽﾘｯﾄ/EC</v>
      </c>
      <c r="O416" s="5" t="str">
        <f t="shared" si="38"/>
        <v/>
      </c>
      <c r="P416" s="5" t="str">
        <f t="shared" si="39"/>
        <v/>
      </c>
      <c r="Q416" s="5" t="str">
        <f t="shared" si="40"/>
        <v/>
      </c>
      <c r="R416" s="5" t="str">
        <f t="shared" si="41"/>
        <v/>
      </c>
      <c r="T416" t="b">
        <f>IF(_t受注ﾌｧｲﾙ_総合計[[#This Row],[加工金額]]=_t受注ﾌｧｲﾙ_総合計[[#This Row],[加工金額合計(月次実績)]],TRUE)</f>
        <v>1</v>
      </c>
    </row>
    <row r="417" spans="1:20">
      <c r="A417" s="232" t="s">
        <v>3677</v>
      </c>
      <c r="B417" t="s">
        <v>3673</v>
      </c>
      <c r="C417" s="2">
        <v>46265</v>
      </c>
      <c r="D417" s="232" t="s">
        <v>2917</v>
      </c>
      <c r="E417" s="232">
        <v>171000</v>
      </c>
      <c r="F417" s="2" cm="1">
        <f t="array" ref="F417">_xlfn.LET(
    _xlpm._完了日,_加工実績DATA[加工完了日],
    _xlpm._調整納期列,_t受注ﾌｧｲﾙ_総合計[調整納期],
    _xlpm._加工完了日,_xlfn.TAKE(
                _xlfn._xlws.FILTER(_xlpm._完了日,
                    (A417=_加工実績DATA[依頼NO])*
                    (YEAR(C417) = YEAR(_xlpm._完了日))
                ),1),
    IF(_xlpm._加工完了日 = 0,NA(),_xlpm._加工完了日)
)</f>
        <v>46261</v>
      </c>
      <c r="G417" s="2" t="str" cm="1">
        <f t="array" ref="G417">_xlfn.LET(
    _xlpm._完了日列,#REF!,
    _xlpm._完了日,
    _xlfn.TAKE(
        _xlfn._xlws.FILTER(_xlpm._完了日列,
            (A417=#REF!)*
            (DATEVALUE("2025/1/1") &lt; C417)
        ),1
    ),
    IFERROR(_xlpm._完了日,"")
)</f>
        <v/>
      </c>
      <c r="H417" s="2" cm="1">
        <f t="array" ref="H417">_xlfn.LET(
    _xlpm.f, IFERROR(F417, 0),
    _xlpm.g, IFERROR(G417, 0),
    _xlpm.c, IFERROR(C417, 0),
    _xlfn.IFS(
        ISNUMBER(_xlpm.f)*(_xlpm.f&gt;0), _xlpm.f,
        ISNUMBER(_xlpm.g)*(_xlpm.g&gt;0), _xlpm.g,
        ISNUMBER(_xlpm.c)*(_xlpm.c&gt;0), _xlpm.c,
        TRUE, ""
    )
)</f>
        <v>46261</v>
      </c>
      <c r="I417" s="5" cm="1">
        <f t="array" ref="I41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(A417=_xlpm._依頼NO列) *
                (YEAR(_xlpm._月次年月日列) = YEAR(H417))
            )
        ),
    0)
)</f>
        <v>0</v>
      </c>
      <c r="J417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171000</v>
      </c>
      <c r="K417" s="5">
        <f t="shared" si="36"/>
        <v>171000</v>
      </c>
      <c r="L417" s="12">
        <f>_xlfn.LET(
  _xlpm._依頼NO, A417,
  _xlpm._集計年, YEAR(H417),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417" s="12">
        <f>_xlfn.LET(
  _xlpm._依頼NO, A417,
  _xlpm._集計年, YEAR(H417),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417" s="5" t="str">
        <f t="shared" si="37"/>
        <v>EC/ゴミ除去</v>
      </c>
      <c r="O417" s="5" t="str">
        <f t="shared" si="38"/>
        <v/>
      </c>
      <c r="P417" s="5" t="str">
        <f t="shared" si="39"/>
        <v/>
      </c>
      <c r="Q417" s="5" t="str">
        <f t="shared" si="40"/>
        <v/>
      </c>
      <c r="R417" s="5" t="str">
        <f t="shared" si="41"/>
        <v/>
      </c>
      <c r="T417" t="b">
        <f>IF(_t受注ﾌｧｲﾙ_総合計[[#This Row],[加工金額]]=_t受注ﾌｧｲﾙ_総合計[[#This Row],[加工金額合計(月次実績)]],TRUE)</f>
        <v>0</v>
      </c>
    </row>
    <row r="418" spans="1:20">
      <c r="A418" s="232" t="s">
        <v>3678</v>
      </c>
      <c r="B418" t="s">
        <v>3679</v>
      </c>
      <c r="C418" s="2">
        <v>46262</v>
      </c>
      <c r="D418" s="232">
        <v>3360</v>
      </c>
      <c r="E418" s="232">
        <v>87360</v>
      </c>
      <c r="F418" s="2" cm="1">
        <f t="array" ref="F418">_xlfn.LET(
    _xlpm._完了日,_加工実績DATA[加工完了日],
    _xlpm._調整納期列,_t受注ﾌｧｲﾙ_総合計[調整納期],
    _xlpm._加工完了日,_xlfn.TAKE(
                _xlfn._xlws.FILTER(_xlpm._完了日,
                    (A418=_加工実績DATA[依頼NO])*
                    (YEAR(C418) = YEAR(_xlpm._完了日))
                ),1),
    IF(_xlpm._加工完了日 = 0,NA(),_xlpm._加工完了日)
)</f>
        <v>46259</v>
      </c>
      <c r="G418" s="2" t="str" cm="1">
        <f t="array" ref="G418">_xlfn.LET(
    _xlpm._完了日列,#REF!,
    _xlpm._完了日,
    _xlfn.TAKE(
        _xlfn._xlws.FILTER(_xlpm._完了日列,
            (A418=#REF!)*
            (DATEVALUE("2025/1/1") &lt; C418)
        ),1
    ),
    IFERROR(_xlpm._完了日,"")
)</f>
        <v/>
      </c>
      <c r="H418" s="2" cm="1">
        <f t="array" ref="H418">_xlfn.LET(
    _xlpm.f, IFERROR(F418, 0),
    _xlpm.g, IFERROR(G418, 0),
    _xlpm.c, IFERROR(C418, 0),
    _xlfn.IFS(
        ISNUMBER(_xlpm.f)*(_xlpm.f&gt;0), _xlpm.f,
        ISNUMBER(_xlpm.g)*(_xlpm.g&gt;0), _xlpm.g,
        ISNUMBER(_xlpm.c)*(_xlpm.c&gt;0), _xlpm.c,
        TRUE, ""
    )
)</f>
        <v>46259</v>
      </c>
      <c r="I418" s="5" cm="1">
        <f t="array" ref="I41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(A418=_xlpm._依頼NO列) *
                (YEAR(_xlpm._月次年月日列) = YEAR(H418))
            )
        ),
    0)
)</f>
        <v>87360</v>
      </c>
      <c r="J418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87360</v>
      </c>
      <c r="K418" s="5">
        <f t="shared" si="36"/>
        <v>87360</v>
      </c>
      <c r="L418" s="12">
        <f>_xlfn.LET(
  _xlpm._依頼NO, A418,
  _xlpm._集計年, YEAR(H418),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1</v>
      </c>
      <c r="M418" s="12">
        <f>_xlfn.LET(
  _xlpm._依頼NO, A418,
  _xlpm._集計年, YEAR(H418),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0</v>
      </c>
      <c r="N418" s="5" t="str">
        <f t="shared" si="37"/>
        <v>ｽﾗｲｽ/接続</v>
      </c>
      <c r="O418" s="5" t="str">
        <f t="shared" si="38"/>
        <v/>
      </c>
      <c r="P418" s="5" t="str">
        <f t="shared" si="39"/>
        <v/>
      </c>
      <c r="Q418" s="5" t="str">
        <f t="shared" si="40"/>
        <v/>
      </c>
      <c r="R418" s="5" t="str">
        <f t="shared" si="41"/>
        <v/>
      </c>
      <c r="T418" t="b">
        <f>IF(_t受注ﾌｧｲﾙ_総合計[[#This Row],[加工金額]]=_t受注ﾌｧｲﾙ_総合計[[#This Row],[加工金額合計(月次実績)]],TRUE)</f>
        <v>1</v>
      </c>
    </row>
    <row r="419" spans="1:20">
      <c r="A419" s="232" t="s">
        <v>376</v>
      </c>
      <c r="B419" t="s">
        <v>16</v>
      </c>
      <c r="C419" s="2">
        <v>46265</v>
      </c>
      <c r="D419" s="232">
        <v>394</v>
      </c>
      <c r="E419" s="232">
        <v>0</v>
      </c>
      <c r="F419" s="2" cm="1">
        <f t="array" ref="F419">_xlfn.LET(
    _xlpm._完了日,_加工実績DATA[加工完了日],
    _xlpm._調整納期列,_t受注ﾌｧｲﾙ_総合計[調整納期],
    _xlpm._加工完了日,_xlfn.TAKE(
                _xlfn._xlws.FILTER(_xlpm._完了日,
                    (A419=_加工実績DATA[依頼NO])*
                    (YEAR(C419) = YEAR(_xlpm._完了日))
                ),1),
    IF(_xlpm._加工完了日 = 0,NA(),_xlpm._加工完了日)
)</f>
        <v>46261</v>
      </c>
      <c r="G419" s="2" t="str" cm="1">
        <f t="array" ref="G419">_xlfn.LET(
    _xlpm._完了日列,#REF!,
    _xlpm._完了日,
    _xlfn.TAKE(
        _xlfn._xlws.FILTER(_xlpm._完了日列,
            (A419=#REF!)*
            (DATEVALUE("2025/1/1") &lt; C419)
        ),1
    ),
    IFERROR(_xlpm._完了日,"")
)</f>
        <v/>
      </c>
      <c r="H419" s="2" cm="1">
        <f t="array" ref="H419">_xlfn.LET(
    _xlpm.f, IFERROR(F419, 0),
    _xlpm.g, IFERROR(G419, 0),
    _xlpm.c, IFERROR(C419, 0),
    _xlfn.IFS(
        ISNUMBER(_xlpm.f)*(_xlpm.f&gt;0), _xlpm.f,
        ISNUMBER(_xlpm.g)*(_xlpm.g&gt;0), _xlpm.g,
        ISNUMBER(_xlpm.c)*(_xlpm.c&gt;0), _xlpm.c,
        TRUE, ""
    )
)</f>
        <v>46261</v>
      </c>
      <c r="I419" s="5" cm="1">
        <f t="array" ref="I41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(A419=_xlpm._依頼NO列) *
                (YEAR(_xlpm._月次年月日列) = YEAR(H419))
            )
        ),
    0)
)</f>
        <v>0</v>
      </c>
      <c r="J419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0</v>
      </c>
      <c r="K419" s="5">
        <f t="shared" si="36"/>
        <v>0</v>
      </c>
      <c r="L419" s="12">
        <f>_xlfn.LET(
  _xlpm._依頼NO, A419,
  _xlpm._集計年, YEAR(H419),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419" s="12">
        <f>_xlfn.LET(
  _xlpm._依頼NO, A419,
  _xlpm._集計年, YEAR(H419),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419" s="5" t="str">
        <f t="shared" si="37"/>
        <v>ｽﾘｯﾄ</v>
      </c>
      <c r="O419" s="5" t="str">
        <f t="shared" si="38"/>
        <v/>
      </c>
      <c r="P419" s="5" t="str">
        <f t="shared" si="39"/>
        <v/>
      </c>
      <c r="Q419" s="5" t="str">
        <f t="shared" si="40"/>
        <v/>
      </c>
      <c r="R419" s="5" t="str">
        <f t="shared" si="41"/>
        <v/>
      </c>
      <c r="T419" t="b">
        <f>IF(_t受注ﾌｧｲﾙ_総合計[[#This Row],[加工金額]]=_t受注ﾌｧｲﾙ_総合計[[#This Row],[加工金額合計(月次実績)]],TRUE)</f>
        <v>1</v>
      </c>
    </row>
    <row r="420" spans="1:20">
      <c r="A420" s="232" t="s">
        <v>379</v>
      </c>
      <c r="B420" t="s">
        <v>4356</v>
      </c>
      <c r="C420" s="2">
        <v>46265</v>
      </c>
      <c r="D420" s="232" t="s">
        <v>1822</v>
      </c>
      <c r="E420" s="232">
        <v>48000</v>
      </c>
      <c r="F420" s="2" cm="1">
        <f t="array" ref="F420">_xlfn.LET(
    _xlpm._完了日,_加工実績DATA[加工完了日],
    _xlpm._調整納期列,_t受注ﾌｧｲﾙ_総合計[調整納期],
    _xlpm._加工完了日,_xlfn.TAKE(
                _xlfn._xlws.FILTER(_xlpm._完了日,
                    (A420=_加工実績DATA[依頼NO])*
                    (YEAR(C420) = YEAR(_xlpm._完了日))
                ),1),
    IF(_xlpm._加工完了日 = 0,NA(),_xlpm._加工完了日)
)</f>
        <v>46261</v>
      </c>
      <c r="G420" s="2" t="str" cm="1">
        <f t="array" ref="G420">_xlfn.LET(
    _xlpm._完了日列,#REF!,
    _xlpm._完了日,
    _xlfn.TAKE(
        _xlfn._xlws.FILTER(_xlpm._完了日列,
            (A420=#REF!)*
            (DATEVALUE("2025/1/1") &lt; C420)
        ),1
    ),
    IFERROR(_xlpm._完了日,"")
)</f>
        <v/>
      </c>
      <c r="H420" s="2" cm="1">
        <f t="array" ref="H420">_xlfn.LET(
    _xlpm.f, IFERROR(F420, 0),
    _xlpm.g, IFERROR(G420, 0),
    _xlpm.c, IFERROR(C420, 0),
    _xlfn.IFS(
        ISNUMBER(_xlpm.f)*(_xlpm.f&gt;0), _xlpm.f,
        ISNUMBER(_xlpm.g)*(_xlpm.g&gt;0), _xlpm.g,
        ISNUMBER(_xlpm.c)*(_xlpm.c&gt;0), _xlpm.c,
        TRUE, ""
    )
)</f>
        <v>46261</v>
      </c>
      <c r="I420" s="5" cm="1">
        <f t="array" ref="I42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(A420=_xlpm._依頼NO列) *
                (YEAR(_xlpm._月次年月日列) = YEAR(H420))
            )
        ),
    0)
)</f>
        <v>0</v>
      </c>
      <c r="J420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48000</v>
      </c>
      <c r="K420" s="5">
        <f t="shared" si="36"/>
        <v>48000</v>
      </c>
      <c r="L420" s="12">
        <f>_xlfn.LET(
  _xlpm._依頼NO, A420,
  _xlpm._集計年, YEAR(H420),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420" s="12">
        <f>_xlfn.LET(
  _xlpm._依頼NO, A420,
  _xlpm._集計年, YEAR(H420),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420" s="5" t="str">
        <f t="shared" si="37"/>
        <v>SEC/ｽﾘｯﾄ</v>
      </c>
      <c r="O420" s="5" t="str">
        <f t="shared" si="38"/>
        <v/>
      </c>
      <c r="P420" s="5" t="str">
        <f t="shared" si="39"/>
        <v/>
      </c>
      <c r="Q420" s="5" t="str">
        <f t="shared" si="40"/>
        <v/>
      </c>
      <c r="R420" s="5" t="str">
        <f t="shared" si="41"/>
        <v/>
      </c>
      <c r="T420" t="b">
        <f>IF(_t受注ﾌｧｲﾙ_総合計[[#This Row],[加工金額]]=_t受注ﾌｧｲﾙ_総合計[[#This Row],[加工金額合計(月次実績)]],TRUE)</f>
        <v>0</v>
      </c>
    </row>
    <row r="421" spans="1:20">
      <c r="A421" s="232" t="s">
        <v>3725</v>
      </c>
      <c r="B421" t="s">
        <v>36</v>
      </c>
      <c r="C421" s="2">
        <v>46259</v>
      </c>
      <c r="D421" s="232">
        <v>298</v>
      </c>
      <c r="E421" s="232">
        <v>10728</v>
      </c>
      <c r="F421" s="2" cm="1">
        <f t="array" ref="F421">_xlfn.LET(
    _xlpm._完了日,_加工実績DATA[加工完了日],
    _xlpm._調整納期列,_t受注ﾌｧｲﾙ_総合計[調整納期],
    _xlpm._加工完了日,_xlfn.TAKE(
                _xlfn._xlws.FILTER(_xlpm._完了日,
                    (A421=_加工実績DATA[依頼NO])*
                    (YEAR(C421) = YEAR(_xlpm._完了日))
                ),1),
    IF(_xlpm._加工完了日 = 0,NA(),_xlpm._加工完了日)
)</f>
        <v>46255</v>
      </c>
      <c r="G421" s="2" t="str" cm="1">
        <f t="array" ref="G421">_xlfn.LET(
    _xlpm._完了日列,#REF!,
    _xlpm._完了日,
    _xlfn.TAKE(
        _xlfn._xlws.FILTER(_xlpm._完了日列,
            (A421=#REF!)*
            (DATEVALUE("2025/1/1") &lt; C421)
        ),1
    ),
    IFERROR(_xlpm._完了日,"")
)</f>
        <v/>
      </c>
      <c r="H421" s="2" cm="1">
        <f t="array" ref="H421">_xlfn.LET(
    _xlpm.f, IFERROR(F421, 0),
    _xlpm.g, IFERROR(G421, 0),
    _xlpm.c, IFERROR(C421, 0),
    _xlfn.IFS(
        ISNUMBER(_xlpm.f)*(_xlpm.f&gt;0), _xlpm.f,
        ISNUMBER(_xlpm.g)*(_xlpm.g&gt;0), _xlpm.g,
        ISNUMBER(_xlpm.c)*(_xlpm.c&gt;0), _xlpm.c,
        TRUE, ""
    )
)</f>
        <v>46255</v>
      </c>
      <c r="I421" s="5" cm="1">
        <f t="array" ref="I42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(A421=_xlpm._依頼NO列) *
                (YEAR(_xlpm._月次年月日列) = YEAR(H421))
            )
        ),
    0)
)</f>
        <v>10728</v>
      </c>
      <c r="J421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10728</v>
      </c>
      <c r="K421" s="5">
        <f t="shared" si="36"/>
        <v>10728</v>
      </c>
      <c r="L421" s="12">
        <f>_xlfn.LET(
  _xlpm._依頼NO, A421,
  _xlpm._集計年, YEAR(H421),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421" s="12">
        <f>_xlfn.LET(
  _xlpm._依頼NO, A421,
  _xlpm._集計年, YEAR(H421),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421" s="5" t="str">
        <f t="shared" si="37"/>
        <v>EC</v>
      </c>
      <c r="O421" s="5" t="str">
        <f t="shared" si="38"/>
        <v/>
      </c>
      <c r="P421" s="5" t="str">
        <f t="shared" si="39"/>
        <v/>
      </c>
      <c r="Q421" s="5" t="str">
        <f t="shared" si="40"/>
        <v/>
      </c>
      <c r="R421" s="5" t="str">
        <f t="shared" si="41"/>
        <v/>
      </c>
      <c r="T421" t="b">
        <f>IF(_t受注ﾌｧｲﾙ_総合計[[#This Row],[加工金額]]=_t受注ﾌｧｲﾙ_総合計[[#This Row],[加工金額合計(月次実績)]],TRUE)</f>
        <v>1</v>
      </c>
    </row>
    <row r="422" spans="1:20">
      <c r="A422" s="232" t="s">
        <v>4362</v>
      </c>
      <c r="B422" t="s">
        <v>36</v>
      </c>
      <c r="C422" s="2">
        <v>46259</v>
      </c>
      <c r="D422" s="232">
        <v>180</v>
      </c>
      <c r="E422" s="232">
        <v>0</v>
      </c>
      <c r="F422" s="2" cm="1">
        <f t="array" ref="F422">_xlfn.LET(
    _xlpm._完了日,_加工実績DATA[加工完了日],
    _xlpm._調整納期列,_t受注ﾌｧｲﾙ_総合計[調整納期],
    _xlpm._加工完了日,_xlfn.TAKE(
                _xlfn._xlws.FILTER(_xlpm._完了日,
                    (A422=_加工実績DATA[依頼NO])*
                    (YEAR(C422) = YEAR(_xlpm._完了日))
                ),1),
    IF(_xlpm._加工完了日 = 0,NA(),_xlpm._加工完了日)
)</f>
        <v>46259</v>
      </c>
      <c r="G422" s="2" t="str" cm="1">
        <f t="array" ref="G422">_xlfn.LET(
    _xlpm._完了日列,#REF!,
    _xlpm._完了日,
    _xlfn.TAKE(
        _xlfn._xlws.FILTER(_xlpm._完了日列,
            (A422=#REF!)*
            (DATEVALUE("2025/1/1") &lt; C422)
        ),1
    ),
    IFERROR(_xlpm._完了日,"")
)</f>
        <v/>
      </c>
      <c r="H422" s="2" cm="1">
        <f t="array" ref="H422">_xlfn.LET(
    _xlpm.f, IFERROR(F422, 0),
    _xlpm.g, IFERROR(G422, 0),
    _xlpm.c, IFERROR(C422, 0),
    _xlfn.IFS(
        ISNUMBER(_xlpm.f)*(_xlpm.f&gt;0), _xlpm.f,
        ISNUMBER(_xlpm.g)*(_xlpm.g&gt;0), _xlpm.g,
        ISNUMBER(_xlpm.c)*(_xlpm.c&gt;0), _xlpm.c,
        TRUE, ""
    )
)</f>
        <v>46259</v>
      </c>
      <c r="I422" s="5" cm="1">
        <f t="array" ref="I42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(A422=_xlpm._依頼NO列) *
                (YEAR(_xlpm._月次年月日列) = YEAR(H422))
            )
        ),
    0)
)</f>
        <v>8100</v>
      </c>
      <c r="J422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8100</v>
      </c>
      <c r="K422" s="5">
        <f t="shared" si="36"/>
        <v>0</v>
      </c>
      <c r="L422" s="12">
        <f>_xlfn.LET(
  _xlpm._依頼NO, A422,
  _xlpm._集計年, YEAR(H422),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1</v>
      </c>
      <c r="M422" s="12">
        <f>_xlfn.LET(
  _xlpm._依頼NO, A422,
  _xlpm._集計年, YEAR(H422),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0</v>
      </c>
      <c r="N422" s="5" t="str">
        <f t="shared" si="37"/>
        <v>EC</v>
      </c>
      <c r="O422" s="5" t="str">
        <f t="shared" si="38"/>
        <v/>
      </c>
      <c r="P422" s="5" t="str">
        <f t="shared" si="39"/>
        <v/>
      </c>
      <c r="Q422" s="5" t="str">
        <f t="shared" si="40"/>
        <v/>
      </c>
      <c r="R422" s="5" t="str">
        <f t="shared" si="41"/>
        <v/>
      </c>
      <c r="T422" t="b">
        <f>IF(_t受注ﾌｧｲﾙ_総合計[[#This Row],[加工金額]]=_t受注ﾌｧｲﾙ_総合計[[#This Row],[加工金額合計(月次実績)]],TRUE)</f>
        <v>1</v>
      </c>
    </row>
    <row r="423" spans="1:20">
      <c r="A423" s="232" t="s">
        <v>4365</v>
      </c>
      <c r="B423" t="s">
        <v>4356</v>
      </c>
      <c r="C423" s="2">
        <v>46269</v>
      </c>
      <c r="D423" s="232">
        <v>950</v>
      </c>
      <c r="E423" s="232">
        <v>40850</v>
      </c>
      <c r="F423" s="2" cm="1">
        <f t="array" ref="F423">_xlfn.LET(
    _xlpm._完了日,_加工実績DATA[加工完了日],
    _xlpm._調整納期列,_t受注ﾌｧｲﾙ_総合計[調整納期],
    _xlpm._加工完了日,_xlfn.TAKE(
                _xlfn._xlws.FILTER(_xlpm._完了日,
                    (A423=_加工実績DATA[依頼NO])*
                    (YEAR(C423) = YEAR(_xlpm._完了日))
                ),1),
    IF(_xlpm._加工完了日 = 0,NA(),_xlpm._加工完了日)
)</f>
        <v>46267</v>
      </c>
      <c r="G423" s="2" t="str" cm="1">
        <f t="array" ref="G423">_xlfn.LET(
    _xlpm._完了日列,#REF!,
    _xlpm._完了日,
    _xlfn.TAKE(
        _xlfn._xlws.FILTER(_xlpm._完了日列,
            (A423=#REF!)*
            (DATEVALUE("2025/1/1") &lt; C423)
        ),1
    ),
    IFERROR(_xlpm._完了日,"")
)</f>
        <v/>
      </c>
      <c r="H423" s="2" cm="1">
        <f t="array" ref="H423">_xlfn.LET(
    _xlpm.f, IFERROR(F423, 0),
    _xlpm.g, IFERROR(G423, 0),
    _xlpm.c, IFERROR(C423, 0),
    _xlfn.IFS(
        ISNUMBER(_xlpm.f)*(_xlpm.f&gt;0), _xlpm.f,
        ISNUMBER(_xlpm.g)*(_xlpm.g&gt;0), _xlpm.g,
        ISNUMBER(_xlpm.c)*(_xlpm.c&gt;0), _xlpm.c,
        TRUE, ""
    )
)</f>
        <v>46267</v>
      </c>
      <c r="I423" s="5" cm="1">
        <f t="array" ref="I42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(A423=_xlpm._依頼NO列) *
                (YEAR(_xlpm._月次年月日列) = YEAR(H423))
            )
        ),
    0)
)</f>
        <v>0</v>
      </c>
      <c r="J423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40850</v>
      </c>
      <c r="K423" s="5">
        <f t="shared" si="36"/>
        <v>40850</v>
      </c>
      <c r="L423" s="12">
        <f>_xlfn.LET(
  _xlpm._依頼NO, A423,
  _xlpm._集計年, YEAR(H423),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1</v>
      </c>
      <c r="M423" s="12">
        <f>_xlfn.LET(
  _xlpm._依頼NO, A423,
  _xlpm._集計年, YEAR(H423),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0</v>
      </c>
      <c r="N423" s="5" t="str">
        <f t="shared" si="37"/>
        <v>SEC/ｽﾘｯﾄ</v>
      </c>
      <c r="O423" s="5" t="str">
        <f t="shared" si="38"/>
        <v/>
      </c>
      <c r="P423" s="5" t="str">
        <f t="shared" si="39"/>
        <v/>
      </c>
      <c r="Q423" s="5" t="str">
        <f t="shared" si="40"/>
        <v/>
      </c>
      <c r="R423" s="5" t="str">
        <f t="shared" si="41"/>
        <v/>
      </c>
      <c r="T423" t="b">
        <f>IF(_t受注ﾌｧｲﾙ_総合計[[#This Row],[加工金額]]=_t受注ﾌｧｲﾙ_総合計[[#This Row],[加工金額合計(月次実績)]],TRUE)</f>
        <v>0</v>
      </c>
    </row>
    <row r="424" spans="1:20">
      <c r="A424" s="232" t="s">
        <v>3431</v>
      </c>
      <c r="B424" t="s">
        <v>161</v>
      </c>
      <c r="C424" s="2">
        <v>46244</v>
      </c>
      <c r="D424" s="232" t="s">
        <v>4369</v>
      </c>
      <c r="E424" s="232">
        <v>0</v>
      </c>
      <c r="F424" s="2" cm="1">
        <f t="array" ref="F424">_xlfn.LET(
    _xlpm._完了日,_加工実績DATA[加工完了日],
    _xlpm._調整納期列,_t受注ﾌｧｲﾙ_総合計[調整納期],
    _xlpm._加工完了日,_xlfn.TAKE(
                _xlfn._xlws.FILTER(_xlpm._完了日,
                    (A424=_加工実績DATA[依頼NO])*
                    (YEAR(C424) = YEAR(_xlpm._完了日))
                ),1),
    IF(_xlpm._加工完了日 = 0,NA(),_xlpm._加工完了日)
)</f>
        <v>46239</v>
      </c>
      <c r="G424" s="2" t="str" cm="1">
        <f t="array" ref="G424">_xlfn.LET(
    _xlpm._完了日列,#REF!,
    _xlpm._完了日,
    _xlfn.TAKE(
        _xlfn._xlws.FILTER(_xlpm._完了日列,
            (A424=#REF!)*
            (DATEVALUE("2025/1/1") &lt; C424)
        ),1
    ),
    IFERROR(_xlpm._完了日,"")
)</f>
        <v/>
      </c>
      <c r="H424" s="2" cm="1">
        <f t="array" ref="H424">_xlfn.LET(
    _xlpm.f, IFERROR(F424, 0),
    _xlpm.g, IFERROR(G424, 0),
    _xlpm.c, IFERROR(C424, 0),
    _xlfn.IFS(
        ISNUMBER(_xlpm.f)*(_xlpm.f&gt;0), _xlpm.f,
        ISNUMBER(_xlpm.g)*(_xlpm.g&gt;0), _xlpm.g,
        ISNUMBER(_xlpm.c)*(_xlpm.c&gt;0), _xlpm.c,
        TRUE, ""
    )
)</f>
        <v>46239</v>
      </c>
      <c r="I424" s="5" cm="1">
        <f t="array" ref="I42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(A424=_xlpm._依頼NO列) *
                (YEAR(_xlpm._月次年月日列) = YEAR(H424))
            )
        ),
    0)
)</f>
        <v>3001</v>
      </c>
      <c r="J424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3001</v>
      </c>
      <c r="K424" s="5">
        <f t="shared" si="36"/>
        <v>0</v>
      </c>
      <c r="L424" s="12">
        <f>_xlfn.LET(
  _xlpm._依頼NO, A424,
  _xlpm._集計年, YEAR(H424),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1</v>
      </c>
      <c r="M424" s="12">
        <f>_xlfn.LET(
  _xlpm._依頼NO, A424,
  _xlpm._集計年, YEAR(H424),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0</v>
      </c>
      <c r="N424" s="5" t="str">
        <f t="shared" si="37"/>
        <v>融着</v>
      </c>
      <c r="O424" s="5" t="str">
        <f t="shared" si="38"/>
        <v/>
      </c>
      <c r="P424" s="5" t="str">
        <f t="shared" si="39"/>
        <v/>
      </c>
      <c r="Q424" s="5" t="str">
        <f t="shared" si="40"/>
        <v/>
      </c>
      <c r="R424" s="5" t="str">
        <f t="shared" si="41"/>
        <v/>
      </c>
      <c r="T424" t="b">
        <f>IF(_t受注ﾌｧｲﾙ_総合計[[#This Row],[加工金額]]=_t受注ﾌｧｲﾙ_総合計[[#This Row],[加工金額合計(月次実績)]],TRUE)</f>
        <v>1</v>
      </c>
    </row>
    <row r="425" spans="1:20">
      <c r="A425" s="232" t="s">
        <v>3116</v>
      </c>
      <c r="B425" t="s">
        <v>36</v>
      </c>
      <c r="C425" s="2">
        <v>46238</v>
      </c>
      <c r="D425" s="232">
        <v>20</v>
      </c>
      <c r="E425" s="232">
        <v>0</v>
      </c>
      <c r="F425" s="2" cm="1">
        <f t="array" ref="F425">_xlfn.LET(
    _xlpm._完了日,_加工実績DATA[加工完了日],
    _xlpm._調整納期列,_t受注ﾌｧｲﾙ_総合計[調整納期],
    _xlpm._加工完了日,_xlfn.TAKE(
                _xlfn._xlws.FILTER(_xlpm._完了日,
                    (A425=_加工実績DATA[依頼NO])*
                    (YEAR(C425) = YEAR(_xlpm._完了日))
                ),1),
    IF(_xlpm._加工完了日 = 0,NA(),_xlpm._加工完了日)
)</f>
        <v>46238</v>
      </c>
      <c r="G425" s="2" t="str" cm="1">
        <f t="array" ref="G425">_xlfn.LET(
    _xlpm._完了日列,#REF!,
    _xlpm._完了日,
    _xlfn.TAKE(
        _xlfn._xlws.FILTER(_xlpm._完了日列,
            (A425=#REF!)*
            (DATEVALUE("2025/1/1") &lt; C425)
        ),1
    ),
    IFERROR(_xlpm._完了日,"")
)</f>
        <v/>
      </c>
      <c r="H425" s="2" cm="1">
        <f t="array" ref="H425">_xlfn.LET(
    _xlpm.f, IFERROR(F425, 0),
    _xlpm.g, IFERROR(G425, 0),
    _xlpm.c, IFERROR(C425, 0),
    _xlfn.IFS(
        ISNUMBER(_xlpm.f)*(_xlpm.f&gt;0), _xlpm.f,
        ISNUMBER(_xlpm.g)*(_xlpm.g&gt;0), _xlpm.g,
        ISNUMBER(_xlpm.c)*(_xlpm.c&gt;0), _xlpm.c,
        TRUE, ""
    )
)</f>
        <v>46238</v>
      </c>
      <c r="I425" s="5" cm="1">
        <f t="array" ref="I42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(A425=_xlpm._依頼NO列) *
                (YEAR(_xlpm._月次年月日列) = YEAR(H425))
            )
        ),
    0)
)</f>
        <v>2700</v>
      </c>
      <c r="J425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2700</v>
      </c>
      <c r="K425" s="5">
        <f t="shared" si="36"/>
        <v>0</v>
      </c>
      <c r="L425" s="12">
        <f>_xlfn.LET(
  _xlpm._依頼NO, A425,
  _xlpm._集計年, YEAR(H425),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1</v>
      </c>
      <c r="M425" s="12">
        <f>_xlfn.LET(
  _xlpm._依頼NO, A425,
  _xlpm._集計年, YEAR(H425),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0</v>
      </c>
      <c r="N425" s="5" t="str">
        <f t="shared" si="37"/>
        <v>EC</v>
      </c>
      <c r="O425" s="5" t="str">
        <f t="shared" si="38"/>
        <v/>
      </c>
      <c r="P425" s="5" t="str">
        <f t="shared" si="39"/>
        <v/>
      </c>
      <c r="Q425" s="5" t="str">
        <f t="shared" si="40"/>
        <v/>
      </c>
      <c r="R425" s="5" t="str">
        <f t="shared" si="41"/>
        <v/>
      </c>
      <c r="T425" t="b">
        <f>IF(_t受注ﾌｧｲﾙ_総合計[[#This Row],[加工金額]]=_t受注ﾌｧｲﾙ_総合計[[#This Row],[加工金額合計(月次実績)]],TRUE)</f>
        <v>1</v>
      </c>
    </row>
    <row r="426" spans="1:20">
      <c r="A426" s="232" t="s">
        <v>387</v>
      </c>
      <c r="B426" t="s">
        <v>4372</v>
      </c>
      <c r="C426" s="2">
        <v>46274</v>
      </c>
      <c r="D426" s="232" t="s">
        <v>1888</v>
      </c>
      <c r="E426" s="232">
        <v>67200</v>
      </c>
      <c r="F426" s="2" t="e" cm="1" vm="10">
        <f t="array" ref="F426">_xlfn.LET(
    _xlpm._完了日,_加工実績DATA[加工完了日],
    _xlpm._調整納期列,_t受注ﾌｧｲﾙ_総合計[調整納期],
    _xlpm._加工完了日,_xlfn.TAKE(
                _xlfn._xlws.FILTER(_xlpm._完了日,
                    (A426=_加工実績DATA[依頼NO])*
                    (YEAR(C426) = YEAR(_xlpm._完了日))
                ),1),
    IF(_xlpm._加工完了日 = 0,NA(),_xlpm._加工完了日)
)</f>
        <v>#VALUE!</v>
      </c>
      <c r="G426" s="2" t="str" cm="1">
        <f t="array" ref="G426">_xlfn.LET(
    _xlpm._完了日列,#REF!,
    _xlpm._完了日,
    _xlfn.TAKE(
        _xlfn._xlws.FILTER(_xlpm._完了日列,
            (A426=#REF!)*
            (DATEVALUE("2025/1/1") &lt; C426)
        ),1
    ),
    IFERROR(_xlpm._完了日,"")
)</f>
        <v/>
      </c>
      <c r="H426" s="2" cm="1">
        <f t="array" ref="H426">_xlfn.LET(
    _xlpm.f, IFERROR(F426, 0),
    _xlpm.g, IFERROR(G426, 0),
    _xlpm.c, IFERROR(C426, 0),
    _xlfn.IFS(
        ISNUMBER(_xlpm.f)*(_xlpm.f&gt;0), _xlpm.f,
        ISNUMBER(_xlpm.g)*(_xlpm.g&gt;0), _xlpm.g,
        ISNUMBER(_xlpm.c)*(_xlpm.c&gt;0), _xlpm.c,
        TRUE, ""
    )
)</f>
        <v>46274</v>
      </c>
      <c r="I426" s="5" cm="1">
        <f t="array" ref="I42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(A426=_xlpm._依頼NO列) *
                (YEAR(_xlpm._月次年月日列) = YEAR(H426))
            )
        ),
    0)
)</f>
        <v>0</v>
      </c>
      <c r="J426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67200</v>
      </c>
      <c r="K426" s="5">
        <f t="shared" si="36"/>
        <v>0</v>
      </c>
      <c r="L426" s="12">
        <f>_xlfn.LET(
  _xlpm._依頼NO, A426,
  _xlpm._集計年, YEAR(H426),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426" s="12">
        <f>_xlfn.LET(
  _xlpm._依頼NO, A426,
  _xlpm._集計年, YEAR(H426),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426" s="5" t="str">
        <f t="shared" si="37"/>
        <v>SEC/接続</v>
      </c>
      <c r="O426" s="5" t="str">
        <f t="shared" si="38"/>
        <v/>
      </c>
      <c r="P426" s="5" t="str">
        <f t="shared" si="39"/>
        <v/>
      </c>
      <c r="Q426" s="5" t="str">
        <f t="shared" si="40"/>
        <v/>
      </c>
      <c r="R426" s="5" t="str">
        <f t="shared" si="41"/>
        <v/>
      </c>
      <c r="T426" t="b">
        <f>IF(_t受注ﾌｧｲﾙ_総合計[[#This Row],[加工金額]]=_t受注ﾌｧｲﾙ_総合計[[#This Row],[加工金額合計(月次実績)]],TRUE)</f>
        <v>0</v>
      </c>
    </row>
    <row r="427" spans="1:20">
      <c r="A427" s="232" t="s">
        <v>230</v>
      </c>
      <c r="B427" t="s">
        <v>39</v>
      </c>
      <c r="C427" s="2">
        <v>46272</v>
      </c>
      <c r="D427" s="232">
        <v>5200</v>
      </c>
      <c r="E427" s="232">
        <v>67600</v>
      </c>
      <c r="F427" s="2" t="e" cm="1" vm="10">
        <f t="array" ref="F427">_xlfn.LET(
    _xlpm._完了日,_加工実績DATA[加工完了日],
    _xlpm._調整納期列,_t受注ﾌｧｲﾙ_総合計[調整納期],
    _xlpm._加工完了日,_xlfn.TAKE(
                _xlfn._xlws.FILTER(_xlpm._完了日,
                    (A427=_加工実績DATA[依頼NO])*
                    (YEAR(C427) = YEAR(_xlpm._完了日))
                ),1),
    IF(_xlpm._加工完了日 = 0,NA(),_xlpm._加工完了日)
)</f>
        <v>#VALUE!</v>
      </c>
      <c r="G427" s="2" t="str" cm="1">
        <f t="array" ref="G427">_xlfn.LET(
    _xlpm._完了日列,#REF!,
    _xlpm._完了日,
    _xlfn.TAKE(
        _xlfn._xlws.FILTER(_xlpm._完了日列,
            (A427=#REF!)*
            (DATEVALUE("2025/1/1") &lt; C427)
        ),1
    ),
    IFERROR(_xlpm._完了日,"")
)</f>
        <v/>
      </c>
      <c r="H427" s="2" cm="1">
        <f t="array" ref="H427">_xlfn.LET(
    _xlpm.f, IFERROR(F427, 0),
    _xlpm.g, IFERROR(G427, 0),
    _xlpm.c, IFERROR(C427, 0),
    _xlfn.IFS(
        ISNUMBER(_xlpm.f)*(_xlpm.f&gt;0), _xlpm.f,
        ISNUMBER(_xlpm.g)*(_xlpm.g&gt;0), _xlpm.g,
        ISNUMBER(_xlpm.c)*(_xlpm.c&gt;0), _xlpm.c,
        TRUE, ""
    )
)</f>
        <v>46272</v>
      </c>
      <c r="I427" s="5" cm="1">
        <f t="array" ref="I42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(A427=_xlpm._依頼NO列) *
                (YEAR(_xlpm._月次年月日列) = YEAR(H427))
            )
        ),
    0)
)</f>
        <v>0</v>
      </c>
      <c r="J427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67600</v>
      </c>
      <c r="K427" s="5">
        <f t="shared" si="36"/>
        <v>0</v>
      </c>
      <c r="L427" s="12">
        <f>_xlfn.LET(
  _xlpm._依頼NO, A427,
  _xlpm._集計年, YEAR(H427),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427" s="12">
        <f>_xlfn.LET(
  _xlpm._依頼NO, A427,
  _xlpm._集計年, YEAR(H427),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427" s="5" t="str">
        <f t="shared" si="37"/>
        <v>SEC</v>
      </c>
      <c r="O427" s="5" t="str">
        <f t="shared" si="38"/>
        <v/>
      </c>
      <c r="P427" s="5" t="str">
        <f t="shared" si="39"/>
        <v/>
      </c>
      <c r="Q427" s="5" t="str">
        <f t="shared" si="40"/>
        <v/>
      </c>
      <c r="R427" s="5" t="str">
        <f t="shared" si="41"/>
        <v/>
      </c>
      <c r="T427" t="b">
        <f>IF(_t受注ﾌｧｲﾙ_総合計[[#This Row],[加工金額]]=_t受注ﾌｧｲﾙ_総合計[[#This Row],[加工金額合計(月次実績)]],TRUE)</f>
        <v>0</v>
      </c>
    </row>
    <row r="428" spans="1:20">
      <c r="A428" s="232" t="s">
        <v>386</v>
      </c>
      <c r="B428" t="s">
        <v>39</v>
      </c>
      <c r="C428" s="2">
        <v>46272</v>
      </c>
      <c r="D428" s="232" t="s">
        <v>1923</v>
      </c>
      <c r="E428" s="232">
        <v>260000</v>
      </c>
      <c r="F428" s="2" cm="1">
        <f t="array" ref="F428">_xlfn.LET(
    _xlpm._完了日,_加工実績DATA[加工完了日],
    _xlpm._調整納期列,_t受注ﾌｧｲﾙ_総合計[調整納期],
    _xlpm._加工完了日,_xlfn.TAKE(
                _xlfn._xlws.FILTER(_xlpm._完了日,
                    (A428=_加工実績DATA[依頼NO])*
                    (YEAR(C428) = YEAR(_xlpm._完了日))
                ),1),
    IF(_xlpm._加工完了日 = 0,NA(),_xlpm._加工完了日)
)</f>
        <v>46267</v>
      </c>
      <c r="G428" s="2" t="str" cm="1">
        <f t="array" ref="G428">_xlfn.LET(
    _xlpm._完了日列,#REF!,
    _xlpm._完了日,
    _xlfn.TAKE(
        _xlfn._xlws.FILTER(_xlpm._完了日列,
            (A428=#REF!)*
            (DATEVALUE("2025/1/1") &lt; C428)
        ),1
    ),
    IFERROR(_xlpm._完了日,"")
)</f>
        <v/>
      </c>
      <c r="H428" s="2" cm="1">
        <f t="array" ref="H428">_xlfn.LET(
    _xlpm.f, IFERROR(F428, 0),
    _xlpm.g, IFERROR(G428, 0),
    _xlpm.c, IFERROR(C428, 0),
    _xlfn.IFS(
        ISNUMBER(_xlpm.f)*(_xlpm.f&gt;0), _xlpm.f,
        ISNUMBER(_xlpm.g)*(_xlpm.g&gt;0), _xlpm.g,
        ISNUMBER(_xlpm.c)*(_xlpm.c&gt;0), _xlpm.c,
        TRUE, ""
    )
)</f>
        <v>46267</v>
      </c>
      <c r="I428" s="5" cm="1">
        <f t="array" ref="I42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(A428=_xlpm._依頼NO列) *
                (YEAR(_xlpm._月次年月日列) = YEAR(H428))
            )
        ),
    0)
)</f>
        <v>0</v>
      </c>
      <c r="J428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260000</v>
      </c>
      <c r="K428" s="5">
        <f t="shared" si="36"/>
        <v>260000</v>
      </c>
      <c r="L428" s="12">
        <f>_xlfn.LET(
  _xlpm._依頼NO, A428,
  _xlpm._集計年, YEAR(H428),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428" s="12">
        <f>_xlfn.LET(
  _xlpm._依頼NO, A428,
  _xlpm._集計年, YEAR(H428),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428" s="5" t="str">
        <f t="shared" si="37"/>
        <v>SEC</v>
      </c>
      <c r="O428" s="5" t="str">
        <f t="shared" si="38"/>
        <v/>
      </c>
      <c r="P428" s="5" t="str">
        <f t="shared" si="39"/>
        <v/>
      </c>
      <c r="Q428" s="5" t="str">
        <f t="shared" si="40"/>
        <v/>
      </c>
      <c r="R428" s="5" t="str">
        <f t="shared" si="41"/>
        <v/>
      </c>
      <c r="T428" t="b">
        <f>IF(_t受注ﾌｧｲﾙ_総合計[[#This Row],[加工金額]]=_t受注ﾌｧｲﾙ_総合計[[#This Row],[加工金額合計(月次実績)]],TRUE)</f>
        <v>0</v>
      </c>
    </row>
    <row r="429" spans="1:20">
      <c r="A429" s="232" t="s">
        <v>4373</v>
      </c>
      <c r="B429" t="s">
        <v>4374</v>
      </c>
      <c r="C429" s="2">
        <v>46276</v>
      </c>
      <c r="D429" s="232" t="s">
        <v>1775</v>
      </c>
      <c r="E429" s="232">
        <v>117000</v>
      </c>
      <c r="F429" s="2" cm="1">
        <f t="array" ref="F429">_xlfn.LET(
    _xlpm._完了日,_加工実績DATA[加工完了日],
    _xlpm._調整納期列,_t受注ﾌｧｲﾙ_総合計[調整納期],
    _xlpm._加工完了日,_xlfn.TAKE(
                _xlfn._xlws.FILTER(_xlpm._完了日,
                    (A429=_加工実績DATA[依頼NO])*
                    (YEAR(C429) = YEAR(_xlpm._完了日))
                ),1),
    IF(_xlpm._加工完了日 = 0,NA(),_xlpm._加工完了日)
)</f>
        <v>46266</v>
      </c>
      <c r="G429" s="2" t="str" cm="1">
        <f t="array" ref="G429">_xlfn.LET(
    _xlpm._完了日列,#REF!,
    _xlpm._完了日,
    _xlfn.TAKE(
        _xlfn._xlws.FILTER(_xlpm._完了日列,
            (A429=#REF!)*
            (DATEVALUE("2025/1/1") &lt; C429)
        ),1
    ),
    IFERROR(_xlpm._完了日,"")
)</f>
        <v/>
      </c>
      <c r="H429" s="2" cm="1">
        <f t="array" ref="H429">_xlfn.LET(
    _xlpm.f, IFERROR(F429, 0),
    _xlpm.g, IFERROR(G429, 0),
    _xlpm.c, IFERROR(C429, 0),
    _xlfn.IFS(
        ISNUMBER(_xlpm.f)*(_xlpm.f&gt;0), _xlpm.f,
        ISNUMBER(_xlpm.g)*(_xlpm.g&gt;0), _xlpm.g,
        ISNUMBER(_xlpm.c)*(_xlpm.c&gt;0), _xlpm.c,
        TRUE, ""
    )
)</f>
        <v>46266</v>
      </c>
      <c r="I429" s="5" cm="1">
        <f t="array" ref="I42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(A429=_xlpm._依頼NO列) *
                (YEAR(_xlpm._月次年月日列) = YEAR(H429))
            )
        ),
    0)
)</f>
        <v>0</v>
      </c>
      <c r="J429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117000</v>
      </c>
      <c r="K429" s="5">
        <f t="shared" si="36"/>
        <v>117000</v>
      </c>
      <c r="L429" s="12">
        <f>_xlfn.LET(
  _xlpm._依頼NO, A429,
  _xlpm._集計年, YEAR(H429),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429" s="12">
        <f>_xlfn.LET(
  _xlpm._依頼NO, A429,
  _xlpm._集計年, YEAR(H429),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429" s="5" t="str">
        <f t="shared" si="37"/>
        <v>ｽﾗｲｽ/ｽﾘｯﾄ</v>
      </c>
      <c r="O429" s="5" t="str">
        <f t="shared" si="38"/>
        <v/>
      </c>
      <c r="P429" s="5" t="str">
        <f t="shared" si="39"/>
        <v/>
      </c>
      <c r="Q429" s="5" t="str">
        <f t="shared" si="40"/>
        <v/>
      </c>
      <c r="R429" s="5" t="str">
        <f t="shared" si="41"/>
        <v/>
      </c>
      <c r="T429" t="b">
        <f>IF(_t受注ﾌｧｲﾙ_総合計[[#This Row],[加工金額]]=_t受注ﾌｧｲﾙ_総合計[[#This Row],[加工金額合計(月次実績)]],TRUE)</f>
        <v>0</v>
      </c>
    </row>
    <row r="430" spans="1:20">
      <c r="A430" s="232" t="s">
        <v>4457</v>
      </c>
      <c r="B430" t="s">
        <v>17</v>
      </c>
      <c r="C430" s="2">
        <v>46268</v>
      </c>
      <c r="D430" s="232">
        <v>100</v>
      </c>
      <c r="E430" s="232">
        <v>0</v>
      </c>
      <c r="F430" s="2" cm="1">
        <f t="array" ref="F430">_xlfn.LET(
    _xlpm._完了日,_加工実績DATA[加工完了日],
    _xlpm._調整納期列,_t受注ﾌｧｲﾙ_総合計[調整納期],
    _xlpm._加工完了日,_xlfn.TAKE(
                _xlfn._xlws.FILTER(_xlpm._完了日,
                    (A430=_加工実績DATA[依頼NO])*
                    (YEAR(C430) = YEAR(_xlpm._完了日))
                ),1),
    IF(_xlpm._加工完了日 = 0,NA(),_xlpm._加工完了日)
)</f>
        <v>46266</v>
      </c>
      <c r="G430" s="2" t="str" cm="1">
        <f t="array" ref="G430">_xlfn.LET(
    _xlpm._完了日列,#REF!,
    _xlpm._完了日,
    _xlfn.TAKE(
        _xlfn._xlws.FILTER(_xlpm._完了日列,
            (A430=#REF!)*
            (DATEVALUE("2025/1/1") &lt; C430)
        ),1
    ),
    IFERROR(_xlpm._完了日,"")
)</f>
        <v/>
      </c>
      <c r="H430" s="2" cm="1">
        <f t="array" ref="H430">_xlfn.LET(
    _xlpm.f, IFERROR(F430, 0),
    _xlpm.g, IFERROR(G430, 0),
    _xlpm.c, IFERROR(C430, 0),
    _xlfn.IFS(
        ISNUMBER(_xlpm.f)*(_xlpm.f&gt;0), _xlpm.f,
        ISNUMBER(_xlpm.g)*(_xlpm.g&gt;0), _xlpm.g,
        ISNUMBER(_xlpm.c)*(_xlpm.c&gt;0), _xlpm.c,
        TRUE, ""
    )
)</f>
        <v>46266</v>
      </c>
      <c r="I430" s="5" cm="1">
        <f t="array" ref="I43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(A430=_xlpm._依頼NO列) *
                (YEAR(_xlpm._月次年月日列) = YEAR(H430))
            )
        ),
    0)
)</f>
        <v>0</v>
      </c>
      <c r="J430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0</v>
      </c>
      <c r="K430" s="5">
        <f t="shared" si="36"/>
        <v>0</v>
      </c>
      <c r="L430" s="12">
        <f>_xlfn.LET(
  _xlpm._依頼NO, A430,
  _xlpm._集計年, YEAR(H430),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1</v>
      </c>
      <c r="M430" s="12">
        <f>_xlfn.LET(
  _xlpm._依頼NO, A430,
  _xlpm._集計年, YEAR(H430),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0</v>
      </c>
      <c r="N430" s="5" t="str">
        <f t="shared" si="37"/>
        <v>ｽﾗｲｽ</v>
      </c>
      <c r="O430" s="5" t="str">
        <f t="shared" si="38"/>
        <v/>
      </c>
      <c r="P430" s="5" t="str">
        <f t="shared" si="39"/>
        <v/>
      </c>
      <c r="Q430" s="5" t="str">
        <f t="shared" si="40"/>
        <v/>
      </c>
      <c r="R430" s="5" t="str">
        <f t="shared" si="41"/>
        <v/>
      </c>
      <c r="T430" t="b">
        <f>IF(_t受注ﾌｧｲﾙ_総合計[[#This Row],[加工金額]]=_t受注ﾌｧｲﾙ_総合計[[#This Row],[加工金額合計(月次実績)]],TRUE)</f>
        <v>1</v>
      </c>
    </row>
    <row r="431" spans="1:20">
      <c r="A431" s="232" t="s">
        <v>388</v>
      </c>
      <c r="B431" t="s">
        <v>486</v>
      </c>
      <c r="C431" s="2">
        <v>46273</v>
      </c>
      <c r="D431" s="232" t="s">
        <v>4526</v>
      </c>
      <c r="E431" s="232">
        <v>302400</v>
      </c>
      <c r="F431" s="2" t="e" cm="1" vm="10">
        <f t="array" ref="F431">_xlfn.LET(
    _xlpm._完了日,_加工実績DATA[加工完了日],
    _xlpm._調整納期列,_t受注ﾌｧｲﾙ_総合計[調整納期],
    _xlpm._加工完了日,_xlfn.TAKE(
                _xlfn._xlws.FILTER(_xlpm._完了日,
                    (A431=_加工実績DATA[依頼NO])*
                    (YEAR(C431) = YEAR(_xlpm._完了日))
                ),1),
    IF(_xlpm._加工完了日 = 0,NA(),_xlpm._加工完了日)
)</f>
        <v>#VALUE!</v>
      </c>
      <c r="G431" s="2" t="str" cm="1">
        <f t="array" ref="G431">_xlfn.LET(
    _xlpm._完了日列,#REF!,
    _xlpm._完了日,
    _xlfn.TAKE(
        _xlfn._xlws.FILTER(_xlpm._完了日列,
            (A431=#REF!)*
            (DATEVALUE("2025/1/1") &lt; C431)
        ),1
    ),
    IFERROR(_xlpm._完了日,"")
)</f>
        <v/>
      </c>
      <c r="H431" s="2" cm="1">
        <f t="array" ref="H431">_xlfn.LET(
    _xlpm.f, IFERROR(F431, 0),
    _xlpm.g, IFERROR(G431, 0),
    _xlpm.c, IFERROR(C431, 0),
    _xlfn.IFS(
        ISNUMBER(_xlpm.f)*(_xlpm.f&gt;0), _xlpm.f,
        ISNUMBER(_xlpm.g)*(_xlpm.g&gt;0), _xlpm.g,
        ISNUMBER(_xlpm.c)*(_xlpm.c&gt;0), _xlpm.c,
        TRUE, ""
    )
)</f>
        <v>46273</v>
      </c>
      <c r="I431" s="5" cm="1">
        <f t="array" ref="I43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(A431=_xlpm._依頼NO列) *
                (YEAR(_xlpm._月次年月日列) = YEAR(H431))
            )
        ),
    0)
)</f>
        <v>0</v>
      </c>
      <c r="J431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302400</v>
      </c>
      <c r="K431" s="5">
        <f t="shared" si="36"/>
        <v>0</v>
      </c>
      <c r="L431" s="12">
        <f>_xlfn.LET(
  _xlpm._依頼NO, A431,
  _xlpm._集計年, YEAR(H431),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431" s="12">
        <f>_xlfn.LET(
  _xlpm._依頼NO, A431,
  _xlpm._集計年, YEAR(H431),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431" s="5" t="str">
        <f t="shared" si="37"/>
        <v>SEC</v>
      </c>
      <c r="O431" s="5" t="str">
        <f t="shared" si="38"/>
        <v>熱融着</v>
      </c>
      <c r="P431" s="5" t="str">
        <f t="shared" si="39"/>
        <v/>
      </c>
      <c r="Q431" s="5" t="str">
        <f t="shared" si="40"/>
        <v/>
      </c>
      <c r="R431" s="5" t="str">
        <f t="shared" si="41"/>
        <v/>
      </c>
      <c r="T431" t="b">
        <f>IF(_t受注ﾌｧｲﾙ_総合計[[#This Row],[加工金額]]=_t受注ﾌｧｲﾙ_総合計[[#This Row],[加工金額合計(月次実績)]],TRUE)</f>
        <v>0</v>
      </c>
    </row>
    <row r="432" spans="1:20">
      <c r="A432" s="232" t="s">
        <v>295</v>
      </c>
      <c r="B432" t="s">
        <v>294</v>
      </c>
      <c r="C432" s="2">
        <v>46269</v>
      </c>
      <c r="D432" s="232" t="s">
        <v>4529</v>
      </c>
      <c r="E432" s="232">
        <v>38750</v>
      </c>
      <c r="F432" s="2" cm="1">
        <f t="array" ref="F432">_xlfn.LET(
    _xlpm._完了日,_加工実績DATA[加工完了日],
    _xlpm._調整納期列,_t受注ﾌｧｲﾙ_総合計[調整納期],
    _xlpm._加工完了日,_xlfn.TAKE(
                _xlfn._xlws.FILTER(_xlpm._完了日,
                    (A432=_加工実績DATA[依頼NO])*
                    (YEAR(C432) = YEAR(_xlpm._完了日))
                ),1),
    IF(_xlpm._加工完了日 = 0,NA(),_xlpm._加工完了日)
)</f>
        <v>46266</v>
      </c>
      <c r="G432" s="2" t="str" cm="1">
        <f t="array" ref="G432">_xlfn.LET(
    _xlpm._完了日列,#REF!,
    _xlpm._完了日,
    _xlfn.TAKE(
        _xlfn._xlws.FILTER(_xlpm._完了日列,
            (A432=#REF!)*
            (DATEVALUE("2025/1/1") &lt; C432)
        ),1
    ),
    IFERROR(_xlpm._完了日,"")
)</f>
        <v/>
      </c>
      <c r="H432" s="2" cm="1">
        <f t="array" ref="H432">_xlfn.LET(
    _xlpm.f, IFERROR(F432, 0),
    _xlpm.g, IFERROR(G432, 0),
    _xlpm.c, IFERROR(C432, 0),
    _xlfn.IFS(
        ISNUMBER(_xlpm.f)*(_xlpm.f&gt;0), _xlpm.f,
        ISNUMBER(_xlpm.g)*(_xlpm.g&gt;0), _xlpm.g,
        ISNUMBER(_xlpm.c)*(_xlpm.c&gt;0), _xlpm.c,
        TRUE, ""
    )
)</f>
        <v>46266</v>
      </c>
      <c r="I432" s="5" cm="1">
        <f t="array" ref="I43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(A432=_xlpm._依頼NO列) *
                (YEAR(_xlpm._月次年月日列) = YEAR(H432))
            )
        ),
    0)
)</f>
        <v>0</v>
      </c>
      <c r="J432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38750</v>
      </c>
      <c r="K432" s="5">
        <f t="shared" si="36"/>
        <v>38750</v>
      </c>
      <c r="L432" s="12">
        <f>_xlfn.LET(
  _xlpm._依頼NO, A432,
  _xlpm._集計年, YEAR(H432),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432" s="12">
        <f>_xlfn.LET(
  _xlpm._依頼NO, A432,
  _xlpm._集計年, YEAR(H432),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432" s="5" t="str">
        <f t="shared" si="37"/>
        <v>EC</v>
      </c>
      <c r="O432" s="5" t="str">
        <f t="shared" si="38"/>
        <v>巻き返し</v>
      </c>
      <c r="P432" s="5" t="str">
        <f t="shared" si="39"/>
        <v/>
      </c>
      <c r="Q432" s="5" t="str">
        <f t="shared" si="40"/>
        <v/>
      </c>
      <c r="R432" s="5" t="str">
        <f t="shared" si="41"/>
        <v/>
      </c>
      <c r="T432" t="b">
        <f>IF(_t受注ﾌｧｲﾙ_総合計[[#This Row],[加工金額]]=_t受注ﾌｧｲﾙ_総合計[[#This Row],[加工金額合計(月次実績)]],TRUE)</f>
        <v>0</v>
      </c>
    </row>
    <row r="433" spans="1:20">
      <c r="A433" s="232" t="s">
        <v>390</v>
      </c>
      <c r="B433" t="s">
        <v>866</v>
      </c>
      <c r="C433" s="2">
        <v>46281</v>
      </c>
      <c r="D433" s="232" t="s">
        <v>2315</v>
      </c>
      <c r="E433" s="232">
        <v>256000</v>
      </c>
      <c r="F433" s="2" t="e" cm="1" vm="10">
        <f t="array" ref="F433">_xlfn.LET(
    _xlpm._完了日,_加工実績DATA[加工完了日],
    _xlpm._調整納期列,_t受注ﾌｧｲﾙ_総合計[調整納期],
    _xlpm._加工完了日,_xlfn.TAKE(
                _xlfn._xlws.FILTER(_xlpm._完了日,
                    (A433=_加工実績DATA[依頼NO])*
                    (YEAR(C433) = YEAR(_xlpm._完了日))
                ),1),
    IF(_xlpm._加工完了日 = 0,NA(),_xlpm._加工完了日)
)</f>
        <v>#VALUE!</v>
      </c>
      <c r="G433" s="2" t="str" cm="1">
        <f t="array" ref="G433">_xlfn.LET(
    _xlpm._完了日列,#REF!,
    _xlpm._完了日,
    _xlfn.TAKE(
        _xlfn._xlws.FILTER(_xlpm._完了日列,
            (A433=#REF!)*
            (DATEVALUE("2025/1/1") &lt; C433)
        ),1
    ),
    IFERROR(_xlpm._完了日,"")
)</f>
        <v/>
      </c>
      <c r="H433" s="2" cm="1">
        <f t="array" ref="H433">_xlfn.LET(
    _xlpm.f, IFERROR(F433, 0),
    _xlpm.g, IFERROR(G433, 0),
    _xlpm.c, IFERROR(C433, 0),
    _xlfn.IFS(
        ISNUMBER(_xlpm.f)*(_xlpm.f&gt;0), _xlpm.f,
        ISNUMBER(_xlpm.g)*(_xlpm.g&gt;0), _xlpm.g,
        ISNUMBER(_xlpm.c)*(_xlpm.c&gt;0), _xlpm.c,
        TRUE, ""
    )
)</f>
        <v>46281</v>
      </c>
      <c r="I433" s="5" cm="1">
        <f t="array" ref="I43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(A433=_xlpm._依頼NO列) *
                (YEAR(_xlpm._月次年月日列) = YEAR(H433))
            )
        ),
    0)
)</f>
        <v>0</v>
      </c>
      <c r="J433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256000</v>
      </c>
      <c r="K433" s="5">
        <f t="shared" si="36"/>
        <v>0</v>
      </c>
      <c r="L433" s="12">
        <f>_xlfn.LET(
  _xlpm._依頼NO, A433,
  _xlpm._集計年, YEAR(H433),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433" s="12">
        <f>_xlfn.LET(
  _xlpm._依頼NO, A433,
  _xlpm._集計年, YEAR(H433),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433" s="5" t="str">
        <f t="shared" si="37"/>
        <v>分割</v>
      </c>
      <c r="O433" s="5" t="str">
        <f t="shared" si="38"/>
        <v>エンボス</v>
      </c>
      <c r="P433" s="5" t="str">
        <f t="shared" si="39"/>
        <v/>
      </c>
      <c r="Q433" s="5" t="str">
        <f t="shared" si="40"/>
        <v/>
      </c>
      <c r="R433" s="5" t="str">
        <f t="shared" si="41"/>
        <v/>
      </c>
      <c r="T433" t="b">
        <f>IF(_t受注ﾌｧｲﾙ_総合計[[#This Row],[加工金額]]=_t受注ﾌｧｲﾙ_総合計[[#This Row],[加工金額合計(月次実績)]],TRUE)</f>
        <v>0</v>
      </c>
    </row>
    <row r="434" spans="1:20">
      <c r="A434" s="232" t="s">
        <v>4533</v>
      </c>
      <c r="B434" t="s">
        <v>4534</v>
      </c>
      <c r="C434" s="2">
        <v>46272</v>
      </c>
      <c r="D434" s="232">
        <v>100</v>
      </c>
      <c r="E434" s="232">
        <v>900</v>
      </c>
      <c r="F434" s="2" t="e" cm="1" vm="10">
        <f t="array" ref="F434">_xlfn.LET(
    _xlpm._完了日,_加工実績DATA[加工完了日],
    _xlpm._調整納期列,_t受注ﾌｧｲﾙ_総合計[調整納期],
    _xlpm._加工完了日,_xlfn.TAKE(
                _xlfn._xlws.FILTER(_xlpm._完了日,
                    (A434=_加工実績DATA[依頼NO])*
                    (YEAR(C434) = YEAR(_xlpm._完了日))
                ),1),
    IF(_xlpm._加工完了日 = 0,NA(),_xlpm._加工完了日)
)</f>
        <v>#VALUE!</v>
      </c>
      <c r="G434" s="2" t="str" cm="1">
        <f t="array" ref="G434">_xlfn.LET(
    _xlpm._完了日列,#REF!,
    _xlpm._完了日,
    _xlfn.TAKE(
        _xlfn._xlws.FILTER(_xlpm._完了日列,
            (A434=#REF!)*
            (DATEVALUE("2025/1/1") &lt; C434)
        ),1
    ),
    IFERROR(_xlpm._完了日,"")
)</f>
        <v/>
      </c>
      <c r="H434" s="2" cm="1">
        <f t="array" ref="H434">_xlfn.LET(
    _xlpm.f, IFERROR(F434, 0),
    _xlpm.g, IFERROR(G434, 0),
    _xlpm.c, IFERROR(C434, 0),
    _xlfn.IFS(
        ISNUMBER(_xlpm.f)*(_xlpm.f&gt;0), _xlpm.f,
        ISNUMBER(_xlpm.g)*(_xlpm.g&gt;0), _xlpm.g,
        ISNUMBER(_xlpm.c)*(_xlpm.c&gt;0), _xlpm.c,
        TRUE, ""
    )
)</f>
        <v>46272</v>
      </c>
      <c r="I434" s="5" cm="1">
        <f t="array" ref="I43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(A434=_xlpm._依頼NO列) *
                (YEAR(_xlpm._月次年月日列) = YEAR(H434))
            )
        ),
    0)
)</f>
        <v>0</v>
      </c>
      <c r="J434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900</v>
      </c>
      <c r="K434" s="5">
        <f t="shared" si="36"/>
        <v>0</v>
      </c>
      <c r="L434" s="12">
        <f>_xlfn.LET(
  _xlpm._依頼NO, A434,
  _xlpm._集計年, YEAR(H434),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1</v>
      </c>
      <c r="M434" s="12">
        <f>_xlfn.LET(
  _xlpm._依頼NO, A434,
  _xlpm._集計年, YEAR(H434),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0</v>
      </c>
      <c r="N434" s="5" t="str">
        <f t="shared" si="37"/>
        <v>穴あけ</v>
      </c>
      <c r="O434" s="5" t="str">
        <f t="shared" si="38"/>
        <v/>
      </c>
      <c r="P434" s="5" t="str">
        <f t="shared" si="39"/>
        <v/>
      </c>
      <c r="Q434" s="5" t="str">
        <f t="shared" si="40"/>
        <v/>
      </c>
      <c r="R434" s="5" t="str">
        <f t="shared" si="41"/>
        <v/>
      </c>
      <c r="T434" t="b">
        <f>IF(_t受注ﾌｧｲﾙ_総合計[[#This Row],[加工金額]]=_t受注ﾌｧｲﾙ_総合計[[#This Row],[加工金額合計(月次実績)]],TRUE)</f>
        <v>0</v>
      </c>
    </row>
    <row r="435" spans="1:20">
      <c r="A435" s="232" t="s">
        <v>296</v>
      </c>
      <c r="B435" t="s">
        <v>491</v>
      </c>
      <c r="C435" s="2">
        <v>46273</v>
      </c>
      <c r="D435" s="232" t="s">
        <v>2917</v>
      </c>
      <c r="E435" s="232">
        <v>171000</v>
      </c>
      <c r="F435" s="2" t="e" cm="1" vm="10">
        <f t="array" ref="F435">_xlfn.LET(
    _xlpm._完了日,_加工実績DATA[加工完了日],
    _xlpm._調整納期列,_t受注ﾌｧｲﾙ_総合計[調整納期],
    _xlpm._加工完了日,_xlfn.TAKE(
                _xlfn._xlws.FILTER(_xlpm._完了日,
                    (A435=_加工実績DATA[依頼NO])*
                    (YEAR(C435) = YEAR(_xlpm._完了日))
                ),1),
    IF(_xlpm._加工完了日 = 0,NA(),_xlpm._加工完了日)
)</f>
        <v>#VALUE!</v>
      </c>
      <c r="G435" s="2" t="str" cm="1">
        <f t="array" ref="G435">_xlfn.LET(
    _xlpm._完了日列,#REF!,
    _xlpm._完了日,
    _xlfn.TAKE(
        _xlfn._xlws.FILTER(_xlpm._完了日列,
            (A435=#REF!)*
            (DATEVALUE("2025/1/1") &lt; C435)
        ),1
    ),
    IFERROR(_xlpm._完了日,"")
)</f>
        <v/>
      </c>
      <c r="H435" s="2" cm="1">
        <f t="array" ref="H435">_xlfn.LET(
    _xlpm.f, IFERROR(F435, 0),
    _xlpm.g, IFERROR(G435, 0),
    _xlpm.c, IFERROR(C435, 0),
    _xlfn.IFS(
        ISNUMBER(_xlpm.f)*(_xlpm.f&gt;0), _xlpm.f,
        ISNUMBER(_xlpm.g)*(_xlpm.g&gt;0), _xlpm.g,
        ISNUMBER(_xlpm.c)*(_xlpm.c&gt;0), _xlpm.c,
        TRUE, ""
    )
)</f>
        <v>46273</v>
      </c>
      <c r="I435" s="5" cm="1">
        <f t="array" ref="I43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(A435=_xlpm._依頼NO列) *
                (YEAR(_xlpm._月次年月日列) = YEAR(H435))
            )
        ),
    0)
)</f>
        <v>0</v>
      </c>
      <c r="J435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171000</v>
      </c>
      <c r="K435" s="5">
        <f t="shared" si="36"/>
        <v>0</v>
      </c>
      <c r="L435" s="12">
        <f>_xlfn.LET(
  _xlpm._依頼NO, A435,
  _xlpm._集計年, YEAR(H435),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435" s="12">
        <f>_xlfn.LET(
  _xlpm._依頼NO, A435,
  _xlpm._集計年, YEAR(H435),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435" s="5" t="str">
        <f t="shared" si="37"/>
        <v>EC</v>
      </c>
      <c r="O435" s="5" t="str">
        <f t="shared" si="38"/>
        <v>検査</v>
      </c>
      <c r="P435" s="5" t="str">
        <f t="shared" si="39"/>
        <v/>
      </c>
      <c r="Q435" s="5" t="str">
        <f t="shared" si="40"/>
        <v/>
      </c>
      <c r="R435" s="5" t="str">
        <f t="shared" si="41"/>
        <v/>
      </c>
      <c r="T435" t="b">
        <f>IF(_t受注ﾌｧｲﾙ_総合計[[#This Row],[加工金額]]=_t受注ﾌｧｲﾙ_総合計[[#This Row],[加工金額合計(月次実績)]],TRUE)</f>
        <v>0</v>
      </c>
    </row>
    <row r="436" spans="1:20">
      <c r="A436" s="232" t="s">
        <v>297</v>
      </c>
      <c r="B436" t="s">
        <v>491</v>
      </c>
      <c r="C436" s="2">
        <v>46275</v>
      </c>
      <c r="D436" s="232" t="s">
        <v>2917</v>
      </c>
      <c r="E436" s="232">
        <v>171000</v>
      </c>
      <c r="F436" s="2" t="e" cm="1" vm="10">
        <f t="array" ref="F436">_xlfn.LET(
    _xlpm._完了日,_加工実績DATA[加工完了日],
    _xlpm._調整納期列,_t受注ﾌｧｲﾙ_総合計[調整納期],
    _xlpm._加工完了日,_xlfn.TAKE(
                _xlfn._xlws.FILTER(_xlpm._完了日,
                    (A436=_加工実績DATA[依頼NO])*
                    (YEAR(C436) = YEAR(_xlpm._完了日))
                ),1),
    IF(_xlpm._加工完了日 = 0,NA(),_xlpm._加工完了日)
)</f>
        <v>#VALUE!</v>
      </c>
      <c r="G436" s="2" t="str" cm="1">
        <f t="array" ref="G436">_xlfn.LET(
    _xlpm._完了日列,#REF!,
    _xlpm._完了日,
    _xlfn.TAKE(
        _xlfn._xlws.FILTER(_xlpm._完了日列,
            (A436=#REF!)*
            (DATEVALUE("2025/1/1") &lt; C436)
        ),1
    ),
    IFERROR(_xlpm._完了日,"")
)</f>
        <v/>
      </c>
      <c r="H436" s="2" cm="1">
        <f t="array" ref="H436">_xlfn.LET(
    _xlpm.f, IFERROR(F436, 0),
    _xlpm.g, IFERROR(G436, 0),
    _xlpm.c, IFERROR(C436, 0),
    _xlfn.IFS(
        ISNUMBER(_xlpm.f)*(_xlpm.f&gt;0), _xlpm.f,
        ISNUMBER(_xlpm.g)*(_xlpm.g&gt;0), _xlpm.g,
        ISNUMBER(_xlpm.c)*(_xlpm.c&gt;0), _xlpm.c,
        TRUE, ""
    )
)</f>
        <v>46275</v>
      </c>
      <c r="I436" s="5" cm="1">
        <f t="array" ref="I43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(A436=_xlpm._依頼NO列) *
                (YEAR(_xlpm._月次年月日列) = YEAR(H436))
            )
        ),
    0)
)</f>
        <v>0</v>
      </c>
      <c r="J436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171000</v>
      </c>
      <c r="K436" s="5">
        <f t="shared" si="36"/>
        <v>0</v>
      </c>
      <c r="L436" s="12">
        <f>_xlfn.LET(
  _xlpm._依頼NO, A436,
  _xlpm._集計年, YEAR(H436),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436" s="12">
        <f>_xlfn.LET(
  _xlpm._依頼NO, A436,
  _xlpm._集計年, YEAR(H436),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436" s="5" t="str">
        <f t="shared" si="37"/>
        <v>EC</v>
      </c>
      <c r="O436" s="5" t="str">
        <f t="shared" si="38"/>
        <v>検査</v>
      </c>
      <c r="P436" s="5" t="str">
        <f t="shared" si="39"/>
        <v/>
      </c>
      <c r="Q436" s="5" t="str">
        <f t="shared" si="40"/>
        <v/>
      </c>
      <c r="R436" s="5" t="str">
        <f t="shared" si="41"/>
        <v/>
      </c>
      <c r="T436" t="b">
        <f>IF(_t受注ﾌｧｲﾙ_総合計[[#This Row],[加工金額]]=_t受注ﾌｧｲﾙ_総合計[[#This Row],[加工金額合計(月次実績)]],TRUE)</f>
        <v>0</v>
      </c>
    </row>
    <row r="437" spans="1:20">
      <c r="A437" s="232" t="s">
        <v>298</v>
      </c>
      <c r="B437" t="s">
        <v>491</v>
      </c>
      <c r="C437" s="2">
        <v>46276</v>
      </c>
      <c r="D437" s="232" t="s">
        <v>2917</v>
      </c>
      <c r="E437" s="232">
        <v>171000</v>
      </c>
      <c r="F437" s="2" t="e" cm="1" vm="10">
        <f t="array" ref="F437">_xlfn.LET(
    _xlpm._完了日,_加工実績DATA[加工完了日],
    _xlpm._調整納期列,_t受注ﾌｧｲﾙ_総合計[調整納期],
    _xlpm._加工完了日,_xlfn.TAKE(
                _xlfn._xlws.FILTER(_xlpm._完了日,
                    (A437=_加工実績DATA[依頼NO])*
                    (YEAR(C437) = YEAR(_xlpm._完了日))
                ),1),
    IF(_xlpm._加工完了日 = 0,NA(),_xlpm._加工完了日)
)</f>
        <v>#VALUE!</v>
      </c>
      <c r="G437" s="2" t="str" cm="1">
        <f t="array" ref="G437">_xlfn.LET(
    _xlpm._完了日列,#REF!,
    _xlpm._完了日,
    _xlfn.TAKE(
        _xlfn._xlws.FILTER(_xlpm._完了日列,
            (A437=#REF!)*
            (DATEVALUE("2025/1/1") &lt; C437)
        ),1
    ),
    IFERROR(_xlpm._完了日,"")
)</f>
        <v/>
      </c>
      <c r="H437" s="2" cm="1">
        <f t="array" ref="H437">_xlfn.LET(
    _xlpm.f, IFERROR(F437, 0),
    _xlpm.g, IFERROR(G437, 0),
    _xlpm.c, IFERROR(C437, 0),
    _xlfn.IFS(
        ISNUMBER(_xlpm.f)*(_xlpm.f&gt;0), _xlpm.f,
        ISNUMBER(_xlpm.g)*(_xlpm.g&gt;0), _xlpm.g,
        ISNUMBER(_xlpm.c)*(_xlpm.c&gt;0), _xlpm.c,
        TRUE, ""
    )
)</f>
        <v>46276</v>
      </c>
      <c r="I437" s="5" cm="1">
        <f t="array" ref="I43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(A437=_xlpm._依頼NO列) *
                (YEAR(_xlpm._月次年月日列) = YEAR(H437))
            )
        ),
    0)
)</f>
        <v>0</v>
      </c>
      <c r="J437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171000</v>
      </c>
      <c r="K437" s="5">
        <f t="shared" si="36"/>
        <v>0</v>
      </c>
      <c r="L437" s="12">
        <f>_xlfn.LET(
  _xlpm._依頼NO, A437,
  _xlpm._集計年, YEAR(H437),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437" s="12">
        <f>_xlfn.LET(
  _xlpm._依頼NO, A437,
  _xlpm._集計年, YEAR(H437),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437" s="5" t="str">
        <f t="shared" si="37"/>
        <v>EC</v>
      </c>
      <c r="O437" s="5" t="str">
        <f t="shared" si="38"/>
        <v>検査</v>
      </c>
      <c r="P437" s="5" t="str">
        <f t="shared" si="39"/>
        <v/>
      </c>
      <c r="Q437" s="5" t="str">
        <f t="shared" si="40"/>
        <v/>
      </c>
      <c r="R437" s="5" t="str">
        <f t="shared" si="41"/>
        <v/>
      </c>
      <c r="T437" t="b">
        <f>IF(_t受注ﾌｧｲﾙ_総合計[[#This Row],[加工金額]]=_t受注ﾌｧｲﾙ_総合計[[#This Row],[加工金額合計(月次実績)]],TRUE)</f>
        <v>0</v>
      </c>
    </row>
    <row r="438" spans="1:20">
      <c r="A438" s="232" t="s">
        <v>389</v>
      </c>
      <c r="B438" t="s">
        <v>46</v>
      </c>
      <c r="C438" s="2">
        <v>46283</v>
      </c>
      <c r="D438" s="232" t="s">
        <v>4565</v>
      </c>
      <c r="E438" s="232">
        <v>120400</v>
      </c>
      <c r="F438" s="2" t="e" cm="1" vm="10">
        <f t="array" ref="F438">_xlfn.LET(
    _xlpm._完了日,_加工実績DATA[加工完了日],
    _xlpm._調整納期列,_t受注ﾌｧｲﾙ_総合計[調整納期],
    _xlpm._加工完了日,_xlfn.TAKE(
                _xlfn._xlws.FILTER(_xlpm._完了日,
                    (A438=_加工実績DATA[依頼NO])*
                    (YEAR(C438) = YEAR(_xlpm._完了日))
                ),1),
    IF(_xlpm._加工完了日 = 0,NA(),_xlpm._加工完了日)
)</f>
        <v>#VALUE!</v>
      </c>
      <c r="G438" s="2" t="str" cm="1">
        <f t="array" ref="G438">_xlfn.LET(
    _xlpm._完了日列,#REF!,
    _xlpm._完了日,
    _xlfn.TAKE(
        _xlfn._xlws.FILTER(_xlpm._完了日列,
            (A438=#REF!)*
            (DATEVALUE("2025/1/1") &lt; C438)
        ),1
    ),
    IFERROR(_xlpm._完了日,"")
)</f>
        <v/>
      </c>
      <c r="H438" s="2" cm="1">
        <f t="array" ref="H438">_xlfn.LET(
    _xlpm.f, IFERROR(F438, 0),
    _xlpm.g, IFERROR(G438, 0),
    _xlpm.c, IFERROR(C438, 0),
    _xlfn.IFS(
        ISNUMBER(_xlpm.f)*(_xlpm.f&gt;0), _xlpm.f,
        ISNUMBER(_xlpm.g)*(_xlpm.g&gt;0), _xlpm.g,
        ISNUMBER(_xlpm.c)*(_xlpm.c&gt;0), _xlpm.c,
        TRUE, ""
    )
)</f>
        <v>46283</v>
      </c>
      <c r="I438" s="5" cm="1">
        <f t="array" ref="I43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(A438=_xlpm._依頼NO列) *
                (YEAR(_xlpm._月次年月日列) = YEAR(H438))
            )
        ),
    0)
)</f>
        <v>0</v>
      </c>
      <c r="J438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120400</v>
      </c>
      <c r="K438" s="5">
        <f t="shared" si="36"/>
        <v>0</v>
      </c>
      <c r="L438" s="12">
        <f>_xlfn.LET(
  _xlpm._依頼NO, A438,
  _xlpm._集計年, YEAR(H438),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438" s="12">
        <f>_xlfn.LET(
  _xlpm._依頼NO, A438,
  _xlpm._集計年, YEAR(H438),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438" s="5" t="str">
        <f t="shared" si="37"/>
        <v>SEC</v>
      </c>
      <c r="O438" s="5" t="str">
        <f t="shared" si="38"/>
        <v>ｽﾘｯﾄ</v>
      </c>
      <c r="P438" s="5" t="str">
        <f t="shared" si="39"/>
        <v/>
      </c>
      <c r="Q438" s="5" t="str">
        <f t="shared" si="40"/>
        <v/>
      </c>
      <c r="R438" s="5" t="str">
        <f t="shared" si="41"/>
        <v/>
      </c>
      <c r="T438" t="b">
        <f>IF(_t受注ﾌｧｲﾙ_総合計[[#This Row],[加工金額]]=_t受注ﾌｧｲﾙ_総合計[[#This Row],[加工金額合計(月次実績)]],TRUE)</f>
        <v>0</v>
      </c>
    </row>
    <row r="439" spans="1:20">
      <c r="A439" s="232" t="s">
        <v>391</v>
      </c>
      <c r="B439" t="s">
        <v>46</v>
      </c>
      <c r="C439" s="2">
        <v>46282</v>
      </c>
      <c r="D439" s="232" t="s">
        <v>4567</v>
      </c>
      <c r="E439" s="232">
        <v>156000</v>
      </c>
      <c r="F439" s="2" t="e" cm="1" vm="10">
        <f t="array" ref="F439">_xlfn.LET(
    _xlpm._完了日,_加工実績DATA[加工完了日],
    _xlpm._調整納期列,_t受注ﾌｧｲﾙ_総合計[調整納期],
    _xlpm._加工完了日,_xlfn.TAKE(
                _xlfn._xlws.FILTER(_xlpm._完了日,
                    (A439=_加工実績DATA[依頼NO])*
                    (YEAR(C439) = YEAR(_xlpm._完了日))
                ),1),
    IF(_xlpm._加工完了日 = 0,NA(),_xlpm._加工完了日)
)</f>
        <v>#VALUE!</v>
      </c>
      <c r="G439" s="2" t="str" cm="1">
        <f t="array" ref="G439">_xlfn.LET(
    _xlpm._完了日列,#REF!,
    _xlpm._完了日,
    _xlfn.TAKE(
        _xlfn._xlws.FILTER(_xlpm._完了日列,
            (A439=#REF!)*
            (DATEVALUE("2025/1/1") &lt; C439)
        ),1
    ),
    IFERROR(_xlpm._完了日,"")
)</f>
        <v/>
      </c>
      <c r="H439" s="2" cm="1">
        <f t="array" ref="H439">_xlfn.LET(
    _xlpm.f, IFERROR(F439, 0),
    _xlpm.g, IFERROR(G439, 0),
    _xlpm.c, IFERROR(C439, 0),
    _xlfn.IFS(
        ISNUMBER(_xlpm.f)*(_xlpm.f&gt;0), _xlpm.f,
        ISNUMBER(_xlpm.g)*(_xlpm.g&gt;0), _xlpm.g,
        ISNUMBER(_xlpm.c)*(_xlpm.c&gt;0), _xlpm.c,
        TRUE, ""
    )
)</f>
        <v>46282</v>
      </c>
      <c r="I439" s="5" cm="1">
        <f t="array" ref="I43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(A439=_xlpm._依頼NO列) *
                (YEAR(_xlpm._月次年月日列) = YEAR(H439))
            )
        ),
    0)
)</f>
        <v>0</v>
      </c>
      <c r="J439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156000</v>
      </c>
      <c r="K439" s="5">
        <f t="shared" si="36"/>
        <v>0</v>
      </c>
      <c r="L439" s="12">
        <f>_xlfn.LET(
  _xlpm._依頼NO, A439,
  _xlpm._集計年, YEAR(H439),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439" s="12">
        <f>_xlfn.LET(
  _xlpm._依頼NO, A439,
  _xlpm._集計年, YEAR(H439),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439" s="5" t="str">
        <f t="shared" si="37"/>
        <v>SEC</v>
      </c>
      <c r="O439" s="5" t="str">
        <f t="shared" si="38"/>
        <v>ｽﾘｯﾄ</v>
      </c>
      <c r="P439" s="5" t="str">
        <f t="shared" si="39"/>
        <v/>
      </c>
      <c r="Q439" s="5" t="str">
        <f t="shared" si="40"/>
        <v/>
      </c>
      <c r="R439" s="5" t="str">
        <f t="shared" si="41"/>
        <v/>
      </c>
      <c r="T439" t="b">
        <f>IF(_t受注ﾌｧｲﾙ_総合計[[#This Row],[加工金額]]=_t受注ﾌｧｲﾙ_総合計[[#This Row],[加工金額合計(月次実績)]],TRUE)</f>
        <v>0</v>
      </c>
    </row>
    <row r="440" spans="1:20">
      <c r="A440" s="232" t="s">
        <v>392</v>
      </c>
      <c r="B440" t="s">
        <v>39</v>
      </c>
      <c r="C440" s="2">
        <v>46283</v>
      </c>
      <c r="D440" s="232" t="s">
        <v>2006</v>
      </c>
      <c r="E440" s="232">
        <v>260000</v>
      </c>
      <c r="F440" s="2" t="e" cm="1" vm="10">
        <f t="array" ref="F440">_xlfn.LET(
    _xlpm._完了日,_加工実績DATA[加工完了日],
    _xlpm._調整納期列,_t受注ﾌｧｲﾙ_総合計[調整納期],
    _xlpm._加工完了日,_xlfn.TAKE(
                _xlfn._xlws.FILTER(_xlpm._完了日,
                    (A440=_加工実績DATA[依頼NO])*
                    (YEAR(C440) = YEAR(_xlpm._完了日))
                ),1),
    IF(_xlpm._加工完了日 = 0,NA(),_xlpm._加工完了日)
)</f>
        <v>#VALUE!</v>
      </c>
      <c r="G440" s="2" t="str" cm="1">
        <f t="array" ref="G440">_xlfn.LET(
    _xlpm._完了日列,#REF!,
    _xlpm._完了日,
    _xlfn.TAKE(
        _xlfn._xlws.FILTER(_xlpm._完了日列,
            (A440=#REF!)*
            (DATEVALUE("2025/1/1") &lt; C440)
        ),1
    ),
    IFERROR(_xlpm._完了日,"")
)</f>
        <v/>
      </c>
      <c r="H440" s="2" cm="1">
        <f t="array" ref="H440">_xlfn.LET(
    _xlpm.f, IFERROR(F440, 0),
    _xlpm.g, IFERROR(G440, 0),
    _xlpm.c, IFERROR(C440, 0),
    _xlfn.IFS(
        ISNUMBER(_xlpm.f)*(_xlpm.f&gt;0), _xlpm.f,
        ISNUMBER(_xlpm.g)*(_xlpm.g&gt;0), _xlpm.g,
        ISNUMBER(_xlpm.c)*(_xlpm.c&gt;0), _xlpm.c,
        TRUE, ""
    )
)</f>
        <v>46283</v>
      </c>
      <c r="I440" s="5" cm="1">
        <f t="array" ref="I44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(A440=_xlpm._依頼NO列) *
                (YEAR(_xlpm._月次年月日列) = YEAR(H440))
            )
        ),
    0)
)</f>
        <v>0</v>
      </c>
      <c r="J440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260000</v>
      </c>
      <c r="K440" s="5">
        <f t="shared" si="36"/>
        <v>0</v>
      </c>
      <c r="L440" s="12">
        <f>_xlfn.LET(
  _xlpm._依頼NO, A440,
  _xlpm._集計年, YEAR(H440),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440" s="12">
        <f>_xlfn.LET(
  _xlpm._依頼NO, A440,
  _xlpm._集計年, YEAR(H440),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440" s="5" t="str">
        <f t="shared" si="37"/>
        <v>SEC</v>
      </c>
      <c r="O440" s="5" t="str">
        <f t="shared" si="38"/>
        <v/>
      </c>
      <c r="P440" s="5" t="str">
        <f t="shared" si="39"/>
        <v/>
      </c>
      <c r="Q440" s="5" t="str">
        <f t="shared" si="40"/>
        <v/>
      </c>
      <c r="R440" s="5" t="str">
        <f t="shared" si="41"/>
        <v/>
      </c>
      <c r="T440" t="b">
        <f>IF(_t受注ﾌｧｲﾙ_総合計[[#This Row],[加工金額]]=_t受注ﾌｧｲﾙ_総合計[[#This Row],[加工金額合計(月次実績)]],TRUE)</f>
        <v>0</v>
      </c>
    </row>
    <row r="441" spans="1:20">
      <c r="A441" s="232" t="s">
        <v>393</v>
      </c>
      <c r="B441" t="s">
        <v>39</v>
      </c>
      <c r="C441" s="2">
        <v>46289</v>
      </c>
      <c r="D441" s="232" t="s">
        <v>2006</v>
      </c>
      <c r="E441" s="232">
        <v>260000</v>
      </c>
      <c r="F441" s="2" t="e" cm="1" vm="10">
        <f t="array" ref="F441">_xlfn.LET(
    _xlpm._完了日,_加工実績DATA[加工完了日],
    _xlpm._調整納期列,_t受注ﾌｧｲﾙ_総合計[調整納期],
    _xlpm._加工完了日,_xlfn.TAKE(
                _xlfn._xlws.FILTER(_xlpm._完了日,
                    (A441=_加工実績DATA[依頼NO])*
                    (YEAR(C441) = YEAR(_xlpm._完了日))
                ),1),
    IF(_xlpm._加工完了日 = 0,NA(),_xlpm._加工完了日)
)</f>
        <v>#VALUE!</v>
      </c>
      <c r="G441" s="2" t="str" cm="1">
        <f t="array" ref="G441">_xlfn.LET(
    _xlpm._完了日列,#REF!,
    _xlpm._完了日,
    _xlfn.TAKE(
        _xlfn._xlws.FILTER(_xlpm._完了日列,
            (A441=#REF!)*
            (DATEVALUE("2025/1/1") &lt; C441)
        ),1
    ),
    IFERROR(_xlpm._完了日,"")
)</f>
        <v/>
      </c>
      <c r="H441" s="2" cm="1">
        <f t="array" ref="H441">_xlfn.LET(
    _xlpm.f, IFERROR(F441, 0),
    _xlpm.g, IFERROR(G441, 0),
    _xlpm.c, IFERROR(C441, 0),
    _xlfn.IFS(
        ISNUMBER(_xlpm.f)*(_xlpm.f&gt;0), _xlpm.f,
        ISNUMBER(_xlpm.g)*(_xlpm.g&gt;0), _xlpm.g,
        ISNUMBER(_xlpm.c)*(_xlpm.c&gt;0), _xlpm.c,
        TRUE, ""
    )
)</f>
        <v>46289</v>
      </c>
      <c r="I441" s="5" cm="1">
        <f t="array" ref="I44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(A441=_xlpm._依頼NO列) *
                (YEAR(_xlpm._月次年月日列) = YEAR(H441))
            )
        ),
    0)
)</f>
        <v>0</v>
      </c>
      <c r="J441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260000</v>
      </c>
      <c r="K441" s="5">
        <f t="shared" si="36"/>
        <v>0</v>
      </c>
      <c r="L441" s="12">
        <f>_xlfn.LET(
  _xlpm._依頼NO, A441,
  _xlpm._集計年, YEAR(H441),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441" s="12">
        <f>_xlfn.LET(
  _xlpm._依頼NO, A441,
  _xlpm._集計年, YEAR(H441),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441" s="5" t="str">
        <f t="shared" si="37"/>
        <v>SEC</v>
      </c>
      <c r="O441" s="5" t="str">
        <f t="shared" si="38"/>
        <v/>
      </c>
      <c r="P441" s="5" t="str">
        <f t="shared" si="39"/>
        <v/>
      </c>
      <c r="Q441" s="5" t="str">
        <f t="shared" si="40"/>
        <v/>
      </c>
      <c r="R441" s="5" t="str">
        <f t="shared" si="41"/>
        <v/>
      </c>
      <c r="T441" t="b">
        <f>IF(_t受注ﾌｧｲﾙ_総合計[[#This Row],[加工金額]]=_t受注ﾌｧｲﾙ_総合計[[#This Row],[加工金額合計(月次実績)]],TRUE)</f>
        <v>0</v>
      </c>
    </row>
    <row r="442" spans="1:20">
      <c r="A442" s="232" t="s">
        <v>164</v>
      </c>
      <c r="B442" t="s">
        <v>187</v>
      </c>
      <c r="C442" s="2">
        <v>46274</v>
      </c>
      <c r="D442" s="232" t="s">
        <v>1793</v>
      </c>
      <c r="E442" s="232">
        <v>15000</v>
      </c>
      <c r="F442" s="2" t="e" cm="1" vm="10">
        <f t="array" ref="F442">_xlfn.LET(
    _xlpm._完了日,_加工実績DATA[加工完了日],
    _xlpm._調整納期列,_t受注ﾌｧｲﾙ_総合計[調整納期],
    _xlpm._加工完了日,_xlfn.TAKE(
                _xlfn._xlws.FILTER(_xlpm._完了日,
                    (A442=_加工実績DATA[依頼NO])*
                    (YEAR(C442) = YEAR(_xlpm._完了日))
                ),1),
    IF(_xlpm._加工完了日 = 0,NA(),_xlpm._加工完了日)
)</f>
        <v>#VALUE!</v>
      </c>
      <c r="G442" s="2" t="str" cm="1">
        <f t="array" ref="G442">_xlfn.LET(
    _xlpm._完了日列,#REF!,
    _xlpm._完了日,
    _xlfn.TAKE(
        _xlfn._xlws.FILTER(_xlpm._完了日列,
            (A442=#REF!)*
            (DATEVALUE("2025/1/1") &lt; C442)
        ),1
    ),
    IFERROR(_xlpm._完了日,"")
)</f>
        <v/>
      </c>
      <c r="H442" s="2" cm="1">
        <f t="array" ref="H442">_xlfn.LET(
    _xlpm.f, IFERROR(F442, 0),
    _xlpm.g, IFERROR(G442, 0),
    _xlpm.c, IFERROR(C442, 0),
    _xlfn.IFS(
        ISNUMBER(_xlpm.f)*(_xlpm.f&gt;0), _xlpm.f,
        ISNUMBER(_xlpm.g)*(_xlpm.g&gt;0), _xlpm.g,
        ISNUMBER(_xlpm.c)*(_xlpm.c&gt;0), _xlpm.c,
        TRUE, ""
    )
)</f>
        <v>46274</v>
      </c>
      <c r="I442" s="5" cm="1">
        <f t="array" ref="I44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(A442=_xlpm._依頼NO列) *
                (YEAR(_xlpm._月次年月日列) = YEAR(H442))
            )
        ),
    0)
)</f>
        <v>0</v>
      </c>
      <c r="J442" s="5">
        <f>IFERROR(
    IF(
        _t受注ﾌｧｲﾙ_総合計[[#This Row],[受注金額(修正)]] &gt; _t受注ﾌｧｲﾙ_総合計[[#This Row],[加工金額合計(月次実績)]],
        _t受注ﾌｧｲﾙ_総合計[[#This Row],[受注金額(修正)]],
        _t受注ﾌｧｲﾙ_総合計[[#This Row],[加工金額合計(月次実績)]]
    ),
    0
)</f>
        <v>15000</v>
      </c>
      <c r="K442" s="5">
        <f t="shared" si="36"/>
        <v>0</v>
      </c>
      <c r="L442" s="12">
        <f>_xlfn.LET(
  _xlpm._依頼NO, A442,
  _xlpm._集計年, YEAR(H442),
  _xlpm._依頼列, _t受注ﾌｧｲﾙ_TPI[依頼Ｎｏ],
  _xlpm._集計日列, _t受注ﾌｧｲﾙ_TPI[集計日],
  COUNTIFS(
    _xlpm._依頼列, _xlpm._依頼NO,
    _xlpm._集計日列, "&gt;=" &amp; DATE(_xlpm._集計年,1,1),
    _xlpm._集計日列, "&lt;"  &amp; DATE(_xlpm._集計年+1,1,1)
  )
)</f>
        <v>0</v>
      </c>
      <c r="M442" s="12">
        <f>_xlfn.LET(
  _xlpm._依頼NO, A442,
  _xlpm._集計年, YEAR(H442),
  _xlpm._依頼列,_t受注ﾌｧｲﾙ_東レ[依頼Ｎｏ],
  _xlpm._集計日列,  _t受注ﾌｧｲﾙ_東レ[集計日],
  COUNTIFS(
    _xlpm._依頼列, _xlpm._依頼NO,
    _xlpm._集計日列, "&gt;=" &amp; DATE(_xlpm._集計年,1,1),
    _xlpm._集計日列, "&lt;"  &amp; DATE(_xlpm._集計年+1,1,1)
  )
)</f>
        <v>1</v>
      </c>
      <c r="N442" s="5" t="str">
        <f t="shared" si="37"/>
        <v>熱融着</v>
      </c>
      <c r="O442" s="5" t="str">
        <f t="shared" si="38"/>
        <v/>
      </c>
      <c r="P442" s="5" t="str">
        <f t="shared" si="39"/>
        <v/>
      </c>
      <c r="Q442" s="5" t="str">
        <f t="shared" si="40"/>
        <v/>
      </c>
      <c r="R442" s="5" t="str">
        <f t="shared" si="41"/>
        <v/>
      </c>
      <c r="T442" t="b">
        <f>IF(_t受注ﾌｧｲﾙ_総合計[[#This Row],[加工金額]]=_t受注ﾌｧｲﾙ_総合計[[#This Row],[加工金額合計(月次実績)]],TRUE)</f>
        <v>0</v>
      </c>
    </row>
    <row r="443" spans="1:20">
      <c r="T443" t="e">
        <f>IF(_t受注ﾌｧｲﾙ_総合計[[#This Row],[加工金額]]=_t受注ﾌｧｲﾙ_総合計[[#This Row],[加工金額合計(月次実績)]],TRUE)</f>
        <v>#VALUE!</v>
      </c>
    </row>
    <row r="444" spans="1:20">
      <c r="T444" t="e">
        <f>IF(_t受注ﾌｧｲﾙ_総合計[[#This Row],[加工金額]]=_t受注ﾌｧｲﾙ_総合計[[#This Row],[加工金額合計(月次実績)]],TRUE)</f>
        <v>#VALUE!</v>
      </c>
    </row>
    <row r="445" spans="1:20">
      <c r="T445" t="e">
        <f>IF(_t受注ﾌｧｲﾙ_総合計[[#This Row],[加工金額]]=_t受注ﾌｧｲﾙ_総合計[[#This Row],[加工金額合計(月次実績)]],TRUE)</f>
        <v>#VALUE!</v>
      </c>
    </row>
    <row r="446" spans="1:20">
      <c r="T446" t="e">
        <f>IF(_t受注ﾌｧｲﾙ_総合計[[#This Row],[加工金額]]=_t受注ﾌｧｲﾙ_総合計[[#This Row],[加工金額合計(月次実績)]],TRUE)</f>
        <v>#VALUE!</v>
      </c>
    </row>
    <row r="447" spans="1:20">
      <c r="T447" t="e">
        <f>IF(_t受注ﾌｧｲﾙ_総合計[[#This Row],[加工金額]]=_t受注ﾌｧｲﾙ_総合計[[#This Row],[加工金額合計(月次実績)]],TRUE)</f>
        <v>#VALUE!</v>
      </c>
    </row>
    <row r="448" spans="1:20">
      <c r="T448" t="e">
        <f>IF(_t受注ﾌｧｲﾙ_総合計[[#This Row],[加工金額]]=_t受注ﾌｧｲﾙ_総合計[[#This Row],[加工金額合計(月次実績)]],TRUE)</f>
        <v>#VALUE!</v>
      </c>
    </row>
    <row r="449" spans="20:20">
      <c r="T449" t="e">
        <f>IF(_t受注ﾌｧｲﾙ_総合計[[#This Row],[加工金額]]=_t受注ﾌｧｲﾙ_総合計[[#This Row],[加工金額合計(月次実績)]],TRUE)</f>
        <v>#VALUE!</v>
      </c>
    </row>
    <row r="450" spans="20:20">
      <c r="T450" t="e">
        <f>IF(_t受注ﾌｧｲﾙ_総合計[[#This Row],[加工金額]]=_t受注ﾌｧｲﾙ_総合計[[#This Row],[加工金額合計(月次実績)]],TRUE)</f>
        <v>#VALUE!</v>
      </c>
    </row>
    <row r="451" spans="20:20">
      <c r="T451" t="e">
        <f>IF(_t受注ﾌｧｲﾙ_総合計[[#This Row],[加工金額]]=_t受注ﾌｧｲﾙ_総合計[[#This Row],[加工金額合計(月次実績)]],TRUE)</f>
        <v>#VALUE!</v>
      </c>
    </row>
    <row r="452" spans="20:20">
      <c r="T452" t="e">
        <f>IF(_t受注ﾌｧｲﾙ_総合計[[#This Row],[加工金額]]=_t受注ﾌｧｲﾙ_総合計[[#This Row],[加工金額合計(月次実績)]],TRUE)</f>
        <v>#VALUE!</v>
      </c>
    </row>
    <row r="453" spans="20:20">
      <c r="T453" t="e">
        <f>IF(_t受注ﾌｧｲﾙ_総合計[[#This Row],[加工金額]]=_t受注ﾌｧｲﾙ_総合計[[#This Row],[加工金額合計(月次実績)]],TRUE)</f>
        <v>#VALUE!</v>
      </c>
    </row>
    <row r="454" spans="20:20">
      <c r="T454" t="e">
        <f>IF(_t受注ﾌｧｲﾙ_総合計[[#This Row],[加工金額]]=_t受注ﾌｧｲﾙ_総合計[[#This Row],[加工金額合計(月次実績)]],TRUE)</f>
        <v>#VALUE!</v>
      </c>
    </row>
    <row r="455" spans="20:20">
      <c r="T455" t="e">
        <f>IF(_t受注ﾌｧｲﾙ_総合計[[#This Row],[加工金額]]=_t受注ﾌｧｲﾙ_総合計[[#This Row],[加工金額合計(月次実績)]],TRUE)</f>
        <v>#VALUE!</v>
      </c>
    </row>
    <row r="456" spans="20:20">
      <c r="T456" t="e">
        <f>IF(_t受注ﾌｧｲﾙ_総合計[[#This Row],[加工金額]]=_t受注ﾌｧｲﾙ_総合計[[#This Row],[加工金額合計(月次実績)]],TRUE)</f>
        <v>#VALUE!</v>
      </c>
    </row>
    <row r="457" spans="20:20">
      <c r="T457" t="e">
        <f>IF(_t受注ﾌｧｲﾙ_総合計[[#This Row],[加工金額]]=_t受注ﾌｧｲﾙ_総合計[[#This Row],[加工金額合計(月次実績)]],TRUE)</f>
        <v>#VALUE!</v>
      </c>
    </row>
    <row r="458" spans="20:20">
      <c r="T458" t="e">
        <f>IF(_t受注ﾌｧｲﾙ_総合計[[#This Row],[加工金額]]=_t受注ﾌｧｲﾙ_総合計[[#This Row],[加工金額合計(月次実績)]],TRUE)</f>
        <v>#VALUE!</v>
      </c>
    </row>
    <row r="459" spans="20:20">
      <c r="T459" t="e">
        <f>IF(_t受注ﾌｧｲﾙ_総合計[[#This Row],[加工金額]]=_t受注ﾌｧｲﾙ_総合計[[#This Row],[加工金額合計(月次実績)]],TRUE)</f>
        <v>#VALUE!</v>
      </c>
    </row>
    <row r="460" spans="20:20">
      <c r="T460" t="e">
        <f>IF(_t受注ﾌｧｲﾙ_総合計[[#This Row],[加工金額]]=_t受注ﾌｧｲﾙ_総合計[[#This Row],[加工金額合計(月次実績)]],TRUE)</f>
        <v>#VALUE!</v>
      </c>
    </row>
    <row r="461" spans="20:20">
      <c r="T461" t="e">
        <f>IF(_t受注ﾌｧｲﾙ_総合計[[#This Row],[加工金額]]=_t受注ﾌｧｲﾙ_総合計[[#This Row],[加工金額合計(月次実績)]],TRUE)</f>
        <v>#VALUE!</v>
      </c>
    </row>
    <row r="462" spans="20:20">
      <c r="T462" t="e">
        <f>IF(_t受注ﾌｧｲﾙ_総合計[[#This Row],[加工金額]]=_t受注ﾌｧｲﾙ_総合計[[#This Row],[加工金額合計(月次実績)]],TRUE)</f>
        <v>#VALUE!</v>
      </c>
    </row>
    <row r="463" spans="20:20">
      <c r="T463" t="e">
        <f>IF(_t受注ﾌｧｲﾙ_総合計[[#This Row],[加工金額]]=_t受注ﾌｧｲﾙ_総合計[[#This Row],[加工金額合計(月次実績)]],TRUE)</f>
        <v>#VALUE!</v>
      </c>
    </row>
    <row r="464" spans="20:20">
      <c r="T464" t="e">
        <f>IF(_t受注ﾌｧｲﾙ_総合計[[#This Row],[加工金額]]=_t受注ﾌｧｲﾙ_総合計[[#This Row],[加工金額合計(月次実績)]],TRUE)</f>
        <v>#VALUE!</v>
      </c>
    </row>
    <row r="465" spans="20:20">
      <c r="T465" t="e">
        <f>IF(_t受注ﾌｧｲﾙ_総合計[[#This Row],[加工金額]]=_t受注ﾌｧｲﾙ_総合計[[#This Row],[加工金額合計(月次実績)]],TRUE)</f>
        <v>#VALUE!</v>
      </c>
    </row>
    <row r="466" spans="20:20">
      <c r="T466" t="e">
        <f>IF(_t受注ﾌｧｲﾙ_総合計[[#This Row],[加工金額]]=_t受注ﾌｧｲﾙ_総合計[[#This Row],[加工金額合計(月次実績)]],TRUE)</f>
        <v>#VALUE!</v>
      </c>
    </row>
    <row r="467" spans="20:20">
      <c r="T467" t="e">
        <f>IF(_t受注ﾌｧｲﾙ_総合計[[#This Row],[加工金額]]=_t受注ﾌｧｲﾙ_総合計[[#This Row],[加工金額合計(月次実績)]],TRUE)</f>
        <v>#VALUE!</v>
      </c>
    </row>
    <row r="468" spans="20:20">
      <c r="T468" t="e">
        <f>IF(_t受注ﾌｧｲﾙ_総合計[[#This Row],[加工金額]]=_t受注ﾌｧｲﾙ_総合計[[#This Row],[加工金額合計(月次実績)]],TRUE)</f>
        <v>#VALUE!</v>
      </c>
    </row>
    <row r="469" spans="20:20">
      <c r="T469" t="e">
        <f>IF(_t受注ﾌｧｲﾙ_総合計[[#This Row],[加工金額]]=_t受注ﾌｧｲﾙ_総合計[[#This Row],[加工金額合計(月次実績)]],TRUE)</f>
        <v>#VALUE!</v>
      </c>
    </row>
    <row r="470" spans="20:20">
      <c r="T470" t="e">
        <f>IF(_t受注ﾌｧｲﾙ_総合計[[#This Row],[加工金額]]=_t受注ﾌｧｲﾙ_総合計[[#This Row],[加工金額合計(月次実績)]],TRUE)</f>
        <v>#VALUE!</v>
      </c>
    </row>
    <row r="471" spans="20:20">
      <c r="T471" t="e">
        <f>IF(_t受注ﾌｧｲﾙ_総合計[[#This Row],[加工金額]]=_t受注ﾌｧｲﾙ_総合計[[#This Row],[加工金額合計(月次実績)]],TRUE)</f>
        <v>#VALUE!</v>
      </c>
    </row>
    <row r="472" spans="20:20">
      <c r="T472" t="e">
        <f>IF(_t受注ﾌｧｲﾙ_総合計[[#This Row],[加工金額]]=_t受注ﾌｧｲﾙ_総合計[[#This Row],[加工金額合計(月次実績)]],TRUE)</f>
        <v>#VALUE!</v>
      </c>
    </row>
    <row r="473" spans="20:20">
      <c r="T473" t="e">
        <f>IF(_t受注ﾌｧｲﾙ_総合計[[#This Row],[加工金額]]=_t受注ﾌｧｲﾙ_総合計[[#This Row],[加工金額合計(月次実績)]],TRUE)</f>
        <v>#VALUE!</v>
      </c>
    </row>
    <row r="474" spans="20:20">
      <c r="T474" t="e">
        <f>IF(_t受注ﾌｧｲﾙ_総合計[[#This Row],[加工金額]]=_t受注ﾌｧｲﾙ_総合計[[#This Row],[加工金額合計(月次実績)]],TRUE)</f>
        <v>#VALUE!</v>
      </c>
    </row>
    <row r="475" spans="20:20">
      <c r="T475" t="e">
        <f>IF(_t受注ﾌｧｲﾙ_総合計[[#This Row],[加工金額]]=_t受注ﾌｧｲﾙ_総合計[[#This Row],[加工金額合計(月次実績)]],TRUE)</f>
        <v>#VALUE!</v>
      </c>
    </row>
    <row r="476" spans="20:20">
      <c r="T476" t="e">
        <f>IF(_t受注ﾌｧｲﾙ_総合計[[#This Row],[加工金額]]=_t受注ﾌｧｲﾙ_総合計[[#This Row],[加工金額合計(月次実績)]],TRUE)</f>
        <v>#VALUE!</v>
      </c>
    </row>
    <row r="477" spans="20:20">
      <c r="T477" t="e">
        <f>IF(_t受注ﾌｧｲﾙ_総合計[[#This Row],[加工金額]]=_t受注ﾌｧｲﾙ_総合計[[#This Row],[加工金額合計(月次実績)]],TRUE)</f>
        <v>#VALUE!</v>
      </c>
    </row>
    <row r="478" spans="20:20">
      <c r="T478" t="e">
        <f>IF(_t受注ﾌｧｲﾙ_総合計[[#This Row],[加工金額]]=_t受注ﾌｧｲﾙ_総合計[[#This Row],[加工金額合計(月次実績)]],TRUE)</f>
        <v>#VALUE!</v>
      </c>
    </row>
    <row r="479" spans="20:20">
      <c r="T479" t="e">
        <f>IF(_t受注ﾌｧｲﾙ_総合計[[#This Row],[加工金額]]=_t受注ﾌｧｲﾙ_総合計[[#This Row],[加工金額合計(月次実績)]],TRUE)</f>
        <v>#VALUE!</v>
      </c>
    </row>
    <row r="480" spans="20:20">
      <c r="T480" t="e">
        <f>IF(_t受注ﾌｧｲﾙ_総合計[[#This Row],[加工金額]]=_t受注ﾌｧｲﾙ_総合計[[#This Row],[加工金額合計(月次実績)]],TRUE)</f>
        <v>#VALUE!</v>
      </c>
    </row>
    <row r="481" spans="20:20">
      <c r="T481" t="e">
        <f>IF(_t受注ﾌｧｲﾙ_総合計[[#This Row],[加工金額]]=_t受注ﾌｧｲﾙ_総合計[[#This Row],[加工金額合計(月次実績)]],TRUE)</f>
        <v>#VALUE!</v>
      </c>
    </row>
    <row r="482" spans="20:20">
      <c r="T482" t="e">
        <f>IF(_t受注ﾌｧｲﾙ_総合計[[#This Row],[加工金額]]=_t受注ﾌｧｲﾙ_総合計[[#This Row],[加工金額合計(月次実績)]],TRUE)</f>
        <v>#VALUE!</v>
      </c>
    </row>
    <row r="483" spans="20:20">
      <c r="T483" t="e">
        <f>IF(_t受注ﾌｧｲﾙ_総合計[[#This Row],[加工金額]]=_t受注ﾌｧｲﾙ_総合計[[#This Row],[加工金額合計(月次実績)]],TRUE)</f>
        <v>#VALUE!</v>
      </c>
    </row>
    <row r="484" spans="20:20">
      <c r="T484" t="e">
        <f>IF(_t受注ﾌｧｲﾙ_総合計[[#This Row],[加工金額]]=_t受注ﾌｧｲﾙ_総合計[[#This Row],[加工金額合計(月次実績)]],TRUE)</f>
        <v>#VALUE!</v>
      </c>
    </row>
    <row r="485" spans="20:20">
      <c r="T485" t="e">
        <f>IF(_t受注ﾌｧｲﾙ_総合計[[#This Row],[加工金額]]=_t受注ﾌｧｲﾙ_総合計[[#This Row],[加工金額合計(月次実績)]],TRUE)</f>
        <v>#VALUE!</v>
      </c>
    </row>
    <row r="486" spans="20:20">
      <c r="T486" t="e">
        <f>IF(_t受注ﾌｧｲﾙ_総合計[[#This Row],[加工金額]]=_t受注ﾌｧｲﾙ_総合計[[#This Row],[加工金額合計(月次実績)]],TRUE)</f>
        <v>#VALUE!</v>
      </c>
    </row>
    <row r="487" spans="20:20">
      <c r="T487" t="e">
        <f>IF(_t受注ﾌｧｲﾙ_総合計[[#This Row],[加工金額]]=_t受注ﾌｧｲﾙ_総合計[[#This Row],[加工金額合計(月次実績)]],TRUE)</f>
        <v>#VALUE!</v>
      </c>
    </row>
    <row r="488" spans="20:20">
      <c r="T488" t="e">
        <f>IF(_t受注ﾌｧｲﾙ_総合計[[#This Row],[加工金額]]=_t受注ﾌｧｲﾙ_総合計[[#This Row],[加工金額合計(月次実績)]],TRUE)</f>
        <v>#VALUE!</v>
      </c>
    </row>
    <row r="489" spans="20:20">
      <c r="T489" t="e">
        <f>IF(_t受注ﾌｧｲﾙ_総合計[[#This Row],[加工金額]]=_t受注ﾌｧｲﾙ_総合計[[#This Row],[加工金額合計(月次実績)]],TRUE)</f>
        <v>#VALUE!</v>
      </c>
    </row>
    <row r="490" spans="20:20">
      <c r="T490" t="e">
        <f>IF(_t受注ﾌｧｲﾙ_総合計[[#This Row],[加工金額]]=_t受注ﾌｧｲﾙ_総合計[[#This Row],[加工金額合計(月次実績)]],TRUE)</f>
        <v>#VALUE!</v>
      </c>
    </row>
    <row r="491" spans="20:20">
      <c r="T491" t="e">
        <f>IF(_t受注ﾌｧｲﾙ_総合計[[#This Row],[加工金額]]=_t受注ﾌｧｲﾙ_総合計[[#This Row],[加工金額合計(月次実績)]],TRUE)</f>
        <v>#VALUE!</v>
      </c>
    </row>
    <row r="492" spans="20:20">
      <c r="T492" t="e">
        <f>IF(_t受注ﾌｧｲﾙ_総合計[[#This Row],[加工金額]]=_t受注ﾌｧｲﾙ_総合計[[#This Row],[加工金額合計(月次実績)]],TRUE)</f>
        <v>#VALUE!</v>
      </c>
    </row>
    <row r="493" spans="20:20">
      <c r="T493" t="e">
        <f>IF(_t受注ﾌｧｲﾙ_総合計[[#This Row],[加工金額]]=_t受注ﾌｧｲﾙ_総合計[[#This Row],[加工金額合計(月次実績)]],TRUE)</f>
        <v>#VALUE!</v>
      </c>
    </row>
    <row r="494" spans="20:20">
      <c r="T494" t="e">
        <f>IF(_t受注ﾌｧｲﾙ_総合計[[#This Row],[加工金額]]=_t受注ﾌｧｲﾙ_総合計[[#This Row],[加工金額合計(月次実績)]],TRUE)</f>
        <v>#VALUE!</v>
      </c>
    </row>
    <row r="495" spans="20:20">
      <c r="T495" t="e">
        <f>IF(_t受注ﾌｧｲﾙ_総合計[[#This Row],[加工金額]]=_t受注ﾌｧｲﾙ_総合計[[#This Row],[加工金額合計(月次実績)]],TRUE)</f>
        <v>#VALUE!</v>
      </c>
    </row>
    <row r="496" spans="20:20">
      <c r="T496" t="e">
        <f>IF(_t受注ﾌｧｲﾙ_総合計[[#This Row],[加工金額]]=_t受注ﾌｧｲﾙ_総合計[[#This Row],[加工金額合計(月次実績)]],TRUE)</f>
        <v>#VALUE!</v>
      </c>
    </row>
    <row r="497" spans="20:20">
      <c r="T497" t="e">
        <f>IF(_t受注ﾌｧｲﾙ_総合計[[#This Row],[加工金額]]=_t受注ﾌｧｲﾙ_総合計[[#This Row],[加工金額合計(月次実績)]],TRUE)</f>
        <v>#VALUE!</v>
      </c>
    </row>
    <row r="498" spans="20:20">
      <c r="T498" t="e">
        <f>IF(_t受注ﾌｧｲﾙ_総合計[[#This Row],[加工金額]]=_t受注ﾌｧｲﾙ_総合計[[#This Row],[加工金額合計(月次実績)]],TRUE)</f>
        <v>#VALUE!</v>
      </c>
    </row>
    <row r="499" spans="20:20">
      <c r="T499" t="e">
        <f>IF(_t受注ﾌｧｲﾙ_総合計[[#This Row],[加工金額]]=_t受注ﾌｧｲﾙ_総合計[[#This Row],[加工金額合計(月次実績)]],TRUE)</f>
        <v>#VALUE!</v>
      </c>
    </row>
    <row r="500" spans="20:20">
      <c r="T500" t="e">
        <f>IF(_t受注ﾌｧｲﾙ_総合計[[#This Row],[加工金額]]=_t受注ﾌｧｲﾙ_総合計[[#This Row],[加工金額合計(月次実績)]],TRUE)</f>
        <v>#VALUE!</v>
      </c>
    </row>
    <row r="501" spans="20:20">
      <c r="T501" t="e">
        <f>IF(_t受注ﾌｧｲﾙ_総合計[[#This Row],[加工金額]]=_t受注ﾌｧｲﾙ_総合計[[#This Row],[加工金額合計(月次実績)]],TRUE)</f>
        <v>#VALUE!</v>
      </c>
    </row>
    <row r="502" spans="20:20">
      <c r="T502" t="e">
        <f>IF(_t受注ﾌｧｲﾙ_総合計[[#This Row],[加工金額]]=_t受注ﾌｧｲﾙ_総合計[[#This Row],[加工金額合計(月次実績)]],TRUE)</f>
        <v>#VALUE!</v>
      </c>
    </row>
    <row r="503" spans="20:20">
      <c r="T503" t="e">
        <f>IF(_t受注ﾌｧｲﾙ_総合計[[#This Row],[加工金額]]=_t受注ﾌｧｲﾙ_総合計[[#This Row],[加工金額合計(月次実績)]],TRUE)</f>
        <v>#VALUE!</v>
      </c>
    </row>
    <row r="504" spans="20:20">
      <c r="T504" t="e">
        <f>IF(_t受注ﾌｧｲﾙ_総合計[[#This Row],[加工金額]]=_t受注ﾌｧｲﾙ_総合計[[#This Row],[加工金額合計(月次実績)]],TRUE)</f>
        <v>#VALUE!</v>
      </c>
    </row>
    <row r="505" spans="20:20">
      <c r="T505" t="e">
        <f>IF(_t受注ﾌｧｲﾙ_総合計[[#This Row],[加工金額]]=_t受注ﾌｧｲﾙ_総合計[[#This Row],[加工金額合計(月次実績)]],TRUE)</f>
        <v>#VALUE!</v>
      </c>
    </row>
    <row r="506" spans="20:20">
      <c r="T506" t="e">
        <f>IF(_t受注ﾌｧｲﾙ_総合計[[#This Row],[加工金額]]=_t受注ﾌｧｲﾙ_総合計[[#This Row],[加工金額合計(月次実績)]],TRUE)</f>
        <v>#VALUE!</v>
      </c>
    </row>
    <row r="507" spans="20:20">
      <c r="T507" t="e">
        <f>IF(_t受注ﾌｧｲﾙ_総合計[[#This Row],[加工金額]]=_t受注ﾌｧｲﾙ_総合計[[#This Row],[加工金額合計(月次実績)]],TRUE)</f>
        <v>#VALUE!</v>
      </c>
    </row>
    <row r="508" spans="20:20">
      <c r="T508" t="e">
        <f>IF(_t受注ﾌｧｲﾙ_総合計[[#This Row],[加工金額]]=_t受注ﾌｧｲﾙ_総合計[[#This Row],[加工金額合計(月次実績)]],TRUE)</f>
        <v>#VALUE!</v>
      </c>
    </row>
    <row r="509" spans="20:20">
      <c r="T509" t="e">
        <f>IF(_t受注ﾌｧｲﾙ_総合計[[#This Row],[加工金額]]=_t受注ﾌｧｲﾙ_総合計[[#This Row],[加工金額合計(月次実績)]],TRUE)</f>
        <v>#VALUE!</v>
      </c>
    </row>
    <row r="510" spans="20:20">
      <c r="T510" t="e">
        <f>IF(_t受注ﾌｧｲﾙ_総合計[[#This Row],[加工金額]]=_t受注ﾌｧｲﾙ_総合計[[#This Row],[加工金額合計(月次実績)]],TRUE)</f>
        <v>#VALUE!</v>
      </c>
    </row>
    <row r="511" spans="20:20">
      <c r="T511" t="e">
        <f>IF(_t受注ﾌｧｲﾙ_総合計[[#This Row],[加工金額]]=_t受注ﾌｧｲﾙ_総合計[[#This Row],[加工金額合計(月次実績)]],TRUE)</f>
        <v>#VALUE!</v>
      </c>
    </row>
    <row r="512" spans="20:20">
      <c r="T512" t="e">
        <f>IF(_t受注ﾌｧｲﾙ_総合計[[#This Row],[加工金額]]=_t受注ﾌｧｲﾙ_総合計[[#This Row],[加工金額合計(月次実績)]],TRUE)</f>
        <v>#VALUE!</v>
      </c>
    </row>
    <row r="513" spans="20:20">
      <c r="T513" t="e">
        <f>IF(_t受注ﾌｧｲﾙ_総合計[[#This Row],[加工金額]]=_t受注ﾌｧｲﾙ_総合計[[#This Row],[加工金額合計(月次実績)]],TRUE)</f>
        <v>#VALUE!</v>
      </c>
    </row>
    <row r="514" spans="20:20">
      <c r="T514" t="e">
        <f>IF(_t受注ﾌｧｲﾙ_総合計[[#This Row],[加工金額]]=_t受注ﾌｧｲﾙ_総合計[[#This Row],[加工金額合計(月次実績)]],TRUE)</f>
        <v>#VALUE!</v>
      </c>
    </row>
    <row r="515" spans="20:20">
      <c r="T515" t="e">
        <f>IF(_t受注ﾌｧｲﾙ_総合計[[#This Row],[加工金額]]=_t受注ﾌｧｲﾙ_総合計[[#This Row],[加工金額合計(月次実績)]],TRUE)</f>
        <v>#VALUE!</v>
      </c>
    </row>
    <row r="516" spans="20:20">
      <c r="T516" t="e">
        <f>IF(_t受注ﾌｧｲﾙ_総合計[[#This Row],[加工金額]]=_t受注ﾌｧｲﾙ_総合計[[#This Row],[加工金額合計(月次実績)]],TRUE)</f>
        <v>#VALUE!</v>
      </c>
    </row>
    <row r="517" spans="20:20">
      <c r="T517" t="e">
        <f>IF(_t受注ﾌｧｲﾙ_総合計[[#This Row],[加工金額]]=_t受注ﾌｧｲﾙ_総合計[[#This Row],[加工金額合計(月次実績)]],TRUE)</f>
        <v>#VALUE!</v>
      </c>
    </row>
    <row r="518" spans="20:20">
      <c r="T518" t="e">
        <f>IF(_t受注ﾌｧｲﾙ_総合計[[#This Row],[加工金額]]=_t受注ﾌｧｲﾙ_総合計[[#This Row],[加工金額合計(月次実績)]],TRUE)</f>
        <v>#VALUE!</v>
      </c>
    </row>
    <row r="519" spans="20:20">
      <c r="T519" t="e">
        <f>IF(_t受注ﾌｧｲﾙ_総合計[[#This Row],[加工金額]]=_t受注ﾌｧｲﾙ_総合計[[#This Row],[加工金額合計(月次実績)]],TRUE)</f>
        <v>#VALUE!</v>
      </c>
    </row>
    <row r="520" spans="20:20">
      <c r="T520" t="e">
        <f>IF(_t受注ﾌｧｲﾙ_総合計[[#This Row],[加工金額]]=_t受注ﾌｧｲﾙ_総合計[[#This Row],[加工金額合計(月次実績)]],TRUE)</f>
        <v>#VALUE!</v>
      </c>
    </row>
    <row r="521" spans="20:20">
      <c r="T521" t="e">
        <f>IF(_t受注ﾌｧｲﾙ_総合計[[#This Row],[加工金額]]=_t受注ﾌｧｲﾙ_総合計[[#This Row],[加工金額合計(月次実績)]],TRUE)</f>
        <v>#VALUE!</v>
      </c>
    </row>
    <row r="522" spans="20:20">
      <c r="T522" t="e">
        <f>IF(_t受注ﾌｧｲﾙ_総合計[[#This Row],[加工金額]]=_t受注ﾌｧｲﾙ_総合計[[#This Row],[加工金額合計(月次実績)]],TRUE)</f>
        <v>#VALUE!</v>
      </c>
    </row>
    <row r="523" spans="20:20">
      <c r="T523" t="e">
        <f>IF(_t受注ﾌｧｲﾙ_総合計[[#This Row],[加工金額]]=_t受注ﾌｧｲﾙ_総合計[[#This Row],[加工金額合計(月次実績)]],TRUE)</f>
        <v>#VALUE!</v>
      </c>
    </row>
    <row r="524" spans="20:20">
      <c r="T524" t="e">
        <f>IF(_t受注ﾌｧｲﾙ_総合計[[#This Row],[加工金額]]=_t受注ﾌｧｲﾙ_総合計[[#This Row],[加工金額合計(月次実績)]],TRUE)</f>
        <v>#VALUE!</v>
      </c>
    </row>
    <row r="525" spans="20:20">
      <c r="T525" t="e">
        <f>IF(_t受注ﾌｧｲﾙ_総合計[[#This Row],[加工金額]]=_t受注ﾌｧｲﾙ_総合計[[#This Row],[加工金額合計(月次実績)]],TRUE)</f>
        <v>#VALUE!</v>
      </c>
    </row>
    <row r="526" spans="20:20">
      <c r="T526" t="e">
        <f>IF(_t受注ﾌｧｲﾙ_総合計[[#This Row],[加工金額]]=_t受注ﾌｧｲﾙ_総合計[[#This Row],[加工金額合計(月次実績)]],TRUE)</f>
        <v>#VALUE!</v>
      </c>
    </row>
    <row r="527" spans="20:20">
      <c r="T527" t="e">
        <f>IF(_t受注ﾌｧｲﾙ_総合計[[#This Row],[加工金額]]=_t受注ﾌｧｲﾙ_総合計[[#This Row],[加工金額合計(月次実績)]],TRUE)</f>
        <v>#VALUE!</v>
      </c>
    </row>
    <row r="528" spans="20:20">
      <c r="T528" t="e">
        <f>IF(_t受注ﾌｧｲﾙ_総合計[[#This Row],[加工金額]]=_t受注ﾌｧｲﾙ_総合計[[#This Row],[加工金額合計(月次実績)]],TRUE)</f>
        <v>#VALUE!</v>
      </c>
    </row>
    <row r="529" spans="20:20">
      <c r="T529" t="e">
        <f>IF(_t受注ﾌｧｲﾙ_総合計[[#This Row],[加工金額]]=_t受注ﾌｧｲﾙ_総合計[[#This Row],[加工金額合計(月次実績)]],TRUE)</f>
        <v>#VALUE!</v>
      </c>
    </row>
    <row r="530" spans="20:20">
      <c r="T530" t="e">
        <f>IF(_t受注ﾌｧｲﾙ_総合計[[#This Row],[加工金額]]=_t受注ﾌｧｲﾙ_総合計[[#This Row],[加工金額合計(月次実績)]],TRUE)</f>
        <v>#VALUE!</v>
      </c>
    </row>
    <row r="531" spans="20:20">
      <c r="T531" t="e">
        <f>IF(_t受注ﾌｧｲﾙ_総合計[[#This Row],[加工金額]]=_t受注ﾌｧｲﾙ_総合計[[#This Row],[加工金額合計(月次実績)]],TRUE)</f>
        <v>#VALUE!</v>
      </c>
    </row>
    <row r="532" spans="20:20">
      <c r="T532" t="e">
        <f>IF(_t受注ﾌｧｲﾙ_総合計[[#This Row],[加工金額]]=_t受注ﾌｧｲﾙ_総合計[[#This Row],[加工金額合計(月次実績)]],TRUE)</f>
        <v>#VALUE!</v>
      </c>
    </row>
    <row r="533" spans="20:20">
      <c r="T533" t="e">
        <f>IF(_t受注ﾌｧｲﾙ_総合計[[#This Row],[加工金額]]=_t受注ﾌｧｲﾙ_総合計[[#This Row],[加工金額合計(月次実績)]],TRUE)</f>
        <v>#VALUE!</v>
      </c>
    </row>
    <row r="534" spans="20:20">
      <c r="T534" t="e">
        <f>IF(_t受注ﾌｧｲﾙ_総合計[[#This Row],[加工金額]]=_t受注ﾌｧｲﾙ_総合計[[#This Row],[加工金額合計(月次実績)]],TRUE)</f>
        <v>#VALUE!</v>
      </c>
    </row>
    <row r="535" spans="20:20">
      <c r="T535" t="e">
        <f>IF(_t受注ﾌｧｲﾙ_総合計[[#This Row],[加工金額]]=_t受注ﾌｧｲﾙ_総合計[[#This Row],[加工金額合計(月次実績)]],TRUE)</f>
        <v>#VALUE!</v>
      </c>
    </row>
    <row r="536" spans="20:20">
      <c r="T536" t="e">
        <f>IF(_t受注ﾌｧｲﾙ_総合計[[#This Row],[加工金額]]=_t受注ﾌｧｲﾙ_総合計[[#This Row],[加工金額合計(月次実績)]],TRUE)</f>
        <v>#VALUE!</v>
      </c>
    </row>
    <row r="537" spans="20:20">
      <c r="T537" t="e">
        <f>IF(_t受注ﾌｧｲﾙ_総合計[[#This Row],[加工金額]]=_t受注ﾌｧｲﾙ_総合計[[#This Row],[加工金額合計(月次実績)]],TRUE)</f>
        <v>#VALUE!</v>
      </c>
    </row>
    <row r="538" spans="20:20">
      <c r="T538" t="e">
        <f>IF(_t受注ﾌｧｲﾙ_総合計[[#This Row],[加工金額]]=_t受注ﾌｧｲﾙ_総合計[[#This Row],[加工金額合計(月次実績)]],TRUE)</f>
        <v>#VALUE!</v>
      </c>
    </row>
    <row r="539" spans="20:20">
      <c r="T539" t="e">
        <f>IF(_t受注ﾌｧｲﾙ_総合計[[#This Row],[加工金額]]=_t受注ﾌｧｲﾙ_総合計[[#This Row],[加工金額合計(月次実績)]],TRUE)</f>
        <v>#VALUE!</v>
      </c>
    </row>
    <row r="540" spans="20:20">
      <c r="T540" t="e">
        <f>IF(_t受注ﾌｧｲﾙ_総合計[[#This Row],[加工金額]]=_t受注ﾌｧｲﾙ_総合計[[#This Row],[加工金額合計(月次実績)]],TRUE)</f>
        <v>#VALUE!</v>
      </c>
    </row>
    <row r="541" spans="20:20">
      <c r="T541" t="e">
        <f>IF(_t受注ﾌｧｲﾙ_総合計[[#This Row],[加工金額]]=_t受注ﾌｧｲﾙ_総合計[[#This Row],[加工金額合計(月次実績)]],TRUE)</f>
        <v>#VALUE!</v>
      </c>
    </row>
    <row r="542" spans="20:20">
      <c r="T542" t="e">
        <f>IF(_t受注ﾌｧｲﾙ_総合計[[#This Row],[加工金額]]=_t受注ﾌｧｲﾙ_総合計[[#This Row],[加工金額合計(月次実績)]],TRUE)</f>
        <v>#VALUE!</v>
      </c>
    </row>
    <row r="543" spans="20:20">
      <c r="T543" t="e">
        <f>IF(_t受注ﾌｧｲﾙ_総合計[[#This Row],[加工金額]]=_t受注ﾌｧｲﾙ_総合計[[#This Row],[加工金額合計(月次実績)]],TRUE)</f>
        <v>#VALUE!</v>
      </c>
    </row>
    <row r="544" spans="20:20">
      <c r="T544" t="e">
        <f>IF(_t受注ﾌｧｲﾙ_総合計[[#This Row],[加工金額]]=_t受注ﾌｧｲﾙ_総合計[[#This Row],[加工金額合計(月次実績)]],TRUE)</f>
        <v>#VALUE!</v>
      </c>
    </row>
    <row r="545" spans="20:20">
      <c r="T545" t="e">
        <f>IF(_t受注ﾌｧｲﾙ_総合計[[#This Row],[加工金額]]=_t受注ﾌｧｲﾙ_総合計[[#This Row],[加工金額合計(月次実績)]],TRUE)</f>
        <v>#VALUE!</v>
      </c>
    </row>
    <row r="546" spans="20:20">
      <c r="T546" t="e">
        <f>IF(_t受注ﾌｧｲﾙ_総合計[[#This Row],[加工金額]]=_t受注ﾌｧｲﾙ_総合計[[#This Row],[加工金額合計(月次実績)]],TRUE)</f>
        <v>#VALUE!</v>
      </c>
    </row>
    <row r="547" spans="20:20">
      <c r="T547" t="e">
        <f>IF(_t受注ﾌｧｲﾙ_総合計[[#This Row],[加工金額]]=_t受注ﾌｧｲﾙ_総合計[[#This Row],[加工金額合計(月次実績)]],TRUE)</f>
        <v>#VALUE!</v>
      </c>
    </row>
    <row r="548" spans="20:20">
      <c r="T548" t="e">
        <f>IF(_t受注ﾌｧｲﾙ_総合計[[#This Row],[加工金額]]=_t受注ﾌｧｲﾙ_総合計[[#This Row],[加工金額合計(月次実績)]],TRUE)</f>
        <v>#VALUE!</v>
      </c>
    </row>
    <row r="549" spans="20:20">
      <c r="T549" t="e">
        <f>IF(_t受注ﾌｧｲﾙ_総合計[[#This Row],[加工金額]]=_t受注ﾌｧｲﾙ_総合計[[#This Row],[加工金額合計(月次実績)]],TRUE)</f>
        <v>#VALUE!</v>
      </c>
    </row>
    <row r="550" spans="20:20">
      <c r="T550" t="e">
        <f>IF(_t受注ﾌｧｲﾙ_総合計[[#This Row],[加工金額]]=_t受注ﾌｧｲﾙ_総合計[[#This Row],[加工金額合計(月次実績)]],TRUE)</f>
        <v>#VALUE!</v>
      </c>
    </row>
    <row r="551" spans="20:20">
      <c r="T551" t="e">
        <f>IF(_t受注ﾌｧｲﾙ_総合計[[#This Row],[加工金額]]=_t受注ﾌｧｲﾙ_総合計[[#This Row],[加工金額合計(月次実績)]],TRUE)</f>
        <v>#VALUE!</v>
      </c>
    </row>
    <row r="552" spans="20:20">
      <c r="T552" t="e">
        <f>IF(_t受注ﾌｧｲﾙ_総合計[[#This Row],[加工金額]]=_t受注ﾌｧｲﾙ_総合計[[#This Row],[加工金額合計(月次実績)]],TRUE)</f>
        <v>#VALUE!</v>
      </c>
    </row>
    <row r="553" spans="20:20">
      <c r="T553" t="e">
        <f>IF(_t受注ﾌｧｲﾙ_総合計[[#This Row],[加工金額]]=_t受注ﾌｧｲﾙ_総合計[[#This Row],[加工金額合計(月次実績)]],TRUE)</f>
        <v>#VALUE!</v>
      </c>
    </row>
    <row r="554" spans="20:20">
      <c r="T554" t="e">
        <f>IF(_t受注ﾌｧｲﾙ_総合計[[#This Row],[加工金額]]=_t受注ﾌｧｲﾙ_総合計[[#This Row],[加工金額合計(月次実績)]],TRUE)</f>
        <v>#VALUE!</v>
      </c>
    </row>
    <row r="555" spans="20:20">
      <c r="T555" t="e">
        <f>IF(_t受注ﾌｧｲﾙ_総合計[[#This Row],[加工金額]]=_t受注ﾌｧｲﾙ_総合計[[#This Row],[加工金額合計(月次実績)]],TRUE)</f>
        <v>#VALUE!</v>
      </c>
    </row>
    <row r="556" spans="20:20">
      <c r="T556" t="e">
        <f>IF(_t受注ﾌｧｲﾙ_総合計[[#This Row],[加工金額]]=_t受注ﾌｧｲﾙ_総合計[[#This Row],[加工金額合計(月次実績)]],TRUE)</f>
        <v>#VALUE!</v>
      </c>
    </row>
    <row r="557" spans="20:20">
      <c r="T557" t="e">
        <f>IF(_t受注ﾌｧｲﾙ_総合計[[#This Row],[加工金額]]=_t受注ﾌｧｲﾙ_総合計[[#This Row],[加工金額合計(月次実績)]],TRUE)</f>
        <v>#VALUE!</v>
      </c>
    </row>
    <row r="558" spans="20:20">
      <c r="T558" t="e">
        <f>IF(_t受注ﾌｧｲﾙ_総合計[[#This Row],[加工金額]]=_t受注ﾌｧｲﾙ_総合計[[#This Row],[加工金額合計(月次実績)]],TRUE)</f>
        <v>#VALUE!</v>
      </c>
    </row>
    <row r="559" spans="20:20">
      <c r="T559" t="e">
        <f>IF(_t受注ﾌｧｲﾙ_総合計[[#This Row],[加工金額]]=_t受注ﾌｧｲﾙ_総合計[[#This Row],[加工金額合計(月次実績)]],TRUE)</f>
        <v>#VALUE!</v>
      </c>
    </row>
    <row r="560" spans="20:20">
      <c r="T560" t="e">
        <f>IF(_t受注ﾌｧｲﾙ_総合計[[#This Row],[加工金額]]=_t受注ﾌｧｲﾙ_総合計[[#This Row],[加工金額合計(月次実績)]],TRUE)</f>
        <v>#VALUE!</v>
      </c>
    </row>
    <row r="561" spans="20:20">
      <c r="T561" t="e">
        <f>IF(_t受注ﾌｧｲﾙ_総合計[[#This Row],[加工金額]]=_t受注ﾌｧｲﾙ_総合計[[#This Row],[加工金額合計(月次実績)]],TRUE)</f>
        <v>#VALUE!</v>
      </c>
    </row>
    <row r="562" spans="20:20">
      <c r="T562" t="e">
        <f>IF(_t受注ﾌｧｲﾙ_総合計[[#This Row],[加工金額]]=_t受注ﾌｧｲﾙ_総合計[[#This Row],[加工金額合計(月次実績)]],TRUE)</f>
        <v>#VALUE!</v>
      </c>
    </row>
    <row r="563" spans="20:20">
      <c r="T563" t="e">
        <f>IF(_t受注ﾌｧｲﾙ_総合計[[#This Row],[加工金額]]=_t受注ﾌｧｲﾙ_総合計[[#This Row],[加工金額合計(月次実績)]],TRUE)</f>
        <v>#VALUE!</v>
      </c>
    </row>
    <row r="1748" spans="19:19">
      <c r="S1748" t="e" cm="1">
        <f t="array" ref="S1748">_xlfn.LET(
    _xlpm._加工金額合計列,_t月次実績表[--合計--],
    _xlpm._月次年月日列,_t月次実績表[年月],
    _xlpm._依頼NO列,_t月次実績表[依頼NO(-1除外)],
            _xlfn._xlws.FILTER(_xlpm._加工金額合計列,
                (#REF!=_xlpm._依頼NO列)
            )
)</f>
        <v>#REF!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08962-64CA-425E-97A1-E045CD78738C}">
  <sheetPr codeName="Sheet6"/>
  <dimension ref="A1:O46"/>
  <sheetViews>
    <sheetView showGridLines="0" tabSelected="1" zoomScale="90" zoomScaleNormal="90" workbookViewId="0">
      <selection activeCell="X48" sqref="X48"/>
    </sheetView>
  </sheetViews>
  <sheetFormatPr defaultRowHeight="12"/>
  <cols>
    <col min="1" max="1" width="10.5" bestFit="1" customWidth="1"/>
    <col min="2" max="2" width="13.796875" bestFit="1" customWidth="1"/>
    <col min="3" max="3" width="11.3984375" bestFit="1" customWidth="1"/>
    <col min="4" max="4" width="17.59765625" bestFit="1" customWidth="1"/>
    <col min="5" max="5" width="10.69921875" bestFit="1" customWidth="1"/>
    <col min="12" max="12" width="9.59765625" bestFit="1" customWidth="1"/>
  </cols>
  <sheetData>
    <row r="1" spans="1:8">
      <c r="E1" s="24"/>
    </row>
    <row r="6" spans="1:8">
      <c r="A6" s="17" t="s">
        <v>1126</v>
      </c>
      <c r="B6" s="9" t="s" vm="1">
        <v>1254</v>
      </c>
    </row>
    <row r="7" spans="1:8">
      <c r="A7" s="17" t="s">
        <v>1127</v>
      </c>
      <c r="B7" s="9" t="s" vm="9">
        <v>3101</v>
      </c>
    </row>
    <row r="9" spans="1:8">
      <c r="A9" s="17" t="s">
        <v>956</v>
      </c>
      <c r="B9" s="18" t="s">
        <v>1128</v>
      </c>
      <c r="C9" s="18" t="s">
        <v>1129</v>
      </c>
      <c r="H9" s="2"/>
    </row>
    <row r="10" spans="1:8">
      <c r="A10" s="19">
        <v>46266</v>
      </c>
      <c r="B10" s="18">
        <v>155750</v>
      </c>
      <c r="C10" s="18">
        <v>155750</v>
      </c>
    </row>
    <row r="11" spans="1:8">
      <c r="A11" s="19">
        <v>46267</v>
      </c>
      <c r="B11" s="18">
        <v>300850</v>
      </c>
      <c r="C11" s="18">
        <v>456600</v>
      </c>
    </row>
    <row r="12" spans="1:8">
      <c r="A12" s="19">
        <v>46268</v>
      </c>
      <c r="B12" s="18"/>
      <c r="C12" s="18">
        <v>456600</v>
      </c>
    </row>
    <row r="13" spans="1:8">
      <c r="A13" s="19">
        <v>46269</v>
      </c>
      <c r="B13" s="18"/>
      <c r="C13" s="18">
        <v>456600</v>
      </c>
    </row>
    <row r="14" spans="1:8">
      <c r="A14" s="19">
        <v>46270</v>
      </c>
      <c r="B14" s="18"/>
      <c r="C14" s="18">
        <v>456600</v>
      </c>
    </row>
    <row r="15" spans="1:8">
      <c r="A15" s="19">
        <v>46271</v>
      </c>
      <c r="B15" s="18"/>
      <c r="C15" s="18">
        <v>456600</v>
      </c>
    </row>
    <row r="16" spans="1:8">
      <c r="A16" s="19">
        <v>46272</v>
      </c>
      <c r="B16" s="18">
        <v>68500</v>
      </c>
      <c r="C16" s="18">
        <v>525100</v>
      </c>
    </row>
    <row r="17" spans="1:3">
      <c r="A17" s="19">
        <v>46273</v>
      </c>
      <c r="B17" s="18">
        <v>473400</v>
      </c>
      <c r="C17" s="18">
        <v>998500</v>
      </c>
    </row>
    <row r="18" spans="1:3">
      <c r="A18" s="19">
        <v>46274</v>
      </c>
      <c r="B18" s="18">
        <v>82200</v>
      </c>
      <c r="C18" s="18">
        <v>1080700</v>
      </c>
    </row>
    <row r="19" spans="1:3">
      <c r="A19" s="19">
        <v>46275</v>
      </c>
      <c r="B19" s="18">
        <v>171000</v>
      </c>
      <c r="C19" s="18">
        <v>1251700</v>
      </c>
    </row>
    <row r="20" spans="1:3">
      <c r="A20" s="19">
        <v>46276</v>
      </c>
      <c r="B20" s="18">
        <v>171000</v>
      </c>
      <c r="C20" s="18">
        <v>1422700</v>
      </c>
    </row>
    <row r="21" spans="1:3">
      <c r="A21" s="19">
        <v>46277</v>
      </c>
      <c r="B21" s="18"/>
      <c r="C21" s="18">
        <v>1422700</v>
      </c>
    </row>
    <row r="22" spans="1:3">
      <c r="A22" s="19">
        <v>46278</v>
      </c>
      <c r="B22" s="18"/>
      <c r="C22" s="18">
        <v>1422700</v>
      </c>
    </row>
    <row r="23" spans="1:3">
      <c r="A23" s="19">
        <v>46279</v>
      </c>
      <c r="B23" s="18"/>
      <c r="C23" s="18">
        <v>1422700</v>
      </c>
    </row>
    <row r="24" spans="1:3">
      <c r="A24" s="19">
        <v>46280</v>
      </c>
      <c r="B24" s="18"/>
      <c r="C24" s="18">
        <v>1422700</v>
      </c>
    </row>
    <row r="25" spans="1:3">
      <c r="A25" s="19">
        <v>46281</v>
      </c>
      <c r="B25" s="18">
        <v>256000</v>
      </c>
      <c r="C25" s="18">
        <v>1678700</v>
      </c>
    </row>
    <row r="26" spans="1:3">
      <c r="A26" s="19">
        <v>46282</v>
      </c>
      <c r="B26" s="18">
        <v>156000</v>
      </c>
      <c r="C26" s="18">
        <v>1834700</v>
      </c>
    </row>
    <row r="27" spans="1:3">
      <c r="A27" s="19">
        <v>46283</v>
      </c>
      <c r="B27" s="18">
        <v>380400</v>
      </c>
      <c r="C27" s="18">
        <v>2215100</v>
      </c>
    </row>
    <row r="28" spans="1:3">
      <c r="A28" s="19">
        <v>46284</v>
      </c>
      <c r="B28" s="18"/>
      <c r="C28" s="18">
        <v>2215100</v>
      </c>
    </row>
    <row r="29" spans="1:3">
      <c r="A29" s="19">
        <v>46285</v>
      </c>
      <c r="B29" s="18"/>
      <c r="C29" s="18">
        <v>2215100</v>
      </c>
    </row>
    <row r="30" spans="1:3">
      <c r="A30" s="19">
        <v>46286</v>
      </c>
      <c r="B30" s="18"/>
      <c r="C30" s="18">
        <v>2215100</v>
      </c>
    </row>
    <row r="31" spans="1:3">
      <c r="A31" s="19">
        <v>46287</v>
      </c>
      <c r="B31" s="18"/>
      <c r="C31" s="18">
        <v>2215100</v>
      </c>
    </row>
    <row r="32" spans="1:3">
      <c r="A32" s="19">
        <v>46288</v>
      </c>
      <c r="B32" s="18"/>
      <c r="C32" s="18">
        <v>2215100</v>
      </c>
    </row>
    <row r="33" spans="1:15">
      <c r="A33" s="19">
        <v>46289</v>
      </c>
      <c r="B33" s="18">
        <v>260000</v>
      </c>
      <c r="C33" s="18">
        <v>2475100</v>
      </c>
    </row>
    <row r="34" spans="1:15">
      <c r="A34" s="19">
        <v>46290</v>
      </c>
      <c r="B34" s="18"/>
      <c r="C34" s="18">
        <v>2475100</v>
      </c>
    </row>
    <row r="35" spans="1:15">
      <c r="A35" s="19">
        <v>46291</v>
      </c>
      <c r="B35" s="18"/>
      <c r="C35" s="18">
        <v>2475100</v>
      </c>
    </row>
    <row r="36" spans="1:15">
      <c r="A36" s="19">
        <v>46292</v>
      </c>
      <c r="B36" s="18"/>
      <c r="C36" s="18">
        <v>2475100</v>
      </c>
    </row>
    <row r="37" spans="1:15">
      <c r="A37" s="19">
        <v>46293</v>
      </c>
      <c r="B37" s="18"/>
      <c r="C37" s="18">
        <v>2475100</v>
      </c>
    </row>
    <row r="38" spans="1:15">
      <c r="A38" s="19">
        <v>46294</v>
      </c>
      <c r="B38" s="18"/>
      <c r="C38" s="18">
        <v>2475100</v>
      </c>
      <c r="E38" s="10"/>
      <c r="F38" s="10" t="str" vm="1">
        <f>_t受注ﾌｧｲﾙ_TPI_PIVOT!B1</f>
        <v>2026</v>
      </c>
      <c r="G38" s="10" t="str" vm="1">
        <f>'売上高予定(東レ)_PIVOT'!B1</f>
        <v>2026</v>
      </c>
      <c r="H38" s="55" t="str" vm="1">
        <f>_t受注ﾌｧｲﾙ_自社加工_PIVOT!B1</f>
        <v>2026</v>
      </c>
      <c r="O38" t="s">
        <v>1166</v>
      </c>
    </row>
    <row r="39" spans="1:15">
      <c r="A39" s="19">
        <v>46295</v>
      </c>
      <c r="B39" s="18"/>
      <c r="C39" s="18">
        <v>2475100</v>
      </c>
      <c r="E39" s="10"/>
      <c r="F39" s="10" t="str" vm="9">
        <f>_t受注ﾌｧｲﾙ_TPI_PIVOT!B2</f>
        <v>9 月</v>
      </c>
      <c r="G39" s="10" t="str" vm="9">
        <f>'売上高予定(東レ)_PIVOT'!B2</f>
        <v>9 月</v>
      </c>
      <c r="H39" s="55" t="str" vm="9">
        <f>_t受注ﾌｧｲﾙ_自社加工_PIVOT!B2</f>
        <v>9 月</v>
      </c>
    </row>
    <row r="40" spans="1:15">
      <c r="A40" s="20" t="s">
        <v>888</v>
      </c>
      <c r="B40" s="18">
        <v>2475100</v>
      </c>
      <c r="C40" s="18"/>
      <c r="E40" s="10" t="s">
        <v>1102</v>
      </c>
      <c r="F40" s="10" t="s">
        <v>251</v>
      </c>
      <c r="G40" s="10" t="s">
        <v>960</v>
      </c>
      <c r="H40" s="10" t="s">
        <v>1249</v>
      </c>
      <c r="I40" s="10" t="s">
        <v>961</v>
      </c>
    </row>
    <row r="41" spans="1:15">
      <c r="E41" s="14">
        <f>MAX(C:C)</f>
        <v>2475100</v>
      </c>
      <c r="F41" s="14">
        <f>MAX(_t受注ﾌｧｲﾙ_TPI_PIVOT!C:C)</f>
        <v>41750</v>
      </c>
      <c r="G41" s="14">
        <f>MAX('売上高予定(東レ)_PIVOT'!C:C)</f>
        <v>2433350</v>
      </c>
      <c r="H41" s="14">
        <f>MAX(_t受注ﾌｧｲﾙ_自社加工_PIVOT!C:C)</f>
        <v>0</v>
      </c>
      <c r="I41" s="31">
        <f>G41*(651/7600)</f>
        <v>208435.63815789472</v>
      </c>
      <c r="J41" s="32" t="s">
        <v>1178</v>
      </c>
    </row>
    <row r="42" spans="1:15">
      <c r="E42" s="10" t="s">
        <v>1109</v>
      </c>
      <c r="F42" s="10" t="s">
        <v>1193</v>
      </c>
      <c r="J42" s="32" t="str">
        <f>IF(E41=F41+G41+H41,"OK","NG")</f>
        <v>OK</v>
      </c>
      <c r="L42" s="25"/>
    </row>
    <row r="43" spans="1:15">
      <c r="E43" s="11">
        <f>E41-I41</f>
        <v>2266664.3618421052</v>
      </c>
      <c r="F43" s="34">
        <f>E43/E46</f>
        <v>0.37562105057225093</v>
      </c>
      <c r="L43" s="25"/>
    </row>
    <row r="45" spans="1:15">
      <c r="E45" s="33" t="s">
        <v>3210</v>
      </c>
    </row>
    <row r="46" spans="1:15">
      <c r="E46" s="14">
        <v>6034444.444444444</v>
      </c>
    </row>
  </sheetData>
  <phoneticPr fontId="2"/>
  <conditionalFormatting sqref="H38:H39">
    <cfRule type="cellIs" dxfId="86" priority="2" operator="equal">
      <formula>"NG"</formula>
    </cfRule>
  </conditionalFormatting>
  <conditionalFormatting sqref="J42">
    <cfRule type="containsText" dxfId="85" priority="1" operator="containsText" text="NG">
      <formula>NOT(ISERROR(SEARCH("NG",J42)))</formula>
    </cfRule>
  </conditionalFormatting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6B22-3716-4A11-8EA3-DCBDFB1D368A}">
  <sheetPr codeName="Sheet7"/>
  <dimension ref="A1:H43"/>
  <sheetViews>
    <sheetView workbookViewId="0">
      <selection activeCell="J37" sqref="J37"/>
    </sheetView>
  </sheetViews>
  <sheetFormatPr defaultRowHeight="12"/>
  <cols>
    <col min="1" max="1" width="10.3984375" bestFit="1" customWidth="1"/>
    <col min="2" max="2" width="14.3984375" bestFit="1" customWidth="1"/>
    <col min="3" max="3" width="5.59765625" bestFit="1" customWidth="1"/>
  </cols>
  <sheetData>
    <row r="1" spans="1:8">
      <c r="A1" s="17" t="s">
        <v>1126</v>
      </c>
      <c r="B1" s="9" t="s" vm="1">
        <v>1254</v>
      </c>
      <c r="E1" s="24"/>
    </row>
    <row r="2" spans="1:8">
      <c r="A2" s="17" t="s">
        <v>1127</v>
      </c>
      <c r="B2" s="9" t="s" vm="9">
        <v>3101</v>
      </c>
    </row>
    <row r="3" spans="1:8">
      <c r="A3" s="17" t="s">
        <v>1261</v>
      </c>
      <c r="B3" s="9" t="s" vm="6">
        <v>1262</v>
      </c>
    </row>
    <row r="4" spans="1:8">
      <c r="A4" s="17" t="s">
        <v>1174</v>
      </c>
      <c r="B4" s="9" t="s" vm="2">
        <v>1262</v>
      </c>
    </row>
    <row r="5" spans="1:8">
      <c r="A5" s="17" t="s">
        <v>1175</v>
      </c>
      <c r="B5" s="9" t="s" vm="3">
        <v>1262</v>
      </c>
    </row>
    <row r="6" spans="1:8">
      <c r="A6" s="17" t="s">
        <v>1176</v>
      </c>
      <c r="B6" s="9" t="s" vm="4">
        <v>1262</v>
      </c>
    </row>
    <row r="7" spans="1:8">
      <c r="A7" s="17" t="s">
        <v>1177</v>
      </c>
      <c r="B7" s="9" t="s" vm="5">
        <v>1262</v>
      </c>
    </row>
    <row r="9" spans="1:8">
      <c r="A9" s="17" t="s">
        <v>956</v>
      </c>
      <c r="B9" s="9" t="s">
        <v>1170</v>
      </c>
      <c r="C9" s="9" t="s">
        <v>889</v>
      </c>
      <c r="H9" s="2"/>
    </row>
    <row r="10" spans="1:8">
      <c r="A10" s="19">
        <v>46266</v>
      </c>
      <c r="B10" s="18">
        <v>155750</v>
      </c>
      <c r="C10" s="18">
        <v>155750</v>
      </c>
    </row>
    <row r="11" spans="1:8">
      <c r="A11" s="19">
        <v>46267</v>
      </c>
      <c r="B11" s="18">
        <v>300850</v>
      </c>
      <c r="C11" s="18">
        <v>456600</v>
      </c>
    </row>
    <row r="12" spans="1:8">
      <c r="A12" s="19">
        <v>46268</v>
      </c>
      <c r="B12" s="18"/>
      <c r="C12" s="18">
        <v>456600</v>
      </c>
    </row>
    <row r="13" spans="1:8">
      <c r="A13" s="19">
        <v>46269</v>
      </c>
      <c r="B13" s="18"/>
      <c r="C13" s="18">
        <v>456600</v>
      </c>
    </row>
    <row r="14" spans="1:8">
      <c r="A14" s="19">
        <v>46270</v>
      </c>
      <c r="B14" s="18"/>
      <c r="C14" s="18">
        <v>456600</v>
      </c>
    </row>
    <row r="15" spans="1:8">
      <c r="A15" s="19">
        <v>46271</v>
      </c>
      <c r="B15" s="18"/>
      <c r="C15" s="18">
        <v>456600</v>
      </c>
    </row>
    <row r="16" spans="1:8">
      <c r="A16" s="19">
        <v>46272</v>
      </c>
      <c r="B16" s="18">
        <v>0</v>
      </c>
      <c r="C16" s="18">
        <v>456600</v>
      </c>
    </row>
    <row r="17" spans="1:3">
      <c r="A17" s="19">
        <v>46273</v>
      </c>
      <c r="B17" s="18">
        <v>0</v>
      </c>
      <c r="C17" s="18">
        <v>456600</v>
      </c>
    </row>
    <row r="18" spans="1:3">
      <c r="A18" s="19">
        <v>46274</v>
      </c>
      <c r="B18" s="18">
        <v>0</v>
      </c>
      <c r="C18" s="18">
        <v>456600</v>
      </c>
    </row>
    <row r="19" spans="1:3">
      <c r="A19" s="19">
        <v>46275</v>
      </c>
      <c r="B19" s="18">
        <v>0</v>
      </c>
      <c r="C19" s="18">
        <v>456600</v>
      </c>
    </row>
    <row r="20" spans="1:3">
      <c r="A20" s="19">
        <v>46276</v>
      </c>
      <c r="B20" s="18">
        <v>0</v>
      </c>
      <c r="C20" s="18">
        <v>456600</v>
      </c>
    </row>
    <row r="21" spans="1:3">
      <c r="A21" s="19">
        <v>46277</v>
      </c>
      <c r="B21" s="18"/>
      <c r="C21" s="18">
        <v>456600</v>
      </c>
    </row>
    <row r="22" spans="1:3">
      <c r="A22" s="19">
        <v>46278</v>
      </c>
      <c r="B22" s="18"/>
      <c r="C22" s="18">
        <v>456600</v>
      </c>
    </row>
    <row r="23" spans="1:3">
      <c r="A23" s="19">
        <v>46279</v>
      </c>
      <c r="B23" s="18"/>
      <c r="C23" s="18">
        <v>456600</v>
      </c>
    </row>
    <row r="24" spans="1:3">
      <c r="A24" s="19">
        <v>46280</v>
      </c>
      <c r="B24" s="18"/>
      <c r="C24" s="18">
        <v>456600</v>
      </c>
    </row>
    <row r="25" spans="1:3">
      <c r="A25" s="19">
        <v>46281</v>
      </c>
      <c r="B25" s="18">
        <v>0</v>
      </c>
      <c r="C25" s="18">
        <v>456600</v>
      </c>
    </row>
    <row r="26" spans="1:3">
      <c r="A26" s="19">
        <v>46282</v>
      </c>
      <c r="B26" s="18">
        <v>0</v>
      </c>
      <c r="C26" s="18">
        <v>456600</v>
      </c>
    </row>
    <row r="27" spans="1:3">
      <c r="A27" s="19">
        <v>46283</v>
      </c>
      <c r="B27" s="18">
        <v>0</v>
      </c>
      <c r="C27" s="18">
        <v>456600</v>
      </c>
    </row>
    <row r="28" spans="1:3">
      <c r="A28" s="19">
        <v>46284</v>
      </c>
      <c r="B28" s="18"/>
      <c r="C28" s="18">
        <v>456600</v>
      </c>
    </row>
    <row r="29" spans="1:3">
      <c r="A29" s="19">
        <v>46285</v>
      </c>
      <c r="B29" s="18"/>
      <c r="C29" s="18">
        <v>456600</v>
      </c>
    </row>
    <row r="30" spans="1:3">
      <c r="A30" s="19">
        <v>46286</v>
      </c>
      <c r="B30" s="18"/>
      <c r="C30" s="18">
        <v>456600</v>
      </c>
    </row>
    <row r="31" spans="1:3">
      <c r="A31" s="19">
        <v>46287</v>
      </c>
      <c r="B31" s="18"/>
      <c r="C31" s="18">
        <v>456600</v>
      </c>
    </row>
    <row r="32" spans="1:3">
      <c r="A32" s="19">
        <v>46288</v>
      </c>
      <c r="B32" s="18"/>
      <c r="C32" s="18">
        <v>456600</v>
      </c>
    </row>
    <row r="33" spans="1:8">
      <c r="A33" s="19">
        <v>46289</v>
      </c>
      <c r="B33" s="18">
        <v>0</v>
      </c>
      <c r="C33" s="18">
        <v>456600</v>
      </c>
    </row>
    <row r="34" spans="1:8">
      <c r="A34" s="19">
        <v>46290</v>
      </c>
      <c r="B34" s="18"/>
      <c r="C34" s="18">
        <v>456600</v>
      </c>
    </row>
    <row r="35" spans="1:8">
      <c r="A35" s="19">
        <v>46291</v>
      </c>
      <c r="B35" s="18"/>
      <c r="C35" s="18">
        <v>456600</v>
      </c>
    </row>
    <row r="36" spans="1:8">
      <c r="A36" s="19">
        <v>46292</v>
      </c>
      <c r="B36" s="18"/>
      <c r="C36" s="18">
        <v>456600</v>
      </c>
    </row>
    <row r="37" spans="1:8">
      <c r="A37" s="19">
        <v>46293</v>
      </c>
      <c r="B37" s="18"/>
      <c r="C37" s="18">
        <v>456600</v>
      </c>
    </row>
    <row r="38" spans="1:8">
      <c r="A38" s="19">
        <v>46294</v>
      </c>
      <c r="B38" s="18"/>
      <c r="C38" s="18">
        <v>456600</v>
      </c>
      <c r="E38" s="27"/>
      <c r="F38" s="27"/>
      <c r="G38" s="27"/>
      <c r="H38" s="28"/>
    </row>
    <row r="39" spans="1:8">
      <c r="A39" s="19">
        <v>46295</v>
      </c>
      <c r="B39" s="18"/>
      <c r="C39" s="18">
        <v>456600</v>
      </c>
      <c r="E39" s="27"/>
      <c r="F39" s="27"/>
      <c r="G39" s="27"/>
      <c r="H39" s="28"/>
    </row>
    <row r="40" spans="1:8">
      <c r="A40" s="20" t="s">
        <v>888</v>
      </c>
      <c r="B40" s="18">
        <v>456600</v>
      </c>
      <c r="C40" s="18"/>
      <c r="E40" s="27"/>
      <c r="F40" s="27"/>
      <c r="G40" s="27"/>
      <c r="H40" s="27"/>
    </row>
    <row r="41" spans="1:8">
      <c r="E41" s="29"/>
      <c r="F41" s="29"/>
      <c r="G41" s="29"/>
      <c r="H41" s="29"/>
    </row>
    <row r="42" spans="1:8">
      <c r="E42" s="27"/>
    </row>
    <row r="43" spans="1:8">
      <c r="E43" s="30"/>
    </row>
  </sheetData>
  <phoneticPr fontId="2"/>
  <conditionalFormatting sqref="H38:H39">
    <cfRule type="cellIs" dxfId="84" priority="1" operator="equal">
      <formula>"NG"</formula>
    </cfRule>
  </conditionalFormatting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54753-FC75-4589-AE68-B11EF3159FC8}">
  <sheetPr codeName="Sheet10"/>
  <dimension ref="A1:C35"/>
  <sheetViews>
    <sheetView workbookViewId="0">
      <selection activeCell="C15" sqref="C15"/>
    </sheetView>
  </sheetViews>
  <sheetFormatPr defaultRowHeight="12"/>
  <cols>
    <col min="1" max="1" width="11.796875" bestFit="1" customWidth="1"/>
    <col min="2" max="2" width="7.8984375" bestFit="1" customWidth="1"/>
    <col min="3" max="3" width="5.59765625" bestFit="1" customWidth="1"/>
  </cols>
  <sheetData>
    <row r="1" spans="1:3">
      <c r="A1" s="17" t="s">
        <v>1126</v>
      </c>
      <c r="B1" s="9" t="s" vm="1">
        <v>1254</v>
      </c>
    </row>
    <row r="2" spans="1:3">
      <c r="A2" s="17" t="s">
        <v>1127</v>
      </c>
      <c r="B2" s="9" t="s" vm="9">
        <v>3101</v>
      </c>
    </row>
    <row r="4" spans="1:3">
      <c r="A4" s="17" t="s">
        <v>887</v>
      </c>
      <c r="B4" s="9" t="s">
        <v>1100</v>
      </c>
      <c r="C4" s="9" t="s">
        <v>889</v>
      </c>
    </row>
    <row r="5" spans="1:3">
      <c r="A5" s="19">
        <v>46266</v>
      </c>
      <c r="B5" s="18">
        <v>0</v>
      </c>
      <c r="C5" s="18">
        <v>0</v>
      </c>
    </row>
    <row r="6" spans="1:3">
      <c r="A6" s="19">
        <v>46267</v>
      </c>
      <c r="B6" s="18">
        <v>40850</v>
      </c>
      <c r="C6" s="18">
        <v>40850</v>
      </c>
    </row>
    <row r="7" spans="1:3">
      <c r="A7" s="19">
        <v>46268</v>
      </c>
      <c r="B7" s="18"/>
      <c r="C7" s="18">
        <v>40850</v>
      </c>
    </row>
    <row r="8" spans="1:3">
      <c r="A8" s="19">
        <v>46269</v>
      </c>
      <c r="B8" s="18"/>
      <c r="C8" s="18">
        <v>40850</v>
      </c>
    </row>
    <row r="9" spans="1:3">
      <c r="A9" s="19">
        <v>46270</v>
      </c>
      <c r="B9" s="18"/>
      <c r="C9" s="18">
        <v>40850</v>
      </c>
    </row>
    <row r="10" spans="1:3">
      <c r="A10" s="19">
        <v>46271</v>
      </c>
      <c r="B10" s="18"/>
      <c r="C10" s="18">
        <v>40850</v>
      </c>
    </row>
    <row r="11" spans="1:3">
      <c r="A11" s="19">
        <v>46272</v>
      </c>
      <c r="B11" s="18">
        <v>900</v>
      </c>
      <c r="C11" s="18">
        <v>41750</v>
      </c>
    </row>
    <row r="12" spans="1:3">
      <c r="A12" s="19">
        <v>46273</v>
      </c>
      <c r="B12" s="18"/>
      <c r="C12" s="18">
        <v>41750</v>
      </c>
    </row>
    <row r="13" spans="1:3">
      <c r="A13" s="19">
        <v>46274</v>
      </c>
      <c r="B13" s="18"/>
      <c r="C13" s="18">
        <v>41750</v>
      </c>
    </row>
    <row r="14" spans="1:3">
      <c r="A14" s="19">
        <v>46275</v>
      </c>
      <c r="B14" s="18"/>
      <c r="C14" s="18">
        <v>41750</v>
      </c>
    </row>
    <row r="15" spans="1:3">
      <c r="A15" s="19">
        <v>46276</v>
      </c>
      <c r="B15" s="18"/>
      <c r="C15" s="18">
        <v>41750</v>
      </c>
    </row>
    <row r="16" spans="1:3">
      <c r="A16" s="19">
        <v>46277</v>
      </c>
      <c r="B16" s="18"/>
      <c r="C16" s="18">
        <v>41750</v>
      </c>
    </row>
    <row r="17" spans="1:3">
      <c r="A17" s="19">
        <v>46278</v>
      </c>
      <c r="B17" s="18"/>
      <c r="C17" s="18">
        <v>41750</v>
      </c>
    </row>
    <row r="18" spans="1:3">
      <c r="A18" s="19">
        <v>46279</v>
      </c>
      <c r="B18" s="18"/>
      <c r="C18" s="18">
        <v>41750</v>
      </c>
    </row>
    <row r="19" spans="1:3">
      <c r="A19" s="19">
        <v>46280</v>
      </c>
      <c r="B19" s="18"/>
      <c r="C19" s="18">
        <v>41750</v>
      </c>
    </row>
    <row r="20" spans="1:3">
      <c r="A20" s="19">
        <v>46281</v>
      </c>
      <c r="B20" s="18"/>
      <c r="C20" s="18">
        <v>41750</v>
      </c>
    </row>
    <row r="21" spans="1:3">
      <c r="A21" s="19">
        <v>46282</v>
      </c>
      <c r="B21" s="18"/>
      <c r="C21" s="18">
        <v>41750</v>
      </c>
    </row>
    <row r="22" spans="1:3">
      <c r="A22" s="19">
        <v>46283</v>
      </c>
      <c r="B22" s="18"/>
      <c r="C22" s="18">
        <v>41750</v>
      </c>
    </row>
    <row r="23" spans="1:3">
      <c r="A23" s="19">
        <v>46284</v>
      </c>
      <c r="B23" s="18"/>
      <c r="C23" s="18">
        <v>41750</v>
      </c>
    </row>
    <row r="24" spans="1:3">
      <c r="A24" s="19">
        <v>46285</v>
      </c>
      <c r="B24" s="18"/>
      <c r="C24" s="18">
        <v>41750</v>
      </c>
    </row>
    <row r="25" spans="1:3">
      <c r="A25" s="19">
        <v>46286</v>
      </c>
      <c r="B25" s="18"/>
      <c r="C25" s="18">
        <v>41750</v>
      </c>
    </row>
    <row r="26" spans="1:3">
      <c r="A26" s="19">
        <v>46287</v>
      </c>
      <c r="B26" s="18"/>
      <c r="C26" s="18">
        <v>41750</v>
      </c>
    </row>
    <row r="27" spans="1:3">
      <c r="A27" s="19">
        <v>46288</v>
      </c>
      <c r="B27" s="18"/>
      <c r="C27" s="18">
        <v>41750</v>
      </c>
    </row>
    <row r="28" spans="1:3">
      <c r="A28" s="19">
        <v>46289</v>
      </c>
      <c r="B28" s="18"/>
      <c r="C28" s="18">
        <v>41750</v>
      </c>
    </row>
    <row r="29" spans="1:3">
      <c r="A29" s="19">
        <v>46290</v>
      </c>
      <c r="B29" s="18"/>
      <c r="C29" s="18">
        <v>41750</v>
      </c>
    </row>
    <row r="30" spans="1:3">
      <c r="A30" s="19">
        <v>46291</v>
      </c>
      <c r="B30" s="18"/>
      <c r="C30" s="18">
        <v>41750</v>
      </c>
    </row>
    <row r="31" spans="1:3">
      <c r="A31" s="19">
        <v>46292</v>
      </c>
      <c r="B31" s="18"/>
      <c r="C31" s="18">
        <v>41750</v>
      </c>
    </row>
    <row r="32" spans="1:3">
      <c r="A32" s="19">
        <v>46293</v>
      </c>
      <c r="B32" s="18"/>
      <c r="C32" s="18">
        <v>41750</v>
      </c>
    </row>
    <row r="33" spans="1:3">
      <c r="A33" s="19">
        <v>46294</v>
      </c>
      <c r="B33" s="18"/>
      <c r="C33" s="18">
        <v>41750</v>
      </c>
    </row>
    <row r="34" spans="1:3">
      <c r="A34" s="19">
        <v>46295</v>
      </c>
      <c r="B34" s="18"/>
      <c r="C34" s="18">
        <v>41750</v>
      </c>
    </row>
    <row r="35" spans="1:3">
      <c r="A35" s="20" t="s">
        <v>888</v>
      </c>
      <c r="B35" s="18">
        <v>41750</v>
      </c>
      <c r="C35" s="18"/>
    </row>
  </sheetData>
  <phoneticPr fontId="2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F3972-D413-404D-B1DF-88D1D380A04E}">
  <sheetPr codeName="Sheet8"/>
  <dimension ref="A1:O43"/>
  <sheetViews>
    <sheetView zoomScaleNormal="100" workbookViewId="0">
      <selection activeCell="U47" sqref="U47"/>
    </sheetView>
  </sheetViews>
  <sheetFormatPr defaultRowHeight="12"/>
  <cols>
    <col min="1" max="1" width="10.3984375" bestFit="1" customWidth="1"/>
    <col min="2" max="2" width="18.796875" bestFit="1" customWidth="1"/>
    <col min="3" max="3" width="11.296875" bestFit="1" customWidth="1"/>
    <col min="4" max="4" width="11.8984375" bestFit="1" customWidth="1"/>
    <col min="12" max="12" width="9.59765625" bestFit="1" customWidth="1"/>
  </cols>
  <sheetData>
    <row r="1" spans="1:8">
      <c r="A1" s="17" t="s">
        <v>1126</v>
      </c>
      <c r="B1" s="9" t="s" vm="1">
        <v>1254</v>
      </c>
      <c r="E1" s="24"/>
    </row>
    <row r="2" spans="1:8">
      <c r="A2" s="17" t="s">
        <v>1127</v>
      </c>
      <c r="B2" s="9" t="s" vm="9">
        <v>3101</v>
      </c>
    </row>
    <row r="3" spans="1:8">
      <c r="A3" s="17" t="s">
        <v>2</v>
      </c>
      <c r="B3" s="9" t="s" vm="8">
        <v>2997</v>
      </c>
    </row>
    <row r="4" spans="1:8">
      <c r="A4" s="17" t="s">
        <v>1261</v>
      </c>
      <c r="B4" s="9" t="s" vm="6">
        <v>1262</v>
      </c>
    </row>
    <row r="5" spans="1:8">
      <c r="A5" s="17" t="s">
        <v>1174</v>
      </c>
      <c r="B5" s="9" t="s" vm="2">
        <v>1262</v>
      </c>
    </row>
    <row r="6" spans="1:8">
      <c r="A6" s="17" t="s">
        <v>1175</v>
      </c>
      <c r="B6" s="9" t="s" vm="3">
        <v>1262</v>
      </c>
    </row>
    <row r="7" spans="1:8">
      <c r="A7" s="17" t="s">
        <v>1176</v>
      </c>
      <c r="B7" s="9" t="s" vm="4">
        <v>1262</v>
      </c>
    </row>
    <row r="8" spans="1:8">
      <c r="A8" s="17" t="s">
        <v>1177</v>
      </c>
      <c r="B8" s="9" t="s" vm="5">
        <v>1262</v>
      </c>
    </row>
    <row r="9" spans="1:8">
      <c r="H9" s="2"/>
    </row>
    <row r="10" spans="1:8">
      <c r="A10" s="17" t="s">
        <v>956</v>
      </c>
      <c r="B10" s="18" t="s">
        <v>1128</v>
      </c>
      <c r="C10" s="18" t="s">
        <v>1129</v>
      </c>
    </row>
    <row r="11" spans="1:8">
      <c r="A11" s="19">
        <v>46266</v>
      </c>
      <c r="B11" s="18">
        <v>38750</v>
      </c>
      <c r="C11" s="18">
        <v>38750</v>
      </c>
    </row>
    <row r="12" spans="1:8">
      <c r="A12" s="19">
        <v>46267</v>
      </c>
      <c r="B12" s="18"/>
      <c r="C12" s="18">
        <v>38750</v>
      </c>
    </row>
    <row r="13" spans="1:8">
      <c r="A13" s="19">
        <v>46268</v>
      </c>
      <c r="B13" s="18"/>
      <c r="C13" s="18">
        <v>38750</v>
      </c>
    </row>
    <row r="14" spans="1:8">
      <c r="A14" s="19">
        <v>46269</v>
      </c>
      <c r="B14" s="18"/>
      <c r="C14" s="18">
        <v>38750</v>
      </c>
    </row>
    <row r="15" spans="1:8">
      <c r="A15" s="19">
        <v>46270</v>
      </c>
      <c r="B15" s="18"/>
      <c r="C15" s="18">
        <v>38750</v>
      </c>
    </row>
    <row r="16" spans="1:8">
      <c r="A16" s="19">
        <v>46271</v>
      </c>
      <c r="B16" s="18"/>
      <c r="C16" s="18">
        <v>38750</v>
      </c>
    </row>
    <row r="17" spans="1:3">
      <c r="A17" s="19">
        <v>46272</v>
      </c>
      <c r="B17" s="18"/>
      <c r="C17" s="18">
        <v>38750</v>
      </c>
    </row>
    <row r="18" spans="1:3">
      <c r="A18" s="19">
        <v>46273</v>
      </c>
      <c r="B18" s="18"/>
      <c r="C18" s="18">
        <v>38750</v>
      </c>
    </row>
    <row r="19" spans="1:3">
      <c r="A19" s="19">
        <v>46274</v>
      </c>
      <c r="B19" s="18">
        <v>15000</v>
      </c>
      <c r="C19" s="18">
        <v>53750</v>
      </c>
    </row>
    <row r="20" spans="1:3">
      <c r="A20" s="19">
        <v>46275</v>
      </c>
      <c r="B20" s="18"/>
      <c r="C20" s="18">
        <v>53750</v>
      </c>
    </row>
    <row r="21" spans="1:3">
      <c r="A21" s="19">
        <v>46276</v>
      </c>
      <c r="B21" s="18"/>
      <c r="C21" s="18">
        <v>53750</v>
      </c>
    </row>
    <row r="22" spans="1:3">
      <c r="A22" s="19">
        <v>46277</v>
      </c>
      <c r="B22" s="18"/>
      <c r="C22" s="18">
        <v>53750</v>
      </c>
    </row>
    <row r="23" spans="1:3">
      <c r="A23" s="19">
        <v>46278</v>
      </c>
      <c r="B23" s="18"/>
      <c r="C23" s="18">
        <v>53750</v>
      </c>
    </row>
    <row r="24" spans="1:3">
      <c r="A24" s="19">
        <v>46279</v>
      </c>
      <c r="B24" s="18"/>
      <c r="C24" s="18">
        <v>53750</v>
      </c>
    </row>
    <row r="25" spans="1:3">
      <c r="A25" s="19">
        <v>46280</v>
      </c>
      <c r="B25" s="18"/>
      <c r="C25" s="18">
        <v>53750</v>
      </c>
    </row>
    <row r="26" spans="1:3">
      <c r="A26" s="19">
        <v>46281</v>
      </c>
      <c r="B26" s="18"/>
      <c r="C26" s="18">
        <v>53750</v>
      </c>
    </row>
    <row r="27" spans="1:3">
      <c r="A27" s="19">
        <v>46282</v>
      </c>
      <c r="B27" s="18"/>
      <c r="C27" s="18">
        <v>53750</v>
      </c>
    </row>
    <row r="28" spans="1:3">
      <c r="A28" s="19">
        <v>46283</v>
      </c>
      <c r="B28" s="18"/>
      <c r="C28" s="18">
        <v>53750</v>
      </c>
    </row>
    <row r="29" spans="1:3">
      <c r="A29" s="19">
        <v>46284</v>
      </c>
      <c r="B29" s="18"/>
      <c r="C29" s="18">
        <v>53750</v>
      </c>
    </row>
    <row r="30" spans="1:3">
      <c r="A30" s="19">
        <v>46285</v>
      </c>
      <c r="B30" s="18"/>
      <c r="C30" s="18">
        <v>53750</v>
      </c>
    </row>
    <row r="31" spans="1:3">
      <c r="A31" s="19">
        <v>46286</v>
      </c>
      <c r="B31" s="18"/>
      <c r="C31" s="18">
        <v>53750</v>
      </c>
    </row>
    <row r="32" spans="1:3">
      <c r="A32" s="19">
        <v>46287</v>
      </c>
      <c r="B32" s="18"/>
      <c r="C32" s="18">
        <v>53750</v>
      </c>
    </row>
    <row r="33" spans="1:15">
      <c r="A33" s="19">
        <v>46288</v>
      </c>
      <c r="B33" s="18"/>
      <c r="C33" s="18">
        <v>53750</v>
      </c>
    </row>
    <row r="34" spans="1:15">
      <c r="A34" s="19">
        <v>46289</v>
      </c>
      <c r="B34" s="18"/>
      <c r="C34" s="18">
        <v>53750</v>
      </c>
    </row>
    <row r="35" spans="1:15">
      <c r="A35" s="19">
        <v>46290</v>
      </c>
      <c r="B35" s="18"/>
      <c r="C35" s="18">
        <v>53750</v>
      </c>
    </row>
    <row r="36" spans="1:15">
      <c r="A36" s="19">
        <v>46291</v>
      </c>
      <c r="B36" s="18"/>
      <c r="C36" s="18">
        <v>53750</v>
      </c>
    </row>
    <row r="37" spans="1:15">
      <c r="A37" s="19">
        <v>46292</v>
      </c>
      <c r="B37" s="18"/>
      <c r="C37" s="18">
        <v>53750</v>
      </c>
    </row>
    <row r="38" spans="1:15">
      <c r="A38" s="19">
        <v>46293</v>
      </c>
      <c r="B38" s="18"/>
      <c r="C38" s="18">
        <v>53750</v>
      </c>
      <c r="E38" s="27"/>
      <c r="F38" s="27"/>
      <c r="G38" s="27"/>
      <c r="H38" s="28"/>
      <c r="O38" t="s">
        <v>1166</v>
      </c>
    </row>
    <row r="39" spans="1:15">
      <c r="A39" s="19">
        <v>46294</v>
      </c>
      <c r="B39" s="18"/>
      <c r="C39" s="18">
        <v>53750</v>
      </c>
      <c r="E39" s="27"/>
      <c r="F39" s="27"/>
      <c r="G39" s="27"/>
      <c r="H39" s="28"/>
    </row>
    <row r="40" spans="1:15">
      <c r="A40" s="19">
        <v>46295</v>
      </c>
      <c r="B40" s="18"/>
      <c r="C40" s="18">
        <v>53750</v>
      </c>
      <c r="E40" s="27"/>
      <c r="F40" s="27"/>
      <c r="G40" s="27"/>
      <c r="H40" s="27"/>
    </row>
    <row r="41" spans="1:15">
      <c r="A41" s="20" t="s">
        <v>888</v>
      </c>
      <c r="B41" s="18">
        <v>53750</v>
      </c>
      <c r="C41" s="18"/>
      <c r="E41" s="29"/>
      <c r="F41" s="29"/>
      <c r="G41" s="29"/>
      <c r="H41" s="29"/>
    </row>
    <row r="42" spans="1:15">
      <c r="E42" s="27"/>
      <c r="L42" s="25"/>
    </row>
    <row r="43" spans="1:15">
      <c r="E43" s="30"/>
      <c r="L43" s="25"/>
    </row>
  </sheetData>
  <phoneticPr fontId="2"/>
  <conditionalFormatting sqref="H38:H39">
    <cfRule type="cellIs" dxfId="83" priority="1" operator="equal">
      <formula>"NG"</formula>
    </cfRule>
  </conditionalFormatting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A6FD8-4A7A-4752-95D7-6CA659CD5AB3}">
  <dimension ref="A1:AC43"/>
  <sheetViews>
    <sheetView topLeftCell="A3" zoomScale="90" zoomScaleNormal="90" workbookViewId="0">
      <selection activeCell="G48" sqref="G48"/>
    </sheetView>
  </sheetViews>
  <sheetFormatPr defaultRowHeight="12"/>
  <cols>
    <col min="1" max="1" width="9.5" bestFit="1" customWidth="1"/>
    <col min="2" max="2" width="22.8984375" bestFit="1" customWidth="1"/>
    <col min="3" max="3" width="10" bestFit="1" customWidth="1"/>
    <col min="4" max="4" width="13.8984375" bestFit="1" customWidth="1"/>
    <col min="5" max="10" width="11.3984375" bestFit="1" customWidth="1"/>
    <col min="12" max="12" width="9.59765625" bestFit="1" customWidth="1"/>
    <col min="28" max="28" width="8.5" bestFit="1" customWidth="1"/>
    <col min="29" max="29" width="22.8984375" bestFit="1" customWidth="1"/>
  </cols>
  <sheetData>
    <row r="1" spans="1:29">
      <c r="E1" s="24"/>
    </row>
    <row r="8" spans="1:29">
      <c r="A8" s="17" t="s">
        <v>2</v>
      </c>
      <c r="B8" s="9" t="s" vm="7">
        <v>2997</v>
      </c>
    </row>
    <row r="9" spans="1:29">
      <c r="H9" s="2"/>
    </row>
    <row r="10" spans="1:29">
      <c r="A10" s="17" t="s">
        <v>956</v>
      </c>
      <c r="B10" s="9" t="s">
        <v>3003</v>
      </c>
      <c r="C10" s="9" t="s">
        <v>3103</v>
      </c>
      <c r="AB10" s="17" t="s">
        <v>956</v>
      </c>
      <c r="AC10" s="9" t="s">
        <v>3003</v>
      </c>
    </row>
    <row r="11" spans="1:29">
      <c r="A11" s="20" t="s">
        <v>3102</v>
      </c>
      <c r="B11" s="233"/>
      <c r="C11" s="233"/>
      <c r="AB11" s="20" t="s">
        <v>3101</v>
      </c>
      <c r="AC11" s="234">
        <v>270000</v>
      </c>
    </row>
    <row r="12" spans="1:29">
      <c r="A12" s="227" t="s">
        <v>3101</v>
      </c>
      <c r="B12" s="234"/>
      <c r="C12" s="233"/>
      <c r="AB12" s="20" t="s">
        <v>888</v>
      </c>
      <c r="AC12" s="234">
        <v>270000</v>
      </c>
    </row>
    <row r="13" spans="1:29">
      <c r="A13" s="20" t="s">
        <v>1254</v>
      </c>
      <c r="B13" s="233"/>
      <c r="C13" s="233"/>
    </row>
    <row r="14" spans="1:29">
      <c r="A14" s="227" t="s">
        <v>3101</v>
      </c>
      <c r="B14" s="234">
        <v>270000</v>
      </c>
      <c r="C14" s="233">
        <v>3</v>
      </c>
    </row>
    <row r="15" spans="1:29">
      <c r="A15" s="20" t="s">
        <v>888</v>
      </c>
      <c r="B15" s="234">
        <v>270000</v>
      </c>
      <c r="C15" s="233">
        <v>3</v>
      </c>
    </row>
    <row r="38" spans="5:15">
      <c r="O38" t="s">
        <v>1166</v>
      </c>
    </row>
    <row r="42" spans="5:15">
      <c r="L42" s="25"/>
    </row>
    <row r="43" spans="5:15">
      <c r="E43" s="30"/>
      <c r="L43" s="25"/>
    </row>
  </sheetData>
  <phoneticPr fontId="2"/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FD829-A47D-4BF9-9A3D-E30A5BA8DC65}">
  <sheetPr codeName="Sheet9">
    <tabColor theme="1"/>
  </sheetPr>
  <dimension ref="A1:M67"/>
  <sheetViews>
    <sheetView workbookViewId="0">
      <selection sqref="A1:H67"/>
    </sheetView>
  </sheetViews>
  <sheetFormatPr defaultRowHeight="12"/>
  <cols>
    <col min="1" max="1" width="12" bestFit="1" customWidth="1"/>
    <col min="2" max="2" width="12.296875" bestFit="1" customWidth="1"/>
    <col min="3" max="3" width="18.3984375" bestFit="1" customWidth="1"/>
    <col min="4" max="4" width="14.59765625" bestFit="1" customWidth="1"/>
    <col min="5" max="5" width="20.69921875" bestFit="1" customWidth="1"/>
    <col min="6" max="6" width="10.3984375" style="2" bestFit="1" customWidth="1"/>
    <col min="7" max="7" width="27.5" style="5" bestFit="1" customWidth="1"/>
    <col min="8" max="8" width="12.296875" style="5" bestFit="1" customWidth="1"/>
    <col min="13" max="13" width="9.69921875" bestFit="1" customWidth="1"/>
  </cols>
  <sheetData>
    <row r="1" spans="1:13">
      <c r="A1" t="s">
        <v>25</v>
      </c>
      <c r="B1" t="s">
        <v>24</v>
      </c>
      <c r="C1" t="s">
        <v>951</v>
      </c>
      <c r="D1" s="2" t="s">
        <v>957</v>
      </c>
      <c r="E1" s="2" t="s">
        <v>958</v>
      </c>
      <c r="F1" s="2" t="s">
        <v>959</v>
      </c>
      <c r="G1" s="6" t="s">
        <v>1098</v>
      </c>
      <c r="H1" s="7" t="s">
        <v>1099</v>
      </c>
    </row>
    <row r="2" spans="1:13">
      <c r="A2" s="232" t="s">
        <v>2085</v>
      </c>
      <c r="B2" s="2">
        <v>46211</v>
      </c>
      <c r="C2">
        <v>83420</v>
      </c>
      <c r="D2" s="2" cm="1">
        <f t="array" ref="D2">_xlfn.LET(
    _xlpm._完了日,_加工実績DATA[加工完了日],
    _xlpm._調整納期列,_t受注ﾌｧｲﾙ_TPI[調整納期],
    _xlpm._加工完了日,_xlfn.TAKE(
                _xlfn._xlws.FILTER(_xlpm._完了日,
                    (A2=_加工実績DATA[依頼NO])*
                    (YEAR(B2) = YEAR(_xlpm._完了日))
                ),1),
    IF(_xlpm._加工完了日 = 0,NA(),_xlpm._加工完了日)
)</f>
        <v>46206</v>
      </c>
      <c r="E2" s="2" t="str" cm="1">
        <f t="array" ref="E2">_xlfn.LET(
    _xlpm._完了日列,#REF!,
    _xlpm._完了日,
    _xlfn.TAKE(
        _xlfn._xlws.FILTER(_xlpm._完了日列,
            (A2=#REF!)*
            (DATEVALUE("2025/1/1") &lt; B2)
        ),1
    ),
    IFERROR(_xlpm._完了日,"")
)</f>
        <v/>
      </c>
      <c r="F2" s="2">
        <f t="shared" ref="F2:F33" si="0">IFERROR(
    D2,
    IF(E2&lt;&gt;"", E2, B2)
)</f>
        <v>46206</v>
      </c>
      <c r="G2" s="5" cm="1">
        <f t="array" ref="G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(A2=_xlpm._依頼NO列) *
                (YEAR(_xlpm._月次年月日列) = YEAR(F2))
            )
        ),
    0)
)</f>
        <v>0</v>
      </c>
      <c r="H2" s="5">
        <f>IFERROR(
    IF(
        _t受注ﾌｧｲﾙ_TPI[[#This Row],[受注金額(修正)]] &gt; _t受注ﾌｧｲﾙ_TPI[[#This Row],[加工金額合計(月次実績)]],
        _t受注ﾌｧｲﾙ_TPI[[#This Row],[受注金額(修正)]],
        _t受注ﾌｧｲﾙ_TPI[[#This Row],[加工金額合計(月次実績)]]
    ),
    0
)</f>
        <v>83420</v>
      </c>
    </row>
    <row r="3" spans="1:13">
      <c r="A3" s="232" t="s">
        <v>2078</v>
      </c>
      <c r="B3" s="2">
        <v>46199</v>
      </c>
      <c r="C3">
        <v>8170</v>
      </c>
      <c r="D3" s="2" cm="1">
        <f t="array" ref="D3">_xlfn.LET(
    _xlpm._完了日,_加工実績DATA[加工完了日],
    _xlpm._調整納期列,_t受注ﾌｧｲﾙ_TPI[調整納期],
    _xlpm._加工完了日,_xlfn.TAKE(
                _xlfn._xlws.FILTER(_xlpm._完了日,
                    (A3=_加工実績DATA[依頼NO])*
                    (YEAR(B3) = YEAR(_xlpm._完了日))
                ),1),
    IF(_xlpm._加工完了日 = 0,NA(),_xlpm._加工完了日)
)</f>
        <v>46197</v>
      </c>
      <c r="E3" s="2" t="str" cm="1">
        <f t="array" ref="E3">_xlfn.LET(
    _xlpm._完了日列,#REF!,
    _xlpm._完了日,
    _xlfn.TAKE(
        _xlfn._xlws.FILTER(_xlpm._完了日列,
            (A3=#REF!)*
            (DATEVALUE("2025/1/1") &lt; B3)
        ),1
    ),
    IFERROR(_xlpm._完了日,"")
)</f>
        <v/>
      </c>
      <c r="F3" s="2">
        <f t="shared" si="0"/>
        <v>46197</v>
      </c>
      <c r="G3" s="5" cm="1">
        <f t="array" ref="G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(A3=_xlpm._依頼NO列) *
                (YEAR(_xlpm._月次年月日列) = YEAR(F3))
            )
        ),
    0)
)</f>
        <v>0</v>
      </c>
      <c r="H3" s="5">
        <f>IFERROR(
    IF(
        _t受注ﾌｧｲﾙ_TPI[[#This Row],[受注金額(修正)]] &gt; _t受注ﾌｧｲﾙ_TPI[[#This Row],[加工金額合計(月次実績)]],
        _t受注ﾌｧｲﾙ_TPI[[#This Row],[受注金額(修正)]],
        _t受注ﾌｧｲﾙ_TPI[[#This Row],[加工金額合計(月次実績)]]
    ),
    0
)</f>
        <v>8170</v>
      </c>
    </row>
    <row r="4" spans="1:13">
      <c r="A4" s="232" t="s">
        <v>2045</v>
      </c>
      <c r="B4" s="2">
        <v>46196</v>
      </c>
      <c r="C4">
        <v>27</v>
      </c>
      <c r="D4" s="2" cm="1">
        <f t="array" ref="D4">_xlfn.LET(
    _xlpm._完了日,_加工実績DATA[加工完了日],
    _xlpm._調整納期列,_t受注ﾌｧｲﾙ_TPI[調整納期],
    _xlpm._加工完了日,_xlfn.TAKE(
                _xlfn._xlws.FILTER(_xlpm._完了日,
                    (A4=_加工実績DATA[依頼NO])*
                    (YEAR(B4) = YEAR(_xlpm._完了日))
                ),1),
    IF(_xlpm._加工完了日 = 0,NA(),_xlpm._加工完了日)
)</f>
        <v>46196</v>
      </c>
      <c r="E4" s="2" t="str" cm="1">
        <f t="array" ref="E4">_xlfn.LET(
    _xlpm._完了日列,#REF!,
    _xlpm._完了日,
    _xlfn.TAKE(
        _xlfn._xlws.FILTER(_xlpm._完了日列,
            (A4=#REF!)*
            (DATEVALUE("2025/1/1") &lt; B4)
        ),1
    ),
    IFERROR(_xlpm._完了日,"")
)</f>
        <v/>
      </c>
      <c r="F4" s="2">
        <f t="shared" si="0"/>
        <v>46196</v>
      </c>
      <c r="G4" s="5" cm="1">
        <f t="array" ref="G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(A4=_xlpm._依頼NO列) *
                (YEAR(_xlpm._月次年月日列) = YEAR(F4))
            )
        ),
    0)
)</f>
        <v>0</v>
      </c>
      <c r="H4" s="5">
        <f>IFERROR(
    IF(
        _t受注ﾌｧｲﾙ_TPI[[#This Row],[受注金額(修正)]] &gt; _t受注ﾌｧｲﾙ_TPI[[#This Row],[加工金額合計(月次実績)]],
        _t受注ﾌｧｲﾙ_TPI[[#This Row],[受注金額(修正)]],
        _t受注ﾌｧｲﾙ_TPI[[#This Row],[加工金額合計(月次実績)]]
    ),
    0
)</f>
        <v>27</v>
      </c>
    </row>
    <row r="5" spans="1:13">
      <c r="A5" s="232" t="s">
        <v>2046</v>
      </c>
      <c r="B5" s="2">
        <v>46195</v>
      </c>
      <c r="C5">
        <v>0</v>
      </c>
      <c r="D5" s="2" cm="1">
        <f t="array" ref="D5">_xlfn.LET(
    _xlpm._完了日,_加工実績DATA[加工完了日],
    _xlpm._調整納期列,_t受注ﾌｧｲﾙ_TPI[調整納期],
    _xlpm._加工完了日,_xlfn.TAKE(
                _xlfn._xlws.FILTER(_xlpm._完了日,
                    (A5=_加工実績DATA[依頼NO])*
                    (YEAR(B5) = YEAR(_xlpm._完了日))
                ),1),
    IF(_xlpm._加工完了日 = 0,NA(),_xlpm._加工完了日)
)</f>
        <v>46185</v>
      </c>
      <c r="E5" s="2" t="str" cm="1">
        <f t="array" ref="E5">_xlfn.LET(
    _xlpm._完了日列,#REF!,
    _xlpm._完了日,
    _xlfn.TAKE(
        _xlfn._xlws.FILTER(_xlpm._完了日列,
            (A5=#REF!)*
            (DATEVALUE("2025/1/1") &lt; B5)
        ),1
    ),
    IFERROR(_xlpm._完了日,"")
)</f>
        <v/>
      </c>
      <c r="F5" s="2">
        <f t="shared" si="0"/>
        <v>46185</v>
      </c>
      <c r="G5" s="5" cm="1">
        <f t="array" ref="G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(A5=_xlpm._依頼NO列) *
                (YEAR(_xlpm._月次年月日列) = YEAR(F5))
            )
        ),
    0)
)</f>
        <v>0</v>
      </c>
      <c r="H5" s="5">
        <f>IFERROR(
    IF(
        _t受注ﾌｧｲﾙ_TPI[[#This Row],[受注金額(修正)]] &gt; _t受注ﾌｧｲﾙ_TPI[[#This Row],[加工金額合計(月次実績)]],
        _t受注ﾌｧｲﾙ_TPI[[#This Row],[受注金額(修正)]],
        _t受注ﾌｧｲﾙ_TPI[[#This Row],[加工金額合計(月次実績)]]
    ),
    0
)</f>
        <v>0</v>
      </c>
    </row>
    <row r="6" spans="1:13">
      <c r="A6" s="232" t="s">
        <v>213</v>
      </c>
      <c r="B6" s="2">
        <v>46184</v>
      </c>
      <c r="C6">
        <v>6600</v>
      </c>
      <c r="D6" s="2" cm="1">
        <f t="array" ref="D6">_xlfn.LET(
    _xlpm._完了日,_加工実績DATA[加工完了日],
    _xlpm._調整納期列,_t受注ﾌｧｲﾙ_TPI[調整納期],
    _xlpm._加工完了日,_xlfn.TAKE(
                _xlfn._xlws.FILTER(_xlpm._完了日,
                    (A6=_加工実績DATA[依頼NO])*
                    (YEAR(B6) = YEAR(_xlpm._完了日))
                ),1),
    IF(_xlpm._加工完了日 = 0,NA(),_xlpm._加工完了日)
)</f>
        <v>46181</v>
      </c>
      <c r="E6" s="2" t="str" cm="1">
        <f t="array" ref="E6">_xlfn.LET(
    _xlpm._完了日列,#REF!,
    _xlpm._完了日,
    _xlfn.TAKE(
        _xlfn._xlws.FILTER(_xlpm._完了日列,
            (A6=#REF!)*
            (DATEVALUE("2025/1/1") &lt; B6)
        ),1
    ),
    IFERROR(_xlpm._完了日,"")
)</f>
        <v/>
      </c>
      <c r="F6" s="2">
        <f t="shared" si="0"/>
        <v>46181</v>
      </c>
      <c r="G6" s="5" cm="1">
        <f t="array" ref="G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(A6=_xlpm._依頼NO列) *
                (YEAR(_xlpm._月次年月日列) = YEAR(F6))
            )
        ),
    0)
)</f>
        <v>0</v>
      </c>
      <c r="H6" s="5">
        <f>IFERROR(
    IF(
        _t受注ﾌｧｲﾙ_TPI[[#This Row],[受注金額(修正)]] &gt; _t受注ﾌｧｲﾙ_TPI[[#This Row],[加工金額合計(月次実績)]],
        _t受注ﾌｧｲﾙ_TPI[[#This Row],[受注金額(修正)]],
        _t受注ﾌｧｲﾙ_TPI[[#This Row],[加工金額合計(月次実績)]]
    ),
    0
)</f>
        <v>6600</v>
      </c>
      <c r="M6" s="2"/>
    </row>
    <row r="7" spans="1:13">
      <c r="A7" s="232" t="s">
        <v>1985</v>
      </c>
      <c r="B7" s="2">
        <v>46183</v>
      </c>
      <c r="C7">
        <v>0</v>
      </c>
      <c r="D7" s="2" cm="1">
        <f t="array" ref="D7">_xlfn.LET(
    _xlpm._完了日,_加工実績DATA[加工完了日],
    _xlpm._調整納期列,_t受注ﾌｧｲﾙ_TPI[調整納期],
    _xlpm._加工完了日,_xlfn.TAKE(
                _xlfn._xlws.FILTER(_xlpm._完了日,
                    (A7=_加工実績DATA[依頼NO])*
                    (YEAR(B7) = YEAR(_xlpm._完了日))
                ),1),
    IF(_xlpm._加工完了日 = 0,NA(),_xlpm._加工完了日)
)</f>
        <v>46181</v>
      </c>
      <c r="E7" s="2" t="str" cm="1">
        <f t="array" ref="E7">_xlfn.LET(
    _xlpm._完了日列,#REF!,
    _xlpm._完了日,
    _xlfn.TAKE(
        _xlfn._xlws.FILTER(_xlpm._完了日列,
            (A7=#REF!)*
            (DATEVALUE("2025/1/1") &lt; B7)
        ),1
    ),
    IFERROR(_xlpm._完了日,"")
)</f>
        <v/>
      </c>
      <c r="F7" s="2">
        <f t="shared" si="0"/>
        <v>46181</v>
      </c>
      <c r="G7" s="5" cm="1">
        <f t="array" ref="G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(A7=_xlpm._依頼NO列) *
                (YEAR(_xlpm._月次年月日列) = YEAR(F7))
            )
        ),
    0)
)</f>
        <v>0</v>
      </c>
      <c r="H7" s="5">
        <f>IFERROR(
    IF(
        _t受注ﾌｧｲﾙ_TPI[[#This Row],[受注金額(修正)]] &gt; _t受注ﾌｧｲﾙ_TPI[[#This Row],[加工金額合計(月次実績)]],
        _t受注ﾌｧｲﾙ_TPI[[#This Row],[受注金額(修正)]],
        _t受注ﾌｧｲﾙ_TPI[[#This Row],[加工金額合計(月次実績)]]
    ),
    0
)</f>
        <v>0</v>
      </c>
    </row>
    <row r="8" spans="1:13">
      <c r="A8" s="232" t="s">
        <v>528</v>
      </c>
      <c r="B8" s="2">
        <v>46196</v>
      </c>
      <c r="C8">
        <v>32760</v>
      </c>
      <c r="D8" s="2" cm="1">
        <f t="array" ref="D8">_xlfn.LET(
    _xlpm._完了日,_加工実績DATA[加工完了日],
    _xlpm._調整納期列,_t受注ﾌｧｲﾙ_TPI[調整納期],
    _xlpm._加工完了日,_xlfn.TAKE(
                _xlfn._xlws.FILTER(_xlpm._完了日,
                    (A8=_加工実績DATA[依頼NO])*
                    (YEAR(B8) = YEAR(_xlpm._完了日))
                ),1),
    IF(_xlpm._加工完了日 = 0,NA(),_xlpm._加工完了日)
)</f>
        <v>46191</v>
      </c>
      <c r="E8" s="2" t="str" cm="1">
        <f t="array" ref="E8">_xlfn.LET(
    _xlpm._完了日列,#REF!,
    _xlpm._完了日,
    _xlfn.TAKE(
        _xlfn._xlws.FILTER(_xlpm._完了日列,
            (A8=#REF!)*
            (DATEVALUE("2025/1/1") &lt; B8)
        ),1
    ),
    IFERROR(_xlpm._完了日,"")
)</f>
        <v/>
      </c>
      <c r="F8" s="2">
        <f t="shared" si="0"/>
        <v>46191</v>
      </c>
      <c r="G8" s="5" cm="1">
        <f t="array" ref="G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(A8=_xlpm._依頼NO列) *
                (YEAR(_xlpm._月次年月日列) = YEAR(F8))
            )
        ),
    0)
)</f>
        <v>0</v>
      </c>
      <c r="H8" s="5">
        <f>IFERROR(
    IF(
        _t受注ﾌｧｲﾙ_TPI[[#This Row],[受注金額(修正)]] &gt; _t受注ﾌｧｲﾙ_TPI[[#This Row],[加工金額合計(月次実績)]],
        _t受注ﾌｧｲﾙ_TPI[[#This Row],[受注金額(修正)]],
        _t受注ﾌｧｲﾙ_TPI[[#This Row],[加工金額合計(月次実績)]]
    ),
    0
)</f>
        <v>32760</v>
      </c>
    </row>
    <row r="9" spans="1:13">
      <c r="A9" s="232" t="s">
        <v>1991</v>
      </c>
      <c r="B9" s="2">
        <v>46188</v>
      </c>
      <c r="C9">
        <v>20425</v>
      </c>
      <c r="D9" s="2" cm="1">
        <f t="array" ref="D9">_xlfn.LET(
    _xlpm._完了日,_加工実績DATA[加工完了日],
    _xlpm._調整納期列,_t受注ﾌｧｲﾙ_TPI[調整納期],
    _xlpm._加工完了日,_xlfn.TAKE(
                _xlfn._xlws.FILTER(_xlpm._完了日,
                    (A9=_加工実績DATA[依頼NO])*
                    (YEAR(B9) = YEAR(_xlpm._完了日))
                ),1),
    IF(_xlpm._加工完了日 = 0,NA(),_xlpm._加工完了日)
)</f>
        <v>46184</v>
      </c>
      <c r="E9" s="2" t="str" cm="1">
        <f t="array" ref="E9">_xlfn.LET(
    _xlpm._完了日列,#REF!,
    _xlpm._完了日,
    _xlfn.TAKE(
        _xlfn._xlws.FILTER(_xlpm._完了日列,
            (A9=#REF!)*
            (DATEVALUE("2025/1/1") &lt; B9)
        ),1
    ),
    IFERROR(_xlpm._完了日,"")
)</f>
        <v/>
      </c>
      <c r="F9" s="2">
        <f t="shared" si="0"/>
        <v>46184</v>
      </c>
      <c r="G9" s="5" cm="1">
        <f t="array" ref="G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(A9=_xlpm._依頼NO列) *
                (YEAR(_xlpm._月次年月日列) = YEAR(F9))
            )
        ),
    0)
)</f>
        <v>0</v>
      </c>
      <c r="H9" s="5">
        <f>IFERROR(
    IF(
        _t受注ﾌｧｲﾙ_TPI[[#This Row],[受注金額(修正)]] &gt; _t受注ﾌｧｲﾙ_TPI[[#This Row],[加工金額合計(月次実績)]],
        _t受注ﾌｧｲﾙ_TPI[[#This Row],[受注金額(修正)]],
        _t受注ﾌｧｲﾙ_TPI[[#This Row],[加工金額合計(月次実績)]]
    ),
    0
)</f>
        <v>20425</v>
      </c>
    </row>
    <row r="10" spans="1:13">
      <c r="A10" s="232" t="s">
        <v>1994</v>
      </c>
      <c r="B10" s="2">
        <v>46195</v>
      </c>
      <c r="C10">
        <v>40850</v>
      </c>
      <c r="D10" s="2" cm="1">
        <f t="array" ref="D10">_xlfn.LET(
    _xlpm._完了日,_加工実績DATA[加工完了日],
    _xlpm._調整納期列,_t受注ﾌｧｲﾙ_TPI[調整納期],
    _xlpm._加工完了日,_xlfn.TAKE(
                _xlfn._xlws.FILTER(_xlpm._完了日,
                    (A10=_加工実績DATA[依頼NO])*
                    (YEAR(B10) = YEAR(_xlpm._完了日))
                ),1),
    IF(_xlpm._加工完了日 = 0,NA(),_xlpm._加工完了日)
)</f>
        <v>46185</v>
      </c>
      <c r="E10" s="2" t="str" cm="1">
        <f t="array" ref="E10">_xlfn.LET(
    _xlpm._完了日列,#REF!,
    _xlpm._完了日,
    _xlfn.TAKE(
        _xlfn._xlws.FILTER(_xlpm._完了日列,
            (A10=#REF!)*
            (DATEVALUE("2025/1/1") &lt; B10)
        ),1
    ),
    IFERROR(_xlpm._完了日,"")
)</f>
        <v/>
      </c>
      <c r="F10" s="2">
        <f t="shared" si="0"/>
        <v>46185</v>
      </c>
      <c r="G10" s="5" cm="1">
        <f t="array" ref="G1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(A10=_xlpm._依頼NO列) *
                (YEAR(_xlpm._月次年月日列) = YEAR(F10))
            )
        ),
    0)
)</f>
        <v>0</v>
      </c>
      <c r="H10" s="5">
        <f>IFERROR(
    IF(
        _t受注ﾌｧｲﾙ_TPI[[#This Row],[受注金額(修正)]] &gt; _t受注ﾌｧｲﾙ_TPI[[#This Row],[加工金額合計(月次実績)]],
        _t受注ﾌｧｲﾙ_TPI[[#This Row],[受注金額(修正)]],
        _t受注ﾌｧｲﾙ_TPI[[#This Row],[加工金額合計(月次実績)]]
    ),
    0
)</f>
        <v>40850</v>
      </c>
    </row>
    <row r="11" spans="1:13">
      <c r="A11" s="232" t="s">
        <v>526</v>
      </c>
      <c r="B11" s="2">
        <v>46183</v>
      </c>
      <c r="C11">
        <v>7800</v>
      </c>
      <c r="D11" s="2" cm="1">
        <f t="array" ref="D11">_xlfn.LET(
    _xlpm._完了日,_加工実績DATA[加工完了日],
    _xlpm._調整納期列,_t受注ﾌｧｲﾙ_TPI[調整納期],
    _xlpm._加工完了日,_xlfn.TAKE(
                _xlfn._xlws.FILTER(_xlpm._完了日,
                    (A11=_加工実績DATA[依頼NO])*
                    (YEAR(B11) = YEAR(_xlpm._完了日))
                ),1),
    IF(_xlpm._加工完了日 = 0,NA(),_xlpm._加工完了日)
)</f>
        <v>46182</v>
      </c>
      <c r="E11" s="2" t="str" cm="1">
        <f t="array" ref="E11">_xlfn.LET(
    _xlpm._完了日列,#REF!,
    _xlpm._完了日,
    _xlfn.TAKE(
        _xlfn._xlws.FILTER(_xlpm._完了日列,
            (A11=#REF!)*
            (DATEVALUE("2025/1/1") &lt; B11)
        ),1
    ),
    IFERROR(_xlpm._完了日,"")
)</f>
        <v/>
      </c>
      <c r="F11" s="2">
        <f t="shared" si="0"/>
        <v>46182</v>
      </c>
      <c r="G11" s="5" cm="1">
        <f t="array" ref="G1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(A11=_xlpm._依頼NO列) *
                (YEAR(_xlpm._月次年月日列) = YEAR(F11))
            )
        ),
    0)
)</f>
        <v>0</v>
      </c>
      <c r="H11" s="5">
        <f>IFERROR(
    IF(
        _t受注ﾌｧｲﾙ_TPI[[#This Row],[受注金額(修正)]] &gt; _t受注ﾌｧｲﾙ_TPI[[#This Row],[加工金額合計(月次実績)]],
        _t受注ﾌｧｲﾙ_TPI[[#This Row],[受注金額(修正)]],
        _t受注ﾌｧｲﾙ_TPI[[#This Row],[加工金額合計(月次実績)]]
    ),
    0
)</f>
        <v>7800</v>
      </c>
    </row>
    <row r="12" spans="1:13">
      <c r="A12" s="232" t="s">
        <v>536</v>
      </c>
      <c r="B12" s="2">
        <v>46176</v>
      </c>
      <c r="C12">
        <v>0</v>
      </c>
      <c r="D12" s="2" t="e" cm="1" vm="10">
        <f t="array" ref="D12">_xlfn.LET(
    _xlpm._完了日,_加工実績DATA[加工完了日],
    _xlpm._調整納期列,_t受注ﾌｧｲﾙ_TPI[調整納期],
    _xlpm._加工完了日,_xlfn.TAKE(
                _xlfn._xlws.FILTER(_xlpm._完了日,
                    (A12=_加工実績DATA[依頼NO])*
                    (YEAR(B12) = YEAR(_xlpm._完了日))
                ),1),
    IF(_xlpm._加工完了日 = 0,NA(),_xlpm._加工完了日)
)</f>
        <v>#VALUE!</v>
      </c>
      <c r="E12" s="2" t="str" cm="1">
        <f t="array" ref="E12">_xlfn.LET(
    _xlpm._完了日列,#REF!,
    _xlpm._完了日,
    _xlfn.TAKE(
        _xlfn._xlws.FILTER(_xlpm._完了日列,
            (A12=#REF!)*
            (DATEVALUE("2025/1/1") &lt; B12)
        ),1
    ),
    IFERROR(_xlpm._完了日,"")
)</f>
        <v/>
      </c>
      <c r="F12" s="2">
        <f t="shared" si="0"/>
        <v>46176</v>
      </c>
      <c r="G12" s="5" cm="1">
        <f t="array" ref="G1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(A12=_xlpm._依頼NO列) *
                (YEAR(_xlpm._月次年月日列) = YEAR(F12))
            )
        ),
    0)
)</f>
        <v>0</v>
      </c>
      <c r="H12" s="5">
        <f>IFERROR(
    IF(
        _t受注ﾌｧｲﾙ_TPI[[#This Row],[受注金額(修正)]] &gt; _t受注ﾌｧｲﾙ_TPI[[#This Row],[加工金額合計(月次実績)]],
        _t受注ﾌｧｲﾙ_TPI[[#This Row],[受注金額(修正)]],
        _t受注ﾌｧｲﾙ_TPI[[#This Row],[加工金額合計(月次実績)]]
    ),
    0
)</f>
        <v>0</v>
      </c>
    </row>
    <row r="13" spans="1:13">
      <c r="A13" s="232" t="s">
        <v>123</v>
      </c>
      <c r="B13" s="2">
        <v>46176</v>
      </c>
      <c r="C13">
        <v>44000</v>
      </c>
      <c r="D13" s="2" t="e" cm="1" vm="10">
        <f t="array" ref="D13">_xlfn.LET(
    _xlpm._完了日,_加工実績DATA[加工完了日],
    _xlpm._調整納期列,_t受注ﾌｧｲﾙ_TPI[調整納期],
    _xlpm._加工完了日,_xlfn.TAKE(
                _xlfn._xlws.FILTER(_xlpm._完了日,
                    (A13=_加工実績DATA[依頼NO])*
                    (YEAR(B13) = YEAR(_xlpm._完了日))
                ),1),
    IF(_xlpm._加工完了日 = 0,NA(),_xlpm._加工完了日)
)</f>
        <v>#VALUE!</v>
      </c>
      <c r="E13" s="2" t="str" cm="1">
        <f t="array" ref="E13">_xlfn.LET(
    _xlpm._完了日列,#REF!,
    _xlpm._完了日,
    _xlfn.TAKE(
        _xlfn._xlws.FILTER(_xlpm._完了日列,
            (A13=#REF!)*
            (DATEVALUE("2025/1/1") &lt; B13)
        ),1
    ),
    IFERROR(_xlpm._完了日,"")
)</f>
        <v/>
      </c>
      <c r="F13" s="2">
        <f t="shared" si="0"/>
        <v>46176</v>
      </c>
      <c r="G13" s="5" cm="1">
        <f t="array" ref="G1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(A13=_xlpm._依頼NO列) *
                (YEAR(_xlpm._月次年月日列) = YEAR(F13))
            )
        ),
    0)
)</f>
        <v>0</v>
      </c>
      <c r="H13" s="5">
        <f>IFERROR(
    IF(
        _t受注ﾌｧｲﾙ_TPI[[#This Row],[受注金額(修正)]] &gt; _t受注ﾌｧｲﾙ_TPI[[#This Row],[加工金額合計(月次実績)]],
        _t受注ﾌｧｲﾙ_TPI[[#This Row],[受注金額(修正)]],
        _t受注ﾌｧｲﾙ_TPI[[#This Row],[加工金額合計(月次実績)]]
    ),
    0
)</f>
        <v>44000</v>
      </c>
    </row>
    <row r="14" spans="1:13">
      <c r="A14" s="232" t="s">
        <v>1671</v>
      </c>
      <c r="B14" s="2">
        <v>46178</v>
      </c>
      <c r="C14">
        <v>166840</v>
      </c>
      <c r="D14" s="2" t="e" cm="1" vm="10">
        <f t="array" ref="D14">_xlfn.LET(
    _xlpm._完了日,_加工実績DATA[加工完了日],
    _xlpm._調整納期列,_t受注ﾌｧｲﾙ_TPI[調整納期],
    _xlpm._加工完了日,_xlfn.TAKE(
                _xlfn._xlws.FILTER(_xlpm._完了日,
                    (A14=_加工実績DATA[依頼NO])*
                    (YEAR(B14) = YEAR(_xlpm._完了日))
                ),1),
    IF(_xlpm._加工完了日 = 0,NA(),_xlpm._加工完了日)
)</f>
        <v>#VALUE!</v>
      </c>
      <c r="E14" s="2" t="str" cm="1">
        <f t="array" ref="E14">_xlfn.LET(
    _xlpm._完了日列,#REF!,
    _xlpm._完了日,
    _xlfn.TAKE(
        _xlfn._xlws.FILTER(_xlpm._完了日列,
            (A14=#REF!)*
            (DATEVALUE("2025/1/1") &lt; B14)
        ),1
    ),
    IFERROR(_xlpm._完了日,"")
)</f>
        <v/>
      </c>
      <c r="F14" s="2">
        <f t="shared" si="0"/>
        <v>46178</v>
      </c>
      <c r="G14" s="5" cm="1">
        <f t="array" ref="G1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(A14=_xlpm._依頼NO列) *
                (YEAR(_xlpm._月次年月日列) = YEAR(F14))
            )
        ),
    0)
)</f>
        <v>0</v>
      </c>
      <c r="H14" s="5">
        <f>IFERROR(
    IF(
        _t受注ﾌｧｲﾙ_TPI[[#This Row],[受注金額(修正)]] &gt; _t受注ﾌｧｲﾙ_TPI[[#This Row],[加工金額合計(月次実績)]],
        _t受注ﾌｧｲﾙ_TPI[[#This Row],[受注金額(修正)]],
        _t受注ﾌｧｲﾙ_TPI[[#This Row],[加工金額合計(月次実績)]]
    ),
    0
)</f>
        <v>166840</v>
      </c>
    </row>
    <row r="15" spans="1:13">
      <c r="A15" s="232" t="s">
        <v>1677</v>
      </c>
      <c r="B15" s="2">
        <v>46171</v>
      </c>
      <c r="C15">
        <v>83119</v>
      </c>
      <c r="D15" s="2" t="e" cm="1" vm="10">
        <f t="array" ref="D15">_xlfn.LET(
    _xlpm._完了日,_加工実績DATA[加工完了日],
    _xlpm._調整納期列,_t受注ﾌｧｲﾙ_TPI[調整納期],
    _xlpm._加工完了日,_xlfn.TAKE(
                _xlfn._xlws.FILTER(_xlpm._完了日,
                    (A15=_加工実績DATA[依頼NO])*
                    (YEAR(B15) = YEAR(_xlpm._完了日))
                ),1),
    IF(_xlpm._加工完了日 = 0,NA(),_xlpm._加工完了日)
)</f>
        <v>#VALUE!</v>
      </c>
      <c r="E15" s="2" t="str" cm="1">
        <f t="array" ref="E15">_xlfn.LET(
    _xlpm._完了日列,#REF!,
    _xlpm._完了日,
    _xlfn.TAKE(
        _xlfn._xlws.FILTER(_xlpm._完了日列,
            (A15=#REF!)*
            (DATEVALUE("2025/1/1") &lt; B15)
        ),1
    ),
    IFERROR(_xlpm._完了日,"")
)</f>
        <v/>
      </c>
      <c r="F15" s="2">
        <f t="shared" si="0"/>
        <v>46171</v>
      </c>
      <c r="G15" s="5" cm="1">
        <f t="array" ref="G1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(A15=_xlpm._依頼NO列) *
                (YEAR(_xlpm._月次年月日列) = YEAR(F15))
            )
        ),
    0)
)</f>
        <v>0</v>
      </c>
      <c r="H15" s="5">
        <f>IFERROR(
    IF(
        _t受注ﾌｧｲﾙ_TPI[[#This Row],[受注金額(修正)]] &gt; _t受注ﾌｧｲﾙ_TPI[[#This Row],[加工金額合計(月次実績)]],
        _t受注ﾌｧｲﾙ_TPI[[#This Row],[受注金額(修正)]],
        _t受注ﾌｧｲﾙ_TPI[[#This Row],[加工金額合計(月次実績)]]
    ),
    0
)</f>
        <v>83119</v>
      </c>
    </row>
    <row r="16" spans="1:13">
      <c r="A16" s="232" t="s">
        <v>1594</v>
      </c>
      <c r="B16" s="2">
        <v>46176</v>
      </c>
      <c r="C16">
        <v>73245</v>
      </c>
      <c r="D16" s="2" t="e" cm="1" vm="10">
        <f t="array" ref="D16">_xlfn.LET(
    _xlpm._完了日,_加工実績DATA[加工完了日],
    _xlpm._調整納期列,_t受注ﾌｧｲﾙ_TPI[調整納期],
    _xlpm._加工完了日,_xlfn.TAKE(
                _xlfn._xlws.FILTER(_xlpm._完了日,
                    (A16=_加工実績DATA[依頼NO])*
                    (YEAR(B16) = YEAR(_xlpm._完了日))
                ),1),
    IF(_xlpm._加工完了日 = 0,NA(),_xlpm._加工完了日)
)</f>
        <v>#VALUE!</v>
      </c>
      <c r="E16" s="2" t="str" cm="1">
        <f t="array" ref="E16">_xlfn.LET(
    _xlpm._完了日列,#REF!,
    _xlpm._完了日,
    _xlfn.TAKE(
        _xlfn._xlws.FILTER(_xlpm._完了日列,
            (A16=#REF!)*
            (DATEVALUE("2025/1/1") &lt; B16)
        ),1
    ),
    IFERROR(_xlpm._完了日,"")
)</f>
        <v/>
      </c>
      <c r="F16" s="2">
        <f t="shared" si="0"/>
        <v>46176</v>
      </c>
      <c r="G16" s="5" cm="1">
        <f t="array" ref="G1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(A16=_xlpm._依頼NO列) *
                (YEAR(_xlpm._月次年月日列) = YEAR(F16))
            )
        ),
    0)
)</f>
        <v>0</v>
      </c>
      <c r="H16" s="5">
        <f>IFERROR(
    IF(
        _t受注ﾌｧｲﾙ_TPI[[#This Row],[受注金額(修正)]] &gt; _t受注ﾌｧｲﾙ_TPI[[#This Row],[加工金額合計(月次実績)]],
        _t受注ﾌｧｲﾙ_TPI[[#This Row],[受注金額(修正)]],
        _t受注ﾌｧｲﾙ_TPI[[#This Row],[加工金額合計(月次実績)]]
    ),
    0
)</f>
        <v>73245</v>
      </c>
    </row>
    <row r="17" spans="1:8">
      <c r="A17" s="232" t="s">
        <v>525</v>
      </c>
      <c r="B17" s="2">
        <v>46178</v>
      </c>
      <c r="C17">
        <v>60060</v>
      </c>
      <c r="D17" s="2" t="e" cm="1" vm="10">
        <f t="array" ref="D17">_xlfn.LET(
    _xlpm._完了日,_加工実績DATA[加工完了日],
    _xlpm._調整納期列,_t受注ﾌｧｲﾙ_TPI[調整納期],
    _xlpm._加工完了日,_xlfn.TAKE(
                _xlfn._xlws.FILTER(_xlpm._完了日,
                    (A17=_加工実績DATA[依頼NO])*
                    (YEAR(B17) = YEAR(_xlpm._完了日))
                ),1),
    IF(_xlpm._加工完了日 = 0,NA(),_xlpm._加工完了日)
)</f>
        <v>#VALUE!</v>
      </c>
      <c r="E17" s="2" t="str" cm="1">
        <f t="array" ref="E17">_xlfn.LET(
    _xlpm._完了日列,#REF!,
    _xlpm._完了日,
    _xlfn.TAKE(
        _xlfn._xlws.FILTER(_xlpm._完了日列,
            (A17=#REF!)*
            (DATEVALUE("2025/1/1") &lt; B17)
        ),1
    ),
    IFERROR(_xlpm._完了日,"")
)</f>
        <v/>
      </c>
      <c r="F17" s="2">
        <f t="shared" si="0"/>
        <v>46178</v>
      </c>
      <c r="G17" s="5" cm="1">
        <f t="array" ref="G1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(A17=_xlpm._依頼NO列) *
                (YEAR(_xlpm._月次年月日列) = YEAR(F17))
            )
        ),
    0)
)</f>
        <v>0</v>
      </c>
      <c r="H17" s="5">
        <f>IFERROR(
    IF(
        _t受注ﾌｧｲﾙ_TPI[[#This Row],[受注金額(修正)]] &gt; _t受注ﾌｧｲﾙ_TPI[[#This Row],[加工金額合計(月次実績)]],
        _t受注ﾌｧｲﾙ_TPI[[#This Row],[受注金額(修正)]],
        _t受注ﾌｧｲﾙ_TPI[[#This Row],[加工金額合計(月次実績)]]
    ),
    0
)</f>
        <v>60060</v>
      </c>
    </row>
    <row r="18" spans="1:8">
      <c r="A18" s="232" t="s">
        <v>1539</v>
      </c>
      <c r="B18" s="2">
        <v>46167</v>
      </c>
      <c r="C18">
        <v>32680</v>
      </c>
      <c r="D18" s="2" t="e" cm="1" vm="10">
        <f t="array" ref="D18">_xlfn.LET(
    _xlpm._完了日,_加工実績DATA[加工完了日],
    _xlpm._調整納期列,_t受注ﾌｧｲﾙ_TPI[調整納期],
    _xlpm._加工完了日,_xlfn.TAKE(
                _xlfn._xlws.FILTER(_xlpm._完了日,
                    (A18=_加工実績DATA[依頼NO])*
                    (YEAR(B18) = YEAR(_xlpm._完了日))
                ),1),
    IF(_xlpm._加工完了日 = 0,NA(),_xlpm._加工完了日)
)</f>
        <v>#VALUE!</v>
      </c>
      <c r="E18" s="2" t="str" cm="1">
        <f t="array" ref="E18">_xlfn.LET(
    _xlpm._完了日列,#REF!,
    _xlpm._完了日,
    _xlfn.TAKE(
        _xlfn._xlws.FILTER(_xlpm._完了日列,
            (A18=#REF!)*
            (DATEVALUE("2025/1/1") &lt; B18)
        ),1
    ),
    IFERROR(_xlpm._完了日,"")
)</f>
        <v/>
      </c>
      <c r="F18" s="2">
        <f t="shared" si="0"/>
        <v>46167</v>
      </c>
      <c r="G18" s="5" cm="1">
        <f t="array" ref="G1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(A18=_xlpm._依頼NO列) *
                (YEAR(_xlpm._月次年月日列) = YEAR(F18))
            )
        ),
    0)
)</f>
        <v>0</v>
      </c>
      <c r="H18" s="5">
        <f>IFERROR(
    IF(
        _t受注ﾌｧｲﾙ_TPI[[#This Row],[受注金額(修正)]] &gt; _t受注ﾌｧｲﾙ_TPI[[#This Row],[加工金額合計(月次実績)]],
        _t受注ﾌｧｲﾙ_TPI[[#This Row],[受注金額(修正)]],
        _t受注ﾌｧｲﾙ_TPI[[#This Row],[加工金額合計(月次実績)]]
    ),
    0
)</f>
        <v>32680</v>
      </c>
    </row>
    <row r="19" spans="1:8">
      <c r="A19" s="232" t="s">
        <v>1404</v>
      </c>
      <c r="B19" s="2">
        <v>46140</v>
      </c>
      <c r="C19">
        <v>0</v>
      </c>
      <c r="D19" s="2" t="e" cm="1" vm="10">
        <f t="array" ref="D19">_xlfn.LET(
    _xlpm._完了日,_加工実績DATA[加工完了日],
    _xlpm._調整納期列,_t受注ﾌｧｲﾙ_TPI[調整納期],
    _xlpm._加工完了日,_xlfn.TAKE(
                _xlfn._xlws.FILTER(_xlpm._完了日,
                    (A19=_加工実績DATA[依頼NO])*
                    (YEAR(B19) = YEAR(_xlpm._完了日))
                ),1),
    IF(_xlpm._加工完了日 = 0,NA(),_xlpm._加工完了日)
)</f>
        <v>#VALUE!</v>
      </c>
      <c r="E19" s="2" t="str" cm="1">
        <f t="array" ref="E19">_xlfn.LET(
    _xlpm._完了日列,#REF!,
    _xlpm._完了日,
    _xlfn.TAKE(
        _xlfn._xlws.FILTER(_xlpm._完了日列,
            (A19=#REF!)*
            (DATEVALUE("2025/1/1") &lt; B19)
        ),1
    ),
    IFERROR(_xlpm._完了日,"")
)</f>
        <v/>
      </c>
      <c r="F19" s="2">
        <f t="shared" si="0"/>
        <v>46140</v>
      </c>
      <c r="G19" s="5" cm="1">
        <f t="array" ref="G1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(A19=_xlpm._依頼NO列) *
                (YEAR(_xlpm._月次年月日列) = YEAR(F19))
            )
        ),
    0)
)</f>
        <v>0</v>
      </c>
      <c r="H19" s="5">
        <f>IFERROR(
    IF(
        _t受注ﾌｧｲﾙ_TPI[[#This Row],[受注金額(修正)]] &gt; _t受注ﾌｧｲﾙ_TPI[[#This Row],[加工金額合計(月次実績)]],
        _t受注ﾌｧｲﾙ_TPI[[#This Row],[受注金額(修正)]],
        _t受注ﾌｧｲﾙ_TPI[[#This Row],[加工金額合計(月次実績)]]
    ),
    0
)</f>
        <v>0</v>
      </c>
    </row>
    <row r="20" spans="1:8">
      <c r="A20" s="232" t="s">
        <v>1405</v>
      </c>
      <c r="B20" s="2">
        <v>46139</v>
      </c>
      <c r="C20">
        <v>0</v>
      </c>
      <c r="D20" s="2" t="e" cm="1" vm="10">
        <f t="array" ref="D20">_xlfn.LET(
    _xlpm._完了日,_加工実績DATA[加工完了日],
    _xlpm._調整納期列,_t受注ﾌｧｲﾙ_TPI[調整納期],
    _xlpm._加工完了日,_xlfn.TAKE(
                _xlfn._xlws.FILTER(_xlpm._完了日,
                    (A20=_加工実績DATA[依頼NO])*
                    (YEAR(B20) = YEAR(_xlpm._完了日))
                ),1),
    IF(_xlpm._加工完了日 = 0,NA(),_xlpm._加工完了日)
)</f>
        <v>#VALUE!</v>
      </c>
      <c r="E20" s="2" t="str" cm="1">
        <f t="array" ref="E20">_xlfn.LET(
    _xlpm._完了日列,#REF!,
    _xlpm._完了日,
    _xlfn.TAKE(
        _xlfn._xlws.FILTER(_xlpm._完了日列,
            (A20=#REF!)*
            (DATEVALUE("2025/1/1") &lt; B20)
        ),1
    ),
    IFERROR(_xlpm._完了日,"")
)</f>
        <v/>
      </c>
      <c r="F20" s="2">
        <f t="shared" si="0"/>
        <v>46139</v>
      </c>
      <c r="G20" s="5" cm="1">
        <f t="array" ref="G2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(A20=_xlpm._依頼NO列) *
                (YEAR(_xlpm._月次年月日列) = YEAR(F20))
            )
        ),
    0)
)</f>
        <v>0</v>
      </c>
      <c r="H20" s="5">
        <f>IFERROR(
    IF(
        _t受注ﾌｧｲﾙ_TPI[[#This Row],[受注金額(修正)]] &gt; _t受注ﾌｧｲﾙ_TPI[[#This Row],[加工金額合計(月次実績)]],
        _t受注ﾌｧｲﾙ_TPI[[#This Row],[受注金額(修正)]],
        _t受注ﾌｧｲﾙ_TPI[[#This Row],[加工金額合計(月次実績)]]
    ),
    0
)</f>
        <v>0</v>
      </c>
    </row>
    <row r="21" spans="1:8">
      <c r="A21" s="232" t="s">
        <v>501</v>
      </c>
      <c r="B21" s="2">
        <v>46154</v>
      </c>
      <c r="C21">
        <v>54600</v>
      </c>
      <c r="D21" s="2" t="e" cm="1" vm="10">
        <f t="array" ref="D21">_xlfn.LET(
    _xlpm._完了日,_加工実績DATA[加工完了日],
    _xlpm._調整納期列,_t受注ﾌｧｲﾙ_TPI[調整納期],
    _xlpm._加工完了日,_xlfn.TAKE(
                _xlfn._xlws.FILTER(_xlpm._完了日,
                    (A21=_加工実績DATA[依頼NO])*
                    (YEAR(B21) = YEAR(_xlpm._完了日))
                ),1),
    IF(_xlpm._加工完了日 = 0,NA(),_xlpm._加工完了日)
)</f>
        <v>#VALUE!</v>
      </c>
      <c r="E21" s="2" t="str" cm="1">
        <f t="array" ref="E21">_xlfn.LET(
    _xlpm._完了日列,#REF!,
    _xlpm._完了日,
    _xlfn.TAKE(
        _xlfn._xlws.FILTER(_xlpm._完了日列,
            (A21=#REF!)*
            (DATEVALUE("2025/1/1") &lt; B21)
        ),1
    ),
    IFERROR(_xlpm._完了日,"")
)</f>
        <v/>
      </c>
      <c r="F21" s="2">
        <f t="shared" si="0"/>
        <v>46154</v>
      </c>
      <c r="G21" s="5" cm="1">
        <f t="array" ref="G2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(A21=_xlpm._依頼NO列) *
                (YEAR(_xlpm._月次年月日列) = YEAR(F21))
            )
        ),
    0)
)</f>
        <v>0</v>
      </c>
      <c r="H21" s="5">
        <f>IFERROR(
    IF(
        _t受注ﾌｧｲﾙ_TPI[[#This Row],[受注金額(修正)]] &gt; _t受注ﾌｧｲﾙ_TPI[[#This Row],[加工金額合計(月次実績)]],
        _t受注ﾌｧｲﾙ_TPI[[#This Row],[受注金額(修正)]],
        _t受注ﾌｧｲﾙ_TPI[[#This Row],[加工金額合計(月次実績)]]
    ),
    0
)</f>
        <v>54600</v>
      </c>
    </row>
    <row r="22" spans="1:8">
      <c r="A22" s="232" t="s">
        <v>1445</v>
      </c>
      <c r="B22" s="2">
        <v>46150</v>
      </c>
      <c r="C22">
        <v>12255</v>
      </c>
      <c r="D22" s="2" t="e" cm="1" vm="10">
        <f t="array" ref="D22">_xlfn.LET(
    _xlpm._完了日,_加工実績DATA[加工完了日],
    _xlpm._調整納期列,_t受注ﾌｧｲﾙ_TPI[調整納期],
    _xlpm._加工完了日,_xlfn.TAKE(
                _xlfn._xlws.FILTER(_xlpm._完了日,
                    (A22=_加工実績DATA[依頼NO])*
                    (YEAR(B22) = YEAR(_xlpm._完了日))
                ),1),
    IF(_xlpm._加工完了日 = 0,NA(),_xlpm._加工完了日)
)</f>
        <v>#VALUE!</v>
      </c>
      <c r="E22" s="2" t="str" cm="1">
        <f t="array" ref="E22">_xlfn.LET(
    _xlpm._完了日列,#REF!,
    _xlpm._完了日,
    _xlfn.TAKE(
        _xlfn._xlws.FILTER(_xlpm._完了日列,
            (A22=#REF!)*
            (DATEVALUE("2025/1/1") &lt; B22)
        ),1
    ),
    IFERROR(_xlpm._完了日,"")
)</f>
        <v/>
      </c>
      <c r="F22" s="2">
        <f t="shared" si="0"/>
        <v>46150</v>
      </c>
      <c r="G22" s="5" cm="1">
        <f t="array" ref="G2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(A22=_xlpm._依頼NO列) *
                (YEAR(_xlpm._月次年月日列) = YEAR(F22))
            )
        ),
    0)
)</f>
        <v>0</v>
      </c>
      <c r="H22" s="5">
        <f>IFERROR(
    IF(
        _t受注ﾌｧｲﾙ_TPI[[#This Row],[受注金額(修正)]] &gt; _t受注ﾌｧｲﾙ_TPI[[#This Row],[加工金額合計(月次実績)]],
        _t受注ﾌｧｲﾙ_TPI[[#This Row],[受注金額(修正)]],
        _t受注ﾌｧｲﾙ_TPI[[#This Row],[加工金額合計(月次実績)]]
    ),
    0
)</f>
        <v>12255</v>
      </c>
    </row>
    <row r="23" spans="1:8">
      <c r="A23" s="232" t="s">
        <v>206</v>
      </c>
      <c r="B23" s="2">
        <v>46154</v>
      </c>
      <c r="C23">
        <v>3900</v>
      </c>
      <c r="D23" s="2" t="e" cm="1" vm="10">
        <f t="array" ref="D23">_xlfn.LET(
    _xlpm._完了日,_加工実績DATA[加工完了日],
    _xlpm._調整納期列,_t受注ﾌｧｲﾙ_TPI[調整納期],
    _xlpm._加工完了日,_xlfn.TAKE(
                _xlfn._xlws.FILTER(_xlpm._完了日,
                    (A23=_加工実績DATA[依頼NO])*
                    (YEAR(B23) = YEAR(_xlpm._完了日))
                ),1),
    IF(_xlpm._加工完了日 = 0,NA(),_xlpm._加工完了日)
)</f>
        <v>#VALUE!</v>
      </c>
      <c r="E23" s="2" t="str" cm="1">
        <f t="array" ref="E23">_xlfn.LET(
    _xlpm._完了日列,#REF!,
    _xlpm._完了日,
    _xlfn.TAKE(
        _xlfn._xlws.FILTER(_xlpm._完了日列,
            (A23=#REF!)*
            (DATEVALUE("2025/1/1") &lt; B23)
        ),1
    ),
    IFERROR(_xlpm._完了日,"")
)</f>
        <v/>
      </c>
      <c r="F23" s="2">
        <f t="shared" si="0"/>
        <v>46154</v>
      </c>
      <c r="G23" s="5" cm="1">
        <f t="array" ref="G2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(A23=_xlpm._依頼NO列) *
                (YEAR(_xlpm._月次年月日列) = YEAR(F23))
            )
        ),
    0)
)</f>
        <v>0</v>
      </c>
      <c r="H23" s="5">
        <f>IFERROR(
    IF(
        _t受注ﾌｧｲﾙ_TPI[[#This Row],[受注金額(修正)]] &gt; _t受注ﾌｧｲﾙ_TPI[[#This Row],[加工金額合計(月次実績)]],
        _t受注ﾌｧｲﾙ_TPI[[#This Row],[受注金額(修正)]],
        _t受注ﾌｧｲﾙ_TPI[[#This Row],[加工金額合計(月次実績)]]
    ),
    0
)</f>
        <v>3900</v>
      </c>
    </row>
    <row r="24" spans="1:8">
      <c r="A24" s="232" t="s">
        <v>1355</v>
      </c>
      <c r="B24" s="2">
        <v>46139</v>
      </c>
      <c r="C24">
        <v>40850</v>
      </c>
      <c r="D24" s="2" t="e" cm="1" vm="10">
        <f t="array" ref="D24">_xlfn.LET(
    _xlpm._完了日,_加工実績DATA[加工完了日],
    _xlpm._調整納期列,_t受注ﾌｧｲﾙ_TPI[調整納期],
    _xlpm._加工完了日,_xlfn.TAKE(
                _xlfn._xlws.FILTER(_xlpm._完了日,
                    (A24=_加工実績DATA[依頼NO])*
                    (YEAR(B24) = YEAR(_xlpm._完了日))
                ),1),
    IF(_xlpm._加工完了日 = 0,NA(),_xlpm._加工完了日)
)</f>
        <v>#VALUE!</v>
      </c>
      <c r="E24" s="2" t="str" cm="1">
        <f t="array" ref="E24">_xlfn.LET(
    _xlpm._完了日列,#REF!,
    _xlpm._完了日,
    _xlfn.TAKE(
        _xlfn._xlws.FILTER(_xlpm._完了日列,
            (A24=#REF!)*
            (DATEVALUE("2025/1/1") &lt; B24)
        ),1
    ),
    IFERROR(_xlpm._完了日,"")
)</f>
        <v/>
      </c>
      <c r="F24" s="2">
        <f t="shared" si="0"/>
        <v>46139</v>
      </c>
      <c r="G24" s="5" cm="1">
        <f t="array" ref="G2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(A24=_xlpm._依頼NO列) *
                (YEAR(_xlpm._月次年月日列) = YEAR(F24))
            )
        ),
    0)
)</f>
        <v>0</v>
      </c>
      <c r="H24" s="5">
        <f>IFERROR(
    IF(
        _t受注ﾌｧｲﾙ_TPI[[#This Row],[受注金額(修正)]] &gt; _t受注ﾌｧｲﾙ_TPI[[#This Row],[加工金額合計(月次実績)]],
        _t受注ﾌｧｲﾙ_TPI[[#This Row],[受注金額(修正)]],
        _t受注ﾌｧｲﾙ_TPI[[#This Row],[加工金額合計(月次実績)]]
    ),
    0
)</f>
        <v>40850</v>
      </c>
    </row>
    <row r="25" spans="1:8">
      <c r="A25" s="232" t="s">
        <v>204</v>
      </c>
      <c r="B25" s="2">
        <v>46139</v>
      </c>
      <c r="C25">
        <v>1500</v>
      </c>
      <c r="D25" s="2" t="e" cm="1" vm="10">
        <f t="array" ref="D25">_xlfn.LET(
    _xlpm._完了日,_加工実績DATA[加工完了日],
    _xlpm._調整納期列,_t受注ﾌｧｲﾙ_TPI[調整納期],
    _xlpm._加工完了日,_xlfn.TAKE(
                _xlfn._xlws.FILTER(_xlpm._完了日,
                    (A25=_加工実績DATA[依頼NO])*
                    (YEAR(B25) = YEAR(_xlpm._完了日))
                ),1),
    IF(_xlpm._加工完了日 = 0,NA(),_xlpm._加工完了日)
)</f>
        <v>#VALUE!</v>
      </c>
      <c r="E25" s="2" t="str" cm="1">
        <f t="array" ref="E25">_xlfn.LET(
    _xlpm._完了日列,#REF!,
    _xlpm._完了日,
    _xlfn.TAKE(
        _xlfn._xlws.FILTER(_xlpm._完了日列,
            (A25=#REF!)*
            (DATEVALUE("2025/1/1") &lt; B25)
        ),1
    ),
    IFERROR(_xlpm._完了日,"")
)</f>
        <v/>
      </c>
      <c r="F25" s="2">
        <f t="shared" si="0"/>
        <v>46139</v>
      </c>
      <c r="G25" s="5" cm="1">
        <f t="array" ref="G2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(A25=_xlpm._依頼NO列) *
                (YEAR(_xlpm._月次年月日列) = YEAR(F25))
            )
        ),
    0)
)</f>
        <v>0</v>
      </c>
      <c r="H25" s="5">
        <f>IFERROR(
    IF(
        _t受注ﾌｧｲﾙ_TPI[[#This Row],[受注金額(修正)]] &gt; _t受注ﾌｧｲﾙ_TPI[[#This Row],[加工金額合計(月次実績)]],
        _t受注ﾌｧｲﾙ_TPI[[#This Row],[受注金額(修正)]],
        _t受注ﾌｧｲﾙ_TPI[[#This Row],[加工金額合計(月次実績)]]
    ),
    0
)</f>
        <v>1500</v>
      </c>
    </row>
    <row r="26" spans="1:8">
      <c r="A26" s="232" t="s">
        <v>1358</v>
      </c>
      <c r="B26" s="2">
        <v>46142</v>
      </c>
      <c r="C26">
        <v>41400</v>
      </c>
      <c r="D26" s="2" t="e" cm="1" vm="10">
        <f t="array" ref="D26">_xlfn.LET(
    _xlpm._完了日,_加工実績DATA[加工完了日],
    _xlpm._調整納期列,_t受注ﾌｧｲﾙ_TPI[調整納期],
    _xlpm._加工完了日,_xlfn.TAKE(
                _xlfn._xlws.FILTER(_xlpm._完了日,
                    (A26=_加工実績DATA[依頼NO])*
                    (YEAR(B26) = YEAR(_xlpm._完了日))
                ),1),
    IF(_xlpm._加工完了日 = 0,NA(),_xlpm._加工完了日)
)</f>
        <v>#VALUE!</v>
      </c>
      <c r="E26" s="2" t="str" cm="1">
        <f t="array" ref="E26">_xlfn.LET(
    _xlpm._完了日列,#REF!,
    _xlpm._完了日,
    _xlfn.TAKE(
        _xlfn._xlws.FILTER(_xlpm._完了日列,
            (A26=#REF!)*
            (DATEVALUE("2025/1/1") &lt; B26)
        ),1
    ),
    IFERROR(_xlpm._完了日,"")
)</f>
        <v/>
      </c>
      <c r="F26" s="2">
        <f t="shared" si="0"/>
        <v>46142</v>
      </c>
      <c r="G26" s="5" cm="1">
        <f t="array" ref="G2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(A26=_xlpm._依頼NO列) *
                (YEAR(_xlpm._月次年月日列) = YEAR(F26))
            )
        ),
    0)
)</f>
        <v>0</v>
      </c>
      <c r="H26" s="5">
        <f>IFERROR(
    IF(
        _t受注ﾌｧｲﾙ_TPI[[#This Row],[受注金額(修正)]] &gt; _t受注ﾌｧｲﾙ_TPI[[#This Row],[加工金額合計(月次実績)]],
        _t受注ﾌｧｲﾙ_TPI[[#This Row],[受注金額(修正)]],
        _t受注ﾌｧｲﾙ_TPI[[#This Row],[加工金額合計(月次実績)]]
    ),
    0
)</f>
        <v>41400</v>
      </c>
    </row>
    <row r="27" spans="1:8">
      <c r="A27" s="232" t="s">
        <v>198</v>
      </c>
      <c r="B27" s="2">
        <v>46134</v>
      </c>
      <c r="C27">
        <v>11000</v>
      </c>
      <c r="D27" s="2" t="e" cm="1" vm="10">
        <f t="array" ref="D27">_xlfn.LET(
    _xlpm._完了日,_加工実績DATA[加工完了日],
    _xlpm._調整納期列,_t受注ﾌｧｲﾙ_TPI[調整納期],
    _xlpm._加工完了日,_xlfn.TAKE(
                _xlfn._xlws.FILTER(_xlpm._完了日,
                    (A27=_加工実績DATA[依頼NO])*
                    (YEAR(B27) = YEAR(_xlpm._完了日))
                ),1),
    IF(_xlpm._加工完了日 = 0,NA(),_xlpm._加工完了日)
)</f>
        <v>#VALUE!</v>
      </c>
      <c r="E27" s="2" t="str" cm="1">
        <f t="array" ref="E27">_xlfn.LET(
    _xlpm._完了日列,#REF!,
    _xlpm._完了日,
    _xlfn.TAKE(
        _xlfn._xlws.FILTER(_xlpm._完了日列,
            (A27=#REF!)*
            (DATEVALUE("2025/1/1") &lt; B27)
        ),1
    ),
    IFERROR(_xlpm._完了日,"")
)</f>
        <v/>
      </c>
      <c r="F27" s="2">
        <f t="shared" si="0"/>
        <v>46134</v>
      </c>
      <c r="G27" s="5" cm="1">
        <f t="array" ref="G2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(A27=_xlpm._依頼NO列) *
                (YEAR(_xlpm._月次年月日列) = YEAR(F27))
            )
        ),
    0)
)</f>
        <v>0</v>
      </c>
      <c r="H27" s="5">
        <f>IFERROR(
    IF(
        _t受注ﾌｧｲﾙ_TPI[[#This Row],[受注金額(修正)]] &gt; _t受注ﾌｧｲﾙ_TPI[[#This Row],[加工金額合計(月次実績)]],
        _t受注ﾌｧｲﾙ_TPI[[#This Row],[受注金額(修正)]],
        _t受注ﾌｧｲﾙ_TPI[[#This Row],[加工金額合計(月次実績)]]
    ),
    0
)</f>
        <v>11000</v>
      </c>
    </row>
    <row r="28" spans="1:8">
      <c r="A28" s="232" t="s">
        <v>1378</v>
      </c>
      <c r="B28" s="2">
        <v>46140</v>
      </c>
      <c r="C28">
        <v>25026</v>
      </c>
      <c r="D28" s="2" t="e" cm="1" vm="10">
        <f t="array" ref="D28">_xlfn.LET(
    _xlpm._完了日,_加工実績DATA[加工完了日],
    _xlpm._調整納期列,_t受注ﾌｧｲﾙ_TPI[調整納期],
    _xlpm._加工完了日,_xlfn.TAKE(
                _xlfn._xlws.FILTER(_xlpm._完了日,
                    (A28=_加工実績DATA[依頼NO])*
                    (YEAR(B28) = YEAR(_xlpm._完了日))
                ),1),
    IF(_xlpm._加工完了日 = 0,NA(),_xlpm._加工完了日)
)</f>
        <v>#VALUE!</v>
      </c>
      <c r="E28" s="2" t="str" cm="1">
        <f t="array" ref="E28">_xlfn.LET(
    _xlpm._完了日列,#REF!,
    _xlpm._完了日,
    _xlfn.TAKE(
        _xlfn._xlws.FILTER(_xlpm._完了日列,
            (A28=#REF!)*
            (DATEVALUE("2025/1/1") &lt; B28)
        ),1
    ),
    IFERROR(_xlpm._完了日,"")
)</f>
        <v/>
      </c>
      <c r="F28" s="2">
        <f t="shared" si="0"/>
        <v>46140</v>
      </c>
      <c r="G28" s="5" cm="1">
        <f t="array" ref="G2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(A28=_xlpm._依頼NO列) *
                (YEAR(_xlpm._月次年月日列) = YEAR(F28))
            )
        ),
    0)
)</f>
        <v>0</v>
      </c>
      <c r="H28" s="5">
        <f>IFERROR(
    IF(
        _t受注ﾌｧｲﾙ_TPI[[#This Row],[受注金額(修正)]] &gt; _t受注ﾌｧｲﾙ_TPI[[#This Row],[加工金額合計(月次実績)]],
        _t受注ﾌｧｲﾙ_TPI[[#This Row],[受注金額(修正)]],
        _t受注ﾌｧｲﾙ_TPI[[#This Row],[加工金額合計(月次実績)]]
    ),
    0
)</f>
        <v>25026</v>
      </c>
    </row>
    <row r="29" spans="1:8">
      <c r="A29" s="232" t="s">
        <v>1300</v>
      </c>
      <c r="B29" s="2">
        <v>46136</v>
      </c>
      <c r="C29">
        <v>73245</v>
      </c>
      <c r="D29" s="2" t="e" cm="1" vm="10">
        <f t="array" ref="D29">_xlfn.LET(
    _xlpm._完了日,_加工実績DATA[加工完了日],
    _xlpm._調整納期列,_t受注ﾌｧｲﾙ_TPI[調整納期],
    _xlpm._加工完了日,_xlfn.TAKE(
                _xlfn._xlws.FILTER(_xlpm._完了日,
                    (A29=_加工実績DATA[依頼NO])*
                    (YEAR(B29) = YEAR(_xlpm._完了日))
                ),1),
    IF(_xlpm._加工完了日 = 0,NA(),_xlpm._加工完了日)
)</f>
        <v>#VALUE!</v>
      </c>
      <c r="E29" s="2" t="str" cm="1">
        <f t="array" ref="E29">_xlfn.LET(
    _xlpm._完了日列,#REF!,
    _xlpm._完了日,
    _xlfn.TAKE(
        _xlfn._xlws.FILTER(_xlpm._完了日列,
            (A29=#REF!)*
            (DATEVALUE("2025/1/1") &lt; B29)
        ),1
    ),
    IFERROR(_xlpm._完了日,"")
)</f>
        <v/>
      </c>
      <c r="F29" s="2">
        <f t="shared" si="0"/>
        <v>46136</v>
      </c>
      <c r="G29" s="5" cm="1">
        <f t="array" ref="G2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(A29=_xlpm._依頼NO列) *
                (YEAR(_xlpm._月次年月日列) = YEAR(F29))
            )
        ),
    0)
)</f>
        <v>0</v>
      </c>
      <c r="H29" s="5">
        <f>IFERROR(
    IF(
        _t受注ﾌｧｲﾙ_TPI[[#This Row],[受注金額(修正)]] &gt; _t受注ﾌｧｲﾙ_TPI[[#This Row],[加工金額合計(月次実績)]],
        _t受注ﾌｧｲﾙ_TPI[[#This Row],[受注金額(修正)]],
        _t受注ﾌｧｲﾙ_TPI[[#This Row],[加工金額合計(月次実績)]]
    ),
    0
)</f>
        <v>73245</v>
      </c>
    </row>
    <row r="30" spans="1:8">
      <c r="A30" s="232" t="s">
        <v>197</v>
      </c>
      <c r="B30" s="2">
        <v>46133</v>
      </c>
      <c r="C30">
        <v>3900</v>
      </c>
      <c r="D30" s="2" t="e" cm="1" vm="10">
        <f t="array" ref="D30">_xlfn.LET(
    _xlpm._完了日,_加工実績DATA[加工完了日],
    _xlpm._調整納期列,_t受注ﾌｧｲﾙ_TPI[調整納期],
    _xlpm._加工完了日,_xlfn.TAKE(
                _xlfn._xlws.FILTER(_xlpm._完了日,
                    (A30=_加工実績DATA[依頼NO])*
                    (YEAR(B30) = YEAR(_xlpm._完了日))
                ),1),
    IF(_xlpm._加工完了日 = 0,NA(),_xlpm._加工完了日)
)</f>
        <v>#VALUE!</v>
      </c>
      <c r="E30" s="2" t="str" cm="1">
        <f t="array" ref="E30">_xlfn.LET(
    _xlpm._完了日列,#REF!,
    _xlpm._完了日,
    _xlfn.TAKE(
        _xlfn._xlws.FILTER(_xlpm._完了日列,
            (A30=#REF!)*
            (DATEVALUE("2025/1/1") &lt; B30)
        ),1
    ),
    IFERROR(_xlpm._完了日,"")
)</f>
        <v/>
      </c>
      <c r="F30" s="2">
        <f t="shared" si="0"/>
        <v>46133</v>
      </c>
      <c r="G30" s="5" cm="1">
        <f t="array" ref="G3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(A30=_xlpm._依頼NO列) *
                (YEAR(_xlpm._月次年月日列) = YEAR(F30))
            )
        ),
    0)
)</f>
        <v>0</v>
      </c>
      <c r="H30" s="5">
        <f>IFERROR(
    IF(
        _t受注ﾌｧｲﾙ_TPI[[#This Row],[受注金額(修正)]] &gt; _t受注ﾌｧｲﾙ_TPI[[#This Row],[加工金額合計(月次実績)]],
        _t受注ﾌｧｲﾙ_TPI[[#This Row],[受注金額(修正)]],
        _t受注ﾌｧｲﾙ_TPI[[#This Row],[加工金額合計(月次実績)]]
    ),
    0
)</f>
        <v>3900</v>
      </c>
    </row>
    <row r="31" spans="1:8">
      <c r="A31" s="232" t="s">
        <v>1305</v>
      </c>
      <c r="B31" s="2">
        <v>46126</v>
      </c>
      <c r="C31">
        <v>0</v>
      </c>
      <c r="D31" s="2" t="e" cm="1" vm="10">
        <f t="array" ref="D31">_xlfn.LET(
    _xlpm._完了日,_加工実績DATA[加工完了日],
    _xlpm._調整納期列,_t受注ﾌｧｲﾙ_TPI[調整納期],
    _xlpm._加工完了日,_xlfn.TAKE(
                _xlfn._xlws.FILTER(_xlpm._完了日,
                    (A31=_加工実績DATA[依頼NO])*
                    (YEAR(B31) = YEAR(_xlpm._完了日))
                ),1),
    IF(_xlpm._加工完了日 = 0,NA(),_xlpm._加工完了日)
)</f>
        <v>#VALUE!</v>
      </c>
      <c r="E31" s="2" t="str" cm="1">
        <f t="array" ref="E31">_xlfn.LET(
    _xlpm._完了日列,#REF!,
    _xlpm._完了日,
    _xlfn.TAKE(
        _xlfn._xlws.FILTER(_xlpm._完了日列,
            (A31=#REF!)*
            (DATEVALUE("2025/1/1") &lt; B31)
        ),1
    ),
    IFERROR(_xlpm._完了日,"")
)</f>
        <v/>
      </c>
      <c r="F31" s="2">
        <f t="shared" si="0"/>
        <v>46126</v>
      </c>
      <c r="G31" s="5" cm="1">
        <f t="array" ref="G3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(A31=_xlpm._依頼NO列) *
                (YEAR(_xlpm._月次年月日列) = YEAR(F31))
            )
        ),
    0)
)</f>
        <v>0</v>
      </c>
      <c r="H31" s="5">
        <f>IFERROR(
    IF(
        _t受注ﾌｧｲﾙ_TPI[[#This Row],[受注金額(修正)]] &gt; _t受注ﾌｧｲﾙ_TPI[[#This Row],[加工金額合計(月次実績)]],
        _t受注ﾌｧｲﾙ_TPI[[#This Row],[受注金額(修正)]],
        _t受注ﾌｧｲﾙ_TPI[[#This Row],[加工金額合計(月次実績)]]
    ),
    0
)</f>
        <v>0</v>
      </c>
    </row>
    <row r="32" spans="1:8">
      <c r="A32" s="232" t="s">
        <v>1311</v>
      </c>
      <c r="B32" s="2">
        <v>46126</v>
      </c>
      <c r="C32">
        <v>0</v>
      </c>
      <c r="D32" s="2" t="e" cm="1" vm="10">
        <f t="array" ref="D32">_xlfn.LET(
    _xlpm._完了日,_加工実績DATA[加工完了日],
    _xlpm._調整納期列,_t受注ﾌｧｲﾙ_TPI[調整納期],
    _xlpm._加工完了日,_xlfn.TAKE(
                _xlfn._xlws.FILTER(_xlpm._完了日,
                    (A32=_加工実績DATA[依頼NO])*
                    (YEAR(B32) = YEAR(_xlpm._完了日))
                ),1),
    IF(_xlpm._加工完了日 = 0,NA(),_xlpm._加工完了日)
)</f>
        <v>#VALUE!</v>
      </c>
      <c r="E32" s="2" t="str" cm="1">
        <f t="array" ref="E32">_xlfn.LET(
    _xlpm._完了日列,#REF!,
    _xlpm._完了日,
    _xlfn.TAKE(
        _xlfn._xlws.FILTER(_xlpm._完了日列,
            (A32=#REF!)*
            (DATEVALUE("2025/1/1") &lt; B32)
        ),1
    ),
    IFERROR(_xlpm._完了日,"")
)</f>
        <v/>
      </c>
      <c r="F32" s="2">
        <f t="shared" si="0"/>
        <v>46126</v>
      </c>
      <c r="G32" s="5" cm="1">
        <f t="array" ref="G3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(A32=_xlpm._依頼NO列) *
                (YEAR(_xlpm._月次年月日列) = YEAR(F32))
            )
        ),
    0)
)</f>
        <v>0</v>
      </c>
      <c r="H32" s="5">
        <f>IFERROR(
    IF(
        _t受注ﾌｧｲﾙ_TPI[[#This Row],[受注金額(修正)]] &gt; _t受注ﾌｧｲﾙ_TPI[[#This Row],[加工金額合計(月次実績)]],
        _t受注ﾌｧｲﾙ_TPI[[#This Row],[受注金額(修正)]],
        _t受注ﾌｧｲﾙ_TPI[[#This Row],[加工金額合計(月次実績)]]
    ),
    0
)</f>
        <v>0</v>
      </c>
    </row>
    <row r="33" spans="1:8">
      <c r="A33" s="232" t="s">
        <v>1283</v>
      </c>
      <c r="B33" s="2">
        <v>46133</v>
      </c>
      <c r="C33">
        <v>20425</v>
      </c>
      <c r="D33" s="2" t="e" cm="1" vm="10">
        <f t="array" ref="D33">_xlfn.LET(
    _xlpm._完了日,_加工実績DATA[加工完了日],
    _xlpm._調整納期列,_t受注ﾌｧｲﾙ_TPI[調整納期],
    _xlpm._加工完了日,_xlfn.TAKE(
                _xlfn._xlws.FILTER(_xlpm._完了日,
                    (A33=_加工実績DATA[依頼NO])*
                    (YEAR(B33) = YEAR(_xlpm._完了日))
                ),1),
    IF(_xlpm._加工完了日 = 0,NA(),_xlpm._加工完了日)
)</f>
        <v>#VALUE!</v>
      </c>
      <c r="E33" s="2" t="str" cm="1">
        <f t="array" ref="E33">_xlfn.LET(
    _xlpm._完了日列,#REF!,
    _xlpm._完了日,
    _xlfn.TAKE(
        _xlfn._xlws.FILTER(_xlpm._完了日列,
            (A33=#REF!)*
            (DATEVALUE("2025/1/1") &lt; B33)
        ),1
    ),
    IFERROR(_xlpm._完了日,"")
)</f>
        <v/>
      </c>
      <c r="F33" s="2">
        <f t="shared" si="0"/>
        <v>46133</v>
      </c>
      <c r="G33" s="5" cm="1">
        <f t="array" ref="G3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(A33=_xlpm._依頼NO列) *
                (YEAR(_xlpm._月次年月日列) = YEAR(F33))
            )
        ),
    0)
)</f>
        <v>0</v>
      </c>
      <c r="H33" s="5">
        <f>IFERROR(
    IF(
        _t受注ﾌｧｲﾙ_TPI[[#This Row],[受注金額(修正)]] &gt; _t受注ﾌｧｲﾙ_TPI[[#This Row],[加工金額合計(月次実績)]],
        _t受注ﾌｧｲﾙ_TPI[[#This Row],[受注金額(修正)]],
        _t受注ﾌｧｲﾙ_TPI[[#This Row],[加工金額合計(月次実績)]]
    ),
    0
)</f>
        <v>20425</v>
      </c>
    </row>
    <row r="34" spans="1:8">
      <c r="A34" s="232" t="s">
        <v>1285</v>
      </c>
      <c r="B34" s="2">
        <v>46133</v>
      </c>
      <c r="C34">
        <v>36000</v>
      </c>
      <c r="D34" s="2" t="e" cm="1" vm="10">
        <f t="array" ref="D34">_xlfn.LET(
    _xlpm._完了日,_加工実績DATA[加工完了日],
    _xlpm._調整納期列,_t受注ﾌｧｲﾙ_TPI[調整納期],
    _xlpm._加工完了日,_xlfn.TAKE(
                _xlfn._xlws.FILTER(_xlpm._完了日,
                    (A34=_加工実績DATA[依頼NO])*
                    (YEAR(B34) = YEAR(_xlpm._完了日))
                ),1),
    IF(_xlpm._加工完了日 = 0,NA(),_xlpm._加工完了日)
)</f>
        <v>#VALUE!</v>
      </c>
      <c r="E34" s="2" t="str" cm="1">
        <f t="array" ref="E34">_xlfn.LET(
    _xlpm._完了日列,#REF!,
    _xlpm._完了日,
    _xlfn.TAKE(
        _xlfn._xlws.FILTER(_xlpm._完了日列,
            (A34=#REF!)*
            (DATEVALUE("2025/1/1") &lt; B34)
        ),1
    ),
    IFERROR(_xlpm._完了日,"")
)</f>
        <v/>
      </c>
      <c r="F34" s="2">
        <f t="shared" ref="F34:F65" si="1">IFERROR(
    D34,
    IF(E34&lt;&gt;"", E34, B34)
)</f>
        <v>46133</v>
      </c>
      <c r="G34" s="5" cm="1">
        <f t="array" ref="G3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(A34=_xlpm._依頼NO列) *
                (YEAR(_xlpm._月次年月日列) = YEAR(F34))
            )
        ),
    0)
)</f>
        <v>0</v>
      </c>
      <c r="H34" s="5">
        <f>IFERROR(
    IF(
        _t受注ﾌｧｲﾙ_TPI[[#This Row],[受注金額(修正)]] &gt; _t受注ﾌｧｲﾙ_TPI[[#This Row],[加工金額合計(月次実績)]],
        _t受注ﾌｧｲﾙ_TPI[[#This Row],[受注金額(修正)]],
        _t受注ﾌｧｲﾙ_TPI[[#This Row],[加工金額合計(月次実績)]]
    ),
    0
)</f>
        <v>36000</v>
      </c>
    </row>
    <row r="35" spans="1:8">
      <c r="A35" s="232" t="s">
        <v>1276</v>
      </c>
      <c r="B35" s="2">
        <v>46120</v>
      </c>
      <c r="C35">
        <v>0</v>
      </c>
      <c r="D35" s="2" t="e" cm="1" vm="10">
        <f t="array" ref="D35">_xlfn.LET(
    _xlpm._完了日,_加工実績DATA[加工完了日],
    _xlpm._調整納期列,_t受注ﾌｧｲﾙ_TPI[調整納期],
    _xlpm._加工完了日,_xlfn.TAKE(
                _xlfn._xlws.FILTER(_xlpm._完了日,
                    (A35=_加工実績DATA[依頼NO])*
                    (YEAR(B35) = YEAR(_xlpm._完了日))
                ),1),
    IF(_xlpm._加工完了日 = 0,NA(),_xlpm._加工完了日)
)</f>
        <v>#VALUE!</v>
      </c>
      <c r="E35" s="2" t="str" cm="1">
        <f t="array" ref="E35">_xlfn.LET(
    _xlpm._完了日列,#REF!,
    _xlpm._完了日,
    _xlfn.TAKE(
        _xlfn._xlws.FILTER(_xlpm._完了日列,
            (A35=#REF!)*
            (DATEVALUE("2025/1/1") &lt; B35)
        ),1
    ),
    IFERROR(_xlpm._完了日,"")
)</f>
        <v/>
      </c>
      <c r="F35" s="2">
        <f t="shared" si="1"/>
        <v>46120</v>
      </c>
      <c r="G35" s="5" cm="1">
        <f t="array" ref="G3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(A35=_xlpm._依頼NO列) *
                (YEAR(_xlpm._月次年月日列) = YEAR(F35))
            )
        ),
    0)
)</f>
        <v>0</v>
      </c>
      <c r="H35" s="5">
        <f>IFERROR(
    IF(
        _t受注ﾌｧｲﾙ_TPI[[#This Row],[受注金額(修正)]] &gt; _t受注ﾌｧｲﾙ_TPI[[#This Row],[加工金額合計(月次実績)]],
        _t受注ﾌｧｲﾙ_TPI[[#This Row],[受注金額(修正)]],
        _t受注ﾌｧｲﾙ_TPI[[#This Row],[加工金額合計(月次実績)]]
    ),
    0
)</f>
        <v>0</v>
      </c>
    </row>
    <row r="36" spans="1:8">
      <c r="A36" s="232" t="s">
        <v>1277</v>
      </c>
      <c r="B36" s="2">
        <v>46120</v>
      </c>
      <c r="C36">
        <v>0</v>
      </c>
      <c r="D36" s="2" t="e" cm="1" vm="10">
        <f t="array" ref="D36">_xlfn.LET(
    _xlpm._完了日,_加工実績DATA[加工完了日],
    _xlpm._調整納期列,_t受注ﾌｧｲﾙ_TPI[調整納期],
    _xlpm._加工完了日,_xlfn.TAKE(
                _xlfn._xlws.FILTER(_xlpm._完了日,
                    (A36=_加工実績DATA[依頼NO])*
                    (YEAR(B36) = YEAR(_xlpm._完了日))
                ),1),
    IF(_xlpm._加工完了日 = 0,NA(),_xlpm._加工完了日)
)</f>
        <v>#VALUE!</v>
      </c>
      <c r="E36" s="2" t="str" cm="1">
        <f t="array" ref="E36">_xlfn.LET(
    _xlpm._完了日列,#REF!,
    _xlpm._完了日,
    _xlfn.TAKE(
        _xlfn._xlws.FILTER(_xlpm._完了日列,
            (A36=#REF!)*
            (DATEVALUE("2025/1/1") &lt; B36)
        ),1
    ),
    IFERROR(_xlpm._完了日,"")
)</f>
        <v/>
      </c>
      <c r="F36" s="2">
        <f t="shared" si="1"/>
        <v>46120</v>
      </c>
      <c r="G36" s="5" cm="1">
        <f t="array" ref="G3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(A36=_xlpm._依頼NO列) *
                (YEAR(_xlpm._月次年月日列) = YEAR(F36))
            )
        ),
    0)
)</f>
        <v>0</v>
      </c>
      <c r="H36" s="5">
        <f>IFERROR(
    IF(
        _t受注ﾌｧｲﾙ_TPI[[#This Row],[受注金額(修正)]] &gt; _t受注ﾌｧｲﾙ_TPI[[#This Row],[加工金額合計(月次実績)]],
        _t受注ﾌｧｲﾙ_TPI[[#This Row],[受注金額(修正)]],
        _t受注ﾌｧｲﾙ_TPI[[#This Row],[加工金額合計(月次実績)]]
    ),
    0
)</f>
        <v>0</v>
      </c>
    </row>
    <row r="37" spans="1:8">
      <c r="A37" s="232" t="s">
        <v>2199</v>
      </c>
      <c r="B37" s="2">
        <v>46212</v>
      </c>
      <c r="C37">
        <v>40850</v>
      </c>
      <c r="D37" s="2" cm="1">
        <f t="array" ref="D37">_xlfn.LET(
    _xlpm._完了日,_加工実績DATA[加工完了日],
    _xlpm._調整納期列,_t受注ﾌｧｲﾙ_TPI[調整納期],
    _xlpm._加工完了日,_xlfn.TAKE(
                _xlfn._xlws.FILTER(_xlpm._完了日,
                    (A37=_加工実績DATA[依頼NO])*
                    (YEAR(B37) = YEAR(_xlpm._完了日))
                ),1),
    IF(_xlpm._加工完了日 = 0,NA(),_xlpm._加工完了日)
)</f>
        <v>46205</v>
      </c>
      <c r="E37" s="2" t="str" cm="1">
        <f t="array" ref="E37">_xlfn.LET(
    _xlpm._完了日列,#REF!,
    _xlpm._完了日,
    _xlfn.TAKE(
        _xlfn._xlws.FILTER(_xlpm._完了日列,
            (A37=#REF!)*
            (DATEVALUE("2025/1/1") &lt; B37)
        ),1
    ),
    IFERROR(_xlpm._完了日,"")
)</f>
        <v/>
      </c>
      <c r="F37" s="2">
        <f t="shared" si="1"/>
        <v>46205</v>
      </c>
      <c r="G37" s="5" cm="1">
        <f t="array" ref="G3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(A37=_xlpm._依頼NO列) *
                (YEAR(_xlpm._月次年月日列) = YEAR(F37))
            )
        ),
    0)
)</f>
        <v>0</v>
      </c>
      <c r="H37" s="5">
        <f>IFERROR(
    IF(
        _t受注ﾌｧｲﾙ_TPI[[#This Row],[受注金額(修正)]] &gt; _t受注ﾌｧｲﾙ_TPI[[#This Row],[加工金額合計(月次実績)]],
        _t受注ﾌｧｲﾙ_TPI[[#This Row],[受注金額(修正)]],
        _t受注ﾌｧｲﾙ_TPI[[#This Row],[加工金額合計(月次実績)]]
    ),
    0
)</f>
        <v>40850</v>
      </c>
    </row>
    <row r="38" spans="1:8">
      <c r="A38" s="232" t="s">
        <v>139</v>
      </c>
      <c r="B38" s="2">
        <v>46211</v>
      </c>
      <c r="C38">
        <v>28800</v>
      </c>
      <c r="D38" s="2" cm="1">
        <f t="array" ref="D38">_xlfn.LET(
    _xlpm._完了日,_加工実績DATA[加工完了日],
    _xlpm._調整納期列,_t受注ﾌｧｲﾙ_TPI[調整納期],
    _xlpm._加工完了日,_xlfn.TAKE(
                _xlfn._xlws.FILTER(_xlpm._完了日,
                    (A38=_加工実績DATA[依頼NO])*
                    (YEAR(B38) = YEAR(_xlpm._完了日))
                ),1),
    IF(_xlpm._加工完了日 = 0,NA(),_xlpm._加工完了日)
)</f>
        <v>46204</v>
      </c>
      <c r="E38" s="2" t="str" cm="1">
        <f t="array" ref="E38">_xlfn.LET(
    _xlpm._完了日列,#REF!,
    _xlpm._完了日,
    _xlfn.TAKE(
        _xlfn._xlws.FILTER(_xlpm._完了日列,
            (A38=#REF!)*
            (DATEVALUE("2025/1/1") &lt; B38)
        ),1
    ),
    IFERROR(_xlpm._完了日,"")
)</f>
        <v/>
      </c>
      <c r="F38" s="2">
        <f t="shared" si="1"/>
        <v>46204</v>
      </c>
      <c r="G38" s="5" cm="1">
        <f t="array" ref="G3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(A38=_xlpm._依頼NO列) *
                (YEAR(_xlpm._月次年月日列) = YEAR(F38))
            )
        ),
    0)
)</f>
        <v>0</v>
      </c>
      <c r="H38" s="5">
        <f>IFERROR(
    IF(
        _t受注ﾌｧｲﾙ_TPI[[#This Row],[受注金額(修正)]] &gt; _t受注ﾌｧｲﾙ_TPI[[#This Row],[加工金額合計(月次実績)]],
        _t受注ﾌｧｲﾙ_TPI[[#This Row],[受注金額(修正)]],
        _t受注ﾌｧｲﾙ_TPI[[#This Row],[加工金額合計(月次実績)]]
    ),
    0
)</f>
        <v>28800</v>
      </c>
    </row>
    <row r="39" spans="1:8">
      <c r="A39" s="232" t="s">
        <v>592</v>
      </c>
      <c r="B39" s="2">
        <v>46211</v>
      </c>
      <c r="C39">
        <v>72000</v>
      </c>
      <c r="D39" s="2" cm="1">
        <f t="array" ref="D39">_xlfn.LET(
    _xlpm._完了日,_加工実績DATA[加工完了日],
    _xlpm._調整納期列,_t受注ﾌｧｲﾙ_TPI[調整納期],
    _xlpm._加工完了日,_xlfn.TAKE(
                _xlfn._xlws.FILTER(_xlpm._完了日,
                    (A39=_加工実績DATA[依頼NO])*
                    (YEAR(B39) = YEAR(_xlpm._完了日))
                ),1),
    IF(_xlpm._加工完了日 = 0,NA(),_xlpm._加工完了日)
)</f>
        <v>46204</v>
      </c>
      <c r="E39" s="2" t="str" cm="1">
        <f t="array" ref="E39">_xlfn.LET(
    _xlpm._完了日列,#REF!,
    _xlpm._完了日,
    _xlfn.TAKE(
        _xlfn._xlws.FILTER(_xlpm._完了日列,
            (A39=#REF!)*
            (DATEVALUE("2025/1/1") &lt; B39)
        ),1
    ),
    IFERROR(_xlpm._完了日,"")
)</f>
        <v/>
      </c>
      <c r="F39" s="2">
        <f t="shared" si="1"/>
        <v>46204</v>
      </c>
      <c r="G39" s="5" cm="1">
        <f t="array" ref="G3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(A39=_xlpm._依頼NO列) *
                (YEAR(_xlpm._月次年月日列) = YEAR(F39))
            )
        ),
    0)
)</f>
        <v>0</v>
      </c>
      <c r="H39" s="5">
        <f>IFERROR(
    IF(
        _t受注ﾌｧｲﾙ_TPI[[#This Row],[受注金額(修正)]] &gt; _t受注ﾌｧｲﾙ_TPI[[#This Row],[加工金額合計(月次実績)]],
        _t受注ﾌｧｲﾙ_TPI[[#This Row],[受注金額(修正)]],
        _t受注ﾌｧｲﾙ_TPI[[#This Row],[加工金額合計(月次実績)]]
    ),
    0
)</f>
        <v>72000</v>
      </c>
    </row>
    <row r="40" spans="1:8">
      <c r="A40" s="232" t="s">
        <v>2215</v>
      </c>
      <c r="B40" s="2">
        <v>46210</v>
      </c>
      <c r="C40">
        <v>0</v>
      </c>
      <c r="D40" s="2" cm="1">
        <f t="array" ref="D40">_xlfn.LET(
    _xlpm._完了日,_加工実績DATA[加工完了日],
    _xlpm._調整納期列,_t受注ﾌｧｲﾙ_TPI[調整納期],
    _xlpm._加工完了日,_xlfn.TAKE(
                _xlfn._xlws.FILTER(_xlpm._完了日,
                    (A40=_加工実績DATA[依頼NO])*
                    (YEAR(B40) = YEAR(_xlpm._完了日))
                ),1),
    IF(_xlpm._加工完了日 = 0,NA(),_xlpm._加工完了日)
)</f>
        <v>46205</v>
      </c>
      <c r="E40" s="2" t="str" cm="1">
        <f t="array" ref="E40">_xlfn.LET(
    _xlpm._完了日列,#REF!,
    _xlpm._完了日,
    _xlfn.TAKE(
        _xlfn._xlws.FILTER(_xlpm._完了日列,
            (A40=#REF!)*
            (DATEVALUE("2025/1/1") &lt; B40)
        ),1
    ),
    IFERROR(_xlpm._完了日,"")
)</f>
        <v/>
      </c>
      <c r="F40" s="2">
        <f t="shared" si="1"/>
        <v>46205</v>
      </c>
      <c r="G40" s="5" cm="1">
        <f t="array" ref="G4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(A40=_xlpm._依頼NO列) *
                (YEAR(_xlpm._月次年月日列) = YEAR(F40))
            )
        ),
    0)
)</f>
        <v>0</v>
      </c>
      <c r="H40" s="5">
        <f>IFERROR(
    IF(
        _t受注ﾌｧｲﾙ_TPI[[#This Row],[受注金額(修正)]] &gt; _t受注ﾌｧｲﾙ_TPI[[#This Row],[加工金額合計(月次実績)]],
        _t受注ﾌｧｲﾙ_TPI[[#This Row],[受注金額(修正)]],
        _t受注ﾌｧｲﾙ_TPI[[#This Row],[加工金額合計(月次実績)]]
    ),
    0
)</f>
        <v>0</v>
      </c>
    </row>
    <row r="41" spans="1:8">
      <c r="A41" s="232" t="s">
        <v>2217</v>
      </c>
      <c r="B41" s="2">
        <v>46204</v>
      </c>
      <c r="C41">
        <v>0</v>
      </c>
      <c r="D41" s="2" cm="1">
        <f t="array" ref="D41">_xlfn.LET(
    _xlpm._完了日,_加工実績DATA[加工完了日],
    _xlpm._調整納期列,_t受注ﾌｧｲﾙ_TPI[調整納期],
    _xlpm._加工完了日,_xlfn.TAKE(
                _xlfn._xlws.FILTER(_xlpm._完了日,
                    (A41=_加工実績DATA[依頼NO])*
                    (YEAR(B41) = YEAR(_xlpm._完了日))
                ),1),
    IF(_xlpm._加工完了日 = 0,NA(),_xlpm._加工完了日)
)</f>
        <v>46204</v>
      </c>
      <c r="E41" s="2" t="str" cm="1">
        <f t="array" ref="E41">_xlfn.LET(
    _xlpm._完了日列,#REF!,
    _xlpm._完了日,
    _xlfn.TAKE(
        _xlfn._xlws.FILTER(_xlpm._完了日列,
            (A41=#REF!)*
            (DATEVALUE("2025/1/1") &lt; B41)
        ),1
    ),
    IFERROR(_xlpm._完了日,"")
)</f>
        <v/>
      </c>
      <c r="F41" s="2">
        <f t="shared" si="1"/>
        <v>46204</v>
      </c>
      <c r="G41" s="5" cm="1">
        <f t="array" ref="G4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(A41=_xlpm._依頼NO列) *
                (YEAR(_xlpm._月次年月日列) = YEAR(F41))
            )
        ),
    0)
)</f>
        <v>0</v>
      </c>
      <c r="H41" s="5">
        <f>IFERROR(
    IF(
        _t受注ﾌｧｲﾙ_TPI[[#This Row],[受注金額(修正)]] &gt; _t受注ﾌｧｲﾙ_TPI[[#This Row],[加工金額合計(月次実績)]],
        _t受注ﾌｧｲﾙ_TPI[[#This Row],[受注金額(修正)]],
        _t受注ﾌｧｲﾙ_TPI[[#This Row],[加工金額合計(月次実績)]]
    ),
    0
)</f>
        <v>0</v>
      </c>
    </row>
    <row r="42" spans="1:8">
      <c r="A42" s="232" t="s">
        <v>2216</v>
      </c>
      <c r="B42" s="2">
        <v>46204</v>
      </c>
      <c r="C42">
        <v>0</v>
      </c>
      <c r="D42" s="2" cm="1">
        <f t="array" ref="D42">_xlfn.LET(
    _xlpm._完了日,_加工実績DATA[加工完了日],
    _xlpm._調整納期列,_t受注ﾌｧｲﾙ_TPI[調整納期],
    _xlpm._加工完了日,_xlfn.TAKE(
                _xlfn._xlws.FILTER(_xlpm._完了日,
                    (A42=_加工実績DATA[依頼NO])*
                    (YEAR(B42) = YEAR(_xlpm._完了日))
                ),1),
    IF(_xlpm._加工完了日 = 0,NA(),_xlpm._加工完了日)
)</f>
        <v>46204</v>
      </c>
      <c r="E42" s="2" t="str" cm="1">
        <f t="array" ref="E42">_xlfn.LET(
    _xlpm._完了日列,#REF!,
    _xlpm._完了日,
    _xlfn.TAKE(
        _xlfn._xlws.FILTER(_xlpm._完了日列,
            (A42=#REF!)*
            (DATEVALUE("2025/1/1") &lt; B42)
        ),1
    ),
    IFERROR(_xlpm._完了日,"")
)</f>
        <v/>
      </c>
      <c r="F42" s="2">
        <f t="shared" si="1"/>
        <v>46204</v>
      </c>
      <c r="G42" s="5" cm="1">
        <f t="array" ref="G4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(A42=_xlpm._依頼NO列) *
                (YEAR(_xlpm._月次年月日列) = YEAR(F42))
            )
        ),
    0)
)</f>
        <v>0</v>
      </c>
      <c r="H42" s="5">
        <f>IFERROR(
    IF(
        _t受注ﾌｧｲﾙ_TPI[[#This Row],[受注金額(修正)]] &gt; _t受注ﾌｧｲﾙ_TPI[[#This Row],[加工金額合計(月次実績)]],
        _t受注ﾌｧｲﾙ_TPI[[#This Row],[受注金額(修正)]],
        _t受注ﾌｧｲﾙ_TPI[[#This Row],[加工金額合計(月次実績)]]
    ),
    0
)</f>
        <v>0</v>
      </c>
    </row>
    <row r="43" spans="1:8">
      <c r="A43" s="232" t="s">
        <v>2218</v>
      </c>
      <c r="B43" s="2">
        <v>46211</v>
      </c>
      <c r="C43">
        <v>3492</v>
      </c>
      <c r="D43" s="2" cm="1">
        <f t="array" ref="D43">_xlfn.LET(
    _xlpm._完了日,_加工実績DATA[加工完了日],
    _xlpm._調整納期列,_t受注ﾌｧｲﾙ_TPI[調整納期],
    _xlpm._加工完了日,_xlfn.TAKE(
                _xlfn._xlws.FILTER(_xlpm._完了日,
                    (A43=_加工実績DATA[依頼NO])*
                    (YEAR(B43) = YEAR(_xlpm._完了日))
                ),1),
    IF(_xlpm._加工完了日 = 0,NA(),_xlpm._加工完了日)
)</f>
        <v>46206</v>
      </c>
      <c r="E43" s="2" t="str" cm="1">
        <f t="array" ref="E43">_xlfn.LET(
    _xlpm._完了日列,#REF!,
    _xlpm._完了日,
    _xlfn.TAKE(
        _xlfn._xlws.FILTER(_xlpm._完了日列,
            (A43=#REF!)*
            (DATEVALUE("2025/1/1") &lt; B43)
        ),1
    ),
    IFERROR(_xlpm._完了日,"")
)</f>
        <v/>
      </c>
      <c r="F43" s="2">
        <f t="shared" si="1"/>
        <v>46206</v>
      </c>
      <c r="G43" s="5" cm="1">
        <f t="array" ref="G4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(A43=_xlpm._依頼NO列) *
                (YEAR(_xlpm._月次年月日列) = YEAR(F43))
            )
        ),
    0)
)</f>
        <v>0</v>
      </c>
      <c r="H43" s="5">
        <f>IFERROR(
    IF(
        _t受注ﾌｧｲﾙ_TPI[[#This Row],[受注金額(修正)]] &gt; _t受注ﾌｧｲﾙ_TPI[[#This Row],[加工金額合計(月次実績)]],
        _t受注ﾌｧｲﾙ_TPI[[#This Row],[受注金額(修正)]],
        _t受注ﾌｧｲﾙ_TPI[[#This Row],[加工金額合計(月次実績)]]
    ),
    0
)</f>
        <v>3492</v>
      </c>
    </row>
    <row r="44" spans="1:8">
      <c r="A44" s="232" t="s">
        <v>2528</v>
      </c>
      <c r="B44" s="2">
        <v>46231</v>
      </c>
      <c r="C44">
        <v>40850</v>
      </c>
      <c r="D44" s="2" cm="1">
        <f t="array" ref="D44">_xlfn.LET(
    _xlpm._完了日,_加工実績DATA[加工完了日],
    _xlpm._調整納期列,_t受注ﾌｧｲﾙ_TPI[調整納期],
    _xlpm._加工完了日,_xlfn.TAKE(
                _xlfn._xlws.FILTER(_xlpm._完了日,
                    (A44=_加工実績DATA[依頼NO])*
                    (YEAR(B44) = YEAR(_xlpm._完了日))
                ),1),
    IF(_xlpm._加工完了日 = 0,NA(),_xlpm._加工完了日)
)</f>
        <v>46230</v>
      </c>
      <c r="E44" s="2" t="str" cm="1">
        <f t="array" ref="E44">_xlfn.LET(
    _xlpm._完了日列,#REF!,
    _xlpm._完了日,
    _xlfn.TAKE(
        _xlfn._xlws.FILTER(_xlpm._完了日列,
            (A44=#REF!)*
            (DATEVALUE("2025/1/1") &lt; B44)
        ),1
    ),
    IFERROR(_xlpm._完了日,"")
)</f>
        <v/>
      </c>
      <c r="F44" s="2">
        <f t="shared" si="1"/>
        <v>46230</v>
      </c>
      <c r="G44" s="5" cm="1">
        <f t="array" ref="G4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(A44=_xlpm._依頼NO列) *
                (YEAR(_xlpm._月次年月日列) = YEAR(F44))
            )
        ),
    0)
)</f>
        <v>0</v>
      </c>
      <c r="H44" s="5">
        <f>IFERROR(
    IF(
        _t受注ﾌｧｲﾙ_TPI[[#This Row],[受注金額(修正)]] &gt; _t受注ﾌｧｲﾙ_TPI[[#This Row],[加工金額合計(月次実績)]],
        _t受注ﾌｧｲﾙ_TPI[[#This Row],[受注金額(修正)]],
        _t受注ﾌｧｲﾙ_TPI[[#This Row],[加工金額合計(月次実績)]]
    ),
    0
)</f>
        <v>40850</v>
      </c>
    </row>
    <row r="45" spans="1:8">
      <c r="A45" s="232" t="s">
        <v>549</v>
      </c>
      <c r="B45" s="2">
        <v>46230</v>
      </c>
      <c r="C45">
        <v>13230</v>
      </c>
      <c r="D45" s="2" cm="1">
        <f t="array" ref="D45">_xlfn.LET(
    _xlpm._完了日,_加工実績DATA[加工完了日],
    _xlpm._調整納期列,_t受注ﾌｧｲﾙ_TPI[調整納期],
    _xlpm._加工完了日,_xlfn.TAKE(
                _xlfn._xlws.FILTER(_xlpm._完了日,
                    (A45=_加工実績DATA[依頼NO])*
                    (YEAR(B45) = YEAR(_xlpm._完了日))
                ),1),
    IF(_xlpm._加工完了日 = 0,NA(),_xlpm._加工完了日)
)</f>
        <v>46226</v>
      </c>
      <c r="E45" s="2" t="str" cm="1">
        <f t="array" ref="E45">_xlfn.LET(
    _xlpm._完了日列,#REF!,
    _xlpm._完了日,
    _xlfn.TAKE(
        _xlfn._xlws.FILTER(_xlpm._完了日列,
            (A45=#REF!)*
            (DATEVALUE("2025/1/1") &lt; B45)
        ),1
    ),
    IFERROR(_xlpm._完了日,"")
)</f>
        <v/>
      </c>
      <c r="F45" s="2">
        <f t="shared" si="1"/>
        <v>46226</v>
      </c>
      <c r="G45" s="5" cm="1">
        <f t="array" ref="G4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(A45=_xlpm._依頼NO列) *
                (YEAR(_xlpm._月次年月日列) = YEAR(F45))
            )
        ),
    0)
)</f>
        <v>0</v>
      </c>
      <c r="H45" s="5">
        <f>IFERROR(
    IF(
        _t受注ﾌｧｲﾙ_TPI[[#This Row],[受注金額(修正)]] &gt; _t受注ﾌｧｲﾙ_TPI[[#This Row],[加工金額合計(月次実績)]],
        _t受注ﾌｧｲﾙ_TPI[[#This Row],[受注金額(修正)]],
        _t受注ﾌｧｲﾙ_TPI[[#This Row],[加工金額合計(月次実績)]]
    ),
    0
)</f>
        <v>13230</v>
      </c>
    </row>
    <row r="46" spans="1:8">
      <c r="A46" s="232" t="s">
        <v>569</v>
      </c>
      <c r="B46" s="2">
        <v>46231</v>
      </c>
      <c r="C46">
        <v>22680</v>
      </c>
      <c r="D46" s="2" cm="1">
        <f t="array" ref="D46">_xlfn.LET(
    _xlpm._完了日,_加工実績DATA[加工完了日],
    _xlpm._調整納期列,_t受注ﾌｧｲﾙ_TPI[調整納期],
    _xlpm._加工完了日,_xlfn.TAKE(
                _xlfn._xlws.FILTER(_xlpm._完了日,
                    (A46=_加工実績DATA[依頼NO])*
                    (YEAR(B46) = YEAR(_xlpm._完了日))
                ),1),
    IF(_xlpm._加工完了日 = 0,NA(),_xlpm._加工完了日)
)</f>
        <v>46226</v>
      </c>
      <c r="E46" s="2" t="str" cm="1">
        <f t="array" ref="E46">_xlfn.LET(
    _xlpm._完了日列,#REF!,
    _xlpm._完了日,
    _xlfn.TAKE(
        _xlfn._xlws.FILTER(_xlpm._完了日列,
            (A46=#REF!)*
            (DATEVALUE("2025/1/1") &lt; B46)
        ),1
    ),
    IFERROR(_xlpm._完了日,"")
)</f>
        <v/>
      </c>
      <c r="F46" s="2">
        <f t="shared" si="1"/>
        <v>46226</v>
      </c>
      <c r="G46" s="5" cm="1">
        <f t="array" ref="G4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(A46=_xlpm._依頼NO列) *
                (YEAR(_xlpm._月次年月日列) = YEAR(F46))
            )
        ),
    0)
)</f>
        <v>0</v>
      </c>
      <c r="H46" s="5">
        <f>IFERROR(
    IF(
        _t受注ﾌｧｲﾙ_TPI[[#This Row],[受注金額(修正)]] &gt; _t受注ﾌｧｲﾙ_TPI[[#This Row],[加工金額合計(月次実績)]],
        _t受注ﾌｧｲﾙ_TPI[[#This Row],[受注金額(修正)]],
        _t受注ﾌｧｲﾙ_TPI[[#This Row],[加工金額合計(月次実績)]]
    ),
    0
)</f>
        <v>22680</v>
      </c>
    </row>
    <row r="47" spans="1:8">
      <c r="A47" s="232" t="s">
        <v>2907</v>
      </c>
      <c r="B47" s="2">
        <v>46255</v>
      </c>
      <c r="C47">
        <v>28500</v>
      </c>
      <c r="D47" s="2" cm="1">
        <f t="array" ref="D47">_xlfn.LET(
    _xlpm._完了日,_加工実績DATA[加工完了日],
    _xlpm._調整納期列,_t受注ﾌｧｲﾙ_TPI[調整納期],
    _xlpm._加工完了日,_xlfn.TAKE(
                _xlfn._xlws.FILTER(_xlpm._完了日,
                    (A47=_加工実績DATA[依頼NO])*
                    (YEAR(B47) = YEAR(_xlpm._完了日))
                ),1),
    IF(_xlpm._加工完了日 = 0,NA(),_xlpm._加工完了日)
)</f>
        <v>46252</v>
      </c>
      <c r="E47" s="2" t="str" cm="1">
        <f t="array" ref="E47">_xlfn.LET(
    _xlpm._完了日列,#REF!,
    _xlpm._完了日,
    _xlfn.TAKE(
        _xlfn._xlws.FILTER(_xlpm._完了日列,
            (A47=#REF!)*
            (DATEVALUE("2025/1/1") &lt; B47)
        ),1
    ),
    IFERROR(_xlpm._完了日,"")
)</f>
        <v/>
      </c>
      <c r="F47" s="2">
        <f t="shared" si="1"/>
        <v>46252</v>
      </c>
      <c r="G47" s="5" cm="1">
        <f t="array" ref="G4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(A47=_xlpm._依頼NO列) *
                (YEAR(_xlpm._月次年月日列) = YEAR(F47))
            )
        ),
    0)
)</f>
        <v>58600</v>
      </c>
      <c r="H47" s="5">
        <f>IFERROR(
    IF(
        _t受注ﾌｧｲﾙ_TPI[[#This Row],[受注金額(修正)]] &gt; _t受注ﾌｧｲﾙ_TPI[[#This Row],[加工金額合計(月次実績)]],
        _t受注ﾌｧｲﾙ_TPI[[#This Row],[受注金額(修正)]],
        _t受注ﾌｧｲﾙ_TPI[[#This Row],[加工金額合計(月次実績)]]
    ),
    0
)</f>
        <v>58600</v>
      </c>
    </row>
    <row r="48" spans="1:8">
      <c r="A48" s="232" t="s">
        <v>573</v>
      </c>
      <c r="B48" s="2">
        <v>46220</v>
      </c>
      <c r="C48">
        <v>2700</v>
      </c>
      <c r="D48" s="2" cm="1">
        <f t="array" ref="D48">_xlfn.LET(
    _xlpm._完了日,_加工実績DATA[加工完了日],
    _xlpm._調整納期列,_t受注ﾌｧｲﾙ_TPI[調整納期],
    _xlpm._加工完了日,_xlfn.TAKE(
                _xlfn._xlws.FILTER(_xlpm._完了日,
                    (A48=_加工実績DATA[依頼NO])*
                    (YEAR(B48) = YEAR(_xlpm._完了日))
                ),1),
    IF(_xlpm._加工完了日 = 0,NA(),_xlpm._加工完了日)
)</f>
        <v>46225</v>
      </c>
      <c r="E48" s="2" t="str" cm="1">
        <f t="array" ref="E48">_xlfn.LET(
    _xlpm._完了日列,#REF!,
    _xlpm._完了日,
    _xlfn.TAKE(
        _xlfn._xlws.FILTER(_xlpm._完了日列,
            (A48=#REF!)*
            (DATEVALUE("2025/1/1") &lt; B48)
        ),1
    ),
    IFERROR(_xlpm._完了日,"")
)</f>
        <v/>
      </c>
      <c r="F48" s="2">
        <f t="shared" si="1"/>
        <v>46225</v>
      </c>
      <c r="G48" s="5" cm="1">
        <f t="array" ref="G4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(A48=_xlpm._依頼NO列) *
                (YEAR(_xlpm._月次年月日列) = YEAR(F48))
            )
        ),
    0)
)</f>
        <v>0</v>
      </c>
      <c r="H48" s="5">
        <f>IFERROR(
    IF(
        _t受注ﾌｧｲﾙ_TPI[[#This Row],[受注金額(修正)]] &gt; _t受注ﾌｧｲﾙ_TPI[[#This Row],[加工金額合計(月次実績)]],
        _t受注ﾌｧｲﾙ_TPI[[#This Row],[受注金額(修正)]],
        _t受注ﾌｧｲﾙ_TPI[[#This Row],[加工金額合計(月次実績)]]
    ),
    0
)</f>
        <v>2700</v>
      </c>
    </row>
    <row r="49" spans="1:8">
      <c r="A49" s="232" t="s">
        <v>2988</v>
      </c>
      <c r="B49" s="2">
        <v>46234</v>
      </c>
      <c r="C49">
        <v>0</v>
      </c>
      <c r="D49" s="2" cm="1">
        <f t="array" ref="D49">_xlfn.LET(
    _xlpm._完了日,_加工実績DATA[加工完了日],
    _xlpm._調整納期列,_t受注ﾌｧｲﾙ_TPI[調整納期],
    _xlpm._加工完了日,_xlfn.TAKE(
                _xlfn._xlws.FILTER(_xlpm._完了日,
                    (A49=_加工実績DATA[依頼NO])*
                    (YEAR(B49) = YEAR(_xlpm._完了日))
                ),1),
    IF(_xlpm._加工完了日 = 0,NA(),_xlpm._加工完了日)
)</f>
        <v>46233</v>
      </c>
      <c r="E49" s="2" t="str" cm="1">
        <f t="array" ref="E49">_xlfn.LET(
    _xlpm._完了日列,#REF!,
    _xlpm._完了日,
    _xlfn.TAKE(
        _xlfn._xlws.FILTER(_xlpm._完了日列,
            (A49=#REF!)*
            (DATEVALUE("2025/1/1") &lt; B49)
        ),1
    ),
    IFERROR(_xlpm._完了日,"")
)</f>
        <v/>
      </c>
      <c r="F49" s="2">
        <f t="shared" si="1"/>
        <v>46233</v>
      </c>
      <c r="G49" s="5" cm="1">
        <f t="array" ref="G4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(A49=_xlpm._依頼NO列) *
                (YEAR(_xlpm._月次年月日列) = YEAR(F49))
            )
        ),
    0)
)</f>
        <v>0</v>
      </c>
      <c r="H49" s="5">
        <f>IFERROR(
    IF(
        _t受注ﾌｧｲﾙ_TPI[[#This Row],[受注金額(修正)]] &gt; _t受注ﾌｧｲﾙ_TPI[[#This Row],[加工金額合計(月次実績)]],
        _t受注ﾌｧｲﾙ_TPI[[#This Row],[受注金額(修正)]],
        _t受注ﾌｧｲﾙ_TPI[[#This Row],[加工金額合計(月次実績)]]
    ),
    0
)</f>
        <v>0</v>
      </c>
    </row>
    <row r="50" spans="1:8">
      <c r="A50" s="232" t="s">
        <v>2994</v>
      </c>
      <c r="B50" s="2">
        <v>46231</v>
      </c>
      <c r="C50">
        <v>0</v>
      </c>
      <c r="D50" s="2" cm="1">
        <f t="array" ref="D50">_xlfn.LET(
    _xlpm._完了日,_加工実績DATA[加工完了日],
    _xlpm._調整納期列,_t受注ﾌｧｲﾙ_TPI[調整納期],
    _xlpm._加工完了日,_xlfn.TAKE(
                _xlfn._xlws.FILTER(_xlpm._完了日,
                    (A50=_加工実績DATA[依頼NO])*
                    (YEAR(B50) = YEAR(_xlpm._完了日))
                ),1),
    IF(_xlpm._加工完了日 = 0,NA(),_xlpm._加工完了日)
)</f>
        <v>46230</v>
      </c>
      <c r="E50" s="2" t="str" cm="1">
        <f t="array" ref="E50">_xlfn.LET(
    _xlpm._完了日列,#REF!,
    _xlpm._完了日,
    _xlfn.TAKE(
        _xlfn._xlws.FILTER(_xlpm._完了日列,
            (A50=#REF!)*
            (DATEVALUE("2025/1/1") &lt; B50)
        ),1
    ),
    IFERROR(_xlpm._完了日,"")
)</f>
        <v/>
      </c>
      <c r="F50" s="2">
        <f t="shared" si="1"/>
        <v>46230</v>
      </c>
      <c r="G50" s="5" cm="1">
        <f t="array" ref="G5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(A50=_xlpm._依頼NO列) *
                (YEAR(_xlpm._月次年月日列) = YEAR(F50))
            )
        ),
    0)
)</f>
        <v>0</v>
      </c>
      <c r="H50" s="5">
        <f>IFERROR(
    IF(
        _t受注ﾌｧｲﾙ_TPI[[#This Row],[受注金額(修正)]] &gt; _t受注ﾌｧｲﾙ_TPI[[#This Row],[加工金額合計(月次実績)]],
        _t受注ﾌｧｲﾙ_TPI[[#This Row],[受注金額(修正)]],
        _t受注ﾌｧｲﾙ_TPI[[#This Row],[加工金額合計(月次実績)]]
    ),
    0
)</f>
        <v>0</v>
      </c>
    </row>
    <row r="51" spans="1:8">
      <c r="A51" s="232" t="s">
        <v>380</v>
      </c>
      <c r="B51" s="2">
        <v>46244</v>
      </c>
      <c r="C51">
        <v>108000</v>
      </c>
      <c r="D51" s="2" cm="1">
        <f t="array" ref="D51">_xlfn.LET(
    _xlpm._完了日,_加工実績DATA[加工完了日],
    _xlpm._調整納期列,_t受注ﾌｧｲﾙ_TPI[調整納期],
    _xlpm._加工完了日,_xlfn.TAKE(
                _xlfn._xlws.FILTER(_xlpm._完了日,
                    (A51=_加工実績DATA[依頼NO])*
                    (YEAR(B51) = YEAR(_xlpm._完了日))
                ),1),
    IF(_xlpm._加工完了日 = 0,NA(),_xlpm._加工完了日)
)</f>
        <v>46238</v>
      </c>
      <c r="E51" s="2" t="str" cm="1">
        <f t="array" ref="E51">_xlfn.LET(
    _xlpm._完了日列,#REF!,
    _xlpm._完了日,
    _xlfn.TAKE(
        _xlfn._xlws.FILTER(_xlpm._完了日列,
            (A51=#REF!)*
            (DATEVALUE("2025/1/1") &lt; B51)
        ),1
    ),
    IFERROR(_xlpm._完了日,"")
)</f>
        <v/>
      </c>
      <c r="F51" s="2">
        <f t="shared" si="1"/>
        <v>46238</v>
      </c>
      <c r="G51" s="5" cm="1">
        <f t="array" ref="G5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(A51=_xlpm._依頼NO列) *
                (YEAR(_xlpm._月次年月日列) = YEAR(F51))
            )
        ),
    0)
)</f>
        <v>117600</v>
      </c>
      <c r="H51" s="5">
        <f>IFERROR(
    IF(
        _t受注ﾌｧｲﾙ_TPI[[#This Row],[受注金額(修正)]] &gt; _t受注ﾌｧｲﾙ_TPI[[#This Row],[加工金額合計(月次実績)]],
        _t受注ﾌｧｲﾙ_TPI[[#This Row],[受注金額(修正)]],
        _t受注ﾌｧｲﾙ_TPI[[#This Row],[加工金額合計(月次実績)]]
    ),
    0
)</f>
        <v>117600</v>
      </c>
    </row>
    <row r="52" spans="1:8">
      <c r="A52" s="232" t="s">
        <v>370</v>
      </c>
      <c r="B52" s="2">
        <v>46244</v>
      </c>
      <c r="C52">
        <v>7200</v>
      </c>
      <c r="D52" s="2" cm="1">
        <f t="array" ref="D52">_xlfn.LET(
    _xlpm._完了日,_加工実績DATA[加工完了日],
    _xlpm._調整納期列,_t受注ﾌｧｲﾙ_TPI[調整納期],
    _xlpm._加工完了日,_xlfn.TAKE(
                _xlfn._xlws.FILTER(_xlpm._完了日,
                    (A52=_加工実績DATA[依頼NO])*
                    (YEAR(B52) = YEAR(_xlpm._完了日))
                ),1),
    IF(_xlpm._加工完了日 = 0,NA(),_xlpm._加工完了日)
)</f>
        <v>46237</v>
      </c>
      <c r="E52" s="2" t="str" cm="1">
        <f t="array" ref="E52">_xlfn.LET(
    _xlpm._完了日列,#REF!,
    _xlpm._完了日,
    _xlfn.TAKE(
        _xlfn._xlws.FILTER(_xlpm._完了日列,
            (A52=#REF!)*
            (DATEVALUE("2025/1/1") &lt; B52)
        ),1
    ),
    IFERROR(_xlpm._完了日,"")
)</f>
        <v/>
      </c>
      <c r="F52" s="2">
        <f t="shared" si="1"/>
        <v>46237</v>
      </c>
      <c r="G52" s="5" cm="1">
        <f t="array" ref="G5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(A52=_xlpm._依頼NO列) *
                (YEAR(_xlpm._月次年月日列) = YEAR(F52))
            )
        ),
    0)
)</f>
        <v>7840</v>
      </c>
      <c r="H52" s="5">
        <f>IFERROR(
    IF(
        _t受注ﾌｧｲﾙ_TPI[[#This Row],[受注金額(修正)]] &gt; _t受注ﾌｧｲﾙ_TPI[[#This Row],[加工金額合計(月次実績)]],
        _t受注ﾌｧｲﾙ_TPI[[#This Row],[受注金額(修正)]],
        _t受注ﾌｧｲﾙ_TPI[[#This Row],[加工金額合計(月次実績)]]
    ),
    0
)</f>
        <v>7840</v>
      </c>
    </row>
    <row r="53" spans="1:8">
      <c r="A53" s="232" t="s">
        <v>3096</v>
      </c>
      <c r="B53" s="2">
        <v>46213</v>
      </c>
      <c r="C53">
        <v>73487</v>
      </c>
      <c r="D53" s="2" cm="1">
        <f t="array" ref="D53">_xlfn.LET(
    _xlpm._完了日,_加工実績DATA[加工完了日],
    _xlpm._調整納期列,_t受注ﾌｧｲﾙ_TPI[調整納期],
    _xlpm._加工完了日,_xlfn.TAKE(
                _xlfn._xlws.FILTER(_xlpm._完了日,
                    (A53=_加工実績DATA[依頼NO])*
                    (YEAR(B53) = YEAR(_xlpm._完了日))
                ),1),
    IF(_xlpm._加工完了日 = 0,NA(),_xlpm._加工完了日)
)</f>
        <v>46239</v>
      </c>
      <c r="E53" s="2" t="str" cm="1">
        <f t="array" ref="E53">_xlfn.LET(
    _xlpm._完了日列,#REF!,
    _xlpm._完了日,
    _xlfn.TAKE(
        _xlfn._xlws.FILTER(_xlpm._完了日列,
            (A53=#REF!)*
            (DATEVALUE("2025/1/1") &lt; B53)
        ),1
    ),
    IFERROR(_xlpm._完了日,"")
)</f>
        <v/>
      </c>
      <c r="F53" s="2">
        <f t="shared" si="1"/>
        <v>46239</v>
      </c>
      <c r="G53" s="5" cm="1">
        <f t="array" ref="G5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(A53=_xlpm._依頼NO列) *
                (YEAR(_xlpm._月次年月日列) = YEAR(F53))
            )
        ),
    0)
)</f>
        <v>76367</v>
      </c>
      <c r="H53" s="5">
        <f>IFERROR(
    IF(
        _t受注ﾌｧｲﾙ_TPI[[#This Row],[受注金額(修正)]] &gt; _t受注ﾌｧｲﾙ_TPI[[#This Row],[加工金額合計(月次実績)]],
        _t受注ﾌｧｲﾙ_TPI[[#This Row],[受注金額(修正)]],
        _t受注ﾌｧｲﾙ_TPI[[#This Row],[加工金額合計(月次実績)]]
    ),
    0
)</f>
        <v>76367</v>
      </c>
    </row>
    <row r="54" spans="1:8">
      <c r="A54" s="232" t="s">
        <v>3124</v>
      </c>
      <c r="B54" s="2">
        <v>46244</v>
      </c>
      <c r="C54">
        <v>0</v>
      </c>
      <c r="D54" s="2" cm="1">
        <f t="array" ref="D54">_xlfn.LET(
    _xlpm._完了日,_加工実績DATA[加工完了日],
    _xlpm._調整納期列,_t受注ﾌｧｲﾙ_TPI[調整納期],
    _xlpm._加工完了日,_xlfn.TAKE(
                _xlfn._xlws.FILTER(_xlpm._完了日,
                    (A54=_加工実績DATA[依頼NO])*
                    (YEAR(B54) = YEAR(_xlpm._完了日))
                ),1),
    IF(_xlpm._加工完了日 = 0,NA(),_xlpm._加工完了日)
)</f>
        <v>46237</v>
      </c>
      <c r="E54" s="2" t="str" cm="1">
        <f t="array" ref="E54">_xlfn.LET(
    _xlpm._完了日列,#REF!,
    _xlpm._完了日,
    _xlfn.TAKE(
        _xlfn._xlws.FILTER(_xlpm._完了日列,
            (A54=#REF!)*
            (DATEVALUE("2025/1/1") &lt; B54)
        ),1
    ),
    IFERROR(_xlpm._完了日,"")
)</f>
        <v/>
      </c>
      <c r="F54" s="2">
        <f t="shared" si="1"/>
        <v>46237</v>
      </c>
      <c r="G54" s="5" cm="1">
        <f t="array" ref="G5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(A54=_xlpm._依頼NO列) *
                (YEAR(_xlpm._月次年月日列) = YEAR(F54))
            )
        ),
    0)
)</f>
        <v>4150</v>
      </c>
      <c r="H54" s="5">
        <f>IFERROR(
    IF(
        _t受注ﾌｧｲﾙ_TPI[[#This Row],[受注金額(修正)]] &gt; _t受注ﾌｧｲﾙ_TPI[[#This Row],[加工金額合計(月次実績)]],
        _t受注ﾌｧｲﾙ_TPI[[#This Row],[受注金額(修正)]],
        _t受注ﾌｧｲﾙ_TPI[[#This Row],[加工金額合計(月次実績)]]
    ),
    0
)</f>
        <v>4150</v>
      </c>
    </row>
    <row r="55" spans="1:8">
      <c r="A55" s="232" t="s">
        <v>3203</v>
      </c>
      <c r="B55" s="2">
        <v>46244</v>
      </c>
      <c r="C55">
        <v>0</v>
      </c>
      <c r="D55" s="2" cm="1">
        <f t="array" ref="D55">_xlfn.LET(
    _xlpm._完了日,_加工実績DATA[加工完了日],
    _xlpm._調整納期列,_t受注ﾌｧｲﾙ_TPI[調整納期],
    _xlpm._加工完了日,_xlfn.TAKE(
                _xlfn._xlws.FILTER(_xlpm._完了日,
                    (A55=_加工実績DATA[依頼NO])*
                    (YEAR(B55) = YEAR(_xlpm._完了日))
                ),1),
    IF(_xlpm._加工完了日 = 0,NA(),_xlpm._加工完了日)
)</f>
        <v>46239</v>
      </c>
      <c r="E55" s="2" t="str" cm="1">
        <f t="array" ref="E55">_xlfn.LET(
    _xlpm._完了日列,#REF!,
    _xlpm._完了日,
    _xlfn.TAKE(
        _xlfn._xlws.FILTER(_xlpm._完了日列,
            (A55=#REF!)*
            (DATEVALUE("2025/1/1") &lt; B55)
        ),1
    ),
    IFERROR(_xlpm._完了日,"")
)</f>
        <v/>
      </c>
      <c r="F55" s="2">
        <f t="shared" si="1"/>
        <v>46239</v>
      </c>
      <c r="G55" s="5" cm="1">
        <f t="array" ref="G5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(A55=_xlpm._依頼NO列) *
                (YEAR(_xlpm._月次年月日列) = YEAR(F55))
            )
        ),
    0)
)</f>
        <v>7931</v>
      </c>
      <c r="H55" s="5">
        <f>IFERROR(
    IF(
        _t受注ﾌｧｲﾙ_TPI[[#This Row],[受注金額(修正)]] &gt; _t受注ﾌｧｲﾙ_TPI[[#This Row],[加工金額合計(月次実績)]],
        _t受注ﾌｧｲﾙ_TPI[[#This Row],[受注金額(修正)]],
        _t受注ﾌｧｲﾙ_TPI[[#This Row],[加工金額合計(月次実績)]]
    ),
    0
)</f>
        <v>7931</v>
      </c>
    </row>
    <row r="56" spans="1:8">
      <c r="A56" s="232" t="s">
        <v>349</v>
      </c>
      <c r="B56" s="2">
        <v>46255</v>
      </c>
      <c r="C56">
        <v>1470</v>
      </c>
      <c r="D56" s="2" cm="1">
        <f t="array" ref="D56">_xlfn.LET(
    _xlpm._完了日,_加工実績DATA[加工完了日],
    _xlpm._調整納期列,_t受注ﾌｧｲﾙ_TPI[調整納期],
    _xlpm._加工完了日,_xlfn.TAKE(
                _xlfn._xlws.FILTER(_xlpm._完了日,
                    (A56=_加工実績DATA[依頼NO])*
                    (YEAR(B56) = YEAR(_xlpm._完了日))
                ),1),
    IF(_xlpm._加工完了日 = 0,NA(),_xlpm._加工完了日)
)</f>
        <v>46252</v>
      </c>
      <c r="E56" s="2" t="str" cm="1">
        <f t="array" ref="E56">_xlfn.LET(
    _xlpm._完了日列,#REF!,
    _xlpm._完了日,
    _xlfn.TAKE(
        _xlfn._xlws.FILTER(_xlpm._完了日列,
            (A56=#REF!)*
            (DATEVALUE("2025/1/1") &lt; B56)
        ),1
    ),
    IFERROR(_xlpm._完了日,"")
)</f>
        <v/>
      </c>
      <c r="F56" s="2">
        <f t="shared" si="1"/>
        <v>46252</v>
      </c>
      <c r="G56" s="5" cm="1">
        <f t="array" ref="G5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(A56=_xlpm._依頼NO列) *
                (YEAR(_xlpm._月次年月日列) = YEAR(F56))
            )
        ),
    0)
)</f>
        <v>1470</v>
      </c>
      <c r="H56" s="5">
        <f>IFERROR(
    IF(
        _t受注ﾌｧｲﾙ_TPI[[#This Row],[受注金額(修正)]] &gt; _t受注ﾌｧｲﾙ_TPI[[#This Row],[加工金額合計(月次実績)]],
        _t受注ﾌｧｲﾙ_TPI[[#This Row],[受注金額(修正)]],
        _t受注ﾌｧｲﾙ_TPI[[#This Row],[加工金額合計(月次実績)]]
    ),
    0
)</f>
        <v>1470</v>
      </c>
    </row>
    <row r="57" spans="1:8">
      <c r="A57" s="232" t="s">
        <v>350</v>
      </c>
      <c r="B57" s="2">
        <v>46251</v>
      </c>
      <c r="C57">
        <v>54600</v>
      </c>
      <c r="D57" s="2" cm="1">
        <f t="array" ref="D57">_xlfn.LET(
    _xlpm._完了日,_加工実績DATA[加工完了日],
    _xlpm._調整納期列,_t受注ﾌｧｲﾙ_TPI[調整納期],
    _xlpm._加工完了日,_xlfn.TAKE(
                _xlfn._xlws.FILTER(_xlpm._完了日,
                    (A57=_加工実績DATA[依頼NO])*
                    (YEAR(B57) = YEAR(_xlpm._完了日))
                ),1),
    IF(_xlpm._加工完了日 = 0,NA(),_xlpm._加工完了日)
)</f>
        <v>46242</v>
      </c>
      <c r="E57" s="2" t="str" cm="1">
        <f t="array" ref="E57">_xlfn.LET(
    _xlpm._完了日列,#REF!,
    _xlpm._完了日,
    _xlfn.TAKE(
        _xlfn._xlws.FILTER(_xlpm._完了日列,
            (A57=#REF!)*
            (DATEVALUE("2025/1/1") &lt; B57)
        ),1
    ),
    IFERROR(_xlpm._完了日,"")
)</f>
        <v/>
      </c>
      <c r="F57" s="2">
        <f t="shared" si="1"/>
        <v>46242</v>
      </c>
      <c r="G57" s="5" cm="1">
        <f t="array" ref="G5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(A57=_xlpm._依頼NO列) *
                (YEAR(_xlpm._月次年月日列) = YEAR(F57))
            )
        ),
    0)
)</f>
        <v>54600</v>
      </c>
      <c r="H57" s="5">
        <f>IFERROR(
    IF(
        _t受注ﾌｧｲﾙ_TPI[[#This Row],[受注金額(修正)]] &gt; _t受注ﾌｧｲﾙ_TPI[[#This Row],[加工金額合計(月次実績)]],
        _t受注ﾌｧｲﾙ_TPI[[#This Row],[受注金額(修正)]],
        _t受注ﾌｧｲﾙ_TPI[[#This Row],[加工金額合計(月次実績)]]
    ),
    0
)</f>
        <v>54600</v>
      </c>
    </row>
    <row r="58" spans="1:8">
      <c r="A58" s="232" t="s">
        <v>362</v>
      </c>
      <c r="B58" s="2">
        <v>46255</v>
      </c>
      <c r="C58">
        <v>3900</v>
      </c>
      <c r="D58" s="2" cm="1">
        <f t="array" ref="D58">_xlfn.LET(
    _xlpm._完了日,_加工実績DATA[加工完了日],
    _xlpm._調整納期列,_t受注ﾌｧｲﾙ_TPI[調整納期],
    _xlpm._加工完了日,_xlfn.TAKE(
                _xlfn._xlws.FILTER(_xlpm._完了日,
                    (A58=_加工実績DATA[依頼NO])*
                    (YEAR(B58) = YEAR(_xlpm._完了日))
                ),1),
    IF(_xlpm._加工完了日 = 0,NA(),_xlpm._加工完了日)
)</f>
        <v>46252</v>
      </c>
      <c r="E58" s="2" t="str" cm="1">
        <f t="array" ref="E58">_xlfn.LET(
    _xlpm._完了日列,#REF!,
    _xlpm._完了日,
    _xlfn.TAKE(
        _xlfn._xlws.FILTER(_xlpm._完了日列,
            (A58=#REF!)*
            (DATEVALUE("2025/1/1") &lt; B58)
        ),1
    ),
    IFERROR(_xlpm._完了日,"")
)</f>
        <v/>
      </c>
      <c r="F58" s="2">
        <f t="shared" si="1"/>
        <v>46252</v>
      </c>
      <c r="G58" s="5" cm="1">
        <f t="array" ref="G5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(A58=_xlpm._依頼NO列) *
                (YEAR(_xlpm._月次年月日列) = YEAR(F58))
            )
        ),
    0)
)</f>
        <v>3900</v>
      </c>
      <c r="H58" s="5">
        <f>IFERROR(
    IF(
        _t受注ﾌｧｲﾙ_TPI[[#This Row],[受注金額(修正)]] &gt; _t受注ﾌｧｲﾙ_TPI[[#This Row],[加工金額合計(月次実績)]],
        _t受注ﾌｧｲﾙ_TPI[[#This Row],[受注金額(修正)]],
        _t受注ﾌｧｲﾙ_TPI[[#This Row],[加工金額合計(月次実績)]]
    ),
    0
)</f>
        <v>3900</v>
      </c>
    </row>
    <row r="59" spans="1:8">
      <c r="A59" s="232" t="s">
        <v>3492</v>
      </c>
      <c r="B59" s="2">
        <v>46255</v>
      </c>
      <c r="C59">
        <v>36000</v>
      </c>
      <c r="D59" s="2" cm="1">
        <f t="array" ref="D59">_xlfn.LET(
    _xlpm._完了日,_加工実績DATA[加工完了日],
    _xlpm._調整納期列,_t受注ﾌｧｲﾙ_TPI[調整納期],
    _xlpm._加工完了日,_xlfn.TAKE(
                _xlfn._xlws.FILTER(_xlpm._完了日,
                    (A59=_加工実績DATA[依頼NO])*
                    (YEAR(B59) = YEAR(_xlpm._完了日))
                ),1),
    IF(_xlpm._加工完了日 = 0,NA(),_xlpm._加工完了日)
)</f>
        <v>46252</v>
      </c>
      <c r="E59" s="2" t="str" cm="1">
        <f t="array" ref="E59">_xlfn.LET(
    _xlpm._完了日列,#REF!,
    _xlpm._完了日,
    _xlfn.TAKE(
        _xlfn._xlws.FILTER(_xlpm._完了日列,
            (A59=#REF!)*
            (DATEVALUE("2025/1/1") &lt; B59)
        ),1
    ),
    IFERROR(_xlpm._完了日,"")
)</f>
        <v/>
      </c>
      <c r="F59" s="2">
        <f t="shared" si="1"/>
        <v>46252</v>
      </c>
      <c r="G59" s="5" cm="1">
        <f t="array" ref="G5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(A59=_xlpm._依頼NO列) *
                (YEAR(_xlpm._月次年月日列) = YEAR(F59))
            )
        ),
    0)
)</f>
        <v>39200</v>
      </c>
      <c r="H59" s="5">
        <f>IFERROR(
    IF(
        _t受注ﾌｧｲﾙ_TPI[[#This Row],[受注金額(修正)]] &gt; _t受注ﾌｧｲﾙ_TPI[[#This Row],[加工金額合計(月次実績)]],
        _t受注ﾌｧｲﾙ_TPI[[#This Row],[受注金額(修正)]],
        _t受注ﾌｧｲﾙ_TPI[[#This Row],[加工金額合計(月次実績)]]
    ),
    0
)</f>
        <v>39200</v>
      </c>
    </row>
    <row r="60" spans="1:8">
      <c r="A60" s="232" t="s">
        <v>3603</v>
      </c>
      <c r="B60" s="2">
        <v>46268</v>
      </c>
      <c r="C60">
        <v>0</v>
      </c>
      <c r="D60" s="2" cm="1">
        <f t="array" ref="D60">_xlfn.LET(
    _xlpm._完了日,_加工実績DATA[加工完了日],
    _xlpm._調整納期列,_t受注ﾌｧｲﾙ_TPI[調整納期],
    _xlpm._加工完了日,_xlfn.TAKE(
                _xlfn._xlws.FILTER(_xlpm._完了日,
                    (A60=_加工実績DATA[依頼NO])*
                    (YEAR(B60) = YEAR(_xlpm._完了日))
                ),1),
    IF(_xlpm._加工完了日 = 0,NA(),_xlpm._加工完了日)
)</f>
        <v>46266</v>
      </c>
      <c r="E60" s="2" t="str" cm="1">
        <f t="array" ref="E60">_xlfn.LET(
    _xlpm._完了日列,#REF!,
    _xlpm._完了日,
    _xlfn.TAKE(
        _xlfn._xlws.FILTER(_xlpm._完了日列,
            (A60=#REF!)*
            (DATEVALUE("2025/1/1") &lt; B60)
        ),1
    ),
    IFERROR(_xlpm._完了日,"")
)</f>
        <v/>
      </c>
      <c r="F60" s="2">
        <f t="shared" si="1"/>
        <v>46266</v>
      </c>
      <c r="G60" s="5" cm="1">
        <f t="array" ref="G6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(A60=_xlpm._依頼NO列) *
                (YEAR(_xlpm._月次年月日列) = YEAR(F60))
            )
        ),
    0)
)</f>
        <v>0</v>
      </c>
      <c r="H60" s="5">
        <f>IFERROR(
    IF(
        _t受注ﾌｧｲﾙ_TPI[[#This Row],[受注金額(修正)]] &gt; _t受注ﾌｧｲﾙ_TPI[[#This Row],[加工金額合計(月次実績)]],
        _t受注ﾌｧｲﾙ_TPI[[#This Row],[受注金額(修正)]],
        _t受注ﾌｧｲﾙ_TPI[[#This Row],[加工金額合計(月次実績)]]
    ),
    0
)</f>
        <v>0</v>
      </c>
    </row>
    <row r="61" spans="1:8">
      <c r="A61" s="232" t="s">
        <v>3678</v>
      </c>
      <c r="B61" s="2">
        <v>46262</v>
      </c>
      <c r="C61">
        <v>87360</v>
      </c>
      <c r="D61" s="2" cm="1">
        <f t="array" ref="D61">_xlfn.LET(
    _xlpm._完了日,_加工実績DATA[加工完了日],
    _xlpm._調整納期列,_t受注ﾌｧｲﾙ_TPI[調整納期],
    _xlpm._加工完了日,_xlfn.TAKE(
                _xlfn._xlws.FILTER(_xlpm._完了日,
                    (A61=_加工実績DATA[依頼NO])*
                    (YEAR(B61) = YEAR(_xlpm._完了日))
                ),1),
    IF(_xlpm._加工完了日 = 0,NA(),_xlpm._加工完了日)
)</f>
        <v>46259</v>
      </c>
      <c r="E61" s="2" t="str" cm="1">
        <f t="array" ref="E61">_xlfn.LET(
    _xlpm._完了日列,#REF!,
    _xlpm._完了日,
    _xlfn.TAKE(
        _xlfn._xlws.FILTER(_xlpm._完了日列,
            (A61=#REF!)*
            (DATEVALUE("2025/1/1") &lt; B61)
        ),1
    ),
    IFERROR(_xlpm._完了日,"")
)</f>
        <v/>
      </c>
      <c r="F61" s="2">
        <f t="shared" si="1"/>
        <v>46259</v>
      </c>
      <c r="G61" s="5" cm="1">
        <f t="array" ref="G6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(A61=_xlpm._依頼NO列) *
                (YEAR(_xlpm._月次年月日列) = YEAR(F61))
            )
        ),
    0)
)</f>
        <v>87360</v>
      </c>
      <c r="H61" s="5">
        <f>IFERROR(
    IF(
        _t受注ﾌｧｲﾙ_TPI[[#This Row],[受注金額(修正)]] &gt; _t受注ﾌｧｲﾙ_TPI[[#This Row],[加工金額合計(月次実績)]],
        _t受注ﾌｧｲﾙ_TPI[[#This Row],[受注金額(修正)]],
        _t受注ﾌｧｲﾙ_TPI[[#This Row],[加工金額合計(月次実績)]]
    ),
    0
)</f>
        <v>87360</v>
      </c>
    </row>
    <row r="62" spans="1:8">
      <c r="A62" s="232" t="s">
        <v>4362</v>
      </c>
      <c r="B62" s="2">
        <v>46259</v>
      </c>
      <c r="C62">
        <v>0</v>
      </c>
      <c r="D62" s="2" cm="1">
        <f t="array" ref="D62">_xlfn.LET(
    _xlpm._完了日,_加工実績DATA[加工完了日],
    _xlpm._調整納期列,_t受注ﾌｧｲﾙ_TPI[調整納期],
    _xlpm._加工完了日,_xlfn.TAKE(
                _xlfn._xlws.FILTER(_xlpm._完了日,
                    (A62=_加工実績DATA[依頼NO])*
                    (YEAR(B62) = YEAR(_xlpm._完了日))
                ),1),
    IF(_xlpm._加工完了日 = 0,NA(),_xlpm._加工完了日)
)</f>
        <v>46259</v>
      </c>
      <c r="E62" s="2" t="str" cm="1">
        <f t="array" ref="E62">_xlfn.LET(
    _xlpm._完了日列,#REF!,
    _xlpm._完了日,
    _xlfn.TAKE(
        _xlfn._xlws.FILTER(_xlpm._完了日列,
            (A62=#REF!)*
            (DATEVALUE("2025/1/1") &lt; B62)
        ),1
    ),
    IFERROR(_xlpm._完了日,"")
)</f>
        <v/>
      </c>
      <c r="F62" s="2">
        <f t="shared" si="1"/>
        <v>46259</v>
      </c>
      <c r="G62" s="5" cm="1">
        <f t="array" ref="G6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(A62=_xlpm._依頼NO列) *
                (YEAR(_xlpm._月次年月日列) = YEAR(F62))
            )
        ),
    0)
)</f>
        <v>8100</v>
      </c>
      <c r="H62" s="5">
        <f>IFERROR(
    IF(
        _t受注ﾌｧｲﾙ_TPI[[#This Row],[受注金額(修正)]] &gt; _t受注ﾌｧｲﾙ_TPI[[#This Row],[加工金額合計(月次実績)]],
        _t受注ﾌｧｲﾙ_TPI[[#This Row],[受注金額(修正)]],
        _t受注ﾌｧｲﾙ_TPI[[#This Row],[加工金額合計(月次実績)]]
    ),
    0
)</f>
        <v>8100</v>
      </c>
    </row>
    <row r="63" spans="1:8">
      <c r="A63" s="232" t="s">
        <v>4365</v>
      </c>
      <c r="B63" s="2">
        <v>46269</v>
      </c>
      <c r="C63">
        <v>40850</v>
      </c>
      <c r="D63" s="2" cm="1">
        <f t="array" ref="D63">_xlfn.LET(
    _xlpm._完了日,_加工実績DATA[加工完了日],
    _xlpm._調整納期列,_t受注ﾌｧｲﾙ_TPI[調整納期],
    _xlpm._加工完了日,_xlfn.TAKE(
                _xlfn._xlws.FILTER(_xlpm._完了日,
                    (A63=_加工実績DATA[依頼NO])*
                    (YEAR(B63) = YEAR(_xlpm._完了日))
                ),1),
    IF(_xlpm._加工完了日 = 0,NA(),_xlpm._加工完了日)
)</f>
        <v>46267</v>
      </c>
      <c r="E63" s="2" t="str" cm="1">
        <f t="array" ref="E63">_xlfn.LET(
    _xlpm._完了日列,#REF!,
    _xlpm._完了日,
    _xlfn.TAKE(
        _xlfn._xlws.FILTER(_xlpm._完了日列,
            (A63=#REF!)*
            (DATEVALUE("2025/1/1") &lt; B63)
        ),1
    ),
    IFERROR(_xlpm._完了日,"")
)</f>
        <v/>
      </c>
      <c r="F63" s="2">
        <f t="shared" si="1"/>
        <v>46267</v>
      </c>
      <c r="G63" s="5" cm="1">
        <f t="array" ref="G6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(A63=_xlpm._依頼NO列) *
                (YEAR(_xlpm._月次年月日列) = YEAR(F63))
            )
        ),
    0)
)</f>
        <v>0</v>
      </c>
      <c r="H63" s="5">
        <f>IFERROR(
    IF(
        _t受注ﾌｧｲﾙ_TPI[[#This Row],[受注金額(修正)]] &gt; _t受注ﾌｧｲﾙ_TPI[[#This Row],[加工金額合計(月次実績)]],
        _t受注ﾌｧｲﾙ_TPI[[#This Row],[受注金額(修正)]],
        _t受注ﾌｧｲﾙ_TPI[[#This Row],[加工金額合計(月次実績)]]
    ),
    0
)</f>
        <v>40850</v>
      </c>
    </row>
    <row r="64" spans="1:8">
      <c r="A64" s="232" t="s">
        <v>3431</v>
      </c>
      <c r="B64" s="2">
        <v>46244</v>
      </c>
      <c r="C64">
        <v>0</v>
      </c>
      <c r="D64" s="2" cm="1">
        <f t="array" ref="D64">_xlfn.LET(
    _xlpm._完了日,_加工実績DATA[加工完了日],
    _xlpm._調整納期列,_t受注ﾌｧｲﾙ_TPI[調整納期],
    _xlpm._加工完了日,_xlfn.TAKE(
                _xlfn._xlws.FILTER(_xlpm._完了日,
                    (A64=_加工実績DATA[依頼NO])*
                    (YEAR(B64) = YEAR(_xlpm._完了日))
                ),1),
    IF(_xlpm._加工完了日 = 0,NA(),_xlpm._加工完了日)
)</f>
        <v>46239</v>
      </c>
      <c r="E64" s="2" t="str" cm="1">
        <f t="array" ref="E64">_xlfn.LET(
    _xlpm._完了日列,#REF!,
    _xlpm._完了日,
    _xlfn.TAKE(
        _xlfn._xlws.FILTER(_xlpm._完了日列,
            (A64=#REF!)*
            (DATEVALUE("2025/1/1") &lt; B64)
        ),1
    ),
    IFERROR(_xlpm._完了日,"")
)</f>
        <v/>
      </c>
      <c r="F64" s="2">
        <f t="shared" si="1"/>
        <v>46239</v>
      </c>
      <c r="G64" s="5" cm="1">
        <f t="array" ref="G6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(A64=_xlpm._依頼NO列) *
                (YEAR(_xlpm._月次年月日列) = YEAR(F64))
            )
        ),
    0)
)</f>
        <v>3001</v>
      </c>
      <c r="H64" s="5">
        <f>IFERROR(
    IF(
        _t受注ﾌｧｲﾙ_TPI[[#This Row],[受注金額(修正)]] &gt; _t受注ﾌｧｲﾙ_TPI[[#This Row],[加工金額合計(月次実績)]],
        _t受注ﾌｧｲﾙ_TPI[[#This Row],[受注金額(修正)]],
        _t受注ﾌｧｲﾙ_TPI[[#This Row],[加工金額合計(月次実績)]]
    ),
    0
)</f>
        <v>3001</v>
      </c>
    </row>
    <row r="65" spans="1:8">
      <c r="A65" s="232" t="s">
        <v>3116</v>
      </c>
      <c r="B65" s="2">
        <v>46238</v>
      </c>
      <c r="C65">
        <v>0</v>
      </c>
      <c r="D65" s="2" cm="1">
        <f t="array" ref="D65">_xlfn.LET(
    _xlpm._完了日,_加工実績DATA[加工完了日],
    _xlpm._調整納期列,_t受注ﾌｧｲﾙ_TPI[調整納期],
    _xlpm._加工完了日,_xlfn.TAKE(
                _xlfn._xlws.FILTER(_xlpm._完了日,
                    (A65=_加工実績DATA[依頼NO])*
                    (YEAR(B65) = YEAR(_xlpm._完了日))
                ),1),
    IF(_xlpm._加工完了日 = 0,NA(),_xlpm._加工完了日)
)</f>
        <v>46238</v>
      </c>
      <c r="E65" s="2" t="str" cm="1">
        <f t="array" ref="E65">_xlfn.LET(
    _xlpm._完了日列,#REF!,
    _xlpm._完了日,
    _xlfn.TAKE(
        _xlfn._xlws.FILTER(_xlpm._完了日列,
            (A65=#REF!)*
            (DATEVALUE("2025/1/1") &lt; B65)
        ),1
    ),
    IFERROR(_xlpm._完了日,"")
)</f>
        <v/>
      </c>
      <c r="F65" s="2">
        <f t="shared" si="1"/>
        <v>46238</v>
      </c>
      <c r="G65" s="5" cm="1">
        <f t="array" ref="G6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(A65=_xlpm._依頼NO列) *
                (YEAR(_xlpm._月次年月日列) = YEAR(F65))
            )
        ),
    0)
)</f>
        <v>2700</v>
      </c>
      <c r="H65" s="5">
        <f>IFERROR(
    IF(
        _t受注ﾌｧｲﾙ_TPI[[#This Row],[受注金額(修正)]] &gt; _t受注ﾌｧｲﾙ_TPI[[#This Row],[加工金額合計(月次実績)]],
        _t受注ﾌｧｲﾙ_TPI[[#This Row],[受注金額(修正)]],
        _t受注ﾌｧｲﾙ_TPI[[#This Row],[加工金額合計(月次実績)]]
    ),
    0
)</f>
        <v>2700</v>
      </c>
    </row>
    <row r="66" spans="1:8">
      <c r="A66" s="232" t="s">
        <v>4457</v>
      </c>
      <c r="B66" s="2">
        <v>46268</v>
      </c>
      <c r="C66">
        <v>0</v>
      </c>
      <c r="D66" s="2" cm="1">
        <f t="array" ref="D66">_xlfn.LET(
    _xlpm._完了日,_加工実績DATA[加工完了日],
    _xlpm._調整納期列,_t受注ﾌｧｲﾙ_TPI[調整納期],
    _xlpm._加工完了日,_xlfn.TAKE(
                _xlfn._xlws.FILTER(_xlpm._完了日,
                    (A66=_加工実績DATA[依頼NO])*
                    (YEAR(B66) = YEAR(_xlpm._完了日))
                ),1),
    IF(_xlpm._加工完了日 = 0,NA(),_xlpm._加工完了日)
)</f>
        <v>46266</v>
      </c>
      <c r="E66" s="2" t="str" cm="1">
        <f t="array" ref="E66">_xlfn.LET(
    _xlpm._完了日列,#REF!,
    _xlpm._完了日,
    _xlfn.TAKE(
        _xlfn._xlws.FILTER(_xlpm._完了日列,
            (A66=#REF!)*
            (DATEVALUE("2025/1/1") &lt; B66)
        ),1
    ),
    IFERROR(_xlpm._完了日,"")
)</f>
        <v/>
      </c>
      <c r="F66" s="2">
        <f t="shared" ref="F66:F97" si="2">IFERROR(
    D66,
    IF(E66&lt;&gt;"", E66, B66)
)</f>
        <v>46266</v>
      </c>
      <c r="G66" s="5" cm="1">
        <f t="array" ref="G6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(A66=_xlpm._依頼NO列) *
                (YEAR(_xlpm._月次年月日列) = YEAR(F66))
            )
        ),
    0)
)</f>
        <v>0</v>
      </c>
      <c r="H66" s="5">
        <f>IFERROR(
    IF(
        _t受注ﾌｧｲﾙ_TPI[[#This Row],[受注金額(修正)]] &gt; _t受注ﾌｧｲﾙ_TPI[[#This Row],[加工金額合計(月次実績)]],
        _t受注ﾌｧｲﾙ_TPI[[#This Row],[受注金額(修正)]],
        _t受注ﾌｧｲﾙ_TPI[[#This Row],[加工金額合計(月次実績)]]
    ),
    0
)</f>
        <v>0</v>
      </c>
    </row>
    <row r="67" spans="1:8">
      <c r="A67" s="232" t="s">
        <v>4533</v>
      </c>
      <c r="B67" s="2">
        <v>46272</v>
      </c>
      <c r="C67">
        <v>900</v>
      </c>
      <c r="D67" s="2" t="e" cm="1" vm="10">
        <f t="array" ref="D67">_xlfn.LET(
    _xlpm._完了日,_加工実績DATA[加工完了日],
    _xlpm._調整納期列,_t受注ﾌｧｲﾙ_TPI[調整納期],
    _xlpm._加工完了日,_xlfn.TAKE(
                _xlfn._xlws.FILTER(_xlpm._完了日,
                    (A67=_加工実績DATA[依頼NO])*
                    (YEAR(B67) = YEAR(_xlpm._完了日))
                ),1),
    IF(_xlpm._加工完了日 = 0,NA(),_xlpm._加工完了日)
)</f>
        <v>#VALUE!</v>
      </c>
      <c r="E67" s="2" t="str" cm="1">
        <f t="array" ref="E67">_xlfn.LET(
    _xlpm._完了日列,#REF!,
    _xlpm._完了日,
    _xlfn.TAKE(
        _xlfn._xlws.FILTER(_xlpm._完了日列,
            (A67=#REF!)*
            (DATEVALUE("2025/1/1") &lt; B67)
        ),1
    ),
    IFERROR(_xlpm._完了日,"")
)</f>
        <v/>
      </c>
      <c r="F67" s="2">
        <f t="shared" si="2"/>
        <v>46272</v>
      </c>
      <c r="G67" s="5" cm="1">
        <f t="array" ref="G6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(A67=_xlpm._依頼NO列) *
                (YEAR(_xlpm._月次年月日列) = YEAR(F67))
            )
        ),
    0)
)</f>
        <v>0</v>
      </c>
      <c r="H67" s="5">
        <f>IFERROR(
    IF(
        _t受注ﾌｧｲﾙ_TPI[[#This Row],[受注金額(修正)]] &gt; _t受注ﾌｧｲﾙ_TPI[[#This Row],[加工金額合計(月次実績)]],
        _t受注ﾌｧｲﾙ_TPI[[#This Row],[受注金額(修正)]],
        _t受注ﾌｧｲﾙ_TPI[[#This Row],[加工金額合計(月次実績)]]
    ),
    0
)</f>
        <v>900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8F7B7-1EF3-45A8-8A85-DCA1FCE2884B}">
  <sheetPr codeName="Sheet11">
    <tabColor theme="1"/>
  </sheetPr>
  <dimension ref="A1:J2259"/>
  <sheetViews>
    <sheetView workbookViewId="0">
      <selection sqref="A1:H372"/>
    </sheetView>
  </sheetViews>
  <sheetFormatPr defaultRowHeight="12"/>
  <cols>
    <col min="1" max="1" width="11" bestFit="1" customWidth="1"/>
    <col min="2" max="2" width="12.296875" bestFit="1" customWidth="1"/>
    <col min="3" max="3" width="18.3984375" bestFit="1" customWidth="1"/>
    <col min="4" max="4" width="14.59765625" bestFit="1" customWidth="1"/>
    <col min="5" max="5" width="20.69921875" bestFit="1" customWidth="1"/>
    <col min="6" max="6" width="10.3984375" style="2" bestFit="1" customWidth="1"/>
    <col min="7" max="7" width="27.5" style="2" bestFit="1" customWidth="1"/>
    <col min="8" max="8" width="12.296875" bestFit="1" customWidth="1"/>
    <col min="9" max="10" width="11.69921875" style="5" bestFit="1" customWidth="1"/>
  </cols>
  <sheetData>
    <row r="1" spans="1:10">
      <c r="A1" t="s">
        <v>25</v>
      </c>
      <c r="B1" t="s">
        <v>24</v>
      </c>
      <c r="C1" t="s">
        <v>951</v>
      </c>
      <c r="D1" s="2" t="s">
        <v>957</v>
      </c>
      <c r="E1" s="2" t="s">
        <v>958</v>
      </c>
      <c r="F1" t="s">
        <v>959</v>
      </c>
      <c r="G1" s="6" t="s">
        <v>1098</v>
      </c>
      <c r="H1" s="7" t="s">
        <v>1099</v>
      </c>
      <c r="I1"/>
      <c r="J1"/>
    </row>
    <row r="2" spans="1:10">
      <c r="A2" s="232" t="s">
        <v>555</v>
      </c>
      <c r="B2" s="2">
        <v>46225</v>
      </c>
      <c r="C2">
        <v>45600</v>
      </c>
      <c r="D2" s="2" cm="1">
        <f t="array" ref="D2">_xlfn.LET(
    _xlpm._完了日,_加工実績DATA[加工完了日],
    _xlpm._調整納期列,_t受注ﾌｧｲﾙ_東レ[調整納期],
    _xlpm._加工完了日,_xlfn.TAKE(
                _xlfn._xlws.FILTER(_xlpm._完了日,
                    (A2=_加工実績DATA[依頼NO])*
                    (YEAR(B2) = YEAR(_xlpm._完了日))
                ),1),
    IF(_xlpm._加工完了日 = 0,NA(),_xlpm._加工完了日)
)</f>
        <v>46227</v>
      </c>
      <c r="E2" s="2" t="str" cm="1">
        <f t="array" ref="E2">_xlfn.LET(
    _xlpm._完了日列,#REF!,
    _xlpm._完了日,
    _xlfn.TAKE(
        _xlfn._xlws.FILTER(_xlpm._完了日列,
            (#REF!=#REF!)*
            (DATEVALUE("2025/1/1") &lt; B2)
        ),1
    ),
    IFERROR(_xlpm._完了日,"")
)</f>
        <v/>
      </c>
      <c r="F2" s="2">
        <f t="shared" ref="F2:F65" si="0">IFERROR(
    D2,
    IF(E2&lt;&gt;"", E2, B2)
)</f>
        <v>46227</v>
      </c>
      <c r="G2" s="5" cm="1">
        <f t="array" ref="G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(A2=_xlpm._依頼NO列) *
                (YEAR(_xlpm._月次年月日列) = YEAR(F2))
            )
        ),
    0)
)</f>
        <v>0</v>
      </c>
      <c r="H2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45600</v>
      </c>
      <c r="I2"/>
      <c r="J2"/>
    </row>
    <row r="3" spans="1:10">
      <c r="A3" s="232" t="s">
        <v>556</v>
      </c>
      <c r="B3" s="2">
        <v>46221</v>
      </c>
      <c r="C3">
        <v>125400</v>
      </c>
      <c r="D3" s="2" cm="1">
        <f t="array" ref="D3">_xlfn.LET(
    _xlpm._完了日,_加工実績DATA[加工完了日],
    _xlpm._調整納期列,_t受注ﾌｧｲﾙ_東レ[調整納期],
    _xlpm._加工完了日,_xlfn.TAKE(
                _xlfn._xlws.FILTER(_xlpm._完了日,
                    (A3=_加工実績DATA[依頼NO])*
                    (YEAR(B3) = YEAR(_xlpm._完了日))
                ),1),
    IF(_xlpm._加工完了日 = 0,NA(),_xlpm._加工完了日)
)</f>
        <v>46227</v>
      </c>
      <c r="E3" s="2" t="str" cm="1">
        <f t="array" ref="E3">_xlfn.LET(
    _xlpm._完了日列,#REF!,
    _xlpm._完了日,
    _xlfn.TAKE(
        _xlfn._xlws.FILTER(_xlpm._完了日列,
            (#REF!=#REF!)*
            (DATEVALUE("2025/1/1") &lt; B3)
        ),1
    ),
    IFERROR(_xlpm._完了日,"")
)</f>
        <v/>
      </c>
      <c r="F3" s="2">
        <f t="shared" si="0"/>
        <v>46227</v>
      </c>
      <c r="G3" s="5" cm="1">
        <f t="array" ref="G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(A3=_xlpm._依頼NO列) *
                (YEAR(_xlpm._月次年月日列) = YEAR(F3))
            )
        ),
    0)
)</f>
        <v>0</v>
      </c>
      <c r="H3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125400</v>
      </c>
      <c r="I3"/>
      <c r="J3"/>
    </row>
    <row r="4" spans="1:10">
      <c r="A4" s="232" t="s">
        <v>2094</v>
      </c>
      <c r="B4" s="2">
        <v>46212</v>
      </c>
      <c r="C4">
        <v>66000</v>
      </c>
      <c r="D4" s="2" cm="1">
        <f t="array" ref="D4">_xlfn.LET(
    _xlpm._完了日,_加工実績DATA[加工完了日],
    _xlpm._調整納期列,_t受注ﾌｧｲﾙ_東レ[調整納期],
    _xlpm._加工完了日,_xlfn.TAKE(
                _xlfn._xlws.FILTER(_xlpm._完了日,
                    (A4=_加工実績DATA[依頼NO])*
                    (YEAR(B4) = YEAR(_xlpm._完了日))
                ),1),
    IF(_xlpm._加工完了日 = 0,NA(),_xlpm._加工完了日)
)</f>
        <v>46205</v>
      </c>
      <c r="E4" s="2" t="str" cm="1">
        <f t="array" ref="E4">_xlfn.LET(
    _xlpm._完了日列,#REF!,
    _xlpm._完了日,
    _xlfn.TAKE(
        _xlfn._xlws.FILTER(_xlpm._完了日列,
            (#REF!=#REF!)*
            (DATEVALUE("2025/1/1") &lt; B4)
        ),1
    ),
    IFERROR(_xlpm._完了日,"")
)</f>
        <v/>
      </c>
      <c r="F4" s="2">
        <f t="shared" si="0"/>
        <v>46205</v>
      </c>
      <c r="G4" s="5" cm="1">
        <f t="array" ref="G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(A4=_xlpm._依頼NO列) *
                (YEAR(_xlpm._月次年月日列) = YEAR(F4))
            )
        ),
    0)
)</f>
        <v>0</v>
      </c>
      <c r="H4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66000</v>
      </c>
      <c r="I4"/>
      <c r="J4"/>
    </row>
    <row r="5" spans="1:10">
      <c r="A5" s="232" t="s">
        <v>2095</v>
      </c>
      <c r="B5" s="2">
        <v>46211</v>
      </c>
      <c r="C5">
        <v>16000</v>
      </c>
      <c r="D5" s="2" cm="1">
        <f t="array" ref="D5">_xlfn.LET(
    _xlpm._完了日,_加工実績DATA[加工完了日],
    _xlpm._調整納期列,_t受注ﾌｧｲﾙ_東レ[調整納期],
    _xlpm._加工完了日,_xlfn.TAKE(
                _xlfn._xlws.FILTER(_xlpm._完了日,
                    (A5=_加工実績DATA[依頼NO])*
                    (YEAR(B5) = YEAR(_xlpm._完了日))
                ),1),
    IF(_xlpm._加工完了日 = 0,NA(),_xlpm._加工完了日)
)</f>
        <v>46209</v>
      </c>
      <c r="E5" s="2" t="str" cm="1">
        <f t="array" ref="E5">_xlfn.LET(
    _xlpm._完了日列,#REF!,
    _xlpm._完了日,
    _xlfn.TAKE(
        _xlfn._xlws.FILTER(_xlpm._完了日列,
            (#REF!=#REF!)*
            (DATEVALUE("2025/1/1") &lt; B5)
        ),1
    ),
    IFERROR(_xlpm._完了日,"")
)</f>
        <v/>
      </c>
      <c r="F5" s="2">
        <f t="shared" si="0"/>
        <v>46209</v>
      </c>
      <c r="G5" s="5" cm="1">
        <f t="array" ref="G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(A5=_xlpm._依頼NO列) *
                (YEAR(_xlpm._月次年月日列) = YEAR(F5))
            )
        ),
    0)
)</f>
        <v>0</v>
      </c>
      <c r="H5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16000</v>
      </c>
      <c r="I5"/>
      <c r="J5"/>
    </row>
    <row r="6" spans="1:10">
      <c r="A6" s="232" t="s">
        <v>2100</v>
      </c>
      <c r="B6" s="2">
        <v>46211</v>
      </c>
      <c r="C6">
        <v>12000</v>
      </c>
      <c r="D6" s="2" cm="1">
        <f t="array" ref="D6">_xlfn.LET(
    _xlpm._完了日,_加工実績DATA[加工完了日],
    _xlpm._調整納期列,_t受注ﾌｧｲﾙ_東レ[調整納期],
    _xlpm._加工完了日,_xlfn.TAKE(
                _xlfn._xlws.FILTER(_xlpm._完了日,
                    (A6=_加工実績DATA[依頼NO])*
                    (YEAR(B6) = YEAR(_xlpm._完了日))
                ),1),
    IF(_xlpm._加工完了日 = 0,NA(),_xlpm._加工完了日)
)</f>
        <v>46209</v>
      </c>
      <c r="E6" s="2" t="str" cm="1">
        <f t="array" ref="E6">_xlfn.LET(
    _xlpm._完了日列,#REF!,
    _xlpm._完了日,
    _xlfn.TAKE(
        _xlfn._xlws.FILTER(_xlpm._完了日列,
            (#REF!=#REF!)*
            (DATEVALUE("2025/1/1") &lt; B6)
        ),1
    ),
    IFERROR(_xlpm._完了日,"")
)</f>
        <v/>
      </c>
      <c r="F6" s="2">
        <f t="shared" si="0"/>
        <v>46209</v>
      </c>
      <c r="G6" s="5" cm="1">
        <f t="array" ref="G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(A6=_xlpm._依頼NO列) *
                (YEAR(_xlpm._月次年月日列) = YEAR(F6))
            )
        ),
    0)
)</f>
        <v>0</v>
      </c>
      <c r="H6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12000</v>
      </c>
      <c r="I6"/>
      <c r="J6"/>
    </row>
    <row r="7" spans="1:10">
      <c r="A7" s="232" t="s">
        <v>537</v>
      </c>
      <c r="B7" s="2">
        <v>46192</v>
      </c>
      <c r="C7">
        <v>3500</v>
      </c>
      <c r="D7" s="2" cm="1">
        <f t="array" ref="D7">_xlfn.LET(
    _xlpm._完了日,_加工実績DATA[加工完了日],
    _xlpm._調整納期列,_t受注ﾌｧｲﾙ_東レ[調整納期],
    _xlpm._加工完了日,_xlfn.TAKE(
                _xlfn._xlws.FILTER(_xlpm._完了日,
                    (A7=_加工実績DATA[依頼NO])*
                    (YEAR(B7) = YEAR(_xlpm._完了日))
                ),1),
    IF(_xlpm._加工完了日 = 0,NA(),_xlpm._加工完了日)
)</f>
        <v>46196</v>
      </c>
      <c r="E7" s="2" t="str" cm="1">
        <f t="array" ref="E7">_xlfn.LET(
    _xlpm._完了日列,#REF!,
    _xlpm._完了日,
    _xlfn.TAKE(
        _xlfn._xlws.FILTER(_xlpm._完了日列,
            (#REF!=#REF!)*
            (DATEVALUE("2025/1/1") &lt; B7)
        ),1
    ),
    IFERROR(_xlpm._完了日,"")
)</f>
        <v/>
      </c>
      <c r="F7" s="2">
        <f t="shared" si="0"/>
        <v>46196</v>
      </c>
      <c r="G7" s="5" cm="1">
        <f t="array" ref="G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(A7=_xlpm._依頼NO列) *
                (YEAR(_xlpm._月次年月日列) = YEAR(F7))
            )
        ),
    0)
)</f>
        <v>0</v>
      </c>
      <c r="H7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3500</v>
      </c>
      <c r="I7"/>
      <c r="J7"/>
    </row>
    <row r="8" spans="1:10">
      <c r="A8" s="232" t="s">
        <v>546</v>
      </c>
      <c r="B8" s="2">
        <v>46212</v>
      </c>
      <c r="C8">
        <v>228000</v>
      </c>
      <c r="D8" s="2" cm="1">
        <f t="array" ref="D8">_xlfn.LET(
    _xlpm._完了日,_加工実績DATA[加工完了日],
    _xlpm._調整納期列,_t受注ﾌｧｲﾙ_東レ[調整納期],
    _xlpm._加工完了日,_xlfn.TAKE(
                _xlfn._xlws.FILTER(_xlpm._完了日,
                    (A8=_加工実績DATA[依頼NO])*
                    (YEAR(B8) = YEAR(_xlpm._完了日))
                ),1),
    IF(_xlpm._加工完了日 = 0,NA(),_xlpm._加工完了日)
)</f>
        <v>46211</v>
      </c>
      <c r="E8" s="2" t="str" cm="1">
        <f t="array" ref="E8">_xlfn.LET(
    _xlpm._完了日列,#REF!,
    _xlpm._完了日,
    _xlfn.TAKE(
        _xlfn._xlws.FILTER(_xlpm._完了日列,
            (#REF!=#REF!)*
            (DATEVALUE("2025/1/1") &lt; B8)
        ),1
    ),
    IFERROR(_xlpm._完了日,"")
)</f>
        <v/>
      </c>
      <c r="F8" s="2">
        <f t="shared" si="0"/>
        <v>46211</v>
      </c>
      <c r="G8" s="5" cm="1">
        <f t="array" ref="G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(A8=_xlpm._依頼NO列) *
                (YEAR(_xlpm._月次年月日列) = YEAR(F8))
            )
        ),
    0)
)</f>
        <v>0</v>
      </c>
      <c r="H8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228000</v>
      </c>
      <c r="I8"/>
      <c r="J8"/>
    </row>
    <row r="9" spans="1:10">
      <c r="A9" s="232" t="s">
        <v>259</v>
      </c>
      <c r="B9" s="2">
        <v>46216</v>
      </c>
      <c r="C9">
        <v>228000</v>
      </c>
      <c r="D9" s="2" cm="1">
        <f t="array" ref="D9">_xlfn.LET(
    _xlpm._完了日,_加工実績DATA[加工完了日],
    _xlpm._調整納期列,_t受注ﾌｧｲﾙ_東レ[調整納期],
    _xlpm._加工完了日,_xlfn.TAKE(
                _xlfn._xlws.FILTER(_xlpm._完了日,
                    (A9=_加工実績DATA[依頼NO])*
                    (YEAR(B9) = YEAR(_xlpm._完了日))
                ),1),
    IF(_xlpm._加工完了日 = 0,NA(),_xlpm._加工完了日)
)</f>
        <v>46213</v>
      </c>
      <c r="E9" s="2" t="str" cm="1">
        <f t="array" ref="E9">_xlfn.LET(
    _xlpm._完了日列,#REF!,
    _xlpm._完了日,
    _xlfn.TAKE(
        _xlfn._xlws.FILTER(_xlpm._完了日列,
            (#REF!=#REF!)*
            (DATEVALUE("2025/1/1") &lt; B9)
        ),1
    ),
    IFERROR(_xlpm._完了日,"")
)</f>
        <v/>
      </c>
      <c r="F9" s="2">
        <f t="shared" si="0"/>
        <v>46213</v>
      </c>
      <c r="G9" s="5" cm="1">
        <f t="array" ref="G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(A9=_xlpm._依頼NO列) *
                (YEAR(_xlpm._月次年月日列) = YEAR(F9))
            )
        ),
    0)
)</f>
        <v>0</v>
      </c>
      <c r="H9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228000</v>
      </c>
      <c r="I9"/>
      <c r="J9"/>
    </row>
    <row r="10" spans="1:10">
      <c r="A10" s="232" t="s">
        <v>128</v>
      </c>
      <c r="B10" s="2">
        <v>46217</v>
      </c>
      <c r="C10">
        <v>205200</v>
      </c>
      <c r="D10" s="2" cm="1">
        <f t="array" ref="D10">_xlfn.LET(
    _xlpm._完了日,_加工実績DATA[加工完了日],
    _xlpm._調整納期列,_t受注ﾌｧｲﾙ_東レ[調整納期],
    _xlpm._加工完了日,_xlfn.TAKE(
                _xlfn._xlws.FILTER(_xlpm._完了日,
                    (A10=_加工実績DATA[依頼NO])*
                    (YEAR(B10) = YEAR(_xlpm._完了日))
                ),1),
    IF(_xlpm._加工完了日 = 0,NA(),_xlpm._加工完了日)
)</f>
        <v>46230</v>
      </c>
      <c r="E10" s="2" t="str" cm="1">
        <f t="array" ref="E10">_xlfn.LET(
    _xlpm._完了日列,#REF!,
    _xlpm._完了日,
    _xlfn.TAKE(
        _xlfn._xlws.FILTER(_xlpm._完了日列,
            (#REF!=#REF!)*
            (DATEVALUE("2025/1/1") &lt; B10)
        ),1
    ),
    IFERROR(_xlpm._完了日,"")
)</f>
        <v/>
      </c>
      <c r="F10" s="2">
        <f t="shared" si="0"/>
        <v>46230</v>
      </c>
      <c r="G10" s="5" cm="1">
        <f t="array" ref="G1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(A10=_xlpm._依頼NO列) *
                (YEAR(_xlpm._月次年月日列) = YEAR(F10))
            )
        ),
    0)
)</f>
        <v>0</v>
      </c>
      <c r="H10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205200</v>
      </c>
      <c r="I10"/>
      <c r="J10"/>
    </row>
    <row r="11" spans="1:10">
      <c r="A11" s="232" t="s">
        <v>1920</v>
      </c>
      <c r="B11" s="2">
        <v>46198</v>
      </c>
      <c r="C11">
        <v>12000</v>
      </c>
      <c r="D11" s="2" cm="1">
        <f t="array" ref="D11">_xlfn.LET(
    _xlpm._完了日,_加工実績DATA[加工完了日],
    _xlpm._調整納期列,_t受注ﾌｧｲﾙ_東レ[調整納期],
    _xlpm._加工完了日,_xlfn.TAKE(
                _xlfn._xlws.FILTER(_xlpm._完了日,
                    (A11=_加工実績DATA[依頼NO])*
                    (YEAR(B11) = YEAR(_xlpm._完了日))
                ),1),
    IF(_xlpm._加工完了日 = 0,NA(),_xlpm._加工完了日)
)</f>
        <v>46196</v>
      </c>
      <c r="E11" s="2" t="str" cm="1">
        <f t="array" ref="E11">_xlfn.LET(
    _xlpm._完了日列,#REF!,
    _xlpm._完了日,
    _xlfn.TAKE(
        _xlfn._xlws.FILTER(_xlpm._完了日列,
            (#REF!=#REF!)*
            (DATEVALUE("2025/1/1") &lt; B11)
        ),1
    ),
    IFERROR(_xlpm._完了日,"")
)</f>
        <v/>
      </c>
      <c r="F11" s="2">
        <f t="shared" si="0"/>
        <v>46196</v>
      </c>
      <c r="G11" s="5" cm="1">
        <f t="array" ref="G1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(A11=_xlpm._依頼NO列) *
                (YEAR(_xlpm._月次年月日列) = YEAR(F11))
            )
        ),
    0)
)</f>
        <v>0</v>
      </c>
      <c r="H11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12000</v>
      </c>
      <c r="I11"/>
      <c r="J11"/>
    </row>
    <row r="12" spans="1:10">
      <c r="A12" s="232" t="s">
        <v>1921</v>
      </c>
      <c r="B12" s="2">
        <v>46202</v>
      </c>
      <c r="C12">
        <v>220000</v>
      </c>
      <c r="D12" s="2" cm="1">
        <f t="array" ref="D12">_xlfn.LET(
    _xlpm._完了日,_加工実績DATA[加工完了日],
    _xlpm._調整納期列,_t受注ﾌｧｲﾙ_東レ[調整納期],
    _xlpm._加工完了日,_xlfn.TAKE(
                _xlfn._xlws.FILTER(_xlpm._完了日,
                    (A12=_加工実績DATA[依頼NO])*
                    (YEAR(B12) = YEAR(_xlpm._完了日))
                ),1),
    IF(_xlpm._加工完了日 = 0,NA(),_xlpm._加工完了日)
)</f>
        <v>46198</v>
      </c>
      <c r="E12" s="2" t="str" cm="1">
        <f t="array" ref="E12">_xlfn.LET(
    _xlpm._完了日列,#REF!,
    _xlpm._完了日,
    _xlfn.TAKE(
        _xlfn._xlws.FILTER(_xlpm._完了日列,
            (#REF!=#REF!)*
            (DATEVALUE("2025/1/1") &lt; B12)
        ),1
    ),
    IFERROR(_xlpm._完了日,"")
)</f>
        <v/>
      </c>
      <c r="F12" s="2">
        <f t="shared" si="0"/>
        <v>46198</v>
      </c>
      <c r="G12" s="5" cm="1">
        <f t="array" ref="G1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(A12=_xlpm._依頼NO列) *
                (YEAR(_xlpm._月次年月日列) = YEAR(F12))
            )
        ),
    0)
)</f>
        <v>0</v>
      </c>
      <c r="H12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220000</v>
      </c>
      <c r="I12"/>
      <c r="J12"/>
    </row>
    <row r="13" spans="1:10">
      <c r="A13" s="232" t="s">
        <v>2058</v>
      </c>
      <c r="B13" s="2">
        <v>46202</v>
      </c>
      <c r="C13">
        <v>228000</v>
      </c>
      <c r="D13" s="2" cm="1">
        <f t="array" ref="D13">_xlfn.LET(
    _xlpm._完了日,_加工実績DATA[加工完了日],
    _xlpm._調整納期列,_t受注ﾌｧｲﾙ_東レ[調整納期],
    _xlpm._加工完了日,_xlfn.TAKE(
                _xlfn._xlws.FILTER(_xlpm._完了日,
                    (A13=_加工実績DATA[依頼NO])*
                    (YEAR(B13) = YEAR(_xlpm._完了日))
                ),1),
    IF(_xlpm._加工完了日 = 0,NA(),_xlpm._加工完了日)
)</f>
        <v>46198</v>
      </c>
      <c r="E13" s="2" t="str" cm="1">
        <f t="array" ref="E13">_xlfn.LET(
    _xlpm._完了日列,#REF!,
    _xlpm._完了日,
    _xlfn.TAKE(
        _xlfn._xlws.FILTER(_xlpm._完了日列,
            (#REF!=#REF!)*
            (DATEVALUE("2025/1/1") &lt; B13)
        ),1
    ),
    IFERROR(_xlpm._完了日,"")
)</f>
        <v/>
      </c>
      <c r="F13" s="2">
        <f t="shared" si="0"/>
        <v>46198</v>
      </c>
      <c r="G13" s="5" cm="1">
        <f t="array" ref="G1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(A13=_xlpm._依頼NO列) *
                (YEAR(_xlpm._月次年月日列) = YEAR(F13))
            )
        ),
    0)
)</f>
        <v>0</v>
      </c>
      <c r="H13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228000</v>
      </c>
      <c r="I13"/>
      <c r="J13"/>
    </row>
    <row r="14" spans="1:10">
      <c r="A14" s="232" t="s">
        <v>2059</v>
      </c>
      <c r="B14" s="2">
        <v>46203</v>
      </c>
      <c r="C14">
        <v>228000</v>
      </c>
      <c r="D14" s="2" cm="1">
        <f t="array" ref="D14">_xlfn.LET(
    _xlpm._完了日,_加工実績DATA[加工完了日],
    _xlpm._調整納期列,_t受注ﾌｧｲﾙ_東レ[調整納期],
    _xlpm._加工完了日,_xlfn.TAKE(
                _xlfn._xlws.FILTER(_xlpm._完了日,
                    (A14=_加工実績DATA[依頼NO])*
                    (YEAR(B14) = YEAR(_xlpm._完了日))
                ),1),
    IF(_xlpm._加工完了日 = 0,NA(),_xlpm._加工完了日)
)</f>
        <v>46199</v>
      </c>
      <c r="E14" s="2" t="str" cm="1">
        <f t="array" ref="E14">_xlfn.LET(
    _xlpm._完了日列,#REF!,
    _xlpm._完了日,
    _xlfn.TAKE(
        _xlfn._xlws.FILTER(_xlpm._完了日列,
            (#REF!=#REF!)*
            (DATEVALUE("2025/1/1") &lt; B14)
        ),1
    ),
    IFERROR(_xlpm._完了日,"")
)</f>
        <v/>
      </c>
      <c r="F14" s="2">
        <f t="shared" si="0"/>
        <v>46199</v>
      </c>
      <c r="G14" s="5" cm="1">
        <f t="array" ref="G1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(A14=_xlpm._依頼NO列) *
                (YEAR(_xlpm._月次年月日列) = YEAR(F14))
            )
        ),
    0)
)</f>
        <v>0</v>
      </c>
      <c r="H14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228000</v>
      </c>
      <c r="I14"/>
      <c r="J14"/>
    </row>
    <row r="15" spans="1:10">
      <c r="A15" s="232" t="s">
        <v>2042</v>
      </c>
      <c r="B15" s="2">
        <v>46197</v>
      </c>
      <c r="C15">
        <v>50762</v>
      </c>
      <c r="D15" s="2" cm="1">
        <f t="array" ref="D15">_xlfn.LET(
    _xlpm._完了日,_加工実績DATA[加工完了日],
    _xlpm._調整納期列,_t受注ﾌｧｲﾙ_東レ[調整納期],
    _xlpm._加工完了日,_xlfn.TAKE(
                _xlfn._xlws.FILTER(_xlpm._完了日,
                    (A15=_加工実績DATA[依頼NO])*
                    (YEAR(B15) = YEAR(_xlpm._完了日))
                ),1),
    IF(_xlpm._加工完了日 = 0,NA(),_xlpm._加工完了日)
)</f>
        <v>46196</v>
      </c>
      <c r="E15" s="2" t="str" cm="1">
        <f t="array" ref="E15">_xlfn.LET(
    _xlpm._完了日列,#REF!,
    _xlpm._完了日,
    _xlfn.TAKE(
        _xlfn._xlws.FILTER(_xlpm._完了日列,
            (#REF!=#REF!)*
            (DATEVALUE("2025/1/1") &lt; B15)
        ),1
    ),
    IFERROR(_xlpm._完了日,"")
)</f>
        <v/>
      </c>
      <c r="F15" s="2">
        <f t="shared" si="0"/>
        <v>46196</v>
      </c>
      <c r="G15" s="5" cm="1">
        <f t="array" ref="G1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(A15=_xlpm._依頼NO列) *
                (YEAR(_xlpm._月次年月日列) = YEAR(F15))
            )
        ),
    0)
)</f>
        <v>0</v>
      </c>
      <c r="H15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50762</v>
      </c>
      <c r="I15"/>
      <c r="J15"/>
    </row>
    <row r="16" spans="1:10">
      <c r="A16" s="232" t="s">
        <v>106</v>
      </c>
      <c r="B16" s="2">
        <v>46198</v>
      </c>
      <c r="C16">
        <v>10400</v>
      </c>
      <c r="D16" s="2" cm="1">
        <f t="array" ref="D16">_xlfn.LET(
    _xlpm._完了日,_加工実績DATA[加工完了日],
    _xlpm._調整納期列,_t受注ﾌｧｲﾙ_東レ[調整納期],
    _xlpm._加工完了日,_xlfn.TAKE(
                _xlfn._xlws.FILTER(_xlpm._完了日,
                    (A16=_加工実績DATA[依頼NO])*
                    (YEAR(B16) = YEAR(_xlpm._完了日))
                ),1),
    IF(_xlpm._加工完了日 = 0,NA(),_xlpm._加工完了日)
)</f>
        <v>46197</v>
      </c>
      <c r="E16" s="2" t="str" cm="1">
        <f t="array" ref="E16">_xlfn.LET(
    _xlpm._完了日列,#REF!,
    _xlpm._完了日,
    _xlfn.TAKE(
        _xlfn._xlws.FILTER(_xlpm._完了日列,
            (#REF!=#REF!)*
            (DATEVALUE("2025/1/1") &lt; B16)
        ),1
    ),
    IFERROR(_xlpm._完了日,"")
)</f>
        <v/>
      </c>
      <c r="F16" s="2">
        <f t="shared" si="0"/>
        <v>46197</v>
      </c>
      <c r="G16" s="5" cm="1">
        <f t="array" ref="G1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(A16=_xlpm._依頼NO列) *
                (YEAR(_xlpm._月次年月日列) = YEAR(F16))
            )
        ),
    0)
)</f>
        <v>0</v>
      </c>
      <c r="H16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10400</v>
      </c>
      <c r="I16"/>
      <c r="J16"/>
    </row>
    <row r="17" spans="1:10">
      <c r="A17" s="232" t="s">
        <v>529</v>
      </c>
      <c r="B17" s="2">
        <v>46206</v>
      </c>
      <c r="C17">
        <v>41600</v>
      </c>
      <c r="D17" s="2" cm="1">
        <f t="array" ref="D17">_xlfn.LET(
    _xlpm._完了日,_加工実績DATA[加工完了日],
    _xlpm._調整納期列,_t受注ﾌｧｲﾙ_東レ[調整納期],
    _xlpm._加工完了日,_xlfn.TAKE(
                _xlfn._xlws.FILTER(_xlpm._完了日,
                    (A17=_加工実績DATA[依頼NO])*
                    (YEAR(B17) = YEAR(_xlpm._完了日))
                ),1),
    IF(_xlpm._加工完了日 = 0,NA(),_xlpm._加工完了日)
)</f>
        <v>46205</v>
      </c>
      <c r="E17" s="2" t="str" cm="1">
        <f t="array" ref="E17">_xlfn.LET(
    _xlpm._完了日列,#REF!,
    _xlpm._完了日,
    _xlfn.TAKE(
        _xlfn._xlws.FILTER(_xlpm._完了日列,
            (#REF!=#REF!)*
            (DATEVALUE("2025/1/1") &lt; B17)
        ),1
    ),
    IFERROR(_xlpm._完了日,"")
)</f>
        <v/>
      </c>
      <c r="F17" s="2">
        <f t="shared" si="0"/>
        <v>46205</v>
      </c>
      <c r="G17" s="5" cm="1">
        <f t="array" ref="G1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(A17=_xlpm._依頼NO列) *
                (YEAR(_xlpm._月次年月日列) = YEAR(F17))
            )
        ),
    0)
)</f>
        <v>0</v>
      </c>
      <c r="H17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41600</v>
      </c>
      <c r="I17"/>
      <c r="J17"/>
    </row>
    <row r="18" spans="1:10">
      <c r="A18" s="232" t="s">
        <v>109</v>
      </c>
      <c r="B18" s="2">
        <v>46209</v>
      </c>
      <c r="C18">
        <v>244400</v>
      </c>
      <c r="D18" s="2" cm="1">
        <f t="array" ref="D18">_xlfn.LET(
    _xlpm._完了日,_加工実績DATA[加工完了日],
    _xlpm._調整納期列,_t受注ﾌｧｲﾙ_東レ[調整納期],
    _xlpm._加工完了日,_xlfn.TAKE(
                _xlfn._xlws.FILTER(_xlpm._完了日,
                    (A18=_加工実績DATA[依頼NO])*
                    (YEAR(B18) = YEAR(_xlpm._完了日))
                ),1),
    IF(_xlpm._加工完了日 = 0,NA(),_xlpm._加工完了日)
)</f>
        <v>46205</v>
      </c>
      <c r="E18" s="2" t="str" cm="1">
        <f t="array" ref="E18">_xlfn.LET(
    _xlpm._完了日列,#REF!,
    _xlpm._完了日,
    _xlfn.TAKE(
        _xlfn._xlws.FILTER(_xlpm._完了日列,
            (#REF!=#REF!)*
            (DATEVALUE("2025/1/1") &lt; B18)
        ),1
    ),
    IFERROR(_xlpm._完了日,"")
)</f>
        <v/>
      </c>
      <c r="F18" s="2">
        <f t="shared" si="0"/>
        <v>46205</v>
      </c>
      <c r="G18" s="5" cm="1">
        <f t="array" ref="G1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(A18=_xlpm._依頼NO列) *
                (YEAR(_xlpm._月次年月日列) = YEAR(F18))
            )
        ),
    0)
)</f>
        <v>0</v>
      </c>
      <c r="H18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244400</v>
      </c>
      <c r="I18"/>
      <c r="J18"/>
    </row>
    <row r="19" spans="1:10">
      <c r="A19" s="232" t="s">
        <v>882</v>
      </c>
      <c r="B19" s="2">
        <v>46180</v>
      </c>
      <c r="C19">
        <v>312000</v>
      </c>
      <c r="D19" s="2" cm="1">
        <f t="array" ref="D19">_xlfn.LET(
    _xlpm._完了日,_加工実績DATA[加工完了日],
    _xlpm._調整納期列,_t受注ﾌｧｲﾙ_東レ[調整納期],
    _xlpm._加工完了日,_xlfn.TAKE(
                _xlfn._xlws.FILTER(_xlpm._完了日,
                    (A19=_加工実績DATA[依頼NO])*
                    (YEAR(B19) = YEAR(_xlpm._完了日))
                ),1),
    IF(_xlpm._加工完了日 = 0,NA(),_xlpm._加工完了日)
)</f>
        <v>46209</v>
      </c>
      <c r="E19" s="2" t="str" cm="1">
        <f t="array" ref="E19">_xlfn.LET(
    _xlpm._完了日列,#REF!,
    _xlpm._完了日,
    _xlfn.TAKE(
        _xlfn._xlws.FILTER(_xlpm._完了日列,
            (#REF!=#REF!)*
            (DATEVALUE("2025/1/1") &lt; B19)
        ),1
    ),
    IFERROR(_xlpm._完了日,"")
)</f>
        <v/>
      </c>
      <c r="F19" s="2">
        <f t="shared" si="0"/>
        <v>46209</v>
      </c>
      <c r="G19" s="5" cm="1">
        <f t="array" ref="G1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(A19=_xlpm._依頼NO列) *
                (YEAR(_xlpm._月次年月日列) = YEAR(F19))
            )
        ),
    0)
)</f>
        <v>0</v>
      </c>
      <c r="H19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312000</v>
      </c>
      <c r="I19"/>
      <c r="J19"/>
    </row>
    <row r="20" spans="1:10">
      <c r="A20" s="232" t="s">
        <v>974</v>
      </c>
      <c r="B20" s="2">
        <v>46202</v>
      </c>
      <c r="C20">
        <v>259922</v>
      </c>
      <c r="D20" s="2" cm="1">
        <f t="array" ref="D20">_xlfn.LET(
    _xlpm._完了日,_加工実績DATA[加工完了日],
    _xlpm._調整納期列,_t受注ﾌｧｲﾙ_東レ[調整納期],
    _xlpm._加工完了日,_xlfn.TAKE(
                _xlfn._xlws.FILTER(_xlpm._完了日,
                    (A20=_加工実績DATA[依頼NO])*
                    (YEAR(B20) = YEAR(_xlpm._完了日))
                ),1),
    IF(_xlpm._加工完了日 = 0,NA(),_xlpm._加工完了日)
)</f>
        <v>46202</v>
      </c>
      <c r="E20" s="2" t="str" cm="1">
        <f t="array" ref="E20">_xlfn.LET(
    _xlpm._完了日列,#REF!,
    _xlpm._完了日,
    _xlfn.TAKE(
        _xlfn._xlws.FILTER(_xlpm._完了日列,
            (#REF!=#REF!)*
            (DATEVALUE("2025/1/1") &lt; B20)
        ),1
    ),
    IFERROR(_xlpm._完了日,"")
)</f>
        <v/>
      </c>
      <c r="F20" s="2">
        <f t="shared" si="0"/>
        <v>46202</v>
      </c>
      <c r="G20" s="5" cm="1">
        <f t="array" ref="G2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(A20=_xlpm._依頼NO列) *
                (YEAR(_xlpm._月次年月日列) = YEAR(F20))
            )
        ),
    0)
)</f>
        <v>0</v>
      </c>
      <c r="H20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259922</v>
      </c>
      <c r="I20"/>
      <c r="J20"/>
    </row>
    <row r="21" spans="1:10">
      <c r="A21" s="232" t="s">
        <v>97</v>
      </c>
      <c r="B21" s="2">
        <v>46203</v>
      </c>
      <c r="C21">
        <v>259896</v>
      </c>
      <c r="D21" s="2" cm="1">
        <f t="array" ref="D21">_xlfn.LET(
    _xlpm._完了日,_加工実績DATA[加工完了日],
    _xlpm._調整納期列,_t受注ﾌｧｲﾙ_東レ[調整納期],
    _xlpm._加工完了日,_xlfn.TAKE(
                _xlfn._xlws.FILTER(_xlpm._完了日,
                    (A21=_加工実績DATA[依頼NO])*
                    (YEAR(B21) = YEAR(_xlpm._完了日))
                ),1),
    IF(_xlpm._加工完了日 = 0,NA(),_xlpm._加工完了日)
)</f>
        <v>46203</v>
      </c>
      <c r="E21" s="2" t="str" cm="1">
        <f t="array" ref="E21">_xlfn.LET(
    _xlpm._完了日列,#REF!,
    _xlpm._完了日,
    _xlfn.TAKE(
        _xlfn._xlws.FILTER(_xlpm._完了日列,
            (#REF!=#REF!)*
            (DATEVALUE("2025/1/1") &lt; B21)
        ),1
    ),
    IFERROR(_xlpm._完了日,"")
)</f>
        <v/>
      </c>
      <c r="F21" s="2">
        <f t="shared" si="0"/>
        <v>46203</v>
      </c>
      <c r="G21" s="5" cm="1">
        <f t="array" ref="G2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(A21=_xlpm._依頼NO列) *
                (YEAR(_xlpm._月次年月日列) = YEAR(F21))
            )
        ),
    0)
)</f>
        <v>0</v>
      </c>
      <c r="H21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259896</v>
      </c>
      <c r="I21"/>
      <c r="J21"/>
    </row>
    <row r="22" spans="1:10">
      <c r="A22" s="232" t="s">
        <v>520</v>
      </c>
      <c r="B22" s="2">
        <v>46188</v>
      </c>
      <c r="C22">
        <v>33898</v>
      </c>
      <c r="D22" s="2" cm="1">
        <f t="array" ref="D22">_xlfn.LET(
    _xlpm._完了日,_加工実績DATA[加工完了日],
    _xlpm._調整納期列,_t受注ﾌｧｲﾙ_東レ[調整納期],
    _xlpm._加工完了日,_xlfn.TAKE(
                _xlfn._xlws.FILTER(_xlpm._完了日,
                    (A22=_加工実績DATA[依頼NO])*
                    (YEAR(B22) = YEAR(_xlpm._完了日))
                ),1),
    IF(_xlpm._加工完了日 = 0,NA(),_xlpm._加工完了日)
)</f>
        <v>46191</v>
      </c>
      <c r="E22" s="2" t="str" cm="1">
        <f t="array" ref="E22">_xlfn.LET(
    _xlpm._完了日列,#REF!,
    _xlpm._完了日,
    _xlfn.TAKE(
        _xlfn._xlws.FILTER(_xlpm._完了日列,
            (#REF!=#REF!)*
            (DATEVALUE("2025/1/1") &lt; B22)
        ),1
    ),
    IFERROR(_xlpm._完了日,"")
)</f>
        <v/>
      </c>
      <c r="F22" s="2">
        <f t="shared" si="0"/>
        <v>46191</v>
      </c>
      <c r="G22" s="5" cm="1">
        <f t="array" ref="G2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(A22=_xlpm._依頼NO列) *
                (YEAR(_xlpm._月次年月日列) = YEAR(F22))
            )
        ),
    0)
)</f>
        <v>0</v>
      </c>
      <c r="H22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33898</v>
      </c>
      <c r="I22"/>
      <c r="J22"/>
    </row>
    <row r="23" spans="1:10">
      <c r="A23" s="232" t="s">
        <v>2041</v>
      </c>
      <c r="B23" s="2">
        <v>46190</v>
      </c>
      <c r="C23">
        <v>9600</v>
      </c>
      <c r="D23" s="2" cm="1">
        <f t="array" ref="D23">_xlfn.LET(
    _xlpm._完了日,_加工実績DATA[加工完了日],
    _xlpm._調整納期列,_t受注ﾌｧｲﾙ_東レ[調整納期],
    _xlpm._加工完了日,_xlfn.TAKE(
                _xlfn._xlws.FILTER(_xlpm._完了日,
                    (A23=_加工実績DATA[依頼NO])*
                    (YEAR(B23) = YEAR(_xlpm._完了日))
                ),1),
    IF(_xlpm._加工完了日 = 0,NA(),_xlpm._加工完了日)
)</f>
        <v>46190</v>
      </c>
      <c r="E23" s="2" t="str" cm="1">
        <f t="array" ref="E23">_xlfn.LET(
    _xlpm._完了日列,#REF!,
    _xlpm._完了日,
    _xlfn.TAKE(
        _xlfn._xlws.FILTER(_xlpm._完了日列,
            (#REF!=#REF!)*
            (DATEVALUE("2025/1/1") &lt; B23)
        ),1
    ),
    IFERROR(_xlpm._完了日,"")
)</f>
        <v/>
      </c>
      <c r="F23" s="2">
        <f t="shared" si="0"/>
        <v>46190</v>
      </c>
      <c r="G23" s="5" cm="1">
        <f t="array" ref="G2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(A23=_xlpm._依頼NO列) *
                (YEAR(_xlpm._月次年月日列) = YEAR(F23))
            )
        ),
    0)
)</f>
        <v>0</v>
      </c>
      <c r="H23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9600</v>
      </c>
      <c r="I23"/>
      <c r="J23"/>
    </row>
    <row r="24" spans="1:10">
      <c r="A24" s="232" t="s">
        <v>553</v>
      </c>
      <c r="B24" s="2">
        <v>46202</v>
      </c>
      <c r="C24">
        <v>100750</v>
      </c>
      <c r="D24" s="2" cm="1">
        <f t="array" ref="D24">_xlfn.LET(
    _xlpm._完了日,_加工実績DATA[加工完了日],
    _xlpm._調整納期列,_t受注ﾌｧｲﾙ_東レ[調整納期],
    _xlpm._加工完了日,_xlfn.TAKE(
                _xlfn._xlws.FILTER(_xlpm._完了日,
                    (A24=_加工実績DATA[依頼NO])*
                    (YEAR(B24) = YEAR(_xlpm._完了日))
                ),1),
    IF(_xlpm._加工完了日 = 0,NA(),_xlpm._加工完了日)
)</f>
        <v>46192</v>
      </c>
      <c r="E24" s="2" t="str" cm="1">
        <f t="array" ref="E24">_xlfn.LET(
    _xlpm._完了日列,#REF!,
    _xlpm._完了日,
    _xlfn.TAKE(
        _xlfn._xlws.FILTER(_xlpm._完了日列,
            (#REF!=#REF!)*
            (DATEVALUE("2025/1/1") &lt; B24)
        ),1
    ),
    IFERROR(_xlpm._完了日,"")
)</f>
        <v/>
      </c>
      <c r="F24" s="2">
        <f t="shared" si="0"/>
        <v>46192</v>
      </c>
      <c r="G24" s="5" cm="1">
        <f t="array" ref="G2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(A24=_xlpm._依頼NO列) *
                (YEAR(_xlpm._月次年月日列) = YEAR(F24))
            )
        ),
    0)
)</f>
        <v>0</v>
      </c>
      <c r="H24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100750</v>
      </c>
      <c r="I24"/>
      <c r="J24"/>
    </row>
    <row r="25" spans="1:10">
      <c r="A25" s="232" t="s">
        <v>2044</v>
      </c>
      <c r="B25" s="2">
        <v>46191</v>
      </c>
      <c r="C25">
        <v>200</v>
      </c>
      <c r="D25" s="2" cm="1">
        <f t="array" ref="D25">_xlfn.LET(
    _xlpm._完了日,_加工実績DATA[加工完了日],
    _xlpm._調整納期列,_t受注ﾌｧｲﾙ_東レ[調整納期],
    _xlpm._加工完了日,_xlfn.TAKE(
                _xlfn._xlws.FILTER(_xlpm._完了日,
                    (A25=_加工実績DATA[依頼NO])*
                    (YEAR(B25) = YEAR(_xlpm._完了日))
                ),1),
    IF(_xlpm._加工完了日 = 0,NA(),_xlpm._加工完了日)
)</f>
        <v>46190</v>
      </c>
      <c r="E25" s="2" t="str" cm="1">
        <f t="array" ref="E25">_xlfn.LET(
    _xlpm._完了日列,#REF!,
    _xlpm._完了日,
    _xlfn.TAKE(
        _xlfn._xlws.FILTER(_xlpm._完了日列,
            (#REF!=#REF!)*
            (DATEVALUE("2025/1/1") &lt; B25)
        ),1
    ),
    IFERROR(_xlpm._完了日,"")
)</f>
        <v/>
      </c>
      <c r="F25" s="2">
        <f t="shared" si="0"/>
        <v>46190</v>
      </c>
      <c r="G25" s="5" cm="1">
        <f t="array" ref="G2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(A25=_xlpm._依頼NO列) *
                (YEAR(_xlpm._月次年月日列) = YEAR(F25))
            )
        ),
    0)
)</f>
        <v>0</v>
      </c>
      <c r="H25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200</v>
      </c>
      <c r="I25"/>
      <c r="J25"/>
    </row>
    <row r="26" spans="1:10">
      <c r="A26" s="232" t="s">
        <v>545</v>
      </c>
      <c r="B26" s="2">
        <v>46196</v>
      </c>
      <c r="C26">
        <v>132000</v>
      </c>
      <c r="D26" s="2" cm="1">
        <f t="array" ref="D26">_xlfn.LET(
    _xlpm._完了日,_加工実績DATA[加工完了日],
    _xlpm._調整納期列,_t受注ﾌｧｲﾙ_東レ[調整納期],
    _xlpm._加工完了日,_xlfn.TAKE(
                _xlfn._xlws.FILTER(_xlpm._完了日,
                    (A26=_加工実績DATA[依頼NO])*
                    (YEAR(B26) = YEAR(_xlpm._完了日))
                ),1),
    IF(_xlpm._加工完了日 = 0,NA(),_xlpm._加工完了日)
)</f>
        <v>46192</v>
      </c>
      <c r="E26" s="2" t="str" cm="1">
        <f t="array" ref="E26">_xlfn.LET(
    _xlpm._完了日列,#REF!,
    _xlpm._完了日,
    _xlfn.TAKE(
        _xlfn._xlws.FILTER(_xlpm._完了日列,
            (#REF!=#REF!)*
            (DATEVALUE("2025/1/1") &lt; B26)
        ),1
    ),
    IFERROR(_xlpm._完了日,"")
)</f>
        <v/>
      </c>
      <c r="F26" s="2">
        <f t="shared" si="0"/>
        <v>46192</v>
      </c>
      <c r="G26" s="5" cm="1">
        <f t="array" ref="G2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(A26=_xlpm._依頼NO列) *
                (YEAR(_xlpm._月次年月日列) = YEAR(F26))
            )
        ),
    0)
)</f>
        <v>0</v>
      </c>
      <c r="H26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132000</v>
      </c>
      <c r="I26"/>
      <c r="J26"/>
    </row>
    <row r="27" spans="1:10">
      <c r="A27" s="232" t="s">
        <v>101</v>
      </c>
      <c r="B27" s="2">
        <v>46196</v>
      </c>
      <c r="C27">
        <v>250800</v>
      </c>
      <c r="D27" s="2" cm="1">
        <f t="array" ref="D27">_xlfn.LET(
    _xlpm._完了日,_加工実績DATA[加工完了日],
    _xlpm._調整納期列,_t受注ﾌｧｲﾙ_東レ[調整納期],
    _xlpm._加工完了日,_xlfn.TAKE(
                _xlfn._xlws.FILTER(_xlpm._完了日,
                    (A27=_加工実績DATA[依頼NO])*
                    (YEAR(B27) = YEAR(_xlpm._完了日))
                ),1),
    IF(_xlpm._加工完了日 = 0,NA(),_xlpm._加工完了日)
)</f>
        <v>46196</v>
      </c>
      <c r="E27" s="2" t="str" cm="1">
        <f t="array" ref="E27">_xlfn.LET(
    _xlpm._完了日列,#REF!,
    _xlpm._完了日,
    _xlfn.TAKE(
        _xlfn._xlws.FILTER(_xlpm._完了日列,
            (#REF!=#REF!)*
            (DATEVALUE("2025/1/1") &lt; B27)
        ),1
    ),
    IFERROR(_xlpm._完了日,"")
)</f>
        <v/>
      </c>
      <c r="F27" s="2">
        <f t="shared" si="0"/>
        <v>46196</v>
      </c>
      <c r="G27" s="5" cm="1">
        <f t="array" ref="G2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(A27=_xlpm._依頼NO列) *
                (YEAR(_xlpm._月次年月日列) = YEAR(F27))
            )
        ),
    0)
)</f>
        <v>0</v>
      </c>
      <c r="H27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250800</v>
      </c>
      <c r="I27"/>
      <c r="J27"/>
    </row>
    <row r="28" spans="1:10">
      <c r="A28" s="232" t="s">
        <v>2154</v>
      </c>
      <c r="B28" s="2">
        <v>46217</v>
      </c>
      <c r="C28">
        <v>220000</v>
      </c>
      <c r="D28" s="2" cm="1">
        <f t="array" ref="D28">_xlfn.LET(
    _xlpm._完了日,_加工実績DATA[加工完了日],
    _xlpm._調整納期列,_t受注ﾌｧｲﾙ_東レ[調整納期],
    _xlpm._加工完了日,_xlfn.TAKE(
                _xlfn._xlws.FILTER(_xlpm._完了日,
                    (A28=_加工実績DATA[依頼NO])*
                    (YEAR(B28) = YEAR(_xlpm._完了日))
                ),1),
    IF(_xlpm._加工完了日 = 0,NA(),_xlpm._加工完了日)
)</f>
        <v>46213</v>
      </c>
      <c r="E28" s="2" t="str" cm="1">
        <f t="array" ref="E28">_xlfn.LET(
    _xlpm._完了日列,#REF!,
    _xlpm._完了日,
    _xlfn.TAKE(
        _xlfn._xlws.FILTER(_xlpm._完了日列,
            (#REF!=#REF!)*
            (DATEVALUE("2025/1/1") &lt; B28)
        ),1
    ),
    IFERROR(_xlpm._完了日,"")
)</f>
        <v/>
      </c>
      <c r="F28" s="2">
        <f t="shared" si="0"/>
        <v>46213</v>
      </c>
      <c r="G28" s="5" cm="1">
        <f t="array" ref="G2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(A28=_xlpm._依頼NO列) *
                (YEAR(_xlpm._月次年月日列) = YEAR(F28))
            )
        ),
    0)
)</f>
        <v>0</v>
      </c>
      <c r="H28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220000</v>
      </c>
      <c r="I28"/>
      <c r="J28"/>
    </row>
    <row r="29" spans="1:10">
      <c r="A29" s="232" t="s">
        <v>2043</v>
      </c>
      <c r="B29" s="2">
        <v>46197</v>
      </c>
      <c r="C29">
        <v>244200</v>
      </c>
      <c r="D29" s="2" cm="1">
        <f t="array" ref="D29">_xlfn.LET(
    _xlpm._完了日,_加工実績DATA[加工完了日],
    _xlpm._調整納期列,_t受注ﾌｧｲﾙ_東レ[調整納期],
    _xlpm._加工完了日,_xlfn.TAKE(
                _xlfn._xlws.FILTER(_xlpm._完了日,
                    (A29=_加工実績DATA[依頼NO])*
                    (YEAR(B29) = YEAR(_xlpm._完了日))
                ),1),
    IF(_xlpm._加工完了日 = 0,NA(),_xlpm._加工完了日)
)</f>
        <v>46195</v>
      </c>
      <c r="E29" s="2" t="str" cm="1">
        <f t="array" ref="E29">_xlfn.LET(
    _xlpm._完了日列,#REF!,
    _xlpm._完了日,
    _xlfn.TAKE(
        _xlfn._xlws.FILTER(_xlpm._完了日列,
            (#REF!=#REF!)*
            (DATEVALUE("2025/1/1") &lt; B29)
        ),1
    ),
    IFERROR(_xlpm._完了日,"")
)</f>
        <v/>
      </c>
      <c r="F29" s="2">
        <f t="shared" si="0"/>
        <v>46195</v>
      </c>
      <c r="G29" s="5" cm="1">
        <f t="array" ref="G2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(A29=_xlpm._依頼NO列) *
                (YEAR(_xlpm._月次年月日列) = YEAR(F29))
            )
        ),
    0)
)</f>
        <v>0</v>
      </c>
      <c r="H29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244200</v>
      </c>
      <c r="I29"/>
      <c r="J29"/>
    </row>
    <row r="30" spans="1:10">
      <c r="A30" s="232" t="s">
        <v>2159</v>
      </c>
      <c r="B30" s="2">
        <v>46206</v>
      </c>
      <c r="C30">
        <v>0</v>
      </c>
      <c r="D30" s="2" t="e" cm="1" vm="10">
        <f t="array" ref="D30">_xlfn.LET(
    _xlpm._完了日,_加工実績DATA[加工完了日],
    _xlpm._調整納期列,_t受注ﾌｧｲﾙ_東レ[調整納期],
    _xlpm._加工完了日,_xlfn.TAKE(
                _xlfn._xlws.FILTER(_xlpm._完了日,
                    (A30=_加工実績DATA[依頼NO])*
                    (YEAR(B30) = YEAR(_xlpm._完了日))
                ),1),
    IF(_xlpm._加工完了日 = 0,NA(),_xlpm._加工完了日)
)</f>
        <v>#VALUE!</v>
      </c>
      <c r="E30" s="2" t="str" cm="1">
        <f t="array" ref="E30">_xlfn.LET(
    _xlpm._完了日列,#REF!,
    _xlpm._完了日,
    _xlfn.TAKE(
        _xlfn._xlws.FILTER(_xlpm._完了日列,
            (#REF!=#REF!)*
            (DATEVALUE("2025/1/1") &lt; B30)
        ),1
    ),
    IFERROR(_xlpm._完了日,"")
)</f>
        <v/>
      </c>
      <c r="F30" s="2">
        <f t="shared" si="0"/>
        <v>46206</v>
      </c>
      <c r="G30" s="5" cm="1">
        <f t="array" ref="G3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(A30=_xlpm._依頼NO列) *
                (YEAR(_xlpm._月次年月日列) = YEAR(F30))
            )
        ),
    0)
)</f>
        <v>0</v>
      </c>
      <c r="H30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0</v>
      </c>
      <c r="I30"/>
      <c r="J30"/>
    </row>
    <row r="31" spans="1:10">
      <c r="A31" s="232" t="s">
        <v>241</v>
      </c>
      <c r="B31" s="2">
        <v>46195</v>
      </c>
      <c r="C31">
        <v>28800</v>
      </c>
      <c r="D31" s="2" cm="1">
        <f t="array" ref="D31">_xlfn.LET(
    _xlpm._完了日,_加工実績DATA[加工完了日],
    _xlpm._調整納期列,_t受注ﾌｧｲﾙ_東レ[調整納期],
    _xlpm._加工完了日,_xlfn.TAKE(
                _xlfn._xlws.FILTER(_xlpm._完了日,
                    (A31=_加工実績DATA[依頼NO])*
                    (YEAR(B31) = YEAR(_xlpm._完了日))
                ),1),
    IF(_xlpm._加工完了日 = 0,NA(),_xlpm._加工完了日)
)</f>
        <v>46191</v>
      </c>
      <c r="E31" s="2" t="str" cm="1">
        <f t="array" ref="E31">_xlfn.LET(
    _xlpm._完了日列,#REF!,
    _xlpm._完了日,
    _xlfn.TAKE(
        _xlfn._xlws.FILTER(_xlpm._完了日列,
            (#REF!=#REF!)*
            (DATEVALUE("2025/1/1") &lt; B31)
        ),1
    ),
    IFERROR(_xlpm._完了日,"")
)</f>
        <v/>
      </c>
      <c r="F31" s="2">
        <f t="shared" si="0"/>
        <v>46191</v>
      </c>
      <c r="G31" s="5" cm="1">
        <f t="array" ref="G3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(A31=_xlpm._依頼NO列) *
                (YEAR(_xlpm._月次年月日列) = YEAR(F31))
            )
        ),
    0)
)</f>
        <v>0</v>
      </c>
      <c r="H31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28800</v>
      </c>
      <c r="I31"/>
      <c r="J31"/>
    </row>
    <row r="32" spans="1:10">
      <c r="A32" s="232" t="s">
        <v>527</v>
      </c>
      <c r="B32" s="2">
        <v>46198</v>
      </c>
      <c r="C32">
        <v>6800</v>
      </c>
      <c r="D32" s="2" cm="1">
        <f t="array" ref="D32">_xlfn.LET(
    _xlpm._完了日,_加工実績DATA[加工完了日],
    _xlpm._調整納期列,_t受注ﾌｧｲﾙ_東レ[調整納期],
    _xlpm._加工完了日,_xlfn.TAKE(
                _xlfn._xlws.FILTER(_xlpm._完了日,
                    (A32=_加工実績DATA[依頼NO])*
                    (YEAR(B32) = YEAR(_xlpm._完了日))
                ),1),
    IF(_xlpm._加工完了日 = 0,NA(),_xlpm._加工完了日)
)</f>
        <v>46190</v>
      </c>
      <c r="E32" s="2" t="str" cm="1">
        <f t="array" ref="E32">_xlfn.LET(
    _xlpm._完了日列,#REF!,
    _xlpm._完了日,
    _xlfn.TAKE(
        _xlfn._xlws.FILTER(_xlpm._完了日列,
            (#REF!=#REF!)*
            (DATEVALUE("2025/1/1") &lt; B32)
        ),1
    ),
    IFERROR(_xlpm._完了日,"")
)</f>
        <v/>
      </c>
      <c r="F32" s="2">
        <f t="shared" si="0"/>
        <v>46190</v>
      </c>
      <c r="G32" s="5" cm="1">
        <f t="array" ref="G3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(A32=_xlpm._依頼NO列) *
                (YEAR(_xlpm._月次年月日列) = YEAR(F32))
            )
        ),
    0)
)</f>
        <v>0</v>
      </c>
      <c r="H32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6800</v>
      </c>
      <c r="I32"/>
      <c r="J32"/>
    </row>
    <row r="33" spans="1:10">
      <c r="A33" s="232" t="s">
        <v>257</v>
      </c>
      <c r="B33" s="2">
        <v>46190</v>
      </c>
      <c r="C33">
        <v>12400</v>
      </c>
      <c r="D33" s="2" cm="1">
        <f t="array" ref="D33">_xlfn.LET(
    _xlpm._完了日,_加工実績DATA[加工完了日],
    _xlpm._調整納期列,_t受注ﾌｧｲﾙ_東レ[調整納期],
    _xlpm._加工完了日,_xlfn.TAKE(
                _xlfn._xlws.FILTER(_xlpm._完了日,
                    (A33=_加工実績DATA[依頼NO])*
                    (YEAR(B33) = YEAR(_xlpm._完了日))
                ),1),
    IF(_xlpm._加工完了日 = 0,NA(),_xlpm._加工完了日)
)</f>
        <v>46188</v>
      </c>
      <c r="E33" s="2" t="str" cm="1">
        <f t="array" ref="E33">_xlfn.LET(
    _xlpm._完了日列,#REF!,
    _xlpm._完了日,
    _xlfn.TAKE(
        _xlfn._xlws.FILTER(_xlpm._完了日列,
            (#REF!=#REF!)*
            (DATEVALUE("2025/1/1") &lt; B33)
        ),1
    ),
    IFERROR(_xlpm._完了日,"")
)</f>
        <v/>
      </c>
      <c r="F33" s="2">
        <f t="shared" si="0"/>
        <v>46188</v>
      </c>
      <c r="G33" s="5" cm="1">
        <f t="array" ref="G3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(A33=_xlpm._依頼NO列) *
                (YEAR(_xlpm._月次年月日列) = YEAR(F33))
            )
        ),
    0)
)</f>
        <v>0</v>
      </c>
      <c r="H33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12400</v>
      </c>
      <c r="I33"/>
      <c r="J33"/>
    </row>
    <row r="34" spans="1:10">
      <c r="A34" s="232" t="s">
        <v>544</v>
      </c>
      <c r="B34" s="2">
        <v>46190</v>
      </c>
      <c r="C34">
        <v>17500</v>
      </c>
      <c r="D34" s="2" cm="1">
        <f t="array" ref="D34">_xlfn.LET(
    _xlpm._完了日,_加工実績DATA[加工完了日],
    _xlpm._調整納期列,_t受注ﾌｧｲﾙ_東レ[調整納期],
    _xlpm._加工完了日,_xlfn.TAKE(
                _xlfn._xlws.FILTER(_xlpm._完了日,
                    (A34=_加工実績DATA[依頼NO])*
                    (YEAR(B34) = YEAR(_xlpm._完了日))
                ),1),
    IF(_xlpm._加工完了日 = 0,NA(),_xlpm._加工完了日)
)</f>
        <v>46188</v>
      </c>
      <c r="E34" s="2" t="str" cm="1">
        <f t="array" ref="E34">_xlfn.LET(
    _xlpm._完了日列,#REF!,
    _xlpm._完了日,
    _xlfn.TAKE(
        _xlfn._xlws.FILTER(_xlpm._完了日列,
            (#REF!=#REF!)*
            (DATEVALUE("2025/1/1") &lt; B34)
        ),1
    ),
    IFERROR(_xlpm._完了日,"")
)</f>
        <v/>
      </c>
      <c r="F34" s="2">
        <f t="shared" si="0"/>
        <v>46188</v>
      </c>
      <c r="G34" s="5" cm="1">
        <f t="array" ref="G3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(A34=_xlpm._依頼NO列) *
                (YEAR(_xlpm._月次年月日列) = YEAR(F34))
            )
        ),
    0)
)</f>
        <v>0</v>
      </c>
      <c r="H34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17500</v>
      </c>
      <c r="I34"/>
      <c r="J34"/>
    </row>
    <row r="35" spans="1:10">
      <c r="A35" s="232" t="s">
        <v>2040</v>
      </c>
      <c r="B35" s="2">
        <v>46190</v>
      </c>
      <c r="C35">
        <v>3840</v>
      </c>
      <c r="D35" s="2" cm="1">
        <f t="array" ref="D35">_xlfn.LET(
    _xlpm._完了日,_加工実績DATA[加工完了日],
    _xlpm._調整納期列,_t受注ﾌｧｲﾙ_東レ[調整納期],
    _xlpm._加工完了日,_xlfn.TAKE(
                _xlfn._xlws.FILTER(_xlpm._完了日,
                    (A35=_加工実績DATA[依頼NO])*
                    (YEAR(B35) = YEAR(_xlpm._完了日))
                ),1),
    IF(_xlpm._加工完了日 = 0,NA(),_xlpm._加工完了日)
)</f>
        <v>46190</v>
      </c>
      <c r="E35" s="2" t="str" cm="1">
        <f t="array" ref="E35">_xlfn.LET(
    _xlpm._完了日列,#REF!,
    _xlpm._完了日,
    _xlfn.TAKE(
        _xlfn._xlws.FILTER(_xlpm._完了日列,
            (#REF!=#REF!)*
            (DATEVALUE("2025/1/1") &lt; B35)
        ),1
    ),
    IFERROR(_xlpm._完了日,"")
)</f>
        <v/>
      </c>
      <c r="F35" s="2">
        <f t="shared" si="0"/>
        <v>46190</v>
      </c>
      <c r="G35" s="5" cm="1">
        <f t="array" ref="G3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(A35=_xlpm._依頼NO列) *
                (YEAR(_xlpm._月次年月日列) = YEAR(F35))
            )
        ),
    0)
)</f>
        <v>0</v>
      </c>
      <c r="H35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3840</v>
      </c>
      <c r="I35"/>
      <c r="J35"/>
    </row>
    <row r="36" spans="1:10">
      <c r="A36" s="232" t="s">
        <v>519</v>
      </c>
      <c r="B36" s="2">
        <v>46195</v>
      </c>
      <c r="C36">
        <v>14400</v>
      </c>
      <c r="D36" s="2" cm="1">
        <f t="array" ref="D36">_xlfn.LET(
    _xlpm._完了日,_加工実績DATA[加工完了日],
    _xlpm._調整納期列,_t受注ﾌｧｲﾙ_東レ[調整納期],
    _xlpm._加工完了日,_xlfn.TAKE(
                _xlfn._xlws.FILTER(_xlpm._完了日,
                    (A36=_加工実績DATA[依頼NO])*
                    (YEAR(B36) = YEAR(_xlpm._完了日))
                ),1),
    IF(_xlpm._加工完了日 = 0,NA(),_xlpm._加工完了日)
)</f>
        <v>46188</v>
      </c>
      <c r="E36" s="2" t="str" cm="1">
        <f t="array" ref="E36">_xlfn.LET(
    _xlpm._完了日列,#REF!,
    _xlpm._完了日,
    _xlfn.TAKE(
        _xlfn._xlws.FILTER(_xlpm._完了日列,
            (#REF!=#REF!)*
            (DATEVALUE("2025/1/1") &lt; B36)
        ),1
    ),
    IFERROR(_xlpm._完了日,"")
)</f>
        <v/>
      </c>
      <c r="F36" s="2">
        <f t="shared" si="0"/>
        <v>46188</v>
      </c>
      <c r="G36" s="5" cm="1">
        <f t="array" ref="G3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(A36=_xlpm._依頼NO列) *
                (YEAR(_xlpm._月次年月日列) = YEAR(F36))
            )
        ),
    0)
)</f>
        <v>0</v>
      </c>
      <c r="H36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14400</v>
      </c>
      <c r="I36"/>
      <c r="J36"/>
    </row>
    <row r="37" spans="1:10">
      <c r="A37" s="232" t="s">
        <v>534</v>
      </c>
      <c r="B37" s="2">
        <v>46203</v>
      </c>
      <c r="C37">
        <v>105000</v>
      </c>
      <c r="D37" s="2" cm="1">
        <f t="array" ref="D37">_xlfn.LET(
    _xlpm._完了日,_加工実績DATA[加工完了日],
    _xlpm._調整納期列,_t受注ﾌｧｲﾙ_東レ[調整納期],
    _xlpm._加工完了日,_xlfn.TAKE(
                _xlfn._xlws.FILTER(_xlpm._完了日,
                    (A37=_加工実績DATA[依頼NO])*
                    (YEAR(B37) = YEAR(_xlpm._完了日))
                ),1),
    IF(_xlpm._加工完了日 = 0,NA(),_xlpm._加工完了日)
)</f>
        <v>46197</v>
      </c>
      <c r="E37" s="2" t="str" cm="1">
        <f t="array" ref="E37">_xlfn.LET(
    _xlpm._完了日列,#REF!,
    _xlpm._完了日,
    _xlfn.TAKE(
        _xlfn._xlws.FILTER(_xlpm._完了日列,
            (#REF!=#REF!)*
            (DATEVALUE("2025/1/1") &lt; B37)
        ),1
    ),
    IFERROR(_xlpm._完了日,"")
)</f>
        <v/>
      </c>
      <c r="F37" s="2">
        <f t="shared" si="0"/>
        <v>46197</v>
      </c>
      <c r="G37" s="5" cm="1">
        <f t="array" ref="G3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(A37=_xlpm._依頼NO列) *
                (YEAR(_xlpm._月次年月日列) = YEAR(F37))
            )
        ),
    0)
)</f>
        <v>0</v>
      </c>
      <c r="H37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105000</v>
      </c>
      <c r="I37"/>
      <c r="J37"/>
    </row>
    <row r="38" spans="1:10">
      <c r="A38" s="232" t="s">
        <v>533</v>
      </c>
      <c r="B38" s="2">
        <v>46203</v>
      </c>
      <c r="C38">
        <v>46500</v>
      </c>
      <c r="D38" s="2" cm="1">
        <f t="array" ref="D38">_xlfn.LET(
    _xlpm._完了日,_加工実績DATA[加工完了日],
    _xlpm._調整納期列,_t受注ﾌｧｲﾙ_東レ[調整納期],
    _xlpm._加工完了日,_xlfn.TAKE(
                _xlfn._xlws.FILTER(_xlpm._完了日,
                    (A38=_加工実績DATA[依頼NO])*
                    (YEAR(B38) = YEAR(_xlpm._完了日))
                ),1),
    IF(_xlpm._加工完了日 = 0,NA(),_xlpm._加工完了日)
)</f>
        <v>46202</v>
      </c>
      <c r="E38" s="2" t="str" cm="1">
        <f t="array" ref="E38">_xlfn.LET(
    _xlpm._完了日列,#REF!,
    _xlpm._完了日,
    _xlfn.TAKE(
        _xlfn._xlws.FILTER(_xlpm._完了日列,
            (#REF!=#REF!)*
            (DATEVALUE("2025/1/1") &lt; B38)
        ),1
    ),
    IFERROR(_xlpm._完了日,"")
)</f>
        <v/>
      </c>
      <c r="F38" s="2">
        <f t="shared" si="0"/>
        <v>46202</v>
      </c>
      <c r="G38" s="5" cm="1">
        <f t="array" ref="G3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(A38=_xlpm._依頼NO列) *
                (YEAR(_xlpm._月次年月日列) = YEAR(F38))
            )
        ),
    0)
)</f>
        <v>0</v>
      </c>
      <c r="H38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46500</v>
      </c>
      <c r="I38"/>
      <c r="J38"/>
    </row>
    <row r="39" spans="1:10">
      <c r="A39" s="232" t="s">
        <v>1899</v>
      </c>
      <c r="B39" s="2">
        <v>46190</v>
      </c>
      <c r="C39">
        <v>178200</v>
      </c>
      <c r="D39" s="2" cm="1">
        <f t="array" ref="D39">_xlfn.LET(
    _xlpm._完了日,_加工実績DATA[加工完了日],
    _xlpm._調整納期列,_t受注ﾌｧｲﾙ_東レ[調整納期],
    _xlpm._加工完了日,_xlfn.TAKE(
                _xlfn._xlws.FILTER(_xlpm._完了日,
                    (A39=_加工実績DATA[依頼NO])*
                    (YEAR(B39) = YEAR(_xlpm._完了日))
                ),1),
    IF(_xlpm._加工完了日 = 0,NA(),_xlpm._加工完了日)
)</f>
        <v>46185</v>
      </c>
      <c r="E39" s="2" t="str" cm="1">
        <f t="array" ref="E39">_xlfn.LET(
    _xlpm._完了日列,#REF!,
    _xlpm._完了日,
    _xlfn.TAKE(
        _xlfn._xlws.FILTER(_xlpm._完了日列,
            (#REF!=#REF!)*
            (DATEVALUE("2025/1/1") &lt; B39)
        ),1
    ),
    IFERROR(_xlpm._完了日,"")
)</f>
        <v/>
      </c>
      <c r="F39" s="2">
        <f t="shared" si="0"/>
        <v>46185</v>
      </c>
      <c r="G39" s="5" cm="1">
        <f t="array" ref="G3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(A39=_xlpm._依頼NO列) *
                (YEAR(_xlpm._月次年月日列) = YEAR(F39))
            )
        ),
    0)
)</f>
        <v>0</v>
      </c>
      <c r="H39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178200</v>
      </c>
      <c r="I39"/>
      <c r="J39"/>
    </row>
    <row r="40" spans="1:10">
      <c r="A40" s="232" t="s">
        <v>515</v>
      </c>
      <c r="B40" s="2">
        <v>46195</v>
      </c>
      <c r="C40">
        <v>3300</v>
      </c>
      <c r="D40" s="2" cm="1">
        <f t="array" ref="D40">_xlfn.LET(
    _xlpm._完了日,_加工実績DATA[加工完了日],
    _xlpm._調整納期列,_t受注ﾌｧｲﾙ_東レ[調整納期],
    _xlpm._加工完了日,_xlfn.TAKE(
                _xlfn._xlws.FILTER(_xlpm._完了日,
                    (A40=_加工実績DATA[依頼NO])*
                    (YEAR(B40) = YEAR(_xlpm._完了日))
                ),1),
    IF(_xlpm._加工完了日 = 0,NA(),_xlpm._加工完了日)
)</f>
        <v>46190</v>
      </c>
      <c r="E40" s="2" t="str" cm="1">
        <f t="array" ref="E40">_xlfn.LET(
    _xlpm._完了日列,#REF!,
    _xlpm._完了日,
    _xlfn.TAKE(
        _xlfn._xlws.FILTER(_xlpm._完了日列,
            (#REF!=#REF!)*
            (DATEVALUE("2025/1/1") &lt; B40)
        ),1
    ),
    IFERROR(_xlpm._完了日,"")
)</f>
        <v/>
      </c>
      <c r="F40" s="2">
        <f t="shared" si="0"/>
        <v>46190</v>
      </c>
      <c r="G40" s="5" cm="1">
        <f t="array" ref="G4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(A40=_xlpm._依頼NO列) *
                (YEAR(_xlpm._月次年月日列) = YEAR(F40))
            )
        ),
    0)
)</f>
        <v>0</v>
      </c>
      <c r="H40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3300</v>
      </c>
      <c r="I40"/>
      <c r="J40"/>
    </row>
    <row r="41" spans="1:10">
      <c r="A41" s="232" t="s">
        <v>516</v>
      </c>
      <c r="B41" s="2">
        <v>46195</v>
      </c>
      <c r="C41">
        <v>8800</v>
      </c>
      <c r="D41" s="2" cm="1">
        <f t="array" ref="D41">_xlfn.LET(
    _xlpm._完了日,_加工実績DATA[加工完了日],
    _xlpm._調整納期列,_t受注ﾌｧｲﾙ_東レ[調整納期],
    _xlpm._加工完了日,_xlfn.TAKE(
                _xlfn._xlws.FILTER(_xlpm._完了日,
                    (A41=_加工実績DATA[依頼NO])*
                    (YEAR(B41) = YEAR(_xlpm._完了日))
                ),1),
    IF(_xlpm._加工完了日 = 0,NA(),_xlpm._加工完了日)
)</f>
        <v>46190</v>
      </c>
      <c r="E41" s="2" t="str" cm="1">
        <f t="array" ref="E41">_xlfn.LET(
    _xlpm._完了日列,#REF!,
    _xlpm._完了日,
    _xlfn.TAKE(
        _xlfn._xlws.FILTER(_xlpm._完了日列,
            (#REF!=#REF!)*
            (DATEVALUE("2025/1/1") &lt; B41)
        ),1
    ),
    IFERROR(_xlpm._完了日,"")
)</f>
        <v/>
      </c>
      <c r="F41" s="2">
        <f t="shared" si="0"/>
        <v>46190</v>
      </c>
      <c r="G41" s="5" cm="1">
        <f t="array" ref="G4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(A41=_xlpm._依頼NO列) *
                (YEAR(_xlpm._月次年月日列) = YEAR(F41))
            )
        ),
    0)
)</f>
        <v>0</v>
      </c>
      <c r="H41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8800</v>
      </c>
      <c r="I41"/>
      <c r="J41"/>
    </row>
    <row r="42" spans="1:10">
      <c r="A42" s="232" t="s">
        <v>517</v>
      </c>
      <c r="B42" s="2">
        <v>46195</v>
      </c>
      <c r="C42">
        <v>8800</v>
      </c>
      <c r="D42" s="2" cm="1">
        <f t="array" ref="D42">_xlfn.LET(
    _xlpm._完了日,_加工実績DATA[加工完了日],
    _xlpm._調整納期列,_t受注ﾌｧｲﾙ_東レ[調整納期],
    _xlpm._加工完了日,_xlfn.TAKE(
                _xlfn._xlws.FILTER(_xlpm._完了日,
                    (A42=_加工実績DATA[依頼NO])*
                    (YEAR(B42) = YEAR(_xlpm._完了日))
                ),1),
    IF(_xlpm._加工完了日 = 0,NA(),_xlpm._加工完了日)
)</f>
        <v>46190</v>
      </c>
      <c r="E42" s="2" t="str" cm="1">
        <f t="array" ref="E42">_xlfn.LET(
    _xlpm._完了日列,#REF!,
    _xlpm._完了日,
    _xlfn.TAKE(
        _xlfn._xlws.FILTER(_xlpm._完了日列,
            (#REF!=#REF!)*
            (DATEVALUE("2025/1/1") &lt; B42)
        ),1
    ),
    IFERROR(_xlpm._完了日,"")
)</f>
        <v/>
      </c>
      <c r="F42" s="2">
        <f t="shared" si="0"/>
        <v>46190</v>
      </c>
      <c r="G42" s="5" cm="1">
        <f t="array" ref="G4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(A42=_xlpm._依頼NO列) *
                (YEAR(_xlpm._月次年月日列) = YEAR(F42))
            )
        ),
    0)
)</f>
        <v>0</v>
      </c>
      <c r="H42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8800</v>
      </c>
      <c r="I42"/>
      <c r="J42"/>
    </row>
    <row r="43" spans="1:10">
      <c r="A43" s="232" t="s">
        <v>518</v>
      </c>
      <c r="B43" s="2">
        <v>46189</v>
      </c>
      <c r="C43">
        <v>18000</v>
      </c>
      <c r="D43" s="2" cm="1">
        <f t="array" ref="D43">_xlfn.LET(
    _xlpm._完了日,_加工実績DATA[加工完了日],
    _xlpm._調整納期列,_t受注ﾌｧｲﾙ_東レ[調整納期],
    _xlpm._加工完了日,_xlfn.TAKE(
                _xlfn._xlws.FILTER(_xlpm._完了日,
                    (A43=_加工実績DATA[依頼NO])*
                    (YEAR(B43) = YEAR(_xlpm._完了日))
                ),1),
    IF(_xlpm._加工完了日 = 0,NA(),_xlpm._加工完了日)
)</f>
        <v>46184</v>
      </c>
      <c r="E43" s="2" t="str" cm="1">
        <f t="array" ref="E43">_xlfn.LET(
    _xlpm._完了日列,#REF!,
    _xlpm._完了日,
    _xlfn.TAKE(
        _xlfn._xlws.FILTER(_xlpm._完了日列,
            (#REF!=#REF!)*
            (DATEVALUE("2025/1/1") &lt; B43)
        ),1
    ),
    IFERROR(_xlpm._完了日,"")
)</f>
        <v/>
      </c>
      <c r="F43" s="2">
        <f t="shared" si="0"/>
        <v>46184</v>
      </c>
      <c r="G43" s="5" cm="1">
        <f t="array" ref="G4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(A43=_xlpm._依頼NO列) *
                (YEAR(_xlpm._月次年月日列) = YEAR(F43))
            )
        ),
    0)
)</f>
        <v>0</v>
      </c>
      <c r="H43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18000</v>
      </c>
      <c r="I43"/>
      <c r="J43"/>
    </row>
    <row r="44" spans="1:10">
      <c r="A44" s="232" t="s">
        <v>973</v>
      </c>
      <c r="B44" s="2">
        <v>46199</v>
      </c>
      <c r="C44">
        <v>260000</v>
      </c>
      <c r="D44" s="2" cm="1">
        <f t="array" ref="D44">_xlfn.LET(
    _xlpm._完了日,_加工実績DATA[加工完了日],
    _xlpm._調整納期列,_t受注ﾌｧｲﾙ_東レ[調整納期],
    _xlpm._加工完了日,_xlfn.TAKE(
                _xlfn._xlws.FILTER(_xlpm._完了日,
                    (A44=_加工実績DATA[依頼NO])*
                    (YEAR(B44) = YEAR(_xlpm._完了日))
                ),1),
    IF(_xlpm._加工完了日 = 0,NA(),_xlpm._加工完了日)
)</f>
        <v>46198</v>
      </c>
      <c r="E44" s="2" t="str" cm="1">
        <f t="array" ref="E44">_xlfn.LET(
    _xlpm._完了日列,#REF!,
    _xlpm._完了日,
    _xlfn.TAKE(
        _xlfn._xlws.FILTER(_xlpm._完了日列,
            (#REF!=#REF!)*
            (DATEVALUE("2025/1/1") &lt; B44)
        ),1
    ),
    IFERROR(_xlpm._完了日,"")
)</f>
        <v/>
      </c>
      <c r="F44" s="2">
        <f t="shared" si="0"/>
        <v>46198</v>
      </c>
      <c r="G44" s="5" cm="1">
        <f t="array" ref="G4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(A44=_xlpm._依頼NO列) *
                (YEAR(_xlpm._月次年月日列) = YEAR(F44))
            )
        ),
    0)
)</f>
        <v>0</v>
      </c>
      <c r="H44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260000</v>
      </c>
      <c r="I44"/>
      <c r="J44"/>
    </row>
    <row r="45" spans="1:10">
      <c r="A45" s="232" t="s">
        <v>972</v>
      </c>
      <c r="B45" s="2">
        <v>46198</v>
      </c>
      <c r="C45">
        <v>260000</v>
      </c>
      <c r="D45" s="2" cm="1">
        <f t="array" ref="D45">_xlfn.LET(
    _xlpm._完了日,_加工実績DATA[加工完了日],
    _xlpm._調整納期列,_t受注ﾌｧｲﾙ_東レ[調整納期],
    _xlpm._加工完了日,_xlfn.TAKE(
                _xlfn._xlws.FILTER(_xlpm._完了日,
                    (A45=_加工実績DATA[依頼NO])*
                    (YEAR(B45) = YEAR(_xlpm._完了日))
                ),1),
    IF(_xlpm._加工完了日 = 0,NA(),_xlpm._加工完了日)
)</f>
        <v>46197</v>
      </c>
      <c r="E45" s="2" t="str" cm="1">
        <f t="array" ref="E45">_xlfn.LET(
    _xlpm._完了日列,#REF!,
    _xlpm._完了日,
    _xlfn.TAKE(
        _xlfn._xlws.FILTER(_xlpm._完了日列,
            (#REF!=#REF!)*
            (DATEVALUE("2025/1/1") &lt; B45)
        ),1
    ),
    IFERROR(_xlpm._完了日,"")
)</f>
        <v/>
      </c>
      <c r="F45" s="2">
        <f t="shared" si="0"/>
        <v>46197</v>
      </c>
      <c r="G45" s="5" cm="1">
        <f t="array" ref="G4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(A45=_xlpm._依頼NO列) *
                (YEAR(_xlpm._月次年月日列) = YEAR(F45))
            )
        ),
    0)
)</f>
        <v>0</v>
      </c>
      <c r="H45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260000</v>
      </c>
      <c r="I45"/>
      <c r="J45"/>
    </row>
    <row r="46" spans="1:10">
      <c r="A46" s="232" t="s">
        <v>92</v>
      </c>
      <c r="B46" s="2">
        <v>46203</v>
      </c>
      <c r="C46">
        <v>260000</v>
      </c>
      <c r="D46" s="2" cm="1">
        <f t="array" ref="D46">_xlfn.LET(
    _xlpm._完了日,_加工実績DATA[加工完了日],
    _xlpm._調整納期列,_t受注ﾌｧｲﾙ_東レ[調整納期],
    _xlpm._加工完了日,_xlfn.TAKE(
                _xlfn._xlws.FILTER(_xlpm._完了日,
                    (A46=_加工実績DATA[依頼NO])*
                    (YEAR(B46) = YEAR(_xlpm._完了日))
                ),1),
    IF(_xlpm._加工完了日 = 0,NA(),_xlpm._加工完了日)
)</f>
        <v>46199</v>
      </c>
      <c r="E46" s="2" t="str" cm="1">
        <f t="array" ref="E46">_xlfn.LET(
    _xlpm._完了日列,#REF!,
    _xlpm._完了日,
    _xlfn.TAKE(
        _xlfn._xlws.FILTER(_xlpm._完了日列,
            (#REF!=#REF!)*
            (DATEVALUE("2025/1/1") &lt; B46)
        ),1
    ),
    IFERROR(_xlpm._完了日,"")
)</f>
        <v/>
      </c>
      <c r="F46" s="2">
        <f t="shared" si="0"/>
        <v>46199</v>
      </c>
      <c r="G46" s="5" cm="1">
        <f t="array" ref="G4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(A46=_xlpm._依頼NO列) *
                (YEAR(_xlpm._月次年月日列) = YEAR(F46))
            )
        ),
    0)
)</f>
        <v>0</v>
      </c>
      <c r="H46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260000</v>
      </c>
      <c r="I46"/>
      <c r="J46"/>
    </row>
    <row r="47" spans="1:10">
      <c r="A47" s="232" t="s">
        <v>532</v>
      </c>
      <c r="B47" s="2">
        <v>46197</v>
      </c>
      <c r="C47">
        <v>45000</v>
      </c>
      <c r="D47" s="2" cm="1">
        <f t="array" ref="D47">_xlfn.LET(
    _xlpm._完了日,_加工実績DATA[加工完了日],
    _xlpm._調整納期列,_t受注ﾌｧｲﾙ_東レ[調整納期],
    _xlpm._加工完了日,_xlfn.TAKE(
                _xlfn._xlws.FILTER(_xlpm._完了日,
                    (A47=_加工実績DATA[依頼NO])*
                    (YEAR(B47) = YEAR(_xlpm._完了日))
                ),1),
    IF(_xlpm._加工完了日 = 0,NA(),_xlpm._加工完了日)
)</f>
        <v>46195</v>
      </c>
      <c r="E47" s="2" t="str" cm="1">
        <f t="array" ref="E47">_xlfn.LET(
    _xlpm._完了日列,#REF!,
    _xlpm._完了日,
    _xlfn.TAKE(
        _xlfn._xlws.FILTER(_xlpm._完了日列,
            (#REF!=#REF!)*
            (DATEVALUE("2025/1/1") &lt; B47)
        ),1
    ),
    IFERROR(_xlpm._完了日,"")
)</f>
        <v/>
      </c>
      <c r="F47" s="2">
        <f t="shared" si="0"/>
        <v>46195</v>
      </c>
      <c r="G47" s="5" cm="1">
        <f t="array" ref="G4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(A47=_xlpm._依頼NO列) *
                (YEAR(_xlpm._月次年月日列) = YEAR(F47))
            )
        ),
    0)
)</f>
        <v>0</v>
      </c>
      <c r="H47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45000</v>
      </c>
      <c r="I47"/>
      <c r="J47"/>
    </row>
    <row r="48" spans="1:10">
      <c r="A48" s="232" t="s">
        <v>535</v>
      </c>
      <c r="B48" s="2">
        <v>46199</v>
      </c>
      <c r="C48">
        <v>15000</v>
      </c>
      <c r="D48" s="2" cm="1">
        <f t="array" ref="D48">_xlfn.LET(
    _xlpm._完了日,_加工実績DATA[加工完了日],
    _xlpm._調整納期列,_t受注ﾌｧｲﾙ_東レ[調整納期],
    _xlpm._加工完了日,_xlfn.TAKE(
                _xlfn._xlws.FILTER(_xlpm._完了日,
                    (A48=_加工実績DATA[依頼NO])*
                    (YEAR(B48) = YEAR(_xlpm._完了日))
                ),1),
    IF(_xlpm._加工完了日 = 0,NA(),_xlpm._加工完了日)
)</f>
        <v>46197</v>
      </c>
      <c r="E48" s="2" t="str" cm="1">
        <f t="array" ref="E48">_xlfn.LET(
    _xlpm._完了日列,#REF!,
    _xlpm._完了日,
    _xlfn.TAKE(
        _xlfn._xlws.FILTER(_xlpm._完了日列,
            (#REF!=#REF!)*
            (DATEVALUE("2025/1/1") &lt; B48)
        ),1
    ),
    IFERROR(_xlpm._完了日,"")
)</f>
        <v/>
      </c>
      <c r="F48" s="2">
        <f t="shared" si="0"/>
        <v>46197</v>
      </c>
      <c r="G48" s="5" cm="1">
        <f t="array" ref="G4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(A48=_xlpm._依頼NO列) *
                (YEAR(_xlpm._月次年月日列) = YEAR(F48))
            )
        ),
    0)
)</f>
        <v>0</v>
      </c>
      <c r="H48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15000</v>
      </c>
      <c r="I48"/>
      <c r="J48"/>
    </row>
    <row r="49" spans="1:10">
      <c r="A49" s="232" t="s">
        <v>542</v>
      </c>
      <c r="B49" s="2">
        <v>46190</v>
      </c>
      <c r="C49">
        <v>122500</v>
      </c>
      <c r="D49" s="2" cm="1">
        <f t="array" ref="D49">_xlfn.LET(
    _xlpm._完了日,_加工実績DATA[加工完了日],
    _xlpm._調整納期列,_t受注ﾌｧｲﾙ_東レ[調整納期],
    _xlpm._加工完了日,_xlfn.TAKE(
                _xlfn._xlws.FILTER(_xlpm._完了日,
                    (A49=_加工実績DATA[依頼NO])*
                    (YEAR(B49) = YEAR(_xlpm._完了日))
                ),1),
    IF(_xlpm._加工完了日 = 0,NA(),_xlpm._加工完了日)
)</f>
        <v>46188</v>
      </c>
      <c r="E49" s="2" t="str" cm="1">
        <f t="array" ref="E49">_xlfn.LET(
    _xlpm._完了日列,#REF!,
    _xlpm._完了日,
    _xlfn.TAKE(
        _xlfn._xlws.FILTER(_xlpm._完了日列,
            (#REF!=#REF!)*
            (DATEVALUE("2025/1/1") &lt; B49)
        ),1
    ),
    IFERROR(_xlpm._完了日,"")
)</f>
        <v/>
      </c>
      <c r="F49" s="2">
        <f t="shared" si="0"/>
        <v>46188</v>
      </c>
      <c r="G49" s="5" cm="1">
        <f t="array" ref="G4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(A49=_xlpm._依頼NO列) *
                (YEAR(_xlpm._月次年月日列) = YEAR(F49))
            )
        ),
    0)
)</f>
        <v>0</v>
      </c>
      <c r="H49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122500</v>
      </c>
      <c r="I49"/>
      <c r="J49"/>
    </row>
    <row r="50" spans="1:10">
      <c r="A50" s="232" t="s">
        <v>531</v>
      </c>
      <c r="B50" s="2">
        <v>46197</v>
      </c>
      <c r="C50">
        <v>30000</v>
      </c>
      <c r="D50" s="2" cm="1">
        <f t="array" ref="D50">_xlfn.LET(
    _xlpm._完了日,_加工実績DATA[加工完了日],
    _xlpm._調整納期列,_t受注ﾌｧｲﾙ_東レ[調整納期],
    _xlpm._加工完了日,_xlfn.TAKE(
                _xlfn._xlws.FILTER(_xlpm._完了日,
                    (A50=_加工実績DATA[依頼NO])*
                    (YEAR(B50) = YEAR(_xlpm._完了日))
                ),1),
    IF(_xlpm._加工完了日 = 0,NA(),_xlpm._加工完了日)
)</f>
        <v>46196</v>
      </c>
      <c r="E50" s="2" t="str" cm="1">
        <f t="array" ref="E50">_xlfn.LET(
    _xlpm._完了日列,#REF!,
    _xlpm._完了日,
    _xlfn.TAKE(
        _xlfn._xlws.FILTER(_xlpm._完了日列,
            (#REF!=#REF!)*
            (DATEVALUE("2025/1/1") &lt; B50)
        ),1
    ),
    IFERROR(_xlpm._完了日,"")
)</f>
        <v/>
      </c>
      <c r="F50" s="2">
        <f t="shared" si="0"/>
        <v>46196</v>
      </c>
      <c r="G50" s="5" cm="1">
        <f t="array" ref="G5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(A50=_xlpm._依頼NO列) *
                (YEAR(_xlpm._月次年月日列) = YEAR(F50))
            )
        ),
    0)
)</f>
        <v>0</v>
      </c>
      <c r="H50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30000</v>
      </c>
      <c r="I50"/>
      <c r="J50"/>
    </row>
    <row r="51" spans="1:10">
      <c r="A51" s="232" t="s">
        <v>256</v>
      </c>
      <c r="B51" s="2">
        <v>46188</v>
      </c>
      <c r="C51">
        <v>12400</v>
      </c>
      <c r="D51" s="2" cm="1">
        <f t="array" ref="D51">_xlfn.LET(
    _xlpm._完了日,_加工実績DATA[加工完了日],
    _xlpm._調整納期列,_t受注ﾌｧｲﾙ_東レ[調整納期],
    _xlpm._加工完了日,_xlfn.TAKE(
                _xlfn._xlws.FILTER(_xlpm._完了日,
                    (A51=_加工実績DATA[依頼NO])*
                    (YEAR(B51) = YEAR(_xlpm._完了日))
                ),1),
    IF(_xlpm._加工完了日 = 0,NA(),_xlpm._加工完了日)
)</f>
        <v>46184</v>
      </c>
      <c r="E51" s="2" t="str" cm="1">
        <f t="array" ref="E51">_xlfn.LET(
    _xlpm._完了日列,#REF!,
    _xlpm._完了日,
    _xlfn.TAKE(
        _xlfn._xlws.FILTER(_xlpm._完了日列,
            (#REF!=#REF!)*
            (DATEVALUE("2025/1/1") &lt; B51)
        ),1
    ),
    IFERROR(_xlpm._完了日,"")
)</f>
        <v/>
      </c>
      <c r="F51" s="2">
        <f t="shared" si="0"/>
        <v>46184</v>
      </c>
      <c r="G51" s="5" cm="1">
        <f t="array" ref="G5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(A51=_xlpm._依頼NO列) *
                (YEAR(_xlpm._月次年月日列) = YEAR(F51))
            )
        ),
    0)
)</f>
        <v>0</v>
      </c>
      <c r="H51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12400</v>
      </c>
      <c r="I51"/>
      <c r="J51"/>
    </row>
    <row r="52" spans="1:10">
      <c r="A52" s="232" t="s">
        <v>539</v>
      </c>
      <c r="B52" s="2">
        <v>46189</v>
      </c>
      <c r="C52">
        <v>17500</v>
      </c>
      <c r="D52" s="2" cm="1">
        <f t="array" ref="D52">_xlfn.LET(
    _xlpm._完了日,_加工実績DATA[加工完了日],
    _xlpm._調整納期列,_t受注ﾌｧｲﾙ_東レ[調整納期],
    _xlpm._加工完了日,_xlfn.TAKE(
                _xlfn._xlws.FILTER(_xlpm._完了日,
                    (A52=_加工実績DATA[依頼NO])*
                    (YEAR(B52) = YEAR(_xlpm._完了日))
                ),1),
    IF(_xlpm._加工完了日 = 0,NA(),_xlpm._加工完了日)
)</f>
        <v>46184</v>
      </c>
      <c r="E52" s="2" t="str" cm="1">
        <f t="array" ref="E52">_xlfn.LET(
    _xlpm._完了日列,#REF!,
    _xlpm._完了日,
    _xlfn.TAKE(
        _xlfn._xlws.FILTER(_xlpm._完了日列,
            (#REF!=#REF!)*
            (DATEVALUE("2025/1/1") &lt; B52)
        ),1
    ),
    IFERROR(_xlpm._完了日,"")
)</f>
        <v/>
      </c>
      <c r="F52" s="2">
        <f t="shared" si="0"/>
        <v>46184</v>
      </c>
      <c r="G52" s="5" cm="1">
        <f t="array" ref="G5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(A52=_xlpm._依頼NO列) *
                (YEAR(_xlpm._月次年月日列) = YEAR(F52))
            )
        ),
    0)
)</f>
        <v>0</v>
      </c>
      <c r="H52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17500</v>
      </c>
      <c r="I52"/>
      <c r="J52"/>
    </row>
    <row r="53" spans="1:10">
      <c r="A53" s="232" t="s">
        <v>540</v>
      </c>
      <c r="B53" s="2">
        <v>46189</v>
      </c>
      <c r="C53">
        <v>0</v>
      </c>
      <c r="D53" s="2" t="e" cm="1" vm="10">
        <f t="array" ref="D53">_xlfn.LET(
    _xlpm._完了日,_加工実績DATA[加工完了日],
    _xlpm._調整納期列,_t受注ﾌｧｲﾙ_東レ[調整納期],
    _xlpm._加工完了日,_xlfn.TAKE(
                _xlfn._xlws.FILTER(_xlpm._完了日,
                    (A53=_加工実績DATA[依頼NO])*
                    (YEAR(B53) = YEAR(_xlpm._完了日))
                ),1),
    IF(_xlpm._加工完了日 = 0,NA(),_xlpm._加工完了日)
)</f>
        <v>#VALUE!</v>
      </c>
      <c r="E53" s="2" t="str" cm="1">
        <f t="array" ref="E53">_xlfn.LET(
    _xlpm._完了日列,#REF!,
    _xlpm._完了日,
    _xlfn.TAKE(
        _xlfn._xlws.FILTER(_xlpm._完了日列,
            (#REF!=#REF!)*
            (DATEVALUE("2025/1/1") &lt; B53)
        ),1
    ),
    IFERROR(_xlpm._完了日,"")
)</f>
        <v/>
      </c>
      <c r="F53" s="2">
        <f t="shared" si="0"/>
        <v>46189</v>
      </c>
      <c r="G53" s="5" cm="1">
        <f t="array" ref="G5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(A53=_xlpm._依頼NO列) *
                (YEAR(_xlpm._月次年月日列) = YEAR(F53))
            )
        ),
    0)
)</f>
        <v>0</v>
      </c>
      <c r="H53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0</v>
      </c>
      <c r="I53"/>
      <c r="J53"/>
    </row>
    <row r="54" spans="1:10">
      <c r="A54" s="232" t="s">
        <v>543</v>
      </c>
      <c r="B54" s="2">
        <v>46189</v>
      </c>
      <c r="C54">
        <v>18000</v>
      </c>
      <c r="D54" s="2" cm="1">
        <f t="array" ref="D54">_xlfn.LET(
    _xlpm._完了日,_加工実績DATA[加工完了日],
    _xlpm._調整納期列,_t受注ﾌｧｲﾙ_東レ[調整納期],
    _xlpm._加工完了日,_xlfn.TAKE(
                _xlfn._xlws.FILTER(_xlpm._完了日,
                    (A54=_加工実績DATA[依頼NO])*
                    (YEAR(B54) = YEAR(_xlpm._完了日))
                ),1),
    IF(_xlpm._加工完了日 = 0,NA(),_xlpm._加工完了日)
)</f>
        <v>46188</v>
      </c>
      <c r="E54" s="2" t="str" cm="1">
        <f t="array" ref="E54">_xlfn.LET(
    _xlpm._完了日列,#REF!,
    _xlpm._完了日,
    _xlfn.TAKE(
        _xlfn._xlws.FILTER(_xlpm._完了日列,
            (#REF!=#REF!)*
            (DATEVALUE("2025/1/1") &lt; B54)
        ),1
    ),
    IFERROR(_xlpm._完了日,"")
)</f>
        <v/>
      </c>
      <c r="F54" s="2">
        <f t="shared" si="0"/>
        <v>46188</v>
      </c>
      <c r="G54" s="5" cm="1">
        <f t="array" ref="G5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(A54=_xlpm._依頼NO列) *
                (YEAR(_xlpm._月次年月日列) = YEAR(F54))
            )
        ),
    0)
)</f>
        <v>0</v>
      </c>
      <c r="H54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18000</v>
      </c>
      <c r="I54"/>
      <c r="J54"/>
    </row>
    <row r="55" spans="1:10">
      <c r="A55" s="232" t="s">
        <v>962</v>
      </c>
      <c r="B55" s="2">
        <v>46181</v>
      </c>
      <c r="C55">
        <v>22500</v>
      </c>
      <c r="D55" s="2" cm="1">
        <f t="array" ref="D55">_xlfn.LET(
    _xlpm._完了日,_加工実績DATA[加工完了日],
    _xlpm._調整納期列,_t受注ﾌｧｲﾙ_東レ[調整納期],
    _xlpm._加工完了日,_xlfn.TAKE(
                _xlfn._xlws.FILTER(_xlpm._完了日,
                    (A55=_加工実績DATA[依頼NO])*
                    (YEAR(B55) = YEAR(_xlpm._完了日))
                ),1),
    IF(_xlpm._加工完了日 = 0,NA(),_xlpm._加工完了日)
)</f>
        <v>46178</v>
      </c>
      <c r="E55" s="2" t="str" cm="1">
        <f t="array" ref="E55">_xlfn.LET(
    _xlpm._完了日列,#REF!,
    _xlpm._完了日,
    _xlfn.TAKE(
        _xlfn._xlws.FILTER(_xlpm._完了日列,
            (#REF!=#REF!)*
            (DATEVALUE("2025/1/1") &lt; B55)
        ),1
    ),
    IFERROR(_xlpm._完了日,"")
)</f>
        <v/>
      </c>
      <c r="F55" s="2">
        <f t="shared" si="0"/>
        <v>46178</v>
      </c>
      <c r="G55" s="5" cm="1">
        <f t="array" ref="G5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(A55=_xlpm._依頼NO列) *
                (YEAR(_xlpm._月次年月日列) = YEAR(F55))
            )
        ),
    0)
)</f>
        <v>0</v>
      </c>
      <c r="H55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22500</v>
      </c>
      <c r="I55"/>
      <c r="J55"/>
    </row>
    <row r="56" spans="1:10">
      <c r="A56" s="232" t="s">
        <v>512</v>
      </c>
      <c r="B56" s="2">
        <v>46178</v>
      </c>
      <c r="C56">
        <v>12005</v>
      </c>
      <c r="D56" s="2" t="e" cm="1" vm="10">
        <f t="array" ref="D56">_xlfn.LET(
    _xlpm._完了日,_加工実績DATA[加工完了日],
    _xlpm._調整納期列,_t受注ﾌｧｲﾙ_東レ[調整納期],
    _xlpm._加工完了日,_xlfn.TAKE(
                _xlfn._xlws.FILTER(_xlpm._完了日,
                    (A56=_加工実績DATA[依頼NO])*
                    (YEAR(B56) = YEAR(_xlpm._完了日))
                ),1),
    IF(_xlpm._加工完了日 = 0,NA(),_xlpm._加工完了日)
)</f>
        <v>#VALUE!</v>
      </c>
      <c r="E56" s="2" t="str" cm="1">
        <f t="array" ref="E56">_xlfn.LET(
    _xlpm._完了日列,#REF!,
    _xlpm._完了日,
    _xlfn.TAKE(
        _xlfn._xlws.FILTER(_xlpm._完了日列,
            (#REF!=#REF!)*
            (DATEVALUE("2025/1/1") &lt; B56)
        ),1
    ),
    IFERROR(_xlpm._完了日,"")
)</f>
        <v/>
      </c>
      <c r="F56" s="2">
        <f t="shared" si="0"/>
        <v>46178</v>
      </c>
      <c r="G56" s="5" cm="1">
        <f t="array" ref="G5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(A56=_xlpm._依頼NO列) *
                (YEAR(_xlpm._月次年月日列) = YEAR(F56))
            )
        ),
    0)
)</f>
        <v>0</v>
      </c>
      <c r="H56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12005</v>
      </c>
      <c r="I56"/>
      <c r="J56"/>
    </row>
    <row r="57" spans="1:10">
      <c r="A57" s="232" t="s">
        <v>207</v>
      </c>
      <c r="B57" s="2">
        <v>46171</v>
      </c>
      <c r="C57">
        <v>106000</v>
      </c>
      <c r="D57" s="2" t="e" cm="1" vm="10">
        <f t="array" ref="D57">_xlfn.LET(
    _xlpm._完了日,_加工実績DATA[加工完了日],
    _xlpm._調整納期列,_t受注ﾌｧｲﾙ_東レ[調整納期],
    _xlpm._加工完了日,_xlfn.TAKE(
                _xlfn._xlws.FILTER(_xlpm._完了日,
                    (A57=_加工実績DATA[依頼NO])*
                    (YEAR(B57) = YEAR(_xlpm._完了日))
                ),1),
    IF(_xlpm._加工完了日 = 0,NA(),_xlpm._加工完了日)
)</f>
        <v>#VALUE!</v>
      </c>
      <c r="E57" s="2" t="str" cm="1">
        <f t="array" ref="E57">_xlfn.LET(
    _xlpm._完了日列,#REF!,
    _xlpm._完了日,
    _xlfn.TAKE(
        _xlfn._xlws.FILTER(_xlpm._完了日列,
            (#REF!=#REF!)*
            (DATEVALUE("2025/1/1") &lt; B57)
        ),1
    ),
    IFERROR(_xlpm._完了日,"")
)</f>
        <v/>
      </c>
      <c r="F57" s="2">
        <f t="shared" si="0"/>
        <v>46171</v>
      </c>
      <c r="G57" s="5" cm="1">
        <f t="array" ref="G5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(A57=_xlpm._依頼NO列) *
                (YEAR(_xlpm._月次年月日列) = YEAR(F57))
            )
        ),
    0)
)</f>
        <v>0</v>
      </c>
      <c r="H57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106000</v>
      </c>
      <c r="I57"/>
      <c r="J57"/>
    </row>
    <row r="58" spans="1:10">
      <c r="A58" s="232" t="s">
        <v>1926</v>
      </c>
      <c r="B58" s="2">
        <v>46203</v>
      </c>
      <c r="C58">
        <v>220000</v>
      </c>
      <c r="D58" s="2" cm="1">
        <f t="array" ref="D58">_xlfn.LET(
    _xlpm._完了日,_加工実績DATA[加工完了日],
    _xlpm._調整納期列,_t受注ﾌｧｲﾙ_東レ[調整納期],
    _xlpm._加工完了日,_xlfn.TAKE(
                _xlfn._xlws.FILTER(_xlpm._完了日,
                    (A58=_加工実績DATA[依頼NO])*
                    (YEAR(B58) = YEAR(_xlpm._完了日))
                ),1),
    IF(_xlpm._加工完了日 = 0,NA(),_xlpm._加工完了日)
)</f>
        <v>46202</v>
      </c>
      <c r="E58" s="2" t="str" cm="1">
        <f t="array" ref="E58">_xlfn.LET(
    _xlpm._完了日列,#REF!,
    _xlpm._完了日,
    _xlfn.TAKE(
        _xlfn._xlws.FILTER(_xlpm._完了日列,
            (#REF!=#REF!)*
            (DATEVALUE("2025/1/1") &lt; B58)
        ),1
    ),
    IFERROR(_xlpm._完了日,"")
)</f>
        <v/>
      </c>
      <c r="F58" s="2">
        <f t="shared" si="0"/>
        <v>46202</v>
      </c>
      <c r="G58" s="5" cm="1">
        <f t="array" ref="G5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(A58=_xlpm._依頼NO列) *
                (YEAR(_xlpm._月次年月日列) = YEAR(F58))
            )
        ),
    0)
)</f>
        <v>0</v>
      </c>
      <c r="H58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220000</v>
      </c>
      <c r="I58"/>
      <c r="J58"/>
    </row>
    <row r="59" spans="1:10">
      <c r="A59" s="232" t="s">
        <v>1927</v>
      </c>
      <c r="B59" s="2">
        <v>46206</v>
      </c>
      <c r="C59">
        <v>66000</v>
      </c>
      <c r="D59" s="2" cm="1">
        <f t="array" ref="D59">_xlfn.LET(
    _xlpm._完了日,_加工実績DATA[加工完了日],
    _xlpm._調整納期列,_t受注ﾌｧｲﾙ_東レ[調整納期],
    _xlpm._加工完了日,_xlfn.TAKE(
                _xlfn._xlws.FILTER(_xlpm._完了日,
                    (A59=_加工実績DATA[依頼NO])*
                    (YEAR(B59) = YEAR(_xlpm._完了日))
                ),1),
    IF(_xlpm._加工完了日 = 0,NA(),_xlpm._加工完了日)
)</f>
        <v>46205</v>
      </c>
      <c r="E59" s="2" t="str" cm="1">
        <f t="array" ref="E59">_xlfn.LET(
    _xlpm._完了日列,#REF!,
    _xlpm._完了日,
    _xlfn.TAKE(
        _xlfn._xlws.FILTER(_xlpm._完了日列,
            (#REF!=#REF!)*
            (DATEVALUE("2025/1/1") &lt; B59)
        ),1
    ),
    IFERROR(_xlpm._完了日,"")
)</f>
        <v/>
      </c>
      <c r="F59" s="2">
        <f t="shared" si="0"/>
        <v>46205</v>
      </c>
      <c r="G59" s="5" cm="1">
        <f t="array" ref="G5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(A59=_xlpm._依頼NO列) *
                (YEAR(_xlpm._月次年月日列) = YEAR(F59))
            )
        ),
    0)
)</f>
        <v>0</v>
      </c>
      <c r="H59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66000</v>
      </c>
      <c r="I59"/>
      <c r="J59"/>
    </row>
    <row r="60" spans="1:10">
      <c r="A60" s="232" t="s">
        <v>1928</v>
      </c>
      <c r="B60" s="2">
        <v>46212</v>
      </c>
      <c r="C60">
        <v>220000</v>
      </c>
      <c r="D60" s="2" cm="1">
        <f t="array" ref="D60">_xlfn.LET(
    _xlpm._完了日,_加工実績DATA[加工完了日],
    _xlpm._調整納期列,_t受注ﾌｧｲﾙ_東レ[調整納期],
    _xlpm._加工完了日,_xlfn.TAKE(
                _xlfn._xlws.FILTER(_xlpm._完了日,
                    (A60=_加工実績DATA[依頼NO])*
                    (YEAR(B60) = YEAR(_xlpm._完了日))
                ),1),
    IF(_xlpm._加工完了日 = 0,NA(),_xlpm._加工完了日)
)</f>
        <v>46211</v>
      </c>
      <c r="E60" s="2" t="str" cm="1">
        <f t="array" ref="E60">_xlfn.LET(
    _xlpm._完了日列,#REF!,
    _xlpm._完了日,
    _xlfn.TAKE(
        _xlfn._xlws.FILTER(_xlpm._完了日列,
            (#REF!=#REF!)*
            (DATEVALUE("2025/1/1") &lt; B60)
        ),1
    ),
    IFERROR(_xlpm._完了日,"")
)</f>
        <v/>
      </c>
      <c r="F60" s="2">
        <f t="shared" si="0"/>
        <v>46211</v>
      </c>
      <c r="G60" s="5" cm="1">
        <f t="array" ref="G6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(A60=_xlpm._依頼NO列) *
                (YEAR(_xlpm._月次年月日列) = YEAR(F60))
            )
        ),
    0)
)</f>
        <v>0</v>
      </c>
      <c r="H60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220000</v>
      </c>
      <c r="I60"/>
      <c r="J60"/>
    </row>
    <row r="61" spans="1:10">
      <c r="A61" s="232" t="s">
        <v>1929</v>
      </c>
      <c r="B61" s="2">
        <v>46195</v>
      </c>
      <c r="C61">
        <v>178200</v>
      </c>
      <c r="D61" s="2" cm="1">
        <f t="array" ref="D61">_xlfn.LET(
    _xlpm._完了日,_加工実績DATA[加工完了日],
    _xlpm._調整納期列,_t受注ﾌｧｲﾙ_東レ[調整納期],
    _xlpm._加工完了日,_xlfn.TAKE(
                _xlfn._xlws.FILTER(_xlpm._完了日,
                    (A61=_加工実績DATA[依頼NO])*
                    (YEAR(B61) = YEAR(_xlpm._完了日))
                ),1),
    IF(_xlpm._加工完了日 = 0,NA(),_xlpm._加工完了日)
)</f>
        <v>46188</v>
      </c>
      <c r="E61" s="2" t="str" cm="1">
        <f t="array" ref="E61">_xlfn.LET(
    _xlpm._完了日列,#REF!,
    _xlpm._完了日,
    _xlfn.TAKE(
        _xlfn._xlws.FILTER(_xlpm._完了日列,
            (#REF!=#REF!)*
            (DATEVALUE("2025/1/1") &lt; B61)
        ),1
    ),
    IFERROR(_xlpm._完了日,"")
)</f>
        <v/>
      </c>
      <c r="F61" s="2">
        <f t="shared" si="0"/>
        <v>46188</v>
      </c>
      <c r="G61" s="5" cm="1">
        <f t="array" ref="G6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(A61=_xlpm._依頼NO列) *
                (YEAR(_xlpm._月次年月日列) = YEAR(F61))
            )
        ),
    0)
)</f>
        <v>0</v>
      </c>
      <c r="H61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178200</v>
      </c>
      <c r="I61"/>
      <c r="J61"/>
    </row>
    <row r="62" spans="1:10">
      <c r="A62" s="232" t="s">
        <v>1931</v>
      </c>
      <c r="B62" s="2">
        <v>46196</v>
      </c>
      <c r="C62">
        <v>178200</v>
      </c>
      <c r="D62" s="2" cm="1">
        <f t="array" ref="D62">_xlfn.LET(
    _xlpm._完了日,_加工実績DATA[加工完了日],
    _xlpm._調整納期列,_t受注ﾌｧｲﾙ_東レ[調整納期],
    _xlpm._加工完了日,_xlfn.TAKE(
                _xlfn._xlws.FILTER(_xlpm._完了日,
                    (A62=_加工実績DATA[依頼NO])*
                    (YEAR(B62) = YEAR(_xlpm._完了日))
                ),1),
    IF(_xlpm._加工完了日 = 0,NA(),_xlpm._加工完了日)
)</f>
        <v>46189</v>
      </c>
      <c r="E62" s="2" t="str" cm="1">
        <f t="array" ref="E62">_xlfn.LET(
    _xlpm._完了日列,#REF!,
    _xlpm._完了日,
    _xlfn.TAKE(
        _xlfn._xlws.FILTER(_xlpm._完了日列,
            (#REF!=#REF!)*
            (DATEVALUE("2025/1/1") &lt; B62)
        ),1
    ),
    IFERROR(_xlpm._完了日,"")
)</f>
        <v/>
      </c>
      <c r="F62" s="2">
        <f t="shared" si="0"/>
        <v>46189</v>
      </c>
      <c r="G62" s="5" cm="1">
        <f t="array" ref="G6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(A62=_xlpm._依頼NO列) *
                (YEAR(_xlpm._月次年月日列) = YEAR(F62))
            )
        ),
    0)
)</f>
        <v>0</v>
      </c>
      <c r="H62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178200</v>
      </c>
      <c r="I62"/>
      <c r="J62"/>
    </row>
    <row r="63" spans="1:10">
      <c r="A63" s="232" t="s">
        <v>238</v>
      </c>
      <c r="B63" s="2">
        <v>46195</v>
      </c>
      <c r="C63">
        <v>36000</v>
      </c>
      <c r="D63" s="2" cm="1">
        <f t="array" ref="D63">_xlfn.LET(
    _xlpm._完了日,_加工実績DATA[加工完了日],
    _xlpm._調整納期列,_t受注ﾌｧｲﾙ_東レ[調整納期],
    _xlpm._加工完了日,_xlfn.TAKE(
                _xlfn._xlws.FILTER(_xlpm._完了日,
                    (A63=_加工実績DATA[依頼NO])*
                    (YEAR(B63) = YEAR(_xlpm._完了日))
                ),1),
    IF(_xlpm._加工完了日 = 0,NA(),_xlpm._加工完了日)
)</f>
        <v>46190</v>
      </c>
      <c r="E63" s="2" t="str" cm="1">
        <f t="array" ref="E63">_xlfn.LET(
    _xlpm._完了日列,#REF!,
    _xlpm._完了日,
    _xlfn.TAKE(
        _xlfn._xlws.FILTER(_xlpm._完了日列,
            (#REF!=#REF!)*
            (DATEVALUE("2025/1/1") &lt; B63)
        ),1
    ),
    IFERROR(_xlpm._完了日,"")
)</f>
        <v/>
      </c>
      <c r="F63" s="2">
        <f t="shared" si="0"/>
        <v>46190</v>
      </c>
      <c r="G63" s="5" cm="1">
        <f t="array" ref="G6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(A63=_xlpm._依頼NO列) *
                (YEAR(_xlpm._月次年月日列) = YEAR(F63))
            )
        ),
    0)
)</f>
        <v>0</v>
      </c>
      <c r="H63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36000</v>
      </c>
      <c r="I63"/>
      <c r="J63"/>
    </row>
    <row r="64" spans="1:10">
      <c r="A64" s="232" t="s">
        <v>980</v>
      </c>
      <c r="B64" s="2">
        <v>46190</v>
      </c>
      <c r="C64">
        <v>4400</v>
      </c>
      <c r="D64" s="2" cm="1">
        <f t="array" ref="D64">_xlfn.LET(
    _xlpm._完了日,_加工実績DATA[加工完了日],
    _xlpm._調整納期列,_t受注ﾌｧｲﾙ_東レ[調整納期],
    _xlpm._加工完了日,_xlfn.TAKE(
                _xlfn._xlws.FILTER(_xlpm._完了日,
                    (A64=_加工実績DATA[依頼NO])*
                    (YEAR(B64) = YEAR(_xlpm._完了日))
                ),1),
    IF(_xlpm._加工完了日 = 0,NA(),_xlpm._加工完了日)
)</f>
        <v>46178</v>
      </c>
      <c r="E64" s="2" t="str" cm="1">
        <f t="array" ref="E64">_xlfn.LET(
    _xlpm._完了日列,#REF!,
    _xlpm._完了日,
    _xlfn.TAKE(
        _xlfn._xlws.FILTER(_xlpm._完了日列,
            (#REF!=#REF!)*
            (DATEVALUE("2025/1/1") &lt; B64)
        ),1
    ),
    IFERROR(_xlpm._完了日,"")
)</f>
        <v/>
      </c>
      <c r="F64" s="2">
        <f t="shared" si="0"/>
        <v>46178</v>
      </c>
      <c r="G64" s="5" cm="1">
        <f t="array" ref="G6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(A64=_xlpm._依頼NO列) *
                (YEAR(_xlpm._月次年月日列) = YEAR(F64))
            )
        ),
    0)
)</f>
        <v>0</v>
      </c>
      <c r="H64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4400</v>
      </c>
      <c r="I64"/>
      <c r="J64"/>
    </row>
    <row r="65" spans="1:10">
      <c r="A65" s="232" t="s">
        <v>976</v>
      </c>
      <c r="B65" s="2">
        <v>46188</v>
      </c>
      <c r="C65">
        <v>7200</v>
      </c>
      <c r="D65" s="2" cm="1">
        <f t="array" ref="D65">_xlfn.LET(
    _xlpm._完了日,_加工実績DATA[加工完了日],
    _xlpm._調整納期列,_t受注ﾌｧｲﾙ_東レ[調整納期],
    _xlpm._加工完了日,_xlfn.TAKE(
                _xlfn._xlws.FILTER(_xlpm._完了日,
                    (A65=_加工実績DATA[依頼NO])*
                    (YEAR(B65) = YEAR(_xlpm._完了日))
                ),1),
    IF(_xlpm._加工完了日 = 0,NA(),_xlpm._加工完了日)
)</f>
        <v>46178</v>
      </c>
      <c r="E65" s="2" t="str" cm="1">
        <f t="array" ref="E65">_xlfn.LET(
    _xlpm._完了日列,#REF!,
    _xlpm._完了日,
    _xlfn.TAKE(
        _xlfn._xlws.FILTER(_xlpm._完了日列,
            (#REF!=#REF!)*
            (DATEVALUE("2025/1/1") &lt; B65)
        ),1
    ),
    IFERROR(_xlpm._完了日,"")
)</f>
        <v/>
      </c>
      <c r="F65" s="2">
        <f t="shared" si="0"/>
        <v>46178</v>
      </c>
      <c r="G65" s="5" cm="1">
        <f t="array" ref="G6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(A65=_xlpm._依頼NO列) *
                (YEAR(_xlpm._月次年月日列) = YEAR(F65))
            )
        ),
    0)
)</f>
        <v>0</v>
      </c>
      <c r="H65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7200</v>
      </c>
      <c r="I65"/>
      <c r="J65"/>
    </row>
    <row r="66" spans="1:10">
      <c r="A66" s="232" t="s">
        <v>514</v>
      </c>
      <c r="B66" s="2">
        <v>46188</v>
      </c>
      <c r="C66">
        <v>69600</v>
      </c>
      <c r="D66" s="2" cm="1">
        <f t="array" ref="D66">_xlfn.LET(
    _xlpm._完了日,_加工実績DATA[加工完了日],
    _xlpm._調整納期列,_t受注ﾌｧｲﾙ_東レ[調整納期],
    _xlpm._加工完了日,_xlfn.TAKE(
                _xlfn._xlws.FILTER(_xlpm._完了日,
                    (A66=_加工実績DATA[依頼NO])*
                    (YEAR(B66) = YEAR(_xlpm._完了日))
                ),1),
    IF(_xlpm._加工完了日 = 0,NA(),_xlpm._加工完了日)
)</f>
        <v>46181</v>
      </c>
      <c r="E66" s="2" t="str" cm="1">
        <f t="array" ref="E66">_xlfn.LET(
    _xlpm._完了日列,#REF!,
    _xlpm._完了日,
    _xlfn.TAKE(
        _xlfn._xlws.FILTER(_xlpm._完了日列,
            (#REF!=#REF!)*
            (DATEVALUE("2025/1/1") &lt; B66)
        ),1
    ),
    IFERROR(_xlpm._完了日,"")
)</f>
        <v/>
      </c>
      <c r="F66" s="2">
        <f t="shared" ref="F66:F129" si="1">IFERROR(
    D66,
    IF(E66&lt;&gt;"", E66, B66)
)</f>
        <v>46181</v>
      </c>
      <c r="G66" s="5" cm="1">
        <f t="array" ref="G6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(A66=_xlpm._依頼NO列) *
                (YEAR(_xlpm._月次年月日列) = YEAR(F66))
            )
        ),
    0)
)</f>
        <v>0</v>
      </c>
      <c r="H66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69600</v>
      </c>
      <c r="I66"/>
      <c r="J66"/>
    </row>
    <row r="67" spans="1:10">
      <c r="A67" s="232" t="s">
        <v>85</v>
      </c>
      <c r="B67" s="2">
        <v>46195</v>
      </c>
      <c r="C67">
        <v>0</v>
      </c>
      <c r="D67" s="2" t="e" cm="1" vm="10">
        <f t="array" ref="D67">_xlfn.LET(
    _xlpm._完了日,_加工実績DATA[加工完了日],
    _xlpm._調整納期列,_t受注ﾌｧｲﾙ_東レ[調整納期],
    _xlpm._加工完了日,_xlfn.TAKE(
                _xlfn._xlws.FILTER(_xlpm._完了日,
                    (A67=_加工実績DATA[依頼NO])*
                    (YEAR(B67) = YEAR(_xlpm._完了日))
                ),1),
    IF(_xlpm._加工完了日 = 0,NA(),_xlpm._加工完了日)
)</f>
        <v>#VALUE!</v>
      </c>
      <c r="E67" s="2" t="str" cm="1">
        <f t="array" ref="E67">_xlfn.LET(
    _xlpm._完了日列,#REF!,
    _xlpm._完了日,
    _xlfn.TAKE(
        _xlfn._xlws.FILTER(_xlpm._完了日列,
            (#REF!=#REF!)*
            (DATEVALUE("2025/1/1") &lt; B67)
        ),1
    ),
    IFERROR(_xlpm._完了日,"")
)</f>
        <v/>
      </c>
      <c r="F67" s="2">
        <f t="shared" si="1"/>
        <v>46195</v>
      </c>
      <c r="G67" s="5" cm="1">
        <f t="array" ref="G6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(A67=_xlpm._依頼NO列) *
                (YEAR(_xlpm._月次年月日列) = YEAR(F67))
            )
        ),
    0)
)</f>
        <v>0</v>
      </c>
      <c r="H67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0</v>
      </c>
      <c r="I67"/>
      <c r="J67"/>
    </row>
    <row r="68" spans="1:10">
      <c r="A68" s="232" t="s">
        <v>538</v>
      </c>
      <c r="B68" s="2">
        <v>46185</v>
      </c>
      <c r="C68">
        <v>4500</v>
      </c>
      <c r="D68" s="2" cm="1">
        <f t="array" ref="D68">_xlfn.LET(
    _xlpm._完了日,_加工実績DATA[加工完了日],
    _xlpm._調整納期列,_t受注ﾌｧｲﾙ_東レ[調整納期],
    _xlpm._加工完了日,_xlfn.TAKE(
                _xlfn._xlws.FILTER(_xlpm._完了日,
                    (A68=_加工実績DATA[依頼NO])*
                    (YEAR(B68) = YEAR(_xlpm._完了日))
                ),1),
    IF(_xlpm._加工完了日 = 0,NA(),_xlpm._加工完了日)
)</f>
        <v>46184</v>
      </c>
      <c r="E68" s="2" t="str" cm="1">
        <f t="array" ref="E68">_xlfn.LET(
    _xlpm._完了日列,#REF!,
    _xlpm._完了日,
    _xlfn.TAKE(
        _xlfn._xlws.FILTER(_xlpm._完了日列,
            (#REF!=#REF!)*
            (DATEVALUE("2025/1/1") &lt; B68)
        ),1
    ),
    IFERROR(_xlpm._完了日,"")
)</f>
        <v/>
      </c>
      <c r="F68" s="2">
        <f t="shared" si="1"/>
        <v>46184</v>
      </c>
      <c r="G68" s="5" cm="1">
        <f t="array" ref="G6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(A68=_xlpm._依頼NO列) *
                (YEAR(_xlpm._月次年月日列) = YEAR(F68))
            )
        ),
    0)
)</f>
        <v>0</v>
      </c>
      <c r="H68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4500</v>
      </c>
      <c r="I68"/>
      <c r="J68"/>
    </row>
    <row r="69" spans="1:10">
      <c r="A69" s="232" t="s">
        <v>1919</v>
      </c>
      <c r="B69" s="2">
        <v>46192</v>
      </c>
      <c r="C69">
        <v>178200</v>
      </c>
      <c r="D69" s="2" cm="1">
        <f t="array" ref="D69">_xlfn.LET(
    _xlpm._完了日,_加工実績DATA[加工完了日],
    _xlpm._調整納期列,_t受注ﾌｧｲﾙ_東レ[調整納期],
    _xlpm._加工完了日,_xlfn.TAKE(
                _xlfn._xlws.FILTER(_xlpm._完了日,
                    (A69=_加工実績DATA[依頼NO])*
                    (YEAR(B69) = YEAR(_xlpm._完了日))
                ),1),
    IF(_xlpm._加工完了日 = 0,NA(),_xlpm._加工完了日)
)</f>
        <v>46185</v>
      </c>
      <c r="E69" s="2" t="str" cm="1">
        <f t="array" ref="E69">_xlfn.LET(
    _xlpm._完了日列,#REF!,
    _xlpm._完了日,
    _xlfn.TAKE(
        _xlfn._xlws.FILTER(_xlpm._完了日列,
            (#REF!=#REF!)*
            (DATEVALUE("2025/1/1") &lt; B69)
        ),1
    ),
    IFERROR(_xlpm._完了日,"")
)</f>
        <v/>
      </c>
      <c r="F69" s="2">
        <f t="shared" si="1"/>
        <v>46185</v>
      </c>
      <c r="G69" s="5" cm="1">
        <f t="array" ref="G6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(A69=_xlpm._依頼NO列) *
                (YEAR(_xlpm._月次年月日列) = YEAR(F69))
            )
        ),
    0)
)</f>
        <v>0</v>
      </c>
      <c r="H69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178200</v>
      </c>
      <c r="I69"/>
      <c r="J69"/>
    </row>
    <row r="70" spans="1:10">
      <c r="A70" s="232" t="s">
        <v>116</v>
      </c>
      <c r="B70" s="2">
        <v>46183</v>
      </c>
      <c r="C70">
        <v>0</v>
      </c>
      <c r="D70" s="2" t="e" cm="1" vm="10">
        <f t="array" ref="D70">_xlfn.LET(
    _xlpm._完了日,_加工実績DATA[加工完了日],
    _xlpm._調整納期列,_t受注ﾌｧｲﾙ_東レ[調整納期],
    _xlpm._加工完了日,_xlfn.TAKE(
                _xlfn._xlws.FILTER(_xlpm._完了日,
                    (A70=_加工実績DATA[依頼NO])*
                    (YEAR(B70) = YEAR(_xlpm._完了日))
                ),1),
    IF(_xlpm._加工完了日 = 0,NA(),_xlpm._加工完了日)
)</f>
        <v>#VALUE!</v>
      </c>
      <c r="E70" s="2" t="str" cm="1">
        <f t="array" ref="E70">_xlfn.LET(
    _xlpm._完了日列,#REF!,
    _xlpm._完了日,
    _xlfn.TAKE(
        _xlfn._xlws.FILTER(_xlpm._完了日列,
            (#REF!=#REF!)*
            (DATEVALUE("2025/1/1") &lt; B70)
        ),1
    ),
    IFERROR(_xlpm._完了日,"")
)</f>
        <v/>
      </c>
      <c r="F70" s="2">
        <f t="shared" si="1"/>
        <v>46183</v>
      </c>
      <c r="G70" s="5" cm="1">
        <f t="array" ref="G7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(A70=_xlpm._依頼NO列) *
                (YEAR(_xlpm._月次年月日列) = YEAR(F70))
            )
        ),
    0)
)</f>
        <v>0</v>
      </c>
      <c r="H70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0</v>
      </c>
      <c r="I70"/>
      <c r="J70"/>
    </row>
    <row r="71" spans="1:10">
      <c r="A71" s="232" t="s">
        <v>310</v>
      </c>
      <c r="B71" s="2">
        <v>46192</v>
      </c>
      <c r="C71">
        <v>69000</v>
      </c>
      <c r="D71" s="2" cm="1">
        <f t="array" ref="D71">_xlfn.LET(
    _xlpm._完了日,_加工実績DATA[加工完了日],
    _xlpm._調整納期列,_t受注ﾌｧｲﾙ_東レ[調整納期],
    _xlpm._加工完了日,_xlfn.TAKE(
                _xlfn._xlws.FILTER(_xlpm._完了日,
                    (A71=_加工実績DATA[依頼NO])*
                    (YEAR(B71) = YEAR(_xlpm._完了日))
                ),1),
    IF(_xlpm._加工完了日 = 0,NA(),_xlpm._加工完了日)
)</f>
        <v>46191</v>
      </c>
      <c r="E71" s="2" t="str" cm="1">
        <f t="array" ref="E71">_xlfn.LET(
    _xlpm._完了日列,#REF!,
    _xlpm._完了日,
    _xlfn.TAKE(
        _xlfn._xlws.FILTER(_xlpm._完了日列,
            (#REF!=#REF!)*
            (DATEVALUE("2025/1/1") &lt; B71)
        ),1
    ),
    IFERROR(_xlpm._完了日,"")
)</f>
        <v/>
      </c>
      <c r="F71" s="2">
        <f t="shared" si="1"/>
        <v>46191</v>
      </c>
      <c r="G71" s="5" cm="1">
        <f t="array" ref="G7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(A71=_xlpm._依頼NO列) *
                (YEAR(_xlpm._月次年月日列) = YEAR(F71))
            )
        ),
    0)
)</f>
        <v>0</v>
      </c>
      <c r="H71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69000</v>
      </c>
      <c r="I71"/>
      <c r="J71"/>
    </row>
    <row r="72" spans="1:10">
      <c r="A72" s="232" t="s">
        <v>977</v>
      </c>
      <c r="B72" s="2">
        <v>46181</v>
      </c>
      <c r="C72">
        <v>0</v>
      </c>
      <c r="D72" s="2" t="e" cm="1" vm="10">
        <f t="array" ref="D72">_xlfn.LET(
    _xlpm._完了日,_加工実績DATA[加工完了日],
    _xlpm._調整納期列,_t受注ﾌｧｲﾙ_東レ[調整納期],
    _xlpm._加工完了日,_xlfn.TAKE(
                _xlfn._xlws.FILTER(_xlpm._完了日,
                    (A72=_加工実績DATA[依頼NO])*
                    (YEAR(B72) = YEAR(_xlpm._完了日))
                ),1),
    IF(_xlpm._加工完了日 = 0,NA(),_xlpm._加工完了日)
)</f>
        <v>#VALUE!</v>
      </c>
      <c r="E72" s="2" t="str" cm="1">
        <f t="array" ref="E72">_xlfn.LET(
    _xlpm._完了日列,#REF!,
    _xlpm._完了日,
    _xlfn.TAKE(
        _xlfn._xlws.FILTER(_xlpm._完了日列,
            (#REF!=#REF!)*
            (DATEVALUE("2025/1/1") &lt; B72)
        ),1
    ),
    IFERROR(_xlpm._完了日,"")
)</f>
        <v/>
      </c>
      <c r="F72" s="2">
        <f t="shared" si="1"/>
        <v>46181</v>
      </c>
      <c r="G72" s="5" cm="1">
        <f t="array" ref="G7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(A72=_xlpm._依頼NO列) *
                (YEAR(_xlpm._月次年月日列) = YEAR(F72))
            )
        ),
    0)
)</f>
        <v>0</v>
      </c>
      <c r="H72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0</v>
      </c>
      <c r="I72"/>
      <c r="J72"/>
    </row>
    <row r="73" spans="1:10">
      <c r="A73" s="232" t="s">
        <v>1014</v>
      </c>
      <c r="B73" s="2">
        <v>46183</v>
      </c>
      <c r="C73">
        <v>25200</v>
      </c>
      <c r="D73" s="2" cm="1">
        <f t="array" ref="D73">_xlfn.LET(
    _xlpm._完了日,_加工実績DATA[加工完了日],
    _xlpm._調整納期列,_t受注ﾌｧｲﾙ_東レ[調整納期],
    _xlpm._加工完了日,_xlfn.TAKE(
                _xlfn._xlws.FILTER(_xlpm._完了日,
                    (A73=_加工実績DATA[依頼NO])*
                    (YEAR(B73) = YEAR(_xlpm._完了日))
                ),1),
    IF(_xlpm._加工完了日 = 0,NA(),_xlpm._加工完了日)
)</f>
        <v>46181</v>
      </c>
      <c r="E73" s="2" t="str" cm="1">
        <f t="array" ref="E73">_xlfn.LET(
    _xlpm._完了日列,#REF!,
    _xlpm._完了日,
    _xlfn.TAKE(
        _xlfn._xlws.FILTER(_xlpm._完了日列,
            (#REF!=#REF!)*
            (DATEVALUE("2025/1/1") &lt; B73)
        ),1
    ),
    IFERROR(_xlpm._完了日,"")
)</f>
        <v/>
      </c>
      <c r="F73" s="2">
        <f t="shared" si="1"/>
        <v>46181</v>
      </c>
      <c r="G73" s="5" cm="1">
        <f t="array" ref="G7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(A73=_xlpm._依頼NO列) *
                (YEAR(_xlpm._月次年月日列) = YEAR(F73))
            )
        ),
    0)
)</f>
        <v>0</v>
      </c>
      <c r="H73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25200</v>
      </c>
      <c r="I73"/>
      <c r="J73"/>
    </row>
    <row r="74" spans="1:10">
      <c r="A74" s="232" t="s">
        <v>1015</v>
      </c>
      <c r="B74" s="2">
        <v>46183</v>
      </c>
      <c r="C74">
        <v>69600</v>
      </c>
      <c r="D74" s="2" cm="1">
        <f t="array" ref="D74">_xlfn.LET(
    _xlpm._完了日,_加工実績DATA[加工完了日],
    _xlpm._調整納期列,_t受注ﾌｧｲﾙ_東レ[調整納期],
    _xlpm._加工完了日,_xlfn.TAKE(
                _xlfn._xlws.FILTER(_xlpm._完了日,
                    (A74=_加工実績DATA[依頼NO])*
                    (YEAR(B74) = YEAR(_xlpm._完了日))
                ),1),
    IF(_xlpm._加工完了日 = 0,NA(),_xlpm._加工完了日)
)</f>
        <v>46181</v>
      </c>
      <c r="E74" s="2" t="str" cm="1">
        <f t="array" ref="E74">_xlfn.LET(
    _xlpm._完了日列,#REF!,
    _xlpm._完了日,
    _xlfn.TAKE(
        _xlfn._xlws.FILTER(_xlpm._完了日列,
            (#REF!=#REF!)*
            (DATEVALUE("2025/1/1") &lt; B74)
        ),1
    ),
    IFERROR(_xlpm._完了日,"")
)</f>
        <v/>
      </c>
      <c r="F74" s="2">
        <f t="shared" si="1"/>
        <v>46181</v>
      </c>
      <c r="G74" s="5" cm="1">
        <f t="array" ref="G7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(A74=_xlpm._依頼NO列) *
                (YEAR(_xlpm._月次年月日列) = YEAR(F74))
            )
        ),
    0)
)</f>
        <v>0</v>
      </c>
      <c r="H74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69600</v>
      </c>
      <c r="I74"/>
      <c r="J74"/>
    </row>
    <row r="75" spans="1:10">
      <c r="A75" s="232" t="s">
        <v>975</v>
      </c>
      <c r="B75" s="2">
        <v>46190</v>
      </c>
      <c r="C75">
        <v>18000</v>
      </c>
      <c r="D75" s="2" cm="1">
        <f t="array" ref="D75">_xlfn.LET(
    _xlpm._完了日,_加工実績DATA[加工完了日],
    _xlpm._調整納期列,_t受注ﾌｧｲﾙ_東レ[調整納期],
    _xlpm._加工完了日,_xlfn.TAKE(
                _xlfn._xlws.FILTER(_xlpm._完了日,
                    (A75=_加工実績DATA[依頼NO])*
                    (YEAR(B75) = YEAR(_xlpm._完了日))
                ),1),
    IF(_xlpm._加工完了日 = 0,NA(),_xlpm._加工完了日)
)</f>
        <v>46181</v>
      </c>
      <c r="E75" s="2" t="str" cm="1">
        <f t="array" ref="E75">_xlfn.LET(
    _xlpm._完了日列,#REF!,
    _xlpm._完了日,
    _xlfn.TAKE(
        _xlfn._xlws.FILTER(_xlpm._完了日列,
            (#REF!=#REF!)*
            (DATEVALUE("2025/1/1") &lt; B75)
        ),1
    ),
    IFERROR(_xlpm._完了日,"")
)</f>
        <v/>
      </c>
      <c r="F75" s="2">
        <f t="shared" si="1"/>
        <v>46181</v>
      </c>
      <c r="G75" s="5" cm="1">
        <f t="array" ref="G7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(A75=_xlpm._依頼NO列) *
                (YEAR(_xlpm._月次年月日列) = YEAR(F75))
            )
        ),
    0)
)</f>
        <v>0</v>
      </c>
      <c r="H75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18000</v>
      </c>
      <c r="I75"/>
      <c r="J75"/>
    </row>
    <row r="76" spans="1:10">
      <c r="A76" s="232" t="s">
        <v>1893</v>
      </c>
      <c r="B76" s="2">
        <v>46178</v>
      </c>
      <c r="C76">
        <v>178200</v>
      </c>
      <c r="D76" s="2" t="e" cm="1" vm="10">
        <f t="array" ref="D76">_xlfn.LET(
    _xlpm._完了日,_加工実績DATA[加工完了日],
    _xlpm._調整納期列,_t受注ﾌｧｲﾙ_東レ[調整納期],
    _xlpm._加工完了日,_xlfn.TAKE(
                _xlfn._xlws.FILTER(_xlpm._完了日,
                    (A76=_加工実績DATA[依頼NO])*
                    (YEAR(B76) = YEAR(_xlpm._完了日))
                ),1),
    IF(_xlpm._加工完了日 = 0,NA(),_xlpm._加工完了日)
)</f>
        <v>#VALUE!</v>
      </c>
      <c r="E76" s="2" t="str" cm="1">
        <f t="array" ref="E76">_xlfn.LET(
    _xlpm._完了日列,#REF!,
    _xlpm._完了日,
    _xlfn.TAKE(
        _xlfn._xlws.FILTER(_xlpm._完了日列,
            (#REF!=#REF!)*
            (DATEVALUE("2025/1/1") &lt; B76)
        ),1
    ),
    IFERROR(_xlpm._完了日,"")
)</f>
        <v/>
      </c>
      <c r="F76" s="2">
        <f t="shared" si="1"/>
        <v>46178</v>
      </c>
      <c r="G76" s="5" cm="1">
        <f t="array" ref="G7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(A76=_xlpm._依頼NO列) *
                (YEAR(_xlpm._月次年月日列) = YEAR(F76))
            )
        ),
    0)
)</f>
        <v>0</v>
      </c>
      <c r="H76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178200</v>
      </c>
      <c r="I76"/>
      <c r="J76"/>
    </row>
    <row r="77" spans="1:10">
      <c r="A77" s="232" t="s">
        <v>1897</v>
      </c>
      <c r="B77" s="2">
        <v>46185</v>
      </c>
      <c r="C77">
        <v>178200</v>
      </c>
      <c r="D77" s="2" cm="1">
        <f t="array" ref="D77">_xlfn.LET(
    _xlpm._完了日,_加工実績DATA[加工完了日],
    _xlpm._調整納期列,_t受注ﾌｧｲﾙ_東レ[調整納期],
    _xlpm._加工完了日,_xlfn.TAKE(
                _xlfn._xlws.FILTER(_xlpm._完了日,
                    (A77=_加工実績DATA[依頼NO])*
                    (YEAR(B77) = YEAR(_xlpm._完了日))
                ),1),
    IF(_xlpm._加工完了日 = 0,NA(),_xlpm._加工完了日)
)</f>
        <v>46182</v>
      </c>
      <c r="E77" s="2" t="str" cm="1">
        <f t="array" ref="E77">_xlfn.LET(
    _xlpm._完了日列,#REF!,
    _xlpm._完了日,
    _xlfn.TAKE(
        _xlfn._xlws.FILTER(_xlpm._完了日列,
            (#REF!=#REF!)*
            (DATEVALUE("2025/1/1") &lt; B77)
        ),1
    ),
    IFERROR(_xlpm._完了日,"")
)</f>
        <v/>
      </c>
      <c r="F77" s="2">
        <f t="shared" si="1"/>
        <v>46182</v>
      </c>
      <c r="G77" s="5" cm="1">
        <f t="array" ref="G7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(A77=_xlpm._依頼NO列) *
                (YEAR(_xlpm._月次年月日列) = YEAR(F77))
            )
        ),
    0)
)</f>
        <v>0</v>
      </c>
      <c r="H77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178200</v>
      </c>
      <c r="I77"/>
      <c r="J77"/>
    </row>
    <row r="78" spans="1:10">
      <c r="A78" s="232" t="s">
        <v>1898</v>
      </c>
      <c r="B78" s="2">
        <v>46188</v>
      </c>
      <c r="C78">
        <v>178200</v>
      </c>
      <c r="D78" s="2" cm="1">
        <f t="array" ref="D78">_xlfn.LET(
    _xlpm._完了日,_加工実績DATA[加工完了日],
    _xlpm._調整納期列,_t受注ﾌｧｲﾙ_東レ[調整納期],
    _xlpm._加工完了日,_xlfn.TAKE(
                _xlfn._xlws.FILTER(_xlpm._完了日,
                    (A78=_加工実績DATA[依頼NO])*
                    (YEAR(B78) = YEAR(_xlpm._完了日))
                ),1),
    IF(_xlpm._加工完了日 = 0,NA(),_xlpm._加工完了日)
)</f>
        <v>46183</v>
      </c>
      <c r="E78" s="2" t="str" cm="1">
        <f t="array" ref="E78">_xlfn.LET(
    _xlpm._完了日列,#REF!,
    _xlpm._完了日,
    _xlfn.TAKE(
        _xlfn._xlws.FILTER(_xlpm._完了日列,
            (#REF!=#REF!)*
            (DATEVALUE("2025/1/1") &lt; B78)
        ),1
    ),
    IFERROR(_xlpm._完了日,"")
)</f>
        <v/>
      </c>
      <c r="F78" s="2">
        <f t="shared" si="1"/>
        <v>46183</v>
      </c>
      <c r="G78" s="5" cm="1">
        <f t="array" ref="G7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(A78=_xlpm._依頼NO列) *
                (YEAR(_xlpm._月次年月日列) = YEAR(F78))
            )
        ),
    0)
)</f>
        <v>0</v>
      </c>
      <c r="H78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178200</v>
      </c>
      <c r="I78"/>
      <c r="J78"/>
    </row>
    <row r="79" spans="1:10">
      <c r="A79" s="232" t="s">
        <v>523</v>
      </c>
      <c r="B79" s="2">
        <v>46176</v>
      </c>
      <c r="C79">
        <v>25500</v>
      </c>
      <c r="D79" s="2" t="e" cm="1" vm="10">
        <f t="array" ref="D79">_xlfn.LET(
    _xlpm._完了日,_加工実績DATA[加工完了日],
    _xlpm._調整納期列,_t受注ﾌｧｲﾙ_東レ[調整納期],
    _xlpm._加工完了日,_xlfn.TAKE(
                _xlfn._xlws.FILTER(_xlpm._完了日,
                    (A79=_加工実績DATA[依頼NO])*
                    (YEAR(B79) = YEAR(_xlpm._完了日))
                ),1),
    IF(_xlpm._加工完了日 = 0,NA(),_xlpm._加工完了日)
)</f>
        <v>#VALUE!</v>
      </c>
      <c r="E79" s="2" t="str" cm="1">
        <f t="array" ref="E79">_xlfn.LET(
    _xlpm._完了日列,#REF!,
    _xlpm._完了日,
    _xlfn.TAKE(
        _xlfn._xlws.FILTER(_xlpm._完了日列,
            (#REF!=#REF!)*
            (DATEVALUE("2025/1/1") &lt; B79)
        ),1
    ),
    IFERROR(_xlpm._完了日,"")
)</f>
        <v/>
      </c>
      <c r="F79" s="2">
        <f t="shared" si="1"/>
        <v>46176</v>
      </c>
      <c r="G79" s="5" cm="1">
        <f t="array" ref="G7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(A79=_xlpm._依頼NO列) *
                (YEAR(_xlpm._月次年月日列) = YEAR(F79))
            )
        ),
    0)
)</f>
        <v>0</v>
      </c>
      <c r="H79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25500</v>
      </c>
      <c r="I79"/>
      <c r="J79"/>
    </row>
    <row r="80" spans="1:10">
      <c r="A80" s="232" t="s">
        <v>541</v>
      </c>
      <c r="B80" s="2">
        <v>46191</v>
      </c>
      <c r="C80">
        <v>163200</v>
      </c>
      <c r="D80" s="2" cm="1">
        <f t="array" ref="D80">_xlfn.LET(
    _xlpm._完了日,_加工実績DATA[加工完了日],
    _xlpm._調整納期列,_t受注ﾌｧｲﾙ_東レ[調整納期],
    _xlpm._加工完了日,_xlfn.TAKE(
                _xlfn._xlws.FILTER(_xlpm._完了日,
                    (A80=_加工実績DATA[依頼NO])*
                    (YEAR(B80) = YEAR(_xlpm._完了日))
                ),1),
    IF(_xlpm._加工完了日 = 0,NA(),_xlpm._加工完了日)
)</f>
        <v>46189</v>
      </c>
      <c r="E80" s="2" t="str" cm="1">
        <f t="array" ref="E80">_xlfn.LET(
    _xlpm._完了日列,#REF!,
    _xlpm._完了日,
    _xlfn.TAKE(
        _xlfn._xlws.FILTER(_xlpm._完了日列,
            (#REF!=#REF!)*
            (DATEVALUE("2025/1/1") &lt; B80)
        ),1
    ),
    IFERROR(_xlpm._完了日,"")
)</f>
        <v/>
      </c>
      <c r="F80" s="2">
        <f t="shared" si="1"/>
        <v>46189</v>
      </c>
      <c r="G80" s="5" cm="1">
        <f t="array" ref="G8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(A80=_xlpm._依頼NO列) *
                (YEAR(_xlpm._月次年月日列) = YEAR(F80))
            )
        ),
    0)
)</f>
        <v>0</v>
      </c>
      <c r="H80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163200</v>
      </c>
      <c r="I80"/>
      <c r="J80"/>
    </row>
    <row r="81" spans="1:10">
      <c r="A81" s="232" t="s">
        <v>530</v>
      </c>
      <c r="B81" s="2">
        <v>46192</v>
      </c>
      <c r="C81">
        <v>99000</v>
      </c>
      <c r="D81" s="2" cm="1">
        <f t="array" ref="D81">_xlfn.LET(
    _xlpm._完了日,_加工実績DATA[加工完了日],
    _xlpm._調整納期列,_t受注ﾌｧｲﾙ_東レ[調整納期],
    _xlpm._加工完了日,_xlfn.TAKE(
                _xlfn._xlws.FILTER(_xlpm._完了日,
                    (A81=_加工実績DATA[依頼NO])*
                    (YEAR(B81) = YEAR(_xlpm._完了日))
                ),1),
    IF(_xlpm._加工完了日 = 0,NA(),_xlpm._加工完了日)
)</f>
        <v>46190</v>
      </c>
      <c r="E81" s="2" t="str" cm="1">
        <f t="array" ref="E81">_xlfn.LET(
    _xlpm._完了日列,#REF!,
    _xlpm._完了日,
    _xlfn.TAKE(
        _xlfn._xlws.FILTER(_xlpm._完了日列,
            (#REF!=#REF!)*
            (DATEVALUE("2025/1/1") &lt; B81)
        ),1
    ),
    IFERROR(_xlpm._完了日,"")
)</f>
        <v/>
      </c>
      <c r="F81" s="2">
        <f t="shared" si="1"/>
        <v>46190</v>
      </c>
      <c r="G81" s="5" cm="1">
        <f t="array" ref="G8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(A81=_xlpm._依頼NO列) *
                (YEAR(_xlpm._月次年月日列) = YEAR(F81))
            )
        ),
    0)
)</f>
        <v>0</v>
      </c>
      <c r="H81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99000</v>
      </c>
      <c r="I81"/>
      <c r="J81"/>
    </row>
    <row r="82" spans="1:10">
      <c r="A82" s="232" t="s">
        <v>311</v>
      </c>
      <c r="B82" s="2">
        <v>46192</v>
      </c>
      <c r="C82">
        <v>27000</v>
      </c>
      <c r="D82" s="2" cm="1">
        <f t="array" ref="D82">_xlfn.LET(
    _xlpm._完了日,_加工実績DATA[加工完了日],
    _xlpm._調整納期列,_t受注ﾌｧｲﾙ_東レ[調整納期],
    _xlpm._加工完了日,_xlfn.TAKE(
                _xlfn._xlws.FILTER(_xlpm._完了日,
                    (A82=_加工実績DATA[依頼NO])*
                    (YEAR(B82) = YEAR(_xlpm._完了日))
                ),1),
    IF(_xlpm._加工完了日 = 0,NA(),_xlpm._加工完了日)
)</f>
        <v>46190</v>
      </c>
      <c r="E82" s="2" t="str" cm="1">
        <f t="array" ref="E82">_xlfn.LET(
    _xlpm._完了日列,#REF!,
    _xlpm._完了日,
    _xlfn.TAKE(
        _xlfn._xlws.FILTER(_xlpm._完了日列,
            (#REF!=#REF!)*
            (DATEVALUE("2025/1/1") &lt; B82)
        ),1
    ),
    IFERROR(_xlpm._完了日,"")
)</f>
        <v/>
      </c>
      <c r="F82" s="2">
        <f t="shared" si="1"/>
        <v>46190</v>
      </c>
      <c r="G82" s="5" cm="1">
        <f t="array" ref="G8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(A82=_xlpm._依頼NO列) *
                (YEAR(_xlpm._月次年月日列) = YEAR(F82))
            )
        ),
    0)
)</f>
        <v>0</v>
      </c>
      <c r="H82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27000</v>
      </c>
      <c r="I82"/>
      <c r="J82"/>
    </row>
    <row r="83" spans="1:10">
      <c r="A83" s="232" t="s">
        <v>84</v>
      </c>
      <c r="B83" s="2">
        <v>46185</v>
      </c>
      <c r="C83">
        <v>216220</v>
      </c>
      <c r="D83" s="2" cm="1">
        <f t="array" ref="D83">_xlfn.LET(
    _xlpm._完了日,_加工実績DATA[加工完了日],
    _xlpm._調整納期列,_t受注ﾌｧｲﾙ_東レ[調整納期],
    _xlpm._加工完了日,_xlfn.TAKE(
                _xlfn._xlws.FILTER(_xlpm._完了日,
                    (A83=_加工実績DATA[依頼NO])*
                    (YEAR(B83) = YEAR(_xlpm._完了日))
                ),1),
    IF(_xlpm._加工完了日 = 0,NA(),_xlpm._加工完了日)
)</f>
        <v>46183</v>
      </c>
      <c r="E83" s="2" t="str" cm="1">
        <f t="array" ref="E83">_xlfn.LET(
    _xlpm._完了日列,#REF!,
    _xlpm._完了日,
    _xlfn.TAKE(
        _xlfn._xlws.FILTER(_xlpm._完了日列,
            (#REF!=#REF!)*
            (DATEVALUE("2025/1/1") &lt; B83)
        ),1
    ),
    IFERROR(_xlpm._完了日,"")
)</f>
        <v/>
      </c>
      <c r="F83" s="2">
        <f t="shared" si="1"/>
        <v>46183</v>
      </c>
      <c r="G83" s="5" cm="1">
        <f t="array" ref="G8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(A83=_xlpm._依頼NO列) *
                (YEAR(_xlpm._月次年月日列) = YEAR(F83))
            )
        ),
    0)
)</f>
        <v>0</v>
      </c>
      <c r="H83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216220</v>
      </c>
      <c r="I83"/>
      <c r="J83"/>
    </row>
    <row r="84" spans="1:10">
      <c r="A84" s="232" t="s">
        <v>1075</v>
      </c>
      <c r="B84" s="2">
        <v>46183</v>
      </c>
      <c r="C84">
        <v>10400</v>
      </c>
      <c r="D84" s="2" cm="1">
        <f t="array" ref="D84">_xlfn.LET(
    _xlpm._完了日,_加工実績DATA[加工完了日],
    _xlpm._調整納期列,_t受注ﾌｧｲﾙ_東レ[調整納期],
    _xlpm._加工完了日,_xlfn.TAKE(
                _xlfn._xlws.FILTER(_xlpm._完了日,
                    (A84=_加工実績DATA[依頼NO])*
                    (YEAR(B84) = YEAR(_xlpm._完了日))
                ),1),
    IF(_xlpm._加工完了日 = 0,NA(),_xlpm._加工完了日)
)</f>
        <v>46182</v>
      </c>
      <c r="E84" s="2" t="str" cm="1">
        <f t="array" ref="E84">_xlfn.LET(
    _xlpm._完了日列,#REF!,
    _xlpm._完了日,
    _xlfn.TAKE(
        _xlfn._xlws.FILTER(_xlpm._完了日列,
            (#REF!=#REF!)*
            (DATEVALUE("2025/1/1") &lt; B84)
        ),1
    ),
    IFERROR(_xlpm._完了日,"")
)</f>
        <v/>
      </c>
      <c r="F84" s="2">
        <f t="shared" si="1"/>
        <v>46182</v>
      </c>
      <c r="G84" s="5" cm="1">
        <f t="array" ref="G8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(A84=_xlpm._依頼NO列) *
                (YEAR(_xlpm._月次年月日列) = YEAR(F84))
            )
        ),
    0)
)</f>
        <v>0</v>
      </c>
      <c r="H84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10400</v>
      </c>
      <c r="I84"/>
      <c r="J84"/>
    </row>
    <row r="85" spans="1:10">
      <c r="A85" s="232" t="s">
        <v>965</v>
      </c>
      <c r="B85" s="2">
        <v>46181</v>
      </c>
      <c r="C85">
        <v>11600</v>
      </c>
      <c r="D85" s="2" t="e" cm="1" vm="10">
        <f t="array" ref="D85">_xlfn.LET(
    _xlpm._完了日,_加工実績DATA[加工完了日],
    _xlpm._調整納期列,_t受注ﾌｧｲﾙ_東レ[調整納期],
    _xlpm._加工完了日,_xlfn.TAKE(
                _xlfn._xlws.FILTER(_xlpm._完了日,
                    (A85=_加工実績DATA[依頼NO])*
                    (YEAR(B85) = YEAR(_xlpm._完了日))
                ),1),
    IF(_xlpm._加工完了日 = 0,NA(),_xlpm._加工完了日)
)</f>
        <v>#VALUE!</v>
      </c>
      <c r="E85" s="2" t="str" cm="1">
        <f t="array" ref="E85">_xlfn.LET(
    _xlpm._完了日列,#REF!,
    _xlpm._完了日,
    _xlfn.TAKE(
        _xlfn._xlws.FILTER(_xlpm._完了日列,
            (#REF!=#REF!)*
            (DATEVALUE("2025/1/1") &lt; B85)
        ),1
    ),
    IFERROR(_xlpm._完了日,"")
)</f>
        <v/>
      </c>
      <c r="F85" s="2">
        <f t="shared" si="1"/>
        <v>46181</v>
      </c>
      <c r="G85" s="5" cm="1">
        <f t="array" ref="G8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(A85=_xlpm._依頼NO列) *
                (YEAR(_xlpm._月次年月日列) = YEAR(F85))
            )
        ),
    0)
)</f>
        <v>0</v>
      </c>
      <c r="H85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11600</v>
      </c>
      <c r="I85"/>
      <c r="J85"/>
    </row>
    <row r="86" spans="1:10">
      <c r="A86" s="232" t="s">
        <v>1792</v>
      </c>
      <c r="B86" s="2">
        <v>46183</v>
      </c>
      <c r="C86">
        <v>22000</v>
      </c>
      <c r="D86" s="2" cm="1">
        <f t="array" ref="D86">_xlfn.LET(
    _xlpm._完了日,_加工実績DATA[加工完了日],
    _xlpm._調整納期列,_t受注ﾌｧｲﾙ_東レ[調整納期],
    _xlpm._加工完了日,_xlfn.TAKE(
                _xlfn._xlws.FILTER(_xlpm._完了日,
                    (A86=_加工実績DATA[依頼NO])*
                    (YEAR(B86) = YEAR(_xlpm._完了日))
                ),1),
    IF(_xlpm._加工完了日 = 0,NA(),_xlpm._加工完了日)
)</f>
        <v>46178</v>
      </c>
      <c r="E86" s="2" t="str" cm="1">
        <f t="array" ref="E86">_xlfn.LET(
    _xlpm._完了日列,#REF!,
    _xlpm._完了日,
    _xlfn.TAKE(
        _xlfn._xlws.FILTER(_xlpm._完了日列,
            (#REF!=#REF!)*
            (DATEVALUE("2025/1/1") &lt; B86)
        ),1
    ),
    IFERROR(_xlpm._完了日,"")
)</f>
        <v/>
      </c>
      <c r="F86" s="2">
        <f t="shared" si="1"/>
        <v>46178</v>
      </c>
      <c r="G86" s="5" cm="1">
        <f t="array" ref="G8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(A86=_xlpm._依頼NO列) *
                (YEAR(_xlpm._月次年月日列) = YEAR(F86))
            )
        ),
    0)
)</f>
        <v>0</v>
      </c>
      <c r="H86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22000</v>
      </c>
      <c r="I86"/>
      <c r="J86"/>
    </row>
    <row r="87" spans="1:10">
      <c r="A87" s="232" t="s">
        <v>1074</v>
      </c>
      <c r="B87" s="2">
        <v>46178</v>
      </c>
      <c r="C87">
        <v>27047</v>
      </c>
      <c r="D87" s="2" cm="1">
        <f t="array" ref="D87">_xlfn.LET(
    _xlpm._完了日,_加工実績DATA[加工完了日],
    _xlpm._調整納期列,_t受注ﾌｧｲﾙ_東レ[調整納期],
    _xlpm._加工完了日,_xlfn.TAKE(
                _xlfn._xlws.FILTER(_xlpm._完了日,
                    (A87=_加工実績DATA[依頼NO])*
                    (YEAR(B87) = YEAR(_xlpm._完了日))
                ),1),
    IF(_xlpm._加工完了日 = 0,NA(),_xlpm._加工完了日)
)</f>
        <v>46178</v>
      </c>
      <c r="E87" s="2" t="str" cm="1">
        <f t="array" ref="E87">_xlfn.LET(
    _xlpm._完了日列,#REF!,
    _xlpm._完了日,
    _xlfn.TAKE(
        _xlfn._xlws.FILTER(_xlpm._完了日列,
            (#REF!=#REF!)*
            (DATEVALUE("2025/1/1") &lt; B87)
        ),1
    ),
    IFERROR(_xlpm._完了日,"")
)</f>
        <v/>
      </c>
      <c r="F87" s="2">
        <f t="shared" si="1"/>
        <v>46178</v>
      </c>
      <c r="G87" s="5" cm="1">
        <f t="array" ref="G8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(A87=_xlpm._依頼NO列) *
                (YEAR(_xlpm._月次年月日列) = YEAR(F87))
            )
        ),
    0)
)</f>
        <v>0</v>
      </c>
      <c r="H87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27047</v>
      </c>
      <c r="I87"/>
      <c r="J87"/>
    </row>
    <row r="88" spans="1:10">
      <c r="A88" s="232" t="s">
        <v>1824</v>
      </c>
      <c r="B88" s="2">
        <v>46188</v>
      </c>
      <c r="C88">
        <v>132000</v>
      </c>
      <c r="D88" s="2" cm="1">
        <f t="array" ref="D88">_xlfn.LET(
    _xlpm._完了日,_加工実績DATA[加工完了日],
    _xlpm._調整納期列,_t受注ﾌｧｲﾙ_東レ[調整納期],
    _xlpm._加工完了日,_xlfn.TAKE(
                _xlfn._xlws.FILTER(_xlpm._完了日,
                    (A88=_加工実績DATA[依頼NO])*
                    (YEAR(B88) = YEAR(_xlpm._完了日))
                ),1),
    IF(_xlpm._加工完了日 = 0,NA(),_xlpm._加工完了日)
)</f>
        <v>46178</v>
      </c>
      <c r="E88" s="2" t="str" cm="1">
        <f t="array" ref="E88">_xlfn.LET(
    _xlpm._完了日列,#REF!,
    _xlpm._完了日,
    _xlfn.TAKE(
        _xlfn._xlws.FILTER(_xlpm._完了日列,
            (#REF!=#REF!)*
            (DATEVALUE("2025/1/1") &lt; B88)
        ),1
    ),
    IFERROR(_xlpm._完了日,"")
)</f>
        <v/>
      </c>
      <c r="F88" s="2">
        <f t="shared" si="1"/>
        <v>46178</v>
      </c>
      <c r="G88" s="5" cm="1">
        <f t="array" ref="G8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(A88=_xlpm._依頼NO列) *
                (YEAR(_xlpm._月次年月日列) = YEAR(F88))
            )
        ),
    0)
)</f>
        <v>0</v>
      </c>
      <c r="H88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132000</v>
      </c>
      <c r="I88"/>
      <c r="J88"/>
    </row>
    <row r="89" spans="1:10">
      <c r="A89" s="232" t="s">
        <v>1831</v>
      </c>
      <c r="B89" s="2">
        <v>46171</v>
      </c>
      <c r="C89">
        <v>945</v>
      </c>
      <c r="D89" s="2" t="e" cm="1" vm="10">
        <f t="array" ref="D89">_xlfn.LET(
    _xlpm._完了日,_加工実績DATA[加工完了日],
    _xlpm._調整納期列,_t受注ﾌｧｲﾙ_東レ[調整納期],
    _xlpm._加工完了日,_xlfn.TAKE(
                _xlfn._xlws.FILTER(_xlpm._完了日,
                    (A89=_加工実績DATA[依頼NO])*
                    (YEAR(B89) = YEAR(_xlpm._完了日))
                ),1),
    IF(_xlpm._加工完了日 = 0,NA(),_xlpm._加工完了日)
)</f>
        <v>#VALUE!</v>
      </c>
      <c r="E89" s="2" t="str" cm="1">
        <f t="array" ref="E89">_xlfn.LET(
    _xlpm._完了日列,#REF!,
    _xlpm._完了日,
    _xlfn.TAKE(
        _xlfn._xlws.FILTER(_xlpm._完了日列,
            (#REF!=#REF!)*
            (DATEVALUE("2025/1/1") &lt; B89)
        ),1
    ),
    IFERROR(_xlpm._完了日,"")
)</f>
        <v/>
      </c>
      <c r="F89" s="2">
        <f t="shared" si="1"/>
        <v>46171</v>
      </c>
      <c r="G89" s="5" cm="1">
        <f t="array" ref="G8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(A89=_xlpm._依頼NO列) *
                (YEAR(_xlpm._月次年月日列) = YEAR(F89))
            )
        ),
    0)
)</f>
        <v>0</v>
      </c>
      <c r="H89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945</v>
      </c>
      <c r="I89"/>
      <c r="J89"/>
    </row>
    <row r="90" spans="1:10">
      <c r="A90" s="232" t="s">
        <v>971</v>
      </c>
      <c r="B90" s="2">
        <v>46183</v>
      </c>
      <c r="C90">
        <v>3300</v>
      </c>
      <c r="D90" s="2" cm="1">
        <f t="array" ref="D90">_xlfn.LET(
    _xlpm._完了日,_加工実績DATA[加工完了日],
    _xlpm._調整納期列,_t受注ﾌｧｲﾙ_東レ[調整納期],
    _xlpm._加工完了日,_xlfn.TAKE(
                _xlfn._xlws.FILTER(_xlpm._完了日,
                    (A90=_加工実績DATA[依頼NO])*
                    (YEAR(B90) = YEAR(_xlpm._完了日))
                ),1),
    IF(_xlpm._加工完了日 = 0,NA(),_xlpm._加工完了日)
)</f>
        <v>46181</v>
      </c>
      <c r="E90" s="2" t="str" cm="1">
        <f t="array" ref="E90">_xlfn.LET(
    _xlpm._完了日列,#REF!,
    _xlpm._完了日,
    _xlfn.TAKE(
        _xlfn._xlws.FILTER(_xlpm._完了日列,
            (#REF!=#REF!)*
            (DATEVALUE("2025/1/1") &lt; B90)
        ),1
    ),
    IFERROR(_xlpm._完了日,"")
)</f>
        <v/>
      </c>
      <c r="F90" s="2">
        <f t="shared" si="1"/>
        <v>46181</v>
      </c>
      <c r="G90" s="5" cm="1">
        <f t="array" ref="G9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(A90=_xlpm._依頼NO列) *
                (YEAR(_xlpm._月次年月日列) = YEAR(F90))
            )
        ),
    0)
)</f>
        <v>0</v>
      </c>
      <c r="H90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3300</v>
      </c>
      <c r="I90"/>
      <c r="J90"/>
    </row>
    <row r="91" spans="1:10">
      <c r="A91" s="232" t="s">
        <v>103</v>
      </c>
      <c r="B91" s="2">
        <v>46183</v>
      </c>
      <c r="C91">
        <v>3300</v>
      </c>
      <c r="D91" s="2" cm="1">
        <f t="array" ref="D91">_xlfn.LET(
    _xlpm._完了日,_加工実績DATA[加工完了日],
    _xlpm._調整納期列,_t受注ﾌｧｲﾙ_東レ[調整納期],
    _xlpm._加工完了日,_xlfn.TAKE(
                _xlfn._xlws.FILTER(_xlpm._完了日,
                    (A91=_加工実績DATA[依頼NO])*
                    (YEAR(B91) = YEAR(_xlpm._完了日))
                ),1),
    IF(_xlpm._加工完了日 = 0,NA(),_xlpm._加工完了日)
)</f>
        <v>46181</v>
      </c>
      <c r="E91" s="2" t="str" cm="1">
        <f t="array" ref="E91">_xlfn.LET(
    _xlpm._完了日列,#REF!,
    _xlpm._完了日,
    _xlfn.TAKE(
        _xlfn._xlws.FILTER(_xlpm._完了日列,
            (#REF!=#REF!)*
            (DATEVALUE("2025/1/1") &lt; B91)
        ),1
    ),
    IFERROR(_xlpm._完了日,"")
)</f>
        <v/>
      </c>
      <c r="F91" s="2">
        <f t="shared" si="1"/>
        <v>46181</v>
      </c>
      <c r="G91" s="5" cm="1">
        <f t="array" ref="G9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(A91=_xlpm._依頼NO列) *
                (YEAR(_xlpm._月次年月日列) = YEAR(F91))
            )
        ),
    0)
)</f>
        <v>0</v>
      </c>
      <c r="H91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3300</v>
      </c>
      <c r="I91"/>
      <c r="J91"/>
    </row>
    <row r="92" spans="1:10">
      <c r="A92" s="232" t="s">
        <v>978</v>
      </c>
      <c r="B92" s="2">
        <v>46183</v>
      </c>
      <c r="C92">
        <v>17600</v>
      </c>
      <c r="D92" s="2" cm="1">
        <f t="array" ref="D92">_xlfn.LET(
    _xlpm._完了日,_加工実績DATA[加工完了日],
    _xlpm._調整納期列,_t受注ﾌｧｲﾙ_東レ[調整納期],
    _xlpm._加工完了日,_xlfn.TAKE(
                _xlfn._xlws.FILTER(_xlpm._完了日,
                    (A92=_加工実績DATA[依頼NO])*
                    (YEAR(B92) = YEAR(_xlpm._完了日))
                ),1),
    IF(_xlpm._加工完了日 = 0,NA(),_xlpm._加工完了日)
)</f>
        <v>46178</v>
      </c>
      <c r="E92" s="2" t="str" cm="1">
        <f t="array" ref="E92">_xlfn.LET(
    _xlpm._完了日列,#REF!,
    _xlpm._完了日,
    _xlfn.TAKE(
        _xlfn._xlws.FILTER(_xlpm._完了日列,
            (#REF!=#REF!)*
            (DATEVALUE("2025/1/1") &lt; B92)
        ),1
    ),
    IFERROR(_xlpm._完了日,"")
)</f>
        <v/>
      </c>
      <c r="F92" s="2">
        <f t="shared" si="1"/>
        <v>46178</v>
      </c>
      <c r="G92" s="5" cm="1">
        <f t="array" ref="G9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(A92=_xlpm._依頼NO列) *
                (YEAR(_xlpm._月次年月日列) = YEAR(F92))
            )
        ),
    0)
)</f>
        <v>0</v>
      </c>
      <c r="H92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17600</v>
      </c>
      <c r="I92"/>
      <c r="J92"/>
    </row>
    <row r="93" spans="1:10">
      <c r="A93" s="232" t="s">
        <v>963</v>
      </c>
      <c r="B93" s="2">
        <v>46181</v>
      </c>
      <c r="C93">
        <v>36000</v>
      </c>
      <c r="D93" s="2" t="e" cm="1" vm="10">
        <f t="array" ref="D93">_xlfn.LET(
    _xlpm._完了日,_加工実績DATA[加工完了日],
    _xlpm._調整納期列,_t受注ﾌｧｲﾙ_東レ[調整納期],
    _xlpm._加工完了日,_xlfn.TAKE(
                _xlfn._xlws.FILTER(_xlpm._完了日,
                    (A93=_加工実績DATA[依頼NO])*
                    (YEAR(B93) = YEAR(_xlpm._完了日))
                ),1),
    IF(_xlpm._加工完了日 = 0,NA(),_xlpm._加工完了日)
)</f>
        <v>#VALUE!</v>
      </c>
      <c r="E93" s="2" t="str" cm="1">
        <f t="array" ref="E93">_xlfn.LET(
    _xlpm._完了日列,#REF!,
    _xlpm._完了日,
    _xlfn.TAKE(
        _xlfn._xlws.FILTER(_xlpm._完了日列,
            (#REF!=#REF!)*
            (DATEVALUE("2025/1/1") &lt; B93)
        ),1
    ),
    IFERROR(_xlpm._完了日,"")
)</f>
        <v/>
      </c>
      <c r="F93" s="2">
        <f t="shared" si="1"/>
        <v>46181</v>
      </c>
      <c r="G93" s="5" cm="1">
        <f t="array" ref="G9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(A93=_xlpm._依頼NO列) *
                (YEAR(_xlpm._月次年月日列) = YEAR(F93))
            )
        ),
    0)
)</f>
        <v>0</v>
      </c>
      <c r="H93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36000</v>
      </c>
      <c r="I93"/>
      <c r="J93"/>
    </row>
    <row r="94" spans="1:10">
      <c r="A94" s="232" t="s">
        <v>113</v>
      </c>
      <c r="B94" s="2">
        <v>46181</v>
      </c>
      <c r="C94">
        <v>3400</v>
      </c>
      <c r="D94" s="2" t="e" cm="1" vm="10">
        <f t="array" ref="D94">_xlfn.LET(
    _xlpm._完了日,_加工実績DATA[加工完了日],
    _xlpm._調整納期列,_t受注ﾌｧｲﾙ_東レ[調整納期],
    _xlpm._加工完了日,_xlfn.TAKE(
                _xlfn._xlws.FILTER(_xlpm._完了日,
                    (A94=_加工実績DATA[依頼NO])*
                    (YEAR(B94) = YEAR(_xlpm._完了日))
                ),1),
    IF(_xlpm._加工完了日 = 0,NA(),_xlpm._加工完了日)
)</f>
        <v>#VALUE!</v>
      </c>
      <c r="E94" s="2" t="str" cm="1">
        <f t="array" ref="E94">_xlfn.LET(
    _xlpm._完了日列,#REF!,
    _xlpm._完了日,
    _xlfn.TAKE(
        _xlfn._xlws.FILTER(_xlpm._完了日列,
            (#REF!=#REF!)*
            (DATEVALUE("2025/1/1") &lt; B94)
        ),1
    ),
    IFERROR(_xlpm._完了日,"")
)</f>
        <v/>
      </c>
      <c r="F94" s="2">
        <f t="shared" si="1"/>
        <v>46181</v>
      </c>
      <c r="G94" s="5" cm="1">
        <f t="array" ref="G9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(A94=_xlpm._依頼NO列) *
                (YEAR(_xlpm._月次年月日列) = YEAR(F94))
            )
        ),
    0)
)</f>
        <v>0</v>
      </c>
      <c r="H94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3400</v>
      </c>
      <c r="I94"/>
      <c r="J94"/>
    </row>
    <row r="95" spans="1:10">
      <c r="A95" s="232" t="s">
        <v>1016</v>
      </c>
      <c r="B95" s="2">
        <v>46182</v>
      </c>
      <c r="C95">
        <v>10200</v>
      </c>
      <c r="D95" s="2" t="e" cm="1" vm="10">
        <f t="array" ref="D95">_xlfn.LET(
    _xlpm._完了日,_加工実績DATA[加工完了日],
    _xlpm._調整納期列,_t受注ﾌｧｲﾙ_東レ[調整納期],
    _xlpm._加工完了日,_xlfn.TAKE(
                _xlfn._xlws.FILTER(_xlpm._完了日,
                    (A95=_加工実績DATA[依頼NO])*
                    (YEAR(B95) = YEAR(_xlpm._完了日))
                ),1),
    IF(_xlpm._加工完了日 = 0,NA(),_xlpm._加工完了日)
)</f>
        <v>#VALUE!</v>
      </c>
      <c r="E95" s="2" t="str" cm="1">
        <f t="array" ref="E95">_xlfn.LET(
    _xlpm._完了日列,#REF!,
    _xlpm._完了日,
    _xlfn.TAKE(
        _xlfn._xlws.FILTER(_xlpm._完了日列,
            (#REF!=#REF!)*
            (DATEVALUE("2025/1/1") &lt; B95)
        ),1
    ),
    IFERROR(_xlpm._完了日,"")
)</f>
        <v/>
      </c>
      <c r="F95" s="2">
        <f t="shared" si="1"/>
        <v>46182</v>
      </c>
      <c r="G95" s="5" cm="1">
        <f t="array" ref="G9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(A95=_xlpm._依頼NO列) *
                (YEAR(_xlpm._月次年月日列) = YEAR(F95))
            )
        ),
    0)
)</f>
        <v>0</v>
      </c>
      <c r="H95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10200</v>
      </c>
      <c r="I95"/>
      <c r="J95"/>
    </row>
    <row r="96" spans="1:10">
      <c r="A96" s="232" t="s">
        <v>524</v>
      </c>
      <c r="B96" s="2">
        <v>46176</v>
      </c>
      <c r="C96">
        <v>9000</v>
      </c>
      <c r="D96" s="2" t="e" cm="1" vm="10">
        <f t="array" ref="D96">_xlfn.LET(
    _xlpm._完了日,_加工実績DATA[加工完了日],
    _xlpm._調整納期列,_t受注ﾌｧｲﾙ_東レ[調整納期],
    _xlpm._加工完了日,_xlfn.TAKE(
                _xlfn._xlws.FILTER(_xlpm._完了日,
                    (A96=_加工実績DATA[依頼NO])*
                    (YEAR(B96) = YEAR(_xlpm._完了日))
                ),1),
    IF(_xlpm._加工完了日 = 0,NA(),_xlpm._加工完了日)
)</f>
        <v>#VALUE!</v>
      </c>
      <c r="E96" s="2" t="str" cm="1">
        <f t="array" ref="E96">_xlfn.LET(
    _xlpm._完了日列,#REF!,
    _xlpm._完了日,
    _xlfn.TAKE(
        _xlfn._xlws.FILTER(_xlpm._完了日列,
            (#REF!=#REF!)*
            (DATEVALUE("2025/1/1") &lt; B96)
        ),1
    ),
    IFERROR(_xlpm._完了日,"")
)</f>
        <v/>
      </c>
      <c r="F96" s="2">
        <f t="shared" si="1"/>
        <v>46176</v>
      </c>
      <c r="G96" s="5" cm="1">
        <f t="array" ref="G9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(A96=_xlpm._依頼NO列) *
                (YEAR(_xlpm._月次年月日列) = YEAR(F96))
            )
        ),
    0)
)</f>
        <v>0</v>
      </c>
      <c r="H96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9000</v>
      </c>
      <c r="I96"/>
      <c r="J96"/>
    </row>
    <row r="97" spans="1:10">
      <c r="A97" s="232" t="s">
        <v>1685</v>
      </c>
      <c r="B97" s="2">
        <v>46171</v>
      </c>
      <c r="C97">
        <v>0</v>
      </c>
      <c r="D97" s="2" t="e" cm="1" vm="10">
        <f t="array" ref="D97">_xlfn.LET(
    _xlpm._完了日,_加工実績DATA[加工完了日],
    _xlpm._調整納期列,_t受注ﾌｧｲﾙ_東レ[調整納期],
    _xlpm._加工完了日,_xlfn.TAKE(
                _xlfn._xlws.FILTER(_xlpm._完了日,
                    (A97=_加工実績DATA[依頼NO])*
                    (YEAR(B97) = YEAR(_xlpm._完了日))
                ),1),
    IF(_xlpm._加工完了日 = 0,NA(),_xlpm._加工完了日)
)</f>
        <v>#VALUE!</v>
      </c>
      <c r="E97" s="2" t="str" cm="1">
        <f t="array" ref="E97">_xlfn.LET(
    _xlpm._完了日列,#REF!,
    _xlpm._完了日,
    _xlfn.TAKE(
        _xlfn._xlws.FILTER(_xlpm._完了日列,
            (#REF!=#REF!)*
            (DATEVALUE("2025/1/1") &lt; B97)
        ),1
    ),
    IFERROR(_xlpm._完了日,"")
)</f>
        <v/>
      </c>
      <c r="F97" s="2">
        <f t="shared" si="1"/>
        <v>46171</v>
      </c>
      <c r="G97" s="5" cm="1">
        <f t="array" ref="G9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(A97=_xlpm._依頼NO列) *
                (YEAR(_xlpm._月次年月日列) = YEAR(F97))
            )
        ),
    0)
)</f>
        <v>0</v>
      </c>
      <c r="H97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0</v>
      </c>
      <c r="I97"/>
      <c r="J97"/>
    </row>
    <row r="98" spans="1:10">
      <c r="A98" s="232" t="s">
        <v>165</v>
      </c>
      <c r="B98" s="2">
        <v>46181</v>
      </c>
      <c r="C98">
        <v>11100</v>
      </c>
      <c r="D98" s="2" cm="1">
        <f t="array" ref="D98">_xlfn.LET(
    _xlpm._完了日,_加工実績DATA[加工完了日],
    _xlpm._調整納期列,_t受注ﾌｧｲﾙ_東レ[調整納期],
    _xlpm._加工完了日,_xlfn.TAKE(
                _xlfn._xlws.FILTER(_xlpm._完了日,
                    (A98=_加工実績DATA[依頼NO])*
                    (YEAR(B98) = YEAR(_xlpm._完了日))
                ),1),
    IF(_xlpm._加工完了日 = 0,NA(),_xlpm._加工完了日)
)</f>
        <v>46181</v>
      </c>
      <c r="E98" s="2" t="str" cm="1">
        <f t="array" ref="E98">_xlfn.LET(
    _xlpm._完了日列,#REF!,
    _xlpm._完了日,
    _xlfn.TAKE(
        _xlfn._xlws.FILTER(_xlpm._完了日列,
            (#REF!=#REF!)*
            (DATEVALUE("2025/1/1") &lt; B98)
        ),1
    ),
    IFERROR(_xlpm._完了日,"")
)</f>
        <v/>
      </c>
      <c r="F98" s="2">
        <f t="shared" si="1"/>
        <v>46181</v>
      </c>
      <c r="G98" s="5" cm="1">
        <f t="array" ref="G9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(A98=_xlpm._依頼NO列) *
                (YEAR(_xlpm._月次年月日列) = YEAR(F98))
            )
        ),
    0)
)</f>
        <v>0</v>
      </c>
      <c r="H98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11100</v>
      </c>
      <c r="I98"/>
      <c r="J98"/>
    </row>
    <row r="99" spans="1:10">
      <c r="A99" s="232" t="s">
        <v>513</v>
      </c>
      <c r="B99" s="2">
        <v>46195</v>
      </c>
      <c r="C99">
        <v>22800</v>
      </c>
      <c r="D99" s="2" cm="1">
        <f t="array" ref="D99">_xlfn.LET(
    _xlpm._完了日,_加工実績DATA[加工完了日],
    _xlpm._調整納期列,_t受注ﾌｧｲﾙ_東レ[調整納期],
    _xlpm._加工完了日,_xlfn.TAKE(
                _xlfn._xlws.FILTER(_xlpm._完了日,
                    (A99=_加工実績DATA[依頼NO])*
                    (YEAR(B99) = YEAR(_xlpm._完了日))
                ),1),
    IF(_xlpm._加工完了日 = 0,NA(),_xlpm._加工完了日)
)</f>
        <v>46191</v>
      </c>
      <c r="E99" s="2" t="str" cm="1">
        <f t="array" ref="E99">_xlfn.LET(
    _xlpm._完了日列,#REF!,
    _xlpm._完了日,
    _xlfn.TAKE(
        _xlfn._xlws.FILTER(_xlpm._完了日列,
            (#REF!=#REF!)*
            (DATEVALUE("2025/1/1") &lt; B99)
        ),1
    ),
    IFERROR(_xlpm._完了日,"")
)</f>
        <v/>
      </c>
      <c r="F99" s="2">
        <f t="shared" si="1"/>
        <v>46191</v>
      </c>
      <c r="G99" s="5" cm="1">
        <f t="array" ref="G9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(A99=_xlpm._依頼NO列) *
                (YEAR(_xlpm._月次年月日列) = YEAR(F99))
            )
        ),
    0)
)</f>
        <v>0</v>
      </c>
      <c r="H99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22800</v>
      </c>
      <c r="I99"/>
      <c r="J99"/>
    </row>
    <row r="100" spans="1:10">
      <c r="A100" s="232" t="s">
        <v>521</v>
      </c>
      <c r="B100" s="2">
        <v>46197</v>
      </c>
      <c r="C100">
        <v>16500</v>
      </c>
      <c r="D100" s="2" cm="1">
        <f t="array" ref="D100">_xlfn.LET(
    _xlpm._完了日,_加工実績DATA[加工完了日],
    _xlpm._調整納期列,_t受注ﾌｧｲﾙ_東レ[調整納期],
    _xlpm._加工完了日,_xlfn.TAKE(
                _xlfn._xlws.FILTER(_xlpm._完了日,
                    (A100=_加工実績DATA[依頼NO])*
                    (YEAR(B100) = YEAR(_xlpm._完了日))
                ),1),
    IF(_xlpm._加工完了日 = 0,NA(),_xlpm._加工完了日)
)</f>
        <v>46191</v>
      </c>
      <c r="E100" s="2" t="str" cm="1">
        <f t="array" ref="E100">_xlfn.LET(
    _xlpm._完了日列,#REF!,
    _xlpm._完了日,
    _xlfn.TAKE(
        _xlfn._xlws.FILTER(_xlpm._完了日列,
            (#REF!=#REF!)*
            (DATEVALUE("2025/1/1") &lt; B100)
        ),1
    ),
    IFERROR(_xlpm._完了日,"")
)</f>
        <v/>
      </c>
      <c r="F100" s="2">
        <f t="shared" si="1"/>
        <v>46191</v>
      </c>
      <c r="G100" s="5" cm="1">
        <f t="array" ref="G10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(A100=_xlpm._依頼NO列) *
                (YEAR(_xlpm._月次年月日列) = YEAR(F100))
            )
        ),
    0)
)</f>
        <v>0</v>
      </c>
      <c r="H100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16500</v>
      </c>
      <c r="I100"/>
      <c r="J100"/>
    </row>
    <row r="101" spans="1:10">
      <c r="A101" s="232" t="s">
        <v>522</v>
      </c>
      <c r="B101" s="2">
        <v>46199</v>
      </c>
      <c r="C101">
        <v>0</v>
      </c>
      <c r="D101" s="2" t="e" cm="1" vm="10">
        <f t="array" ref="D101">_xlfn.LET(
    _xlpm._完了日,_加工実績DATA[加工完了日],
    _xlpm._調整納期列,_t受注ﾌｧｲﾙ_東レ[調整納期],
    _xlpm._加工完了日,_xlfn.TAKE(
                _xlfn._xlws.FILTER(_xlpm._完了日,
                    (A101=_加工実績DATA[依頼NO])*
                    (YEAR(B101) = YEAR(_xlpm._完了日))
                ),1),
    IF(_xlpm._加工完了日 = 0,NA(),_xlpm._加工完了日)
)</f>
        <v>#VALUE!</v>
      </c>
      <c r="E101" s="2" t="str" cm="1">
        <f t="array" ref="E101">_xlfn.LET(
    _xlpm._完了日列,#REF!,
    _xlpm._完了日,
    _xlfn.TAKE(
        _xlfn._xlws.FILTER(_xlpm._完了日列,
            (#REF!=#REF!)*
            (DATEVALUE("2025/1/1") &lt; B101)
        ),1
    ),
    IFERROR(_xlpm._完了日,"")
)</f>
        <v/>
      </c>
      <c r="F101" s="2">
        <f t="shared" si="1"/>
        <v>46199</v>
      </c>
      <c r="G101" s="5" cm="1">
        <f t="array" ref="G10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(A101=_xlpm._依頼NO列) *
                (YEAR(_xlpm._月次年月日列) = YEAR(F101))
            )
        ),
    0)
)</f>
        <v>0</v>
      </c>
      <c r="H101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0</v>
      </c>
      <c r="I101"/>
      <c r="J101"/>
    </row>
    <row r="102" spans="1:10">
      <c r="A102" s="232" t="s">
        <v>964</v>
      </c>
      <c r="B102" s="2">
        <v>46181</v>
      </c>
      <c r="C102">
        <v>3600</v>
      </c>
      <c r="D102" s="2" t="e" cm="1" vm="10">
        <f t="array" ref="D102">_xlfn.LET(
    _xlpm._完了日,_加工実績DATA[加工完了日],
    _xlpm._調整納期列,_t受注ﾌｧｲﾙ_東レ[調整納期],
    _xlpm._加工完了日,_xlfn.TAKE(
                _xlfn._xlws.FILTER(_xlpm._完了日,
                    (A102=_加工実績DATA[依頼NO])*
                    (YEAR(B102) = YEAR(_xlpm._完了日))
                ),1),
    IF(_xlpm._加工完了日 = 0,NA(),_xlpm._加工完了日)
)</f>
        <v>#VALUE!</v>
      </c>
      <c r="E102" s="2" t="str" cm="1">
        <f t="array" ref="E102">_xlfn.LET(
    _xlpm._完了日列,#REF!,
    _xlpm._完了日,
    _xlfn.TAKE(
        _xlfn._xlws.FILTER(_xlpm._完了日列,
            (#REF!=#REF!)*
            (DATEVALUE("2025/1/1") &lt; B102)
        ),1
    ),
    IFERROR(_xlpm._完了日,"")
)</f>
        <v/>
      </c>
      <c r="F102" s="2">
        <f t="shared" si="1"/>
        <v>46181</v>
      </c>
      <c r="G102" s="5" cm="1">
        <f t="array" ref="G10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(A102=_xlpm._依頼NO列) *
                (YEAR(_xlpm._月次年月日列) = YEAR(F102))
            )
        ),
    0)
)</f>
        <v>0</v>
      </c>
      <c r="H102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3600</v>
      </c>
      <c r="I102"/>
      <c r="J102"/>
    </row>
    <row r="103" spans="1:10">
      <c r="A103" s="232" t="s">
        <v>83</v>
      </c>
      <c r="B103" s="2">
        <v>46178</v>
      </c>
      <c r="C103">
        <v>77000</v>
      </c>
      <c r="D103" s="2" t="e" cm="1" vm="10">
        <f t="array" ref="D103">_xlfn.LET(
    _xlpm._完了日,_加工実績DATA[加工完了日],
    _xlpm._調整納期列,_t受注ﾌｧｲﾙ_東レ[調整納期],
    _xlpm._加工完了日,_xlfn.TAKE(
                _xlfn._xlws.FILTER(_xlpm._完了日,
                    (A103=_加工実績DATA[依頼NO])*
                    (YEAR(B103) = YEAR(_xlpm._完了日))
                ),1),
    IF(_xlpm._加工完了日 = 0,NA(),_xlpm._加工完了日)
)</f>
        <v>#VALUE!</v>
      </c>
      <c r="E103" s="2" t="str" cm="1">
        <f t="array" ref="E103">_xlfn.LET(
    _xlpm._完了日列,#REF!,
    _xlpm._完了日,
    _xlfn.TAKE(
        _xlfn._xlws.FILTER(_xlpm._完了日列,
            (#REF!=#REF!)*
            (DATEVALUE("2025/1/1") &lt; B103)
        ),1
    ),
    IFERROR(_xlpm._完了日,"")
)</f>
        <v/>
      </c>
      <c r="F103" s="2">
        <f t="shared" si="1"/>
        <v>46178</v>
      </c>
      <c r="G103" s="5" cm="1">
        <f t="array" ref="G10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(A103=_xlpm._依頼NO列) *
                (YEAR(_xlpm._月次年月日列) = YEAR(F103))
            )
        ),
    0)
)</f>
        <v>0</v>
      </c>
      <c r="H103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77000</v>
      </c>
      <c r="I103"/>
      <c r="J103"/>
    </row>
    <row r="104" spans="1:10">
      <c r="A104" s="232" t="s">
        <v>1721</v>
      </c>
      <c r="B104" s="2">
        <v>46189</v>
      </c>
      <c r="C104">
        <v>232200</v>
      </c>
      <c r="D104" s="2" cm="1">
        <f t="array" ref="D104">_xlfn.LET(
    _xlpm._完了日,_加工実績DATA[加工完了日],
    _xlpm._調整納期列,_t受注ﾌｧｲﾙ_東レ[調整納期],
    _xlpm._加工完了日,_xlfn.TAKE(
                _xlfn._xlws.FILTER(_xlpm._完了日,
                    (A104=_加工実績DATA[依頼NO])*
                    (YEAR(B104) = YEAR(_xlpm._完了日))
                ),1),
    IF(_xlpm._加工完了日 = 0,NA(),_xlpm._加工完了日)
)</f>
        <v>46183</v>
      </c>
      <c r="E104" s="2" t="str" cm="1">
        <f t="array" ref="E104">_xlfn.LET(
    _xlpm._完了日列,#REF!,
    _xlpm._完了日,
    _xlfn.TAKE(
        _xlfn._xlws.FILTER(_xlpm._完了日列,
            (#REF!=#REF!)*
            (DATEVALUE("2025/1/1") &lt; B104)
        ),1
    ),
    IFERROR(_xlpm._完了日,"")
)</f>
        <v/>
      </c>
      <c r="F104" s="2">
        <f t="shared" si="1"/>
        <v>46183</v>
      </c>
      <c r="G104" s="5" cm="1">
        <f t="array" ref="G10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(A104=_xlpm._依頼NO列) *
                (YEAR(_xlpm._月次年月日列) = YEAR(F104))
            )
        ),
    0)
)</f>
        <v>0</v>
      </c>
      <c r="H104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232200</v>
      </c>
      <c r="I104"/>
      <c r="J104"/>
    </row>
    <row r="105" spans="1:10">
      <c r="A105" s="232" t="s">
        <v>1076</v>
      </c>
      <c r="B105" s="2">
        <v>46182</v>
      </c>
      <c r="C105">
        <v>38400</v>
      </c>
      <c r="D105" s="2" t="e" cm="1" vm="10">
        <f t="array" ref="D105">_xlfn.LET(
    _xlpm._完了日,_加工実績DATA[加工完了日],
    _xlpm._調整納期列,_t受注ﾌｧｲﾙ_東レ[調整納期],
    _xlpm._加工完了日,_xlfn.TAKE(
                _xlfn._xlws.FILTER(_xlpm._完了日,
                    (A105=_加工実績DATA[依頼NO])*
                    (YEAR(B105) = YEAR(_xlpm._完了日))
                ),1),
    IF(_xlpm._加工完了日 = 0,NA(),_xlpm._加工完了日)
)</f>
        <v>#VALUE!</v>
      </c>
      <c r="E105" s="2" t="str" cm="1">
        <f t="array" ref="E105">_xlfn.LET(
    _xlpm._完了日列,#REF!,
    _xlpm._完了日,
    _xlfn.TAKE(
        _xlfn._xlws.FILTER(_xlpm._完了日列,
            (#REF!=#REF!)*
            (DATEVALUE("2025/1/1") &lt; B105)
        ),1
    ),
    IFERROR(_xlpm._完了日,"")
)</f>
        <v/>
      </c>
      <c r="F105" s="2">
        <f t="shared" si="1"/>
        <v>46182</v>
      </c>
      <c r="G105" s="5" cm="1">
        <f t="array" ref="G10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(A105=_xlpm._依頼NO列) *
                (YEAR(_xlpm._月次年月日列) = YEAR(F105))
            )
        ),
    0)
)</f>
        <v>0</v>
      </c>
      <c r="H105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38400</v>
      </c>
      <c r="I105"/>
      <c r="J105"/>
    </row>
    <row r="106" spans="1:10">
      <c r="A106" s="232" t="s">
        <v>1728</v>
      </c>
      <c r="B106" s="2">
        <v>46188</v>
      </c>
      <c r="C106">
        <v>258000</v>
      </c>
      <c r="D106" s="2" cm="1">
        <f t="array" ref="D106">_xlfn.LET(
    _xlpm._完了日,_加工実績DATA[加工完了日],
    _xlpm._調整納期列,_t受注ﾌｧｲﾙ_東レ[調整納期],
    _xlpm._加工完了日,_xlfn.TAKE(
                _xlfn._xlws.FILTER(_xlpm._完了日,
                    (A106=_加工実績DATA[依頼NO])*
                    (YEAR(B106) = YEAR(_xlpm._完了日))
                ),1),
    IF(_xlpm._加工完了日 = 0,NA(),_xlpm._加工完了日)
)</f>
        <v>46182</v>
      </c>
      <c r="E106" s="2" t="str" cm="1">
        <f t="array" ref="E106">_xlfn.LET(
    _xlpm._完了日列,#REF!,
    _xlpm._完了日,
    _xlfn.TAKE(
        _xlfn._xlws.FILTER(_xlpm._完了日列,
            (#REF!=#REF!)*
            (DATEVALUE("2025/1/1") &lt; B106)
        ),1
    ),
    IFERROR(_xlpm._完了日,"")
)</f>
        <v/>
      </c>
      <c r="F106" s="2">
        <f t="shared" si="1"/>
        <v>46182</v>
      </c>
      <c r="G106" s="5" cm="1">
        <f t="array" ref="G10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(A106=_xlpm._依頼NO列) *
                (YEAR(_xlpm._月次年月日列) = YEAR(F106))
            )
        ),
    0)
)</f>
        <v>0</v>
      </c>
      <c r="H106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258000</v>
      </c>
      <c r="I106"/>
      <c r="J106"/>
    </row>
    <row r="107" spans="1:10">
      <c r="A107" s="232" t="s">
        <v>1093</v>
      </c>
      <c r="B107" s="2">
        <v>46190</v>
      </c>
      <c r="C107">
        <v>150000</v>
      </c>
      <c r="D107" s="2" cm="1">
        <f t="array" ref="D107">_xlfn.LET(
    _xlpm._完了日,_加工実績DATA[加工完了日],
    _xlpm._調整納期列,_t受注ﾌｧｲﾙ_東レ[調整納期],
    _xlpm._加工完了日,_xlfn.TAKE(
                _xlfn._xlws.FILTER(_xlpm._完了日,
                    (A107=_加工実績DATA[依頼NO])*
                    (YEAR(B107) = YEAR(_xlpm._完了日))
                ),1),
    IF(_xlpm._加工完了日 = 0,NA(),_xlpm._加工完了日)
)</f>
        <v>46185</v>
      </c>
      <c r="E107" s="2" t="str" cm="1">
        <f t="array" ref="E107">_xlfn.LET(
    _xlpm._完了日列,#REF!,
    _xlpm._完了日,
    _xlfn.TAKE(
        _xlfn._xlws.FILTER(_xlpm._完了日列,
            (#REF!=#REF!)*
            (DATEVALUE("2025/1/1") &lt; B107)
        ),1
    ),
    IFERROR(_xlpm._完了日,"")
)</f>
        <v/>
      </c>
      <c r="F107" s="2">
        <f t="shared" si="1"/>
        <v>46185</v>
      </c>
      <c r="G107" s="5" cm="1">
        <f t="array" ref="G10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(A107=_xlpm._依頼NO列) *
                (YEAR(_xlpm._月次年月日列) = YEAR(F107))
            )
        ),
    0)
)</f>
        <v>0</v>
      </c>
      <c r="H107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150000</v>
      </c>
      <c r="I107"/>
      <c r="J107"/>
    </row>
    <row r="108" spans="1:10">
      <c r="A108" s="232" t="s">
        <v>94</v>
      </c>
      <c r="B108" s="2">
        <v>46178</v>
      </c>
      <c r="C108">
        <v>161200</v>
      </c>
      <c r="D108" s="2" t="e" cm="1" vm="10">
        <f t="array" ref="D108">_xlfn.LET(
    _xlpm._完了日,_加工実績DATA[加工完了日],
    _xlpm._調整納期列,_t受注ﾌｧｲﾙ_東レ[調整納期],
    _xlpm._加工完了日,_xlfn.TAKE(
                _xlfn._xlws.FILTER(_xlpm._完了日,
                    (A108=_加工実績DATA[依頼NO])*
                    (YEAR(B108) = YEAR(_xlpm._完了日))
                ),1),
    IF(_xlpm._加工完了日 = 0,NA(),_xlpm._加工完了日)
)</f>
        <v>#VALUE!</v>
      </c>
      <c r="E108" s="2" t="str" cm="1">
        <f t="array" ref="E108">_xlfn.LET(
    _xlpm._完了日列,#REF!,
    _xlpm._完了日,
    _xlfn.TAKE(
        _xlfn._xlws.FILTER(_xlpm._完了日列,
            (#REF!=#REF!)*
            (DATEVALUE("2025/1/1") &lt; B108)
        ),1
    ),
    IFERROR(_xlpm._完了日,"")
)</f>
        <v/>
      </c>
      <c r="F108" s="2">
        <f t="shared" si="1"/>
        <v>46178</v>
      </c>
      <c r="G108" s="5" cm="1">
        <f t="array" ref="G10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(A108=_xlpm._依頼NO列) *
                (YEAR(_xlpm._月次年月日列) = YEAR(F108))
            )
        ),
    0)
)</f>
        <v>0</v>
      </c>
      <c r="H108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161200</v>
      </c>
      <c r="I108"/>
      <c r="J108"/>
    </row>
    <row r="109" spans="1:10">
      <c r="A109" s="232" t="s">
        <v>235</v>
      </c>
      <c r="B109" s="2">
        <v>46185</v>
      </c>
      <c r="C109">
        <v>499800</v>
      </c>
      <c r="D109" s="2" cm="1">
        <f t="array" ref="D109">_xlfn.LET(
    _xlpm._完了日,_加工実績DATA[加工完了日],
    _xlpm._調整納期列,_t受注ﾌｧｲﾙ_東レ[調整納期],
    _xlpm._加工完了日,_xlfn.TAKE(
                _xlfn._xlws.FILTER(_xlpm._完了日,
                    (A109=_加工実績DATA[依頼NO])*
                    (YEAR(B109) = YEAR(_xlpm._完了日))
                ),1),
    IF(_xlpm._加工完了日 = 0,NA(),_xlpm._加工完了日)
)</f>
        <v>46181</v>
      </c>
      <c r="E109" s="2" t="str" cm="1">
        <f t="array" ref="E109">_xlfn.LET(
    _xlpm._完了日列,#REF!,
    _xlpm._完了日,
    _xlfn.TAKE(
        _xlfn._xlws.FILTER(_xlpm._完了日列,
            (#REF!=#REF!)*
            (DATEVALUE("2025/1/1") &lt; B109)
        ),1
    ),
    IFERROR(_xlpm._完了日,"")
)</f>
        <v/>
      </c>
      <c r="F109" s="2">
        <f t="shared" si="1"/>
        <v>46181</v>
      </c>
      <c r="G109" s="5" cm="1">
        <f t="array" ref="G10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(A109=_xlpm._依頼NO列) *
                (YEAR(_xlpm._月次年月日列) = YEAR(F109))
            )
        ),
    0)
)</f>
        <v>0</v>
      </c>
      <c r="H109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499800</v>
      </c>
      <c r="I109"/>
      <c r="J109"/>
    </row>
    <row r="110" spans="1:10">
      <c r="A110" s="232" t="s">
        <v>1687</v>
      </c>
      <c r="B110" s="2">
        <v>46184</v>
      </c>
      <c r="C110">
        <v>20800</v>
      </c>
      <c r="D110" s="2" cm="1">
        <f t="array" ref="D110">_xlfn.LET(
    _xlpm._完了日,_加工実績DATA[加工完了日],
    _xlpm._調整納期列,_t受注ﾌｧｲﾙ_東レ[調整納期],
    _xlpm._加工完了日,_xlfn.TAKE(
                _xlfn._xlws.FILTER(_xlpm._完了日,
                    (A110=_加工実績DATA[依頼NO])*
                    (YEAR(B110) = YEAR(_xlpm._完了日))
                ),1),
    IF(_xlpm._加工完了日 = 0,NA(),_xlpm._加工完了日)
)</f>
        <v>46182</v>
      </c>
      <c r="E110" s="2" t="str" cm="1">
        <f t="array" ref="E110">_xlfn.LET(
    _xlpm._完了日列,#REF!,
    _xlpm._完了日,
    _xlfn.TAKE(
        _xlfn._xlws.FILTER(_xlpm._完了日列,
            (#REF!=#REF!)*
            (DATEVALUE("2025/1/1") &lt; B110)
        ),1
    ),
    IFERROR(_xlpm._完了日,"")
)</f>
        <v/>
      </c>
      <c r="F110" s="2">
        <f t="shared" si="1"/>
        <v>46182</v>
      </c>
      <c r="G110" s="5" cm="1">
        <f t="array" ref="G11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(A110=_xlpm._依頼NO列) *
                (YEAR(_xlpm._月次年月日列) = YEAR(F110))
            )
        ),
    0)
)</f>
        <v>0</v>
      </c>
      <c r="H110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20800</v>
      </c>
      <c r="I110"/>
      <c r="J110"/>
    </row>
    <row r="111" spans="1:10">
      <c r="A111" s="232" t="s">
        <v>1688</v>
      </c>
      <c r="B111" s="2">
        <v>46184</v>
      </c>
      <c r="C111">
        <v>98800</v>
      </c>
      <c r="D111" s="2" cm="1">
        <f t="array" ref="D111">_xlfn.LET(
    _xlpm._完了日,_加工実績DATA[加工完了日],
    _xlpm._調整納期列,_t受注ﾌｧｲﾙ_東レ[調整納期],
    _xlpm._加工完了日,_xlfn.TAKE(
                _xlfn._xlws.FILTER(_xlpm._完了日,
                    (A111=_加工実績DATA[依頼NO])*
                    (YEAR(B111) = YEAR(_xlpm._完了日))
                ),1),
    IF(_xlpm._加工完了日 = 0,NA(),_xlpm._加工完了日)
)</f>
        <v>46182</v>
      </c>
      <c r="E111" s="2" t="str" cm="1">
        <f t="array" ref="E111">_xlfn.LET(
    _xlpm._完了日列,#REF!,
    _xlpm._完了日,
    _xlfn.TAKE(
        _xlfn._xlws.FILTER(_xlpm._完了日列,
            (#REF!=#REF!)*
            (DATEVALUE("2025/1/1") &lt; B111)
        ),1
    ),
    IFERROR(_xlpm._完了日,"")
)</f>
        <v/>
      </c>
      <c r="F111" s="2">
        <f t="shared" si="1"/>
        <v>46182</v>
      </c>
      <c r="G111" s="5" cm="1">
        <f t="array" ref="G11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(A111=_xlpm._依頼NO列) *
                (YEAR(_xlpm._月次年月日列) = YEAR(F111))
            )
        ),
    0)
)</f>
        <v>0</v>
      </c>
      <c r="H111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98800</v>
      </c>
      <c r="I111"/>
      <c r="J111"/>
    </row>
    <row r="112" spans="1:10">
      <c r="A112" s="232" t="s">
        <v>1690</v>
      </c>
      <c r="B112" s="2">
        <v>46184</v>
      </c>
      <c r="C112">
        <v>5044</v>
      </c>
      <c r="D112" s="2" cm="1">
        <f t="array" ref="D112">_xlfn.LET(
    _xlpm._完了日,_加工実績DATA[加工完了日],
    _xlpm._調整納期列,_t受注ﾌｧｲﾙ_東レ[調整納期],
    _xlpm._加工完了日,_xlfn.TAKE(
                _xlfn._xlws.FILTER(_xlpm._完了日,
                    (A112=_加工実績DATA[依頼NO])*
                    (YEAR(B112) = YEAR(_xlpm._完了日))
                ),1),
    IF(_xlpm._加工完了日 = 0,NA(),_xlpm._加工完了日)
)</f>
        <v>46183</v>
      </c>
      <c r="E112" s="2" t="str" cm="1">
        <f t="array" ref="E112">_xlfn.LET(
    _xlpm._完了日列,#REF!,
    _xlpm._完了日,
    _xlfn.TAKE(
        _xlfn._xlws.FILTER(_xlpm._完了日列,
            (#REF!=#REF!)*
            (DATEVALUE("2025/1/1") &lt; B112)
        ),1
    ),
    IFERROR(_xlpm._完了日,"")
)</f>
        <v/>
      </c>
      <c r="F112" s="2">
        <f t="shared" si="1"/>
        <v>46183</v>
      </c>
      <c r="G112" s="5" cm="1">
        <f t="array" ref="G11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(A112=_xlpm._依頼NO列) *
                (YEAR(_xlpm._月次年月日列) = YEAR(F112))
            )
        ),
    0)
)</f>
        <v>0</v>
      </c>
      <c r="H112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5044</v>
      </c>
      <c r="I112"/>
      <c r="J112"/>
    </row>
    <row r="113" spans="1:10">
      <c r="A113" s="232" t="s">
        <v>1691</v>
      </c>
      <c r="B113" s="2">
        <v>46184</v>
      </c>
      <c r="C113">
        <v>33600</v>
      </c>
      <c r="D113" s="2" cm="1">
        <f t="array" ref="D113">_xlfn.LET(
    _xlpm._完了日,_加工実績DATA[加工完了日],
    _xlpm._調整納期列,_t受注ﾌｧｲﾙ_東レ[調整納期],
    _xlpm._加工完了日,_xlfn.TAKE(
                _xlfn._xlws.FILTER(_xlpm._完了日,
                    (A113=_加工実績DATA[依頼NO])*
                    (YEAR(B113) = YEAR(_xlpm._完了日))
                ),1),
    IF(_xlpm._加工完了日 = 0,NA(),_xlpm._加工完了日)
)</f>
        <v>46182</v>
      </c>
      <c r="E113" s="2" t="str" cm="1">
        <f t="array" ref="E113">_xlfn.LET(
    _xlpm._完了日列,#REF!,
    _xlpm._完了日,
    _xlfn.TAKE(
        _xlfn._xlws.FILTER(_xlpm._完了日列,
            (#REF!=#REF!)*
            (DATEVALUE("2025/1/1") &lt; B113)
        ),1
    ),
    IFERROR(_xlpm._完了日,"")
)</f>
        <v/>
      </c>
      <c r="F113" s="2">
        <f t="shared" si="1"/>
        <v>46182</v>
      </c>
      <c r="G113" s="5" cm="1">
        <f t="array" ref="G11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(A113=_xlpm._依頼NO列) *
                (YEAR(_xlpm._月次年月日列) = YEAR(F113))
            )
        ),
    0)
)</f>
        <v>0</v>
      </c>
      <c r="H113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33600</v>
      </c>
      <c r="I113"/>
      <c r="J113"/>
    </row>
    <row r="114" spans="1:10">
      <c r="A114" s="232" t="s">
        <v>1692</v>
      </c>
      <c r="B114" s="2">
        <v>46184</v>
      </c>
      <c r="C114">
        <v>89600</v>
      </c>
      <c r="D114" s="2" cm="1">
        <f t="array" ref="D114">_xlfn.LET(
    _xlpm._完了日,_加工実績DATA[加工完了日],
    _xlpm._調整納期列,_t受注ﾌｧｲﾙ_東レ[調整納期],
    _xlpm._加工完了日,_xlfn.TAKE(
                _xlfn._xlws.FILTER(_xlpm._完了日,
                    (A114=_加工実績DATA[依頼NO])*
                    (YEAR(B114) = YEAR(_xlpm._完了日))
                ),1),
    IF(_xlpm._加工完了日 = 0,NA(),_xlpm._加工完了日)
)</f>
        <v>46182</v>
      </c>
      <c r="E114" s="2" t="str" cm="1">
        <f t="array" ref="E114">_xlfn.LET(
    _xlpm._完了日列,#REF!,
    _xlpm._完了日,
    _xlfn.TAKE(
        _xlfn._xlws.FILTER(_xlpm._完了日列,
            (#REF!=#REF!)*
            (DATEVALUE("2025/1/1") &lt; B114)
        ),1
    ),
    IFERROR(_xlpm._完了日,"")
)</f>
        <v/>
      </c>
      <c r="F114" s="2">
        <f t="shared" si="1"/>
        <v>46182</v>
      </c>
      <c r="G114" s="5" cm="1">
        <f t="array" ref="G11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(A114=_xlpm._依頼NO列) *
                (YEAR(_xlpm._月次年月日列) = YEAR(F114))
            )
        ),
    0)
)</f>
        <v>0</v>
      </c>
      <c r="H114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89600</v>
      </c>
      <c r="I114"/>
      <c r="J114"/>
    </row>
    <row r="115" spans="1:10">
      <c r="A115" s="232" t="s">
        <v>1694</v>
      </c>
      <c r="B115" s="2">
        <v>46184</v>
      </c>
      <c r="C115">
        <v>179200</v>
      </c>
      <c r="D115" s="2" cm="1">
        <f t="array" ref="D115">_xlfn.LET(
    _xlpm._完了日,_加工実績DATA[加工完了日],
    _xlpm._調整納期列,_t受注ﾌｧｲﾙ_東レ[調整納期],
    _xlpm._加工完了日,_xlfn.TAKE(
                _xlfn._xlws.FILTER(_xlpm._完了日,
                    (A115=_加工実績DATA[依頼NO])*
                    (YEAR(B115) = YEAR(_xlpm._完了日))
                ),1),
    IF(_xlpm._加工完了日 = 0,NA(),_xlpm._加工完了日)
)</f>
        <v>46182</v>
      </c>
      <c r="E115" s="2" t="str" cm="1">
        <f t="array" ref="E115">_xlfn.LET(
    _xlpm._完了日列,#REF!,
    _xlpm._完了日,
    _xlfn.TAKE(
        _xlfn._xlws.FILTER(_xlpm._完了日列,
            (#REF!=#REF!)*
            (DATEVALUE("2025/1/1") &lt; B115)
        ),1
    ),
    IFERROR(_xlpm._完了日,"")
)</f>
        <v/>
      </c>
      <c r="F115" s="2">
        <f t="shared" si="1"/>
        <v>46182</v>
      </c>
      <c r="G115" s="5" cm="1">
        <f t="array" ref="G11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(A115=_xlpm._依頼NO列) *
                (YEAR(_xlpm._月次年月日列) = YEAR(F115))
            )
        ),
    0)
)</f>
        <v>0</v>
      </c>
      <c r="H115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179200</v>
      </c>
      <c r="I115"/>
      <c r="J115"/>
    </row>
    <row r="116" spans="1:10">
      <c r="A116" s="232" t="s">
        <v>1695</v>
      </c>
      <c r="B116" s="2">
        <v>46181</v>
      </c>
      <c r="C116">
        <v>61600</v>
      </c>
      <c r="D116" s="2" t="e" cm="1" vm="10">
        <f t="array" ref="D116">_xlfn.LET(
    _xlpm._完了日,_加工実績DATA[加工完了日],
    _xlpm._調整納期列,_t受注ﾌｧｲﾙ_東レ[調整納期],
    _xlpm._加工完了日,_xlfn.TAKE(
                _xlfn._xlws.FILTER(_xlpm._完了日,
                    (A116=_加工実績DATA[依頼NO])*
                    (YEAR(B116) = YEAR(_xlpm._完了日))
                ),1),
    IF(_xlpm._加工完了日 = 0,NA(),_xlpm._加工完了日)
)</f>
        <v>#VALUE!</v>
      </c>
      <c r="E116" s="2" t="str" cm="1">
        <f t="array" ref="E116">_xlfn.LET(
    _xlpm._完了日列,#REF!,
    _xlpm._完了日,
    _xlfn.TAKE(
        _xlfn._xlws.FILTER(_xlpm._完了日列,
            (#REF!=#REF!)*
            (DATEVALUE("2025/1/1") &lt; B116)
        ),1
    ),
    IFERROR(_xlpm._完了日,"")
)</f>
        <v/>
      </c>
      <c r="F116" s="2">
        <f t="shared" si="1"/>
        <v>46181</v>
      </c>
      <c r="G116" s="5" cm="1">
        <f t="array" ref="G11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(A116=_xlpm._依頼NO列) *
                (YEAR(_xlpm._月次年月日列) = YEAR(F116))
            )
        ),
    0)
)</f>
        <v>0</v>
      </c>
      <c r="H116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61600</v>
      </c>
      <c r="I116"/>
      <c r="J116"/>
    </row>
    <row r="117" spans="1:10">
      <c r="A117" s="232" t="s">
        <v>1696</v>
      </c>
      <c r="B117" s="2">
        <v>46178</v>
      </c>
      <c r="C117">
        <v>52800</v>
      </c>
      <c r="D117" s="2" t="e" cm="1" vm="10">
        <f t="array" ref="D117">_xlfn.LET(
    _xlpm._完了日,_加工実績DATA[加工完了日],
    _xlpm._調整納期列,_t受注ﾌｧｲﾙ_東レ[調整納期],
    _xlpm._加工完了日,_xlfn.TAKE(
                _xlfn._xlws.FILTER(_xlpm._完了日,
                    (A117=_加工実績DATA[依頼NO])*
                    (YEAR(B117) = YEAR(_xlpm._完了日))
                ),1),
    IF(_xlpm._加工完了日 = 0,NA(),_xlpm._加工完了日)
)</f>
        <v>#VALUE!</v>
      </c>
      <c r="E117" s="2" t="str" cm="1">
        <f t="array" ref="E117">_xlfn.LET(
    _xlpm._完了日列,#REF!,
    _xlpm._完了日,
    _xlfn.TAKE(
        _xlfn._xlws.FILTER(_xlpm._完了日列,
            (#REF!=#REF!)*
            (DATEVALUE("2025/1/1") &lt; B117)
        ),1
    ),
    IFERROR(_xlpm._完了日,"")
)</f>
        <v/>
      </c>
      <c r="F117" s="2">
        <f t="shared" si="1"/>
        <v>46178</v>
      </c>
      <c r="G117" s="5" cm="1">
        <f t="array" ref="G11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(A117=_xlpm._依頼NO列) *
                (YEAR(_xlpm._月次年月日列) = YEAR(F117))
            )
        ),
    0)
)</f>
        <v>0</v>
      </c>
      <c r="H117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52800</v>
      </c>
      <c r="I117"/>
      <c r="J117"/>
    </row>
    <row r="118" spans="1:10">
      <c r="A118" s="232" t="s">
        <v>1585</v>
      </c>
      <c r="B118" s="2">
        <v>46195</v>
      </c>
      <c r="C118">
        <v>31936</v>
      </c>
      <c r="D118" s="2" t="e" cm="1" vm="10">
        <f t="array" ref="D118">_xlfn.LET(
    _xlpm._完了日,_加工実績DATA[加工完了日],
    _xlpm._調整納期列,_t受注ﾌｧｲﾙ_東レ[調整納期],
    _xlpm._加工完了日,_xlfn.TAKE(
                _xlfn._xlws.FILTER(_xlpm._完了日,
                    (A118=_加工実績DATA[依頼NO])*
                    (YEAR(B118) = YEAR(_xlpm._完了日))
                ),1),
    IF(_xlpm._加工完了日 = 0,NA(),_xlpm._加工完了日)
)</f>
        <v>#VALUE!</v>
      </c>
      <c r="E118" s="2" t="str" cm="1">
        <f t="array" ref="E118">_xlfn.LET(
    _xlpm._完了日列,#REF!,
    _xlpm._完了日,
    _xlfn.TAKE(
        _xlfn._xlws.FILTER(_xlpm._完了日列,
            (#REF!=#REF!)*
            (DATEVALUE("2025/1/1") &lt; B118)
        ),1
    ),
    IFERROR(_xlpm._完了日,"")
)</f>
        <v/>
      </c>
      <c r="F118" s="2">
        <f t="shared" si="1"/>
        <v>46195</v>
      </c>
      <c r="G118" s="5" cm="1">
        <f t="array" ref="G11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(A118=_xlpm._依頼NO列) *
                (YEAR(_xlpm._月次年月日列) = YEAR(F118))
            )
        ),
    0)
)</f>
        <v>0</v>
      </c>
      <c r="H118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31936</v>
      </c>
      <c r="I118"/>
      <c r="J118"/>
    </row>
    <row r="119" spans="1:10">
      <c r="A119" s="232" t="s">
        <v>1587</v>
      </c>
      <c r="B119" s="2">
        <v>46178</v>
      </c>
      <c r="C119">
        <v>3400</v>
      </c>
      <c r="D119" s="2" t="e" cm="1" vm="10">
        <f t="array" ref="D119">_xlfn.LET(
    _xlpm._完了日,_加工実績DATA[加工完了日],
    _xlpm._調整納期列,_t受注ﾌｧｲﾙ_東レ[調整納期],
    _xlpm._加工完了日,_xlfn.TAKE(
                _xlfn._xlws.FILTER(_xlpm._完了日,
                    (A119=_加工実績DATA[依頼NO])*
                    (YEAR(B119) = YEAR(_xlpm._完了日))
                ),1),
    IF(_xlpm._加工完了日 = 0,NA(),_xlpm._加工完了日)
)</f>
        <v>#VALUE!</v>
      </c>
      <c r="E119" s="2" t="str" cm="1">
        <f t="array" ref="E119">_xlfn.LET(
    _xlpm._完了日列,#REF!,
    _xlpm._完了日,
    _xlfn.TAKE(
        _xlfn._xlws.FILTER(_xlpm._完了日列,
            (#REF!=#REF!)*
            (DATEVALUE("2025/1/1") &lt; B119)
        ),1
    ),
    IFERROR(_xlpm._完了日,"")
)</f>
        <v/>
      </c>
      <c r="F119" s="2">
        <f t="shared" si="1"/>
        <v>46178</v>
      </c>
      <c r="G119" s="5" cm="1">
        <f t="array" ref="G11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(A119=_xlpm._依頼NO列) *
                (YEAR(_xlpm._月次年月日列) = YEAR(F119))
            )
        ),
    0)
)</f>
        <v>0</v>
      </c>
      <c r="H119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3400</v>
      </c>
      <c r="I119"/>
      <c r="J119"/>
    </row>
    <row r="120" spans="1:10">
      <c r="A120" s="232" t="s">
        <v>1588</v>
      </c>
      <c r="B120" s="2">
        <v>46178</v>
      </c>
      <c r="C120">
        <v>25440</v>
      </c>
      <c r="D120" s="2" t="e" cm="1" vm="10">
        <f t="array" ref="D120">_xlfn.LET(
    _xlpm._完了日,_加工実績DATA[加工完了日],
    _xlpm._調整納期列,_t受注ﾌｧｲﾙ_東レ[調整納期],
    _xlpm._加工完了日,_xlfn.TAKE(
                _xlfn._xlws.FILTER(_xlpm._完了日,
                    (A120=_加工実績DATA[依頼NO])*
                    (YEAR(B120) = YEAR(_xlpm._完了日))
                ),1),
    IF(_xlpm._加工完了日 = 0,NA(),_xlpm._加工完了日)
)</f>
        <v>#VALUE!</v>
      </c>
      <c r="E120" s="2" t="str" cm="1">
        <f t="array" ref="E120">_xlfn.LET(
    _xlpm._完了日列,#REF!,
    _xlpm._完了日,
    _xlfn.TAKE(
        _xlfn._xlws.FILTER(_xlpm._完了日列,
            (#REF!=#REF!)*
            (DATEVALUE("2025/1/1") &lt; B120)
        ),1
    ),
    IFERROR(_xlpm._完了日,"")
)</f>
        <v/>
      </c>
      <c r="F120" s="2">
        <f t="shared" si="1"/>
        <v>46178</v>
      </c>
      <c r="G120" s="5" cm="1">
        <f t="array" ref="G12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(A120=_xlpm._依頼NO列) *
                (YEAR(_xlpm._月次年月日列) = YEAR(F120))
            )
        ),
    0)
)</f>
        <v>0</v>
      </c>
      <c r="H120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25440</v>
      </c>
      <c r="I120"/>
      <c r="J120"/>
    </row>
    <row r="121" spans="1:10">
      <c r="A121" s="232" t="s">
        <v>1589</v>
      </c>
      <c r="B121" s="2">
        <v>46178</v>
      </c>
      <c r="C121">
        <v>3400</v>
      </c>
      <c r="D121" s="2" t="e" cm="1" vm="10">
        <f t="array" ref="D121">_xlfn.LET(
    _xlpm._完了日,_加工実績DATA[加工完了日],
    _xlpm._調整納期列,_t受注ﾌｧｲﾙ_東レ[調整納期],
    _xlpm._加工完了日,_xlfn.TAKE(
                _xlfn._xlws.FILTER(_xlpm._完了日,
                    (A121=_加工実績DATA[依頼NO])*
                    (YEAR(B121) = YEAR(_xlpm._完了日))
                ),1),
    IF(_xlpm._加工完了日 = 0,NA(),_xlpm._加工完了日)
)</f>
        <v>#VALUE!</v>
      </c>
      <c r="E121" s="2" t="str" cm="1">
        <f t="array" ref="E121">_xlfn.LET(
    _xlpm._完了日列,#REF!,
    _xlpm._完了日,
    _xlfn.TAKE(
        _xlfn._xlws.FILTER(_xlpm._完了日列,
            (#REF!=#REF!)*
            (DATEVALUE("2025/1/1") &lt; B121)
        ),1
    ),
    IFERROR(_xlpm._完了日,"")
)</f>
        <v/>
      </c>
      <c r="F121" s="2">
        <f t="shared" si="1"/>
        <v>46178</v>
      </c>
      <c r="G121" s="5" cm="1">
        <f t="array" ref="G12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(A121=_xlpm._依頼NO列) *
                (YEAR(_xlpm._月次年月日列) = YEAR(F121))
            )
        ),
    0)
)</f>
        <v>0</v>
      </c>
      <c r="H121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3400</v>
      </c>
      <c r="I121"/>
      <c r="J121"/>
    </row>
    <row r="122" spans="1:10">
      <c r="A122" s="232" t="s">
        <v>1590</v>
      </c>
      <c r="B122" s="2">
        <v>46171</v>
      </c>
      <c r="C122">
        <v>52000</v>
      </c>
      <c r="D122" s="2" t="e" cm="1" vm="10">
        <f t="array" ref="D122">_xlfn.LET(
    _xlpm._完了日,_加工実績DATA[加工完了日],
    _xlpm._調整納期列,_t受注ﾌｧｲﾙ_東レ[調整納期],
    _xlpm._加工完了日,_xlfn.TAKE(
                _xlfn._xlws.FILTER(_xlpm._完了日,
                    (A122=_加工実績DATA[依頼NO])*
                    (YEAR(B122) = YEAR(_xlpm._完了日))
                ),1),
    IF(_xlpm._加工完了日 = 0,NA(),_xlpm._加工完了日)
)</f>
        <v>#VALUE!</v>
      </c>
      <c r="E122" s="2" t="str" cm="1">
        <f t="array" ref="E122">_xlfn.LET(
    _xlpm._完了日列,#REF!,
    _xlpm._完了日,
    _xlfn.TAKE(
        _xlfn._xlws.FILTER(_xlpm._完了日列,
            (#REF!=#REF!)*
            (DATEVALUE("2025/1/1") &lt; B122)
        ),1
    ),
    IFERROR(_xlpm._完了日,"")
)</f>
        <v/>
      </c>
      <c r="F122" s="2">
        <f t="shared" si="1"/>
        <v>46171</v>
      </c>
      <c r="G122" s="5" cm="1">
        <f t="array" ref="G12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(A122=_xlpm._依頼NO列) *
                (YEAR(_xlpm._月次年月日列) = YEAR(F122))
            )
        ),
    0)
)</f>
        <v>0</v>
      </c>
      <c r="H122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52000</v>
      </c>
      <c r="I122"/>
      <c r="J122"/>
    </row>
    <row r="123" spans="1:10">
      <c r="A123" s="232" t="s">
        <v>1591</v>
      </c>
      <c r="B123" s="2">
        <v>46181</v>
      </c>
      <c r="C123">
        <v>44000</v>
      </c>
      <c r="D123" s="2" t="e" cm="1" vm="10">
        <f t="array" ref="D123">_xlfn.LET(
    _xlpm._完了日,_加工実績DATA[加工完了日],
    _xlpm._調整納期列,_t受注ﾌｧｲﾙ_東レ[調整納期],
    _xlpm._加工完了日,_xlfn.TAKE(
                _xlfn._xlws.FILTER(_xlpm._完了日,
                    (A123=_加工実績DATA[依頼NO])*
                    (YEAR(B123) = YEAR(_xlpm._完了日))
                ),1),
    IF(_xlpm._加工完了日 = 0,NA(),_xlpm._加工完了日)
)</f>
        <v>#VALUE!</v>
      </c>
      <c r="E123" s="2" t="str" cm="1">
        <f t="array" ref="E123">_xlfn.LET(
    _xlpm._完了日列,#REF!,
    _xlpm._完了日,
    _xlfn.TAKE(
        _xlfn._xlws.FILTER(_xlpm._完了日列,
            (#REF!=#REF!)*
            (DATEVALUE("2025/1/1") &lt; B123)
        ),1
    ),
    IFERROR(_xlpm._完了日,"")
)</f>
        <v/>
      </c>
      <c r="F123" s="2">
        <f t="shared" si="1"/>
        <v>46181</v>
      </c>
      <c r="G123" s="5" cm="1">
        <f t="array" ref="G12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(A123=_xlpm._依頼NO列) *
                (YEAR(_xlpm._月次年月日列) = YEAR(F123))
            )
        ),
    0)
)</f>
        <v>0</v>
      </c>
      <c r="H123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44000</v>
      </c>
      <c r="I123"/>
      <c r="J123"/>
    </row>
    <row r="124" spans="1:10">
      <c r="A124" s="232" t="s">
        <v>1599</v>
      </c>
      <c r="B124" s="2">
        <v>46168</v>
      </c>
      <c r="C124">
        <v>19200</v>
      </c>
      <c r="D124" s="2" t="e" cm="1" vm="10">
        <f t="array" ref="D124">_xlfn.LET(
    _xlpm._完了日,_加工実績DATA[加工完了日],
    _xlpm._調整納期列,_t受注ﾌｧｲﾙ_東レ[調整納期],
    _xlpm._加工完了日,_xlfn.TAKE(
                _xlfn._xlws.FILTER(_xlpm._完了日,
                    (A124=_加工実績DATA[依頼NO])*
                    (YEAR(B124) = YEAR(_xlpm._完了日))
                ),1),
    IF(_xlpm._加工完了日 = 0,NA(),_xlpm._加工完了日)
)</f>
        <v>#VALUE!</v>
      </c>
      <c r="E124" s="2" t="str" cm="1">
        <f t="array" ref="E124">_xlfn.LET(
    _xlpm._完了日列,#REF!,
    _xlpm._完了日,
    _xlfn.TAKE(
        _xlfn._xlws.FILTER(_xlpm._完了日列,
            (#REF!=#REF!)*
            (DATEVALUE("2025/1/1") &lt; B124)
        ),1
    ),
    IFERROR(_xlpm._完了日,"")
)</f>
        <v/>
      </c>
      <c r="F124" s="2">
        <f t="shared" si="1"/>
        <v>46168</v>
      </c>
      <c r="G124" s="5" cm="1">
        <f t="array" ref="G12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(A124=_xlpm._依頼NO列) *
                (YEAR(_xlpm._月次年月日列) = YEAR(F124))
            )
        ),
    0)
)</f>
        <v>0</v>
      </c>
      <c r="H124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19200</v>
      </c>
      <c r="I124"/>
      <c r="J124"/>
    </row>
    <row r="125" spans="1:10">
      <c r="A125" s="232" t="s">
        <v>510</v>
      </c>
      <c r="B125" s="2">
        <v>46167</v>
      </c>
      <c r="C125">
        <v>24800</v>
      </c>
      <c r="D125" s="2" t="e" cm="1" vm="10">
        <f t="array" ref="D125">_xlfn.LET(
    _xlpm._完了日,_加工実績DATA[加工完了日],
    _xlpm._調整納期列,_t受注ﾌｧｲﾙ_東レ[調整納期],
    _xlpm._加工完了日,_xlfn.TAKE(
                _xlfn._xlws.FILTER(_xlpm._完了日,
                    (A125=_加工実績DATA[依頼NO])*
                    (YEAR(B125) = YEAR(_xlpm._完了日))
                ),1),
    IF(_xlpm._加工完了日 = 0,NA(),_xlpm._加工完了日)
)</f>
        <v>#VALUE!</v>
      </c>
      <c r="E125" s="2" t="str" cm="1">
        <f t="array" ref="E125">_xlfn.LET(
    _xlpm._完了日列,#REF!,
    _xlpm._完了日,
    _xlfn.TAKE(
        _xlfn._xlws.FILTER(_xlpm._完了日列,
            (#REF!=#REF!)*
            (DATEVALUE("2025/1/1") &lt; B125)
        ),1
    ),
    IFERROR(_xlpm._完了日,"")
)</f>
        <v/>
      </c>
      <c r="F125" s="2">
        <f t="shared" si="1"/>
        <v>46167</v>
      </c>
      <c r="G125" s="5" cm="1">
        <f t="array" ref="G12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(A125=_xlpm._依頼NO列) *
                (YEAR(_xlpm._月次年月日列) = YEAR(F125))
            )
        ),
    0)
)</f>
        <v>0</v>
      </c>
      <c r="H125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24800</v>
      </c>
      <c r="I125"/>
      <c r="J125"/>
    </row>
    <row r="126" spans="1:10">
      <c r="A126" s="232" t="s">
        <v>509</v>
      </c>
      <c r="B126" s="2">
        <v>46168</v>
      </c>
      <c r="C126">
        <v>17500</v>
      </c>
      <c r="D126" s="2" t="e" cm="1" vm="10">
        <f t="array" ref="D126">_xlfn.LET(
    _xlpm._完了日,_加工実績DATA[加工完了日],
    _xlpm._調整納期列,_t受注ﾌｧｲﾙ_東レ[調整納期],
    _xlpm._加工完了日,_xlfn.TAKE(
                _xlfn._xlws.FILTER(_xlpm._完了日,
                    (A126=_加工実績DATA[依頼NO])*
                    (YEAR(B126) = YEAR(_xlpm._完了日))
                ),1),
    IF(_xlpm._加工完了日 = 0,NA(),_xlpm._加工完了日)
)</f>
        <v>#VALUE!</v>
      </c>
      <c r="E126" s="2" t="str" cm="1">
        <f t="array" ref="E126">_xlfn.LET(
    _xlpm._完了日列,#REF!,
    _xlpm._完了日,
    _xlfn.TAKE(
        _xlfn._xlws.FILTER(_xlpm._完了日列,
            (#REF!=#REF!)*
            (DATEVALUE("2025/1/1") &lt; B126)
        ),1
    ),
    IFERROR(_xlpm._完了日,"")
)</f>
        <v/>
      </c>
      <c r="F126" s="2">
        <f t="shared" si="1"/>
        <v>46168</v>
      </c>
      <c r="G126" s="5" cm="1">
        <f t="array" ref="G12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(A126=_xlpm._依頼NO列) *
                (YEAR(_xlpm._月次年月日列) = YEAR(F126))
            )
        ),
    0)
)</f>
        <v>0</v>
      </c>
      <c r="H126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17500</v>
      </c>
      <c r="I126"/>
      <c r="J126"/>
    </row>
    <row r="127" spans="1:10">
      <c r="A127" s="232" t="s">
        <v>1609</v>
      </c>
      <c r="B127" s="2">
        <v>46168</v>
      </c>
      <c r="C127">
        <v>12000</v>
      </c>
      <c r="D127" s="2" t="e" cm="1" vm="10">
        <f t="array" ref="D127">_xlfn.LET(
    _xlpm._完了日,_加工実績DATA[加工完了日],
    _xlpm._調整納期列,_t受注ﾌｧｲﾙ_東レ[調整納期],
    _xlpm._加工完了日,_xlfn.TAKE(
                _xlfn._xlws.FILTER(_xlpm._完了日,
                    (A127=_加工実績DATA[依頼NO])*
                    (YEAR(B127) = YEAR(_xlpm._完了日))
                ),1),
    IF(_xlpm._加工完了日 = 0,NA(),_xlpm._加工完了日)
)</f>
        <v>#VALUE!</v>
      </c>
      <c r="E127" s="2" t="str" cm="1">
        <f t="array" ref="E127">_xlfn.LET(
    _xlpm._完了日列,#REF!,
    _xlpm._完了日,
    _xlfn.TAKE(
        _xlfn._xlws.FILTER(_xlpm._完了日列,
            (#REF!=#REF!)*
            (DATEVALUE("2025/1/1") &lt; B127)
        ),1
    ),
    IFERROR(_xlpm._完了日,"")
)</f>
        <v/>
      </c>
      <c r="F127" s="2">
        <f t="shared" si="1"/>
        <v>46168</v>
      </c>
      <c r="G127" s="5" cm="1">
        <f t="array" ref="G12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(A127=_xlpm._依頼NO列) *
                (YEAR(_xlpm._月次年月日列) = YEAR(F127))
            )
        ),
    0)
)</f>
        <v>0</v>
      </c>
      <c r="H127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12000</v>
      </c>
      <c r="I127"/>
      <c r="J127"/>
    </row>
    <row r="128" spans="1:10">
      <c r="A128" s="232" t="s">
        <v>1616</v>
      </c>
      <c r="B128" s="2">
        <v>46168</v>
      </c>
      <c r="C128">
        <v>31000</v>
      </c>
      <c r="D128" s="2" t="e" cm="1" vm="10">
        <f t="array" ref="D128">_xlfn.LET(
    _xlpm._完了日,_加工実績DATA[加工完了日],
    _xlpm._調整納期列,_t受注ﾌｧｲﾙ_東レ[調整納期],
    _xlpm._加工完了日,_xlfn.TAKE(
                _xlfn._xlws.FILTER(_xlpm._完了日,
                    (A128=_加工実績DATA[依頼NO])*
                    (YEAR(B128) = YEAR(_xlpm._完了日))
                ),1),
    IF(_xlpm._加工完了日 = 0,NA(),_xlpm._加工完了日)
)</f>
        <v>#VALUE!</v>
      </c>
      <c r="E128" s="2" t="str" cm="1">
        <f t="array" ref="E128">_xlfn.LET(
    _xlpm._完了日列,#REF!,
    _xlpm._完了日,
    _xlfn.TAKE(
        _xlfn._xlws.FILTER(_xlpm._完了日列,
            (#REF!=#REF!)*
            (DATEVALUE("2025/1/1") &lt; B128)
        ),1
    ),
    IFERROR(_xlpm._完了日,"")
)</f>
        <v/>
      </c>
      <c r="F128" s="2">
        <f t="shared" si="1"/>
        <v>46168</v>
      </c>
      <c r="G128" s="5" cm="1">
        <f t="array" ref="G12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(A128=_xlpm._依頼NO列) *
                (YEAR(_xlpm._月次年月日列) = YEAR(F128))
            )
        ),
    0)
)</f>
        <v>0</v>
      </c>
      <c r="H128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31000</v>
      </c>
      <c r="I128"/>
      <c r="J128"/>
    </row>
    <row r="129" spans="1:10">
      <c r="A129" s="232" t="s">
        <v>500</v>
      </c>
      <c r="B129" s="2">
        <v>46170</v>
      </c>
      <c r="C129">
        <v>24000</v>
      </c>
      <c r="D129" s="2" t="e" cm="1" vm="10">
        <f t="array" ref="D129">_xlfn.LET(
    _xlpm._完了日,_加工実績DATA[加工完了日],
    _xlpm._調整納期列,_t受注ﾌｧｲﾙ_東レ[調整納期],
    _xlpm._加工完了日,_xlfn.TAKE(
                _xlfn._xlws.FILTER(_xlpm._完了日,
                    (A129=_加工実績DATA[依頼NO])*
                    (YEAR(B129) = YEAR(_xlpm._完了日))
                ),1),
    IF(_xlpm._加工完了日 = 0,NA(),_xlpm._加工完了日)
)</f>
        <v>#VALUE!</v>
      </c>
      <c r="E129" s="2" t="str" cm="1">
        <f t="array" ref="E129">_xlfn.LET(
    _xlpm._完了日列,#REF!,
    _xlpm._完了日,
    _xlfn.TAKE(
        _xlfn._xlws.FILTER(_xlpm._完了日列,
            (#REF!=#REF!)*
            (DATEVALUE("2025/1/1") &lt; B129)
        ),1
    ),
    IFERROR(_xlpm._完了日,"")
)</f>
        <v/>
      </c>
      <c r="F129" s="2">
        <f t="shared" si="1"/>
        <v>46170</v>
      </c>
      <c r="G129" s="5" cm="1">
        <f t="array" ref="G12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(A129=_xlpm._依頼NO列) *
                (YEAR(_xlpm._月次年月日列) = YEAR(F129))
            )
        ),
    0)
)</f>
        <v>0</v>
      </c>
      <c r="H129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24000</v>
      </c>
      <c r="I129"/>
      <c r="J129"/>
    </row>
    <row r="130" spans="1:10">
      <c r="A130" s="232" t="s">
        <v>255</v>
      </c>
      <c r="B130" s="2">
        <v>46171</v>
      </c>
      <c r="C130">
        <v>4380</v>
      </c>
      <c r="D130" s="2" t="e" cm="1" vm="10">
        <f t="array" ref="D130">_xlfn.LET(
    _xlpm._完了日,_加工実績DATA[加工完了日],
    _xlpm._調整納期列,_t受注ﾌｧｲﾙ_東レ[調整納期],
    _xlpm._加工完了日,_xlfn.TAKE(
                _xlfn._xlws.FILTER(_xlpm._完了日,
                    (A130=_加工実績DATA[依頼NO])*
                    (YEAR(B130) = YEAR(_xlpm._完了日))
                ),1),
    IF(_xlpm._加工完了日 = 0,NA(),_xlpm._加工完了日)
)</f>
        <v>#VALUE!</v>
      </c>
      <c r="E130" s="2" t="str" cm="1">
        <f t="array" ref="E130">_xlfn.LET(
    _xlpm._完了日列,#REF!,
    _xlpm._完了日,
    _xlfn.TAKE(
        _xlfn._xlws.FILTER(_xlpm._完了日列,
            (#REF!=#REF!)*
            (DATEVALUE("2025/1/1") &lt; B130)
        ),1
    ),
    IFERROR(_xlpm._完了日,"")
)</f>
        <v/>
      </c>
      <c r="F130" s="2">
        <f t="shared" ref="F130:F193" si="2">IFERROR(
    D130,
    IF(E130&lt;&gt;"", E130, B130)
)</f>
        <v>46171</v>
      </c>
      <c r="G130" s="5" cm="1">
        <f t="array" ref="G13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(A130=_xlpm._依頼NO列) *
                (YEAR(_xlpm._月次年月日列) = YEAR(F130))
            )
        ),
    0)
)</f>
        <v>0</v>
      </c>
      <c r="H130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4380</v>
      </c>
      <c r="I130"/>
      <c r="J130"/>
    </row>
    <row r="131" spans="1:10">
      <c r="A131" s="232" t="s">
        <v>508</v>
      </c>
      <c r="B131" s="2">
        <v>46171</v>
      </c>
      <c r="C131">
        <v>3445</v>
      </c>
      <c r="D131" s="2" t="e" cm="1" vm="10">
        <f t="array" ref="D131">_xlfn.LET(
    _xlpm._完了日,_加工実績DATA[加工完了日],
    _xlpm._調整納期列,_t受注ﾌｧｲﾙ_東レ[調整納期],
    _xlpm._加工完了日,_xlfn.TAKE(
                _xlfn._xlws.FILTER(_xlpm._完了日,
                    (A131=_加工実績DATA[依頼NO])*
                    (YEAR(B131) = YEAR(_xlpm._完了日))
                ),1),
    IF(_xlpm._加工完了日 = 0,NA(),_xlpm._加工完了日)
)</f>
        <v>#VALUE!</v>
      </c>
      <c r="E131" s="2" t="str" cm="1">
        <f t="array" ref="E131">_xlfn.LET(
    _xlpm._完了日列,#REF!,
    _xlpm._完了日,
    _xlfn.TAKE(
        _xlfn._xlws.FILTER(_xlpm._完了日列,
            (#REF!=#REF!)*
            (DATEVALUE("2025/1/1") &lt; B131)
        ),1
    ),
    IFERROR(_xlpm._完了日,"")
)</f>
        <v/>
      </c>
      <c r="F131" s="2">
        <f t="shared" si="2"/>
        <v>46171</v>
      </c>
      <c r="G131" s="5" cm="1">
        <f t="array" ref="G13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(A131=_xlpm._依頼NO列) *
                (YEAR(_xlpm._月次年月日列) = YEAR(F131))
            )
        ),
    0)
)</f>
        <v>0</v>
      </c>
      <c r="H131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3445</v>
      </c>
      <c r="I131"/>
      <c r="J131"/>
    </row>
    <row r="132" spans="1:10">
      <c r="A132" s="232" t="s">
        <v>507</v>
      </c>
      <c r="B132" s="2">
        <v>46163</v>
      </c>
      <c r="C132">
        <v>7335</v>
      </c>
      <c r="D132" s="2" t="e" cm="1" vm="10">
        <f t="array" ref="D132">_xlfn.LET(
    _xlpm._完了日,_加工実績DATA[加工完了日],
    _xlpm._調整納期列,_t受注ﾌｧｲﾙ_東レ[調整納期],
    _xlpm._加工完了日,_xlfn.TAKE(
                _xlfn._xlws.FILTER(_xlpm._完了日,
                    (A132=_加工実績DATA[依頼NO])*
                    (YEAR(B132) = YEAR(_xlpm._完了日))
                ),1),
    IF(_xlpm._加工完了日 = 0,NA(),_xlpm._加工完了日)
)</f>
        <v>#VALUE!</v>
      </c>
      <c r="E132" s="2" t="str" cm="1">
        <f t="array" ref="E132">_xlfn.LET(
    _xlpm._完了日列,#REF!,
    _xlpm._完了日,
    _xlfn.TAKE(
        _xlfn._xlws.FILTER(_xlpm._完了日列,
            (#REF!=#REF!)*
            (DATEVALUE("2025/1/1") &lt; B132)
        ),1
    ),
    IFERROR(_xlpm._完了日,"")
)</f>
        <v/>
      </c>
      <c r="F132" s="2">
        <f t="shared" si="2"/>
        <v>46163</v>
      </c>
      <c r="G132" s="5" cm="1">
        <f t="array" ref="G13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(A132=_xlpm._依頼NO列) *
                (YEAR(_xlpm._月次年月日列) = YEAR(F132))
            )
        ),
    0)
)</f>
        <v>0</v>
      </c>
      <c r="H132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7335</v>
      </c>
      <c r="I132"/>
      <c r="J132"/>
    </row>
    <row r="133" spans="1:10">
      <c r="A133" s="232" t="s">
        <v>205</v>
      </c>
      <c r="B133" s="2">
        <v>46171</v>
      </c>
      <c r="C133">
        <v>960</v>
      </c>
      <c r="D133" s="2" t="e" cm="1" vm="10">
        <f t="array" ref="D133">_xlfn.LET(
    _xlpm._完了日,_加工実績DATA[加工完了日],
    _xlpm._調整納期列,_t受注ﾌｧｲﾙ_東レ[調整納期],
    _xlpm._加工完了日,_xlfn.TAKE(
                _xlfn._xlws.FILTER(_xlpm._完了日,
                    (A133=_加工実績DATA[依頼NO])*
                    (YEAR(B133) = YEAR(_xlpm._完了日))
                ),1),
    IF(_xlpm._加工完了日 = 0,NA(),_xlpm._加工完了日)
)</f>
        <v>#VALUE!</v>
      </c>
      <c r="E133" s="2" t="str" cm="1">
        <f t="array" ref="E133">_xlfn.LET(
    _xlpm._完了日列,#REF!,
    _xlpm._完了日,
    _xlfn.TAKE(
        _xlfn._xlws.FILTER(_xlpm._完了日列,
            (#REF!=#REF!)*
            (DATEVALUE("2025/1/1") &lt; B133)
        ),1
    ),
    IFERROR(_xlpm._完了日,"")
)</f>
        <v/>
      </c>
      <c r="F133" s="2">
        <f t="shared" si="2"/>
        <v>46171</v>
      </c>
      <c r="G133" s="5" cm="1">
        <f t="array" ref="G13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(A133=_xlpm._依頼NO列) *
                (YEAR(_xlpm._月次年月日列) = YEAR(F133))
            )
        ),
    0)
)</f>
        <v>0</v>
      </c>
      <c r="H133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960</v>
      </c>
      <c r="I133"/>
      <c r="J133"/>
    </row>
    <row r="134" spans="1:10">
      <c r="A134" s="232" t="s">
        <v>1544</v>
      </c>
      <c r="B134" s="2">
        <v>46163</v>
      </c>
      <c r="C134">
        <v>52000</v>
      </c>
      <c r="D134" s="2" t="e" cm="1" vm="10">
        <f t="array" ref="D134">_xlfn.LET(
    _xlpm._完了日,_加工実績DATA[加工完了日],
    _xlpm._調整納期列,_t受注ﾌｧｲﾙ_東レ[調整納期],
    _xlpm._加工完了日,_xlfn.TAKE(
                _xlfn._xlws.FILTER(_xlpm._完了日,
                    (A134=_加工実績DATA[依頼NO])*
                    (YEAR(B134) = YEAR(_xlpm._完了日))
                ),1),
    IF(_xlpm._加工完了日 = 0,NA(),_xlpm._加工完了日)
)</f>
        <v>#VALUE!</v>
      </c>
      <c r="E134" s="2" t="str" cm="1">
        <f t="array" ref="E134">_xlfn.LET(
    _xlpm._完了日列,#REF!,
    _xlpm._完了日,
    _xlfn.TAKE(
        _xlfn._xlws.FILTER(_xlpm._完了日列,
            (#REF!=#REF!)*
            (DATEVALUE("2025/1/1") &lt; B134)
        ),1
    ),
    IFERROR(_xlpm._完了日,"")
)</f>
        <v/>
      </c>
      <c r="F134" s="2">
        <f t="shared" si="2"/>
        <v>46163</v>
      </c>
      <c r="G134" s="5" cm="1">
        <f t="array" ref="G13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(A134=_xlpm._依頼NO列) *
                (YEAR(_xlpm._月次年月日列) = YEAR(F134))
            )
        ),
    0)
)</f>
        <v>0</v>
      </c>
      <c r="H134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52000</v>
      </c>
      <c r="I134"/>
      <c r="J134"/>
    </row>
    <row r="135" spans="1:10">
      <c r="A135" s="232" t="s">
        <v>1642</v>
      </c>
      <c r="B135" s="2">
        <v>46171</v>
      </c>
      <c r="C135">
        <v>83070</v>
      </c>
      <c r="D135" s="2" t="e" cm="1" vm="10">
        <f t="array" ref="D135">_xlfn.LET(
    _xlpm._完了日,_加工実績DATA[加工完了日],
    _xlpm._調整納期列,_t受注ﾌｧｲﾙ_東レ[調整納期],
    _xlpm._加工完了日,_xlfn.TAKE(
                _xlfn._xlws.FILTER(_xlpm._完了日,
                    (A135=_加工実績DATA[依頼NO])*
                    (YEAR(B135) = YEAR(_xlpm._完了日))
                ),1),
    IF(_xlpm._加工完了日 = 0,NA(),_xlpm._加工完了日)
)</f>
        <v>#VALUE!</v>
      </c>
      <c r="E135" s="2" t="str" cm="1">
        <f t="array" ref="E135">_xlfn.LET(
    _xlpm._完了日列,#REF!,
    _xlpm._完了日,
    _xlfn.TAKE(
        _xlfn._xlws.FILTER(_xlpm._完了日列,
            (#REF!=#REF!)*
            (DATEVALUE("2025/1/1") &lt; B135)
        ),1
    ),
    IFERROR(_xlpm._完了日,"")
)</f>
        <v/>
      </c>
      <c r="F135" s="2">
        <f t="shared" si="2"/>
        <v>46171</v>
      </c>
      <c r="G135" s="5" cm="1">
        <f t="array" ref="G13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(A135=_xlpm._依頼NO列) *
                (YEAR(_xlpm._月次年月日列) = YEAR(F135))
            )
        ),
    0)
)</f>
        <v>0</v>
      </c>
      <c r="H135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83070</v>
      </c>
      <c r="I135"/>
      <c r="J135"/>
    </row>
    <row r="136" spans="1:10">
      <c r="A136" s="232" t="s">
        <v>342</v>
      </c>
      <c r="B136" s="2">
        <v>46170</v>
      </c>
      <c r="C136">
        <v>273600</v>
      </c>
      <c r="D136" s="2" t="e" cm="1" vm="10">
        <f t="array" ref="D136">_xlfn.LET(
    _xlpm._完了日,_加工実績DATA[加工完了日],
    _xlpm._調整納期列,_t受注ﾌｧｲﾙ_東レ[調整納期],
    _xlpm._加工完了日,_xlfn.TAKE(
                _xlfn._xlws.FILTER(_xlpm._完了日,
                    (A136=_加工実績DATA[依頼NO])*
                    (YEAR(B136) = YEAR(_xlpm._完了日))
                ),1),
    IF(_xlpm._加工完了日 = 0,NA(),_xlpm._加工完了日)
)</f>
        <v>#VALUE!</v>
      </c>
      <c r="E136" s="2" t="str" cm="1">
        <f t="array" ref="E136">_xlfn.LET(
    _xlpm._完了日列,#REF!,
    _xlpm._完了日,
    _xlfn.TAKE(
        _xlfn._xlws.FILTER(_xlpm._完了日列,
            (#REF!=#REF!)*
            (DATEVALUE("2025/1/1") &lt; B136)
        ),1
    ),
    IFERROR(_xlpm._完了日,"")
)</f>
        <v/>
      </c>
      <c r="F136" s="2">
        <f t="shared" si="2"/>
        <v>46170</v>
      </c>
      <c r="G136" s="5" cm="1">
        <f t="array" ref="G13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(A136=_xlpm._依頼NO列) *
                (YEAR(_xlpm._月次年月日列) = YEAR(F136))
            )
        ),
    0)
)</f>
        <v>0</v>
      </c>
      <c r="H136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273600</v>
      </c>
      <c r="I136"/>
      <c r="J136"/>
    </row>
    <row r="137" spans="1:10">
      <c r="A137" s="232" t="s">
        <v>506</v>
      </c>
      <c r="B137" s="2">
        <v>46171</v>
      </c>
      <c r="C137">
        <v>0</v>
      </c>
      <c r="D137" s="2" t="e" cm="1" vm="10">
        <f t="array" ref="D137">_xlfn.LET(
    _xlpm._完了日,_加工実績DATA[加工完了日],
    _xlpm._調整納期列,_t受注ﾌｧｲﾙ_東レ[調整納期],
    _xlpm._加工完了日,_xlfn.TAKE(
                _xlfn._xlws.FILTER(_xlpm._完了日,
                    (A137=_加工実績DATA[依頼NO])*
                    (YEAR(B137) = YEAR(_xlpm._完了日))
                ),1),
    IF(_xlpm._加工完了日 = 0,NA(),_xlpm._加工完了日)
)</f>
        <v>#VALUE!</v>
      </c>
      <c r="E137" s="2" t="str" cm="1">
        <f t="array" ref="E137">_xlfn.LET(
    _xlpm._完了日列,#REF!,
    _xlpm._完了日,
    _xlfn.TAKE(
        _xlfn._xlws.FILTER(_xlpm._完了日列,
            (#REF!=#REF!)*
            (DATEVALUE("2025/1/1") &lt; B137)
        ),1
    ),
    IFERROR(_xlpm._完了日,"")
)</f>
        <v/>
      </c>
      <c r="F137" s="2">
        <f t="shared" si="2"/>
        <v>46171</v>
      </c>
      <c r="G137" s="5" cm="1">
        <f t="array" ref="G13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(A137=_xlpm._依頼NO列) *
                (YEAR(_xlpm._月次年月日列) = YEAR(F137))
            )
        ),
    0)
)</f>
        <v>0</v>
      </c>
      <c r="H137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0</v>
      </c>
      <c r="I137"/>
      <c r="J137"/>
    </row>
    <row r="138" spans="1:10">
      <c r="A138" s="232" t="s">
        <v>952</v>
      </c>
      <c r="B138" s="2">
        <v>46164</v>
      </c>
      <c r="C138">
        <v>27000</v>
      </c>
      <c r="D138" s="2" t="e" cm="1" vm="10">
        <f t="array" ref="D138">_xlfn.LET(
    _xlpm._完了日,_加工実績DATA[加工完了日],
    _xlpm._調整納期列,_t受注ﾌｧｲﾙ_東レ[調整納期],
    _xlpm._加工完了日,_xlfn.TAKE(
                _xlfn._xlws.FILTER(_xlpm._完了日,
                    (A138=_加工実績DATA[依頼NO])*
                    (YEAR(B138) = YEAR(_xlpm._完了日))
                ),1),
    IF(_xlpm._加工完了日 = 0,NA(),_xlpm._加工完了日)
)</f>
        <v>#VALUE!</v>
      </c>
      <c r="E138" s="2" t="str" cm="1">
        <f t="array" ref="E138">_xlfn.LET(
    _xlpm._完了日列,#REF!,
    _xlpm._完了日,
    _xlfn.TAKE(
        _xlfn._xlws.FILTER(_xlpm._完了日列,
            (#REF!=#REF!)*
            (DATEVALUE("2025/1/1") &lt; B138)
        ),1
    ),
    IFERROR(_xlpm._完了日,"")
)</f>
        <v/>
      </c>
      <c r="F138" s="2">
        <f t="shared" si="2"/>
        <v>46164</v>
      </c>
      <c r="G138" s="5" cm="1">
        <f t="array" ref="G13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(A138=_xlpm._依頼NO列) *
                (YEAR(_xlpm._月次年月日列) = YEAR(F138))
            )
        ),
    0)
)</f>
        <v>0</v>
      </c>
      <c r="H138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27000</v>
      </c>
      <c r="I138"/>
      <c r="J138"/>
    </row>
    <row r="139" spans="1:10">
      <c r="A139" s="232" t="s">
        <v>499</v>
      </c>
      <c r="B139" s="2">
        <v>46181</v>
      </c>
      <c r="C139">
        <v>21000</v>
      </c>
      <c r="D139" s="2" t="e" cm="1" vm="10">
        <f t="array" ref="D139">_xlfn.LET(
    _xlpm._完了日,_加工実績DATA[加工完了日],
    _xlpm._調整納期列,_t受注ﾌｧｲﾙ_東レ[調整納期],
    _xlpm._加工完了日,_xlfn.TAKE(
                _xlfn._xlws.FILTER(_xlpm._完了日,
                    (A139=_加工実績DATA[依頼NO])*
                    (YEAR(B139) = YEAR(_xlpm._完了日))
                ),1),
    IF(_xlpm._加工完了日 = 0,NA(),_xlpm._加工完了日)
)</f>
        <v>#VALUE!</v>
      </c>
      <c r="E139" s="2" t="str" cm="1">
        <f t="array" ref="E139">_xlfn.LET(
    _xlpm._完了日列,#REF!,
    _xlpm._完了日,
    _xlfn.TAKE(
        _xlfn._xlws.FILTER(_xlpm._完了日列,
            (#REF!=#REF!)*
            (DATEVALUE("2025/1/1") &lt; B139)
        ),1
    ),
    IFERROR(_xlpm._完了日,"")
)</f>
        <v/>
      </c>
      <c r="F139" s="2">
        <f t="shared" si="2"/>
        <v>46181</v>
      </c>
      <c r="G139" s="5" cm="1">
        <f t="array" ref="G13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(A139=_xlpm._依頼NO列) *
                (YEAR(_xlpm._月次年月日列) = YEAR(F139))
            )
        ),
    0)
)</f>
        <v>0</v>
      </c>
      <c r="H139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21000</v>
      </c>
      <c r="I139"/>
      <c r="J139"/>
    </row>
    <row r="140" spans="1:10">
      <c r="A140" s="232" t="s">
        <v>212</v>
      </c>
      <c r="B140" s="2">
        <v>46170</v>
      </c>
      <c r="C140">
        <v>8800</v>
      </c>
      <c r="D140" s="2" t="e" cm="1" vm="10">
        <f t="array" ref="D140">_xlfn.LET(
    _xlpm._完了日,_加工実績DATA[加工完了日],
    _xlpm._調整納期列,_t受注ﾌｧｲﾙ_東レ[調整納期],
    _xlpm._加工完了日,_xlfn.TAKE(
                _xlfn._xlws.FILTER(_xlpm._完了日,
                    (A140=_加工実績DATA[依頼NO])*
                    (YEAR(B140) = YEAR(_xlpm._完了日))
                ),1),
    IF(_xlpm._加工完了日 = 0,NA(),_xlpm._加工完了日)
)</f>
        <v>#VALUE!</v>
      </c>
      <c r="E140" s="2" t="str" cm="1">
        <f t="array" ref="E140">_xlfn.LET(
    _xlpm._完了日列,#REF!,
    _xlpm._完了日,
    _xlfn.TAKE(
        _xlfn._xlws.FILTER(_xlpm._完了日列,
            (#REF!=#REF!)*
            (DATEVALUE("2025/1/1") &lt; B140)
        ),1
    ),
    IFERROR(_xlpm._完了日,"")
)</f>
        <v/>
      </c>
      <c r="F140" s="2">
        <f t="shared" si="2"/>
        <v>46170</v>
      </c>
      <c r="G140" s="5" cm="1">
        <f t="array" ref="G14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(A140=_xlpm._依頼NO列) *
                (YEAR(_xlpm._月次年月日列) = YEAR(F140))
            )
        ),
    0)
)</f>
        <v>0</v>
      </c>
      <c r="H140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8800</v>
      </c>
      <c r="I140"/>
      <c r="J140"/>
    </row>
    <row r="141" spans="1:10">
      <c r="A141" s="232" t="s">
        <v>211</v>
      </c>
      <c r="B141" s="2">
        <v>46168</v>
      </c>
      <c r="C141">
        <v>4400</v>
      </c>
      <c r="D141" s="2" t="e" cm="1" vm="10">
        <f t="array" ref="D141">_xlfn.LET(
    _xlpm._完了日,_加工実績DATA[加工完了日],
    _xlpm._調整納期列,_t受注ﾌｧｲﾙ_東レ[調整納期],
    _xlpm._加工完了日,_xlfn.TAKE(
                _xlfn._xlws.FILTER(_xlpm._完了日,
                    (A141=_加工実績DATA[依頼NO])*
                    (YEAR(B141) = YEAR(_xlpm._完了日))
                ),1),
    IF(_xlpm._加工完了日 = 0,NA(),_xlpm._加工完了日)
)</f>
        <v>#VALUE!</v>
      </c>
      <c r="E141" s="2" t="str" cm="1">
        <f t="array" ref="E141">_xlfn.LET(
    _xlpm._完了日列,#REF!,
    _xlpm._完了日,
    _xlfn.TAKE(
        _xlfn._xlws.FILTER(_xlpm._完了日列,
            (#REF!=#REF!)*
            (DATEVALUE("2025/1/1") &lt; B141)
        ),1
    ),
    IFERROR(_xlpm._完了日,"")
)</f>
        <v/>
      </c>
      <c r="F141" s="2">
        <f t="shared" si="2"/>
        <v>46168</v>
      </c>
      <c r="G141" s="5" cm="1">
        <f t="array" ref="G14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(A141=_xlpm._依頼NO列) *
                (YEAR(_xlpm._月次年月日列) = YEAR(F141))
            )
        ),
    0)
)</f>
        <v>0</v>
      </c>
      <c r="H141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4400</v>
      </c>
      <c r="I141"/>
      <c r="J141"/>
    </row>
    <row r="142" spans="1:10">
      <c r="A142" s="232" t="s">
        <v>343</v>
      </c>
      <c r="B142" s="2">
        <v>46167</v>
      </c>
      <c r="C142">
        <v>15000</v>
      </c>
      <c r="D142" s="2" t="e" cm="1" vm="10">
        <f t="array" ref="D142">_xlfn.LET(
    _xlpm._完了日,_加工実績DATA[加工完了日],
    _xlpm._調整納期列,_t受注ﾌｧｲﾙ_東レ[調整納期],
    _xlpm._加工完了日,_xlfn.TAKE(
                _xlfn._xlws.FILTER(_xlpm._完了日,
                    (A142=_加工実績DATA[依頼NO])*
                    (YEAR(B142) = YEAR(_xlpm._完了日))
                ),1),
    IF(_xlpm._加工完了日 = 0,NA(),_xlpm._加工完了日)
)</f>
        <v>#VALUE!</v>
      </c>
      <c r="E142" s="2" t="str" cm="1">
        <f t="array" ref="E142">_xlfn.LET(
    _xlpm._完了日列,#REF!,
    _xlpm._完了日,
    _xlfn.TAKE(
        _xlfn._xlws.FILTER(_xlpm._完了日列,
            (#REF!=#REF!)*
            (DATEVALUE("2025/1/1") &lt; B142)
        ),1
    ),
    IFERROR(_xlpm._完了日,"")
)</f>
        <v/>
      </c>
      <c r="F142" s="2">
        <f t="shared" si="2"/>
        <v>46167</v>
      </c>
      <c r="G142" s="5" cm="1">
        <f t="array" ref="G14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(A142=_xlpm._依頼NO列) *
                (YEAR(_xlpm._月次年月日列) = YEAR(F142))
            )
        ),
    0)
)</f>
        <v>0</v>
      </c>
      <c r="H142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15000</v>
      </c>
      <c r="I142"/>
      <c r="J142"/>
    </row>
    <row r="143" spans="1:10">
      <c r="A143" s="232" t="s">
        <v>1527</v>
      </c>
      <c r="B143" s="2">
        <v>46161</v>
      </c>
      <c r="C143">
        <v>3020</v>
      </c>
      <c r="D143" s="2" t="e" cm="1" vm="10">
        <f t="array" ref="D143">_xlfn.LET(
    _xlpm._完了日,_加工実績DATA[加工完了日],
    _xlpm._調整納期列,_t受注ﾌｧｲﾙ_東レ[調整納期],
    _xlpm._加工完了日,_xlfn.TAKE(
                _xlfn._xlws.FILTER(_xlpm._完了日,
                    (A143=_加工実績DATA[依頼NO])*
                    (YEAR(B143) = YEAR(_xlpm._完了日))
                ),1),
    IF(_xlpm._加工完了日 = 0,NA(),_xlpm._加工完了日)
)</f>
        <v>#VALUE!</v>
      </c>
      <c r="E143" s="2" t="str" cm="1">
        <f t="array" ref="E143">_xlfn.LET(
    _xlpm._完了日列,#REF!,
    _xlpm._完了日,
    _xlfn.TAKE(
        _xlfn._xlws.FILTER(_xlpm._完了日列,
            (#REF!=#REF!)*
            (DATEVALUE("2025/1/1") &lt; B143)
        ),1
    ),
    IFERROR(_xlpm._完了日,"")
)</f>
        <v/>
      </c>
      <c r="F143" s="2">
        <f t="shared" si="2"/>
        <v>46161</v>
      </c>
      <c r="G143" s="5" cm="1">
        <f t="array" ref="G14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(A143=_xlpm._依頼NO列) *
                (YEAR(_xlpm._月次年月日列) = YEAR(F143))
            )
        ),
    0)
)</f>
        <v>0</v>
      </c>
      <c r="H143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3020</v>
      </c>
      <c r="I143"/>
      <c r="J143"/>
    </row>
    <row r="144" spans="1:10">
      <c r="A144" s="232" t="s">
        <v>1532</v>
      </c>
      <c r="B144" s="2">
        <v>46170</v>
      </c>
      <c r="C144">
        <v>78000</v>
      </c>
      <c r="D144" s="2" t="e" cm="1" vm="10">
        <f t="array" ref="D144">_xlfn.LET(
    _xlpm._完了日,_加工実績DATA[加工完了日],
    _xlpm._調整納期列,_t受注ﾌｧｲﾙ_東レ[調整納期],
    _xlpm._加工完了日,_xlfn.TAKE(
                _xlfn._xlws.FILTER(_xlpm._完了日,
                    (A144=_加工実績DATA[依頼NO])*
                    (YEAR(B144) = YEAR(_xlpm._完了日))
                ),1),
    IF(_xlpm._加工完了日 = 0,NA(),_xlpm._加工完了日)
)</f>
        <v>#VALUE!</v>
      </c>
      <c r="E144" s="2" t="str" cm="1">
        <f t="array" ref="E144">_xlfn.LET(
    _xlpm._完了日列,#REF!,
    _xlpm._完了日,
    _xlfn.TAKE(
        _xlfn._xlws.FILTER(_xlpm._完了日列,
            (#REF!=#REF!)*
            (DATEVALUE("2025/1/1") &lt; B144)
        ),1
    ),
    IFERROR(_xlpm._完了日,"")
)</f>
        <v/>
      </c>
      <c r="F144" s="2">
        <f t="shared" si="2"/>
        <v>46170</v>
      </c>
      <c r="G144" s="5" cm="1">
        <f t="array" ref="G14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(A144=_xlpm._依頼NO列) *
                (YEAR(_xlpm._月次年月日列) = YEAR(F144))
            )
        ),
    0)
)</f>
        <v>0</v>
      </c>
      <c r="H144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78000</v>
      </c>
      <c r="I144"/>
      <c r="J144"/>
    </row>
    <row r="145" spans="1:10">
      <c r="A145" s="232" t="s">
        <v>1522</v>
      </c>
      <c r="B145" s="2">
        <v>46157</v>
      </c>
      <c r="C145">
        <v>13608</v>
      </c>
      <c r="D145" s="2" t="e" cm="1" vm="10">
        <f t="array" ref="D145">_xlfn.LET(
    _xlpm._完了日,_加工実績DATA[加工完了日],
    _xlpm._調整納期列,_t受注ﾌｧｲﾙ_東レ[調整納期],
    _xlpm._加工完了日,_xlfn.TAKE(
                _xlfn._xlws.FILTER(_xlpm._完了日,
                    (A145=_加工実績DATA[依頼NO])*
                    (YEAR(B145) = YEAR(_xlpm._完了日))
                ),1),
    IF(_xlpm._加工完了日 = 0,NA(),_xlpm._加工完了日)
)</f>
        <v>#VALUE!</v>
      </c>
      <c r="E145" s="2" t="str" cm="1">
        <f t="array" ref="E145">_xlfn.LET(
    _xlpm._完了日列,#REF!,
    _xlpm._完了日,
    _xlfn.TAKE(
        _xlfn._xlws.FILTER(_xlpm._完了日列,
            (#REF!=#REF!)*
            (DATEVALUE("2025/1/1") &lt; B145)
        ),1
    ),
    IFERROR(_xlpm._完了日,"")
)</f>
        <v/>
      </c>
      <c r="F145" s="2">
        <f t="shared" si="2"/>
        <v>46157</v>
      </c>
      <c r="G145" s="5" cm="1">
        <f t="array" ref="G14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(A145=_xlpm._依頼NO列) *
                (YEAR(_xlpm._月次年月日列) = YEAR(F145))
            )
        ),
    0)
)</f>
        <v>0</v>
      </c>
      <c r="H145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13608</v>
      </c>
      <c r="I145"/>
      <c r="J145"/>
    </row>
    <row r="146" spans="1:10">
      <c r="A146" s="232" t="s">
        <v>1535</v>
      </c>
      <c r="B146" s="2">
        <v>46163</v>
      </c>
      <c r="C146">
        <v>84000</v>
      </c>
      <c r="D146" s="2" t="e" cm="1" vm="10">
        <f t="array" ref="D146">_xlfn.LET(
    _xlpm._完了日,_加工実績DATA[加工完了日],
    _xlpm._調整納期列,_t受注ﾌｧｲﾙ_東レ[調整納期],
    _xlpm._加工完了日,_xlfn.TAKE(
                _xlfn._xlws.FILTER(_xlpm._完了日,
                    (A146=_加工実績DATA[依頼NO])*
                    (YEAR(B146) = YEAR(_xlpm._完了日))
                ),1),
    IF(_xlpm._加工完了日 = 0,NA(),_xlpm._加工完了日)
)</f>
        <v>#VALUE!</v>
      </c>
      <c r="E146" s="2" t="str" cm="1">
        <f t="array" ref="E146">_xlfn.LET(
    _xlpm._完了日列,#REF!,
    _xlpm._完了日,
    _xlfn.TAKE(
        _xlfn._xlws.FILTER(_xlpm._完了日列,
            (#REF!=#REF!)*
            (DATEVALUE("2025/1/1") &lt; B146)
        ),1
    ),
    IFERROR(_xlpm._完了日,"")
)</f>
        <v/>
      </c>
      <c r="F146" s="2">
        <f t="shared" si="2"/>
        <v>46163</v>
      </c>
      <c r="G146" s="5" cm="1">
        <f t="array" ref="G14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(A146=_xlpm._依頼NO列) *
                (YEAR(_xlpm._月次年月日列) = YEAR(F146))
            )
        ),
    0)
)</f>
        <v>0</v>
      </c>
      <c r="H146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84000</v>
      </c>
      <c r="I146"/>
      <c r="J146"/>
    </row>
    <row r="147" spans="1:10">
      <c r="A147" s="232" t="s">
        <v>1537</v>
      </c>
      <c r="B147" s="2">
        <v>46167</v>
      </c>
      <c r="C147">
        <v>34000</v>
      </c>
      <c r="D147" s="2" t="e" cm="1" vm="10">
        <f t="array" ref="D147">_xlfn.LET(
    _xlpm._完了日,_加工実績DATA[加工完了日],
    _xlpm._調整納期列,_t受注ﾌｧｲﾙ_東レ[調整納期],
    _xlpm._加工完了日,_xlfn.TAKE(
                _xlfn._xlws.FILTER(_xlpm._完了日,
                    (A147=_加工実績DATA[依頼NO])*
                    (YEAR(B147) = YEAR(_xlpm._完了日))
                ),1),
    IF(_xlpm._加工完了日 = 0,NA(),_xlpm._加工完了日)
)</f>
        <v>#VALUE!</v>
      </c>
      <c r="E147" s="2" t="str" cm="1">
        <f t="array" ref="E147">_xlfn.LET(
    _xlpm._完了日列,#REF!,
    _xlpm._完了日,
    _xlfn.TAKE(
        _xlfn._xlws.FILTER(_xlpm._完了日列,
            (#REF!=#REF!)*
            (DATEVALUE("2025/1/1") &lt; B147)
        ),1
    ),
    IFERROR(_xlpm._完了日,"")
)</f>
        <v/>
      </c>
      <c r="F147" s="2">
        <f t="shared" si="2"/>
        <v>46167</v>
      </c>
      <c r="G147" s="5" cm="1">
        <f t="array" ref="G14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(A147=_xlpm._依頼NO列) *
                (YEAR(_xlpm._月次年月日列) = YEAR(F147))
            )
        ),
    0)
)</f>
        <v>0</v>
      </c>
      <c r="H147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34000</v>
      </c>
      <c r="I147"/>
      <c r="J147"/>
    </row>
    <row r="148" spans="1:10">
      <c r="A148" s="232" t="s">
        <v>1541</v>
      </c>
      <c r="B148" s="2">
        <v>46161</v>
      </c>
      <c r="C148">
        <v>98000</v>
      </c>
      <c r="D148" s="2" t="e" cm="1" vm="10">
        <f t="array" ref="D148">_xlfn.LET(
    _xlpm._完了日,_加工実績DATA[加工完了日],
    _xlpm._調整納期列,_t受注ﾌｧｲﾙ_東レ[調整納期],
    _xlpm._加工完了日,_xlfn.TAKE(
                _xlfn._xlws.FILTER(_xlpm._完了日,
                    (A148=_加工実績DATA[依頼NO])*
                    (YEAR(B148) = YEAR(_xlpm._完了日))
                ),1),
    IF(_xlpm._加工完了日 = 0,NA(),_xlpm._加工完了日)
)</f>
        <v>#VALUE!</v>
      </c>
      <c r="E148" s="2" t="str" cm="1">
        <f t="array" ref="E148">_xlfn.LET(
    _xlpm._完了日列,#REF!,
    _xlpm._完了日,
    _xlfn.TAKE(
        _xlfn._xlws.FILTER(_xlpm._完了日列,
            (#REF!=#REF!)*
            (DATEVALUE("2025/1/1") &lt; B148)
        ),1
    ),
    IFERROR(_xlpm._完了日,"")
)</f>
        <v/>
      </c>
      <c r="F148" s="2">
        <f t="shared" si="2"/>
        <v>46161</v>
      </c>
      <c r="G148" s="5" cm="1">
        <f t="array" ref="G14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(A148=_xlpm._依頼NO列) *
                (YEAR(_xlpm._月次年月日列) = YEAR(F148))
            )
        ),
    0)
)</f>
        <v>0</v>
      </c>
      <c r="H148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98000</v>
      </c>
      <c r="I148"/>
      <c r="J148"/>
    </row>
    <row r="149" spans="1:10">
      <c r="A149" s="232" t="s">
        <v>1510</v>
      </c>
      <c r="B149" s="2">
        <v>46157</v>
      </c>
      <c r="C149">
        <v>11000</v>
      </c>
      <c r="D149" s="2" t="e" cm="1" vm="10">
        <f t="array" ref="D149">_xlfn.LET(
    _xlpm._完了日,_加工実績DATA[加工完了日],
    _xlpm._調整納期列,_t受注ﾌｧｲﾙ_東レ[調整納期],
    _xlpm._加工完了日,_xlfn.TAKE(
                _xlfn._xlws.FILTER(_xlpm._完了日,
                    (A149=_加工実績DATA[依頼NO])*
                    (YEAR(B149) = YEAR(_xlpm._完了日))
                ),1),
    IF(_xlpm._加工完了日 = 0,NA(),_xlpm._加工完了日)
)</f>
        <v>#VALUE!</v>
      </c>
      <c r="E149" s="2" t="str" cm="1">
        <f t="array" ref="E149">_xlfn.LET(
    _xlpm._完了日列,#REF!,
    _xlpm._完了日,
    _xlfn.TAKE(
        _xlfn._xlws.FILTER(_xlpm._完了日列,
            (#REF!=#REF!)*
            (DATEVALUE("2025/1/1") &lt; B149)
        ),1
    ),
    IFERROR(_xlpm._完了日,"")
)</f>
        <v/>
      </c>
      <c r="F149" s="2">
        <f t="shared" si="2"/>
        <v>46157</v>
      </c>
      <c r="G149" s="5" cm="1">
        <f t="array" ref="G14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(A149=_xlpm._依頼NO列) *
                (YEAR(_xlpm._月次年月日列) = YEAR(F149))
            )
        ),
    0)
)</f>
        <v>0</v>
      </c>
      <c r="H149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11000</v>
      </c>
      <c r="I149"/>
      <c r="J149"/>
    </row>
    <row r="150" spans="1:10">
      <c r="A150" s="232" t="s">
        <v>1467</v>
      </c>
      <c r="B150" s="2">
        <v>46164</v>
      </c>
      <c r="C150">
        <v>10400</v>
      </c>
      <c r="D150" s="2" t="e" cm="1" vm="10">
        <f t="array" ref="D150">_xlfn.LET(
    _xlpm._完了日,_加工実績DATA[加工完了日],
    _xlpm._調整納期列,_t受注ﾌｧｲﾙ_東レ[調整納期],
    _xlpm._加工完了日,_xlfn.TAKE(
                _xlfn._xlws.FILTER(_xlpm._完了日,
                    (A150=_加工実績DATA[依頼NO])*
                    (YEAR(B150) = YEAR(_xlpm._完了日))
                ),1),
    IF(_xlpm._加工完了日 = 0,NA(),_xlpm._加工完了日)
)</f>
        <v>#VALUE!</v>
      </c>
      <c r="E150" s="2" t="str" cm="1">
        <f t="array" ref="E150">_xlfn.LET(
    _xlpm._完了日列,#REF!,
    _xlpm._完了日,
    _xlfn.TAKE(
        _xlfn._xlws.FILTER(_xlpm._完了日列,
            (#REF!=#REF!)*
            (DATEVALUE("2025/1/1") &lt; B150)
        ),1
    ),
    IFERROR(_xlpm._完了日,"")
)</f>
        <v/>
      </c>
      <c r="F150" s="2">
        <f t="shared" si="2"/>
        <v>46164</v>
      </c>
      <c r="G150" s="5" cm="1">
        <f t="array" ref="G15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(A150=_xlpm._依頼NO列) *
                (YEAR(_xlpm._月次年月日列) = YEAR(F150))
            )
        ),
    0)
)</f>
        <v>0</v>
      </c>
      <c r="H150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10400</v>
      </c>
      <c r="I150"/>
      <c r="J150"/>
    </row>
    <row r="151" spans="1:10">
      <c r="A151" s="232" t="s">
        <v>1470</v>
      </c>
      <c r="B151" s="2">
        <v>46155</v>
      </c>
      <c r="C151">
        <v>60000</v>
      </c>
      <c r="D151" s="2" t="e" cm="1" vm="10">
        <f t="array" ref="D151">_xlfn.LET(
    _xlpm._完了日,_加工実績DATA[加工完了日],
    _xlpm._調整納期列,_t受注ﾌｧｲﾙ_東レ[調整納期],
    _xlpm._加工完了日,_xlfn.TAKE(
                _xlfn._xlws.FILTER(_xlpm._完了日,
                    (A151=_加工実績DATA[依頼NO])*
                    (YEAR(B151) = YEAR(_xlpm._完了日))
                ),1),
    IF(_xlpm._加工完了日 = 0,NA(),_xlpm._加工完了日)
)</f>
        <v>#VALUE!</v>
      </c>
      <c r="E151" s="2" t="str" cm="1">
        <f t="array" ref="E151">_xlfn.LET(
    _xlpm._完了日列,#REF!,
    _xlpm._完了日,
    _xlfn.TAKE(
        _xlfn._xlws.FILTER(_xlpm._完了日列,
            (#REF!=#REF!)*
            (DATEVALUE("2025/1/1") &lt; B151)
        ),1
    ),
    IFERROR(_xlpm._完了日,"")
)</f>
        <v/>
      </c>
      <c r="F151" s="2">
        <f t="shared" si="2"/>
        <v>46155</v>
      </c>
      <c r="G151" s="5" cm="1">
        <f t="array" ref="G15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(A151=_xlpm._依頼NO列) *
                (YEAR(_xlpm._月次年月日列) = YEAR(F151))
            )
        ),
    0)
)</f>
        <v>0</v>
      </c>
      <c r="H151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60000</v>
      </c>
      <c r="I151"/>
      <c r="J151"/>
    </row>
    <row r="152" spans="1:10">
      <c r="A152" s="232" t="s">
        <v>505</v>
      </c>
      <c r="B152" s="2">
        <v>46157</v>
      </c>
      <c r="C152">
        <v>22000</v>
      </c>
      <c r="D152" s="2" t="e" cm="1" vm="10">
        <f t="array" ref="D152">_xlfn.LET(
    _xlpm._完了日,_加工実績DATA[加工完了日],
    _xlpm._調整納期列,_t受注ﾌｧｲﾙ_東レ[調整納期],
    _xlpm._加工完了日,_xlfn.TAKE(
                _xlfn._xlws.FILTER(_xlpm._完了日,
                    (A152=_加工実績DATA[依頼NO])*
                    (YEAR(B152) = YEAR(_xlpm._完了日))
                ),1),
    IF(_xlpm._加工完了日 = 0,NA(),_xlpm._加工完了日)
)</f>
        <v>#VALUE!</v>
      </c>
      <c r="E152" s="2" t="str" cm="1">
        <f t="array" ref="E152">_xlfn.LET(
    _xlpm._完了日列,#REF!,
    _xlpm._完了日,
    _xlfn.TAKE(
        _xlfn._xlws.FILTER(_xlpm._完了日列,
            (#REF!=#REF!)*
            (DATEVALUE("2025/1/1") &lt; B152)
        ),1
    ),
    IFERROR(_xlpm._完了日,"")
)</f>
        <v/>
      </c>
      <c r="F152" s="2">
        <f t="shared" si="2"/>
        <v>46157</v>
      </c>
      <c r="G152" s="5" cm="1">
        <f t="array" ref="G15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(A152=_xlpm._依頼NO列) *
                (YEAR(_xlpm._月次年月日列) = YEAR(F152))
            )
        ),
    0)
)</f>
        <v>0</v>
      </c>
      <c r="H152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22000</v>
      </c>
      <c r="I152"/>
      <c r="J152"/>
    </row>
    <row r="153" spans="1:10">
      <c r="A153" s="232" t="s">
        <v>504</v>
      </c>
      <c r="B153" s="2">
        <v>46155</v>
      </c>
      <c r="C153">
        <v>6150</v>
      </c>
      <c r="D153" s="2" t="e" cm="1" vm="10">
        <f t="array" ref="D153">_xlfn.LET(
    _xlpm._完了日,_加工実績DATA[加工完了日],
    _xlpm._調整納期列,_t受注ﾌｧｲﾙ_東レ[調整納期],
    _xlpm._加工完了日,_xlfn.TAKE(
                _xlfn._xlws.FILTER(_xlpm._完了日,
                    (A153=_加工実績DATA[依頼NO])*
                    (YEAR(B153) = YEAR(_xlpm._完了日))
                ),1),
    IF(_xlpm._加工完了日 = 0,NA(),_xlpm._加工完了日)
)</f>
        <v>#VALUE!</v>
      </c>
      <c r="E153" s="2" t="str" cm="1">
        <f t="array" ref="E153">_xlfn.LET(
    _xlpm._完了日列,#REF!,
    _xlpm._完了日,
    _xlfn.TAKE(
        _xlfn._xlws.FILTER(_xlpm._完了日列,
            (#REF!=#REF!)*
            (DATEVALUE("2025/1/1") &lt; B153)
        ),1
    ),
    IFERROR(_xlpm._完了日,"")
)</f>
        <v/>
      </c>
      <c r="F153" s="2">
        <f t="shared" si="2"/>
        <v>46155</v>
      </c>
      <c r="G153" s="5" cm="1">
        <f t="array" ref="G15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(A153=_xlpm._依頼NO列) *
                (YEAR(_xlpm._月次年月日列) = YEAR(F153))
            )
        ),
    0)
)</f>
        <v>0</v>
      </c>
      <c r="H153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6150</v>
      </c>
      <c r="I153"/>
      <c r="J153"/>
    </row>
    <row r="154" spans="1:10">
      <c r="A154" s="232" t="s">
        <v>341</v>
      </c>
      <c r="B154" s="2">
        <v>46160</v>
      </c>
      <c r="C154">
        <v>192000</v>
      </c>
      <c r="D154" s="2" t="e" cm="1" vm="10">
        <f t="array" ref="D154">_xlfn.LET(
    _xlpm._完了日,_加工実績DATA[加工完了日],
    _xlpm._調整納期列,_t受注ﾌｧｲﾙ_東レ[調整納期],
    _xlpm._加工完了日,_xlfn.TAKE(
                _xlfn._xlws.FILTER(_xlpm._完了日,
                    (A154=_加工実績DATA[依頼NO])*
                    (YEAR(B154) = YEAR(_xlpm._完了日))
                ),1),
    IF(_xlpm._加工完了日 = 0,NA(),_xlpm._加工完了日)
)</f>
        <v>#VALUE!</v>
      </c>
      <c r="E154" s="2" t="str" cm="1">
        <f t="array" ref="E154">_xlfn.LET(
    _xlpm._完了日列,#REF!,
    _xlpm._完了日,
    _xlfn.TAKE(
        _xlfn._xlws.FILTER(_xlpm._完了日列,
            (#REF!=#REF!)*
            (DATEVALUE("2025/1/1") &lt; B154)
        ),1
    ),
    IFERROR(_xlpm._完了日,"")
)</f>
        <v/>
      </c>
      <c r="F154" s="2">
        <f t="shared" si="2"/>
        <v>46160</v>
      </c>
      <c r="G154" s="5" cm="1">
        <f t="array" ref="G15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(A154=_xlpm._依頼NO列) *
                (YEAR(_xlpm._月次年月日列) = YEAR(F154))
            )
        ),
    0)
)</f>
        <v>0</v>
      </c>
      <c r="H154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192000</v>
      </c>
      <c r="I154"/>
      <c r="J154"/>
    </row>
    <row r="155" spans="1:10">
      <c r="A155" s="232" t="s">
        <v>1486</v>
      </c>
      <c r="B155" s="2">
        <v>46171</v>
      </c>
      <c r="C155">
        <v>234000</v>
      </c>
      <c r="D155" s="2" t="e" cm="1" vm="10">
        <f t="array" ref="D155">_xlfn.LET(
    _xlpm._完了日,_加工実績DATA[加工完了日],
    _xlpm._調整納期列,_t受注ﾌｧｲﾙ_東レ[調整納期],
    _xlpm._加工完了日,_xlfn.TAKE(
                _xlfn._xlws.FILTER(_xlpm._完了日,
                    (A155=_加工実績DATA[依頼NO])*
                    (YEAR(B155) = YEAR(_xlpm._完了日))
                ),1),
    IF(_xlpm._加工完了日 = 0,NA(),_xlpm._加工完了日)
)</f>
        <v>#VALUE!</v>
      </c>
      <c r="E155" s="2" t="str" cm="1">
        <f t="array" ref="E155">_xlfn.LET(
    _xlpm._完了日列,#REF!,
    _xlpm._完了日,
    _xlfn.TAKE(
        _xlfn._xlws.FILTER(_xlpm._完了日列,
            (#REF!=#REF!)*
            (DATEVALUE("2025/1/1") &lt; B155)
        ),1
    ),
    IFERROR(_xlpm._完了日,"")
)</f>
        <v/>
      </c>
      <c r="F155" s="2">
        <f t="shared" si="2"/>
        <v>46171</v>
      </c>
      <c r="G155" s="5" cm="1">
        <f t="array" ref="G15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(A155=_xlpm._依頼NO列) *
                (YEAR(_xlpm._月次年月日列) = YEAR(F155))
            )
        ),
    0)
)</f>
        <v>0</v>
      </c>
      <c r="H155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234000</v>
      </c>
      <c r="I155"/>
      <c r="J155"/>
    </row>
    <row r="156" spans="1:10">
      <c r="A156" s="232" t="s">
        <v>1487</v>
      </c>
      <c r="B156" s="2">
        <v>46169</v>
      </c>
      <c r="C156">
        <v>234000</v>
      </c>
      <c r="D156" s="2" t="e" cm="1" vm="10">
        <f t="array" ref="D156">_xlfn.LET(
    _xlpm._完了日,_加工実績DATA[加工完了日],
    _xlpm._調整納期列,_t受注ﾌｧｲﾙ_東レ[調整納期],
    _xlpm._加工完了日,_xlfn.TAKE(
                _xlfn._xlws.FILTER(_xlpm._完了日,
                    (A156=_加工実績DATA[依頼NO])*
                    (YEAR(B156) = YEAR(_xlpm._完了日))
                ),1),
    IF(_xlpm._加工完了日 = 0,NA(),_xlpm._加工完了日)
)</f>
        <v>#VALUE!</v>
      </c>
      <c r="E156" s="2" t="str" cm="1">
        <f t="array" ref="E156">_xlfn.LET(
    _xlpm._完了日列,#REF!,
    _xlpm._完了日,
    _xlfn.TAKE(
        _xlfn._xlws.FILTER(_xlpm._完了日列,
            (#REF!=#REF!)*
            (DATEVALUE("2025/1/1") &lt; B156)
        ),1
    ),
    IFERROR(_xlpm._完了日,"")
)</f>
        <v/>
      </c>
      <c r="F156" s="2">
        <f t="shared" si="2"/>
        <v>46169</v>
      </c>
      <c r="G156" s="5" cm="1">
        <f t="array" ref="G15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(A156=_xlpm._依頼NO列) *
                (YEAR(_xlpm._月次年月日列) = YEAR(F156))
            )
        ),
    0)
)</f>
        <v>0</v>
      </c>
      <c r="H156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234000</v>
      </c>
      <c r="I156"/>
      <c r="J156"/>
    </row>
    <row r="157" spans="1:10">
      <c r="A157" s="232" t="s">
        <v>1488</v>
      </c>
      <c r="B157" s="2">
        <v>46171</v>
      </c>
      <c r="C157">
        <v>181428</v>
      </c>
      <c r="D157" s="2" t="e" cm="1" vm="10">
        <f t="array" ref="D157">_xlfn.LET(
    _xlpm._完了日,_加工実績DATA[加工完了日],
    _xlpm._調整納期列,_t受注ﾌｧｲﾙ_東レ[調整納期],
    _xlpm._加工完了日,_xlfn.TAKE(
                _xlfn._xlws.FILTER(_xlpm._完了日,
                    (A157=_加工実績DATA[依頼NO])*
                    (YEAR(B157) = YEAR(_xlpm._完了日))
                ),1),
    IF(_xlpm._加工完了日 = 0,NA(),_xlpm._加工完了日)
)</f>
        <v>#VALUE!</v>
      </c>
      <c r="E157" s="2" t="str" cm="1">
        <f t="array" ref="E157">_xlfn.LET(
    _xlpm._完了日列,#REF!,
    _xlpm._完了日,
    _xlfn.TAKE(
        _xlfn._xlws.FILTER(_xlpm._完了日列,
            (#REF!=#REF!)*
            (DATEVALUE("2025/1/1") &lt; B157)
        ),1
    ),
    IFERROR(_xlpm._完了日,"")
)</f>
        <v/>
      </c>
      <c r="F157" s="2">
        <f t="shared" si="2"/>
        <v>46171</v>
      </c>
      <c r="G157" s="5" cm="1">
        <f t="array" ref="G15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(A157=_xlpm._依頼NO列) *
                (YEAR(_xlpm._月次年月日列) = YEAR(F157))
            )
        ),
    0)
)</f>
        <v>0</v>
      </c>
      <c r="H157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181428</v>
      </c>
      <c r="I157"/>
      <c r="J157"/>
    </row>
    <row r="158" spans="1:10">
      <c r="A158" s="232" t="s">
        <v>1489</v>
      </c>
      <c r="B158" s="2">
        <v>46163</v>
      </c>
      <c r="C158">
        <v>158340</v>
      </c>
      <c r="D158" s="2" t="e" cm="1" vm="10">
        <f t="array" ref="D158">_xlfn.LET(
    _xlpm._完了日,_加工実績DATA[加工完了日],
    _xlpm._調整納期列,_t受注ﾌｧｲﾙ_東レ[調整納期],
    _xlpm._加工完了日,_xlfn.TAKE(
                _xlfn._xlws.FILTER(_xlpm._完了日,
                    (A158=_加工実績DATA[依頼NO])*
                    (YEAR(B158) = YEAR(_xlpm._完了日))
                ),1),
    IF(_xlpm._加工完了日 = 0,NA(),_xlpm._加工完了日)
)</f>
        <v>#VALUE!</v>
      </c>
      <c r="E158" s="2" t="str" cm="1">
        <f t="array" ref="E158">_xlfn.LET(
    _xlpm._完了日列,#REF!,
    _xlpm._完了日,
    _xlfn.TAKE(
        _xlfn._xlws.FILTER(_xlpm._完了日列,
            (#REF!=#REF!)*
            (DATEVALUE("2025/1/1") &lt; B158)
        ),1
    ),
    IFERROR(_xlpm._完了日,"")
)</f>
        <v/>
      </c>
      <c r="F158" s="2">
        <f t="shared" si="2"/>
        <v>46163</v>
      </c>
      <c r="G158" s="5" cm="1">
        <f t="array" ref="G15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(A158=_xlpm._依頼NO列) *
                (YEAR(_xlpm._月次年月日列) = YEAR(F158))
            )
        ),
    0)
)</f>
        <v>0</v>
      </c>
      <c r="H158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158340</v>
      </c>
      <c r="I158"/>
      <c r="J158"/>
    </row>
    <row r="159" spans="1:10">
      <c r="A159" s="232" t="s">
        <v>1493</v>
      </c>
      <c r="B159" s="2">
        <v>46170</v>
      </c>
      <c r="C159">
        <v>234000</v>
      </c>
      <c r="D159" s="2" t="e" cm="1" vm="10">
        <f t="array" ref="D159">_xlfn.LET(
    _xlpm._完了日,_加工実績DATA[加工完了日],
    _xlpm._調整納期列,_t受注ﾌｧｲﾙ_東レ[調整納期],
    _xlpm._加工完了日,_xlfn.TAKE(
                _xlfn._xlws.FILTER(_xlpm._完了日,
                    (A159=_加工実績DATA[依頼NO])*
                    (YEAR(B159) = YEAR(_xlpm._完了日))
                ),1),
    IF(_xlpm._加工完了日 = 0,NA(),_xlpm._加工完了日)
)</f>
        <v>#VALUE!</v>
      </c>
      <c r="E159" s="2" t="str" cm="1">
        <f t="array" ref="E159">_xlfn.LET(
    _xlpm._完了日列,#REF!,
    _xlpm._完了日,
    _xlfn.TAKE(
        _xlfn._xlws.FILTER(_xlpm._完了日列,
            (#REF!=#REF!)*
            (DATEVALUE("2025/1/1") &lt; B159)
        ),1
    ),
    IFERROR(_xlpm._完了日,"")
)</f>
        <v/>
      </c>
      <c r="F159" s="2">
        <f t="shared" si="2"/>
        <v>46170</v>
      </c>
      <c r="G159" s="5" cm="1">
        <f t="array" ref="G15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(A159=_xlpm._依頼NO列) *
                (YEAR(_xlpm._月次年月日列) = YEAR(F159))
            )
        ),
    0)
)</f>
        <v>0</v>
      </c>
      <c r="H159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234000</v>
      </c>
      <c r="I159"/>
      <c r="J159"/>
    </row>
    <row r="160" spans="1:10">
      <c r="A160" s="232" t="s">
        <v>1494</v>
      </c>
      <c r="B160" s="2">
        <v>46164</v>
      </c>
      <c r="C160">
        <v>234000</v>
      </c>
      <c r="D160" s="2" t="e" cm="1" vm="10">
        <f t="array" ref="D160">_xlfn.LET(
    _xlpm._完了日,_加工実績DATA[加工完了日],
    _xlpm._調整納期列,_t受注ﾌｧｲﾙ_東レ[調整納期],
    _xlpm._加工完了日,_xlfn.TAKE(
                _xlfn._xlws.FILTER(_xlpm._完了日,
                    (A160=_加工実績DATA[依頼NO])*
                    (YEAR(B160) = YEAR(_xlpm._完了日))
                ),1),
    IF(_xlpm._加工完了日 = 0,NA(),_xlpm._加工完了日)
)</f>
        <v>#VALUE!</v>
      </c>
      <c r="E160" s="2" t="str" cm="1">
        <f t="array" ref="E160">_xlfn.LET(
    _xlpm._完了日列,#REF!,
    _xlpm._完了日,
    _xlfn.TAKE(
        _xlfn._xlws.FILTER(_xlpm._完了日列,
            (#REF!=#REF!)*
            (DATEVALUE("2025/1/1") &lt; B160)
        ),1
    ),
    IFERROR(_xlpm._完了日,"")
)</f>
        <v/>
      </c>
      <c r="F160" s="2">
        <f t="shared" si="2"/>
        <v>46164</v>
      </c>
      <c r="G160" s="5" cm="1">
        <f t="array" ref="G16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(A160=_xlpm._依頼NO列) *
                (YEAR(_xlpm._月次年月日列) = YEAR(F160))
            )
        ),
    0)
)</f>
        <v>0</v>
      </c>
      <c r="H160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234000</v>
      </c>
      <c r="I160"/>
      <c r="J160"/>
    </row>
    <row r="161" spans="1:10">
      <c r="A161" s="232" t="s">
        <v>1495</v>
      </c>
      <c r="B161" s="2">
        <v>46167</v>
      </c>
      <c r="C161">
        <v>234000</v>
      </c>
      <c r="D161" s="2" t="e" cm="1" vm="10">
        <f t="array" ref="D161">_xlfn.LET(
    _xlpm._完了日,_加工実績DATA[加工完了日],
    _xlpm._調整納期列,_t受注ﾌｧｲﾙ_東レ[調整納期],
    _xlpm._加工完了日,_xlfn.TAKE(
                _xlfn._xlws.FILTER(_xlpm._完了日,
                    (A161=_加工実績DATA[依頼NO])*
                    (YEAR(B161) = YEAR(_xlpm._完了日))
                ),1),
    IF(_xlpm._加工完了日 = 0,NA(),_xlpm._加工完了日)
)</f>
        <v>#VALUE!</v>
      </c>
      <c r="E161" s="2" t="str" cm="1">
        <f t="array" ref="E161">_xlfn.LET(
    _xlpm._完了日列,#REF!,
    _xlpm._完了日,
    _xlfn.TAKE(
        _xlfn._xlws.FILTER(_xlpm._完了日列,
            (#REF!=#REF!)*
            (DATEVALUE("2025/1/1") &lt; B161)
        ),1
    ),
    IFERROR(_xlpm._完了日,"")
)</f>
        <v/>
      </c>
      <c r="F161" s="2">
        <f t="shared" si="2"/>
        <v>46167</v>
      </c>
      <c r="G161" s="5" cm="1">
        <f t="array" ref="G16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(A161=_xlpm._依頼NO列) *
                (YEAR(_xlpm._月次年月日列) = YEAR(F161))
            )
        ),
    0)
)</f>
        <v>0</v>
      </c>
      <c r="H161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234000</v>
      </c>
      <c r="I161"/>
      <c r="J161"/>
    </row>
    <row r="162" spans="1:10">
      <c r="A162" s="232" t="s">
        <v>1496</v>
      </c>
      <c r="B162" s="2">
        <v>46164</v>
      </c>
      <c r="C162">
        <v>233818</v>
      </c>
      <c r="D162" s="2" t="e" cm="1" vm="10">
        <f t="array" ref="D162">_xlfn.LET(
    _xlpm._完了日,_加工実績DATA[加工完了日],
    _xlpm._調整納期列,_t受注ﾌｧｲﾙ_東レ[調整納期],
    _xlpm._加工完了日,_xlfn.TAKE(
                _xlfn._xlws.FILTER(_xlpm._完了日,
                    (A162=_加工実績DATA[依頼NO])*
                    (YEAR(B162) = YEAR(_xlpm._完了日))
                ),1),
    IF(_xlpm._加工完了日 = 0,NA(),_xlpm._加工完了日)
)</f>
        <v>#VALUE!</v>
      </c>
      <c r="E162" s="2" t="str" cm="1">
        <f t="array" ref="E162">_xlfn.LET(
    _xlpm._完了日列,#REF!,
    _xlpm._完了日,
    _xlfn.TAKE(
        _xlfn._xlws.FILTER(_xlpm._完了日列,
            (#REF!=#REF!)*
            (DATEVALUE("2025/1/1") &lt; B162)
        ),1
    ),
    IFERROR(_xlpm._完了日,"")
)</f>
        <v/>
      </c>
      <c r="F162" s="2">
        <f t="shared" si="2"/>
        <v>46164</v>
      </c>
      <c r="G162" s="5" cm="1">
        <f t="array" ref="G16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(A162=_xlpm._依頼NO列) *
                (YEAR(_xlpm._月次年月日列) = YEAR(F162))
            )
        ),
    0)
)</f>
        <v>0</v>
      </c>
      <c r="H162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233818</v>
      </c>
      <c r="I162"/>
      <c r="J162"/>
    </row>
    <row r="163" spans="1:10">
      <c r="A163" s="232" t="s">
        <v>1497</v>
      </c>
      <c r="B163" s="2">
        <v>46171</v>
      </c>
      <c r="C163">
        <v>258000</v>
      </c>
      <c r="D163" s="2" t="e" cm="1" vm="10">
        <f t="array" ref="D163">_xlfn.LET(
    _xlpm._完了日,_加工実績DATA[加工完了日],
    _xlpm._調整納期列,_t受注ﾌｧｲﾙ_東レ[調整納期],
    _xlpm._加工完了日,_xlfn.TAKE(
                _xlfn._xlws.FILTER(_xlpm._完了日,
                    (A163=_加工実績DATA[依頼NO])*
                    (YEAR(B163) = YEAR(_xlpm._完了日))
                ),1),
    IF(_xlpm._加工完了日 = 0,NA(),_xlpm._加工完了日)
)</f>
        <v>#VALUE!</v>
      </c>
      <c r="E163" s="2" t="str" cm="1">
        <f t="array" ref="E163">_xlfn.LET(
    _xlpm._完了日列,#REF!,
    _xlpm._完了日,
    _xlfn.TAKE(
        _xlfn._xlws.FILTER(_xlpm._完了日列,
            (#REF!=#REF!)*
            (DATEVALUE("2025/1/1") &lt; B163)
        ),1
    ),
    IFERROR(_xlpm._完了日,"")
)</f>
        <v/>
      </c>
      <c r="F163" s="2">
        <f t="shared" si="2"/>
        <v>46171</v>
      </c>
      <c r="G163" s="5" cm="1">
        <f t="array" ref="G16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(A163=_xlpm._依頼NO列) *
                (YEAR(_xlpm._月次年月日列) = YEAR(F163))
            )
        ),
    0)
)</f>
        <v>0</v>
      </c>
      <c r="H163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258000</v>
      </c>
      <c r="I163"/>
      <c r="J163"/>
    </row>
    <row r="164" spans="1:10">
      <c r="A164" s="232" t="s">
        <v>1501</v>
      </c>
      <c r="B164" s="2">
        <v>46163</v>
      </c>
      <c r="C164">
        <v>129000</v>
      </c>
      <c r="D164" s="2" t="e" cm="1" vm="10">
        <f t="array" ref="D164">_xlfn.LET(
    _xlpm._完了日,_加工実績DATA[加工完了日],
    _xlpm._調整納期列,_t受注ﾌｧｲﾙ_東レ[調整納期],
    _xlpm._加工完了日,_xlfn.TAKE(
                _xlfn._xlws.FILTER(_xlpm._完了日,
                    (A164=_加工実績DATA[依頼NO])*
                    (YEAR(B164) = YEAR(_xlpm._完了日))
                ),1),
    IF(_xlpm._加工完了日 = 0,NA(),_xlpm._加工完了日)
)</f>
        <v>#VALUE!</v>
      </c>
      <c r="E164" s="2" t="str" cm="1">
        <f t="array" ref="E164">_xlfn.LET(
    _xlpm._完了日列,#REF!,
    _xlpm._完了日,
    _xlfn.TAKE(
        _xlfn._xlws.FILTER(_xlpm._完了日列,
            (#REF!=#REF!)*
            (DATEVALUE("2025/1/1") &lt; B164)
        ),1
    ),
    IFERROR(_xlpm._完了日,"")
)</f>
        <v/>
      </c>
      <c r="F164" s="2">
        <f t="shared" si="2"/>
        <v>46163</v>
      </c>
      <c r="G164" s="5" cm="1">
        <f t="array" ref="G16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(A164=_xlpm._依頼NO列) *
                (YEAR(_xlpm._月次年月日列) = YEAR(F164))
            )
        ),
    0)
)</f>
        <v>0</v>
      </c>
      <c r="H164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129000</v>
      </c>
      <c r="I164"/>
      <c r="J164"/>
    </row>
    <row r="165" spans="1:10">
      <c r="A165" s="232" t="s">
        <v>1502</v>
      </c>
      <c r="B165" s="2">
        <v>46162</v>
      </c>
      <c r="C165">
        <v>183000</v>
      </c>
      <c r="D165" s="2" t="e" cm="1" vm="10">
        <f t="array" ref="D165">_xlfn.LET(
    _xlpm._完了日,_加工実績DATA[加工完了日],
    _xlpm._調整納期列,_t受注ﾌｧｲﾙ_東レ[調整納期],
    _xlpm._加工完了日,_xlfn.TAKE(
                _xlfn._xlws.FILTER(_xlpm._完了日,
                    (A165=_加工実績DATA[依頼NO])*
                    (YEAR(B165) = YEAR(_xlpm._完了日))
                ),1),
    IF(_xlpm._加工完了日 = 0,NA(),_xlpm._加工完了日)
)</f>
        <v>#VALUE!</v>
      </c>
      <c r="E165" s="2" t="str" cm="1">
        <f t="array" ref="E165">_xlfn.LET(
    _xlpm._完了日列,#REF!,
    _xlpm._完了日,
    _xlfn.TAKE(
        _xlfn._xlws.FILTER(_xlpm._完了日列,
            (#REF!=#REF!)*
            (DATEVALUE("2025/1/1") &lt; B165)
        ),1
    ),
    IFERROR(_xlpm._完了日,"")
)</f>
        <v/>
      </c>
      <c r="F165" s="2">
        <f t="shared" si="2"/>
        <v>46162</v>
      </c>
      <c r="G165" s="5" cm="1">
        <f t="array" ref="G16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(A165=_xlpm._依頼NO列) *
                (YEAR(_xlpm._月次年月日列) = YEAR(F165))
            )
        ),
    0)
)</f>
        <v>0</v>
      </c>
      <c r="H165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183000</v>
      </c>
      <c r="I165"/>
      <c r="J165"/>
    </row>
    <row r="166" spans="1:10">
      <c r="A166" s="232" t="s">
        <v>1505</v>
      </c>
      <c r="B166" s="2">
        <v>46170</v>
      </c>
      <c r="C166">
        <v>110000</v>
      </c>
      <c r="D166" s="2" t="e" cm="1" vm="10">
        <f t="array" ref="D166">_xlfn.LET(
    _xlpm._完了日,_加工実績DATA[加工完了日],
    _xlpm._調整納期列,_t受注ﾌｧｲﾙ_東レ[調整納期],
    _xlpm._加工完了日,_xlfn.TAKE(
                _xlfn._xlws.FILTER(_xlpm._完了日,
                    (A166=_加工実績DATA[依頼NO])*
                    (YEAR(B166) = YEAR(_xlpm._完了日))
                ),1),
    IF(_xlpm._加工完了日 = 0,NA(),_xlpm._加工完了日)
)</f>
        <v>#VALUE!</v>
      </c>
      <c r="E166" s="2" t="str" cm="1">
        <f t="array" ref="E166">_xlfn.LET(
    _xlpm._完了日列,#REF!,
    _xlpm._完了日,
    _xlfn.TAKE(
        _xlfn._xlws.FILTER(_xlpm._完了日列,
            (#REF!=#REF!)*
            (DATEVALUE("2025/1/1") &lt; B166)
        ),1
    ),
    IFERROR(_xlpm._完了日,"")
)</f>
        <v/>
      </c>
      <c r="F166" s="2">
        <f t="shared" si="2"/>
        <v>46170</v>
      </c>
      <c r="G166" s="5" cm="1">
        <f t="array" ref="G16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(A166=_xlpm._依頼NO列) *
                (YEAR(_xlpm._月次年月日列) = YEAR(F166))
            )
        ),
    0)
)</f>
        <v>0</v>
      </c>
      <c r="H166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110000</v>
      </c>
      <c r="I166"/>
      <c r="J166"/>
    </row>
    <row r="167" spans="1:10">
      <c r="A167" s="232" t="s">
        <v>1508</v>
      </c>
      <c r="B167" s="2">
        <v>46169</v>
      </c>
      <c r="C167">
        <v>176000</v>
      </c>
      <c r="D167" s="2" t="e" cm="1" vm="10">
        <f t="array" ref="D167">_xlfn.LET(
    _xlpm._完了日,_加工実績DATA[加工完了日],
    _xlpm._調整納期列,_t受注ﾌｧｲﾙ_東レ[調整納期],
    _xlpm._加工完了日,_xlfn.TAKE(
                _xlfn._xlws.FILTER(_xlpm._完了日,
                    (A167=_加工実績DATA[依頼NO])*
                    (YEAR(B167) = YEAR(_xlpm._完了日))
                ),1),
    IF(_xlpm._加工完了日 = 0,NA(),_xlpm._加工完了日)
)</f>
        <v>#VALUE!</v>
      </c>
      <c r="E167" s="2" t="str" cm="1">
        <f t="array" ref="E167">_xlfn.LET(
    _xlpm._完了日列,#REF!,
    _xlpm._完了日,
    _xlfn.TAKE(
        _xlfn._xlws.FILTER(_xlpm._完了日列,
            (#REF!=#REF!)*
            (DATEVALUE("2025/1/1") &lt; B167)
        ),1
    ),
    IFERROR(_xlpm._完了日,"")
)</f>
        <v/>
      </c>
      <c r="F167" s="2">
        <f t="shared" si="2"/>
        <v>46169</v>
      </c>
      <c r="G167" s="5" cm="1">
        <f t="array" ref="G16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(A167=_xlpm._依頼NO列) *
                (YEAR(_xlpm._月次年月日列) = YEAR(F167))
            )
        ),
    0)
)</f>
        <v>0</v>
      </c>
      <c r="H167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176000</v>
      </c>
      <c r="I167"/>
      <c r="J167"/>
    </row>
    <row r="168" spans="1:10">
      <c r="A168" s="232" t="s">
        <v>1509</v>
      </c>
      <c r="B168" s="2">
        <v>46168</v>
      </c>
      <c r="C168">
        <v>176000</v>
      </c>
      <c r="D168" s="2" t="e" cm="1" vm="10">
        <f t="array" ref="D168">_xlfn.LET(
    _xlpm._完了日,_加工実績DATA[加工完了日],
    _xlpm._調整納期列,_t受注ﾌｧｲﾙ_東レ[調整納期],
    _xlpm._加工完了日,_xlfn.TAKE(
                _xlfn._xlws.FILTER(_xlpm._完了日,
                    (A168=_加工実績DATA[依頼NO])*
                    (YEAR(B168) = YEAR(_xlpm._完了日))
                ),1),
    IF(_xlpm._加工完了日 = 0,NA(),_xlpm._加工完了日)
)</f>
        <v>#VALUE!</v>
      </c>
      <c r="E168" s="2" t="str" cm="1">
        <f t="array" ref="E168">_xlfn.LET(
    _xlpm._完了日列,#REF!,
    _xlpm._完了日,
    _xlfn.TAKE(
        _xlfn._xlws.FILTER(_xlpm._完了日列,
            (#REF!=#REF!)*
            (DATEVALUE("2025/1/1") &lt; B168)
        ),1
    ),
    IFERROR(_xlpm._完了日,"")
)</f>
        <v/>
      </c>
      <c r="F168" s="2">
        <f t="shared" si="2"/>
        <v>46168</v>
      </c>
      <c r="G168" s="5" cm="1">
        <f t="array" ref="G16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(A168=_xlpm._依頼NO列) *
                (YEAR(_xlpm._月次年月日列) = YEAR(F168))
            )
        ),
    0)
)</f>
        <v>0</v>
      </c>
      <c r="H168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176000</v>
      </c>
      <c r="I168"/>
      <c r="J168"/>
    </row>
    <row r="169" spans="1:10">
      <c r="A169" s="232" t="s">
        <v>203</v>
      </c>
      <c r="B169" s="2">
        <v>46178</v>
      </c>
      <c r="C169">
        <v>0</v>
      </c>
      <c r="D169" s="2" t="e" cm="1" vm="10">
        <f t="array" ref="D169">_xlfn.LET(
    _xlpm._完了日,_加工実績DATA[加工完了日],
    _xlpm._調整納期列,_t受注ﾌｧｲﾙ_東レ[調整納期],
    _xlpm._加工完了日,_xlfn.TAKE(
                _xlfn._xlws.FILTER(_xlpm._完了日,
                    (A169=_加工実績DATA[依頼NO])*
                    (YEAR(B169) = YEAR(_xlpm._完了日))
                ),1),
    IF(_xlpm._加工完了日 = 0,NA(),_xlpm._加工完了日)
)</f>
        <v>#VALUE!</v>
      </c>
      <c r="E169" s="2" t="str" cm="1">
        <f t="array" ref="E169">_xlfn.LET(
    _xlpm._完了日列,#REF!,
    _xlpm._完了日,
    _xlfn.TAKE(
        _xlfn._xlws.FILTER(_xlpm._完了日列,
            (#REF!=#REF!)*
            (DATEVALUE("2025/1/1") &lt; B169)
        ),1
    ),
    IFERROR(_xlpm._完了日,"")
)</f>
        <v/>
      </c>
      <c r="F169" s="2">
        <f t="shared" si="2"/>
        <v>46178</v>
      </c>
      <c r="G169" s="5" cm="1">
        <f t="array" ref="G16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(A169=_xlpm._依頼NO列) *
                (YEAR(_xlpm._月次年月日列) = YEAR(F169))
            )
        ),
    0)
)</f>
        <v>0</v>
      </c>
      <c r="H169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0</v>
      </c>
      <c r="I169"/>
      <c r="J169"/>
    </row>
    <row r="170" spans="1:10">
      <c r="A170" s="232" t="s">
        <v>503</v>
      </c>
      <c r="B170" s="2">
        <v>46176</v>
      </c>
      <c r="C170">
        <v>0</v>
      </c>
      <c r="D170" s="2" t="e" cm="1" vm="10">
        <f t="array" ref="D170">_xlfn.LET(
    _xlpm._完了日,_加工実績DATA[加工完了日],
    _xlpm._調整納期列,_t受注ﾌｧｲﾙ_東レ[調整納期],
    _xlpm._加工完了日,_xlfn.TAKE(
                _xlfn._xlws.FILTER(_xlpm._完了日,
                    (A170=_加工実績DATA[依頼NO])*
                    (YEAR(B170) = YEAR(_xlpm._完了日))
                ),1),
    IF(_xlpm._加工完了日 = 0,NA(),_xlpm._加工完了日)
)</f>
        <v>#VALUE!</v>
      </c>
      <c r="E170" s="2" t="str" cm="1">
        <f t="array" ref="E170">_xlfn.LET(
    _xlpm._完了日列,#REF!,
    _xlpm._完了日,
    _xlfn.TAKE(
        _xlfn._xlws.FILTER(_xlpm._完了日列,
            (#REF!=#REF!)*
            (DATEVALUE("2025/1/1") &lt; B170)
        ),1
    ),
    IFERROR(_xlpm._完了日,"")
)</f>
        <v/>
      </c>
      <c r="F170" s="2">
        <f t="shared" si="2"/>
        <v>46176</v>
      </c>
      <c r="G170" s="5" cm="1">
        <f t="array" ref="G17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(A170=_xlpm._依頼NO列) *
                (YEAR(_xlpm._月次年月日列) = YEAR(F170))
            )
        ),
    0)
)</f>
        <v>0</v>
      </c>
      <c r="H170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0</v>
      </c>
      <c r="I170"/>
      <c r="J170"/>
    </row>
    <row r="171" spans="1:10">
      <c r="A171" s="232" t="s">
        <v>253</v>
      </c>
      <c r="B171" s="2">
        <v>46169</v>
      </c>
      <c r="C171">
        <v>102486</v>
      </c>
      <c r="D171" s="2" t="e" cm="1" vm="10">
        <f t="array" ref="D171">_xlfn.LET(
    _xlpm._完了日,_加工実績DATA[加工完了日],
    _xlpm._調整納期列,_t受注ﾌｧｲﾙ_東レ[調整納期],
    _xlpm._加工完了日,_xlfn.TAKE(
                _xlfn._xlws.FILTER(_xlpm._完了日,
                    (A171=_加工実績DATA[依頼NO])*
                    (YEAR(B171) = YEAR(_xlpm._完了日))
                ),1),
    IF(_xlpm._加工完了日 = 0,NA(),_xlpm._加工完了日)
)</f>
        <v>#VALUE!</v>
      </c>
      <c r="E171" s="2" t="str" cm="1">
        <f t="array" ref="E171">_xlfn.LET(
    _xlpm._完了日列,#REF!,
    _xlpm._完了日,
    _xlfn.TAKE(
        _xlfn._xlws.FILTER(_xlpm._完了日列,
            (#REF!=#REF!)*
            (DATEVALUE("2025/1/1") &lt; B171)
        ),1
    ),
    IFERROR(_xlpm._完了日,"")
)</f>
        <v/>
      </c>
      <c r="F171" s="2">
        <f t="shared" si="2"/>
        <v>46169</v>
      </c>
      <c r="G171" s="5" cm="1">
        <f t="array" ref="G17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(A171=_xlpm._依頼NO列) *
                (YEAR(_xlpm._月次年月日列) = YEAR(F171))
            )
        ),
    0)
)</f>
        <v>0</v>
      </c>
      <c r="H171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102486</v>
      </c>
      <c r="I171"/>
      <c r="J171"/>
    </row>
    <row r="172" spans="1:10">
      <c r="A172" s="232" t="s">
        <v>202</v>
      </c>
      <c r="B172" s="2">
        <v>46164</v>
      </c>
      <c r="C172">
        <v>307800</v>
      </c>
      <c r="D172" s="2" t="e" cm="1" vm="10">
        <f t="array" ref="D172">_xlfn.LET(
    _xlpm._完了日,_加工実績DATA[加工完了日],
    _xlpm._調整納期列,_t受注ﾌｧｲﾙ_東レ[調整納期],
    _xlpm._加工完了日,_xlfn.TAKE(
                _xlfn._xlws.FILTER(_xlpm._完了日,
                    (A172=_加工実績DATA[依頼NO])*
                    (YEAR(B172) = YEAR(_xlpm._完了日))
                ),1),
    IF(_xlpm._加工完了日 = 0,NA(),_xlpm._加工完了日)
)</f>
        <v>#VALUE!</v>
      </c>
      <c r="E172" s="2" t="str" cm="1">
        <f t="array" ref="E172">_xlfn.LET(
    _xlpm._完了日列,#REF!,
    _xlpm._完了日,
    _xlfn.TAKE(
        _xlfn._xlws.FILTER(_xlpm._完了日列,
            (#REF!=#REF!)*
            (DATEVALUE("2025/1/1") &lt; B172)
        ),1
    ),
    IFERROR(_xlpm._完了日,"")
)</f>
        <v/>
      </c>
      <c r="F172" s="2">
        <f t="shared" si="2"/>
        <v>46164</v>
      </c>
      <c r="G172" s="5" cm="1">
        <f t="array" ref="G17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(A172=_xlpm._依頼NO列) *
                (YEAR(_xlpm._月次年月日列) = YEAR(F172))
            )
        ),
    0)
)</f>
        <v>0</v>
      </c>
      <c r="H172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307800</v>
      </c>
      <c r="I172"/>
      <c r="J172"/>
    </row>
    <row r="173" spans="1:10">
      <c r="A173" s="232" t="s">
        <v>1413</v>
      </c>
      <c r="B173" s="2">
        <v>46154</v>
      </c>
      <c r="C173">
        <v>213200</v>
      </c>
      <c r="D173" s="2" t="e" cm="1" vm="10">
        <f t="array" ref="D173">_xlfn.LET(
    _xlpm._完了日,_加工実績DATA[加工完了日],
    _xlpm._調整納期列,_t受注ﾌｧｲﾙ_東レ[調整納期],
    _xlpm._加工完了日,_xlfn.TAKE(
                _xlfn._xlws.FILTER(_xlpm._完了日,
                    (A173=_加工実績DATA[依頼NO])*
                    (YEAR(B173) = YEAR(_xlpm._完了日))
                ),1),
    IF(_xlpm._加工完了日 = 0,NA(),_xlpm._加工完了日)
)</f>
        <v>#VALUE!</v>
      </c>
      <c r="E173" s="2" t="str" cm="1">
        <f t="array" ref="E173">_xlfn.LET(
    _xlpm._完了日列,#REF!,
    _xlpm._完了日,
    _xlfn.TAKE(
        _xlfn._xlws.FILTER(_xlpm._完了日列,
            (#REF!=#REF!)*
            (DATEVALUE("2025/1/1") &lt; B173)
        ),1
    ),
    IFERROR(_xlpm._完了日,"")
)</f>
        <v/>
      </c>
      <c r="F173" s="2">
        <f t="shared" si="2"/>
        <v>46154</v>
      </c>
      <c r="G173" s="5" cm="1">
        <f t="array" ref="G17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(A173=_xlpm._依頼NO列) *
                (YEAR(_xlpm._月次年月日列) = YEAR(F173))
            )
        ),
    0)
)</f>
        <v>0</v>
      </c>
      <c r="H173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213200</v>
      </c>
      <c r="I173"/>
      <c r="J173"/>
    </row>
    <row r="174" spans="1:10">
      <c r="A174" s="232" t="s">
        <v>1415</v>
      </c>
      <c r="B174" s="2">
        <v>46163</v>
      </c>
      <c r="C174">
        <v>112200</v>
      </c>
      <c r="D174" s="2" t="e" cm="1" vm="10">
        <f t="array" ref="D174">_xlfn.LET(
    _xlpm._完了日,_加工実績DATA[加工完了日],
    _xlpm._調整納期列,_t受注ﾌｧｲﾙ_東レ[調整納期],
    _xlpm._加工完了日,_xlfn.TAKE(
                _xlfn._xlws.FILTER(_xlpm._完了日,
                    (A174=_加工実績DATA[依頼NO])*
                    (YEAR(B174) = YEAR(_xlpm._完了日))
                ),1),
    IF(_xlpm._加工完了日 = 0,NA(),_xlpm._加工完了日)
)</f>
        <v>#VALUE!</v>
      </c>
      <c r="E174" s="2" t="str" cm="1">
        <f t="array" ref="E174">_xlfn.LET(
    _xlpm._完了日列,#REF!,
    _xlpm._完了日,
    _xlfn.TAKE(
        _xlfn._xlws.FILTER(_xlpm._完了日列,
            (#REF!=#REF!)*
            (DATEVALUE("2025/1/1") &lt; B174)
        ),1
    ),
    IFERROR(_xlpm._完了日,"")
)</f>
        <v/>
      </c>
      <c r="F174" s="2">
        <f t="shared" si="2"/>
        <v>46163</v>
      </c>
      <c r="G174" s="5" cm="1">
        <f t="array" ref="G17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(A174=_xlpm._依頼NO列) *
                (YEAR(_xlpm._月次年月日列) = YEAR(F174))
            )
        ),
    0)
)</f>
        <v>0</v>
      </c>
      <c r="H174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112200</v>
      </c>
      <c r="I174"/>
      <c r="J174"/>
    </row>
    <row r="175" spans="1:10">
      <c r="A175" s="232" t="s">
        <v>1417</v>
      </c>
      <c r="B175" s="2">
        <v>46162</v>
      </c>
      <c r="C175">
        <v>198000</v>
      </c>
      <c r="D175" s="2" t="e" cm="1" vm="10">
        <f t="array" ref="D175">_xlfn.LET(
    _xlpm._完了日,_加工実績DATA[加工完了日],
    _xlpm._調整納期列,_t受注ﾌｧｲﾙ_東レ[調整納期],
    _xlpm._加工完了日,_xlfn.TAKE(
                _xlfn._xlws.FILTER(_xlpm._完了日,
                    (A175=_加工実績DATA[依頼NO])*
                    (YEAR(B175) = YEAR(_xlpm._完了日))
                ),1),
    IF(_xlpm._加工完了日 = 0,NA(),_xlpm._加工完了日)
)</f>
        <v>#VALUE!</v>
      </c>
      <c r="E175" s="2" t="str" cm="1">
        <f t="array" ref="E175">_xlfn.LET(
    _xlpm._完了日列,#REF!,
    _xlpm._完了日,
    _xlfn.TAKE(
        _xlfn._xlws.FILTER(_xlpm._完了日列,
            (#REF!=#REF!)*
            (DATEVALUE("2025/1/1") &lt; B175)
        ),1
    ),
    IFERROR(_xlpm._完了日,"")
)</f>
        <v/>
      </c>
      <c r="F175" s="2">
        <f t="shared" si="2"/>
        <v>46162</v>
      </c>
      <c r="G175" s="5" cm="1">
        <f t="array" ref="G17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(A175=_xlpm._依頼NO列) *
                (YEAR(_xlpm._月次年月日列) = YEAR(F175))
            )
        ),
    0)
)</f>
        <v>0</v>
      </c>
      <c r="H175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198000</v>
      </c>
      <c r="I175"/>
      <c r="J175"/>
    </row>
    <row r="176" spans="1:10">
      <c r="A176" s="232" t="s">
        <v>1419</v>
      </c>
      <c r="B176" s="2">
        <v>46161</v>
      </c>
      <c r="C176">
        <v>198000</v>
      </c>
      <c r="D176" s="2" t="e" cm="1" vm="10">
        <f t="array" ref="D176">_xlfn.LET(
    _xlpm._完了日,_加工実績DATA[加工完了日],
    _xlpm._調整納期列,_t受注ﾌｧｲﾙ_東レ[調整納期],
    _xlpm._加工完了日,_xlfn.TAKE(
                _xlfn._xlws.FILTER(_xlpm._完了日,
                    (A176=_加工実績DATA[依頼NO])*
                    (YEAR(B176) = YEAR(_xlpm._完了日))
                ),1),
    IF(_xlpm._加工完了日 = 0,NA(),_xlpm._加工完了日)
)</f>
        <v>#VALUE!</v>
      </c>
      <c r="E176" s="2" t="str" cm="1">
        <f t="array" ref="E176">_xlfn.LET(
    _xlpm._完了日列,#REF!,
    _xlpm._完了日,
    _xlfn.TAKE(
        _xlfn._xlws.FILTER(_xlpm._完了日列,
            (#REF!=#REF!)*
            (DATEVALUE("2025/1/1") &lt; B176)
        ),1
    ),
    IFERROR(_xlpm._完了日,"")
)</f>
        <v/>
      </c>
      <c r="F176" s="2">
        <f t="shared" si="2"/>
        <v>46161</v>
      </c>
      <c r="G176" s="5" cm="1">
        <f t="array" ref="G17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(A176=_xlpm._依頼NO列) *
                (YEAR(_xlpm._月次年月日列) = YEAR(F176))
            )
        ),
    0)
)</f>
        <v>0</v>
      </c>
      <c r="H176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198000</v>
      </c>
      <c r="I176"/>
      <c r="J176"/>
    </row>
    <row r="177" spans="1:10">
      <c r="A177" s="232" t="s">
        <v>1421</v>
      </c>
      <c r="B177" s="2">
        <v>46162</v>
      </c>
      <c r="C177">
        <v>115104</v>
      </c>
      <c r="D177" s="2" t="e" cm="1" vm="10">
        <f t="array" ref="D177">_xlfn.LET(
    _xlpm._完了日,_加工実績DATA[加工完了日],
    _xlpm._調整納期列,_t受注ﾌｧｲﾙ_東レ[調整納期],
    _xlpm._加工完了日,_xlfn.TAKE(
                _xlfn._xlws.FILTER(_xlpm._完了日,
                    (A177=_加工実績DATA[依頼NO])*
                    (YEAR(B177) = YEAR(_xlpm._完了日))
                ),1),
    IF(_xlpm._加工完了日 = 0,NA(),_xlpm._加工完了日)
)</f>
        <v>#VALUE!</v>
      </c>
      <c r="E177" s="2" t="str" cm="1">
        <f t="array" ref="E177">_xlfn.LET(
    _xlpm._完了日列,#REF!,
    _xlpm._完了日,
    _xlfn.TAKE(
        _xlfn._xlws.FILTER(_xlpm._完了日列,
            (#REF!=#REF!)*
            (DATEVALUE("2025/1/1") &lt; B177)
        ),1
    ),
    IFERROR(_xlpm._完了日,"")
)</f>
        <v/>
      </c>
      <c r="F177" s="2">
        <f t="shared" si="2"/>
        <v>46162</v>
      </c>
      <c r="G177" s="5" cm="1">
        <f t="array" ref="G17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(A177=_xlpm._依頼NO列) *
                (YEAR(_xlpm._月次年月日列) = YEAR(F177))
            )
        ),
    0)
)</f>
        <v>0</v>
      </c>
      <c r="H177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115104</v>
      </c>
      <c r="I177"/>
      <c r="J177"/>
    </row>
    <row r="178" spans="1:10">
      <c r="A178" s="232" t="s">
        <v>1423</v>
      </c>
      <c r="B178" s="2">
        <v>46157</v>
      </c>
      <c r="C178">
        <v>23200</v>
      </c>
      <c r="D178" s="2" t="e" cm="1" vm="10">
        <f t="array" ref="D178">_xlfn.LET(
    _xlpm._完了日,_加工実績DATA[加工完了日],
    _xlpm._調整納期列,_t受注ﾌｧｲﾙ_東レ[調整納期],
    _xlpm._加工完了日,_xlfn.TAKE(
                _xlfn._xlws.FILTER(_xlpm._完了日,
                    (A178=_加工実績DATA[依頼NO])*
                    (YEAR(B178) = YEAR(_xlpm._完了日))
                ),1),
    IF(_xlpm._加工完了日 = 0,NA(),_xlpm._加工完了日)
)</f>
        <v>#VALUE!</v>
      </c>
      <c r="E178" s="2" t="str" cm="1">
        <f t="array" ref="E178">_xlfn.LET(
    _xlpm._完了日列,#REF!,
    _xlpm._完了日,
    _xlfn.TAKE(
        _xlfn._xlws.FILTER(_xlpm._完了日列,
            (#REF!=#REF!)*
            (DATEVALUE("2025/1/1") &lt; B178)
        ),1
    ),
    IFERROR(_xlpm._完了日,"")
)</f>
        <v/>
      </c>
      <c r="F178" s="2">
        <f t="shared" si="2"/>
        <v>46157</v>
      </c>
      <c r="G178" s="5" cm="1">
        <f t="array" ref="G17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(A178=_xlpm._依頼NO列) *
                (YEAR(_xlpm._月次年月日列) = YEAR(F178))
            )
        ),
    0)
)</f>
        <v>0</v>
      </c>
      <c r="H178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23200</v>
      </c>
      <c r="I178"/>
      <c r="J178"/>
    </row>
    <row r="179" spans="1:10">
      <c r="A179" s="232" t="s">
        <v>1426</v>
      </c>
      <c r="B179" s="2">
        <v>46157</v>
      </c>
      <c r="C179">
        <v>83200</v>
      </c>
      <c r="D179" s="2" t="e" cm="1" vm="10">
        <f t="array" ref="D179">_xlfn.LET(
    _xlpm._完了日,_加工実績DATA[加工完了日],
    _xlpm._調整納期列,_t受注ﾌｧｲﾙ_東レ[調整納期],
    _xlpm._加工完了日,_xlfn.TAKE(
                _xlfn._xlws.FILTER(_xlpm._完了日,
                    (A179=_加工実績DATA[依頼NO])*
                    (YEAR(B179) = YEAR(_xlpm._完了日))
                ),1),
    IF(_xlpm._加工完了日 = 0,NA(),_xlpm._加工完了日)
)</f>
        <v>#VALUE!</v>
      </c>
      <c r="E179" s="2" t="str" cm="1">
        <f t="array" ref="E179">_xlfn.LET(
    _xlpm._完了日列,#REF!,
    _xlpm._完了日,
    _xlfn.TAKE(
        _xlfn._xlws.FILTER(_xlpm._完了日列,
            (#REF!=#REF!)*
            (DATEVALUE("2025/1/1") &lt; B179)
        ),1
    ),
    IFERROR(_xlpm._完了日,"")
)</f>
        <v/>
      </c>
      <c r="F179" s="2">
        <f t="shared" si="2"/>
        <v>46157</v>
      </c>
      <c r="G179" s="5" cm="1">
        <f t="array" ref="G17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(A179=_xlpm._依頼NO列) *
                (YEAR(_xlpm._月次年月日列) = YEAR(F179))
            )
        ),
    0)
)</f>
        <v>0</v>
      </c>
      <c r="H179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83200</v>
      </c>
      <c r="I179"/>
      <c r="J179"/>
    </row>
    <row r="180" spans="1:10">
      <c r="A180" s="232" t="s">
        <v>1430</v>
      </c>
      <c r="B180" s="2">
        <v>46160</v>
      </c>
      <c r="C180">
        <v>132000</v>
      </c>
      <c r="D180" s="2" t="e" cm="1" vm="10">
        <f t="array" ref="D180">_xlfn.LET(
    _xlpm._完了日,_加工実績DATA[加工完了日],
    _xlpm._調整納期列,_t受注ﾌｧｲﾙ_東レ[調整納期],
    _xlpm._加工完了日,_xlfn.TAKE(
                _xlfn._xlws.FILTER(_xlpm._完了日,
                    (A180=_加工実績DATA[依頼NO])*
                    (YEAR(B180) = YEAR(_xlpm._完了日))
                ),1),
    IF(_xlpm._加工完了日 = 0,NA(),_xlpm._加工完了日)
)</f>
        <v>#VALUE!</v>
      </c>
      <c r="E180" s="2" t="str" cm="1">
        <f t="array" ref="E180">_xlfn.LET(
    _xlpm._完了日列,#REF!,
    _xlpm._完了日,
    _xlfn.TAKE(
        _xlfn._xlws.FILTER(_xlpm._完了日列,
            (#REF!=#REF!)*
            (DATEVALUE("2025/1/1") &lt; B180)
        ),1
    ),
    IFERROR(_xlpm._完了日,"")
)</f>
        <v/>
      </c>
      <c r="F180" s="2">
        <f t="shared" si="2"/>
        <v>46160</v>
      </c>
      <c r="G180" s="5" cm="1">
        <f t="array" ref="G18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(A180=_xlpm._依頼NO列) *
                (YEAR(_xlpm._月次年月日列) = YEAR(F180))
            )
        ),
    0)
)</f>
        <v>0</v>
      </c>
      <c r="H180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132000</v>
      </c>
      <c r="I180"/>
      <c r="J180"/>
    </row>
    <row r="181" spans="1:10">
      <c r="A181" s="232" t="s">
        <v>340</v>
      </c>
      <c r="B181" s="2">
        <v>46156</v>
      </c>
      <c r="C181">
        <v>0</v>
      </c>
      <c r="D181" s="2" t="e" cm="1" vm="10">
        <f t="array" ref="D181">_xlfn.LET(
    _xlpm._完了日,_加工実績DATA[加工完了日],
    _xlpm._調整納期列,_t受注ﾌｧｲﾙ_東レ[調整納期],
    _xlpm._加工完了日,_xlfn.TAKE(
                _xlfn._xlws.FILTER(_xlpm._完了日,
                    (A181=_加工実績DATA[依頼NO])*
                    (YEAR(B181) = YEAR(_xlpm._完了日))
                ),1),
    IF(_xlpm._加工完了日 = 0,NA(),_xlpm._加工完了日)
)</f>
        <v>#VALUE!</v>
      </c>
      <c r="E181" s="2" t="str" cm="1">
        <f t="array" ref="E181">_xlfn.LET(
    _xlpm._完了日列,#REF!,
    _xlpm._完了日,
    _xlfn.TAKE(
        _xlfn._xlws.FILTER(_xlpm._完了日列,
            (#REF!=#REF!)*
            (DATEVALUE("2025/1/1") &lt; B181)
        ),1
    ),
    IFERROR(_xlpm._完了日,"")
)</f>
        <v/>
      </c>
      <c r="F181" s="2">
        <f t="shared" si="2"/>
        <v>46156</v>
      </c>
      <c r="G181" s="5" cm="1">
        <f t="array" ref="G18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(A181=_xlpm._依頼NO列) *
                (YEAR(_xlpm._月次年月日列) = YEAR(F181))
            )
        ),
    0)
)</f>
        <v>0</v>
      </c>
      <c r="H181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0</v>
      </c>
      <c r="I181"/>
      <c r="J181"/>
    </row>
    <row r="182" spans="1:10">
      <c r="A182" s="232" t="s">
        <v>498</v>
      </c>
      <c r="B182" s="2">
        <v>46162</v>
      </c>
      <c r="C182">
        <v>159600</v>
      </c>
      <c r="D182" s="2" t="e" cm="1" vm="10">
        <f t="array" ref="D182">_xlfn.LET(
    _xlpm._完了日,_加工実績DATA[加工完了日],
    _xlpm._調整納期列,_t受注ﾌｧｲﾙ_東レ[調整納期],
    _xlpm._加工完了日,_xlfn.TAKE(
                _xlfn._xlws.FILTER(_xlpm._完了日,
                    (A182=_加工実績DATA[依頼NO])*
                    (YEAR(B182) = YEAR(_xlpm._完了日))
                ),1),
    IF(_xlpm._加工完了日 = 0,NA(),_xlpm._加工完了日)
)</f>
        <v>#VALUE!</v>
      </c>
      <c r="E182" s="2" t="str" cm="1">
        <f t="array" ref="E182">_xlfn.LET(
    _xlpm._完了日列,#REF!,
    _xlpm._完了日,
    _xlfn.TAKE(
        _xlfn._xlws.FILTER(_xlpm._完了日列,
            (#REF!=#REF!)*
            (DATEVALUE("2025/1/1") &lt; B182)
        ),1
    ),
    IFERROR(_xlpm._完了日,"")
)</f>
        <v/>
      </c>
      <c r="F182" s="2">
        <f t="shared" si="2"/>
        <v>46162</v>
      </c>
      <c r="G182" s="5" cm="1">
        <f t="array" ref="G18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(A182=_xlpm._依頼NO列) *
                (YEAR(_xlpm._月次年月日列) = YEAR(F182))
            )
        ),
    0)
)</f>
        <v>0</v>
      </c>
      <c r="H182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159600</v>
      </c>
      <c r="I182"/>
      <c r="J182"/>
    </row>
    <row r="183" spans="1:10">
      <c r="A183" s="232" t="s">
        <v>201</v>
      </c>
      <c r="B183" s="2">
        <v>46160</v>
      </c>
      <c r="C183">
        <v>228000</v>
      </c>
      <c r="D183" s="2" t="e" cm="1" vm="10">
        <f t="array" ref="D183">_xlfn.LET(
    _xlpm._完了日,_加工実績DATA[加工完了日],
    _xlpm._調整納期列,_t受注ﾌｧｲﾙ_東レ[調整納期],
    _xlpm._加工完了日,_xlfn.TAKE(
                _xlfn._xlws.FILTER(_xlpm._完了日,
                    (A183=_加工実績DATA[依頼NO])*
                    (YEAR(B183) = YEAR(_xlpm._完了日))
                ),1),
    IF(_xlpm._加工完了日 = 0,NA(),_xlpm._加工完了日)
)</f>
        <v>#VALUE!</v>
      </c>
      <c r="E183" s="2" t="str" cm="1">
        <f t="array" ref="E183">_xlfn.LET(
    _xlpm._完了日列,#REF!,
    _xlpm._完了日,
    _xlfn.TAKE(
        _xlfn._xlws.FILTER(_xlpm._完了日列,
            (#REF!=#REF!)*
            (DATEVALUE("2025/1/1") &lt; B183)
        ),1
    ),
    IFERROR(_xlpm._完了日,"")
)</f>
        <v/>
      </c>
      <c r="F183" s="2">
        <f t="shared" si="2"/>
        <v>46160</v>
      </c>
      <c r="G183" s="5" cm="1">
        <f t="array" ref="G18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(A183=_xlpm._依頼NO列) *
                (YEAR(_xlpm._月次年月日列) = YEAR(F183))
            )
        ),
    0)
)</f>
        <v>0</v>
      </c>
      <c r="H183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228000</v>
      </c>
      <c r="I183"/>
      <c r="J183"/>
    </row>
    <row r="184" spans="1:10">
      <c r="A184" s="232" t="s">
        <v>210</v>
      </c>
      <c r="B184" s="2">
        <v>46156</v>
      </c>
      <c r="C184">
        <v>6600</v>
      </c>
      <c r="D184" s="2" t="e" cm="1" vm="10">
        <f t="array" ref="D184">_xlfn.LET(
    _xlpm._完了日,_加工実績DATA[加工完了日],
    _xlpm._調整納期列,_t受注ﾌｧｲﾙ_東レ[調整納期],
    _xlpm._加工完了日,_xlfn.TAKE(
                _xlfn._xlws.FILTER(_xlpm._完了日,
                    (A184=_加工実績DATA[依頼NO])*
                    (YEAR(B184) = YEAR(_xlpm._完了日))
                ),1),
    IF(_xlpm._加工完了日 = 0,NA(),_xlpm._加工完了日)
)</f>
        <v>#VALUE!</v>
      </c>
      <c r="E184" s="2" t="str" cm="1">
        <f t="array" ref="E184">_xlfn.LET(
    _xlpm._完了日列,#REF!,
    _xlpm._完了日,
    _xlfn.TAKE(
        _xlfn._xlws.FILTER(_xlpm._完了日列,
            (#REF!=#REF!)*
            (DATEVALUE("2025/1/1") &lt; B184)
        ),1
    ),
    IFERROR(_xlpm._完了日,"")
)</f>
        <v/>
      </c>
      <c r="F184" s="2">
        <f t="shared" si="2"/>
        <v>46156</v>
      </c>
      <c r="G184" s="5" cm="1">
        <f t="array" ref="G18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(A184=_xlpm._依頼NO列) *
                (YEAR(_xlpm._月次年月日列) = YEAR(F184))
            )
        ),
    0)
)</f>
        <v>0</v>
      </c>
      <c r="H184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6600</v>
      </c>
      <c r="I184"/>
      <c r="J184"/>
    </row>
    <row r="185" spans="1:10">
      <c r="A185" s="232" t="s">
        <v>209</v>
      </c>
      <c r="B185" s="2">
        <v>46157</v>
      </c>
      <c r="C185">
        <v>104000</v>
      </c>
      <c r="D185" s="2" t="e" cm="1" vm="10">
        <f t="array" ref="D185">_xlfn.LET(
    _xlpm._完了日,_加工実績DATA[加工完了日],
    _xlpm._調整納期列,_t受注ﾌｧｲﾙ_東レ[調整納期],
    _xlpm._加工完了日,_xlfn.TAKE(
                _xlfn._xlws.FILTER(_xlpm._完了日,
                    (A185=_加工実績DATA[依頼NO])*
                    (YEAR(B185) = YEAR(_xlpm._完了日))
                ),1),
    IF(_xlpm._加工完了日 = 0,NA(),_xlpm._加工完了日)
)</f>
        <v>#VALUE!</v>
      </c>
      <c r="E185" s="2" t="str" cm="1">
        <f t="array" ref="E185">_xlfn.LET(
    _xlpm._完了日列,#REF!,
    _xlpm._完了日,
    _xlfn.TAKE(
        _xlfn._xlws.FILTER(_xlpm._完了日列,
            (#REF!=#REF!)*
            (DATEVALUE("2025/1/1") &lt; B185)
        ),1
    ),
    IFERROR(_xlpm._完了日,"")
)</f>
        <v/>
      </c>
      <c r="F185" s="2">
        <f t="shared" si="2"/>
        <v>46157</v>
      </c>
      <c r="G185" s="5" cm="1">
        <f t="array" ref="G18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(A185=_xlpm._依頼NO列) *
                (YEAR(_xlpm._月次年月日列) = YEAR(F185))
            )
        ),
    0)
)</f>
        <v>0</v>
      </c>
      <c r="H185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104000</v>
      </c>
      <c r="I185"/>
      <c r="J185"/>
    </row>
    <row r="186" spans="1:10">
      <c r="A186" s="232" t="s">
        <v>208</v>
      </c>
      <c r="B186" s="2">
        <v>46157</v>
      </c>
      <c r="C186">
        <v>129000</v>
      </c>
      <c r="D186" s="2" t="e" cm="1" vm="10">
        <f t="array" ref="D186">_xlfn.LET(
    _xlpm._完了日,_加工実績DATA[加工完了日],
    _xlpm._調整納期列,_t受注ﾌｧｲﾙ_東レ[調整納期],
    _xlpm._加工完了日,_xlfn.TAKE(
                _xlfn._xlws.FILTER(_xlpm._完了日,
                    (A186=_加工実績DATA[依頼NO])*
                    (YEAR(B186) = YEAR(_xlpm._完了日))
                ),1),
    IF(_xlpm._加工完了日 = 0,NA(),_xlpm._加工完了日)
)</f>
        <v>#VALUE!</v>
      </c>
      <c r="E186" s="2" t="str" cm="1">
        <f t="array" ref="E186">_xlfn.LET(
    _xlpm._完了日列,#REF!,
    _xlpm._完了日,
    _xlfn.TAKE(
        _xlfn._xlws.FILTER(_xlpm._完了日列,
            (#REF!=#REF!)*
            (DATEVALUE("2025/1/1") &lt; B186)
        ),1
    ),
    IFERROR(_xlpm._完了日,"")
)</f>
        <v/>
      </c>
      <c r="F186" s="2">
        <f t="shared" si="2"/>
        <v>46157</v>
      </c>
      <c r="G186" s="5" cm="1">
        <f t="array" ref="G18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(A186=_xlpm._依頼NO列) *
                (YEAR(_xlpm._月次年月日列) = YEAR(F186))
            )
        ),
    0)
)</f>
        <v>0</v>
      </c>
      <c r="H186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129000</v>
      </c>
      <c r="I186"/>
      <c r="J186"/>
    </row>
    <row r="187" spans="1:10">
      <c r="A187" s="232" t="s">
        <v>1443</v>
      </c>
      <c r="B187" s="2">
        <v>46155</v>
      </c>
      <c r="C187">
        <v>123200</v>
      </c>
      <c r="D187" s="2" t="e" cm="1" vm="10">
        <f t="array" ref="D187">_xlfn.LET(
    _xlpm._完了日,_加工実績DATA[加工完了日],
    _xlpm._調整納期列,_t受注ﾌｧｲﾙ_東レ[調整納期],
    _xlpm._加工完了日,_xlfn.TAKE(
                _xlfn._xlws.FILTER(_xlpm._完了日,
                    (A187=_加工実績DATA[依頼NO])*
                    (YEAR(B187) = YEAR(_xlpm._完了日))
                ),1),
    IF(_xlpm._加工完了日 = 0,NA(),_xlpm._加工完了日)
)</f>
        <v>#VALUE!</v>
      </c>
      <c r="E187" s="2" t="str" cm="1">
        <f t="array" ref="E187">_xlfn.LET(
    _xlpm._完了日列,#REF!,
    _xlpm._完了日,
    _xlfn.TAKE(
        _xlfn._xlws.FILTER(_xlpm._完了日列,
            (#REF!=#REF!)*
            (DATEVALUE("2025/1/1") &lt; B187)
        ),1
    ),
    IFERROR(_xlpm._完了日,"")
)</f>
        <v/>
      </c>
      <c r="F187" s="2">
        <f t="shared" si="2"/>
        <v>46155</v>
      </c>
      <c r="G187" s="5" cm="1">
        <f t="array" ref="G18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(A187=_xlpm._依頼NO列) *
                (YEAR(_xlpm._月次年月日列) = YEAR(F187))
            )
        ),
    0)
)</f>
        <v>0</v>
      </c>
      <c r="H187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123200</v>
      </c>
      <c r="I187"/>
      <c r="J187"/>
    </row>
    <row r="188" spans="1:10">
      <c r="A188" s="232" t="s">
        <v>1447</v>
      </c>
      <c r="B188" s="2">
        <v>46154</v>
      </c>
      <c r="C188">
        <v>120000</v>
      </c>
      <c r="D188" s="2" t="e" cm="1" vm="10">
        <f t="array" ref="D188">_xlfn.LET(
    _xlpm._完了日,_加工実績DATA[加工完了日],
    _xlpm._調整納期列,_t受注ﾌｧｲﾙ_東レ[調整納期],
    _xlpm._加工完了日,_xlfn.TAKE(
                _xlfn._xlws.FILTER(_xlpm._完了日,
                    (A188=_加工実績DATA[依頼NO])*
                    (YEAR(B188) = YEAR(_xlpm._完了日))
                ),1),
    IF(_xlpm._加工完了日 = 0,NA(),_xlpm._加工完了日)
)</f>
        <v>#VALUE!</v>
      </c>
      <c r="E188" s="2" t="str" cm="1">
        <f t="array" ref="E188">_xlfn.LET(
    _xlpm._完了日列,#REF!,
    _xlpm._完了日,
    _xlfn.TAKE(
        _xlfn._xlws.FILTER(_xlpm._完了日列,
            (#REF!=#REF!)*
            (DATEVALUE("2025/1/1") &lt; B188)
        ),1
    ),
    IFERROR(_xlpm._完了日,"")
)</f>
        <v/>
      </c>
      <c r="F188" s="2">
        <f t="shared" si="2"/>
        <v>46154</v>
      </c>
      <c r="G188" s="5" cm="1">
        <f t="array" ref="G18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(A188=_xlpm._依頼NO列) *
                (YEAR(_xlpm._月次年月日列) = YEAR(F188))
            )
        ),
    0)
)</f>
        <v>0</v>
      </c>
      <c r="H188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120000</v>
      </c>
      <c r="I188"/>
      <c r="J188"/>
    </row>
    <row r="189" spans="1:10">
      <c r="A189" s="232" t="s">
        <v>1449</v>
      </c>
      <c r="B189" s="2">
        <v>46154</v>
      </c>
      <c r="C189">
        <v>31200</v>
      </c>
      <c r="D189" s="2" t="e" cm="1" vm="10">
        <f t="array" ref="D189">_xlfn.LET(
    _xlpm._完了日,_加工実績DATA[加工完了日],
    _xlpm._調整納期列,_t受注ﾌｧｲﾙ_東レ[調整納期],
    _xlpm._加工完了日,_xlfn.TAKE(
                _xlfn._xlws.FILTER(_xlpm._完了日,
                    (A189=_加工実績DATA[依頼NO])*
                    (YEAR(B189) = YEAR(_xlpm._完了日))
                ),1),
    IF(_xlpm._加工完了日 = 0,NA(),_xlpm._加工完了日)
)</f>
        <v>#VALUE!</v>
      </c>
      <c r="E189" s="2" t="str" cm="1">
        <f t="array" ref="E189">_xlfn.LET(
    _xlpm._完了日列,#REF!,
    _xlpm._完了日,
    _xlfn.TAKE(
        _xlfn._xlws.FILTER(_xlpm._完了日列,
            (#REF!=#REF!)*
            (DATEVALUE("2025/1/1") &lt; B189)
        ),1
    ),
    IFERROR(_xlpm._完了日,"")
)</f>
        <v/>
      </c>
      <c r="F189" s="2">
        <f t="shared" si="2"/>
        <v>46154</v>
      </c>
      <c r="G189" s="5" cm="1">
        <f t="array" ref="G18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(A189=_xlpm._依頼NO列) *
                (YEAR(_xlpm._月次年月日列) = YEAR(F189))
            )
        ),
    0)
)</f>
        <v>0</v>
      </c>
      <c r="H189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31200</v>
      </c>
      <c r="I189"/>
      <c r="J189"/>
    </row>
    <row r="190" spans="1:10">
      <c r="A190" s="232" t="s">
        <v>1451</v>
      </c>
      <c r="B190" s="2">
        <v>46154</v>
      </c>
      <c r="C190">
        <v>11200</v>
      </c>
      <c r="D190" s="2" t="e" cm="1" vm="10">
        <f t="array" ref="D190">_xlfn.LET(
    _xlpm._完了日,_加工実績DATA[加工完了日],
    _xlpm._調整納期列,_t受注ﾌｧｲﾙ_東レ[調整納期],
    _xlpm._加工完了日,_xlfn.TAKE(
                _xlfn._xlws.FILTER(_xlpm._完了日,
                    (A190=_加工実績DATA[依頼NO])*
                    (YEAR(B190) = YEAR(_xlpm._完了日))
                ),1),
    IF(_xlpm._加工完了日 = 0,NA(),_xlpm._加工完了日)
)</f>
        <v>#VALUE!</v>
      </c>
      <c r="E190" s="2" t="str" cm="1">
        <f t="array" ref="E190">_xlfn.LET(
    _xlpm._完了日列,#REF!,
    _xlpm._完了日,
    _xlfn.TAKE(
        _xlfn._xlws.FILTER(_xlpm._完了日列,
            (#REF!=#REF!)*
            (DATEVALUE("2025/1/1") &lt; B190)
        ),1
    ),
    IFERROR(_xlpm._完了日,"")
)</f>
        <v/>
      </c>
      <c r="F190" s="2">
        <f t="shared" si="2"/>
        <v>46154</v>
      </c>
      <c r="G190" s="5" cm="1">
        <f t="array" ref="G19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(A190=_xlpm._依頼NO列) *
                (YEAR(_xlpm._月次年月日列) = YEAR(F190))
            )
        ),
    0)
)</f>
        <v>0</v>
      </c>
      <c r="H190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11200</v>
      </c>
      <c r="I190"/>
      <c r="J190"/>
    </row>
    <row r="191" spans="1:10">
      <c r="A191" s="232" t="s">
        <v>1453</v>
      </c>
      <c r="B191" s="2">
        <v>46155</v>
      </c>
      <c r="C191">
        <v>198000</v>
      </c>
      <c r="D191" s="2" t="e" cm="1" vm="10">
        <f t="array" ref="D191">_xlfn.LET(
    _xlpm._完了日,_加工実績DATA[加工完了日],
    _xlpm._調整納期列,_t受注ﾌｧｲﾙ_東レ[調整納期],
    _xlpm._加工完了日,_xlfn.TAKE(
                _xlfn._xlws.FILTER(_xlpm._完了日,
                    (A191=_加工実績DATA[依頼NO])*
                    (YEAR(B191) = YEAR(_xlpm._完了日))
                ),1),
    IF(_xlpm._加工完了日 = 0,NA(),_xlpm._加工完了日)
)</f>
        <v>#VALUE!</v>
      </c>
      <c r="E191" s="2" t="str" cm="1">
        <f t="array" ref="E191">_xlfn.LET(
    _xlpm._完了日列,#REF!,
    _xlpm._完了日,
    _xlfn.TAKE(
        _xlfn._xlws.FILTER(_xlpm._完了日列,
            (#REF!=#REF!)*
            (DATEVALUE("2025/1/1") &lt; B191)
        ),1
    ),
    IFERROR(_xlpm._完了日,"")
)</f>
        <v/>
      </c>
      <c r="F191" s="2">
        <f t="shared" si="2"/>
        <v>46155</v>
      </c>
      <c r="G191" s="5" cm="1">
        <f t="array" ref="G19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(A191=_xlpm._依頼NO列) *
                (YEAR(_xlpm._月次年月日列) = YEAR(F191))
            )
        ),
    0)
)</f>
        <v>0</v>
      </c>
      <c r="H191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198000</v>
      </c>
      <c r="I191"/>
      <c r="J191"/>
    </row>
    <row r="192" spans="1:10">
      <c r="A192" s="232" t="s">
        <v>1455</v>
      </c>
      <c r="B192" s="2">
        <v>46154</v>
      </c>
      <c r="C192">
        <v>198000</v>
      </c>
      <c r="D192" s="2" t="e" cm="1" vm="10">
        <f t="array" ref="D192">_xlfn.LET(
    _xlpm._完了日,_加工実績DATA[加工完了日],
    _xlpm._調整納期列,_t受注ﾌｧｲﾙ_東レ[調整納期],
    _xlpm._加工完了日,_xlfn.TAKE(
                _xlfn._xlws.FILTER(_xlpm._完了日,
                    (A192=_加工実績DATA[依頼NO])*
                    (YEAR(B192) = YEAR(_xlpm._完了日))
                ),1),
    IF(_xlpm._加工完了日 = 0,NA(),_xlpm._加工完了日)
)</f>
        <v>#VALUE!</v>
      </c>
      <c r="E192" s="2" t="str" cm="1">
        <f t="array" ref="E192">_xlfn.LET(
    _xlpm._完了日列,#REF!,
    _xlpm._完了日,
    _xlfn.TAKE(
        _xlfn._xlws.FILTER(_xlpm._完了日列,
            (#REF!=#REF!)*
            (DATEVALUE("2025/1/1") &lt; B192)
        ),1
    ),
    IFERROR(_xlpm._完了日,"")
)</f>
        <v/>
      </c>
      <c r="F192" s="2">
        <f t="shared" si="2"/>
        <v>46154</v>
      </c>
      <c r="G192" s="5" cm="1">
        <f t="array" ref="G19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(A192=_xlpm._依頼NO列) *
                (YEAR(_xlpm._月次年月日列) = YEAR(F192))
            )
        ),
    0)
)</f>
        <v>0</v>
      </c>
      <c r="H192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198000</v>
      </c>
      <c r="I192"/>
      <c r="J192"/>
    </row>
    <row r="193" spans="1:10">
      <c r="A193" s="232" t="s">
        <v>497</v>
      </c>
      <c r="B193" s="2">
        <v>46155</v>
      </c>
      <c r="C193">
        <v>55000</v>
      </c>
      <c r="D193" s="2" t="e" cm="1" vm="10">
        <f t="array" ref="D193">_xlfn.LET(
    _xlpm._完了日,_加工実績DATA[加工完了日],
    _xlpm._調整納期列,_t受注ﾌｧｲﾙ_東レ[調整納期],
    _xlpm._加工完了日,_xlfn.TAKE(
                _xlfn._xlws.FILTER(_xlpm._完了日,
                    (A193=_加工実績DATA[依頼NO])*
                    (YEAR(B193) = YEAR(_xlpm._完了日))
                ),1),
    IF(_xlpm._加工完了日 = 0,NA(),_xlpm._加工完了日)
)</f>
        <v>#VALUE!</v>
      </c>
      <c r="E193" s="2" t="str" cm="1">
        <f t="array" ref="E193">_xlfn.LET(
    _xlpm._完了日列,#REF!,
    _xlpm._完了日,
    _xlfn.TAKE(
        _xlfn._xlws.FILTER(_xlpm._完了日列,
            (#REF!=#REF!)*
            (DATEVALUE("2025/1/1") &lt; B193)
        ),1
    ),
    IFERROR(_xlpm._完了日,"")
)</f>
        <v/>
      </c>
      <c r="F193" s="2">
        <f t="shared" si="2"/>
        <v>46155</v>
      </c>
      <c r="G193" s="5" cm="1">
        <f t="array" ref="G19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(A193=_xlpm._依頼NO列) *
                (YEAR(_xlpm._月次年月日列) = YEAR(F193))
            )
        ),
    0)
)</f>
        <v>0</v>
      </c>
      <c r="H193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55000</v>
      </c>
      <c r="I193"/>
      <c r="J193"/>
    </row>
    <row r="194" spans="1:10">
      <c r="A194" s="232" t="s">
        <v>1391</v>
      </c>
      <c r="B194" s="2">
        <v>46150</v>
      </c>
      <c r="C194">
        <v>165000</v>
      </c>
      <c r="D194" s="2" t="e" cm="1" vm="10">
        <f t="array" ref="D194">_xlfn.LET(
    _xlpm._完了日,_加工実績DATA[加工完了日],
    _xlpm._調整納期列,_t受注ﾌｧｲﾙ_東レ[調整納期],
    _xlpm._加工完了日,_xlfn.TAKE(
                _xlfn._xlws.FILTER(_xlpm._完了日,
                    (A194=_加工実績DATA[依頼NO])*
                    (YEAR(B194) = YEAR(_xlpm._完了日))
                ),1),
    IF(_xlpm._加工完了日 = 0,NA(),_xlpm._加工完了日)
)</f>
        <v>#VALUE!</v>
      </c>
      <c r="E194" s="2" t="str" cm="1">
        <f t="array" ref="E194">_xlfn.LET(
    _xlpm._完了日列,#REF!,
    _xlpm._完了日,
    _xlfn.TAKE(
        _xlfn._xlws.FILTER(_xlpm._完了日列,
            (#REF!=#REF!)*
            (DATEVALUE("2025/1/1") &lt; B194)
        ),1
    ),
    IFERROR(_xlpm._完了日,"")
)</f>
        <v/>
      </c>
      <c r="F194" s="2">
        <f t="shared" ref="F194:F257" si="3">IFERROR(
    D194,
    IF(E194&lt;&gt;"", E194, B194)
)</f>
        <v>46150</v>
      </c>
      <c r="G194" s="5" cm="1">
        <f t="array" ref="G19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(A194=_xlpm._依頼NO列) *
                (YEAR(_xlpm._月次年月日列) = YEAR(F194))
            )
        ),
    0)
)</f>
        <v>0</v>
      </c>
      <c r="H194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165000</v>
      </c>
      <c r="I194"/>
      <c r="J194"/>
    </row>
    <row r="195" spans="1:10">
      <c r="A195" s="232" t="s">
        <v>1393</v>
      </c>
      <c r="B195" s="2">
        <v>46149</v>
      </c>
      <c r="C195">
        <v>6000</v>
      </c>
      <c r="D195" s="2" t="e" cm="1" vm="10">
        <f t="array" ref="D195">_xlfn.LET(
    _xlpm._完了日,_加工実績DATA[加工完了日],
    _xlpm._調整納期列,_t受注ﾌｧｲﾙ_東レ[調整納期],
    _xlpm._加工完了日,_xlfn.TAKE(
                _xlfn._xlws.FILTER(_xlpm._完了日,
                    (A195=_加工実績DATA[依頼NO])*
                    (YEAR(B195) = YEAR(_xlpm._完了日))
                ),1),
    IF(_xlpm._加工完了日 = 0,NA(),_xlpm._加工完了日)
)</f>
        <v>#VALUE!</v>
      </c>
      <c r="E195" s="2" t="str" cm="1">
        <f t="array" ref="E195">_xlfn.LET(
    _xlpm._完了日列,#REF!,
    _xlpm._完了日,
    _xlfn.TAKE(
        _xlfn._xlws.FILTER(_xlpm._完了日列,
            (#REF!=#REF!)*
            (DATEVALUE("2025/1/1") &lt; B195)
        ),1
    ),
    IFERROR(_xlpm._完了日,"")
)</f>
        <v/>
      </c>
      <c r="F195" s="2">
        <f t="shared" si="3"/>
        <v>46149</v>
      </c>
      <c r="G195" s="5" cm="1">
        <f t="array" ref="G19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(A195=_xlpm._依頼NO列) *
                (YEAR(_xlpm._月次年月日列) = YEAR(F195))
            )
        ),
    0)
)</f>
        <v>0</v>
      </c>
      <c r="H195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6000</v>
      </c>
      <c r="I195"/>
      <c r="J195"/>
    </row>
    <row r="196" spans="1:10">
      <c r="A196" s="232" t="s">
        <v>1351</v>
      </c>
      <c r="B196" s="2">
        <v>46140</v>
      </c>
      <c r="C196">
        <v>10200</v>
      </c>
      <c r="D196" s="2" t="e" cm="1" vm="10">
        <f t="array" ref="D196">_xlfn.LET(
    _xlpm._完了日,_加工実績DATA[加工完了日],
    _xlpm._調整納期列,_t受注ﾌｧｲﾙ_東レ[調整納期],
    _xlpm._加工完了日,_xlfn.TAKE(
                _xlfn._xlws.FILTER(_xlpm._完了日,
                    (A196=_加工実績DATA[依頼NO])*
                    (YEAR(B196) = YEAR(_xlpm._完了日))
                ),1),
    IF(_xlpm._加工完了日 = 0,NA(),_xlpm._加工完了日)
)</f>
        <v>#VALUE!</v>
      </c>
      <c r="E196" s="2" t="str" cm="1">
        <f t="array" ref="E196">_xlfn.LET(
    _xlpm._完了日列,#REF!,
    _xlpm._完了日,
    _xlfn.TAKE(
        _xlfn._xlws.FILTER(_xlpm._完了日列,
            (#REF!=#REF!)*
            (DATEVALUE("2025/1/1") &lt; B196)
        ),1
    ),
    IFERROR(_xlpm._完了日,"")
)</f>
        <v/>
      </c>
      <c r="F196" s="2">
        <f t="shared" si="3"/>
        <v>46140</v>
      </c>
      <c r="G196" s="5" cm="1">
        <f t="array" ref="G19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(A196=_xlpm._依頼NO列) *
                (YEAR(_xlpm._月次年月日列) = YEAR(F196))
            )
        ),
    0)
)</f>
        <v>0</v>
      </c>
      <c r="H196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10200</v>
      </c>
      <c r="I196"/>
      <c r="J196"/>
    </row>
    <row r="197" spans="1:10">
      <c r="A197" s="232" t="s">
        <v>1352</v>
      </c>
      <c r="B197" s="2">
        <v>46140</v>
      </c>
      <c r="C197">
        <v>12800</v>
      </c>
      <c r="D197" s="2" t="e" cm="1" vm="10">
        <f t="array" ref="D197">_xlfn.LET(
    _xlpm._完了日,_加工実績DATA[加工完了日],
    _xlpm._調整納期列,_t受注ﾌｧｲﾙ_東レ[調整納期],
    _xlpm._加工完了日,_xlfn.TAKE(
                _xlfn._xlws.FILTER(_xlpm._完了日,
                    (A197=_加工実績DATA[依頼NO])*
                    (YEAR(B197) = YEAR(_xlpm._完了日))
                ),1),
    IF(_xlpm._加工完了日 = 0,NA(),_xlpm._加工完了日)
)</f>
        <v>#VALUE!</v>
      </c>
      <c r="E197" s="2" t="str" cm="1">
        <f t="array" ref="E197">_xlfn.LET(
    _xlpm._完了日列,#REF!,
    _xlpm._完了日,
    _xlfn.TAKE(
        _xlfn._xlws.FILTER(_xlpm._完了日列,
            (#REF!=#REF!)*
            (DATEVALUE("2025/1/1") &lt; B197)
        ),1
    ),
    IFERROR(_xlpm._完了日,"")
)</f>
        <v/>
      </c>
      <c r="F197" s="2">
        <f t="shared" si="3"/>
        <v>46140</v>
      </c>
      <c r="G197" s="5" cm="1">
        <f t="array" ref="G19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(A197=_xlpm._依頼NO列) *
                (YEAR(_xlpm._月次年月日列) = YEAR(F197))
            )
        ),
    0)
)</f>
        <v>0</v>
      </c>
      <c r="H197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12800</v>
      </c>
      <c r="I197"/>
      <c r="J197"/>
    </row>
    <row r="198" spans="1:10">
      <c r="A198" s="232" t="s">
        <v>1353</v>
      </c>
      <c r="B198" s="2">
        <v>46140</v>
      </c>
      <c r="C198">
        <v>38400</v>
      </c>
      <c r="D198" s="2" t="e" cm="1" vm="10">
        <f t="array" ref="D198">_xlfn.LET(
    _xlpm._完了日,_加工実績DATA[加工完了日],
    _xlpm._調整納期列,_t受注ﾌｧｲﾙ_東レ[調整納期],
    _xlpm._加工完了日,_xlfn.TAKE(
                _xlfn._xlws.FILTER(_xlpm._完了日,
                    (A198=_加工実績DATA[依頼NO])*
                    (YEAR(B198) = YEAR(_xlpm._完了日))
                ),1),
    IF(_xlpm._加工完了日 = 0,NA(),_xlpm._加工完了日)
)</f>
        <v>#VALUE!</v>
      </c>
      <c r="E198" s="2" t="str" cm="1">
        <f t="array" ref="E198">_xlfn.LET(
    _xlpm._完了日列,#REF!,
    _xlpm._完了日,
    _xlfn.TAKE(
        _xlfn._xlws.FILTER(_xlpm._完了日列,
            (#REF!=#REF!)*
            (DATEVALUE("2025/1/1") &lt; B198)
        ),1
    ),
    IFERROR(_xlpm._完了日,"")
)</f>
        <v/>
      </c>
      <c r="F198" s="2">
        <f t="shared" si="3"/>
        <v>46140</v>
      </c>
      <c r="G198" s="5" cm="1">
        <f t="array" ref="G19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(A198=_xlpm._依頼NO列) *
                (YEAR(_xlpm._月次年月日列) = YEAR(F198))
            )
        ),
    0)
)</f>
        <v>0</v>
      </c>
      <c r="H198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38400</v>
      </c>
      <c r="I198"/>
      <c r="J198"/>
    </row>
    <row r="199" spans="1:10">
      <c r="A199" s="232" t="s">
        <v>1241</v>
      </c>
      <c r="B199" s="2">
        <v>46134</v>
      </c>
      <c r="C199">
        <v>0</v>
      </c>
      <c r="D199" s="2" t="e" cm="1" vm="10">
        <f t="array" ref="D199">_xlfn.LET(
    _xlpm._完了日,_加工実績DATA[加工完了日],
    _xlpm._調整納期列,_t受注ﾌｧｲﾙ_東レ[調整納期],
    _xlpm._加工完了日,_xlfn.TAKE(
                _xlfn._xlws.FILTER(_xlpm._完了日,
                    (A199=_加工実績DATA[依頼NO])*
                    (YEAR(B199) = YEAR(_xlpm._完了日))
                ),1),
    IF(_xlpm._加工完了日 = 0,NA(),_xlpm._加工完了日)
)</f>
        <v>#VALUE!</v>
      </c>
      <c r="E199" s="2" t="str" cm="1">
        <f t="array" ref="E199">_xlfn.LET(
    _xlpm._完了日列,#REF!,
    _xlpm._完了日,
    _xlfn.TAKE(
        _xlfn._xlws.FILTER(_xlpm._完了日列,
            (#REF!=#REF!)*
            (DATEVALUE("2025/1/1") &lt; B199)
        ),1
    ),
    IFERROR(_xlpm._完了日,"")
)</f>
        <v/>
      </c>
      <c r="F199" s="2">
        <f t="shared" si="3"/>
        <v>46134</v>
      </c>
      <c r="G199" s="5" cm="1">
        <f t="array" ref="G19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(A199=_xlpm._依頼NO列) *
                (YEAR(_xlpm._月次年月日列) = YEAR(F199))
            )
        ),
    0)
)</f>
        <v>0</v>
      </c>
      <c r="H199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0</v>
      </c>
      <c r="I199"/>
      <c r="J199"/>
    </row>
    <row r="200" spans="1:10">
      <c r="A200" s="232" t="s">
        <v>1361</v>
      </c>
      <c r="B200" s="2">
        <v>46142</v>
      </c>
      <c r="C200">
        <v>33600</v>
      </c>
      <c r="D200" s="2" t="e" cm="1" vm="10">
        <f t="array" ref="D200">_xlfn.LET(
    _xlpm._完了日,_加工実績DATA[加工完了日],
    _xlpm._調整納期列,_t受注ﾌｧｲﾙ_東レ[調整納期],
    _xlpm._加工完了日,_xlfn.TAKE(
                _xlfn._xlws.FILTER(_xlpm._完了日,
                    (A200=_加工実績DATA[依頼NO])*
                    (YEAR(B200) = YEAR(_xlpm._完了日))
                ),1),
    IF(_xlpm._加工完了日 = 0,NA(),_xlpm._加工完了日)
)</f>
        <v>#VALUE!</v>
      </c>
      <c r="E200" s="2" t="str" cm="1">
        <f t="array" ref="E200">_xlfn.LET(
    _xlpm._完了日列,#REF!,
    _xlpm._完了日,
    _xlfn.TAKE(
        _xlfn._xlws.FILTER(_xlpm._完了日列,
            (#REF!=#REF!)*
            (DATEVALUE("2025/1/1") &lt; B200)
        ),1
    ),
    IFERROR(_xlpm._完了日,"")
)</f>
        <v/>
      </c>
      <c r="F200" s="2">
        <f t="shared" si="3"/>
        <v>46142</v>
      </c>
      <c r="G200" s="5" cm="1">
        <f t="array" ref="G20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(A200=_xlpm._依頼NO列) *
                (YEAR(_xlpm._月次年月日列) = YEAR(F200))
            )
        ),
    0)
)</f>
        <v>0</v>
      </c>
      <c r="H200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33600</v>
      </c>
      <c r="I200"/>
      <c r="J200"/>
    </row>
    <row r="201" spans="1:10">
      <c r="A201" s="232" t="s">
        <v>1364</v>
      </c>
      <c r="B201" s="2">
        <v>46142</v>
      </c>
      <c r="C201">
        <v>26000</v>
      </c>
      <c r="D201" s="2" t="e" cm="1" vm="10">
        <f t="array" ref="D201">_xlfn.LET(
    _xlpm._完了日,_加工実績DATA[加工完了日],
    _xlpm._調整納期列,_t受注ﾌｧｲﾙ_東レ[調整納期],
    _xlpm._加工完了日,_xlfn.TAKE(
                _xlfn._xlws.FILTER(_xlpm._完了日,
                    (A201=_加工実績DATA[依頼NO])*
                    (YEAR(B201) = YEAR(_xlpm._完了日))
                ),1),
    IF(_xlpm._加工完了日 = 0,NA(),_xlpm._加工完了日)
)</f>
        <v>#VALUE!</v>
      </c>
      <c r="E201" s="2" t="str" cm="1">
        <f t="array" ref="E201">_xlfn.LET(
    _xlpm._完了日列,#REF!,
    _xlpm._完了日,
    _xlfn.TAKE(
        _xlfn._xlws.FILTER(_xlpm._完了日列,
            (#REF!=#REF!)*
            (DATEVALUE("2025/1/1") &lt; B201)
        ),1
    ),
    IFERROR(_xlpm._完了日,"")
)</f>
        <v/>
      </c>
      <c r="F201" s="2">
        <f t="shared" si="3"/>
        <v>46142</v>
      </c>
      <c r="G201" s="5" cm="1">
        <f t="array" ref="G20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(A201=_xlpm._依頼NO列) *
                (YEAR(_xlpm._月次年月日列) = YEAR(F201))
            )
        ),
    0)
)</f>
        <v>0</v>
      </c>
      <c r="H201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26000</v>
      </c>
      <c r="I201"/>
      <c r="J201"/>
    </row>
    <row r="202" spans="1:10">
      <c r="A202" s="232" t="s">
        <v>1366</v>
      </c>
      <c r="B202" s="2">
        <v>46142</v>
      </c>
      <c r="C202">
        <v>57200</v>
      </c>
      <c r="D202" s="2" t="e" cm="1" vm="10">
        <f t="array" ref="D202">_xlfn.LET(
    _xlpm._完了日,_加工実績DATA[加工完了日],
    _xlpm._調整納期列,_t受注ﾌｧｲﾙ_東レ[調整納期],
    _xlpm._加工完了日,_xlfn.TAKE(
                _xlfn._xlws.FILTER(_xlpm._完了日,
                    (A202=_加工実績DATA[依頼NO])*
                    (YEAR(B202) = YEAR(_xlpm._完了日))
                ),1),
    IF(_xlpm._加工完了日 = 0,NA(),_xlpm._加工完了日)
)</f>
        <v>#VALUE!</v>
      </c>
      <c r="E202" s="2" t="str" cm="1">
        <f t="array" ref="E202">_xlfn.LET(
    _xlpm._完了日列,#REF!,
    _xlpm._完了日,
    _xlfn.TAKE(
        _xlfn._xlws.FILTER(_xlpm._完了日列,
            (#REF!=#REF!)*
            (DATEVALUE("2025/1/1") &lt; B202)
        ),1
    ),
    IFERROR(_xlpm._完了日,"")
)</f>
        <v/>
      </c>
      <c r="F202" s="2">
        <f t="shared" si="3"/>
        <v>46142</v>
      </c>
      <c r="G202" s="5" cm="1">
        <f t="array" ref="G20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(A202=_xlpm._依頼NO列) *
                (YEAR(_xlpm._月次年月日列) = YEAR(F202))
            )
        ),
    0)
)</f>
        <v>0</v>
      </c>
      <c r="H202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57200</v>
      </c>
      <c r="I202"/>
      <c r="J202"/>
    </row>
    <row r="203" spans="1:10">
      <c r="A203" s="232" t="s">
        <v>1369</v>
      </c>
      <c r="B203" s="2">
        <v>46142</v>
      </c>
      <c r="C203">
        <v>60000</v>
      </c>
      <c r="D203" s="2" t="e" cm="1" vm="10">
        <f t="array" ref="D203">_xlfn.LET(
    _xlpm._完了日,_加工実績DATA[加工完了日],
    _xlpm._調整納期列,_t受注ﾌｧｲﾙ_東レ[調整納期],
    _xlpm._加工完了日,_xlfn.TAKE(
                _xlfn._xlws.FILTER(_xlpm._完了日,
                    (A203=_加工実績DATA[依頼NO])*
                    (YEAR(B203) = YEAR(_xlpm._完了日))
                ),1),
    IF(_xlpm._加工完了日 = 0,NA(),_xlpm._加工完了日)
)</f>
        <v>#VALUE!</v>
      </c>
      <c r="E203" s="2" t="str" cm="1">
        <f t="array" ref="E203">_xlfn.LET(
    _xlpm._完了日列,#REF!,
    _xlpm._完了日,
    _xlfn.TAKE(
        _xlfn._xlws.FILTER(_xlpm._完了日列,
            (#REF!=#REF!)*
            (DATEVALUE("2025/1/1") &lt; B203)
        ),1
    ),
    IFERROR(_xlpm._完了日,"")
)</f>
        <v/>
      </c>
      <c r="F203" s="2">
        <f t="shared" si="3"/>
        <v>46142</v>
      </c>
      <c r="G203" s="5" cm="1">
        <f t="array" ref="G20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(A203=_xlpm._依頼NO列) *
                (YEAR(_xlpm._月次年月日列) = YEAR(F203))
            )
        ),
    0)
)</f>
        <v>0</v>
      </c>
      <c r="H203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60000</v>
      </c>
      <c r="I203"/>
      <c r="J203"/>
    </row>
    <row r="204" spans="1:10">
      <c r="A204" s="232" t="s">
        <v>1371</v>
      </c>
      <c r="B204" s="2">
        <v>46142</v>
      </c>
      <c r="C204">
        <v>56000</v>
      </c>
      <c r="D204" s="2" t="e" cm="1" vm="10">
        <f t="array" ref="D204">_xlfn.LET(
    _xlpm._完了日,_加工実績DATA[加工完了日],
    _xlpm._調整納期列,_t受注ﾌｧｲﾙ_東レ[調整納期],
    _xlpm._加工完了日,_xlfn.TAKE(
                _xlfn._xlws.FILTER(_xlpm._完了日,
                    (A204=_加工実績DATA[依頼NO])*
                    (YEAR(B204) = YEAR(_xlpm._完了日))
                ),1),
    IF(_xlpm._加工完了日 = 0,NA(),_xlpm._加工完了日)
)</f>
        <v>#VALUE!</v>
      </c>
      <c r="E204" s="2" t="str" cm="1">
        <f t="array" ref="E204">_xlfn.LET(
    _xlpm._完了日列,#REF!,
    _xlpm._完了日,
    _xlfn.TAKE(
        _xlfn._xlws.FILTER(_xlpm._完了日列,
            (#REF!=#REF!)*
            (DATEVALUE("2025/1/1") &lt; B204)
        ),1
    ),
    IFERROR(_xlpm._完了日,"")
)</f>
        <v/>
      </c>
      <c r="F204" s="2">
        <f t="shared" si="3"/>
        <v>46142</v>
      </c>
      <c r="G204" s="5" cm="1">
        <f t="array" ref="G20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(A204=_xlpm._依頼NO列) *
                (YEAR(_xlpm._月次年月日列) = YEAR(F204))
            )
        ),
    0)
)</f>
        <v>0</v>
      </c>
      <c r="H204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56000</v>
      </c>
      <c r="I204"/>
      <c r="J204"/>
    </row>
    <row r="205" spans="1:10">
      <c r="A205" s="232" t="s">
        <v>1373</v>
      </c>
      <c r="B205" s="2">
        <v>46142</v>
      </c>
      <c r="C205">
        <v>26000</v>
      </c>
      <c r="D205" s="2" t="e" cm="1" vm="10">
        <f t="array" ref="D205">_xlfn.LET(
    _xlpm._完了日,_加工実績DATA[加工完了日],
    _xlpm._調整納期列,_t受注ﾌｧｲﾙ_東レ[調整納期],
    _xlpm._加工完了日,_xlfn.TAKE(
                _xlfn._xlws.FILTER(_xlpm._完了日,
                    (A205=_加工実績DATA[依頼NO])*
                    (YEAR(B205) = YEAR(_xlpm._完了日))
                ),1),
    IF(_xlpm._加工完了日 = 0,NA(),_xlpm._加工完了日)
)</f>
        <v>#VALUE!</v>
      </c>
      <c r="E205" s="2" t="str" cm="1">
        <f t="array" ref="E205">_xlfn.LET(
    _xlpm._完了日列,#REF!,
    _xlpm._完了日,
    _xlfn.TAKE(
        _xlfn._xlws.FILTER(_xlpm._完了日列,
            (#REF!=#REF!)*
            (DATEVALUE("2025/1/1") &lt; B205)
        ),1
    ),
    IFERROR(_xlpm._完了日,"")
)</f>
        <v/>
      </c>
      <c r="F205" s="2">
        <f t="shared" si="3"/>
        <v>46142</v>
      </c>
      <c r="G205" s="5" cm="1">
        <f t="array" ref="G20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(A205=_xlpm._依頼NO列) *
                (YEAR(_xlpm._月次年月日列) = YEAR(F205))
            )
        ),
    0)
)</f>
        <v>0</v>
      </c>
      <c r="H205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26000</v>
      </c>
      <c r="I205"/>
      <c r="J205"/>
    </row>
    <row r="206" spans="1:10">
      <c r="A206" s="232" t="s">
        <v>1375</v>
      </c>
      <c r="B206" s="2">
        <v>46142</v>
      </c>
      <c r="C206">
        <v>10400</v>
      </c>
      <c r="D206" s="2" t="e" cm="1" vm="10">
        <f t="array" ref="D206">_xlfn.LET(
    _xlpm._完了日,_加工実績DATA[加工完了日],
    _xlpm._調整納期列,_t受注ﾌｧｲﾙ_東レ[調整納期],
    _xlpm._加工完了日,_xlfn.TAKE(
                _xlfn._xlws.FILTER(_xlpm._完了日,
                    (A206=_加工実績DATA[依頼NO])*
                    (YEAR(B206) = YEAR(_xlpm._完了日))
                ),1),
    IF(_xlpm._加工完了日 = 0,NA(),_xlpm._加工完了日)
)</f>
        <v>#VALUE!</v>
      </c>
      <c r="E206" s="2" t="str" cm="1">
        <f t="array" ref="E206">_xlfn.LET(
    _xlpm._完了日列,#REF!,
    _xlpm._完了日,
    _xlfn.TAKE(
        _xlfn._xlws.FILTER(_xlpm._完了日列,
            (#REF!=#REF!)*
            (DATEVALUE("2025/1/1") &lt; B206)
        ),1
    ),
    IFERROR(_xlpm._完了日,"")
)</f>
        <v/>
      </c>
      <c r="F206" s="2">
        <f t="shared" si="3"/>
        <v>46142</v>
      </c>
      <c r="G206" s="5" cm="1">
        <f t="array" ref="G20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(A206=_xlpm._依頼NO列) *
                (YEAR(_xlpm._月次年月日列) = YEAR(F206))
            )
        ),
    0)
)</f>
        <v>0</v>
      </c>
      <c r="H206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10400</v>
      </c>
      <c r="I206"/>
      <c r="J206"/>
    </row>
    <row r="207" spans="1:10">
      <c r="A207" s="232" t="s">
        <v>1340</v>
      </c>
      <c r="B207" s="2">
        <v>46136</v>
      </c>
      <c r="C207">
        <v>10200</v>
      </c>
      <c r="D207" s="2" t="e" cm="1" vm="10">
        <f t="array" ref="D207">_xlfn.LET(
    _xlpm._完了日,_加工実績DATA[加工完了日],
    _xlpm._調整納期列,_t受注ﾌｧｲﾙ_東レ[調整納期],
    _xlpm._加工完了日,_xlfn.TAKE(
                _xlfn._xlws.FILTER(_xlpm._完了日,
                    (A207=_加工実績DATA[依頼NO])*
                    (YEAR(B207) = YEAR(_xlpm._完了日))
                ),1),
    IF(_xlpm._加工完了日 = 0,NA(),_xlpm._加工完了日)
)</f>
        <v>#VALUE!</v>
      </c>
      <c r="E207" s="2" t="str" cm="1">
        <f t="array" ref="E207">_xlfn.LET(
    _xlpm._完了日列,#REF!,
    _xlpm._完了日,
    _xlfn.TAKE(
        _xlfn._xlws.FILTER(_xlpm._完了日列,
            (#REF!=#REF!)*
            (DATEVALUE("2025/1/1") &lt; B207)
        ),1
    ),
    IFERROR(_xlpm._完了日,"")
)</f>
        <v/>
      </c>
      <c r="F207" s="2">
        <f t="shared" si="3"/>
        <v>46136</v>
      </c>
      <c r="G207" s="5" cm="1">
        <f t="array" ref="G20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(A207=_xlpm._依頼NO列) *
                (YEAR(_xlpm._月次年月日列) = YEAR(F207))
            )
        ),
    0)
)</f>
        <v>0</v>
      </c>
      <c r="H207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10200</v>
      </c>
      <c r="I207"/>
      <c r="J207"/>
    </row>
    <row r="208" spans="1:10">
      <c r="A208" s="232" t="s">
        <v>1295</v>
      </c>
      <c r="B208" s="2">
        <v>46135</v>
      </c>
      <c r="C208">
        <v>78000</v>
      </c>
      <c r="D208" s="2" t="e" cm="1" vm="10">
        <f t="array" ref="D208">_xlfn.LET(
    _xlpm._完了日,_加工実績DATA[加工完了日],
    _xlpm._調整納期列,_t受注ﾌｧｲﾙ_東レ[調整納期],
    _xlpm._加工完了日,_xlfn.TAKE(
                _xlfn._xlws.FILTER(_xlpm._完了日,
                    (A208=_加工実績DATA[依頼NO])*
                    (YEAR(B208) = YEAR(_xlpm._完了日))
                ),1),
    IF(_xlpm._加工完了日 = 0,NA(),_xlpm._加工完了日)
)</f>
        <v>#VALUE!</v>
      </c>
      <c r="E208" s="2" t="str" cm="1">
        <f t="array" ref="E208">_xlfn.LET(
    _xlpm._完了日列,#REF!,
    _xlpm._完了日,
    _xlfn.TAKE(
        _xlfn._xlws.FILTER(_xlpm._完了日列,
            (#REF!=#REF!)*
            (DATEVALUE("2025/1/1") &lt; B208)
        ),1
    ),
    IFERROR(_xlpm._完了日,"")
)</f>
        <v/>
      </c>
      <c r="F208" s="2">
        <f t="shared" si="3"/>
        <v>46135</v>
      </c>
      <c r="G208" s="5" cm="1">
        <f t="array" ref="G20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(A208=_xlpm._依頼NO列) *
                (YEAR(_xlpm._月次年月日列) = YEAR(F208))
            )
        ),
    0)
)</f>
        <v>0</v>
      </c>
      <c r="H208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78000</v>
      </c>
      <c r="I208"/>
      <c r="J208"/>
    </row>
    <row r="209" spans="1:10">
      <c r="A209" s="232" t="s">
        <v>1296</v>
      </c>
      <c r="B209" s="2">
        <v>46134</v>
      </c>
      <c r="C209">
        <v>78000</v>
      </c>
      <c r="D209" s="2" t="e" cm="1" vm="10">
        <f t="array" ref="D209">_xlfn.LET(
    _xlpm._完了日,_加工実績DATA[加工完了日],
    _xlpm._調整納期列,_t受注ﾌｧｲﾙ_東レ[調整納期],
    _xlpm._加工完了日,_xlfn.TAKE(
                _xlfn._xlws.FILTER(_xlpm._完了日,
                    (A209=_加工実績DATA[依頼NO])*
                    (YEAR(B209) = YEAR(_xlpm._完了日))
                ),1),
    IF(_xlpm._加工完了日 = 0,NA(),_xlpm._加工完了日)
)</f>
        <v>#VALUE!</v>
      </c>
      <c r="E209" s="2" t="str" cm="1">
        <f t="array" ref="E209">_xlfn.LET(
    _xlpm._完了日列,#REF!,
    _xlpm._完了日,
    _xlfn.TAKE(
        _xlfn._xlws.FILTER(_xlpm._完了日列,
            (#REF!=#REF!)*
            (DATEVALUE("2025/1/1") &lt; B209)
        ),1
    ),
    IFERROR(_xlpm._完了日,"")
)</f>
        <v/>
      </c>
      <c r="F209" s="2">
        <f t="shared" si="3"/>
        <v>46134</v>
      </c>
      <c r="G209" s="5" cm="1">
        <f t="array" ref="G20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(A209=_xlpm._依頼NO列) *
                (YEAR(_xlpm._月次年月日列) = YEAR(F209))
            )
        ),
    0)
)</f>
        <v>0</v>
      </c>
      <c r="H209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78000</v>
      </c>
      <c r="I209"/>
      <c r="J209"/>
    </row>
    <row r="210" spans="1:10">
      <c r="A210" s="232" t="s">
        <v>1297</v>
      </c>
      <c r="B210" s="2">
        <v>46132</v>
      </c>
      <c r="C210">
        <v>17000</v>
      </c>
      <c r="D210" s="2" t="e" cm="1" vm="10">
        <f t="array" ref="D210">_xlfn.LET(
    _xlpm._完了日,_加工実績DATA[加工完了日],
    _xlpm._調整納期列,_t受注ﾌｧｲﾙ_東レ[調整納期],
    _xlpm._加工完了日,_xlfn.TAKE(
                _xlfn._xlws.FILTER(_xlpm._完了日,
                    (A210=_加工実績DATA[依頼NO])*
                    (YEAR(B210) = YEAR(_xlpm._完了日))
                ),1),
    IF(_xlpm._加工完了日 = 0,NA(),_xlpm._加工完了日)
)</f>
        <v>#VALUE!</v>
      </c>
      <c r="E210" s="2" t="str" cm="1">
        <f t="array" ref="E210">_xlfn.LET(
    _xlpm._完了日列,#REF!,
    _xlpm._完了日,
    _xlfn.TAKE(
        _xlfn._xlws.FILTER(_xlpm._完了日列,
            (#REF!=#REF!)*
            (DATEVALUE("2025/1/1") &lt; B210)
        ),1
    ),
    IFERROR(_xlpm._完了日,"")
)</f>
        <v/>
      </c>
      <c r="F210" s="2">
        <f t="shared" si="3"/>
        <v>46132</v>
      </c>
      <c r="G210" s="5" cm="1">
        <f t="array" ref="G21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(A210=_xlpm._依頼NO列) *
                (YEAR(_xlpm._月次年月日列) = YEAR(F210))
            )
        ),
    0)
)</f>
        <v>0</v>
      </c>
      <c r="H210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17000</v>
      </c>
      <c r="I210"/>
      <c r="J210"/>
    </row>
    <row r="211" spans="1:10">
      <c r="A211" s="232" t="s">
        <v>1243</v>
      </c>
      <c r="B211" s="2">
        <v>46139</v>
      </c>
      <c r="C211">
        <v>81000</v>
      </c>
      <c r="D211" s="2" t="e" cm="1" vm="10">
        <f t="array" ref="D211">_xlfn.LET(
    _xlpm._完了日,_加工実績DATA[加工完了日],
    _xlpm._調整納期列,_t受注ﾌｧｲﾙ_東レ[調整納期],
    _xlpm._加工完了日,_xlfn.TAKE(
                _xlfn._xlws.FILTER(_xlpm._完了日,
                    (A211=_加工実績DATA[依頼NO])*
                    (YEAR(B211) = YEAR(_xlpm._完了日))
                ),1),
    IF(_xlpm._加工完了日 = 0,NA(),_xlpm._加工完了日)
)</f>
        <v>#VALUE!</v>
      </c>
      <c r="E211" s="2" t="str" cm="1">
        <f t="array" ref="E211">_xlfn.LET(
    _xlpm._完了日列,#REF!,
    _xlpm._完了日,
    _xlfn.TAKE(
        _xlfn._xlws.FILTER(_xlpm._完了日列,
            (#REF!=#REF!)*
            (DATEVALUE("2025/1/1") &lt; B211)
        ),1
    ),
    IFERROR(_xlpm._完了日,"")
)</f>
        <v/>
      </c>
      <c r="F211" s="2">
        <f t="shared" si="3"/>
        <v>46139</v>
      </c>
      <c r="G211" s="5" cm="1">
        <f t="array" ref="G21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(A211=_xlpm._依頼NO列) *
                (YEAR(_xlpm._月次年月日列) = YEAR(F211))
            )
        ),
    0)
)</f>
        <v>0</v>
      </c>
      <c r="H211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81000</v>
      </c>
      <c r="I211"/>
      <c r="J211"/>
    </row>
    <row r="212" spans="1:10">
      <c r="A212" s="232" t="s">
        <v>1242</v>
      </c>
      <c r="B212" s="2">
        <v>46139</v>
      </c>
      <c r="C212">
        <v>8850</v>
      </c>
      <c r="D212" s="2" t="e" cm="1" vm="10">
        <f t="array" ref="D212">_xlfn.LET(
    _xlpm._完了日,_加工実績DATA[加工完了日],
    _xlpm._調整納期列,_t受注ﾌｧｲﾙ_東レ[調整納期],
    _xlpm._加工完了日,_xlfn.TAKE(
                _xlfn._xlws.FILTER(_xlpm._完了日,
                    (A212=_加工実績DATA[依頼NO])*
                    (YEAR(B212) = YEAR(_xlpm._完了日))
                ),1),
    IF(_xlpm._加工完了日 = 0,NA(),_xlpm._加工完了日)
)</f>
        <v>#VALUE!</v>
      </c>
      <c r="E212" s="2" t="str" cm="1">
        <f t="array" ref="E212">_xlfn.LET(
    _xlpm._完了日列,#REF!,
    _xlpm._完了日,
    _xlfn.TAKE(
        _xlfn._xlws.FILTER(_xlpm._完了日列,
            (#REF!=#REF!)*
            (DATEVALUE("2025/1/1") &lt; B212)
        ),1
    ),
    IFERROR(_xlpm._完了日,"")
)</f>
        <v/>
      </c>
      <c r="F212" s="2">
        <f t="shared" si="3"/>
        <v>46139</v>
      </c>
      <c r="G212" s="5" cm="1">
        <f t="array" ref="G21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(A212=_xlpm._依頼NO列) *
                (YEAR(_xlpm._月次年月日列) = YEAR(F212))
            )
        ),
    0)
)</f>
        <v>0</v>
      </c>
      <c r="H212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8850</v>
      </c>
      <c r="I212"/>
      <c r="J212"/>
    </row>
    <row r="213" spans="1:10">
      <c r="A213" s="232" t="s">
        <v>1315</v>
      </c>
      <c r="B213" s="2">
        <v>46139</v>
      </c>
      <c r="C213">
        <v>240800</v>
      </c>
      <c r="D213" s="2" t="e" cm="1" vm="10">
        <f t="array" ref="D213">_xlfn.LET(
    _xlpm._完了日,_加工実績DATA[加工完了日],
    _xlpm._調整納期列,_t受注ﾌｧｲﾙ_東レ[調整納期],
    _xlpm._加工完了日,_xlfn.TAKE(
                _xlfn._xlws.FILTER(_xlpm._完了日,
                    (A213=_加工実績DATA[依頼NO])*
                    (YEAR(B213) = YEAR(_xlpm._完了日))
                ),1),
    IF(_xlpm._加工完了日 = 0,NA(),_xlpm._加工完了日)
)</f>
        <v>#VALUE!</v>
      </c>
      <c r="E213" s="2" t="str" cm="1">
        <f t="array" ref="E213">_xlfn.LET(
    _xlpm._完了日列,#REF!,
    _xlpm._完了日,
    _xlfn.TAKE(
        _xlfn._xlws.FILTER(_xlpm._完了日列,
            (#REF!=#REF!)*
            (DATEVALUE("2025/1/1") &lt; B213)
        ),1
    ),
    IFERROR(_xlpm._完了日,"")
)</f>
        <v/>
      </c>
      <c r="F213" s="2">
        <f t="shared" si="3"/>
        <v>46139</v>
      </c>
      <c r="G213" s="5" cm="1">
        <f t="array" ref="G21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(A213=_xlpm._依頼NO列) *
                (YEAR(_xlpm._月次年月日列) = YEAR(F213))
            )
        ),
    0)
)</f>
        <v>0</v>
      </c>
      <c r="H213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240800</v>
      </c>
      <c r="I213"/>
      <c r="J213"/>
    </row>
    <row r="214" spans="1:10">
      <c r="A214" s="232" t="s">
        <v>1316</v>
      </c>
      <c r="B214" s="2">
        <v>46135</v>
      </c>
      <c r="C214">
        <v>168000</v>
      </c>
      <c r="D214" s="2" t="e" cm="1" vm="10">
        <f t="array" ref="D214">_xlfn.LET(
    _xlpm._完了日,_加工実績DATA[加工完了日],
    _xlpm._調整納期列,_t受注ﾌｧｲﾙ_東レ[調整納期],
    _xlpm._加工完了日,_xlfn.TAKE(
                _xlfn._xlws.FILTER(_xlpm._完了日,
                    (A214=_加工実績DATA[依頼NO])*
                    (YEAR(B214) = YEAR(_xlpm._完了日))
                ),1),
    IF(_xlpm._加工完了日 = 0,NA(),_xlpm._加工完了日)
)</f>
        <v>#VALUE!</v>
      </c>
      <c r="E214" s="2" t="str" cm="1">
        <f t="array" ref="E214">_xlfn.LET(
    _xlpm._完了日列,#REF!,
    _xlpm._完了日,
    _xlfn.TAKE(
        _xlfn._xlws.FILTER(_xlpm._完了日列,
            (#REF!=#REF!)*
            (DATEVALUE("2025/1/1") &lt; B214)
        ),1
    ),
    IFERROR(_xlpm._完了日,"")
)</f>
        <v/>
      </c>
      <c r="F214" s="2">
        <f t="shared" si="3"/>
        <v>46135</v>
      </c>
      <c r="G214" s="5" cm="1">
        <f t="array" ref="G21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(A214=_xlpm._依頼NO列) *
                (YEAR(_xlpm._月次年月日列) = YEAR(F214))
            )
        ),
    0)
)</f>
        <v>0</v>
      </c>
      <c r="H214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168000</v>
      </c>
      <c r="I214"/>
      <c r="J214"/>
    </row>
    <row r="215" spans="1:10">
      <c r="A215" s="232" t="s">
        <v>1318</v>
      </c>
      <c r="B215" s="2">
        <v>46133</v>
      </c>
      <c r="C215">
        <v>96000</v>
      </c>
      <c r="D215" s="2" t="e" cm="1" vm="10">
        <f t="array" ref="D215">_xlfn.LET(
    _xlpm._完了日,_加工実績DATA[加工完了日],
    _xlpm._調整納期列,_t受注ﾌｧｲﾙ_東レ[調整納期],
    _xlpm._加工完了日,_xlfn.TAKE(
                _xlfn._xlws.FILTER(_xlpm._完了日,
                    (A215=_加工実績DATA[依頼NO])*
                    (YEAR(B215) = YEAR(_xlpm._完了日))
                ),1),
    IF(_xlpm._加工完了日 = 0,NA(),_xlpm._加工完了日)
)</f>
        <v>#VALUE!</v>
      </c>
      <c r="E215" s="2" t="str" cm="1">
        <f t="array" ref="E215">_xlfn.LET(
    _xlpm._完了日列,#REF!,
    _xlpm._完了日,
    _xlfn.TAKE(
        _xlfn._xlws.FILTER(_xlpm._完了日列,
            (#REF!=#REF!)*
            (DATEVALUE("2025/1/1") &lt; B215)
        ),1
    ),
    IFERROR(_xlpm._完了日,"")
)</f>
        <v/>
      </c>
      <c r="F215" s="2">
        <f t="shared" si="3"/>
        <v>46133</v>
      </c>
      <c r="G215" s="5" cm="1">
        <f t="array" ref="G21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(A215=_xlpm._依頼NO列) *
                (YEAR(_xlpm._月次年月日列) = YEAR(F215))
            )
        ),
    0)
)</f>
        <v>0</v>
      </c>
      <c r="H215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96000</v>
      </c>
      <c r="I215"/>
      <c r="J215"/>
    </row>
    <row r="216" spans="1:10">
      <c r="A216" s="232" t="s">
        <v>1320</v>
      </c>
      <c r="B216" s="2">
        <v>46133</v>
      </c>
      <c r="C216">
        <v>60000</v>
      </c>
      <c r="D216" s="2" t="e" cm="1" vm="10">
        <f t="array" ref="D216">_xlfn.LET(
    _xlpm._完了日,_加工実績DATA[加工完了日],
    _xlpm._調整納期列,_t受注ﾌｧｲﾙ_東レ[調整納期],
    _xlpm._加工完了日,_xlfn.TAKE(
                _xlfn._xlws.FILTER(_xlpm._完了日,
                    (A216=_加工実績DATA[依頼NO])*
                    (YEAR(B216) = YEAR(_xlpm._完了日))
                ),1),
    IF(_xlpm._加工完了日 = 0,NA(),_xlpm._加工完了日)
)</f>
        <v>#VALUE!</v>
      </c>
      <c r="E216" s="2" t="str" cm="1">
        <f t="array" ref="E216">_xlfn.LET(
    _xlpm._完了日列,#REF!,
    _xlpm._完了日,
    _xlfn.TAKE(
        _xlfn._xlws.FILTER(_xlpm._完了日列,
            (#REF!=#REF!)*
            (DATEVALUE("2025/1/1") &lt; B216)
        ),1
    ),
    IFERROR(_xlpm._完了日,"")
)</f>
        <v/>
      </c>
      <c r="F216" s="2">
        <f t="shared" si="3"/>
        <v>46133</v>
      </c>
      <c r="G216" s="5" cm="1">
        <f t="array" ref="G21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(A216=_xlpm._依頼NO列) *
                (YEAR(_xlpm._月次年月日列) = YEAR(F216))
            )
        ),
    0)
)</f>
        <v>0</v>
      </c>
      <c r="H216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60000</v>
      </c>
      <c r="I216"/>
      <c r="J216"/>
    </row>
    <row r="217" spans="1:10">
      <c r="A217" s="232" t="s">
        <v>1322</v>
      </c>
      <c r="B217" s="2">
        <v>46136</v>
      </c>
      <c r="C217">
        <v>78000</v>
      </c>
      <c r="D217" s="2" t="e" cm="1" vm="10">
        <f t="array" ref="D217">_xlfn.LET(
    _xlpm._完了日,_加工実績DATA[加工完了日],
    _xlpm._調整納期列,_t受注ﾌｧｲﾙ_東レ[調整納期],
    _xlpm._加工完了日,_xlfn.TAKE(
                _xlfn._xlws.FILTER(_xlpm._完了日,
                    (A217=_加工実績DATA[依頼NO])*
                    (YEAR(B217) = YEAR(_xlpm._完了日))
                ),1),
    IF(_xlpm._加工完了日 = 0,NA(),_xlpm._加工完了日)
)</f>
        <v>#VALUE!</v>
      </c>
      <c r="E217" s="2" t="str" cm="1">
        <f t="array" ref="E217">_xlfn.LET(
    _xlpm._完了日列,#REF!,
    _xlpm._完了日,
    _xlfn.TAKE(
        _xlfn._xlws.FILTER(_xlpm._完了日列,
            (#REF!=#REF!)*
            (DATEVALUE("2025/1/1") &lt; B217)
        ),1
    ),
    IFERROR(_xlpm._完了日,"")
)</f>
        <v/>
      </c>
      <c r="F217" s="2">
        <f t="shared" si="3"/>
        <v>46136</v>
      </c>
      <c r="G217" s="5" cm="1">
        <f t="array" ref="G21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(A217=_xlpm._依頼NO列) *
                (YEAR(_xlpm._月次年月日列) = YEAR(F217))
            )
        ),
    0)
)</f>
        <v>0</v>
      </c>
      <c r="H217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78000</v>
      </c>
      <c r="I217"/>
      <c r="J217"/>
    </row>
    <row r="218" spans="1:10">
      <c r="A218" s="232" t="s">
        <v>1324</v>
      </c>
      <c r="B218" s="2">
        <v>46133</v>
      </c>
      <c r="C218">
        <v>13200</v>
      </c>
      <c r="D218" s="2" t="e" cm="1" vm="10">
        <f t="array" ref="D218">_xlfn.LET(
    _xlpm._完了日,_加工実績DATA[加工完了日],
    _xlpm._調整納期列,_t受注ﾌｧｲﾙ_東レ[調整納期],
    _xlpm._加工完了日,_xlfn.TAKE(
                _xlfn._xlws.FILTER(_xlpm._完了日,
                    (A218=_加工実績DATA[依頼NO])*
                    (YEAR(B218) = YEAR(_xlpm._完了日))
                ),1),
    IF(_xlpm._加工完了日 = 0,NA(),_xlpm._加工完了日)
)</f>
        <v>#VALUE!</v>
      </c>
      <c r="E218" s="2" t="str" cm="1">
        <f t="array" ref="E218">_xlfn.LET(
    _xlpm._完了日列,#REF!,
    _xlpm._完了日,
    _xlfn.TAKE(
        _xlfn._xlws.FILTER(_xlpm._完了日列,
            (#REF!=#REF!)*
            (DATEVALUE("2025/1/1") &lt; B218)
        ),1
    ),
    IFERROR(_xlpm._完了日,"")
)</f>
        <v/>
      </c>
      <c r="F218" s="2">
        <f t="shared" si="3"/>
        <v>46133</v>
      </c>
      <c r="G218" s="5" cm="1">
        <f t="array" ref="G21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(A218=_xlpm._依頼NO列) *
                (YEAR(_xlpm._月次年月日列) = YEAR(F218))
            )
        ),
    0)
)</f>
        <v>0</v>
      </c>
      <c r="H218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13200</v>
      </c>
      <c r="I218"/>
      <c r="J218"/>
    </row>
    <row r="219" spans="1:10">
      <c r="A219" s="232" t="s">
        <v>1326</v>
      </c>
      <c r="B219" s="2">
        <v>46129</v>
      </c>
      <c r="C219">
        <v>26000</v>
      </c>
      <c r="D219" s="2" t="e" cm="1" vm="10">
        <f t="array" ref="D219">_xlfn.LET(
    _xlpm._完了日,_加工実績DATA[加工完了日],
    _xlpm._調整納期列,_t受注ﾌｧｲﾙ_東レ[調整納期],
    _xlpm._加工完了日,_xlfn.TAKE(
                _xlfn._xlws.FILTER(_xlpm._完了日,
                    (A219=_加工実績DATA[依頼NO])*
                    (YEAR(B219) = YEAR(_xlpm._完了日))
                ),1),
    IF(_xlpm._加工完了日 = 0,NA(),_xlpm._加工完了日)
)</f>
        <v>#VALUE!</v>
      </c>
      <c r="E219" s="2" t="str" cm="1">
        <f t="array" ref="E219">_xlfn.LET(
    _xlpm._完了日列,#REF!,
    _xlpm._完了日,
    _xlfn.TAKE(
        _xlfn._xlws.FILTER(_xlpm._完了日列,
            (#REF!=#REF!)*
            (DATEVALUE("2025/1/1") &lt; B219)
        ),1
    ),
    IFERROR(_xlpm._完了日,"")
)</f>
        <v/>
      </c>
      <c r="F219" s="2">
        <f t="shared" si="3"/>
        <v>46129</v>
      </c>
      <c r="G219" s="5" cm="1">
        <f t="array" ref="G21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(A219=_xlpm._依頼NO列) *
                (YEAR(_xlpm._月次年月日列) = YEAR(F219))
            )
        ),
    0)
)</f>
        <v>0</v>
      </c>
      <c r="H219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26000</v>
      </c>
      <c r="I219"/>
      <c r="J219"/>
    </row>
    <row r="220" spans="1:10">
      <c r="A220" s="232" t="s">
        <v>496</v>
      </c>
      <c r="B220" s="2">
        <v>46126</v>
      </c>
      <c r="C220">
        <v>3720</v>
      </c>
      <c r="D220" s="2" t="e" cm="1" vm="10">
        <f t="array" ref="D220">_xlfn.LET(
    _xlpm._完了日,_加工実績DATA[加工完了日],
    _xlpm._調整納期列,_t受注ﾌｧｲﾙ_東レ[調整納期],
    _xlpm._加工完了日,_xlfn.TAKE(
                _xlfn._xlws.FILTER(_xlpm._完了日,
                    (A220=_加工実績DATA[依頼NO])*
                    (YEAR(B220) = YEAR(_xlpm._完了日))
                ),1),
    IF(_xlpm._加工完了日 = 0,NA(),_xlpm._加工完了日)
)</f>
        <v>#VALUE!</v>
      </c>
      <c r="E220" s="2" t="str" cm="1">
        <f t="array" ref="E220">_xlfn.LET(
    _xlpm._完了日列,#REF!,
    _xlpm._完了日,
    _xlfn.TAKE(
        _xlfn._xlws.FILTER(_xlpm._完了日列,
            (#REF!=#REF!)*
            (DATEVALUE("2025/1/1") &lt; B220)
        ),1
    ),
    IFERROR(_xlpm._完了日,"")
)</f>
        <v/>
      </c>
      <c r="F220" s="2">
        <f t="shared" si="3"/>
        <v>46126</v>
      </c>
      <c r="G220" s="5" cm="1">
        <f t="array" ref="G22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(A220=_xlpm._依頼NO列) *
                (YEAR(_xlpm._月次年月日列) = YEAR(F220))
            )
        ),
    0)
)</f>
        <v>0</v>
      </c>
      <c r="H220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3720</v>
      </c>
      <c r="I220"/>
      <c r="J220"/>
    </row>
    <row r="221" spans="1:10">
      <c r="A221" s="232" t="s">
        <v>495</v>
      </c>
      <c r="B221" s="2">
        <v>46142</v>
      </c>
      <c r="C221">
        <v>216600</v>
      </c>
      <c r="D221" s="2" t="e" cm="1" vm="10">
        <f t="array" ref="D221">_xlfn.LET(
    _xlpm._完了日,_加工実績DATA[加工完了日],
    _xlpm._調整納期列,_t受注ﾌｧｲﾙ_東レ[調整納期],
    _xlpm._加工完了日,_xlfn.TAKE(
                _xlfn._xlws.FILTER(_xlpm._完了日,
                    (A221=_加工実績DATA[依頼NO])*
                    (YEAR(B221) = YEAR(_xlpm._完了日))
                ),1),
    IF(_xlpm._加工完了日 = 0,NA(),_xlpm._加工完了日)
)</f>
        <v>#VALUE!</v>
      </c>
      <c r="E221" s="2" t="str" cm="1">
        <f t="array" ref="E221">_xlfn.LET(
    _xlpm._完了日列,#REF!,
    _xlpm._完了日,
    _xlfn.TAKE(
        _xlfn._xlws.FILTER(_xlpm._完了日列,
            (#REF!=#REF!)*
            (DATEVALUE("2025/1/1") &lt; B221)
        ),1
    ),
    IFERROR(_xlpm._完了日,"")
)</f>
        <v/>
      </c>
      <c r="F221" s="2">
        <f t="shared" si="3"/>
        <v>46142</v>
      </c>
      <c r="G221" s="5" cm="1">
        <f t="array" ref="G22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(A221=_xlpm._依頼NO列) *
                (YEAR(_xlpm._月次年月日列) = YEAR(F221))
            )
        ),
    0)
)</f>
        <v>0</v>
      </c>
      <c r="H221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216600</v>
      </c>
      <c r="I221"/>
      <c r="J221"/>
    </row>
    <row r="222" spans="1:10">
      <c r="A222" s="232" t="s">
        <v>493</v>
      </c>
      <c r="B222" s="2">
        <v>46140</v>
      </c>
      <c r="C222">
        <v>228000</v>
      </c>
      <c r="D222" s="2" t="e" cm="1" vm="10">
        <f t="array" ref="D222">_xlfn.LET(
    _xlpm._完了日,_加工実績DATA[加工完了日],
    _xlpm._調整納期列,_t受注ﾌｧｲﾙ_東レ[調整納期],
    _xlpm._加工完了日,_xlfn.TAKE(
                _xlfn._xlws.FILTER(_xlpm._完了日,
                    (A222=_加工実績DATA[依頼NO])*
                    (YEAR(B222) = YEAR(_xlpm._完了日))
                ),1),
    IF(_xlpm._加工完了日 = 0,NA(),_xlpm._加工完了日)
)</f>
        <v>#VALUE!</v>
      </c>
      <c r="E222" s="2" t="str" cm="1">
        <f t="array" ref="E222">_xlfn.LET(
    _xlpm._完了日列,#REF!,
    _xlpm._完了日,
    _xlfn.TAKE(
        _xlfn._xlws.FILTER(_xlpm._完了日列,
            (#REF!=#REF!)*
            (DATEVALUE("2025/1/1") &lt; B222)
        ),1
    ),
    IFERROR(_xlpm._完了日,"")
)</f>
        <v/>
      </c>
      <c r="F222" s="2">
        <f t="shared" si="3"/>
        <v>46140</v>
      </c>
      <c r="G222" s="5" cm="1">
        <f t="array" ref="G22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(A222=_xlpm._依頼NO列) *
                (YEAR(_xlpm._月次年月日列) = YEAR(F222))
            )
        ),
    0)
)</f>
        <v>0</v>
      </c>
      <c r="H222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228000</v>
      </c>
      <c r="I222"/>
      <c r="J222"/>
    </row>
    <row r="223" spans="1:10">
      <c r="A223" s="232" t="s">
        <v>252</v>
      </c>
      <c r="B223" s="2">
        <v>46128</v>
      </c>
      <c r="C223">
        <v>4500</v>
      </c>
      <c r="D223" s="2" t="e" cm="1" vm="10">
        <f t="array" ref="D223">_xlfn.LET(
    _xlpm._完了日,_加工実績DATA[加工完了日],
    _xlpm._調整納期列,_t受注ﾌｧｲﾙ_東レ[調整納期],
    _xlpm._加工完了日,_xlfn.TAKE(
                _xlfn._xlws.FILTER(_xlpm._完了日,
                    (A223=_加工実績DATA[依頼NO])*
                    (YEAR(B223) = YEAR(_xlpm._完了日))
                ),1),
    IF(_xlpm._加工完了日 = 0,NA(),_xlpm._加工完了日)
)</f>
        <v>#VALUE!</v>
      </c>
      <c r="E223" s="2" t="str" cm="1">
        <f t="array" ref="E223">_xlfn.LET(
    _xlpm._完了日列,#REF!,
    _xlpm._完了日,
    _xlfn.TAKE(
        _xlfn._xlws.FILTER(_xlpm._完了日列,
            (#REF!=#REF!)*
            (DATEVALUE("2025/1/1") &lt; B223)
        ),1
    ),
    IFERROR(_xlpm._完了日,"")
)</f>
        <v/>
      </c>
      <c r="F223" s="2">
        <f t="shared" si="3"/>
        <v>46128</v>
      </c>
      <c r="G223" s="5" cm="1">
        <f t="array" ref="G22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(A223=_xlpm._依頼NO列) *
                (YEAR(_xlpm._月次年月日列) = YEAR(F223))
            )
        ),
    0)
)</f>
        <v>0</v>
      </c>
      <c r="H223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4500</v>
      </c>
      <c r="I223"/>
      <c r="J223"/>
    </row>
    <row r="224" spans="1:10">
      <c r="A224" s="232" t="s">
        <v>79</v>
      </c>
      <c r="B224" s="2">
        <v>46128</v>
      </c>
      <c r="C224">
        <v>43200</v>
      </c>
      <c r="D224" s="2" t="e" cm="1" vm="10">
        <f t="array" ref="D224">_xlfn.LET(
    _xlpm._完了日,_加工実績DATA[加工完了日],
    _xlpm._調整納期列,_t受注ﾌｧｲﾙ_東レ[調整納期],
    _xlpm._加工完了日,_xlfn.TAKE(
                _xlfn._xlws.FILTER(_xlpm._完了日,
                    (A224=_加工実績DATA[依頼NO])*
                    (YEAR(B224) = YEAR(_xlpm._完了日))
                ),1),
    IF(_xlpm._加工完了日 = 0,NA(),_xlpm._加工完了日)
)</f>
        <v>#VALUE!</v>
      </c>
      <c r="E224" s="2" t="str" cm="1">
        <f t="array" ref="E224">_xlfn.LET(
    _xlpm._完了日列,#REF!,
    _xlpm._完了日,
    _xlfn.TAKE(
        _xlfn._xlws.FILTER(_xlpm._完了日列,
            (#REF!=#REF!)*
            (DATEVALUE("2025/1/1") &lt; B224)
        ),1
    ),
    IFERROR(_xlpm._完了日,"")
)</f>
        <v/>
      </c>
      <c r="F224" s="2">
        <f t="shared" si="3"/>
        <v>46128</v>
      </c>
      <c r="G224" s="5" cm="1">
        <f t="array" ref="G22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(A224=_xlpm._依頼NO列) *
                (YEAR(_xlpm._月次年月日列) = YEAR(F224))
            )
        ),
    0)
)</f>
        <v>0</v>
      </c>
      <c r="H224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43200</v>
      </c>
      <c r="I224"/>
      <c r="J224"/>
    </row>
    <row r="225" spans="1:10">
      <c r="A225" s="232" t="s">
        <v>494</v>
      </c>
      <c r="B225" s="2">
        <v>46133</v>
      </c>
      <c r="C225">
        <v>15000</v>
      </c>
      <c r="D225" s="2" t="e" cm="1" vm="10">
        <f t="array" ref="D225">_xlfn.LET(
    _xlpm._完了日,_加工実績DATA[加工完了日],
    _xlpm._調整納期列,_t受注ﾌｧｲﾙ_東レ[調整納期],
    _xlpm._加工完了日,_xlfn.TAKE(
                _xlfn._xlws.FILTER(_xlpm._完了日,
                    (A225=_加工実績DATA[依頼NO])*
                    (YEAR(B225) = YEAR(_xlpm._完了日))
                ),1),
    IF(_xlpm._加工完了日 = 0,NA(),_xlpm._加工完了日)
)</f>
        <v>#VALUE!</v>
      </c>
      <c r="E225" s="2" t="str" cm="1">
        <f t="array" ref="E225">_xlfn.LET(
    _xlpm._完了日列,#REF!,
    _xlpm._完了日,
    _xlfn.TAKE(
        _xlfn._xlws.FILTER(_xlpm._完了日列,
            (#REF!=#REF!)*
            (DATEVALUE("2025/1/1") &lt; B225)
        ),1
    ),
    IFERROR(_xlpm._完了日,"")
)</f>
        <v/>
      </c>
      <c r="F225" s="2">
        <f t="shared" si="3"/>
        <v>46133</v>
      </c>
      <c r="G225" s="5" cm="1">
        <f t="array" ref="G22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(A225=_xlpm._依頼NO列) *
                (YEAR(_xlpm._月次年月日列) = YEAR(F225))
            )
        ),
    0)
)</f>
        <v>0</v>
      </c>
      <c r="H225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15000</v>
      </c>
      <c r="I225"/>
      <c r="J225"/>
    </row>
    <row r="226" spans="1:10">
      <c r="A226" s="232" t="s">
        <v>492</v>
      </c>
      <c r="B226" s="2">
        <v>46133</v>
      </c>
      <c r="C226">
        <v>48000</v>
      </c>
      <c r="D226" s="2" t="e" cm="1" vm="10">
        <f t="array" ref="D226">_xlfn.LET(
    _xlpm._完了日,_加工実績DATA[加工完了日],
    _xlpm._調整納期列,_t受注ﾌｧｲﾙ_東レ[調整納期],
    _xlpm._加工完了日,_xlfn.TAKE(
                _xlfn._xlws.FILTER(_xlpm._完了日,
                    (A226=_加工実績DATA[依頼NO])*
                    (YEAR(B226) = YEAR(_xlpm._完了日))
                ),1),
    IF(_xlpm._加工完了日 = 0,NA(),_xlpm._加工完了日)
)</f>
        <v>#VALUE!</v>
      </c>
      <c r="E226" s="2" t="str" cm="1">
        <f t="array" ref="E226">_xlfn.LET(
    _xlpm._完了日列,#REF!,
    _xlpm._完了日,
    _xlfn.TAKE(
        _xlfn._xlws.FILTER(_xlpm._完了日列,
            (#REF!=#REF!)*
            (DATEVALUE("2025/1/1") &lt; B226)
        ),1
    ),
    IFERROR(_xlpm._完了日,"")
)</f>
        <v/>
      </c>
      <c r="F226" s="2">
        <f t="shared" si="3"/>
        <v>46133</v>
      </c>
      <c r="G226" s="5" cm="1">
        <f t="array" ref="G22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(A226=_xlpm._依頼NO列) *
                (YEAR(_xlpm._月次年月日列) = YEAR(F226))
            )
        ),
    0)
)</f>
        <v>0</v>
      </c>
      <c r="H226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48000</v>
      </c>
      <c r="I226"/>
      <c r="J226"/>
    </row>
    <row r="227" spans="1:10">
      <c r="A227" s="232" t="s">
        <v>1278</v>
      </c>
      <c r="B227" s="2">
        <v>46122</v>
      </c>
      <c r="C227">
        <v>34000</v>
      </c>
      <c r="D227" s="2" t="e" cm="1" vm="10">
        <f t="array" ref="D227">_xlfn.LET(
    _xlpm._完了日,_加工実績DATA[加工完了日],
    _xlpm._調整納期列,_t受注ﾌｧｲﾙ_東レ[調整納期],
    _xlpm._加工完了日,_xlfn.TAKE(
                _xlfn._xlws.FILTER(_xlpm._完了日,
                    (A227=_加工実績DATA[依頼NO])*
                    (YEAR(B227) = YEAR(_xlpm._完了日))
                ),1),
    IF(_xlpm._加工完了日 = 0,NA(),_xlpm._加工完了日)
)</f>
        <v>#VALUE!</v>
      </c>
      <c r="E227" s="2" t="str" cm="1">
        <f t="array" ref="E227">_xlfn.LET(
    _xlpm._完了日列,#REF!,
    _xlpm._完了日,
    _xlfn.TAKE(
        _xlfn._xlws.FILTER(_xlpm._完了日列,
            (#REF!=#REF!)*
            (DATEVALUE("2025/1/1") &lt; B227)
        ),1
    ),
    IFERROR(_xlpm._完了日,"")
)</f>
        <v/>
      </c>
      <c r="F227" s="2">
        <f t="shared" si="3"/>
        <v>46122</v>
      </c>
      <c r="G227" s="5" cm="1">
        <f t="array" ref="G22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(A227=_xlpm._依頼NO列) *
                (YEAR(_xlpm._月次年月日列) = YEAR(F227))
            )
        ),
    0)
)</f>
        <v>0</v>
      </c>
      <c r="H227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34000</v>
      </c>
      <c r="I227"/>
      <c r="J227"/>
    </row>
    <row r="228" spans="1:10">
      <c r="A228" s="232" t="s">
        <v>1288</v>
      </c>
      <c r="B228" s="2">
        <v>46122</v>
      </c>
      <c r="C228">
        <v>22000</v>
      </c>
      <c r="D228" s="2" t="e" cm="1" vm="10">
        <f t="array" ref="D228">_xlfn.LET(
    _xlpm._完了日,_加工実績DATA[加工完了日],
    _xlpm._調整納期列,_t受注ﾌｧｲﾙ_東レ[調整納期],
    _xlpm._加工完了日,_xlfn.TAKE(
                _xlfn._xlws.FILTER(_xlpm._完了日,
                    (A228=_加工実績DATA[依頼NO])*
                    (YEAR(B228) = YEAR(_xlpm._完了日))
                ),1),
    IF(_xlpm._加工完了日 = 0,NA(),_xlpm._加工完了日)
)</f>
        <v>#VALUE!</v>
      </c>
      <c r="E228" s="2" t="str" cm="1">
        <f t="array" ref="E228">_xlfn.LET(
    _xlpm._完了日列,#REF!,
    _xlpm._完了日,
    _xlfn.TAKE(
        _xlfn._xlws.FILTER(_xlpm._完了日列,
            (#REF!=#REF!)*
            (DATEVALUE("2025/1/1") &lt; B228)
        ),1
    ),
    IFERROR(_xlpm._完了日,"")
)</f>
        <v/>
      </c>
      <c r="F228" s="2">
        <f t="shared" si="3"/>
        <v>46122</v>
      </c>
      <c r="G228" s="5" cm="1">
        <f t="array" ref="G22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(A228=_xlpm._依頼NO列) *
                (YEAR(_xlpm._月次年月日列) = YEAR(F228))
            )
        ),
    0)
)</f>
        <v>0</v>
      </c>
      <c r="H228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22000</v>
      </c>
      <c r="I228"/>
      <c r="J228"/>
    </row>
    <row r="229" spans="1:10">
      <c r="A229" s="232" t="s">
        <v>290</v>
      </c>
      <c r="B229" s="2">
        <v>46136</v>
      </c>
      <c r="C229">
        <v>0</v>
      </c>
      <c r="D229" s="2" t="e" cm="1" vm="10">
        <f t="array" ref="D229">_xlfn.LET(
    _xlpm._完了日,_加工実績DATA[加工完了日],
    _xlpm._調整納期列,_t受注ﾌｧｲﾙ_東レ[調整納期],
    _xlpm._加工完了日,_xlfn.TAKE(
                _xlfn._xlws.FILTER(_xlpm._完了日,
                    (A229=_加工実績DATA[依頼NO])*
                    (YEAR(B229) = YEAR(_xlpm._完了日))
                ),1),
    IF(_xlpm._加工完了日 = 0,NA(),_xlpm._加工完了日)
)</f>
        <v>#VALUE!</v>
      </c>
      <c r="E229" s="2" t="str" cm="1">
        <f t="array" ref="E229">_xlfn.LET(
    _xlpm._完了日列,#REF!,
    _xlpm._完了日,
    _xlfn.TAKE(
        _xlfn._xlws.FILTER(_xlpm._完了日列,
            (#REF!=#REF!)*
            (DATEVALUE("2025/1/1") &lt; B229)
        ),1
    ),
    IFERROR(_xlpm._完了日,"")
)</f>
        <v/>
      </c>
      <c r="F229" s="2">
        <f t="shared" si="3"/>
        <v>46136</v>
      </c>
      <c r="G229" s="5" cm="1">
        <f t="array" ref="G22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(A229=_xlpm._依頼NO列) *
                (YEAR(_xlpm._月次年月日列) = YEAR(F229))
            )
        ),
    0)
)</f>
        <v>0</v>
      </c>
      <c r="H229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0</v>
      </c>
      <c r="I229"/>
      <c r="J229"/>
    </row>
    <row r="230" spans="1:10">
      <c r="A230" s="232" t="s">
        <v>1269</v>
      </c>
      <c r="B230" s="2">
        <v>46132</v>
      </c>
      <c r="C230">
        <v>78000</v>
      </c>
      <c r="D230" s="2" t="e" cm="1" vm="10">
        <f t="array" ref="D230">_xlfn.LET(
    _xlpm._完了日,_加工実績DATA[加工完了日],
    _xlpm._調整納期列,_t受注ﾌｧｲﾙ_東レ[調整納期],
    _xlpm._加工完了日,_xlfn.TAKE(
                _xlfn._xlws.FILTER(_xlpm._完了日,
                    (A230=_加工実績DATA[依頼NO])*
                    (YEAR(B230) = YEAR(_xlpm._完了日))
                ),1),
    IF(_xlpm._加工完了日 = 0,NA(),_xlpm._加工完了日)
)</f>
        <v>#VALUE!</v>
      </c>
      <c r="E230" s="2" t="str" cm="1">
        <f t="array" ref="E230">_xlfn.LET(
    _xlpm._完了日列,#REF!,
    _xlpm._完了日,
    _xlfn.TAKE(
        _xlfn._xlws.FILTER(_xlpm._完了日列,
            (#REF!=#REF!)*
            (DATEVALUE("2025/1/1") &lt; B230)
        ),1
    ),
    IFERROR(_xlpm._完了日,"")
)</f>
        <v/>
      </c>
      <c r="F230" s="2">
        <f t="shared" si="3"/>
        <v>46132</v>
      </c>
      <c r="G230" s="5" cm="1">
        <f t="array" ref="G23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(A230=_xlpm._依頼NO列) *
                (YEAR(_xlpm._月次年月日列) = YEAR(F230))
            )
        ),
    0)
)</f>
        <v>0</v>
      </c>
      <c r="H230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78000</v>
      </c>
      <c r="I230"/>
      <c r="J230"/>
    </row>
    <row r="231" spans="1:10">
      <c r="A231" s="232" t="s">
        <v>1270</v>
      </c>
      <c r="B231" s="2">
        <v>46134</v>
      </c>
      <c r="C231">
        <v>0</v>
      </c>
      <c r="D231" s="2" t="e" cm="1" vm="10">
        <f t="array" ref="D231">_xlfn.LET(
    _xlpm._完了日,_加工実績DATA[加工完了日],
    _xlpm._調整納期列,_t受注ﾌｧｲﾙ_東レ[調整納期],
    _xlpm._加工完了日,_xlfn.TAKE(
                _xlfn._xlws.FILTER(_xlpm._完了日,
                    (A231=_加工実績DATA[依頼NO])*
                    (YEAR(B231) = YEAR(_xlpm._完了日))
                ),1),
    IF(_xlpm._加工完了日 = 0,NA(),_xlpm._加工完了日)
)</f>
        <v>#VALUE!</v>
      </c>
      <c r="E231" s="2" t="str" cm="1">
        <f t="array" ref="E231">_xlfn.LET(
    _xlpm._完了日列,#REF!,
    _xlpm._完了日,
    _xlfn.TAKE(
        _xlfn._xlws.FILTER(_xlpm._完了日列,
            (#REF!=#REF!)*
            (DATEVALUE("2025/1/1") &lt; B231)
        ),1
    ),
    IFERROR(_xlpm._完了日,"")
)</f>
        <v/>
      </c>
      <c r="F231" s="2">
        <f t="shared" si="3"/>
        <v>46134</v>
      </c>
      <c r="G231" s="5" cm="1">
        <f t="array" ref="G23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(A231=_xlpm._依頼NO列) *
                (YEAR(_xlpm._月次年月日列) = YEAR(F231))
            )
        ),
    0)
)</f>
        <v>0</v>
      </c>
      <c r="H231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0</v>
      </c>
      <c r="I231"/>
      <c r="J231"/>
    </row>
    <row r="232" spans="1:10">
      <c r="A232" s="232" t="s">
        <v>1271</v>
      </c>
      <c r="B232" s="2">
        <v>46127</v>
      </c>
      <c r="C232">
        <v>21000</v>
      </c>
      <c r="D232" s="2" t="e" cm="1" vm="10">
        <f t="array" ref="D232">_xlfn.LET(
    _xlpm._完了日,_加工実績DATA[加工完了日],
    _xlpm._調整納期列,_t受注ﾌｧｲﾙ_東レ[調整納期],
    _xlpm._加工完了日,_xlfn.TAKE(
                _xlfn._xlws.FILTER(_xlpm._完了日,
                    (A232=_加工実績DATA[依頼NO])*
                    (YEAR(B232) = YEAR(_xlpm._完了日))
                ),1),
    IF(_xlpm._加工完了日 = 0,NA(),_xlpm._加工完了日)
)</f>
        <v>#VALUE!</v>
      </c>
      <c r="E232" s="2" t="str" cm="1">
        <f t="array" ref="E232">_xlfn.LET(
    _xlpm._完了日列,#REF!,
    _xlpm._完了日,
    _xlfn.TAKE(
        _xlfn._xlws.FILTER(_xlpm._完了日列,
            (#REF!=#REF!)*
            (DATEVALUE("2025/1/1") &lt; B232)
        ),1
    ),
    IFERROR(_xlpm._完了日,"")
)</f>
        <v/>
      </c>
      <c r="F232" s="2">
        <f t="shared" si="3"/>
        <v>46127</v>
      </c>
      <c r="G232" s="5" cm="1">
        <f t="array" ref="G23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(A232=_xlpm._依頼NO列) *
                (YEAR(_xlpm._月次年月日列) = YEAR(F232))
            )
        ),
    0)
)</f>
        <v>0</v>
      </c>
      <c r="H232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21000</v>
      </c>
      <c r="I232"/>
      <c r="J232"/>
    </row>
    <row r="233" spans="1:10">
      <c r="A233" s="232" t="s">
        <v>1272</v>
      </c>
      <c r="B233" s="2">
        <v>46132</v>
      </c>
      <c r="C233">
        <v>89560</v>
      </c>
      <c r="D233" s="2" t="e" cm="1" vm="10">
        <f t="array" ref="D233">_xlfn.LET(
    _xlpm._完了日,_加工実績DATA[加工完了日],
    _xlpm._調整納期列,_t受注ﾌｧｲﾙ_東レ[調整納期],
    _xlpm._加工完了日,_xlfn.TAKE(
                _xlfn._xlws.FILTER(_xlpm._完了日,
                    (A233=_加工実績DATA[依頼NO])*
                    (YEAR(B233) = YEAR(_xlpm._完了日))
                ),1),
    IF(_xlpm._加工完了日 = 0,NA(),_xlpm._加工完了日)
)</f>
        <v>#VALUE!</v>
      </c>
      <c r="E233" s="2" t="str" cm="1">
        <f t="array" ref="E233">_xlfn.LET(
    _xlpm._完了日列,#REF!,
    _xlpm._完了日,
    _xlfn.TAKE(
        _xlfn._xlws.FILTER(_xlpm._完了日列,
            (#REF!=#REF!)*
            (DATEVALUE("2025/1/1") &lt; B233)
        ),1
    ),
    IFERROR(_xlpm._完了日,"")
)</f>
        <v/>
      </c>
      <c r="F233" s="2">
        <f t="shared" si="3"/>
        <v>46132</v>
      </c>
      <c r="G233" s="5" cm="1">
        <f t="array" ref="G23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(A233=_xlpm._依頼NO列) *
                (YEAR(_xlpm._月次年月日列) = YEAR(F233))
            )
        ),
    0)
)</f>
        <v>0</v>
      </c>
      <c r="H233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89560</v>
      </c>
      <c r="I233"/>
      <c r="J233"/>
    </row>
    <row r="234" spans="1:10">
      <c r="A234" s="232" t="s">
        <v>1273</v>
      </c>
      <c r="B234" s="2">
        <v>46125</v>
      </c>
      <c r="C234">
        <v>223428</v>
      </c>
      <c r="D234" s="2" t="e" cm="1" vm="10">
        <f t="array" ref="D234">_xlfn.LET(
    _xlpm._完了日,_加工実績DATA[加工完了日],
    _xlpm._調整納期列,_t受注ﾌｧｲﾙ_東レ[調整納期],
    _xlpm._加工完了日,_xlfn.TAKE(
                _xlfn._xlws.FILTER(_xlpm._完了日,
                    (A234=_加工実績DATA[依頼NO])*
                    (YEAR(B234) = YEAR(_xlpm._完了日))
                ),1),
    IF(_xlpm._加工完了日 = 0,NA(),_xlpm._加工完了日)
)</f>
        <v>#VALUE!</v>
      </c>
      <c r="E234" s="2" t="str" cm="1">
        <f t="array" ref="E234">_xlfn.LET(
    _xlpm._完了日列,#REF!,
    _xlpm._完了日,
    _xlfn.TAKE(
        _xlfn._xlws.FILTER(_xlpm._完了日列,
            (#REF!=#REF!)*
            (DATEVALUE("2025/1/1") &lt; B234)
        ),1
    ),
    IFERROR(_xlpm._完了日,"")
)</f>
        <v/>
      </c>
      <c r="F234" s="2">
        <f t="shared" si="3"/>
        <v>46125</v>
      </c>
      <c r="G234" s="5" cm="1">
        <f t="array" ref="G23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(A234=_xlpm._依頼NO列) *
                (YEAR(_xlpm._月次年月日列) = YEAR(F234))
            )
        ),
    0)
)</f>
        <v>0</v>
      </c>
      <c r="H234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223428</v>
      </c>
      <c r="I234"/>
      <c r="J234"/>
    </row>
    <row r="235" spans="1:10">
      <c r="A235" s="232" t="s">
        <v>562</v>
      </c>
      <c r="B235" s="2">
        <v>46220</v>
      </c>
      <c r="C235">
        <v>52325</v>
      </c>
      <c r="D235" s="2" cm="1">
        <f t="array" ref="D235">_xlfn.LET(
    _xlpm._完了日,_加工実績DATA[加工完了日],
    _xlpm._調整納期列,_t受注ﾌｧｲﾙ_東レ[調整納期],
    _xlpm._加工完了日,_xlfn.TAKE(
                _xlfn._xlws.FILTER(_xlpm._完了日,
                    (A235=_加工実績DATA[依頼NO])*
                    (YEAR(B235) = YEAR(_xlpm._完了日))
                ),1),
    IF(_xlpm._加工完了日 = 0,NA(),_xlpm._加工完了日)
)</f>
        <v>46225</v>
      </c>
      <c r="E235" s="2" t="str" cm="1">
        <f t="array" ref="E235">_xlfn.LET(
    _xlpm._完了日列,#REF!,
    _xlpm._完了日,
    _xlfn.TAKE(
        _xlfn._xlws.FILTER(_xlpm._完了日列,
            (#REF!=#REF!)*
            (DATEVALUE("2025/1/1") &lt; B235)
        ),1
    ),
    IFERROR(_xlpm._完了日,"")
)</f>
        <v/>
      </c>
      <c r="F235" s="2">
        <f t="shared" si="3"/>
        <v>46225</v>
      </c>
      <c r="G235" s="5" cm="1">
        <f t="array" ref="G23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(A235=_xlpm._依頼NO列) *
                (YEAR(_xlpm._月次年月日列) = YEAR(F235))
            )
        ),
    0)
)</f>
        <v>0</v>
      </c>
      <c r="H235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52325</v>
      </c>
      <c r="I235"/>
      <c r="J235"/>
    </row>
    <row r="236" spans="1:10">
      <c r="A236" s="232" t="s">
        <v>193</v>
      </c>
      <c r="B236" s="2">
        <v>46211</v>
      </c>
      <c r="C236">
        <v>197600</v>
      </c>
      <c r="D236" s="2" cm="1">
        <f t="array" ref="D236">_xlfn.LET(
    _xlpm._完了日,_加工実績DATA[加工完了日],
    _xlpm._調整納期列,_t受注ﾌｧｲﾙ_東レ[調整納期],
    _xlpm._加工完了日,_xlfn.TAKE(
                _xlfn._xlws.FILTER(_xlpm._完了日,
                    (A236=_加工実績DATA[依頼NO])*
                    (YEAR(B236) = YEAR(_xlpm._完了日))
                ),1),
    IF(_xlpm._加工完了日 = 0,NA(),_xlpm._加工完了日)
)</f>
        <v>46209</v>
      </c>
      <c r="E236" s="2" t="str" cm="1">
        <f t="array" ref="E236">_xlfn.LET(
    _xlpm._完了日列,#REF!,
    _xlpm._完了日,
    _xlfn.TAKE(
        _xlfn._xlws.FILTER(_xlpm._完了日列,
            (#REF!=#REF!)*
            (DATEVALUE("2025/1/1") &lt; B236)
        ),1
    ),
    IFERROR(_xlpm._完了日,"")
)</f>
        <v/>
      </c>
      <c r="F236" s="2">
        <f t="shared" si="3"/>
        <v>46209</v>
      </c>
      <c r="G236" s="5" cm="1">
        <f t="array" ref="G23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(A236=_xlpm._依頼NO列) *
                (YEAR(_xlpm._月次年月日列) = YEAR(F236))
            )
        ),
    0)
)</f>
        <v>0</v>
      </c>
      <c r="H236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197600</v>
      </c>
      <c r="I236"/>
      <c r="J236"/>
    </row>
    <row r="237" spans="1:10">
      <c r="A237" s="232" t="s">
        <v>130</v>
      </c>
      <c r="B237" s="2">
        <v>46212</v>
      </c>
      <c r="C237">
        <v>168000</v>
      </c>
      <c r="D237" s="2" cm="1">
        <f t="array" ref="D237">_xlfn.LET(
    _xlpm._完了日,_加工実績DATA[加工完了日],
    _xlpm._調整納期列,_t受注ﾌｧｲﾙ_東レ[調整納期],
    _xlpm._加工完了日,_xlfn.TAKE(
                _xlfn._xlws.FILTER(_xlpm._完了日,
                    (A237=_加工実績DATA[依頼NO])*
                    (YEAR(B237) = YEAR(_xlpm._完了日))
                ),1),
    IF(_xlpm._加工完了日 = 0,NA(),_xlpm._加工完了日)
)</f>
        <v>46211</v>
      </c>
      <c r="E237" s="2" t="str" cm="1">
        <f t="array" ref="E237">_xlfn.LET(
    _xlpm._完了日列,#REF!,
    _xlpm._完了日,
    _xlfn.TAKE(
        _xlfn._xlws.FILTER(_xlpm._完了日列,
            (#REF!=#REF!)*
            (DATEVALUE("2025/1/1") &lt; B237)
        ),1
    ),
    IFERROR(_xlpm._完了日,"")
)</f>
        <v/>
      </c>
      <c r="F237" s="2">
        <f t="shared" si="3"/>
        <v>46211</v>
      </c>
      <c r="G237" s="5" cm="1">
        <f t="array" ref="G23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(A237=_xlpm._依頼NO列) *
                (YEAR(_xlpm._月次年月日列) = YEAR(F237))
            )
        ),
    0)
)</f>
        <v>0</v>
      </c>
      <c r="H237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168000</v>
      </c>
      <c r="I237"/>
      <c r="J237"/>
    </row>
    <row r="238" spans="1:10">
      <c r="A238" s="232" t="s">
        <v>554</v>
      </c>
      <c r="B238" s="2">
        <v>46216</v>
      </c>
      <c r="C238">
        <v>150800</v>
      </c>
      <c r="D238" s="2" cm="1">
        <f t="array" ref="D238">_xlfn.LET(
    _xlpm._完了日,_加工実績DATA[加工完了日],
    _xlpm._調整納期列,_t受注ﾌｧｲﾙ_東レ[調整納期],
    _xlpm._加工完了日,_xlfn.TAKE(
                _xlfn._xlws.FILTER(_xlpm._完了日,
                    (A238=_加工実績DATA[依頼NO])*
                    (YEAR(B238) = YEAR(_xlpm._完了日))
                ),1),
    IF(_xlpm._加工完了日 = 0,NA(),_xlpm._加工完了日)
)</f>
        <v>46211</v>
      </c>
      <c r="E238" s="2" t="str" cm="1">
        <f t="array" ref="E238">_xlfn.LET(
    _xlpm._完了日列,#REF!,
    _xlpm._完了日,
    _xlfn.TAKE(
        _xlfn._xlws.FILTER(_xlpm._完了日列,
            (#REF!=#REF!)*
            (DATEVALUE("2025/1/1") &lt; B238)
        ),1
    ),
    IFERROR(_xlpm._完了日,"")
)</f>
        <v/>
      </c>
      <c r="F238" s="2">
        <f t="shared" si="3"/>
        <v>46211</v>
      </c>
      <c r="G238" s="5" cm="1">
        <f t="array" ref="G23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(A238=_xlpm._依頼NO列) *
                (YEAR(_xlpm._月次年月日列) = YEAR(F238))
            )
        ),
    0)
)</f>
        <v>0</v>
      </c>
      <c r="H238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150800</v>
      </c>
      <c r="I238"/>
      <c r="J238"/>
    </row>
    <row r="239" spans="1:10">
      <c r="A239" s="232" t="s">
        <v>134</v>
      </c>
      <c r="B239" s="2">
        <v>46218</v>
      </c>
      <c r="C239">
        <v>260000</v>
      </c>
      <c r="D239" s="2" cm="1">
        <f t="array" ref="D239">_xlfn.LET(
    _xlpm._完了日,_加工実績DATA[加工完了日],
    _xlpm._調整納期列,_t受注ﾌｧｲﾙ_東レ[調整納期],
    _xlpm._加工完了日,_xlfn.TAKE(
                _xlfn._xlws.FILTER(_xlpm._完了日,
                    (A239=_加工実績DATA[依頼NO])*
                    (YEAR(B239) = YEAR(_xlpm._完了日))
                ),1),
    IF(_xlpm._加工完了日 = 0,NA(),_xlpm._加工完了日)
)</f>
        <v>46216</v>
      </c>
      <c r="E239" s="2" t="str" cm="1">
        <f t="array" ref="E239">_xlfn.LET(
    _xlpm._完了日列,#REF!,
    _xlpm._完了日,
    _xlfn.TAKE(
        _xlfn._xlws.FILTER(_xlpm._完了日列,
            (#REF!=#REF!)*
            (DATEVALUE("2025/1/1") &lt; B239)
        ),1
    ),
    IFERROR(_xlpm._完了日,"")
)</f>
        <v/>
      </c>
      <c r="F239" s="2">
        <f t="shared" si="3"/>
        <v>46216</v>
      </c>
      <c r="G239" s="5" cm="1">
        <f t="array" ref="G23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(A239=_xlpm._依頼NO列) *
                (YEAR(_xlpm._月次年月日列) = YEAR(F239))
            )
        ),
    0)
)</f>
        <v>0</v>
      </c>
      <c r="H239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260000</v>
      </c>
      <c r="I239"/>
      <c r="J239"/>
    </row>
    <row r="240" spans="1:10">
      <c r="A240" s="232" t="s">
        <v>221</v>
      </c>
      <c r="B240" s="2">
        <v>46211</v>
      </c>
      <c r="C240">
        <v>9000</v>
      </c>
      <c r="D240" s="2" cm="1">
        <f t="array" ref="D240">_xlfn.LET(
    _xlpm._完了日,_加工実績DATA[加工完了日],
    _xlpm._調整納期列,_t受注ﾌｧｲﾙ_東レ[調整納期],
    _xlpm._加工完了日,_xlfn.TAKE(
                _xlfn._xlws.FILTER(_xlpm._完了日,
                    (A240=_加工実績DATA[依頼NO])*
                    (YEAR(B240) = YEAR(_xlpm._完了日))
                ),1),
    IF(_xlpm._加工完了日 = 0,NA(),_xlpm._加工完了日)
)</f>
        <v>46210</v>
      </c>
      <c r="E240" s="2" t="str" cm="1">
        <f t="array" ref="E240">_xlfn.LET(
    _xlpm._完了日列,#REF!,
    _xlpm._完了日,
    _xlfn.TAKE(
        _xlfn._xlws.FILTER(_xlpm._完了日列,
            (#REF!=#REF!)*
            (DATEVALUE("2025/1/1") &lt; B240)
        ),1
    ),
    IFERROR(_xlpm._完了日,"")
)</f>
        <v/>
      </c>
      <c r="F240" s="2">
        <f t="shared" si="3"/>
        <v>46210</v>
      </c>
      <c r="G240" s="5" cm="1">
        <f t="array" ref="G24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(A240=_xlpm._依頼NO列) *
                (YEAR(_xlpm._月次年月日列) = YEAR(F240))
            )
        ),
    0)
)</f>
        <v>0</v>
      </c>
      <c r="H240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9000</v>
      </c>
      <c r="I240"/>
      <c r="J240"/>
    </row>
    <row r="241" spans="1:10">
      <c r="A241" s="232" t="s">
        <v>129</v>
      </c>
      <c r="B241" s="2">
        <v>46216</v>
      </c>
      <c r="C241">
        <v>165000</v>
      </c>
      <c r="D241" s="2" cm="1">
        <f t="array" ref="D241">_xlfn.LET(
    _xlpm._完了日,_加工実績DATA[加工完了日],
    _xlpm._調整納期列,_t受注ﾌｧｲﾙ_東レ[調整納期],
    _xlpm._加工完了日,_xlfn.TAKE(
                _xlfn._xlws.FILTER(_xlpm._完了日,
                    (A241=_加工実績DATA[依頼NO])*
                    (YEAR(B241) = YEAR(_xlpm._完了日))
                ),1),
    IF(_xlpm._加工完了日 = 0,NA(),_xlpm._加工完了日)
)</f>
        <v>46217</v>
      </c>
      <c r="E241" s="2" t="str" cm="1">
        <f t="array" ref="E241">_xlfn.LET(
    _xlpm._完了日列,#REF!,
    _xlpm._完了日,
    _xlfn.TAKE(
        _xlfn._xlws.FILTER(_xlpm._完了日列,
            (#REF!=#REF!)*
            (DATEVALUE("2025/1/1") &lt; B241)
        ),1
    ),
    IFERROR(_xlpm._完了日,"")
)</f>
        <v/>
      </c>
      <c r="F241" s="2">
        <f t="shared" si="3"/>
        <v>46217</v>
      </c>
      <c r="G241" s="5" cm="1">
        <f t="array" ref="G24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(A241=_xlpm._依頼NO列) *
                (YEAR(_xlpm._月次年月日列) = YEAR(F241))
            )
        ),
    0)
)</f>
        <v>0</v>
      </c>
      <c r="H241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165000</v>
      </c>
      <c r="I241"/>
      <c r="J241"/>
    </row>
    <row r="242" spans="1:10">
      <c r="A242" s="232" t="s">
        <v>857</v>
      </c>
      <c r="B242" s="2">
        <v>46213</v>
      </c>
      <c r="C242">
        <v>12800</v>
      </c>
      <c r="D242" s="2" cm="1">
        <f t="array" ref="D242">_xlfn.LET(
    _xlpm._完了日,_加工実績DATA[加工完了日],
    _xlpm._調整納期列,_t受注ﾌｧｲﾙ_東レ[調整納期],
    _xlpm._加工完了日,_xlfn.TAKE(
                _xlfn._xlws.FILTER(_xlpm._完了日,
                    (A242=_加工実績DATA[依頼NO])*
                    (YEAR(B242) = YEAR(_xlpm._完了日))
                ),1),
    IF(_xlpm._加工完了日 = 0,NA(),_xlpm._加工完了日)
)</f>
        <v>46210</v>
      </c>
      <c r="E242" s="2" t="str" cm="1">
        <f t="array" ref="E242">_xlfn.LET(
    _xlpm._完了日列,#REF!,
    _xlpm._完了日,
    _xlfn.TAKE(
        _xlfn._xlws.FILTER(_xlpm._完了日列,
            (#REF!=#REF!)*
            (DATEVALUE("2025/1/1") &lt; B242)
        ),1
    ),
    IFERROR(_xlpm._完了日,"")
)</f>
        <v/>
      </c>
      <c r="F242" s="2">
        <f t="shared" si="3"/>
        <v>46210</v>
      </c>
      <c r="G242" s="5" cm="1">
        <f t="array" ref="G24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(A242=_xlpm._依頼NO列) *
                (YEAR(_xlpm._月次年月日列) = YEAR(F242))
            )
        ),
    0)
)</f>
        <v>0</v>
      </c>
      <c r="H242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12800</v>
      </c>
      <c r="I242"/>
      <c r="J242"/>
    </row>
    <row r="243" spans="1:10">
      <c r="A243" s="232" t="s">
        <v>566</v>
      </c>
      <c r="B243" s="2">
        <v>46216</v>
      </c>
      <c r="C243">
        <v>83122</v>
      </c>
      <c r="D243" s="2" cm="1">
        <f t="array" ref="D243">_xlfn.LET(
    _xlpm._完了日,_加工実績DATA[加工完了日],
    _xlpm._調整納期列,_t受注ﾌｧｲﾙ_東レ[調整納期],
    _xlpm._加工完了日,_xlfn.TAKE(
                _xlfn._xlws.FILTER(_xlpm._完了日,
                    (A243=_加工実績DATA[依頼NO])*
                    (YEAR(B243) = YEAR(_xlpm._完了日))
                ),1),
    IF(_xlpm._加工完了日 = 0,NA(),_xlpm._加工完了日)
)</f>
        <v>46217</v>
      </c>
      <c r="E243" s="2" t="str" cm="1">
        <f t="array" ref="E243">_xlfn.LET(
    _xlpm._完了日列,#REF!,
    _xlpm._完了日,
    _xlfn.TAKE(
        _xlfn._xlws.FILTER(_xlpm._完了日列,
            (#REF!=#REF!)*
            (DATEVALUE("2025/1/1") &lt; B243)
        ),1
    ),
    IFERROR(_xlpm._完了日,"")
)</f>
        <v/>
      </c>
      <c r="F243" s="2">
        <f t="shared" si="3"/>
        <v>46217</v>
      </c>
      <c r="G243" s="5" cm="1">
        <f t="array" ref="G24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(A243=_xlpm._依頼NO列) *
                (YEAR(_xlpm._月次年月日列) = YEAR(F243))
            )
        ),
    0)
)</f>
        <v>0</v>
      </c>
      <c r="H243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83122</v>
      </c>
      <c r="I243"/>
      <c r="J243"/>
    </row>
    <row r="244" spans="1:10">
      <c r="A244" s="232" t="s">
        <v>131</v>
      </c>
      <c r="B244" s="2">
        <v>46218</v>
      </c>
      <c r="C244">
        <v>176800</v>
      </c>
      <c r="D244" s="2" cm="1">
        <f t="array" ref="D244">_xlfn.LET(
    _xlpm._完了日,_加工実績DATA[加工完了日],
    _xlpm._調整納期列,_t受注ﾌｧｲﾙ_東レ[調整納期],
    _xlpm._加工完了日,_xlfn.TAKE(
                _xlfn._xlws.FILTER(_xlpm._完了日,
                    (A244=_加工実績DATA[依頼NO])*
                    (YEAR(B244) = YEAR(_xlpm._完了日))
                ),1),
    IF(_xlpm._加工完了日 = 0,NA(),_xlpm._加工完了日)
)</f>
        <v>46216</v>
      </c>
      <c r="E244" s="2" t="str" cm="1">
        <f t="array" ref="E244">_xlfn.LET(
    _xlpm._完了日列,#REF!,
    _xlpm._完了日,
    _xlfn.TAKE(
        _xlfn._xlws.FILTER(_xlpm._完了日列,
            (#REF!=#REF!)*
            (DATEVALUE("2025/1/1") &lt; B244)
        ),1
    ),
    IFERROR(_xlpm._完了日,"")
)</f>
        <v/>
      </c>
      <c r="F244" s="2">
        <f t="shared" si="3"/>
        <v>46216</v>
      </c>
      <c r="G244" s="5" cm="1">
        <f t="array" ref="G24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(A244=_xlpm._依頼NO列) *
                (YEAR(_xlpm._月次年月日列) = YEAR(F244))
            )
        ),
    0)
)</f>
        <v>0</v>
      </c>
      <c r="H244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176800</v>
      </c>
      <c r="I244"/>
      <c r="J244"/>
    </row>
    <row r="245" spans="1:10">
      <c r="A245" s="232" t="s">
        <v>132</v>
      </c>
      <c r="B245" s="2">
        <v>46206</v>
      </c>
      <c r="C245">
        <v>22000</v>
      </c>
      <c r="D245" s="2" cm="1">
        <f t="array" ref="D245">_xlfn.LET(
    _xlpm._完了日,_加工実績DATA[加工完了日],
    _xlpm._調整納期列,_t受注ﾌｧｲﾙ_東レ[調整納期],
    _xlpm._加工完了日,_xlfn.TAKE(
                _xlfn._xlws.FILTER(_xlpm._完了日,
                    (A245=_加工実績DATA[依頼NO])*
                    (YEAR(B245) = YEAR(_xlpm._完了日))
                ),1),
    IF(_xlpm._加工完了日 = 0,NA(),_xlpm._加工完了日)
)</f>
        <v>46205</v>
      </c>
      <c r="E245" s="2" t="str" cm="1">
        <f t="array" ref="E245">_xlfn.LET(
    _xlpm._完了日列,#REF!,
    _xlpm._完了日,
    _xlfn.TAKE(
        _xlfn._xlws.FILTER(_xlpm._完了日列,
            (#REF!=#REF!)*
            (DATEVALUE("2025/1/1") &lt; B245)
        ),1
    ),
    IFERROR(_xlpm._完了日,"")
)</f>
        <v/>
      </c>
      <c r="F245" s="2">
        <f t="shared" si="3"/>
        <v>46205</v>
      </c>
      <c r="G245" s="5" cm="1">
        <f t="array" ref="G24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(A245=_xlpm._依頼NO列) *
                (YEAR(_xlpm._月次年月日列) = YEAR(F245))
            )
        ),
    0)
)</f>
        <v>0</v>
      </c>
      <c r="H245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22000</v>
      </c>
      <c r="I245"/>
      <c r="J245"/>
    </row>
    <row r="246" spans="1:10">
      <c r="A246" s="232" t="s">
        <v>216</v>
      </c>
      <c r="B246" s="2">
        <v>46218</v>
      </c>
      <c r="C246">
        <v>9000</v>
      </c>
      <c r="D246" s="2" cm="1">
        <f t="array" ref="D246">_xlfn.LET(
    _xlpm._完了日,_加工実績DATA[加工完了日],
    _xlpm._調整納期列,_t受注ﾌｧｲﾙ_東レ[調整納期],
    _xlpm._加工完了日,_xlfn.TAKE(
                _xlfn._xlws.FILTER(_xlpm._完了日,
                    (A246=_加工実績DATA[依頼NO])*
                    (YEAR(B246) = YEAR(_xlpm._完了日))
                ),1),
    IF(_xlpm._加工完了日 = 0,NA(),_xlpm._加工完了日)
)</f>
        <v>46216</v>
      </c>
      <c r="E246" s="2" t="str" cm="1">
        <f t="array" ref="E246">_xlfn.LET(
    _xlpm._完了日列,#REF!,
    _xlpm._完了日,
    _xlfn.TAKE(
        _xlfn._xlws.FILTER(_xlpm._完了日列,
            (#REF!=#REF!)*
            (DATEVALUE("2025/1/1") &lt; B246)
        ),1
    ),
    IFERROR(_xlpm._完了日,"")
)</f>
        <v/>
      </c>
      <c r="F246" s="2">
        <f t="shared" si="3"/>
        <v>46216</v>
      </c>
      <c r="G246" s="5" cm="1">
        <f t="array" ref="G24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(A246=_xlpm._依頼NO列) *
                (YEAR(_xlpm._月次年月日列) = YEAR(F246))
            )
        ),
    0)
)</f>
        <v>0</v>
      </c>
      <c r="H246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9000</v>
      </c>
      <c r="I246"/>
      <c r="J246"/>
    </row>
    <row r="247" spans="1:10">
      <c r="A247" s="232" t="s">
        <v>563</v>
      </c>
      <c r="B247" s="2">
        <v>46218</v>
      </c>
      <c r="C247">
        <v>41600</v>
      </c>
      <c r="D247" s="2" cm="1">
        <f t="array" ref="D247">_xlfn.LET(
    _xlpm._完了日,_加工実績DATA[加工完了日],
    _xlpm._調整納期列,_t受注ﾌｧｲﾙ_東レ[調整納期],
    _xlpm._加工完了日,_xlfn.TAKE(
                _xlfn._xlws.FILTER(_xlpm._完了日,
                    (A247=_加工実績DATA[依頼NO])*
                    (YEAR(B247) = YEAR(_xlpm._完了日))
                ),1),
    IF(_xlpm._加工完了日 = 0,NA(),_xlpm._加工完了日)
)</f>
        <v>46216</v>
      </c>
      <c r="E247" s="2" t="str" cm="1">
        <f t="array" ref="E247">_xlfn.LET(
    _xlpm._完了日列,#REF!,
    _xlpm._完了日,
    _xlfn.TAKE(
        _xlfn._xlws.FILTER(_xlpm._完了日列,
            (#REF!=#REF!)*
            (DATEVALUE("2025/1/1") &lt; B247)
        ),1
    ),
    IFERROR(_xlpm._完了日,"")
)</f>
        <v/>
      </c>
      <c r="F247" s="2">
        <f t="shared" si="3"/>
        <v>46216</v>
      </c>
      <c r="G247" s="5" cm="1">
        <f t="array" ref="G24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(A247=_xlpm._依頼NO列) *
                (YEAR(_xlpm._月次年月日列) = YEAR(F247))
            )
        ),
    0)
)</f>
        <v>0</v>
      </c>
      <c r="H247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41600</v>
      </c>
      <c r="I247"/>
      <c r="J247"/>
    </row>
    <row r="248" spans="1:10">
      <c r="A248" s="232" t="s">
        <v>570</v>
      </c>
      <c r="B248" s="2">
        <v>46210</v>
      </c>
      <c r="C248">
        <v>2460</v>
      </c>
      <c r="D248" s="2" cm="1">
        <f t="array" ref="D248">_xlfn.LET(
    _xlpm._完了日,_加工実績DATA[加工完了日],
    _xlpm._調整納期列,_t受注ﾌｧｲﾙ_東レ[調整納期],
    _xlpm._加工完了日,_xlfn.TAKE(
                _xlfn._xlws.FILTER(_xlpm._完了日,
                    (A248=_加工実績DATA[依頼NO])*
                    (YEAR(B248) = YEAR(_xlpm._完了日))
                ),1),
    IF(_xlpm._加工完了日 = 0,NA(),_xlpm._加工完了日)
)</f>
        <v>46209</v>
      </c>
      <c r="E248" s="2" t="str" cm="1">
        <f t="array" ref="E248">_xlfn.LET(
    _xlpm._完了日列,#REF!,
    _xlpm._完了日,
    _xlfn.TAKE(
        _xlfn._xlws.FILTER(_xlpm._完了日列,
            (#REF!=#REF!)*
            (DATEVALUE("2025/1/1") &lt; B248)
        ),1
    ),
    IFERROR(_xlpm._完了日,"")
)</f>
        <v/>
      </c>
      <c r="F248" s="2">
        <f t="shared" si="3"/>
        <v>46209</v>
      </c>
      <c r="G248" s="5" cm="1">
        <f t="array" ref="G24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(A248=_xlpm._依頼NO列) *
                (YEAR(_xlpm._月次年月日列) = YEAR(F248))
            )
        ),
    0)
)</f>
        <v>0</v>
      </c>
      <c r="H248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2460</v>
      </c>
      <c r="I248"/>
      <c r="J248"/>
    </row>
    <row r="249" spans="1:10">
      <c r="A249" s="232" t="s">
        <v>572</v>
      </c>
      <c r="B249" s="2">
        <v>46210</v>
      </c>
      <c r="C249">
        <v>4740</v>
      </c>
      <c r="D249" s="2" cm="1">
        <f t="array" ref="D249">_xlfn.LET(
    _xlpm._完了日,_加工実績DATA[加工完了日],
    _xlpm._調整納期列,_t受注ﾌｧｲﾙ_東レ[調整納期],
    _xlpm._加工完了日,_xlfn.TAKE(
                _xlfn._xlws.FILTER(_xlpm._完了日,
                    (A249=_加工実績DATA[依頼NO])*
                    (YEAR(B249) = YEAR(_xlpm._完了日))
                ),1),
    IF(_xlpm._加工完了日 = 0,NA(),_xlpm._加工完了日)
)</f>
        <v>46209</v>
      </c>
      <c r="E249" s="2" t="str" cm="1">
        <f t="array" ref="E249">_xlfn.LET(
    _xlpm._完了日列,#REF!,
    _xlpm._完了日,
    _xlfn.TAKE(
        _xlfn._xlws.FILTER(_xlpm._完了日列,
            (#REF!=#REF!)*
            (DATEVALUE("2025/1/1") &lt; B249)
        ),1
    ),
    IFERROR(_xlpm._完了日,"")
)</f>
        <v/>
      </c>
      <c r="F249" s="2">
        <f t="shared" si="3"/>
        <v>46209</v>
      </c>
      <c r="G249" s="5" cm="1">
        <f t="array" ref="G24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(A249=_xlpm._依頼NO列) *
                (YEAR(_xlpm._月次年月日列) = YEAR(F249))
            )
        ),
    0)
)</f>
        <v>0</v>
      </c>
      <c r="H249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4740</v>
      </c>
      <c r="I249"/>
      <c r="J249"/>
    </row>
    <row r="250" spans="1:10">
      <c r="A250" s="232" t="s">
        <v>260</v>
      </c>
      <c r="B250" s="2">
        <v>46210</v>
      </c>
      <c r="C250">
        <v>3345</v>
      </c>
      <c r="D250" s="2" cm="1">
        <f t="array" ref="D250">_xlfn.LET(
    _xlpm._完了日,_加工実績DATA[加工完了日],
    _xlpm._調整納期列,_t受注ﾌｧｲﾙ_東レ[調整納期],
    _xlpm._加工完了日,_xlfn.TAKE(
                _xlfn._xlws.FILTER(_xlpm._完了日,
                    (A250=_加工実績DATA[依頼NO])*
                    (YEAR(B250) = YEAR(_xlpm._完了日))
                ),1),
    IF(_xlpm._加工完了日 = 0,NA(),_xlpm._加工完了日)
)</f>
        <v>46209</v>
      </c>
      <c r="E250" s="2" t="str" cm="1">
        <f t="array" ref="E250">_xlfn.LET(
    _xlpm._完了日列,#REF!,
    _xlpm._完了日,
    _xlfn.TAKE(
        _xlfn._xlws.FILTER(_xlpm._完了日列,
            (#REF!=#REF!)*
            (DATEVALUE("2025/1/1") &lt; B250)
        ),1
    ),
    IFERROR(_xlpm._完了日,"")
)</f>
        <v/>
      </c>
      <c r="F250" s="2">
        <f t="shared" si="3"/>
        <v>46209</v>
      </c>
      <c r="G250" s="5" cm="1">
        <f t="array" ref="G25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(A250=_xlpm._依頼NO列) *
                (YEAR(_xlpm._月次年月日列) = YEAR(F250))
            )
        ),
    0)
)</f>
        <v>0</v>
      </c>
      <c r="H250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3345</v>
      </c>
      <c r="I250"/>
      <c r="J250"/>
    </row>
    <row r="251" spans="1:10">
      <c r="A251" s="232" t="s">
        <v>217</v>
      </c>
      <c r="B251" s="2">
        <v>46210</v>
      </c>
      <c r="C251">
        <v>49350</v>
      </c>
      <c r="D251" s="2" cm="1">
        <f t="array" ref="D251">_xlfn.LET(
    _xlpm._完了日,_加工実績DATA[加工完了日],
    _xlpm._調整納期列,_t受注ﾌｧｲﾙ_東レ[調整納期],
    _xlpm._加工完了日,_xlfn.TAKE(
                _xlfn._xlws.FILTER(_xlpm._完了日,
                    (A251=_加工実績DATA[依頼NO])*
                    (YEAR(B251) = YEAR(_xlpm._完了日))
                ),1),
    IF(_xlpm._加工完了日 = 0,NA(),_xlpm._加工完了日)
)</f>
        <v>46205</v>
      </c>
      <c r="E251" s="2" t="str" cm="1">
        <f t="array" ref="E251">_xlfn.LET(
    _xlpm._完了日列,#REF!,
    _xlpm._完了日,
    _xlfn.TAKE(
        _xlfn._xlws.FILTER(_xlpm._完了日列,
            (#REF!=#REF!)*
            (DATEVALUE("2025/1/1") &lt; B251)
        ),1
    ),
    IFERROR(_xlpm._完了日,"")
)</f>
        <v/>
      </c>
      <c r="F251" s="2">
        <f t="shared" si="3"/>
        <v>46205</v>
      </c>
      <c r="G251" s="5" cm="1">
        <f t="array" ref="G25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(A251=_xlpm._依頼NO列) *
                (YEAR(_xlpm._月次年月日列) = YEAR(F251))
            )
        ),
    0)
)</f>
        <v>0</v>
      </c>
      <c r="H251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49350</v>
      </c>
      <c r="I251"/>
      <c r="J251"/>
    </row>
    <row r="252" spans="1:10">
      <c r="A252" s="232" t="s">
        <v>2293</v>
      </c>
      <c r="B252" s="2">
        <v>46225</v>
      </c>
      <c r="C252">
        <v>0</v>
      </c>
      <c r="D252" s="2" cm="1">
        <f t="array" ref="D252">_xlfn.LET(
    _xlpm._完了日,_加工実績DATA[加工完了日],
    _xlpm._調整納期列,_t受注ﾌｧｲﾙ_東レ[調整納期],
    _xlpm._加工完了日,_xlfn.TAKE(
                _xlfn._xlws.FILTER(_xlpm._完了日,
                    (A252=_加工実績DATA[依頼NO])*
                    (YEAR(B252) = YEAR(_xlpm._完了日))
                ),1),
    IF(_xlpm._加工完了日 = 0,NA(),_xlpm._加工完了日)
)</f>
        <v>46220</v>
      </c>
      <c r="E252" s="2" t="str" cm="1">
        <f t="array" ref="E252">_xlfn.LET(
    _xlpm._完了日列,#REF!,
    _xlpm._完了日,
    _xlfn.TAKE(
        _xlfn._xlws.FILTER(_xlpm._完了日列,
            (#REF!=#REF!)*
            (DATEVALUE("2025/1/1") &lt; B252)
        ),1
    ),
    IFERROR(_xlpm._完了日,"")
)</f>
        <v/>
      </c>
      <c r="F252" s="2">
        <f t="shared" si="3"/>
        <v>46220</v>
      </c>
      <c r="G252" s="5" cm="1">
        <f t="array" ref="G25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(A252=_xlpm._依頼NO列) *
                (YEAR(_xlpm._月次年月日列) = YEAR(F252))
            )
        ),
    0)
)</f>
        <v>0</v>
      </c>
      <c r="H252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0</v>
      </c>
      <c r="I252"/>
      <c r="J252"/>
    </row>
    <row r="253" spans="1:10">
      <c r="A253" s="232" t="s">
        <v>564</v>
      </c>
      <c r="B253" s="2">
        <v>46218</v>
      </c>
      <c r="C253">
        <v>35200</v>
      </c>
      <c r="D253" s="2" cm="1">
        <f t="array" ref="D253">_xlfn.LET(
    _xlpm._完了日,_加工実績DATA[加工完了日],
    _xlpm._調整納期列,_t受注ﾌｧｲﾙ_東レ[調整納期],
    _xlpm._加工完了日,_xlfn.TAKE(
                _xlfn._xlws.FILTER(_xlpm._完了日,
                    (A253=_加工実績DATA[依頼NO])*
                    (YEAR(B253) = YEAR(_xlpm._完了日))
                ),1),
    IF(_xlpm._加工完了日 = 0,NA(),_xlpm._加工完了日)
)</f>
        <v>46216</v>
      </c>
      <c r="E253" s="2" t="str" cm="1">
        <f t="array" ref="E253">_xlfn.LET(
    _xlpm._完了日列,#REF!,
    _xlpm._完了日,
    _xlfn.TAKE(
        _xlfn._xlws.FILTER(_xlpm._完了日列,
            (#REF!=#REF!)*
            (DATEVALUE("2025/1/1") &lt; B253)
        ),1
    ),
    IFERROR(_xlpm._完了日,"")
)</f>
        <v/>
      </c>
      <c r="F253" s="2">
        <f t="shared" si="3"/>
        <v>46216</v>
      </c>
      <c r="G253" s="5" cm="1">
        <f t="array" ref="G25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(A253=_xlpm._依頼NO列) *
                (YEAR(_xlpm._月次年月日列) = YEAR(F253))
            )
        ),
    0)
)</f>
        <v>0</v>
      </c>
      <c r="H253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35200</v>
      </c>
      <c r="I253"/>
      <c r="J253"/>
    </row>
    <row r="254" spans="1:10">
      <c r="A254" s="232" t="s">
        <v>565</v>
      </c>
      <c r="B254" s="2">
        <v>46218</v>
      </c>
      <c r="C254">
        <v>4400</v>
      </c>
      <c r="D254" s="2" cm="1">
        <f t="array" ref="D254">_xlfn.LET(
    _xlpm._完了日,_加工実績DATA[加工完了日],
    _xlpm._調整納期列,_t受注ﾌｧｲﾙ_東レ[調整納期],
    _xlpm._加工完了日,_xlfn.TAKE(
                _xlfn._xlws.FILTER(_xlpm._完了日,
                    (A254=_加工実績DATA[依頼NO])*
                    (YEAR(B254) = YEAR(_xlpm._完了日))
                ),1),
    IF(_xlpm._加工完了日 = 0,NA(),_xlpm._加工完了日)
)</f>
        <v>46217</v>
      </c>
      <c r="E254" s="2" t="str" cm="1">
        <f t="array" ref="E254">_xlfn.LET(
    _xlpm._完了日列,#REF!,
    _xlpm._完了日,
    _xlfn.TAKE(
        _xlfn._xlws.FILTER(_xlpm._完了日列,
            (#REF!=#REF!)*
            (DATEVALUE("2025/1/1") &lt; B254)
        ),1
    ),
    IFERROR(_xlpm._完了日,"")
)</f>
        <v/>
      </c>
      <c r="F254" s="2">
        <f t="shared" si="3"/>
        <v>46217</v>
      </c>
      <c r="G254" s="5" cm="1">
        <f t="array" ref="G25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(A254=_xlpm._依頼NO列) *
                (YEAR(_xlpm._月次年月日列) = YEAR(F254))
            )
        ),
    0)
)</f>
        <v>0</v>
      </c>
      <c r="H254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4400</v>
      </c>
      <c r="I254"/>
      <c r="J254"/>
    </row>
    <row r="255" spans="1:10">
      <c r="A255" s="232" t="s">
        <v>236</v>
      </c>
      <c r="B255" s="2">
        <v>46218</v>
      </c>
      <c r="C255">
        <v>15000</v>
      </c>
      <c r="D255" s="2" cm="1">
        <f t="array" ref="D255">_xlfn.LET(
    _xlpm._完了日,_加工実績DATA[加工完了日],
    _xlpm._調整納期列,_t受注ﾌｧｲﾙ_東レ[調整納期],
    _xlpm._加工完了日,_xlfn.TAKE(
                _xlfn._xlws.FILTER(_xlpm._完了日,
                    (A255=_加工実績DATA[依頼NO])*
                    (YEAR(B255) = YEAR(_xlpm._完了日))
                ),1),
    IF(_xlpm._加工完了日 = 0,NA(),_xlpm._加工完了日)
)</f>
        <v>46213</v>
      </c>
      <c r="E255" s="2" t="str" cm="1">
        <f t="array" ref="E255">_xlfn.LET(
    _xlpm._完了日列,#REF!,
    _xlpm._完了日,
    _xlfn.TAKE(
        _xlfn._xlws.FILTER(_xlpm._完了日列,
            (#REF!=#REF!)*
            (DATEVALUE("2025/1/1") &lt; B255)
        ),1
    ),
    IFERROR(_xlpm._完了日,"")
)</f>
        <v/>
      </c>
      <c r="F255" s="2">
        <f t="shared" si="3"/>
        <v>46213</v>
      </c>
      <c r="G255" s="5" cm="1">
        <f t="array" ref="G25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(A255=_xlpm._依頼NO列) *
                (YEAR(_xlpm._月次年月日列) = YEAR(F255))
            )
        ),
    0)
)</f>
        <v>0</v>
      </c>
      <c r="H255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15000</v>
      </c>
      <c r="I255"/>
      <c r="J255"/>
    </row>
    <row r="256" spans="1:10">
      <c r="A256" s="232" t="s">
        <v>146</v>
      </c>
      <c r="B256" s="2">
        <v>46219</v>
      </c>
      <c r="C256">
        <v>41600</v>
      </c>
      <c r="D256" s="2" cm="1">
        <f t="array" ref="D256">_xlfn.LET(
    _xlpm._完了日,_加工実績DATA[加工完了日],
    _xlpm._調整納期列,_t受注ﾌｧｲﾙ_東レ[調整納期],
    _xlpm._加工完了日,_xlfn.TAKE(
                _xlfn._xlws.FILTER(_xlpm._完了日,
                    (A256=_加工実績DATA[依頼NO])*
                    (YEAR(B256) = YEAR(_xlpm._完了日))
                ),1),
    IF(_xlpm._加工完了日 = 0,NA(),_xlpm._加工完了日)
)</f>
        <v>46217</v>
      </c>
      <c r="E256" s="2" t="str" cm="1">
        <f t="array" ref="E256">_xlfn.LET(
    _xlpm._完了日列,#REF!,
    _xlpm._完了日,
    _xlfn.TAKE(
        _xlfn._xlws.FILTER(_xlpm._完了日列,
            (#REF!=#REF!)*
            (DATEVALUE("2025/1/1") &lt; B256)
        ),1
    ),
    IFERROR(_xlpm._完了日,"")
)</f>
        <v/>
      </c>
      <c r="F256" s="2">
        <f t="shared" si="3"/>
        <v>46217</v>
      </c>
      <c r="G256" s="5" cm="1">
        <f t="array" ref="G25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(A256=_xlpm._依頼NO列) *
                (YEAR(_xlpm._月次年月日列) = YEAR(F256))
            )
        ),
    0)
)</f>
        <v>0</v>
      </c>
      <c r="H256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41600</v>
      </c>
      <c r="I256"/>
      <c r="J256"/>
    </row>
    <row r="257" spans="1:10">
      <c r="A257" s="232" t="s">
        <v>140</v>
      </c>
      <c r="B257" s="2">
        <v>46211</v>
      </c>
      <c r="C257">
        <v>51342</v>
      </c>
      <c r="D257" s="2" cm="1">
        <f t="array" ref="D257">_xlfn.LET(
    _xlpm._完了日,_加工実績DATA[加工完了日],
    _xlpm._調整納期列,_t受注ﾌｧｲﾙ_東レ[調整納期],
    _xlpm._加工完了日,_xlfn.TAKE(
                _xlfn._xlws.FILTER(_xlpm._完了日,
                    (A257=_加工実績DATA[依頼NO])*
                    (YEAR(B257) = YEAR(_xlpm._完了日))
                ),1),
    IF(_xlpm._加工完了日 = 0,NA(),_xlpm._加工完了日)
)</f>
        <v>46211</v>
      </c>
      <c r="E257" s="2" t="str" cm="1">
        <f t="array" ref="E257">_xlfn.LET(
    _xlpm._完了日列,#REF!,
    _xlpm._完了日,
    _xlfn.TAKE(
        _xlfn._xlws.FILTER(_xlpm._完了日列,
            (#REF!=#REF!)*
            (DATEVALUE("2025/1/1") &lt; B257)
        ),1
    ),
    IFERROR(_xlpm._完了日,"")
)</f>
        <v/>
      </c>
      <c r="F257" s="2">
        <f t="shared" si="3"/>
        <v>46211</v>
      </c>
      <c r="G257" s="5" cm="1">
        <f t="array" ref="G25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(A257=_xlpm._依頼NO列) *
                (YEAR(_xlpm._月次年月日列) = YEAR(F257))
            )
        ),
    0)
)</f>
        <v>0</v>
      </c>
      <c r="H257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51342</v>
      </c>
      <c r="I257"/>
      <c r="J257"/>
    </row>
    <row r="258" spans="1:10">
      <c r="A258" s="232" t="s">
        <v>567</v>
      </c>
      <c r="B258" s="2">
        <v>46211</v>
      </c>
      <c r="C258">
        <v>60000</v>
      </c>
      <c r="D258" s="2" cm="1">
        <f t="array" ref="D258">_xlfn.LET(
    _xlpm._完了日,_加工実績DATA[加工完了日],
    _xlpm._調整納期列,_t受注ﾌｧｲﾙ_東レ[調整納期],
    _xlpm._加工完了日,_xlfn.TAKE(
                _xlfn._xlws.FILTER(_xlpm._完了日,
                    (A258=_加工実績DATA[依頼NO])*
                    (YEAR(B258) = YEAR(_xlpm._完了日))
                ),1),
    IF(_xlpm._加工完了日 = 0,NA(),_xlpm._加工完了日)
)</f>
        <v>46209</v>
      </c>
      <c r="E258" s="2" t="str" cm="1">
        <f t="array" ref="E258">_xlfn.LET(
    _xlpm._完了日列,#REF!,
    _xlpm._完了日,
    _xlfn.TAKE(
        _xlfn._xlws.FILTER(_xlpm._完了日列,
            (#REF!=#REF!)*
            (DATEVALUE("2025/1/1") &lt; B258)
        ),1
    ),
    IFERROR(_xlpm._完了日,"")
)</f>
        <v/>
      </c>
      <c r="F258" s="2">
        <f t="shared" ref="F258:F321" si="4">IFERROR(
    D258,
    IF(E258&lt;&gt;"", E258, B258)
)</f>
        <v>46209</v>
      </c>
      <c r="G258" s="5" cm="1">
        <f t="array" ref="G25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(A258=_xlpm._依頼NO列) *
                (YEAR(_xlpm._月次年月日列) = YEAR(F258))
            )
        ),
    0)
)</f>
        <v>0</v>
      </c>
      <c r="H258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60000</v>
      </c>
      <c r="I258"/>
      <c r="J258"/>
    </row>
    <row r="259" spans="1:10">
      <c r="A259" s="232" t="s">
        <v>222</v>
      </c>
      <c r="B259" s="2">
        <v>46221</v>
      </c>
      <c r="C259">
        <v>18000</v>
      </c>
      <c r="D259" s="2" cm="1">
        <f t="array" ref="D259">_xlfn.LET(
    _xlpm._完了日,_加工実績DATA[加工完了日],
    _xlpm._調整納期列,_t受注ﾌｧｲﾙ_東レ[調整納期],
    _xlpm._加工完了日,_xlfn.TAKE(
                _xlfn._xlws.FILTER(_xlpm._完了日,
                    (A259=_加工実績DATA[依頼NO])*
                    (YEAR(B259) = YEAR(_xlpm._完了日))
                ),1),
    IF(_xlpm._加工完了日 = 0,NA(),_xlpm._加工完了日)
)</f>
        <v>46218</v>
      </c>
      <c r="E259" s="2" t="str" cm="1">
        <f t="array" ref="E259">_xlfn.LET(
    _xlpm._完了日列,#REF!,
    _xlpm._完了日,
    _xlfn.TAKE(
        _xlfn._xlws.FILTER(_xlpm._完了日列,
            (#REF!=#REF!)*
            (DATEVALUE("2025/1/1") &lt; B259)
        ),1
    ),
    IFERROR(_xlpm._完了日,"")
)</f>
        <v/>
      </c>
      <c r="F259" s="2">
        <f t="shared" si="4"/>
        <v>46218</v>
      </c>
      <c r="G259" s="5" cm="1">
        <f t="array" ref="G25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(A259=_xlpm._依頼NO列) *
                (YEAR(_xlpm._月次年月日列) = YEAR(F259))
            )
        ),
    0)
)</f>
        <v>0</v>
      </c>
      <c r="H259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18000</v>
      </c>
      <c r="I259"/>
      <c r="J259"/>
    </row>
    <row r="260" spans="1:10">
      <c r="A260" s="232" t="s">
        <v>147</v>
      </c>
      <c r="B260" s="2">
        <v>46225</v>
      </c>
      <c r="C260">
        <v>112000</v>
      </c>
      <c r="D260" s="2" cm="1">
        <f t="array" ref="D260">_xlfn.LET(
    _xlpm._完了日,_加工実績DATA[加工完了日],
    _xlpm._調整納期列,_t受注ﾌｧｲﾙ_東レ[調整納期],
    _xlpm._加工完了日,_xlfn.TAKE(
                _xlfn._xlws.FILTER(_xlpm._完了日,
                    (A260=_加工実績DATA[依頼NO])*
                    (YEAR(B260) = YEAR(_xlpm._完了日))
                ),1),
    IF(_xlpm._加工完了日 = 0,NA(),_xlpm._加工完了日)
)</f>
        <v>46218</v>
      </c>
      <c r="E260" s="2" t="str" cm="1">
        <f t="array" ref="E260">_xlfn.LET(
    _xlpm._完了日列,#REF!,
    _xlpm._完了日,
    _xlfn.TAKE(
        _xlfn._xlws.FILTER(_xlpm._完了日列,
            (#REF!=#REF!)*
            (DATEVALUE("2025/1/1") &lt; B260)
        ),1
    ),
    IFERROR(_xlpm._完了日,"")
)</f>
        <v/>
      </c>
      <c r="F260" s="2">
        <f t="shared" si="4"/>
        <v>46218</v>
      </c>
      <c r="G260" s="5" cm="1">
        <f t="array" ref="G26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(A260=_xlpm._依頼NO列) *
                (YEAR(_xlpm._月次年月日列) = YEAR(F260))
            )
        ),
    0)
)</f>
        <v>0</v>
      </c>
      <c r="H260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112000</v>
      </c>
      <c r="I260"/>
      <c r="J260"/>
    </row>
    <row r="261" spans="1:10">
      <c r="A261" s="232" t="s">
        <v>568</v>
      </c>
      <c r="B261" s="2">
        <v>46225</v>
      </c>
      <c r="C261">
        <v>18000</v>
      </c>
      <c r="D261" s="2" cm="1">
        <f t="array" ref="D261">_xlfn.LET(
    _xlpm._完了日,_加工実績DATA[加工完了日],
    _xlpm._調整納期列,_t受注ﾌｧｲﾙ_東レ[調整納期],
    _xlpm._加工完了日,_xlfn.TAKE(
                _xlfn._xlws.FILTER(_xlpm._完了日,
                    (A261=_加工実績DATA[依頼NO])*
                    (YEAR(B261) = YEAR(_xlpm._完了日))
                ),1),
    IF(_xlpm._加工完了日 = 0,NA(),_xlpm._加工完了日)
)</f>
        <v>46218</v>
      </c>
      <c r="E261" s="2" t="str" cm="1">
        <f t="array" ref="E261">_xlfn.LET(
    _xlpm._完了日列,#REF!,
    _xlpm._完了日,
    _xlfn.TAKE(
        _xlfn._xlws.FILTER(_xlpm._完了日列,
            (#REF!=#REF!)*
            (DATEVALUE("2025/1/1") &lt; B261)
        ),1
    ),
    IFERROR(_xlpm._完了日,"")
)</f>
        <v/>
      </c>
      <c r="F261" s="2">
        <f t="shared" si="4"/>
        <v>46218</v>
      </c>
      <c r="G261" s="5" cm="1">
        <f t="array" ref="G26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(A261=_xlpm._依頼NO列) *
                (YEAR(_xlpm._月次年月日列) = YEAR(F261))
            )
        ),
    0)
)</f>
        <v>0</v>
      </c>
      <c r="H261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18000</v>
      </c>
      <c r="I261"/>
      <c r="J261"/>
    </row>
    <row r="262" spans="1:10">
      <c r="A262" s="232" t="s">
        <v>576</v>
      </c>
      <c r="B262" s="2">
        <v>46216</v>
      </c>
      <c r="C262">
        <v>16899</v>
      </c>
      <c r="D262" s="2" cm="1">
        <f t="array" ref="D262">_xlfn.LET(
    _xlpm._完了日,_加工実績DATA[加工完了日],
    _xlpm._調整納期列,_t受注ﾌｧｲﾙ_東レ[調整納期],
    _xlpm._加工完了日,_xlfn.TAKE(
                _xlfn._xlws.FILTER(_xlpm._完了日,
                    (A262=_加工実績DATA[依頼NO])*
                    (YEAR(B262) = YEAR(_xlpm._完了日))
                ),1),
    IF(_xlpm._加工完了日 = 0,NA(),_xlpm._加工完了日)
)</f>
        <v>46217</v>
      </c>
      <c r="E262" s="2" t="str" cm="1">
        <f t="array" ref="E262">_xlfn.LET(
    _xlpm._完了日列,#REF!,
    _xlpm._完了日,
    _xlfn.TAKE(
        _xlfn._xlws.FILTER(_xlpm._完了日列,
            (#REF!=#REF!)*
            (DATEVALUE("2025/1/1") &lt; B262)
        ),1
    ),
    IFERROR(_xlpm._完了日,"")
)</f>
        <v/>
      </c>
      <c r="F262" s="2">
        <f t="shared" si="4"/>
        <v>46217</v>
      </c>
      <c r="G262" s="5" cm="1">
        <f t="array" ref="G26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(A262=_xlpm._依頼NO列) *
                (YEAR(_xlpm._月次年月日列) = YEAR(F262))
            )
        ),
    0)
)</f>
        <v>0</v>
      </c>
      <c r="H262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16899</v>
      </c>
      <c r="I262"/>
      <c r="J262"/>
    </row>
    <row r="263" spans="1:10">
      <c r="A263" s="232" t="s">
        <v>192</v>
      </c>
      <c r="B263" s="2">
        <v>46210</v>
      </c>
      <c r="C263">
        <v>7530</v>
      </c>
      <c r="D263" s="2" cm="1">
        <f t="array" ref="D263">_xlfn.LET(
    _xlpm._完了日,_加工実績DATA[加工完了日],
    _xlpm._調整納期列,_t受注ﾌｧｲﾙ_東レ[調整納期],
    _xlpm._加工完了日,_xlfn.TAKE(
                _xlfn._xlws.FILTER(_xlpm._完了日,
                    (A263=_加工実績DATA[依頼NO])*
                    (YEAR(B263) = YEAR(_xlpm._完了日))
                ),1),
    IF(_xlpm._加工完了日 = 0,NA(),_xlpm._加工完了日)
)</f>
        <v>46211</v>
      </c>
      <c r="E263" s="2" t="str" cm="1">
        <f t="array" ref="E263">_xlfn.LET(
    _xlpm._完了日列,#REF!,
    _xlpm._完了日,
    _xlfn.TAKE(
        _xlfn._xlws.FILTER(_xlpm._完了日列,
            (#REF!=#REF!)*
            (DATEVALUE("2025/1/1") &lt; B263)
        ),1
    ),
    IFERROR(_xlpm._完了日,"")
)</f>
        <v/>
      </c>
      <c r="F263" s="2">
        <f t="shared" si="4"/>
        <v>46211</v>
      </c>
      <c r="G263" s="5" cm="1">
        <f t="array" ref="G26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(A263=_xlpm._依頼NO列) *
                (YEAR(_xlpm._月次年月日列) = YEAR(F263))
            )
        ),
    0)
)</f>
        <v>0</v>
      </c>
      <c r="H263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7530</v>
      </c>
      <c r="I263"/>
      <c r="J263"/>
    </row>
    <row r="264" spans="1:10">
      <c r="A264" s="232" t="s">
        <v>261</v>
      </c>
      <c r="B264" s="2">
        <v>46211</v>
      </c>
      <c r="C264">
        <v>5100</v>
      </c>
      <c r="D264" s="2" cm="1">
        <f t="array" ref="D264">_xlfn.LET(
    _xlpm._完了日,_加工実績DATA[加工完了日],
    _xlpm._調整納期列,_t受注ﾌｧｲﾙ_東レ[調整納期],
    _xlpm._加工完了日,_xlfn.TAKE(
                _xlfn._xlws.FILTER(_xlpm._完了日,
                    (A264=_加工実績DATA[依頼NO])*
                    (YEAR(B264) = YEAR(_xlpm._完了日))
                ),1),
    IF(_xlpm._加工完了日 = 0,NA(),_xlpm._加工完了日)
)</f>
        <v>46206</v>
      </c>
      <c r="E264" s="2" t="str" cm="1">
        <f t="array" ref="E264">_xlfn.LET(
    _xlpm._完了日列,#REF!,
    _xlpm._完了日,
    _xlfn.TAKE(
        _xlfn._xlws.FILTER(_xlpm._完了日列,
            (#REF!=#REF!)*
            (DATEVALUE("2025/1/1") &lt; B264)
        ),1
    ),
    IFERROR(_xlpm._完了日,"")
)</f>
        <v/>
      </c>
      <c r="F264" s="2">
        <f t="shared" si="4"/>
        <v>46206</v>
      </c>
      <c r="G264" s="5" cm="1">
        <f t="array" ref="G26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(A264=_xlpm._依頼NO列) *
                (YEAR(_xlpm._月次年月日列) = YEAR(F264))
            )
        ),
    0)
)</f>
        <v>0</v>
      </c>
      <c r="H264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5100</v>
      </c>
      <c r="I264"/>
      <c r="J264"/>
    </row>
    <row r="265" spans="1:10">
      <c r="A265" s="232" t="s">
        <v>548</v>
      </c>
      <c r="B265" s="2">
        <v>46211</v>
      </c>
      <c r="C265">
        <v>38500</v>
      </c>
      <c r="D265" s="2" cm="1">
        <f t="array" ref="D265">_xlfn.LET(
    _xlpm._完了日,_加工実績DATA[加工完了日],
    _xlpm._調整納期列,_t受注ﾌｧｲﾙ_東レ[調整納期],
    _xlpm._加工完了日,_xlfn.TAKE(
                _xlfn._xlws.FILTER(_xlpm._完了日,
                    (A265=_加工実績DATA[依頼NO])*
                    (YEAR(B265) = YEAR(_xlpm._完了日))
                ),1),
    IF(_xlpm._加工完了日 = 0,NA(),_xlpm._加工完了日)
)</f>
        <v>46210</v>
      </c>
      <c r="E265" s="2" t="str" cm="1">
        <f t="array" ref="E265">_xlfn.LET(
    _xlpm._完了日列,#REF!,
    _xlpm._完了日,
    _xlfn.TAKE(
        _xlfn._xlws.FILTER(_xlpm._完了日列,
            (#REF!=#REF!)*
            (DATEVALUE("2025/1/1") &lt; B265)
        ),1
    ),
    IFERROR(_xlpm._完了日,"")
)</f>
        <v/>
      </c>
      <c r="F265" s="2">
        <f t="shared" si="4"/>
        <v>46210</v>
      </c>
      <c r="G265" s="5" cm="1">
        <f t="array" ref="G26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(A265=_xlpm._依頼NO列) *
                (YEAR(_xlpm._月次年月日列) = YEAR(F265))
            )
        ),
    0)
)</f>
        <v>0</v>
      </c>
      <c r="H265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38500</v>
      </c>
      <c r="I265"/>
      <c r="J265"/>
    </row>
    <row r="266" spans="1:10">
      <c r="A266" s="232" t="s">
        <v>137</v>
      </c>
      <c r="B266" s="2">
        <v>46213</v>
      </c>
      <c r="C266">
        <v>64500</v>
      </c>
      <c r="D266" s="2" cm="1">
        <f t="array" ref="D266">_xlfn.LET(
    _xlpm._完了日,_加工実績DATA[加工完了日],
    _xlpm._調整納期列,_t受注ﾌｧｲﾙ_東レ[調整納期],
    _xlpm._加工完了日,_xlfn.TAKE(
                _xlfn._xlws.FILTER(_xlpm._完了日,
                    (A266=_加工実績DATA[依頼NO])*
                    (YEAR(B266) = YEAR(_xlpm._完了日))
                ),1),
    IF(_xlpm._加工完了日 = 0,NA(),_xlpm._加工完了日)
)</f>
        <v>46212</v>
      </c>
      <c r="E266" s="2" t="str" cm="1">
        <f t="array" ref="E266">_xlfn.LET(
    _xlpm._完了日列,#REF!,
    _xlpm._完了日,
    _xlfn.TAKE(
        _xlfn._xlws.FILTER(_xlpm._完了日列,
            (#REF!=#REF!)*
            (DATEVALUE("2025/1/1") &lt; B266)
        ),1
    ),
    IFERROR(_xlpm._完了日,"")
)</f>
        <v/>
      </c>
      <c r="F266" s="2">
        <f t="shared" si="4"/>
        <v>46212</v>
      </c>
      <c r="G266" s="5" cm="1">
        <f t="array" ref="G26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(A266=_xlpm._依頼NO列) *
                (YEAR(_xlpm._月次年月日列) = YEAR(F266))
            )
        ),
    0)
)</f>
        <v>0</v>
      </c>
      <c r="H266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64500</v>
      </c>
      <c r="I266"/>
      <c r="J266"/>
    </row>
    <row r="267" spans="1:10">
      <c r="A267" s="232" t="s">
        <v>550</v>
      </c>
      <c r="B267" s="2">
        <v>46220</v>
      </c>
      <c r="C267">
        <v>88000</v>
      </c>
      <c r="D267" s="2" cm="1">
        <f t="array" ref="D267">_xlfn.LET(
    _xlpm._完了日,_加工実績DATA[加工完了日],
    _xlpm._調整納期列,_t受注ﾌｧｲﾙ_東レ[調整納期],
    _xlpm._加工完了日,_xlfn.TAKE(
                _xlfn._xlws.FILTER(_xlpm._完了日,
                    (A267=_加工実績DATA[依頼NO])*
                    (YEAR(B267) = YEAR(_xlpm._完了日))
                ),1),
    IF(_xlpm._加工完了日 = 0,NA(),_xlpm._加工完了日)
)</f>
        <v>46217</v>
      </c>
      <c r="E267" s="2" t="str" cm="1">
        <f t="array" ref="E267">_xlfn.LET(
    _xlpm._完了日列,#REF!,
    _xlpm._完了日,
    _xlfn.TAKE(
        _xlfn._xlws.FILTER(_xlpm._完了日列,
            (#REF!=#REF!)*
            (DATEVALUE("2025/1/1") &lt; B267)
        ),1
    ),
    IFERROR(_xlpm._完了日,"")
)</f>
        <v/>
      </c>
      <c r="F267" s="2">
        <f t="shared" si="4"/>
        <v>46217</v>
      </c>
      <c r="G267" s="5" cm="1">
        <f t="array" ref="G26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(A267=_xlpm._依頼NO列) *
                (YEAR(_xlpm._月次年月日列) = YEAR(F267))
            )
        ),
    0)
)</f>
        <v>0</v>
      </c>
      <c r="H267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88000</v>
      </c>
      <c r="I267"/>
      <c r="J267"/>
    </row>
    <row r="268" spans="1:10">
      <c r="A268" s="232" t="s">
        <v>574</v>
      </c>
      <c r="B268" s="2">
        <v>46209</v>
      </c>
      <c r="C268">
        <v>0</v>
      </c>
      <c r="D268" s="2" cm="1">
        <f t="array" ref="D268">_xlfn.LET(
    _xlpm._完了日,_加工実績DATA[加工完了日],
    _xlpm._調整納期列,_t受注ﾌｧｲﾙ_東レ[調整納期],
    _xlpm._加工完了日,_xlfn.TAKE(
                _xlfn._xlws.FILTER(_xlpm._完了日,
                    (A268=_加工実績DATA[依頼NO])*
                    (YEAR(B268) = YEAR(_xlpm._完了日))
                ),1),
    IF(_xlpm._加工完了日 = 0,NA(),_xlpm._加工完了日)
)</f>
        <v>46211</v>
      </c>
      <c r="E268" s="2" t="str" cm="1">
        <f t="array" ref="E268">_xlfn.LET(
    _xlpm._完了日列,#REF!,
    _xlpm._完了日,
    _xlfn.TAKE(
        _xlfn._xlws.FILTER(_xlpm._完了日列,
            (#REF!=#REF!)*
            (DATEVALUE("2025/1/1") &lt; B268)
        ),1
    ),
    IFERROR(_xlpm._完了日,"")
)</f>
        <v/>
      </c>
      <c r="F268" s="2">
        <f t="shared" si="4"/>
        <v>46211</v>
      </c>
      <c r="G268" s="5" cm="1">
        <f t="array" ref="G26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(A268=_xlpm._依頼NO列) *
                (YEAR(_xlpm._月次年月日列) = YEAR(F268))
            )
        ),
    0)
)</f>
        <v>0</v>
      </c>
      <c r="H268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0</v>
      </c>
      <c r="I268"/>
      <c r="J268"/>
    </row>
    <row r="269" spans="1:10">
      <c r="A269" s="232" t="s">
        <v>575</v>
      </c>
      <c r="B269" s="2">
        <v>46211</v>
      </c>
      <c r="C269">
        <v>9000</v>
      </c>
      <c r="D269" s="2" cm="1">
        <f t="array" ref="D269">_xlfn.LET(
    _xlpm._完了日,_加工実績DATA[加工完了日],
    _xlpm._調整納期列,_t受注ﾌｧｲﾙ_東レ[調整納期],
    _xlpm._加工完了日,_xlfn.TAKE(
                _xlfn._xlws.FILTER(_xlpm._完了日,
                    (A269=_加工実績DATA[依頼NO])*
                    (YEAR(B269) = YEAR(_xlpm._完了日))
                ),1),
    IF(_xlpm._加工完了日 = 0,NA(),_xlpm._加工完了日)
)</f>
        <v>46206</v>
      </c>
      <c r="E269" s="2" t="str" cm="1">
        <f t="array" ref="E269">_xlfn.LET(
    _xlpm._完了日列,#REF!,
    _xlpm._完了日,
    _xlfn.TAKE(
        _xlfn._xlws.FILTER(_xlpm._完了日列,
            (#REF!=#REF!)*
            (DATEVALUE("2025/1/1") &lt; B269)
        ),1
    ),
    IFERROR(_xlpm._完了日,"")
)</f>
        <v/>
      </c>
      <c r="F269" s="2">
        <f t="shared" si="4"/>
        <v>46206</v>
      </c>
      <c r="G269" s="5" cm="1">
        <f t="array" ref="G26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(A269=_xlpm._依頼NO列) *
                (YEAR(_xlpm._月次年月日列) = YEAR(F269))
            )
        ),
    0)
)</f>
        <v>0</v>
      </c>
      <c r="H269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9000</v>
      </c>
      <c r="I269"/>
      <c r="J269"/>
    </row>
    <row r="270" spans="1:10">
      <c r="A270" s="232" t="s">
        <v>258</v>
      </c>
      <c r="B270" s="2">
        <v>46227</v>
      </c>
      <c r="C270">
        <v>126500</v>
      </c>
      <c r="D270" s="2" cm="1">
        <f t="array" ref="D270">_xlfn.LET(
    _xlpm._完了日,_加工実績DATA[加工完了日],
    _xlpm._調整納期列,_t受注ﾌｧｲﾙ_東レ[調整納期],
    _xlpm._加工完了日,_xlfn.TAKE(
                _xlfn._xlws.FILTER(_xlpm._完了日,
                    (A270=_加工実績DATA[依頼NO])*
                    (YEAR(B270) = YEAR(_xlpm._完了日))
                ),1),
    IF(_xlpm._加工完了日 = 0,NA(),_xlpm._加工完了日)
)</f>
        <v>46225</v>
      </c>
      <c r="E270" s="2" t="str" cm="1">
        <f t="array" ref="E270">_xlfn.LET(
    _xlpm._完了日列,#REF!,
    _xlpm._完了日,
    _xlfn.TAKE(
        _xlfn._xlws.FILTER(_xlpm._完了日列,
            (#REF!=#REF!)*
            (DATEVALUE("2025/1/1") &lt; B270)
        ),1
    ),
    IFERROR(_xlpm._完了日,"")
)</f>
        <v/>
      </c>
      <c r="F270" s="2">
        <f t="shared" si="4"/>
        <v>46225</v>
      </c>
      <c r="G270" s="5" cm="1">
        <f t="array" ref="G27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(A270=_xlpm._依頼NO列) *
                (YEAR(_xlpm._月次年月日列) = YEAR(F270))
            )
        ),
    0)
)</f>
        <v>0</v>
      </c>
      <c r="H270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126500</v>
      </c>
      <c r="I270"/>
      <c r="J270"/>
    </row>
    <row r="271" spans="1:10">
      <c r="A271" s="232" t="s">
        <v>577</v>
      </c>
      <c r="B271" s="2">
        <v>46231</v>
      </c>
      <c r="C271">
        <v>260000</v>
      </c>
      <c r="D271" s="2" cm="1">
        <f t="array" ref="D271">_xlfn.LET(
    _xlpm._完了日,_加工実績DATA[加工完了日],
    _xlpm._調整納期列,_t受注ﾌｧｲﾙ_東レ[調整納期],
    _xlpm._加工完了日,_xlfn.TAKE(
                _xlfn._xlws.FILTER(_xlpm._完了日,
                    (A271=_加工実績DATA[依頼NO])*
                    (YEAR(B271) = YEAR(_xlpm._完了日))
                ),1),
    IF(_xlpm._加工完了日 = 0,NA(),_xlpm._加工完了日)
)</f>
        <v>46226</v>
      </c>
      <c r="E271" s="2" t="str" cm="1">
        <f t="array" ref="E271">_xlfn.LET(
    _xlpm._完了日列,#REF!,
    _xlpm._完了日,
    _xlfn.TAKE(
        _xlfn._xlws.FILTER(_xlpm._完了日列,
            (#REF!=#REF!)*
            (DATEVALUE("2025/1/1") &lt; B271)
        ),1
    ),
    IFERROR(_xlpm._完了日,"")
)</f>
        <v/>
      </c>
      <c r="F271" s="2">
        <f t="shared" si="4"/>
        <v>46226</v>
      </c>
      <c r="G271" s="5" cm="1">
        <f t="array" ref="G27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(A271=_xlpm._依頼NO列) *
                (YEAR(_xlpm._月次年月日列) = YEAR(F271))
            )
        ),
    0)
)</f>
        <v>0</v>
      </c>
      <c r="H271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260000</v>
      </c>
      <c r="I271"/>
      <c r="J271"/>
    </row>
    <row r="272" spans="1:10">
      <c r="A272" s="232" t="s">
        <v>579</v>
      </c>
      <c r="B272" s="2">
        <v>46227</v>
      </c>
      <c r="C272">
        <v>260000</v>
      </c>
      <c r="D272" s="2" cm="1">
        <f t="array" ref="D272">_xlfn.LET(
    _xlpm._完了日,_加工実績DATA[加工完了日],
    _xlpm._調整納期列,_t受注ﾌｧｲﾙ_東レ[調整納期],
    _xlpm._加工完了日,_xlfn.TAKE(
                _xlfn._xlws.FILTER(_xlpm._完了日,
                    (A272=_加工実績DATA[依頼NO])*
                    (YEAR(B272) = YEAR(_xlpm._完了日))
                ),1),
    IF(_xlpm._加工完了日 = 0,NA(),_xlpm._加工完了日)
)</f>
        <v>46220</v>
      </c>
      <c r="E272" s="2" t="str" cm="1">
        <f t="array" ref="E272">_xlfn.LET(
    _xlpm._完了日列,#REF!,
    _xlpm._完了日,
    _xlfn.TAKE(
        _xlfn._xlws.FILTER(_xlpm._完了日列,
            (#REF!=#REF!)*
            (DATEVALUE("2025/1/1") &lt; B272)
        ),1
    ),
    IFERROR(_xlpm._完了日,"")
)</f>
        <v/>
      </c>
      <c r="F272" s="2">
        <f t="shared" si="4"/>
        <v>46220</v>
      </c>
      <c r="G272" s="5" cm="1">
        <f t="array" ref="G27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(A272=_xlpm._依頼NO列) *
                (YEAR(_xlpm._月次年月日列) = YEAR(F272))
            )
        ),
    0)
)</f>
        <v>0</v>
      </c>
      <c r="H272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260000</v>
      </c>
      <c r="I272"/>
      <c r="J272"/>
    </row>
    <row r="273" spans="1:10">
      <c r="A273" s="232" t="s">
        <v>149</v>
      </c>
      <c r="B273" s="2">
        <v>46232</v>
      </c>
      <c r="C273">
        <v>260000</v>
      </c>
      <c r="D273" s="2" cm="1">
        <f t="array" ref="D273">_xlfn.LET(
    _xlpm._完了日,_加工実績DATA[加工完了日],
    _xlpm._調整納期列,_t受注ﾌｧｲﾙ_東レ[調整納期],
    _xlpm._加工完了日,_xlfn.TAKE(
                _xlfn._xlws.FILTER(_xlpm._完了日,
                    (A273=_加工実績DATA[依頼NO])*
                    (YEAR(B273) = YEAR(_xlpm._完了日))
                ),1),
    IF(_xlpm._加工完了日 = 0,NA(),_xlpm._加工完了日)
)</f>
        <v>46227</v>
      </c>
      <c r="E273" s="2" t="str" cm="1">
        <f t="array" ref="E273">_xlfn.LET(
    _xlpm._完了日列,#REF!,
    _xlpm._完了日,
    _xlfn.TAKE(
        _xlfn._xlws.FILTER(_xlpm._完了日列,
            (#REF!=#REF!)*
            (DATEVALUE("2025/1/1") &lt; B273)
        ),1
    ),
    IFERROR(_xlpm._完了日,"")
)</f>
        <v/>
      </c>
      <c r="F273" s="2">
        <f t="shared" si="4"/>
        <v>46227</v>
      </c>
      <c r="G273" s="5" cm="1">
        <f t="array" ref="G27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(A273=_xlpm._依頼NO列) *
                (YEAR(_xlpm._月次年月日列) = YEAR(F273))
            )
        ),
    0)
)</f>
        <v>0</v>
      </c>
      <c r="H273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260000</v>
      </c>
      <c r="I273"/>
      <c r="J273"/>
    </row>
    <row r="274" spans="1:10">
      <c r="A274" s="232" t="s">
        <v>148</v>
      </c>
      <c r="B274" s="2">
        <v>46225</v>
      </c>
      <c r="C274">
        <v>66000</v>
      </c>
      <c r="D274" s="2" cm="1">
        <f t="array" ref="D274">_xlfn.LET(
    _xlpm._完了日,_加工実績DATA[加工完了日],
    _xlpm._調整納期列,_t受注ﾌｧｲﾙ_東レ[調整納期],
    _xlpm._加工完了日,_xlfn.TAKE(
                _xlfn._xlws.FILTER(_xlpm._完了日,
                    (A274=_加工実績DATA[依頼NO])*
                    (YEAR(B274) = YEAR(_xlpm._完了日))
                ),1),
    IF(_xlpm._加工完了日 = 0,NA(),_xlpm._加工完了日)
)</f>
        <v>46219</v>
      </c>
      <c r="E274" s="2" t="str" cm="1">
        <f t="array" ref="E274">_xlfn.LET(
    _xlpm._完了日列,#REF!,
    _xlpm._完了日,
    _xlfn.TAKE(
        _xlfn._xlws.FILTER(_xlpm._完了日列,
            (#REF!=#REF!)*
            (DATEVALUE("2025/1/1") &lt; B274)
        ),1
    ),
    IFERROR(_xlpm._完了日,"")
)</f>
        <v/>
      </c>
      <c r="F274" s="2">
        <f t="shared" si="4"/>
        <v>46219</v>
      </c>
      <c r="G274" s="5" cm="1">
        <f t="array" ref="G27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(A274=_xlpm._依頼NO列) *
                (YEAR(_xlpm._月次年月日列) = YEAR(F274))
            )
        ),
    0)
)</f>
        <v>0</v>
      </c>
      <c r="H274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66000</v>
      </c>
      <c r="I274"/>
      <c r="J274"/>
    </row>
    <row r="275" spans="1:10">
      <c r="A275" s="232" t="s">
        <v>551</v>
      </c>
      <c r="B275" s="2">
        <v>46219</v>
      </c>
      <c r="C275">
        <v>6000</v>
      </c>
      <c r="D275" s="2" cm="1">
        <f t="array" ref="D275">_xlfn.LET(
    _xlpm._完了日,_加工実績DATA[加工完了日],
    _xlpm._調整納期列,_t受注ﾌｧｲﾙ_東レ[調整納期],
    _xlpm._加工完了日,_xlfn.TAKE(
                _xlfn._xlws.FILTER(_xlpm._完了日,
                    (A275=_加工実績DATA[依頼NO])*
                    (YEAR(B275) = YEAR(_xlpm._完了日))
                ),1),
    IF(_xlpm._加工完了日 = 0,NA(),_xlpm._加工完了日)
)</f>
        <v>46213</v>
      </c>
      <c r="E275" s="2" t="str" cm="1">
        <f t="array" ref="E275">_xlfn.LET(
    _xlpm._完了日列,#REF!,
    _xlpm._完了日,
    _xlfn.TAKE(
        _xlfn._xlws.FILTER(_xlpm._完了日列,
            (#REF!=#REF!)*
            (DATEVALUE("2025/1/1") &lt; B275)
        ),1
    ),
    IFERROR(_xlpm._完了日,"")
)</f>
        <v/>
      </c>
      <c r="F275" s="2">
        <f t="shared" si="4"/>
        <v>46213</v>
      </c>
      <c r="G275" s="5" cm="1">
        <f t="array" ref="G27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(A275=_xlpm._依頼NO列) *
                (YEAR(_xlpm._月次年月日列) = YEAR(F275))
            )
        ),
    0)
)</f>
        <v>0</v>
      </c>
      <c r="H275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6000</v>
      </c>
      <c r="I275"/>
      <c r="J275"/>
    </row>
    <row r="276" spans="1:10">
      <c r="A276" s="232" t="s">
        <v>584</v>
      </c>
      <c r="B276" s="2">
        <v>46217</v>
      </c>
      <c r="C276">
        <v>4400</v>
      </c>
      <c r="D276" s="2" cm="1">
        <f t="array" ref="D276">_xlfn.LET(
    _xlpm._完了日,_加工実績DATA[加工完了日],
    _xlpm._調整納期列,_t受注ﾌｧｲﾙ_東レ[調整納期],
    _xlpm._加工完了日,_xlfn.TAKE(
                _xlfn._xlws.FILTER(_xlpm._完了日,
                    (A276=_加工実績DATA[依頼NO])*
                    (YEAR(B276) = YEAR(_xlpm._完了日))
                ),1),
    IF(_xlpm._加工完了日 = 0,NA(),_xlpm._加工完了日)
)</f>
        <v>46213</v>
      </c>
      <c r="E276" s="2" t="str" cm="1">
        <f t="array" ref="E276">_xlfn.LET(
    _xlpm._完了日列,#REF!,
    _xlpm._完了日,
    _xlfn.TAKE(
        _xlfn._xlws.FILTER(_xlpm._完了日列,
            (#REF!=#REF!)*
            (DATEVALUE("2025/1/1") &lt; B276)
        ),1
    ),
    IFERROR(_xlpm._完了日,"")
)</f>
        <v/>
      </c>
      <c r="F276" s="2">
        <f t="shared" si="4"/>
        <v>46213</v>
      </c>
      <c r="G276" s="5" cm="1">
        <f t="array" ref="G27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(A276=_xlpm._依頼NO列) *
                (YEAR(_xlpm._月次年月日列) = YEAR(F276))
            )
        ),
    0)
)</f>
        <v>0</v>
      </c>
      <c r="H276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4400</v>
      </c>
      <c r="I276"/>
      <c r="J276"/>
    </row>
    <row r="277" spans="1:10">
      <c r="A277" s="232" t="s">
        <v>585</v>
      </c>
      <c r="B277" s="2">
        <v>46224</v>
      </c>
      <c r="C277">
        <v>15000</v>
      </c>
      <c r="D277" s="2" cm="1">
        <f t="array" ref="D277">_xlfn.LET(
    _xlpm._完了日,_加工実績DATA[加工完了日],
    _xlpm._調整納期列,_t受注ﾌｧｲﾙ_東レ[調整納期],
    _xlpm._加工完了日,_xlfn.TAKE(
                _xlfn._xlws.FILTER(_xlpm._完了日,
                    (A277=_加工実績DATA[依頼NO])*
                    (YEAR(B277) = YEAR(_xlpm._完了日))
                ),1),
    IF(_xlpm._加工完了日 = 0,NA(),_xlpm._加工完了日)
)</f>
        <v>46224</v>
      </c>
      <c r="E277" s="2" t="str" cm="1">
        <f t="array" ref="E277">_xlfn.LET(
    _xlpm._完了日列,#REF!,
    _xlpm._完了日,
    _xlfn.TAKE(
        _xlfn._xlws.FILTER(_xlpm._完了日列,
            (#REF!=#REF!)*
            (DATEVALUE("2025/1/1") &lt; B277)
        ),1
    ),
    IFERROR(_xlpm._完了日,"")
)</f>
        <v/>
      </c>
      <c r="F277" s="2">
        <f t="shared" si="4"/>
        <v>46224</v>
      </c>
      <c r="G277" s="5" cm="1">
        <f t="array" ref="G27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(A277=_xlpm._依頼NO列) *
                (YEAR(_xlpm._月次年月日列) = YEAR(F277))
            )
        ),
    0)
)</f>
        <v>0</v>
      </c>
      <c r="H277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15000</v>
      </c>
      <c r="I277"/>
      <c r="J277"/>
    </row>
    <row r="278" spans="1:10">
      <c r="A278" s="232" t="s">
        <v>586</v>
      </c>
      <c r="B278" s="2">
        <v>46219</v>
      </c>
      <c r="C278">
        <v>4400</v>
      </c>
      <c r="D278" s="2" cm="1">
        <f t="array" ref="D278">_xlfn.LET(
    _xlpm._完了日,_加工実績DATA[加工完了日],
    _xlpm._調整納期列,_t受注ﾌｧｲﾙ_東レ[調整納期],
    _xlpm._加工完了日,_xlfn.TAKE(
                _xlfn._xlws.FILTER(_xlpm._完了日,
                    (A278=_加工実績DATA[依頼NO])*
                    (YEAR(B278) = YEAR(_xlpm._完了日))
                ),1),
    IF(_xlpm._加工完了日 = 0,NA(),_xlpm._加工完了日)
)</f>
        <v>46217</v>
      </c>
      <c r="E278" s="2" t="str" cm="1">
        <f t="array" ref="E278">_xlfn.LET(
    _xlpm._完了日列,#REF!,
    _xlpm._完了日,
    _xlfn.TAKE(
        _xlfn._xlws.FILTER(_xlpm._完了日列,
            (#REF!=#REF!)*
            (DATEVALUE("2025/1/1") &lt; B278)
        ),1
    ),
    IFERROR(_xlpm._完了日,"")
)</f>
        <v/>
      </c>
      <c r="F278" s="2">
        <f t="shared" si="4"/>
        <v>46217</v>
      </c>
      <c r="G278" s="5" cm="1">
        <f t="array" ref="G27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(A278=_xlpm._依頼NO列) *
                (YEAR(_xlpm._月次年月日列) = YEAR(F278))
            )
        ),
    0)
)</f>
        <v>0</v>
      </c>
      <c r="H278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4400</v>
      </c>
      <c r="I278"/>
      <c r="J278"/>
    </row>
    <row r="279" spans="1:10">
      <c r="A279" s="232" t="s">
        <v>580</v>
      </c>
      <c r="B279" s="2">
        <v>46224</v>
      </c>
      <c r="C279">
        <v>34400</v>
      </c>
      <c r="D279" s="2" cm="1">
        <f t="array" ref="D279">_xlfn.LET(
    _xlpm._完了日,_加工実績DATA[加工完了日],
    _xlpm._調整納期列,_t受注ﾌｧｲﾙ_東レ[調整納期],
    _xlpm._加工完了日,_xlfn.TAKE(
                _xlfn._xlws.FILTER(_xlpm._完了日,
                    (A279=_加工実績DATA[依頼NO])*
                    (YEAR(B279) = YEAR(_xlpm._完了日))
                ),1),
    IF(_xlpm._加工完了日 = 0,NA(),_xlpm._加工完了日)
)</f>
        <v>46220</v>
      </c>
      <c r="E279" s="2" t="str" cm="1">
        <f t="array" ref="E279">_xlfn.LET(
    _xlpm._完了日列,#REF!,
    _xlpm._完了日,
    _xlfn.TAKE(
        _xlfn._xlws.FILTER(_xlpm._完了日列,
            (#REF!=#REF!)*
            (DATEVALUE("2025/1/1") &lt; B279)
        ),1
    ),
    IFERROR(_xlpm._完了日,"")
)</f>
        <v/>
      </c>
      <c r="F279" s="2">
        <f t="shared" si="4"/>
        <v>46220</v>
      </c>
      <c r="G279" s="5" cm="1">
        <f t="array" ref="G27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(A279=_xlpm._依頼NO列) *
                (YEAR(_xlpm._月次年月日列) = YEAR(F279))
            )
        ),
    0)
)</f>
        <v>0</v>
      </c>
      <c r="H279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34400</v>
      </c>
      <c r="I279"/>
      <c r="J279"/>
    </row>
    <row r="280" spans="1:10">
      <c r="A280" s="232" t="s">
        <v>581</v>
      </c>
      <c r="B280" s="2">
        <v>46224</v>
      </c>
      <c r="C280">
        <v>51600</v>
      </c>
      <c r="D280" s="2" cm="1">
        <f t="array" ref="D280">_xlfn.LET(
    _xlpm._完了日,_加工実績DATA[加工完了日],
    _xlpm._調整納期列,_t受注ﾌｧｲﾙ_東レ[調整納期],
    _xlpm._加工完了日,_xlfn.TAKE(
                _xlfn._xlws.FILTER(_xlpm._完了日,
                    (A280=_加工実績DATA[依頼NO])*
                    (YEAR(B280) = YEAR(_xlpm._完了日))
                ),1),
    IF(_xlpm._加工完了日 = 0,NA(),_xlpm._加工完了日)
)</f>
        <v>46220</v>
      </c>
      <c r="E280" s="2" t="str" cm="1">
        <f t="array" ref="E280">_xlfn.LET(
    _xlpm._完了日列,#REF!,
    _xlpm._完了日,
    _xlfn.TAKE(
        _xlfn._xlws.FILTER(_xlpm._完了日列,
            (#REF!=#REF!)*
            (DATEVALUE("2025/1/1") &lt; B280)
        ),1
    ),
    IFERROR(_xlpm._完了日,"")
)</f>
        <v/>
      </c>
      <c r="F280" s="2">
        <f t="shared" si="4"/>
        <v>46220</v>
      </c>
      <c r="G280" s="5" cm="1">
        <f t="array" ref="G28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(A280=_xlpm._依頼NO列) *
                (YEAR(_xlpm._月次年月日列) = YEAR(F280))
            )
        ),
    0)
)</f>
        <v>0</v>
      </c>
      <c r="H280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51600</v>
      </c>
      <c r="I280"/>
      <c r="J280"/>
    </row>
    <row r="281" spans="1:10">
      <c r="A281" s="232" t="s">
        <v>582</v>
      </c>
      <c r="B281" s="2">
        <v>46232</v>
      </c>
      <c r="C281">
        <v>78000</v>
      </c>
      <c r="D281" s="2" cm="1">
        <f t="array" ref="D281">_xlfn.LET(
    _xlpm._完了日,_加工実績DATA[加工完了日],
    _xlpm._調整納期列,_t受注ﾌｧｲﾙ_東レ[調整納期],
    _xlpm._加工完了日,_xlfn.TAKE(
                _xlfn._xlws.FILTER(_xlpm._完了日,
                    (A281=_加工実績DATA[依頼NO])*
                    (YEAR(B281) = YEAR(_xlpm._完了日))
                ),1),
    IF(_xlpm._加工完了日 = 0,NA(),_xlpm._加工完了日)
)</f>
        <v>46230</v>
      </c>
      <c r="E281" s="2" t="str" cm="1">
        <f t="array" ref="E281">_xlfn.LET(
    _xlpm._完了日列,#REF!,
    _xlpm._完了日,
    _xlfn.TAKE(
        _xlfn._xlws.FILTER(_xlpm._完了日列,
            (#REF!=#REF!)*
            (DATEVALUE("2025/1/1") &lt; B281)
        ),1
    ),
    IFERROR(_xlpm._完了日,"")
)</f>
        <v/>
      </c>
      <c r="F281" s="2">
        <f t="shared" si="4"/>
        <v>46230</v>
      </c>
      <c r="G281" s="5" cm="1">
        <f t="array" ref="G28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(A281=_xlpm._依頼NO列) *
                (YEAR(_xlpm._月次年月日列) = YEAR(F281))
            )
        ),
    0)
)</f>
        <v>0</v>
      </c>
      <c r="H281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78000</v>
      </c>
      <c r="I281"/>
      <c r="J281"/>
    </row>
    <row r="282" spans="1:10">
      <c r="A282" s="232" t="s">
        <v>151</v>
      </c>
      <c r="B282" s="2">
        <v>46233</v>
      </c>
      <c r="C282">
        <v>88400</v>
      </c>
      <c r="D282" s="2" cm="1">
        <f t="array" ref="D282">_xlfn.LET(
    _xlpm._完了日,_加工実績DATA[加工完了日],
    _xlpm._調整納期列,_t受注ﾌｧｲﾙ_東レ[調整納期],
    _xlpm._加工完了日,_xlfn.TAKE(
                _xlfn._xlws.FILTER(_xlpm._完了日,
                    (A282=_加工実績DATA[依頼NO])*
                    (YEAR(B282) = YEAR(_xlpm._完了日))
                ),1),
    IF(_xlpm._加工完了日 = 0,NA(),_xlpm._加工完了日)
)</f>
        <v>46231</v>
      </c>
      <c r="E282" s="2" t="str" cm="1">
        <f t="array" ref="E282">_xlfn.LET(
    _xlpm._完了日列,#REF!,
    _xlpm._完了日,
    _xlfn.TAKE(
        _xlfn._xlws.FILTER(_xlpm._完了日列,
            (#REF!=#REF!)*
            (DATEVALUE("2025/1/1") &lt; B282)
        ),1
    ),
    IFERROR(_xlpm._完了日,"")
)</f>
        <v/>
      </c>
      <c r="F282" s="2">
        <f t="shared" si="4"/>
        <v>46231</v>
      </c>
      <c r="G282" s="5" cm="1">
        <f t="array" ref="G28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(A282=_xlpm._依頼NO列) *
                (YEAR(_xlpm._月次年月日列) = YEAR(F282))
            )
        ),
    0)
)</f>
        <v>0</v>
      </c>
      <c r="H282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88400</v>
      </c>
      <c r="I282"/>
      <c r="J282"/>
    </row>
    <row r="283" spans="1:10">
      <c r="A283" s="232" t="s">
        <v>557</v>
      </c>
      <c r="B283" s="2">
        <v>46232</v>
      </c>
      <c r="C283">
        <v>60500</v>
      </c>
      <c r="D283" s="2" cm="1">
        <f t="array" ref="D283">_xlfn.LET(
    _xlpm._完了日,_加工実績DATA[加工完了日],
    _xlpm._調整納期列,_t受注ﾌｧｲﾙ_東レ[調整納期],
    _xlpm._加工完了日,_xlfn.TAKE(
                _xlfn._xlws.FILTER(_xlpm._完了日,
                    (A283=_加工実績DATA[依頼NO])*
                    (YEAR(B283) = YEAR(_xlpm._完了日))
                ),1),
    IF(_xlpm._加工完了日 = 0,NA(),_xlpm._加工完了日)
)</f>
        <v>46230</v>
      </c>
      <c r="E283" s="2" t="str" cm="1">
        <f t="array" ref="E283">_xlfn.LET(
    _xlpm._完了日列,#REF!,
    _xlpm._完了日,
    _xlfn.TAKE(
        _xlfn._xlws.FILTER(_xlpm._完了日列,
            (#REF!=#REF!)*
            (DATEVALUE("2025/1/1") &lt; B283)
        ),1
    ),
    IFERROR(_xlpm._完了日,"")
)</f>
        <v/>
      </c>
      <c r="F283" s="2">
        <f t="shared" si="4"/>
        <v>46230</v>
      </c>
      <c r="G283" s="5" cm="1">
        <f t="array" ref="G28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(A283=_xlpm._依頼NO列) *
                (YEAR(_xlpm._月次年月日列) = YEAR(F283))
            )
        ),
    0)
)</f>
        <v>0</v>
      </c>
      <c r="H283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60500</v>
      </c>
      <c r="I283"/>
      <c r="J283"/>
    </row>
    <row r="284" spans="1:10">
      <c r="A284" s="232" t="s">
        <v>587</v>
      </c>
      <c r="B284" s="2">
        <v>46231</v>
      </c>
      <c r="C284">
        <v>15000</v>
      </c>
      <c r="D284" s="2" cm="1">
        <f t="array" ref="D284">_xlfn.LET(
    _xlpm._完了日,_加工実績DATA[加工完了日],
    _xlpm._調整納期列,_t受注ﾌｧｲﾙ_東レ[調整納期],
    _xlpm._加工完了日,_xlfn.TAKE(
                _xlfn._xlws.FILTER(_xlpm._完了日,
                    (A284=_加工実績DATA[依頼NO])*
                    (YEAR(B284) = YEAR(_xlpm._完了日))
                ),1),
    IF(_xlpm._加工完了日 = 0,NA(),_xlpm._加工完了日)
)</f>
        <v>46230</v>
      </c>
      <c r="E284" s="2" t="str" cm="1">
        <f t="array" ref="E284">_xlfn.LET(
    _xlpm._完了日列,#REF!,
    _xlpm._完了日,
    _xlfn.TAKE(
        _xlfn._xlws.FILTER(_xlpm._完了日列,
            (#REF!=#REF!)*
            (DATEVALUE("2025/1/1") &lt; B284)
        ),1
    ),
    IFERROR(_xlpm._完了日,"")
)</f>
        <v/>
      </c>
      <c r="F284" s="2">
        <f t="shared" si="4"/>
        <v>46230</v>
      </c>
      <c r="G284" s="5" cm="1">
        <f t="array" ref="G28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(A284=_xlpm._依頼NO列) *
                (YEAR(_xlpm._月次年月日列) = YEAR(F284))
            )
        ),
    0)
)</f>
        <v>0</v>
      </c>
      <c r="H284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15000</v>
      </c>
      <c r="I284"/>
      <c r="J284"/>
    </row>
    <row r="285" spans="1:10">
      <c r="A285" s="232" t="s">
        <v>591</v>
      </c>
      <c r="B285" s="2">
        <v>46233</v>
      </c>
      <c r="C285">
        <v>104000</v>
      </c>
      <c r="D285" s="2" cm="1">
        <f t="array" ref="D285">_xlfn.LET(
    _xlpm._完了日,_加工実績DATA[加工完了日],
    _xlpm._調整納期列,_t受注ﾌｧｲﾙ_東レ[調整納期],
    _xlpm._加工完了日,_xlfn.TAKE(
                _xlfn._xlws.FILTER(_xlpm._完了日,
                    (A285=_加工実績DATA[依頼NO])*
                    (YEAR(B285) = YEAR(_xlpm._完了日))
                ),1),
    IF(_xlpm._加工完了日 = 0,NA(),_xlpm._加工完了日)
)</f>
        <v>46230</v>
      </c>
      <c r="E285" s="2" t="str" cm="1">
        <f t="array" ref="E285">_xlfn.LET(
    _xlpm._完了日列,#REF!,
    _xlpm._完了日,
    _xlfn.TAKE(
        _xlfn._xlws.FILTER(_xlpm._完了日列,
            (#REF!=#REF!)*
            (DATEVALUE("2025/1/1") &lt; B285)
        ),1
    ),
    IFERROR(_xlpm._完了日,"")
)</f>
        <v/>
      </c>
      <c r="F285" s="2">
        <f t="shared" si="4"/>
        <v>46230</v>
      </c>
      <c r="G285" s="5" cm="1">
        <f t="array" ref="G28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(A285=_xlpm._依頼NO列) *
                (YEAR(_xlpm._月次年月日列) = YEAR(F285))
            )
        ),
    0)
)</f>
        <v>0</v>
      </c>
      <c r="H285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104000</v>
      </c>
      <c r="I285"/>
      <c r="J285"/>
    </row>
    <row r="286" spans="1:10">
      <c r="A286" s="232" t="s">
        <v>559</v>
      </c>
      <c r="B286" s="2">
        <v>46233</v>
      </c>
      <c r="C286">
        <v>12000</v>
      </c>
      <c r="D286" s="2" cm="1">
        <f t="array" ref="D286">_xlfn.LET(
    _xlpm._完了日,_加工実績DATA[加工完了日],
    _xlpm._調整納期列,_t受注ﾌｧｲﾙ_東レ[調整納期],
    _xlpm._加工完了日,_xlfn.TAKE(
                _xlfn._xlws.FILTER(_xlpm._完了日,
                    (A286=_加工実績DATA[依頼NO])*
                    (YEAR(B286) = YEAR(_xlpm._完了日))
                ),1),
    IF(_xlpm._加工完了日 = 0,NA(),_xlpm._加工完了日)
)</f>
        <v>46230</v>
      </c>
      <c r="E286" s="2" t="str" cm="1">
        <f t="array" ref="E286">_xlfn.LET(
    _xlpm._完了日列,#REF!,
    _xlpm._完了日,
    _xlfn.TAKE(
        _xlfn._xlws.FILTER(_xlpm._完了日列,
            (#REF!=#REF!)*
            (DATEVALUE("2025/1/1") &lt; B286)
        ),1
    ),
    IFERROR(_xlpm._完了日,"")
)</f>
        <v/>
      </c>
      <c r="F286" s="2">
        <f t="shared" si="4"/>
        <v>46230</v>
      </c>
      <c r="G286" s="5" cm="1">
        <f t="array" ref="G28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(A286=_xlpm._依頼NO列) *
                (YEAR(_xlpm._月次年月日列) = YEAR(F286))
            )
        ),
    0)
)</f>
        <v>0</v>
      </c>
      <c r="H286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12000</v>
      </c>
      <c r="I286"/>
      <c r="J286"/>
    </row>
    <row r="287" spans="1:10">
      <c r="A287" s="232" t="s">
        <v>578</v>
      </c>
      <c r="B287" s="2">
        <v>46219</v>
      </c>
      <c r="C287">
        <v>12750</v>
      </c>
      <c r="D287" s="2" cm="1">
        <f t="array" ref="D287">_xlfn.LET(
    _xlpm._完了日,_加工実績DATA[加工完了日],
    _xlpm._調整納期列,_t受注ﾌｧｲﾙ_東レ[調整納期],
    _xlpm._加工完了日,_xlfn.TAKE(
                _xlfn._xlws.FILTER(_xlpm._完了日,
                    (A287=_加工実績DATA[依頼NO])*
                    (YEAR(B287) = YEAR(_xlpm._完了日))
                ),1),
    IF(_xlpm._加工完了日 = 0,NA(),_xlpm._加工完了日)
)</f>
        <v>46217</v>
      </c>
      <c r="E287" s="2" t="str" cm="1">
        <f t="array" ref="E287">_xlfn.LET(
    _xlpm._完了日列,#REF!,
    _xlpm._完了日,
    _xlfn.TAKE(
        _xlfn._xlws.FILTER(_xlpm._完了日列,
            (#REF!=#REF!)*
            (DATEVALUE("2025/1/1") &lt; B287)
        ),1
    ),
    IFERROR(_xlpm._完了日,"")
)</f>
        <v/>
      </c>
      <c r="F287" s="2">
        <f t="shared" si="4"/>
        <v>46217</v>
      </c>
      <c r="G287" s="5" cm="1">
        <f t="array" ref="G28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(A287=_xlpm._依頼NO列) *
                (YEAR(_xlpm._月次年月日列) = YEAR(F287))
            )
        ),
    0)
)</f>
        <v>0</v>
      </c>
      <c r="H287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12750</v>
      </c>
      <c r="I287"/>
      <c r="J287"/>
    </row>
    <row r="288" spans="1:10">
      <c r="A288" s="232" t="s">
        <v>2653</v>
      </c>
      <c r="B288" s="2">
        <v>46234</v>
      </c>
      <c r="C288">
        <v>117000</v>
      </c>
      <c r="D288" s="2" cm="1">
        <f t="array" ref="D288">_xlfn.LET(
    _xlpm._完了日,_加工実績DATA[加工完了日],
    _xlpm._調整納期列,_t受注ﾌｧｲﾙ_東レ[調整納期],
    _xlpm._加工完了日,_xlfn.TAKE(
                _xlfn._xlws.FILTER(_xlpm._完了日,
                    (A288=_加工実績DATA[依頼NO])*
                    (YEAR(B288) = YEAR(_xlpm._完了日))
                ),1),
    IF(_xlpm._加工完了日 = 0,NA(),_xlpm._加工完了日)
)</f>
        <v>46225</v>
      </c>
      <c r="E288" s="2" t="str" cm="1">
        <f t="array" ref="E288">_xlfn.LET(
    _xlpm._完了日列,#REF!,
    _xlpm._完了日,
    _xlfn.TAKE(
        _xlfn._xlws.FILTER(_xlpm._完了日列,
            (#REF!=#REF!)*
            (DATEVALUE("2025/1/1") &lt; B288)
        ),1
    ),
    IFERROR(_xlpm._完了日,"")
)</f>
        <v/>
      </c>
      <c r="F288" s="2">
        <f t="shared" si="4"/>
        <v>46225</v>
      </c>
      <c r="G288" s="5" cm="1">
        <f t="array" ref="G28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(A288=_xlpm._依頼NO列) *
                (YEAR(_xlpm._月次年月日列) = YEAR(F288))
            )
        ),
    0)
)</f>
        <v>0</v>
      </c>
      <c r="H288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117000</v>
      </c>
      <c r="I288"/>
      <c r="J288"/>
    </row>
    <row r="289" spans="1:10">
      <c r="A289" s="232" t="s">
        <v>589</v>
      </c>
      <c r="B289" s="2">
        <v>46234</v>
      </c>
      <c r="C289">
        <v>145600</v>
      </c>
      <c r="D289" s="2" cm="1">
        <f t="array" ref="D289">_xlfn.LET(
    _xlpm._完了日,_加工実績DATA[加工完了日],
    _xlpm._調整納期列,_t受注ﾌｧｲﾙ_東レ[調整納期],
    _xlpm._加工完了日,_xlfn.TAKE(
                _xlfn._xlws.FILTER(_xlpm._完了日,
                    (A289=_加工実績DATA[依頼NO])*
                    (YEAR(B289) = YEAR(_xlpm._完了日))
                ),1),
    IF(_xlpm._加工完了日 = 0,NA(),_xlpm._加工完了日)
)</f>
        <v>46232</v>
      </c>
      <c r="E289" s="2" t="str" cm="1">
        <f t="array" ref="E289">_xlfn.LET(
    _xlpm._完了日列,#REF!,
    _xlpm._完了日,
    _xlfn.TAKE(
        _xlfn._xlws.FILTER(_xlpm._完了日列,
            (#REF!=#REF!)*
            (DATEVALUE("2025/1/1") &lt; B289)
        ),1
    ),
    IFERROR(_xlpm._完了日,"")
)</f>
        <v/>
      </c>
      <c r="F289" s="2">
        <f t="shared" si="4"/>
        <v>46232</v>
      </c>
      <c r="G289" s="5" cm="1">
        <f t="array" ref="G28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(A289=_xlpm._依頼NO列) *
                (YEAR(_xlpm._月次年月日列) = YEAR(F289))
            )
        ),
    0)
)</f>
        <v>0</v>
      </c>
      <c r="H289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145600</v>
      </c>
      <c r="I289"/>
      <c r="J289"/>
    </row>
    <row r="290" spans="1:10">
      <c r="A290" s="232" t="s">
        <v>560</v>
      </c>
      <c r="B290" s="2">
        <v>46234</v>
      </c>
      <c r="C290">
        <v>3400</v>
      </c>
      <c r="D290" s="2" cm="1">
        <f t="array" ref="D290">_xlfn.LET(
    _xlpm._完了日,_加工実績DATA[加工完了日],
    _xlpm._調整納期列,_t受注ﾌｧｲﾙ_東レ[調整納期],
    _xlpm._加工完了日,_xlfn.TAKE(
                _xlfn._xlws.FILTER(_xlpm._完了日,
                    (A290=_加工実績DATA[依頼NO])*
                    (YEAR(B290) = YEAR(_xlpm._完了日))
                ),1),
    IF(_xlpm._加工完了日 = 0,NA(),_xlpm._加工完了日)
)</f>
        <v>46231</v>
      </c>
      <c r="E290" s="2" t="str" cm="1">
        <f t="array" ref="E290">_xlfn.LET(
    _xlpm._完了日列,#REF!,
    _xlpm._完了日,
    _xlfn.TAKE(
        _xlfn._xlws.FILTER(_xlpm._完了日列,
            (#REF!=#REF!)*
            (DATEVALUE("2025/1/1") &lt; B290)
        ),1
    ),
    IFERROR(_xlpm._完了日,"")
)</f>
        <v/>
      </c>
      <c r="F290" s="2">
        <f t="shared" si="4"/>
        <v>46231</v>
      </c>
      <c r="G290" s="5" cm="1">
        <f t="array" ref="G29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(A290=_xlpm._依頼NO列) *
                (YEAR(_xlpm._月次年月日列) = YEAR(F290))
            )
        ),
    0)
)</f>
        <v>0</v>
      </c>
      <c r="H290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3400</v>
      </c>
      <c r="I290"/>
      <c r="J290"/>
    </row>
    <row r="291" spans="1:10">
      <c r="A291" s="232" t="s">
        <v>561</v>
      </c>
      <c r="B291" s="2">
        <v>46234</v>
      </c>
      <c r="C291">
        <v>12800</v>
      </c>
      <c r="D291" s="2" cm="1">
        <f t="array" ref="D291">_xlfn.LET(
    _xlpm._完了日,_加工実績DATA[加工完了日],
    _xlpm._調整納期列,_t受注ﾌｧｲﾙ_東レ[調整納期],
    _xlpm._加工完了日,_xlfn.TAKE(
                _xlfn._xlws.FILTER(_xlpm._完了日,
                    (A291=_加工実績DATA[依頼NO])*
                    (YEAR(B291) = YEAR(_xlpm._完了日))
                ),1),
    IF(_xlpm._加工完了日 = 0,NA(),_xlpm._加工完了日)
)</f>
        <v>46231</v>
      </c>
      <c r="E291" s="2" t="str" cm="1">
        <f t="array" ref="E291">_xlfn.LET(
    _xlpm._完了日列,#REF!,
    _xlpm._完了日,
    _xlfn.TAKE(
        _xlfn._xlws.FILTER(_xlpm._完了日列,
            (#REF!=#REF!)*
            (DATEVALUE("2025/1/1") &lt; B291)
        ),1
    ),
    IFERROR(_xlpm._完了日,"")
)</f>
        <v/>
      </c>
      <c r="F291" s="2">
        <f t="shared" si="4"/>
        <v>46231</v>
      </c>
      <c r="G291" s="5" cm="1">
        <f t="array" ref="G29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(A291=_xlpm._依頼NO列) *
                (YEAR(_xlpm._月次年月日列) = YEAR(F291))
            )
        ),
    0)
)</f>
        <v>0</v>
      </c>
      <c r="H291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12800</v>
      </c>
      <c r="I291"/>
      <c r="J291"/>
    </row>
    <row r="292" spans="1:10">
      <c r="A292" s="232" t="s">
        <v>2843</v>
      </c>
      <c r="B292" s="2">
        <v>46225</v>
      </c>
      <c r="C292">
        <v>0</v>
      </c>
      <c r="D292" s="2" cm="1">
        <f t="array" ref="D292">_xlfn.LET(
    _xlpm._完了日,_加工実績DATA[加工完了日],
    _xlpm._調整納期列,_t受注ﾌｧｲﾙ_東レ[調整納期],
    _xlpm._加工完了日,_xlfn.TAKE(
                _xlfn._xlws.FILTER(_xlpm._完了日,
                    (A292=_加工実績DATA[依頼NO])*
                    (YEAR(B292) = YEAR(_xlpm._完了日))
                ),1),
    IF(_xlpm._加工完了日 = 0,NA(),_xlpm._加工完了日)
)</f>
        <v>46220</v>
      </c>
      <c r="E292" s="2" t="str" cm="1">
        <f t="array" ref="E292">_xlfn.LET(
    _xlpm._完了日列,#REF!,
    _xlpm._完了日,
    _xlfn.TAKE(
        _xlfn._xlws.FILTER(_xlpm._完了日列,
            (#REF!=#REF!)*
            (DATEVALUE("2025/1/1") &lt; B292)
        ),1
    ),
    IFERROR(_xlpm._完了日,"")
)</f>
        <v/>
      </c>
      <c r="F292" s="2">
        <f t="shared" si="4"/>
        <v>46220</v>
      </c>
      <c r="G292" s="5" cm="1">
        <f t="array" ref="G29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(A292=_xlpm._依頼NO列) *
                (YEAR(_xlpm._月次年月日列) = YEAR(F292))
            )
        ),
    0)
)</f>
        <v>0</v>
      </c>
      <c r="H292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0</v>
      </c>
      <c r="I292"/>
      <c r="J292"/>
    </row>
    <row r="293" spans="1:10">
      <c r="A293" s="232" t="s">
        <v>2818</v>
      </c>
      <c r="B293" s="2">
        <v>46216</v>
      </c>
      <c r="C293">
        <v>51000</v>
      </c>
      <c r="D293" s="2" cm="1">
        <f t="array" ref="D293">_xlfn.LET(
    _xlpm._完了日,_加工実績DATA[加工完了日],
    _xlpm._調整納期列,_t受注ﾌｧｲﾙ_東レ[調整納期],
    _xlpm._加工完了日,_xlfn.TAKE(
                _xlfn._xlws.FILTER(_xlpm._完了日,
                    (A293=_加工実績DATA[依頼NO])*
                    (YEAR(B293) = YEAR(_xlpm._完了日))
                ),1),
    IF(_xlpm._加工完了日 = 0,NA(),_xlpm._加工完了日)
)</f>
        <v>46219</v>
      </c>
      <c r="E293" s="2" t="str" cm="1">
        <f t="array" ref="E293">_xlfn.LET(
    _xlpm._完了日列,#REF!,
    _xlpm._完了日,
    _xlfn.TAKE(
        _xlfn._xlws.FILTER(_xlpm._完了日列,
            (#REF!=#REF!)*
            (DATEVALUE("2025/1/1") &lt; B293)
        ),1
    ),
    IFERROR(_xlpm._完了日,"")
)</f>
        <v/>
      </c>
      <c r="F293" s="2">
        <f t="shared" si="4"/>
        <v>46219</v>
      </c>
      <c r="G293" s="5" cm="1">
        <f t="array" ref="G29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(A293=_xlpm._依頼NO列) *
                (YEAR(_xlpm._月次年月日列) = YEAR(F293))
            )
        ),
    0)
)</f>
        <v>0</v>
      </c>
      <c r="H293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51000</v>
      </c>
      <c r="I293"/>
      <c r="J293"/>
    </row>
    <row r="294" spans="1:10">
      <c r="A294" s="232" t="s">
        <v>262</v>
      </c>
      <c r="B294" s="2">
        <v>46230</v>
      </c>
      <c r="C294">
        <v>17500</v>
      </c>
      <c r="D294" s="2" cm="1">
        <f t="array" ref="D294">_xlfn.LET(
    _xlpm._完了日,_加工実績DATA[加工完了日],
    _xlpm._調整納期列,_t受注ﾌｧｲﾙ_東レ[調整納期],
    _xlpm._加工完了日,_xlfn.TAKE(
                _xlfn._xlws.FILTER(_xlpm._完了日,
                    (A294=_加工実績DATA[依頼NO])*
                    (YEAR(B294) = YEAR(_xlpm._完了日))
                ),1),
    IF(_xlpm._加工完了日 = 0,NA(),_xlpm._加工完了日)
)</f>
        <v>46226</v>
      </c>
      <c r="E294" s="2" t="str" cm="1">
        <f t="array" ref="E294">_xlfn.LET(
    _xlpm._完了日列,#REF!,
    _xlpm._完了日,
    _xlfn.TAKE(
        _xlfn._xlws.FILTER(_xlpm._完了日列,
            (#REF!=#REF!)*
            (DATEVALUE("2025/1/1") &lt; B294)
        ),1
    ),
    IFERROR(_xlpm._完了日,"")
)</f>
        <v/>
      </c>
      <c r="F294" s="2">
        <f t="shared" si="4"/>
        <v>46226</v>
      </c>
      <c r="G294" s="5" cm="1">
        <f t="array" ref="G29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(A294=_xlpm._依頼NO列) *
                (YEAR(_xlpm._月次年月日列) = YEAR(F294))
            )
        ),
    0)
)</f>
        <v>0</v>
      </c>
      <c r="H294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17500</v>
      </c>
      <c r="I294"/>
      <c r="J294"/>
    </row>
    <row r="295" spans="1:10">
      <c r="A295" s="232" t="s">
        <v>263</v>
      </c>
      <c r="B295" s="2">
        <v>46231</v>
      </c>
      <c r="C295">
        <v>77000</v>
      </c>
      <c r="D295" s="2" cm="1">
        <f t="array" ref="D295">_xlfn.LET(
    _xlpm._完了日,_加工実績DATA[加工完了日],
    _xlpm._調整納期列,_t受注ﾌｧｲﾙ_東レ[調整納期],
    _xlpm._加工完了日,_xlfn.TAKE(
                _xlfn._xlws.FILTER(_xlpm._完了日,
                    (A295=_加工実績DATA[依頼NO])*
                    (YEAR(B295) = YEAR(_xlpm._完了日))
                ),1),
    IF(_xlpm._加工完了日 = 0,NA(),_xlpm._加工完了日)
)</f>
        <v>46230</v>
      </c>
      <c r="E295" s="2" t="str" cm="1">
        <f t="array" ref="E295">_xlfn.LET(
    _xlpm._完了日列,#REF!,
    _xlpm._完了日,
    _xlfn.TAKE(
        _xlfn._xlws.FILTER(_xlpm._完了日列,
            (#REF!=#REF!)*
            (DATEVALUE("2025/1/1") &lt; B295)
        ),1
    ),
    IFERROR(_xlpm._完了日,"")
)</f>
        <v/>
      </c>
      <c r="F295" s="2">
        <f t="shared" si="4"/>
        <v>46230</v>
      </c>
      <c r="G295" s="5" cm="1">
        <f t="array" ref="G29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(A295=_xlpm._依頼NO列) *
                (YEAR(_xlpm._月次年月日列) = YEAR(F295))
            )
        ),
    0)
)</f>
        <v>0</v>
      </c>
      <c r="H295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77000</v>
      </c>
      <c r="I295"/>
      <c r="J295"/>
    </row>
    <row r="296" spans="1:10">
      <c r="A296" s="232" t="s">
        <v>590</v>
      </c>
      <c r="B296" s="2">
        <v>46234</v>
      </c>
      <c r="C296">
        <v>78400</v>
      </c>
      <c r="D296" s="2" cm="1">
        <f t="array" ref="D296">_xlfn.LET(
    _xlpm._完了日,_加工実績DATA[加工完了日],
    _xlpm._調整納期列,_t受注ﾌｧｲﾙ_東レ[調整納期],
    _xlpm._加工完了日,_xlfn.TAKE(
                _xlfn._xlws.FILTER(_xlpm._完了日,
                    (A296=_加工実績DATA[依頼NO])*
                    (YEAR(B296) = YEAR(_xlpm._完了日))
                ),1),
    IF(_xlpm._加工完了日 = 0,NA(),_xlpm._加工完了日)
)</f>
        <v>46232</v>
      </c>
      <c r="E296" s="2" t="str" cm="1">
        <f t="array" ref="E296">_xlfn.LET(
    _xlpm._完了日列,#REF!,
    _xlpm._完了日,
    _xlfn.TAKE(
        _xlfn._xlws.FILTER(_xlpm._完了日列,
            (#REF!=#REF!)*
            (DATEVALUE("2025/1/1") &lt; B296)
        ),1
    ),
    IFERROR(_xlpm._完了日,"")
)</f>
        <v/>
      </c>
      <c r="F296" s="2">
        <f t="shared" si="4"/>
        <v>46232</v>
      </c>
      <c r="G296" s="5" cm="1">
        <f t="array" ref="G29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(A296=_xlpm._依頼NO列) *
                (YEAR(_xlpm._月次年月日列) = YEAR(F296))
            )
        ),
    0)
)</f>
        <v>0</v>
      </c>
      <c r="H296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78400</v>
      </c>
      <c r="I296"/>
      <c r="J296"/>
    </row>
    <row r="297" spans="1:10">
      <c r="A297" s="232" t="s">
        <v>594</v>
      </c>
      <c r="B297" s="2">
        <v>46234</v>
      </c>
      <c r="C297">
        <v>36400</v>
      </c>
      <c r="D297" s="2" cm="1">
        <f t="array" ref="D297">_xlfn.LET(
    _xlpm._完了日,_加工実績DATA[加工完了日],
    _xlpm._調整納期列,_t受注ﾌｧｲﾙ_東レ[調整納期],
    _xlpm._加工完了日,_xlfn.TAKE(
                _xlfn._xlws.FILTER(_xlpm._完了日,
                    (A297=_加工実績DATA[依頼NO])*
                    (YEAR(B297) = YEAR(_xlpm._完了日))
                ),1),
    IF(_xlpm._加工完了日 = 0,NA(),_xlpm._加工完了日)
)</f>
        <v>46231</v>
      </c>
      <c r="E297" s="2" t="str" cm="1">
        <f t="array" ref="E297">_xlfn.LET(
    _xlpm._完了日列,#REF!,
    _xlpm._完了日,
    _xlfn.TAKE(
        _xlfn._xlws.FILTER(_xlpm._完了日列,
            (#REF!=#REF!)*
            (DATEVALUE("2025/1/1") &lt; B297)
        ),1
    ),
    IFERROR(_xlpm._完了日,"")
)</f>
        <v/>
      </c>
      <c r="F297" s="2">
        <f t="shared" si="4"/>
        <v>46231</v>
      </c>
      <c r="G297" s="5" cm="1">
        <f t="array" ref="G29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(A297=_xlpm._依頼NO列) *
                (YEAR(_xlpm._月次年月日列) = YEAR(F297))
            )
        ),
    0)
)</f>
        <v>0</v>
      </c>
      <c r="H297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36400</v>
      </c>
      <c r="I297"/>
      <c r="J297"/>
    </row>
    <row r="298" spans="1:10">
      <c r="A298" s="232" t="s">
        <v>215</v>
      </c>
      <c r="B298" s="2">
        <v>46234</v>
      </c>
      <c r="C298">
        <v>171000</v>
      </c>
      <c r="D298" s="2" cm="1">
        <f t="array" ref="D298">_xlfn.LET(
    _xlpm._完了日,_加工実績DATA[加工完了日],
    _xlpm._調整納期列,_t受注ﾌｧｲﾙ_東レ[調整納期],
    _xlpm._加工完了日,_xlfn.TAKE(
                _xlfn._xlws.FILTER(_xlpm._完了日,
                    (A298=_加工実績DATA[依頼NO])*
                    (YEAR(B298) = YEAR(_xlpm._完了日))
                ),1),
    IF(_xlpm._加工完了日 = 0,NA(),_xlpm._加工完了日)
)</f>
        <v>46232</v>
      </c>
      <c r="E298" s="2" t="str" cm="1">
        <f t="array" ref="E298">_xlfn.LET(
    _xlpm._完了日列,#REF!,
    _xlpm._完了日,
    _xlfn.TAKE(
        _xlfn._xlws.FILTER(_xlpm._完了日列,
            (#REF!=#REF!)*
            (DATEVALUE("2025/1/1") &lt; B298)
        ),1
    ),
    IFERROR(_xlpm._完了日,"")
)</f>
        <v/>
      </c>
      <c r="F298" s="2">
        <f t="shared" si="4"/>
        <v>46232</v>
      </c>
      <c r="G298" s="5" cm="1">
        <f t="array" ref="G29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(A298=_xlpm._依頼NO列) *
                (YEAR(_xlpm._月次年月日列) = YEAR(F298))
            )
        ),
    0)
)</f>
        <v>0</v>
      </c>
      <c r="H298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171000</v>
      </c>
      <c r="I298"/>
      <c r="J298"/>
    </row>
    <row r="299" spans="1:10">
      <c r="A299" s="232" t="s">
        <v>588</v>
      </c>
      <c r="B299" s="2">
        <v>46233</v>
      </c>
      <c r="C299">
        <v>170962</v>
      </c>
      <c r="D299" s="2" cm="1">
        <f t="array" ref="D299">_xlfn.LET(
    _xlpm._完了日,_加工実績DATA[加工完了日],
    _xlpm._調整納期列,_t受注ﾌｧｲﾙ_東レ[調整納期],
    _xlpm._加工完了日,_xlfn.TAKE(
                _xlfn._xlws.FILTER(_xlpm._完了日,
                    (A299=_加工実績DATA[依頼NO])*
                    (YEAR(B299) = YEAR(_xlpm._完了日))
                ),1),
    IF(_xlpm._加工完了日 = 0,NA(),_xlpm._加工完了日)
)</f>
        <v>46234</v>
      </c>
      <c r="E299" s="2" t="str" cm="1">
        <f t="array" ref="E299">_xlfn.LET(
    _xlpm._完了日列,#REF!,
    _xlpm._完了日,
    _xlfn.TAKE(
        _xlfn._xlws.FILTER(_xlpm._完了日列,
            (#REF!=#REF!)*
            (DATEVALUE("2025/1/1") &lt; B299)
        ),1
    ),
    IFERROR(_xlpm._完了日,"")
)</f>
        <v/>
      </c>
      <c r="F299" s="2">
        <f t="shared" si="4"/>
        <v>46234</v>
      </c>
      <c r="G299" s="5" cm="1">
        <f t="array" ref="G29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(A299=_xlpm._依頼NO列) *
                (YEAR(_xlpm._月次年月日列) = YEAR(F299))
            )
        ),
    0)
)</f>
        <v>0</v>
      </c>
      <c r="H299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170962</v>
      </c>
      <c r="I299"/>
      <c r="J299"/>
    </row>
    <row r="300" spans="1:10">
      <c r="A300" s="232" t="s">
        <v>321</v>
      </c>
      <c r="B300" s="2">
        <v>46244</v>
      </c>
      <c r="C300">
        <v>207922</v>
      </c>
      <c r="D300" s="2" cm="1">
        <f t="array" ref="D300">_xlfn.LET(
    _xlpm._完了日,_加工実績DATA[加工完了日],
    _xlpm._調整納期列,_t受注ﾌｧｲﾙ_東レ[調整納期],
    _xlpm._加工完了日,_xlfn.TAKE(
                _xlfn._xlws.FILTER(_xlpm._完了日,
                    (A300=_加工実績DATA[依頼NO])*
                    (YEAR(B300) = YEAR(_xlpm._完了日))
                ),1),
    IF(_xlpm._加工完了日 = 0,NA(),_xlpm._加工完了日)
)</f>
        <v>46252</v>
      </c>
      <c r="E300" s="2" t="str" cm="1">
        <f t="array" ref="E300">_xlfn.LET(
    _xlpm._完了日列,#REF!,
    _xlpm._完了日,
    _xlfn.TAKE(
        _xlfn._xlws.FILTER(_xlpm._完了日列,
            (#REF!=#REF!)*
            (DATEVALUE("2025/1/1") &lt; B300)
        ),1
    ),
    IFERROR(_xlpm._完了日,"")
)</f>
        <v/>
      </c>
      <c r="F300" s="2">
        <f t="shared" si="4"/>
        <v>46252</v>
      </c>
      <c r="G300" s="5" cm="1">
        <f t="array" ref="G30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(A300=_xlpm._依頼NO列) *
                (YEAR(_xlpm._月次年月日列) = YEAR(F300))
            )
        ),
    0)
)</f>
        <v>207922</v>
      </c>
      <c r="H300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207922</v>
      </c>
      <c r="I300"/>
      <c r="J300"/>
    </row>
    <row r="301" spans="1:10">
      <c r="A301" s="232" t="s">
        <v>322</v>
      </c>
      <c r="B301" s="2">
        <v>46252</v>
      </c>
      <c r="C301">
        <v>130000</v>
      </c>
      <c r="D301" s="2" cm="1">
        <f t="array" ref="D301">_xlfn.LET(
    _xlpm._完了日,_加工実績DATA[加工完了日],
    _xlpm._調整納期列,_t受注ﾌｧｲﾙ_東レ[調整納期],
    _xlpm._加工完了日,_xlfn.TAKE(
                _xlfn._xlws.FILTER(_xlpm._完了日,
                    (A301=_加工実績DATA[依頼NO])*
                    (YEAR(B301) = YEAR(_xlpm._完了日))
                ),1),
    IF(_xlpm._加工完了日 = 0,NA(),_xlpm._加工完了日)
)</f>
        <v>46251</v>
      </c>
      <c r="E301" s="2" t="str" cm="1">
        <f t="array" ref="E301">_xlfn.LET(
    _xlpm._完了日列,#REF!,
    _xlpm._完了日,
    _xlfn.TAKE(
        _xlfn._xlws.FILTER(_xlpm._完了日列,
            (#REF!=#REF!)*
            (DATEVALUE("2025/1/1") &lt; B301)
        ),1
    ),
    IFERROR(_xlpm._完了日,"")
)</f>
        <v/>
      </c>
      <c r="F301" s="2">
        <f t="shared" si="4"/>
        <v>46251</v>
      </c>
      <c r="G301" s="5" cm="1">
        <f t="array" ref="G30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(A301=_xlpm._依頼NO列) *
                (YEAR(_xlpm._月次年月日列) = YEAR(F301))
            )
        ),
    0)
)</f>
        <v>130000</v>
      </c>
      <c r="H301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130000</v>
      </c>
      <c r="I301"/>
      <c r="J301"/>
    </row>
    <row r="302" spans="1:10">
      <c r="A302" s="232" t="s">
        <v>153</v>
      </c>
      <c r="B302" s="2">
        <v>46245</v>
      </c>
      <c r="C302">
        <v>266800</v>
      </c>
      <c r="D302" s="2" cm="1">
        <f t="array" ref="D302">_xlfn.LET(
    _xlpm._完了日,_加工実績DATA[加工完了日],
    _xlpm._調整納期列,_t受注ﾌｧｲﾙ_東レ[調整納期],
    _xlpm._加工完了日,_xlfn.TAKE(
                _xlfn._xlws.FILTER(_xlpm._完了日,
                    (A302=_加工実績DATA[依頼NO])*
                    (YEAR(B302) = YEAR(_xlpm._完了日))
                ),1),
    IF(_xlpm._加工完了日 = 0,NA(),_xlpm._加工完了日)
)</f>
        <v>46242</v>
      </c>
      <c r="E302" s="2" t="str" cm="1">
        <f t="array" ref="E302">_xlfn.LET(
    _xlpm._完了日列,#REF!,
    _xlpm._完了日,
    _xlfn.TAKE(
        _xlfn._xlws.FILTER(_xlpm._完了日列,
            (#REF!=#REF!)*
            (DATEVALUE("2025/1/1") &lt; B302)
        ),1
    ),
    IFERROR(_xlpm._完了日,"")
)</f>
        <v/>
      </c>
      <c r="F302" s="2">
        <f t="shared" si="4"/>
        <v>46242</v>
      </c>
      <c r="G302" s="5" cm="1">
        <f t="array" ref="G30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(A302=_xlpm._依頼NO列) *
                (YEAR(_xlpm._月次年月日列) = YEAR(F302))
            )
        ),
    0)
)</f>
        <v>266800</v>
      </c>
      <c r="H302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266800</v>
      </c>
      <c r="I302"/>
      <c r="J302"/>
    </row>
    <row r="303" spans="1:10">
      <c r="A303" s="232" t="s">
        <v>356</v>
      </c>
      <c r="B303" s="2">
        <v>46251</v>
      </c>
      <c r="C303">
        <v>260000</v>
      </c>
      <c r="D303" s="2" cm="1">
        <f t="array" ref="D303">_xlfn.LET(
    _xlpm._完了日,_加工実績DATA[加工完了日],
    _xlpm._調整納期列,_t受注ﾌｧｲﾙ_東レ[調整納期],
    _xlpm._加工完了日,_xlfn.TAKE(
                _xlfn._xlws.FILTER(_xlpm._完了日,
                    (A303=_加工実績DATA[依頼NO])*
                    (YEAR(B303) = YEAR(_xlpm._完了日))
                ),1),
    IF(_xlpm._加工完了日 = 0,NA(),_xlpm._加工完了日)
)</f>
        <v>46245</v>
      </c>
      <c r="E303" s="2" t="str" cm="1">
        <f t="array" ref="E303">_xlfn.LET(
    _xlpm._完了日列,#REF!,
    _xlpm._完了日,
    _xlfn.TAKE(
        _xlfn._xlws.FILTER(_xlpm._完了日列,
            (#REF!=#REF!)*
            (DATEVALUE("2025/1/1") &lt; B303)
        ),1
    ),
    IFERROR(_xlpm._完了日,"")
)</f>
        <v/>
      </c>
      <c r="F303" s="2">
        <f t="shared" si="4"/>
        <v>46245</v>
      </c>
      <c r="G303" s="5" cm="1">
        <f t="array" ref="G30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(A303=_xlpm._依頼NO列) *
                (YEAR(_xlpm._月次年月日列) = YEAR(F303))
            )
        ),
    0)
)</f>
        <v>260000</v>
      </c>
      <c r="H303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260000</v>
      </c>
      <c r="I303"/>
      <c r="J303"/>
    </row>
    <row r="304" spans="1:10">
      <c r="A304" s="232" t="s">
        <v>593</v>
      </c>
      <c r="B304" s="2">
        <v>46233</v>
      </c>
      <c r="C304">
        <v>21480</v>
      </c>
      <c r="D304" s="2" cm="1">
        <f t="array" ref="D304">_xlfn.LET(
    _xlpm._完了日,_加工実績DATA[加工完了日],
    _xlpm._調整納期列,_t受注ﾌｧｲﾙ_東レ[調整納期],
    _xlpm._加工完了日,_xlfn.TAKE(
                _xlfn._xlws.FILTER(_xlpm._完了日,
                    (A304=_加工実績DATA[依頼NO])*
                    (YEAR(B304) = YEAR(_xlpm._完了日))
                ),1),
    IF(_xlpm._加工完了日 = 0,NA(),_xlpm._加工完了日)
)</f>
        <v>46234</v>
      </c>
      <c r="E304" s="2" t="str" cm="1">
        <f t="array" ref="E304">_xlfn.LET(
    _xlpm._完了日列,#REF!,
    _xlpm._完了日,
    _xlfn.TAKE(
        _xlfn._xlws.FILTER(_xlpm._完了日列,
            (#REF!=#REF!)*
            (DATEVALUE("2025/1/1") &lt; B304)
        ),1
    ),
    IFERROR(_xlpm._完了日,"")
)</f>
        <v/>
      </c>
      <c r="F304" s="2">
        <f t="shared" si="4"/>
        <v>46234</v>
      </c>
      <c r="G304" s="5" cm="1">
        <f t="array" ref="G30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(A304=_xlpm._依頼NO列) *
                (YEAR(_xlpm._月次年月日列) = YEAR(F304))
            )
        ),
    0)
)</f>
        <v>0</v>
      </c>
      <c r="H304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21480</v>
      </c>
      <c r="I304"/>
      <c r="J304"/>
    </row>
    <row r="305" spans="1:10">
      <c r="A305" s="232" t="s">
        <v>346</v>
      </c>
      <c r="B305" s="2">
        <v>46241</v>
      </c>
      <c r="C305">
        <v>171000</v>
      </c>
      <c r="D305" s="2" cm="1">
        <f t="array" ref="D305">_xlfn.LET(
    _xlpm._完了日,_加工実績DATA[加工完了日],
    _xlpm._調整納期列,_t受注ﾌｧｲﾙ_東レ[調整納期],
    _xlpm._加工完了日,_xlfn.TAKE(
                _xlfn._xlws.FILTER(_xlpm._完了日,
                    (A305=_加工実績DATA[依頼NO])*
                    (YEAR(B305) = YEAR(_xlpm._完了日))
                ),1),
    IF(_xlpm._加工完了日 = 0,NA(),_xlpm._加工完了日)
)</f>
        <v>46237</v>
      </c>
      <c r="E305" s="2" t="str" cm="1">
        <f t="array" ref="E305">_xlfn.LET(
    _xlpm._完了日列,#REF!,
    _xlpm._完了日,
    _xlfn.TAKE(
        _xlfn._xlws.FILTER(_xlpm._完了日列,
            (#REF!=#REF!)*
            (DATEVALUE("2025/1/1") &lt; B305)
        ),1
    ),
    IFERROR(_xlpm._完了日,"")
)</f>
        <v/>
      </c>
      <c r="F305" s="2">
        <f t="shared" si="4"/>
        <v>46237</v>
      </c>
      <c r="G305" s="5" cm="1">
        <f t="array" ref="G30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(A305=_xlpm._依頼NO列) *
                (YEAR(_xlpm._月次年月日列) = YEAR(F305))
            )
        ),
    0)
)</f>
        <v>171000</v>
      </c>
      <c r="H305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171000</v>
      </c>
      <c r="I305"/>
      <c r="J305"/>
    </row>
    <row r="306" spans="1:10">
      <c r="A306" s="232" t="s">
        <v>347</v>
      </c>
      <c r="B306" s="2">
        <v>46244</v>
      </c>
      <c r="C306">
        <v>57000</v>
      </c>
      <c r="D306" s="2" cm="1">
        <f t="array" ref="D306">_xlfn.LET(
    _xlpm._完了日,_加工実績DATA[加工完了日],
    _xlpm._調整納期列,_t受注ﾌｧｲﾙ_東レ[調整納期],
    _xlpm._加工完了日,_xlfn.TAKE(
                _xlfn._xlws.FILTER(_xlpm._完了日,
                    (A306=_加工実績DATA[依頼NO])*
                    (YEAR(B306) = YEAR(_xlpm._完了日))
                ),1),
    IF(_xlpm._加工完了日 = 0,NA(),_xlpm._加工完了日)
)</f>
        <v>46239</v>
      </c>
      <c r="E306" s="2" t="str" cm="1">
        <f t="array" ref="E306">_xlfn.LET(
    _xlpm._完了日列,#REF!,
    _xlpm._完了日,
    _xlfn.TAKE(
        _xlfn._xlws.FILTER(_xlpm._完了日列,
            (#REF!=#REF!)*
            (DATEVALUE("2025/1/1") &lt; B306)
        ),1
    ),
    IFERROR(_xlpm._完了日,"")
)</f>
        <v/>
      </c>
      <c r="F306" s="2">
        <f t="shared" si="4"/>
        <v>46239</v>
      </c>
      <c r="G306" s="5" cm="1">
        <f t="array" ref="G30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(A306=_xlpm._依頼NO列) *
                (YEAR(_xlpm._月次年月日列) = YEAR(F306))
            )
        ),
    0)
)</f>
        <v>57000</v>
      </c>
      <c r="H306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57000</v>
      </c>
      <c r="I306"/>
      <c r="J306"/>
    </row>
    <row r="307" spans="1:10">
      <c r="A307" s="232" t="s">
        <v>348</v>
      </c>
      <c r="B307" s="2">
        <v>46251</v>
      </c>
      <c r="C307">
        <v>171000</v>
      </c>
      <c r="D307" s="2" cm="1">
        <f t="array" ref="D307">_xlfn.LET(
    _xlpm._完了日,_加工実績DATA[加工完了日],
    _xlpm._調整納期列,_t受注ﾌｧｲﾙ_東レ[調整納期],
    _xlpm._加工完了日,_xlfn.TAKE(
                _xlfn._xlws.FILTER(_xlpm._完了日,
                    (A307=_加工実績DATA[依頼NO])*
                    (YEAR(B307) = YEAR(_xlpm._完了日))
                ),1),
    IF(_xlpm._加工完了日 = 0,NA(),_xlpm._加工完了日)
)</f>
        <v>46238</v>
      </c>
      <c r="E307" s="2" t="str" cm="1">
        <f t="array" ref="E307">_xlfn.LET(
    _xlpm._完了日列,#REF!,
    _xlpm._完了日,
    _xlfn.TAKE(
        _xlfn._xlws.FILTER(_xlpm._完了日列,
            (#REF!=#REF!)*
            (DATEVALUE("2025/1/1") &lt; B307)
        ),1
    ),
    IFERROR(_xlpm._完了日,"")
)</f>
        <v/>
      </c>
      <c r="F307" s="2">
        <f t="shared" si="4"/>
        <v>46238</v>
      </c>
      <c r="G307" s="5" cm="1">
        <f t="array" ref="G30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(A307=_xlpm._依頼NO列) *
                (YEAR(_xlpm._月次年月日列) = YEAR(F307))
            )
        ),
    0)
)</f>
        <v>171000</v>
      </c>
      <c r="H307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171000</v>
      </c>
      <c r="I307"/>
      <c r="J307"/>
    </row>
    <row r="308" spans="1:10">
      <c r="A308" s="232" t="s">
        <v>231</v>
      </c>
      <c r="B308" s="2">
        <v>46234</v>
      </c>
      <c r="C308">
        <v>17000</v>
      </c>
      <c r="D308" s="2" cm="1">
        <f t="array" ref="D308">_xlfn.LET(
    _xlpm._完了日,_加工実績DATA[加工完了日],
    _xlpm._調整納期列,_t受注ﾌｧｲﾙ_東レ[調整納期],
    _xlpm._加工完了日,_xlfn.TAKE(
                _xlfn._xlws.FILTER(_xlpm._完了日,
                    (A308=_加工実績DATA[依頼NO])*
                    (YEAR(B308) = YEAR(_xlpm._完了日))
                ),1),
    IF(_xlpm._加工完了日 = 0,NA(),_xlpm._加工完了日)
)</f>
        <v>46231</v>
      </c>
      <c r="E308" s="2" t="str" cm="1">
        <f t="array" ref="E308">_xlfn.LET(
    _xlpm._完了日列,#REF!,
    _xlpm._完了日,
    _xlfn.TAKE(
        _xlfn._xlws.FILTER(_xlpm._完了日列,
            (#REF!=#REF!)*
            (DATEVALUE("2025/1/1") &lt; B308)
        ),1
    ),
    IFERROR(_xlpm._完了日,"")
)</f>
        <v/>
      </c>
      <c r="F308" s="2">
        <f t="shared" si="4"/>
        <v>46231</v>
      </c>
      <c r="G308" s="5" cm="1">
        <f t="array" ref="G30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(A308=_xlpm._依頼NO列) *
                (YEAR(_xlpm._月次年月日列) = YEAR(F308))
            )
        ),
    0)
)</f>
        <v>0</v>
      </c>
      <c r="H308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17000</v>
      </c>
      <c r="I308"/>
      <c r="J308"/>
    </row>
    <row r="309" spans="1:10">
      <c r="A309" s="232" t="s">
        <v>595</v>
      </c>
      <c r="B309" s="2">
        <v>46234</v>
      </c>
      <c r="C309">
        <v>27200</v>
      </c>
      <c r="D309" s="2" cm="1">
        <f t="array" ref="D309">_xlfn.LET(
    _xlpm._完了日,_加工実績DATA[加工完了日],
    _xlpm._調整納期列,_t受注ﾌｧｲﾙ_東レ[調整納期],
    _xlpm._加工完了日,_xlfn.TAKE(
                _xlfn._xlws.FILTER(_xlpm._完了日,
                    (A309=_加工実績DATA[依頼NO])*
                    (YEAR(B309) = YEAR(_xlpm._完了日))
                ),1),
    IF(_xlpm._加工完了日 = 0,NA(),_xlpm._加工完了日)
)</f>
        <v>46231</v>
      </c>
      <c r="E309" s="2" t="str" cm="1">
        <f t="array" ref="E309">_xlfn.LET(
    _xlpm._完了日列,#REF!,
    _xlpm._完了日,
    _xlfn.TAKE(
        _xlfn._xlws.FILTER(_xlpm._完了日列,
            (#REF!=#REF!)*
            (DATEVALUE("2025/1/1") &lt; B309)
        ),1
    ),
    IFERROR(_xlpm._完了日,"")
)</f>
        <v/>
      </c>
      <c r="F309" s="2">
        <f t="shared" si="4"/>
        <v>46231</v>
      </c>
      <c r="G309" s="5" cm="1">
        <f t="array" ref="G30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(A309=_xlpm._依頼NO列) *
                (YEAR(_xlpm._月次年月日列) = YEAR(F309))
            )
        ),
    0)
)</f>
        <v>0</v>
      </c>
      <c r="H309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27200</v>
      </c>
      <c r="I309"/>
      <c r="J309"/>
    </row>
    <row r="310" spans="1:10">
      <c r="A310" s="232" t="s">
        <v>357</v>
      </c>
      <c r="B310" s="2">
        <v>46210</v>
      </c>
      <c r="C310">
        <v>82862</v>
      </c>
      <c r="D310" s="2" cm="1">
        <f t="array" ref="D310">_xlfn.LET(
    _xlpm._完了日,_加工実績DATA[加工完了日],
    _xlpm._調整納期列,_t受注ﾌｧｲﾙ_東レ[調整納期],
    _xlpm._加工完了日,_xlfn.TAKE(
                _xlfn._xlws.FILTER(_xlpm._完了日,
                    (A310=_加工実績DATA[依頼NO])*
                    (YEAR(B310) = YEAR(_xlpm._完了日))
                ),1),
    IF(_xlpm._加工完了日 = 0,NA(),_xlpm._加工完了日)
)</f>
        <v>46239</v>
      </c>
      <c r="E310" s="2" t="str" cm="1">
        <f t="array" ref="E310">_xlfn.LET(
    _xlpm._完了日列,#REF!,
    _xlpm._完了日,
    _xlfn.TAKE(
        _xlfn._xlws.FILTER(_xlpm._完了日列,
            (#REF!=#REF!)*
            (DATEVALUE("2025/1/1") &lt; B310)
        ),1
    ),
    IFERROR(_xlpm._完了日,"")
)</f>
        <v/>
      </c>
      <c r="F310" s="2">
        <f t="shared" si="4"/>
        <v>46239</v>
      </c>
      <c r="G310" s="5" cm="1">
        <f t="array" ref="G31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(A310=_xlpm._依頼NO列) *
                (YEAR(_xlpm._月次年月日列) = YEAR(F310))
            )
        ),
    0)
)</f>
        <v>82862</v>
      </c>
      <c r="H310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82862</v>
      </c>
      <c r="I310"/>
      <c r="J310"/>
    </row>
    <row r="311" spans="1:10">
      <c r="A311" s="232" t="s">
        <v>354</v>
      </c>
      <c r="B311" s="2">
        <v>46255</v>
      </c>
      <c r="C311">
        <v>115040</v>
      </c>
      <c r="D311" s="2" cm="1">
        <f t="array" ref="D311">_xlfn.LET(
    _xlpm._完了日,_加工実績DATA[加工完了日],
    _xlpm._調整納期列,_t受注ﾌｧｲﾙ_東レ[調整納期],
    _xlpm._加工完了日,_xlfn.TAKE(
                _xlfn._xlws.FILTER(_xlpm._完了日,
                    (A311=_加工実績DATA[依頼NO])*
                    (YEAR(B311) = YEAR(_xlpm._完了日))
                ),1),
    IF(_xlpm._加工完了日 = 0,NA(),_xlpm._加工完了日)
)</f>
        <v>46252</v>
      </c>
      <c r="E311" s="2" t="str" cm="1">
        <f t="array" ref="E311">_xlfn.LET(
    _xlpm._完了日列,#REF!,
    _xlpm._完了日,
    _xlfn.TAKE(
        _xlfn._xlws.FILTER(_xlpm._完了日列,
            (#REF!=#REF!)*
            (DATEVALUE("2025/1/1") &lt; B311)
        ),1
    ),
    IFERROR(_xlpm._完了日,"")
)</f>
        <v/>
      </c>
      <c r="F311" s="2">
        <f t="shared" si="4"/>
        <v>46252</v>
      </c>
      <c r="G311" s="5" cm="1">
        <f t="array" ref="G31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(A311=_xlpm._依頼NO列) *
                (YEAR(_xlpm._月次年月日列) = YEAR(F311))
            )
        ),
    0)
)</f>
        <v>115040</v>
      </c>
      <c r="H311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115040</v>
      </c>
      <c r="I311"/>
      <c r="J311"/>
    </row>
    <row r="312" spans="1:10">
      <c r="A312" s="232" t="s">
        <v>136</v>
      </c>
      <c r="B312" s="2">
        <v>46254</v>
      </c>
      <c r="C312">
        <v>211200</v>
      </c>
      <c r="D312" s="2" cm="1">
        <f t="array" ref="D312">_xlfn.LET(
    _xlpm._完了日,_加工実績DATA[加工完了日],
    _xlpm._調整納期列,_t受注ﾌｧｲﾙ_東レ[調整納期],
    _xlpm._加工完了日,_xlfn.TAKE(
                _xlfn._xlws.FILTER(_xlpm._完了日,
                    (A312=_加工実績DATA[依頼NO])*
                    (YEAR(B312) = YEAR(_xlpm._完了日))
                ),1),
    IF(_xlpm._加工完了日 = 0,NA(),_xlpm._加工完了日)
)</f>
        <v>46242</v>
      </c>
      <c r="E312" s="2" t="str" cm="1">
        <f t="array" ref="E312">_xlfn.LET(
    _xlpm._完了日列,#REF!,
    _xlpm._完了日,
    _xlfn.TAKE(
        _xlfn._xlws.FILTER(_xlpm._完了日列,
            (#REF!=#REF!)*
            (DATEVALUE("2025/1/1") &lt; B312)
        ),1
    ),
    IFERROR(_xlpm._完了日,"")
)</f>
        <v/>
      </c>
      <c r="F312" s="2">
        <f t="shared" si="4"/>
        <v>46242</v>
      </c>
      <c r="G312" s="5" cm="1">
        <f t="array" ref="G31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(A312=_xlpm._依頼NO列) *
                (YEAR(_xlpm._月次年月日列) = YEAR(F312))
            )
        ),
    0)
)</f>
        <v>211200</v>
      </c>
      <c r="H312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211200</v>
      </c>
      <c r="I312"/>
      <c r="J312"/>
    </row>
    <row r="313" spans="1:10">
      <c r="A313" s="232" t="s">
        <v>596</v>
      </c>
      <c r="B313" s="2">
        <v>46254</v>
      </c>
      <c r="C313">
        <v>19200</v>
      </c>
      <c r="D313" s="2" cm="1">
        <f t="array" ref="D313">_xlfn.LET(
    _xlpm._完了日,_加工実績DATA[加工完了日],
    _xlpm._調整納期列,_t受注ﾌｧｲﾙ_東レ[調整納期],
    _xlpm._加工完了日,_xlfn.TAKE(
                _xlfn._xlws.FILTER(_xlpm._完了日,
                    (A313=_加工実績DATA[依頼NO])*
                    (YEAR(B313) = YEAR(_xlpm._完了日))
                ),1),
    IF(_xlpm._加工完了日 = 0,NA(),_xlpm._加工完了日)
)</f>
        <v>46241</v>
      </c>
      <c r="E313" s="2" t="str" cm="1">
        <f t="array" ref="E313">_xlfn.LET(
    _xlpm._完了日列,#REF!,
    _xlpm._完了日,
    _xlfn.TAKE(
        _xlfn._xlws.FILTER(_xlpm._完了日列,
            (#REF!=#REF!)*
            (DATEVALUE("2025/1/1") &lt; B313)
        ),1
    ),
    IFERROR(_xlpm._完了日,"")
)</f>
        <v/>
      </c>
      <c r="F313" s="2">
        <f t="shared" si="4"/>
        <v>46241</v>
      </c>
      <c r="G313" s="5" cm="1">
        <f t="array" ref="G31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(A313=_xlpm._依頼NO列) *
                (YEAR(_xlpm._月次年月日列) = YEAR(F313))
            )
        ),
    0)
)</f>
        <v>19200</v>
      </c>
      <c r="H313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19200</v>
      </c>
      <c r="I313"/>
      <c r="J313"/>
    </row>
    <row r="314" spans="1:10">
      <c r="A314" s="232" t="s">
        <v>881</v>
      </c>
      <c r="B314" s="2">
        <v>46259</v>
      </c>
      <c r="C314">
        <v>55200</v>
      </c>
      <c r="D314" s="2" cm="1">
        <f t="array" ref="D314">_xlfn.LET(
    _xlpm._完了日,_加工実績DATA[加工完了日],
    _xlpm._調整納期列,_t受注ﾌｧｲﾙ_東レ[調整納期],
    _xlpm._加工完了日,_xlfn.TAKE(
                _xlfn._xlws.FILTER(_xlpm._完了日,
                    (A314=_加工実績DATA[依頼NO])*
                    (YEAR(B314) = YEAR(_xlpm._完了日))
                ),1),
    IF(_xlpm._加工完了日 = 0,NA(),_xlpm._加工完了日)
)</f>
        <v>46241</v>
      </c>
      <c r="E314" s="2" t="str" cm="1">
        <f t="array" ref="E314">_xlfn.LET(
    _xlpm._完了日列,#REF!,
    _xlpm._完了日,
    _xlfn.TAKE(
        _xlfn._xlws.FILTER(_xlpm._完了日列,
            (#REF!=#REF!)*
            (DATEVALUE("2025/1/1") &lt; B314)
        ),1
    ),
    IFERROR(_xlpm._完了日,"")
)</f>
        <v/>
      </c>
      <c r="F314" s="2">
        <f t="shared" si="4"/>
        <v>46241</v>
      </c>
      <c r="G314" s="5" cm="1">
        <f t="array" ref="G31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(A314=_xlpm._依頼NO列) *
                (YEAR(_xlpm._月次年月日列) = YEAR(F314))
            )
        ),
    0)
)</f>
        <v>55200</v>
      </c>
      <c r="H314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55200</v>
      </c>
      <c r="I314"/>
      <c r="J314"/>
    </row>
    <row r="315" spans="1:10">
      <c r="A315" s="232" t="s">
        <v>351</v>
      </c>
      <c r="B315" s="2">
        <v>46239</v>
      </c>
      <c r="C315">
        <v>17500</v>
      </c>
      <c r="D315" s="2" cm="1">
        <f t="array" ref="D315">_xlfn.LET(
    _xlpm._完了日,_加工実績DATA[加工完了日],
    _xlpm._調整納期列,_t受注ﾌｧｲﾙ_東レ[調整納期],
    _xlpm._加工完了日,_xlfn.TAKE(
                _xlfn._xlws.FILTER(_xlpm._完了日,
                    (A315=_加工実績DATA[依頼NO])*
                    (YEAR(B315) = YEAR(_xlpm._完了日))
                ),1),
    IF(_xlpm._加工完了日 = 0,NA(),_xlpm._加工完了日)
)</f>
        <v>46238</v>
      </c>
      <c r="E315" s="2" t="str" cm="1">
        <f t="array" ref="E315">_xlfn.LET(
    _xlpm._完了日列,#REF!,
    _xlpm._完了日,
    _xlfn.TAKE(
        _xlfn._xlws.FILTER(_xlpm._完了日列,
            (#REF!=#REF!)*
            (DATEVALUE("2025/1/1") &lt; B315)
        ),1
    ),
    IFERROR(_xlpm._完了日,"")
)</f>
        <v/>
      </c>
      <c r="F315" s="2">
        <f t="shared" si="4"/>
        <v>46238</v>
      </c>
      <c r="G315" s="5" cm="1">
        <f t="array" ref="G31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(A315=_xlpm._依頼NO列) *
                (YEAR(_xlpm._月次年月日列) = YEAR(F315))
            )
        ),
    0)
)</f>
        <v>17500</v>
      </c>
      <c r="H315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17500</v>
      </c>
      <c r="I315"/>
      <c r="J315"/>
    </row>
    <row r="316" spans="1:10">
      <c r="A316" s="232" t="s">
        <v>352</v>
      </c>
      <c r="B316" s="2">
        <v>46252</v>
      </c>
      <c r="C316">
        <v>171000</v>
      </c>
      <c r="D316" s="2" cm="1">
        <f t="array" ref="D316">_xlfn.LET(
    _xlpm._完了日,_加工実績DATA[加工完了日],
    _xlpm._調整納期列,_t受注ﾌｧｲﾙ_東レ[調整納期],
    _xlpm._加工完了日,_xlfn.TAKE(
                _xlfn._xlws.FILTER(_xlpm._完了日,
                    (A316=_加工実績DATA[依頼NO])*
                    (YEAR(B316) = YEAR(_xlpm._完了日))
                ),1),
    IF(_xlpm._加工完了日 = 0,NA(),_xlpm._加工完了日)
)</f>
        <v>46244</v>
      </c>
      <c r="E316" s="2" t="str" cm="1">
        <f t="array" ref="E316">_xlfn.LET(
    _xlpm._完了日列,#REF!,
    _xlpm._完了日,
    _xlfn.TAKE(
        _xlfn._xlws.FILTER(_xlpm._完了日列,
            (#REF!=#REF!)*
            (DATEVALUE("2025/1/1") &lt; B316)
        ),1
    ),
    IFERROR(_xlpm._完了日,"")
)</f>
        <v/>
      </c>
      <c r="F316" s="2">
        <f t="shared" si="4"/>
        <v>46244</v>
      </c>
      <c r="G316" s="5" cm="1">
        <f t="array" ref="G31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(A316=_xlpm._依頼NO列) *
                (YEAR(_xlpm._月次年月日列) = YEAR(F316))
            )
        ),
    0)
)</f>
        <v>171000</v>
      </c>
      <c r="H316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171000</v>
      </c>
      <c r="I316"/>
      <c r="J316"/>
    </row>
    <row r="317" spans="1:10">
      <c r="A317" s="232" t="s">
        <v>353</v>
      </c>
      <c r="B317" s="2">
        <v>46252</v>
      </c>
      <c r="C317">
        <v>171000</v>
      </c>
      <c r="D317" s="2" cm="1">
        <f t="array" ref="D317">_xlfn.LET(
    _xlpm._完了日,_加工実績DATA[加工完了日],
    _xlpm._調整納期列,_t受注ﾌｧｲﾙ_東レ[調整納期],
    _xlpm._加工完了日,_xlfn.TAKE(
                _xlfn._xlws.FILTER(_xlpm._完了日,
                    (A317=_加工実績DATA[依頼NO])*
                    (YEAR(B317) = YEAR(_xlpm._完了日))
                ),1),
    IF(_xlpm._加工完了日 = 0,NA(),_xlpm._加工完了日)
)</f>
        <v>46245</v>
      </c>
      <c r="E317" s="2" t="str" cm="1">
        <f t="array" ref="E317">_xlfn.LET(
    _xlpm._完了日列,#REF!,
    _xlpm._完了日,
    _xlfn.TAKE(
        _xlfn._xlws.FILTER(_xlpm._完了日列,
            (#REF!=#REF!)*
            (DATEVALUE("2025/1/1") &lt; B317)
        ),1
    ),
    IFERROR(_xlpm._完了日,"")
)</f>
        <v/>
      </c>
      <c r="F317" s="2">
        <f t="shared" si="4"/>
        <v>46245</v>
      </c>
      <c r="G317" s="5" cm="1">
        <f t="array" ref="G31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(A317=_xlpm._依頼NO列) *
                (YEAR(_xlpm._月次年月日列) = YEAR(F317))
            )
        ),
    0)
)</f>
        <v>171000</v>
      </c>
      <c r="H317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171000</v>
      </c>
      <c r="I317"/>
      <c r="J317"/>
    </row>
    <row r="318" spans="1:10">
      <c r="A318" s="232" t="s">
        <v>326</v>
      </c>
      <c r="B318" s="2">
        <v>46255</v>
      </c>
      <c r="C318">
        <v>171000</v>
      </c>
      <c r="D318" s="2" cm="1">
        <f t="array" ref="D318">_xlfn.LET(
    _xlpm._完了日,_加工実績DATA[加工完了日],
    _xlpm._調整納期列,_t受注ﾌｧｲﾙ_東レ[調整納期],
    _xlpm._加工完了日,_xlfn.TAKE(
                _xlfn._xlws.FILTER(_xlpm._完了日,
                    (A318=_加工実績DATA[依頼NO])*
                    (YEAR(B318) = YEAR(_xlpm._完了日))
                ),1),
    IF(_xlpm._加工完了日 = 0,NA(),_xlpm._加工完了日)
)</f>
        <v>46251</v>
      </c>
      <c r="E318" s="2" t="str" cm="1">
        <f t="array" ref="E318">_xlfn.LET(
    _xlpm._完了日列,#REF!,
    _xlpm._完了日,
    _xlfn.TAKE(
        _xlfn._xlws.FILTER(_xlpm._完了日列,
            (#REF!=#REF!)*
            (DATEVALUE("2025/1/1") &lt; B318)
        ),1
    ),
    IFERROR(_xlpm._完了日,"")
)</f>
        <v/>
      </c>
      <c r="F318" s="2">
        <f t="shared" si="4"/>
        <v>46251</v>
      </c>
      <c r="G318" s="5" cm="1">
        <f t="array" ref="G31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(A318=_xlpm._依頼NO列) *
                (YEAR(_xlpm._月次年月日列) = YEAR(F318))
            )
        ),
    0)
)</f>
        <v>171000</v>
      </c>
      <c r="H318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171000</v>
      </c>
      <c r="I318"/>
      <c r="J318"/>
    </row>
    <row r="319" spans="1:10">
      <c r="A319" s="232" t="s">
        <v>328</v>
      </c>
      <c r="B319" s="2">
        <v>46255</v>
      </c>
      <c r="C319">
        <v>171000</v>
      </c>
      <c r="D319" s="2" cm="1">
        <f t="array" ref="D319">_xlfn.LET(
    _xlpm._完了日,_加工実績DATA[加工完了日],
    _xlpm._調整納期列,_t受注ﾌｧｲﾙ_東レ[調整納期],
    _xlpm._加工完了日,_xlfn.TAKE(
                _xlfn._xlws.FILTER(_xlpm._完了日,
                    (A319=_加工実績DATA[依頼NO])*
                    (YEAR(B319) = YEAR(_xlpm._完了日))
                ),1),
    IF(_xlpm._加工完了日 = 0,NA(),_xlpm._加工完了日)
)</f>
        <v>46252</v>
      </c>
      <c r="E319" s="2" t="str" cm="1">
        <f t="array" ref="E319">_xlfn.LET(
    _xlpm._完了日列,#REF!,
    _xlpm._完了日,
    _xlfn.TAKE(
        _xlfn._xlws.FILTER(_xlpm._完了日列,
            (#REF!=#REF!)*
            (DATEVALUE("2025/1/1") &lt; B319)
        ),1
    ),
    IFERROR(_xlpm._完了日,"")
)</f>
        <v/>
      </c>
      <c r="F319" s="2">
        <f t="shared" si="4"/>
        <v>46252</v>
      </c>
      <c r="G319" s="5" cm="1">
        <f t="array" ref="G31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(A319=_xlpm._依頼NO列) *
                (YEAR(_xlpm._月次年月日列) = YEAR(F319))
            )
        ),
    0)
)</f>
        <v>171000</v>
      </c>
      <c r="H319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171000</v>
      </c>
      <c r="I319"/>
      <c r="J319"/>
    </row>
    <row r="320" spans="1:10">
      <c r="A320" s="232" t="s">
        <v>329</v>
      </c>
      <c r="B320" s="2">
        <v>46259</v>
      </c>
      <c r="C320">
        <v>171000</v>
      </c>
      <c r="D320" s="2" cm="1">
        <f t="array" ref="D320">_xlfn.LET(
    _xlpm._完了日,_加工実績DATA[加工完了日],
    _xlpm._調整納期列,_t受注ﾌｧｲﾙ_東レ[調整納期],
    _xlpm._加工完了日,_xlfn.TAKE(
                _xlfn._xlws.FILTER(_xlpm._完了日,
                    (A320=_加工実績DATA[依頼NO])*
                    (YEAR(B320) = YEAR(_xlpm._完了日))
                ),1),
    IF(_xlpm._加工完了日 = 0,NA(),_xlpm._加工完了日)
)</f>
        <v>46253</v>
      </c>
      <c r="E320" s="2" t="str" cm="1">
        <f t="array" ref="E320">_xlfn.LET(
    _xlpm._完了日列,#REF!,
    _xlpm._完了日,
    _xlfn.TAKE(
        _xlfn._xlws.FILTER(_xlpm._完了日列,
            (#REF!=#REF!)*
            (DATEVALUE("2025/1/1") &lt; B320)
        ),1
    ),
    IFERROR(_xlpm._完了日,"")
)</f>
        <v/>
      </c>
      <c r="F320" s="2">
        <f t="shared" si="4"/>
        <v>46253</v>
      </c>
      <c r="G320" s="5" cm="1">
        <f t="array" ref="G32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(A320=_xlpm._依頼NO列) *
                (YEAR(_xlpm._月次年月日列) = YEAR(F320))
            )
        ),
    0)
)</f>
        <v>171000</v>
      </c>
      <c r="H320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171000</v>
      </c>
      <c r="I320"/>
      <c r="J320"/>
    </row>
    <row r="321" spans="1:10">
      <c r="A321" s="232" t="s">
        <v>368</v>
      </c>
      <c r="B321" s="2">
        <v>46259</v>
      </c>
      <c r="C321">
        <v>171000</v>
      </c>
      <c r="D321" s="2" cm="1">
        <f t="array" ref="D321">_xlfn.LET(
    _xlpm._完了日,_加工実績DATA[加工完了日],
    _xlpm._調整納期列,_t受注ﾌｧｲﾙ_東レ[調整納期],
    _xlpm._加工完了日,_xlfn.TAKE(
                _xlfn._xlws.FILTER(_xlpm._完了日,
                    (A321=_加工実績DATA[依頼NO])*
                    (YEAR(B321) = YEAR(_xlpm._完了日))
                ),1),
    IF(_xlpm._加工完了日 = 0,NA(),_xlpm._加工完了日)
)</f>
        <v>46255</v>
      </c>
      <c r="E321" s="2" t="str" cm="1">
        <f t="array" ref="E321">_xlfn.LET(
    _xlpm._完了日列,#REF!,
    _xlpm._完了日,
    _xlfn.TAKE(
        _xlfn._xlws.FILTER(_xlpm._完了日列,
            (#REF!=#REF!)*
            (DATEVALUE("2025/1/1") &lt; B321)
        ),1
    ),
    IFERROR(_xlpm._完了日,"")
)</f>
        <v/>
      </c>
      <c r="F321" s="2">
        <f t="shared" si="4"/>
        <v>46255</v>
      </c>
      <c r="G321" s="5" cm="1">
        <f t="array" ref="G32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(A321=_xlpm._依頼NO列) *
                (YEAR(_xlpm._月次年月日列) = YEAR(F321))
            )
        ),
    0)
)</f>
        <v>171000</v>
      </c>
      <c r="H321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171000</v>
      </c>
      <c r="I321"/>
      <c r="J321"/>
    </row>
    <row r="322" spans="1:10">
      <c r="A322" s="232" t="s">
        <v>369</v>
      </c>
      <c r="B322" s="2">
        <v>46252</v>
      </c>
      <c r="C322">
        <v>15540</v>
      </c>
      <c r="D322" s="2" cm="1">
        <f t="array" ref="D322">_xlfn.LET(
    _xlpm._完了日,_加工実績DATA[加工完了日],
    _xlpm._調整納期列,_t受注ﾌｧｲﾙ_東レ[調整納期],
    _xlpm._加工完了日,_xlfn.TAKE(
                _xlfn._xlws.FILTER(_xlpm._完了日,
                    (A322=_加工実績DATA[依頼NO])*
                    (YEAR(B322) = YEAR(_xlpm._完了日))
                ),1),
    IF(_xlpm._加工完了日 = 0,NA(),_xlpm._加工完了日)
)</f>
        <v>46242</v>
      </c>
      <c r="E322" s="2" t="str" cm="1">
        <f t="array" ref="E322">_xlfn.LET(
    _xlpm._完了日列,#REF!,
    _xlpm._完了日,
    _xlfn.TAKE(
        _xlfn._xlws.FILTER(_xlpm._完了日列,
            (#REF!=#REF!)*
            (DATEVALUE("2025/1/1") &lt; B322)
        ),1
    ),
    IFERROR(_xlpm._完了日,"")
)</f>
        <v/>
      </c>
      <c r="F322" s="2">
        <f t="shared" ref="F322:F385" si="5">IFERROR(
    D322,
    IF(E322&lt;&gt;"", E322, B322)
)</f>
        <v>46242</v>
      </c>
      <c r="G322" s="5" cm="1">
        <f t="array" ref="G32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(A322=_xlpm._依頼NO列) *
                (YEAR(_xlpm._月次年月日列) = YEAR(F322))
            )
        ),
    0)
)</f>
        <v>15976</v>
      </c>
      <c r="H322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15976</v>
      </c>
      <c r="I322"/>
      <c r="J322"/>
    </row>
    <row r="323" spans="1:10">
      <c r="A323" s="232" t="s">
        <v>155</v>
      </c>
      <c r="B323" s="2">
        <v>46254</v>
      </c>
      <c r="C323">
        <v>4246</v>
      </c>
      <c r="D323" s="2" cm="1">
        <f t="array" ref="D323">_xlfn.LET(
    _xlpm._完了日,_加工実績DATA[加工完了日],
    _xlpm._調整納期列,_t受注ﾌｧｲﾙ_東レ[調整納期],
    _xlpm._加工完了日,_xlfn.TAKE(
                _xlfn._xlws.FILTER(_xlpm._完了日,
                    (A323=_加工実績DATA[依頼NO])*
                    (YEAR(B323) = YEAR(_xlpm._完了日))
                ),1),
    IF(_xlpm._加工完了日 = 0,NA(),_xlpm._加工完了日)
)</f>
        <v>46242</v>
      </c>
      <c r="E323" s="2" t="str" cm="1">
        <f t="array" ref="E323">_xlfn.LET(
    _xlpm._完了日列,#REF!,
    _xlpm._完了日,
    _xlfn.TAKE(
        _xlfn._xlws.FILTER(_xlpm._完了日列,
            (#REF!=#REF!)*
            (DATEVALUE("2025/1/1") &lt; B323)
        ),1
    ),
    IFERROR(_xlpm._完了日,"")
)</f>
        <v/>
      </c>
      <c r="F323" s="2">
        <f t="shared" si="5"/>
        <v>46242</v>
      </c>
      <c r="G323" s="5" cm="1">
        <f t="array" ref="G32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(A323=_xlpm._依頼NO列) *
                (YEAR(_xlpm._月次年月日列) = YEAR(F323))
            )
        ),
    0)
)</f>
        <v>4246</v>
      </c>
      <c r="H323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4246</v>
      </c>
      <c r="I323"/>
      <c r="J323"/>
    </row>
    <row r="324" spans="1:10">
      <c r="A324" s="232" t="s">
        <v>360</v>
      </c>
      <c r="B324" s="2">
        <v>46254</v>
      </c>
      <c r="C324">
        <v>10200</v>
      </c>
      <c r="D324" s="2" cm="1">
        <f t="array" ref="D324">_xlfn.LET(
    _xlpm._完了日,_加工実績DATA[加工完了日],
    _xlpm._調整納期列,_t受注ﾌｧｲﾙ_東レ[調整納期],
    _xlpm._加工完了日,_xlfn.TAKE(
                _xlfn._xlws.FILTER(_xlpm._完了日,
                    (A324=_加工実績DATA[依頼NO])*
                    (YEAR(B324) = YEAR(_xlpm._完了日))
                ),1),
    IF(_xlpm._加工完了日 = 0,NA(),_xlpm._加工完了日)
)</f>
        <v>46255</v>
      </c>
      <c r="E324" s="2" t="str" cm="1">
        <f t="array" ref="E324">_xlfn.LET(
    _xlpm._完了日列,#REF!,
    _xlpm._完了日,
    _xlfn.TAKE(
        _xlfn._xlws.FILTER(_xlpm._完了日列,
            (#REF!=#REF!)*
            (DATEVALUE("2025/1/1") &lt; B324)
        ),1
    ),
    IFERROR(_xlpm._完了日,"")
)</f>
        <v/>
      </c>
      <c r="F324" s="2">
        <f t="shared" si="5"/>
        <v>46255</v>
      </c>
      <c r="G324" s="5" cm="1">
        <f t="array" ref="G32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(A324=_xlpm._依頼NO列) *
                (YEAR(_xlpm._月次年月日列) = YEAR(F324))
            )
        ),
    0)
)</f>
        <v>10166</v>
      </c>
      <c r="H324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10200</v>
      </c>
      <c r="I324"/>
      <c r="J324"/>
    </row>
    <row r="325" spans="1:10">
      <c r="A325" s="232" t="s">
        <v>371</v>
      </c>
      <c r="B325" s="2">
        <v>46260</v>
      </c>
      <c r="C325">
        <v>171000</v>
      </c>
      <c r="D325" s="2" cm="1">
        <f t="array" ref="D325">_xlfn.LET(
    _xlpm._完了日,_加工実績DATA[加工完了日],
    _xlpm._調整納期列,_t受注ﾌｧｲﾙ_東レ[調整納期],
    _xlpm._加工完了日,_xlfn.TAKE(
                _xlfn._xlws.FILTER(_xlpm._完了日,
                    (A325=_加工実績DATA[依頼NO])*
                    (YEAR(B325) = YEAR(_xlpm._完了日))
                ),1),
    IF(_xlpm._加工完了日 = 0,NA(),_xlpm._加工完了日)
)</f>
        <v>46258</v>
      </c>
      <c r="E325" s="2" t="str" cm="1">
        <f t="array" ref="E325">_xlfn.LET(
    _xlpm._完了日列,#REF!,
    _xlpm._完了日,
    _xlfn.TAKE(
        _xlfn._xlws.FILTER(_xlpm._完了日列,
            (#REF!=#REF!)*
            (DATEVALUE("2025/1/1") &lt; B325)
        ),1
    ),
    IFERROR(_xlpm._完了日,"")
)</f>
        <v/>
      </c>
      <c r="F325" s="2">
        <f t="shared" si="5"/>
        <v>46258</v>
      </c>
      <c r="G325" s="5" cm="1">
        <f t="array" ref="G32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(A325=_xlpm._依頼NO列) *
                (YEAR(_xlpm._月次年月日列) = YEAR(F325))
            )
        ),
    0)
)</f>
        <v>171000</v>
      </c>
      <c r="H325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171000</v>
      </c>
      <c r="I325"/>
      <c r="J325"/>
    </row>
    <row r="326" spans="1:10">
      <c r="A326" s="232" t="s">
        <v>375</v>
      </c>
      <c r="B326" s="2">
        <v>46261</v>
      </c>
      <c r="C326">
        <v>125400</v>
      </c>
      <c r="D326" s="2" cm="1">
        <f t="array" ref="D326">_xlfn.LET(
    _xlpm._完了日,_加工実績DATA[加工完了日],
    _xlpm._調整納期列,_t受注ﾌｧｲﾙ_東レ[調整納期],
    _xlpm._加工完了日,_xlfn.TAKE(
                _xlfn._xlws.FILTER(_xlpm._完了日,
                    (A326=_加工実績DATA[依頼NO])*
                    (YEAR(B326) = YEAR(_xlpm._完了日))
                ),1),
    IF(_xlpm._加工完了日 = 0,NA(),_xlpm._加工完了日)
)</f>
        <v>46259</v>
      </c>
      <c r="E326" s="2" t="str" cm="1">
        <f t="array" ref="E326">_xlfn.LET(
    _xlpm._完了日列,#REF!,
    _xlpm._完了日,
    _xlfn.TAKE(
        _xlfn._xlws.FILTER(_xlpm._完了日列,
            (#REF!=#REF!)*
            (DATEVALUE("2025/1/1") &lt; B326)
        ),1
    ),
    IFERROR(_xlpm._完了日,"")
)</f>
        <v/>
      </c>
      <c r="F326" s="2">
        <f t="shared" si="5"/>
        <v>46259</v>
      </c>
      <c r="G326" s="5" cm="1">
        <f t="array" ref="G32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(A326=_xlpm._依頼NO列) *
                (YEAR(_xlpm._月次年月日列) = YEAR(F326))
            )
        ),
    0)
)</f>
        <v>125400</v>
      </c>
      <c r="H326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125400</v>
      </c>
      <c r="I326"/>
      <c r="J326"/>
    </row>
    <row r="327" spans="1:10">
      <c r="A327" s="232" t="s">
        <v>323</v>
      </c>
      <c r="B327" s="2">
        <v>46254</v>
      </c>
      <c r="C327">
        <v>3400</v>
      </c>
      <c r="D327" s="2" cm="1">
        <f t="array" ref="D327">_xlfn.LET(
    _xlpm._完了日,_加工実績DATA[加工完了日],
    _xlpm._調整納期列,_t受注ﾌｧｲﾙ_東レ[調整納期],
    _xlpm._加工完了日,_xlfn.TAKE(
                _xlfn._xlws.FILTER(_xlpm._完了日,
                    (A327=_加工実績DATA[依頼NO])*
                    (YEAR(B327) = YEAR(_xlpm._完了日))
                ),1),
    IF(_xlpm._加工完了日 = 0,NA(),_xlpm._加工完了日)
)</f>
        <v>46244</v>
      </c>
      <c r="E327" s="2" t="str" cm="1">
        <f t="array" ref="E327">_xlfn.LET(
    _xlpm._完了日列,#REF!,
    _xlpm._完了日,
    _xlfn.TAKE(
        _xlfn._xlws.FILTER(_xlpm._完了日列,
            (#REF!=#REF!)*
            (DATEVALUE("2025/1/1") &lt; B327)
        ),1
    ),
    IFERROR(_xlpm._完了日,"")
)</f>
        <v/>
      </c>
      <c r="F327" s="2">
        <f t="shared" si="5"/>
        <v>46244</v>
      </c>
      <c r="G327" s="5" cm="1">
        <f t="array" ref="G32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(A327=_xlpm._依頼NO列) *
                (YEAR(_xlpm._月次年月日列) = YEAR(F327))
            )
        ),
    0)
)</f>
        <v>3400</v>
      </c>
      <c r="H327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3400</v>
      </c>
      <c r="I327"/>
      <c r="J327"/>
    </row>
    <row r="328" spans="1:10">
      <c r="A328" s="232" t="s">
        <v>358</v>
      </c>
      <c r="B328" s="2">
        <v>46255</v>
      </c>
      <c r="C328">
        <v>66932</v>
      </c>
      <c r="D328" s="2" cm="1">
        <f t="array" ref="D328">_xlfn.LET(
    _xlpm._完了日,_加工実績DATA[加工完了日],
    _xlpm._調整納期列,_t受注ﾌｧｲﾙ_東レ[調整納期],
    _xlpm._加工完了日,_xlfn.TAKE(
                _xlfn._xlws.FILTER(_xlpm._完了日,
                    (A328=_加工実績DATA[依頼NO])*
                    (YEAR(B328) = YEAR(_xlpm._完了日))
                ),1),
    IF(_xlpm._加工完了日 = 0,NA(),_xlpm._加工完了日)
)</f>
        <v>46253</v>
      </c>
      <c r="E328" s="2" t="str" cm="1">
        <f t="array" ref="E328">_xlfn.LET(
    _xlpm._完了日列,#REF!,
    _xlpm._完了日,
    _xlfn.TAKE(
        _xlfn._xlws.FILTER(_xlpm._完了日列,
            (#REF!=#REF!)*
            (DATEVALUE("2025/1/1") &lt; B328)
        ),1
    ),
    IFERROR(_xlpm._完了日,"")
)</f>
        <v/>
      </c>
      <c r="F328" s="2">
        <f t="shared" si="5"/>
        <v>46253</v>
      </c>
      <c r="G328" s="5" cm="1">
        <f t="array" ref="G32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(A328=_xlpm._依頼NO列) *
                (YEAR(_xlpm._月次年月日列) = YEAR(F328))
            )
        ),
    0)
)</f>
        <v>66932</v>
      </c>
      <c r="H328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66932</v>
      </c>
      <c r="I328"/>
      <c r="J328"/>
    </row>
    <row r="329" spans="1:10">
      <c r="A329" s="232" t="s">
        <v>359</v>
      </c>
      <c r="B329" s="2">
        <v>46265</v>
      </c>
      <c r="C329">
        <v>260000</v>
      </c>
      <c r="D329" s="2" cm="1">
        <f t="array" ref="D329">_xlfn.LET(
    _xlpm._完了日,_加工実績DATA[加工完了日],
    _xlpm._調整納期列,_t受注ﾌｧｲﾙ_東レ[調整納期],
    _xlpm._加工完了日,_xlfn.TAKE(
                _xlfn._xlws.FILTER(_xlpm._完了日,
                    (A329=_加工実績DATA[依頼NO])*
                    (YEAR(B329) = YEAR(_xlpm._完了日))
                ),1),
    IF(_xlpm._加工完了日 = 0,NA(),_xlpm._加工完了日)
)</f>
        <v>46262</v>
      </c>
      <c r="E329" s="2" t="str" cm="1">
        <f t="array" ref="E329">_xlfn.LET(
    _xlpm._完了日列,#REF!,
    _xlpm._完了日,
    _xlfn.TAKE(
        _xlfn._xlws.FILTER(_xlpm._完了日列,
            (#REF!=#REF!)*
            (DATEVALUE("2025/1/1") &lt; B329)
        ),1
    ),
    IFERROR(_xlpm._完了日,"")
)</f>
        <v/>
      </c>
      <c r="F329" s="2">
        <f t="shared" si="5"/>
        <v>46262</v>
      </c>
      <c r="G329" s="5" cm="1">
        <f t="array" ref="G32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(A329=_xlpm._依頼NO列) *
                (YEAR(_xlpm._月次年月日列) = YEAR(F329))
            )
        ),
    0)
)</f>
        <v>0</v>
      </c>
      <c r="H329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260000</v>
      </c>
      <c r="I329"/>
      <c r="J329"/>
    </row>
    <row r="330" spans="1:10">
      <c r="A330" s="232" t="s">
        <v>0</v>
      </c>
      <c r="B330" s="2">
        <v>46265</v>
      </c>
      <c r="C330">
        <v>51600</v>
      </c>
      <c r="D330" s="2" cm="1">
        <f t="array" ref="D330">_xlfn.LET(
    _xlpm._完了日,_加工実績DATA[加工完了日],
    _xlpm._調整納期列,_t受注ﾌｧｲﾙ_東レ[調整納期],
    _xlpm._加工完了日,_xlfn.TAKE(
                _xlfn._xlws.FILTER(_xlpm._完了日,
                    (A330=_加工実績DATA[依頼NO])*
                    (YEAR(B330) = YEAR(_xlpm._完了日))
                ),1),
    IF(_xlpm._加工完了日 = 0,NA(),_xlpm._加工完了日)
)</f>
        <v>46262</v>
      </c>
      <c r="E330" s="2" t="str" cm="1">
        <f t="array" ref="E330">_xlfn.LET(
    _xlpm._完了日列,#REF!,
    _xlpm._完了日,
    _xlfn.TAKE(
        _xlfn._xlws.FILTER(_xlpm._完了日列,
            (#REF!=#REF!)*
            (DATEVALUE("2025/1/1") &lt; B330)
        ),1
    ),
    IFERROR(_xlpm._完了日,"")
)</f>
        <v/>
      </c>
      <c r="F330" s="2">
        <f t="shared" si="5"/>
        <v>46262</v>
      </c>
      <c r="G330" s="5" cm="1">
        <f t="array" ref="G33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(A330=_xlpm._依頼NO列) *
                (YEAR(_xlpm._月次年月日列) = YEAR(F330))
            )
        ),
    0)
)</f>
        <v>0</v>
      </c>
      <c r="H330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51600</v>
      </c>
      <c r="I330"/>
      <c r="J330"/>
    </row>
    <row r="331" spans="1:10">
      <c r="A331" s="232" t="s">
        <v>363</v>
      </c>
      <c r="B331" s="2">
        <v>46265</v>
      </c>
      <c r="C331">
        <v>0</v>
      </c>
      <c r="D331" s="2" cm="1">
        <f t="array" ref="D331">_xlfn.LET(
    _xlpm._完了日,_加工実績DATA[加工完了日],
    _xlpm._調整納期列,_t受注ﾌｧｲﾙ_東レ[調整納期],
    _xlpm._加工完了日,_xlfn.TAKE(
                _xlfn._xlws.FILTER(_xlpm._完了日,
                    (A331=_加工実績DATA[依頼NO])*
                    (YEAR(B331) = YEAR(_xlpm._完了日))
                ),1),
    IF(_xlpm._加工完了日 = 0,NA(),_xlpm._加工完了日)
)</f>
        <v>46262</v>
      </c>
      <c r="E331" s="2" t="str" cm="1">
        <f t="array" ref="E331">_xlfn.LET(
    _xlpm._完了日列,#REF!,
    _xlpm._完了日,
    _xlfn.TAKE(
        _xlfn._xlws.FILTER(_xlpm._完了日列,
            (#REF!=#REF!)*
            (DATEVALUE("2025/1/1") &lt; B331)
        ),1
    ),
    IFERROR(_xlpm._完了日,"")
)</f>
        <v/>
      </c>
      <c r="F331" s="2">
        <f t="shared" si="5"/>
        <v>46262</v>
      </c>
      <c r="G331" s="5" cm="1">
        <f t="array" ref="G33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(A331=_xlpm._依頼NO列) *
                (YEAR(_xlpm._月次年月日列) = YEAR(F331))
            )
        ),
    0)
)</f>
        <v>0</v>
      </c>
      <c r="H331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0</v>
      </c>
      <c r="I331"/>
      <c r="J331"/>
    </row>
    <row r="332" spans="1:10">
      <c r="A332" s="232" t="s">
        <v>160</v>
      </c>
      <c r="B332" s="2">
        <v>46265</v>
      </c>
      <c r="C332">
        <v>68800</v>
      </c>
      <c r="D332" s="2" cm="1">
        <f t="array" ref="D332">_xlfn.LET(
    _xlpm._完了日,_加工実績DATA[加工完了日],
    _xlpm._調整納期列,_t受注ﾌｧｲﾙ_東レ[調整納期],
    _xlpm._加工完了日,_xlfn.TAKE(
                _xlfn._xlws.FILTER(_xlpm._完了日,
                    (A332=_加工実績DATA[依頼NO])*
                    (YEAR(B332) = YEAR(_xlpm._完了日))
                ),1),
    IF(_xlpm._加工完了日 = 0,NA(),_xlpm._加工完了日)
)</f>
        <v>46261</v>
      </c>
      <c r="E332" s="2" t="str" cm="1">
        <f t="array" ref="E332">_xlfn.LET(
    _xlpm._完了日列,#REF!,
    _xlpm._完了日,
    _xlfn.TAKE(
        _xlfn._xlws.FILTER(_xlpm._完了日列,
            (#REF!=#REF!)*
            (DATEVALUE("2025/1/1") &lt; B332)
        ),1
    ),
    IFERROR(_xlpm._完了日,"")
)</f>
        <v/>
      </c>
      <c r="F332" s="2">
        <f t="shared" si="5"/>
        <v>46261</v>
      </c>
      <c r="G332" s="5" cm="1">
        <f t="array" ref="G33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(A332=_xlpm._依頼NO列) *
                (YEAR(_xlpm._月次年月日列) = YEAR(F332))
            )
        ),
    0)
)</f>
        <v>0</v>
      </c>
      <c r="H332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68800</v>
      </c>
      <c r="I332"/>
      <c r="J332"/>
    </row>
    <row r="333" spans="1:10">
      <c r="A333" s="232" t="s">
        <v>364</v>
      </c>
      <c r="B333" s="2">
        <v>46260</v>
      </c>
      <c r="C333">
        <v>84753</v>
      </c>
      <c r="D333" s="2" cm="1">
        <f t="array" ref="D333">_xlfn.LET(
    _xlpm._完了日,_加工実績DATA[加工完了日],
    _xlpm._調整納期列,_t受注ﾌｧｲﾙ_東レ[調整納期],
    _xlpm._加工完了日,_xlfn.TAKE(
                _xlfn._xlws.FILTER(_xlpm._完了日,
                    (A333=_加工実績DATA[依頼NO])*
                    (YEAR(B333) = YEAR(_xlpm._完了日))
                ),1),
    IF(_xlpm._加工完了日 = 0,NA(),_xlpm._加工完了日)
)</f>
        <v>46255</v>
      </c>
      <c r="E333" s="2" t="str" cm="1">
        <f t="array" ref="E333">_xlfn.LET(
    _xlpm._完了日列,#REF!,
    _xlpm._完了日,
    _xlfn.TAKE(
        _xlfn._xlws.FILTER(_xlpm._完了日列,
            (#REF!=#REF!)*
            (DATEVALUE("2025/1/1") &lt; B333)
        ),1
    ),
    IFERROR(_xlpm._完了日,"")
)</f>
        <v/>
      </c>
      <c r="F333" s="2">
        <f t="shared" si="5"/>
        <v>46255</v>
      </c>
      <c r="G333" s="5" cm="1">
        <f t="array" ref="G33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(A333=_xlpm._依頼NO列) *
                (YEAR(_xlpm._月次年月日列) = YEAR(F333))
            )
        ),
    0)
)</f>
        <v>84753</v>
      </c>
      <c r="H333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84753</v>
      </c>
      <c r="I333"/>
      <c r="J333"/>
    </row>
    <row r="334" spans="1:10">
      <c r="A334" s="232" t="s">
        <v>365</v>
      </c>
      <c r="B334" s="2">
        <v>46261</v>
      </c>
      <c r="C334">
        <v>12000</v>
      </c>
      <c r="D334" s="2" cm="1">
        <f t="array" ref="D334">_xlfn.LET(
    _xlpm._完了日,_加工実績DATA[加工完了日],
    _xlpm._調整納期列,_t受注ﾌｧｲﾙ_東レ[調整納期],
    _xlpm._加工完了日,_xlfn.TAKE(
                _xlfn._xlws.FILTER(_xlpm._完了日,
                    (A334=_加工実績DATA[依頼NO])*
                    (YEAR(B334) = YEAR(_xlpm._完了日))
                ),1),
    IF(_xlpm._加工完了日 = 0,NA(),_xlpm._加工完了日)
)</f>
        <v>46252</v>
      </c>
      <c r="E334" s="2" t="str" cm="1">
        <f t="array" ref="E334">_xlfn.LET(
    _xlpm._完了日列,#REF!,
    _xlpm._完了日,
    _xlfn.TAKE(
        _xlfn._xlws.FILTER(_xlpm._完了日列,
            (#REF!=#REF!)*
            (DATEVALUE("2025/1/1") &lt; B334)
        ),1
    ),
    IFERROR(_xlpm._完了日,"")
)</f>
        <v/>
      </c>
      <c r="F334" s="2">
        <f t="shared" si="5"/>
        <v>46252</v>
      </c>
      <c r="G334" s="5" cm="1">
        <f t="array" ref="G33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(A334=_xlpm._依頼NO列) *
                (YEAR(_xlpm._月次年月日列) = YEAR(F334))
            )
        ),
    0)
)</f>
        <v>12000</v>
      </c>
      <c r="H334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12000</v>
      </c>
      <c r="I334"/>
      <c r="J334"/>
    </row>
    <row r="335" spans="1:10">
      <c r="A335" s="232" t="s">
        <v>367</v>
      </c>
      <c r="B335" s="2">
        <v>46262</v>
      </c>
      <c r="C335">
        <v>224000</v>
      </c>
      <c r="D335" s="2" cm="1">
        <f t="array" ref="D335">_xlfn.LET(
    _xlpm._完了日,_加工実績DATA[加工完了日],
    _xlpm._調整納期列,_t受注ﾌｧｲﾙ_東レ[調整納期],
    _xlpm._加工完了日,_xlfn.TAKE(
                _xlfn._xlws.FILTER(_xlpm._完了日,
                    (A335=_加工実績DATA[依頼NO])*
                    (YEAR(B335) = YEAR(_xlpm._完了日))
                ),1),
    IF(_xlpm._加工完了日 = 0,NA(),_xlpm._加工完了日)
)</f>
        <v>46255</v>
      </c>
      <c r="E335" s="2" t="str" cm="1">
        <f t="array" ref="E335">_xlfn.LET(
    _xlpm._完了日列,#REF!,
    _xlpm._完了日,
    _xlfn.TAKE(
        _xlfn._xlws.FILTER(_xlpm._完了日列,
            (#REF!=#REF!)*
            (DATEVALUE("2025/1/1") &lt; B335)
        ),1
    ),
    IFERROR(_xlpm._完了日,"")
)</f>
        <v/>
      </c>
      <c r="F335" s="2">
        <f t="shared" si="5"/>
        <v>46255</v>
      </c>
      <c r="G335" s="5" cm="1">
        <f t="array" ref="G33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(A335=_xlpm._依頼NO列) *
                (YEAR(_xlpm._月次年月日列) = YEAR(F335))
            )
        ),
    0)
)</f>
        <v>224000</v>
      </c>
      <c r="H335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224000</v>
      </c>
      <c r="I335"/>
      <c r="J335"/>
    </row>
    <row r="336" spans="1:10">
      <c r="A336" s="232" t="s">
        <v>377</v>
      </c>
      <c r="B336" s="2">
        <v>46258</v>
      </c>
      <c r="C336">
        <v>13144</v>
      </c>
      <c r="D336" s="2" cm="1">
        <f t="array" ref="D336">_xlfn.LET(
    _xlpm._完了日,_加工実績DATA[加工完了日],
    _xlpm._調整納期列,_t受注ﾌｧｲﾙ_東レ[調整納期],
    _xlpm._加工完了日,_xlfn.TAKE(
                _xlfn._xlws.FILTER(_xlpm._完了日,
                    (A336=_加工実績DATA[依頼NO])*
                    (YEAR(B336) = YEAR(_xlpm._完了日))
                ),1),
    IF(_xlpm._加工完了日 = 0,NA(),_xlpm._加工完了日)
)</f>
        <v>46254</v>
      </c>
      <c r="E336" s="2" t="str" cm="1">
        <f t="array" ref="E336">_xlfn.LET(
    _xlpm._完了日列,#REF!,
    _xlpm._完了日,
    _xlfn.TAKE(
        _xlfn._xlws.FILTER(_xlpm._完了日列,
            (#REF!=#REF!)*
            (DATEVALUE("2025/1/1") &lt; B336)
        ),1
    ),
    IFERROR(_xlpm._完了日,"")
)</f>
        <v/>
      </c>
      <c r="F336" s="2">
        <f t="shared" si="5"/>
        <v>46254</v>
      </c>
      <c r="G336" s="5" cm="1">
        <f t="array" ref="G33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(A336=_xlpm._依頼NO列) *
                (YEAR(_xlpm._月次年月日列) = YEAR(F336))
            )
        ),
    0)
)</f>
        <v>13144</v>
      </c>
      <c r="H336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13144</v>
      </c>
      <c r="I336"/>
      <c r="J336"/>
    </row>
    <row r="337" spans="1:10">
      <c r="A337" s="232" t="s">
        <v>378</v>
      </c>
      <c r="B337" s="2">
        <v>46258</v>
      </c>
      <c r="C337">
        <v>4505</v>
      </c>
      <c r="D337" s="2" cm="1">
        <f t="array" ref="D337">_xlfn.LET(
    _xlpm._完了日,_加工実績DATA[加工完了日],
    _xlpm._調整納期列,_t受注ﾌｧｲﾙ_東レ[調整納期],
    _xlpm._加工完了日,_xlfn.TAKE(
                _xlfn._xlws.FILTER(_xlpm._完了日,
                    (A337=_加工実績DATA[依頼NO])*
                    (YEAR(B337) = YEAR(_xlpm._完了日))
                ),1),
    IF(_xlpm._加工完了日 = 0,NA(),_xlpm._加工完了日)
)</f>
        <v>46255</v>
      </c>
      <c r="E337" s="2" t="str" cm="1">
        <f t="array" ref="E337">_xlfn.LET(
    _xlpm._完了日列,#REF!,
    _xlpm._完了日,
    _xlfn.TAKE(
        _xlfn._xlws.FILTER(_xlpm._完了日列,
            (#REF!=#REF!)*
            (DATEVALUE("2025/1/1") &lt; B337)
        ),1
    ),
    IFERROR(_xlpm._完了日,"")
)</f>
        <v/>
      </c>
      <c r="F337" s="2">
        <f t="shared" si="5"/>
        <v>46255</v>
      </c>
      <c r="G337" s="5" cm="1">
        <f t="array" ref="G33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(A337=_xlpm._依頼NO列) *
                (YEAR(_xlpm._月次年月日列) = YEAR(F337))
            )
        ),
    0)
)</f>
        <v>4505</v>
      </c>
      <c r="H337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4505</v>
      </c>
      <c r="I337"/>
      <c r="J337"/>
    </row>
    <row r="338" spans="1:10">
      <c r="A338" s="232" t="s">
        <v>381</v>
      </c>
      <c r="B338" s="2">
        <v>46258</v>
      </c>
      <c r="C338">
        <v>5184</v>
      </c>
      <c r="D338" s="2" cm="1">
        <f t="array" ref="D338">_xlfn.LET(
    _xlpm._完了日,_加工実績DATA[加工完了日],
    _xlpm._調整納期列,_t受注ﾌｧｲﾙ_東レ[調整納期],
    _xlpm._加工完了日,_xlfn.TAKE(
                _xlfn._xlws.FILTER(_xlpm._完了日,
                    (A338=_加工実績DATA[依頼NO])*
                    (YEAR(B338) = YEAR(_xlpm._完了日))
                ),1),
    IF(_xlpm._加工完了日 = 0,NA(),_xlpm._加工完了日)
)</f>
        <v>46254</v>
      </c>
      <c r="E338" s="2" t="str" cm="1">
        <f t="array" ref="E338">_xlfn.LET(
    _xlpm._完了日列,#REF!,
    _xlpm._完了日,
    _xlfn.TAKE(
        _xlfn._xlws.FILTER(_xlpm._完了日列,
            (#REF!=#REF!)*
            (DATEVALUE("2025/1/1") &lt; B338)
        ),1
    ),
    IFERROR(_xlpm._完了日,"")
)</f>
        <v/>
      </c>
      <c r="F338" s="2">
        <f t="shared" si="5"/>
        <v>46254</v>
      </c>
      <c r="G338" s="5" cm="1">
        <f t="array" ref="G33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(A338=_xlpm._依頼NO列) *
                (YEAR(_xlpm._月次年月日列) = YEAR(F338))
            )
        ),
    0)
)</f>
        <v>5184</v>
      </c>
      <c r="H338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5184</v>
      </c>
      <c r="I338"/>
      <c r="J338"/>
    </row>
    <row r="339" spans="1:10">
      <c r="A339" s="232" t="s">
        <v>382</v>
      </c>
      <c r="B339" s="2">
        <v>46258</v>
      </c>
      <c r="C339">
        <v>3708</v>
      </c>
      <c r="D339" s="2" cm="1">
        <f t="array" ref="D339">_xlfn.LET(
    _xlpm._完了日,_加工実績DATA[加工完了日],
    _xlpm._調整納期列,_t受注ﾌｧｲﾙ_東レ[調整納期],
    _xlpm._加工完了日,_xlfn.TAKE(
                _xlfn._xlws.FILTER(_xlpm._完了日,
                    (A339=_加工実績DATA[依頼NO])*
                    (YEAR(B339) = YEAR(_xlpm._完了日))
                ),1),
    IF(_xlpm._加工完了日 = 0,NA(),_xlpm._加工完了日)
)</f>
        <v>46255</v>
      </c>
      <c r="E339" s="2" t="str" cm="1">
        <f t="array" ref="E339">_xlfn.LET(
    _xlpm._完了日列,#REF!,
    _xlpm._完了日,
    _xlfn.TAKE(
        _xlfn._xlws.FILTER(_xlpm._完了日列,
            (#REF!=#REF!)*
            (DATEVALUE("2025/1/1") &lt; B339)
        ),1
    ),
    IFERROR(_xlpm._完了日,"")
)</f>
        <v/>
      </c>
      <c r="F339" s="2">
        <f t="shared" si="5"/>
        <v>46255</v>
      </c>
      <c r="G339" s="5" cm="1">
        <f t="array" ref="G33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(A339=_xlpm._依頼NO列) *
                (YEAR(_xlpm._月次年月日列) = YEAR(F339))
            )
        ),
    0)
)</f>
        <v>3708</v>
      </c>
      <c r="H339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3708</v>
      </c>
      <c r="I339"/>
      <c r="J339"/>
    </row>
    <row r="340" spans="1:10">
      <c r="A340" s="232" t="s">
        <v>383</v>
      </c>
      <c r="B340" s="2">
        <v>46258</v>
      </c>
      <c r="C340">
        <v>9000</v>
      </c>
      <c r="D340" s="2" cm="1">
        <f t="array" ref="D340">_xlfn.LET(
    _xlpm._完了日,_加工実績DATA[加工完了日],
    _xlpm._調整納期列,_t受注ﾌｧｲﾙ_東レ[調整納期],
    _xlpm._加工完了日,_xlfn.TAKE(
                _xlfn._xlws.FILTER(_xlpm._完了日,
                    (A340=_加工実績DATA[依頼NO])*
                    (YEAR(B340) = YEAR(_xlpm._完了日))
                ),1),
    IF(_xlpm._加工完了日 = 0,NA(),_xlpm._加工完了日)
)</f>
        <v>46254</v>
      </c>
      <c r="E340" s="2" t="str" cm="1">
        <f t="array" ref="E340">_xlfn.LET(
    _xlpm._完了日列,#REF!,
    _xlpm._完了日,
    _xlfn.TAKE(
        _xlfn._xlws.FILTER(_xlpm._完了日列,
            (#REF!=#REF!)*
            (DATEVALUE("2025/1/1") &lt; B340)
        ),1
    ),
    IFERROR(_xlpm._完了日,"")
)</f>
        <v/>
      </c>
      <c r="F340" s="2">
        <f t="shared" si="5"/>
        <v>46254</v>
      </c>
      <c r="G340" s="5" cm="1">
        <f t="array" ref="G34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(A340=_xlpm._依頼NO列) *
                (YEAR(_xlpm._月次年月日列) = YEAR(F340))
            )
        ),
    0)
)</f>
        <v>9000</v>
      </c>
      <c r="H340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9000</v>
      </c>
      <c r="I340"/>
      <c r="J340"/>
    </row>
    <row r="341" spans="1:10">
      <c r="A341" s="232" t="s">
        <v>384</v>
      </c>
      <c r="B341" s="2">
        <v>46258</v>
      </c>
      <c r="C341">
        <v>17000</v>
      </c>
      <c r="D341" s="2" cm="1">
        <f t="array" ref="D341">_xlfn.LET(
    _xlpm._完了日,_加工実績DATA[加工完了日],
    _xlpm._調整納期列,_t受注ﾌｧｲﾙ_東レ[調整納期],
    _xlpm._加工完了日,_xlfn.TAKE(
                _xlfn._xlws.FILTER(_xlpm._完了日,
                    (A341=_加工実績DATA[依頼NO])*
                    (YEAR(B341) = YEAR(_xlpm._完了日))
                ),1),
    IF(_xlpm._加工完了日 = 0,NA(),_xlpm._加工完了日)
)</f>
        <v>46254</v>
      </c>
      <c r="E341" s="2" t="str" cm="1">
        <f t="array" ref="E341">_xlfn.LET(
    _xlpm._完了日列,#REF!,
    _xlpm._完了日,
    _xlfn.TAKE(
        _xlfn._xlws.FILTER(_xlpm._完了日列,
            (#REF!=#REF!)*
            (DATEVALUE("2025/1/1") &lt; B341)
        ),1
    ),
    IFERROR(_xlpm._完了日,"")
)</f>
        <v/>
      </c>
      <c r="F341" s="2">
        <f t="shared" si="5"/>
        <v>46254</v>
      </c>
      <c r="G341" s="5" cm="1">
        <f t="array" ref="G34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(A341=_xlpm._依頼NO列) *
                (YEAR(_xlpm._月次年月日列) = YEAR(F341))
            )
        ),
    0)
)</f>
        <v>6400</v>
      </c>
      <c r="H341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17000</v>
      </c>
      <c r="I341"/>
      <c r="J341"/>
    </row>
    <row r="342" spans="1:10">
      <c r="A342" s="232" t="s">
        <v>385</v>
      </c>
      <c r="B342" s="2">
        <v>46258</v>
      </c>
      <c r="C342">
        <v>2520</v>
      </c>
      <c r="D342" s="2" cm="1">
        <f t="array" ref="D342">_xlfn.LET(
    _xlpm._完了日,_加工実績DATA[加工完了日],
    _xlpm._調整納期列,_t受注ﾌｧｲﾙ_東レ[調整納期],
    _xlpm._加工完了日,_xlfn.TAKE(
                _xlfn._xlws.FILTER(_xlpm._完了日,
                    (A342=_加工実績DATA[依頼NO])*
                    (YEAR(B342) = YEAR(_xlpm._完了日))
                ),1),
    IF(_xlpm._加工完了日 = 0,NA(),_xlpm._加工完了日)
)</f>
        <v>46254</v>
      </c>
      <c r="E342" s="2" t="str" cm="1">
        <f t="array" ref="E342">_xlfn.LET(
    _xlpm._完了日列,#REF!,
    _xlpm._完了日,
    _xlfn.TAKE(
        _xlfn._xlws.FILTER(_xlpm._完了日列,
            (#REF!=#REF!)*
            (DATEVALUE("2025/1/1") &lt; B342)
        ),1
    ),
    IFERROR(_xlpm._完了日,"")
)</f>
        <v/>
      </c>
      <c r="F342" s="2">
        <f t="shared" si="5"/>
        <v>46254</v>
      </c>
      <c r="G342" s="5" cm="1">
        <f t="array" ref="G34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(A342=_xlpm._依頼NO列) *
                (YEAR(_xlpm._月次年月日列) = YEAR(F342))
            )
        ),
    0)
)</f>
        <v>2520</v>
      </c>
      <c r="H342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2520</v>
      </c>
      <c r="I342"/>
      <c r="J342"/>
    </row>
    <row r="343" spans="1:10">
      <c r="A343" s="232" t="s">
        <v>884</v>
      </c>
      <c r="B343" s="2">
        <v>46258</v>
      </c>
      <c r="C343">
        <v>2520</v>
      </c>
      <c r="D343" s="2" cm="1">
        <f t="array" ref="D343">_xlfn.LET(
    _xlpm._完了日,_加工実績DATA[加工完了日],
    _xlpm._調整納期列,_t受注ﾌｧｲﾙ_東レ[調整納期],
    _xlpm._加工完了日,_xlfn.TAKE(
                _xlfn._xlws.FILTER(_xlpm._完了日,
                    (A343=_加工実績DATA[依頼NO])*
                    (YEAR(B343) = YEAR(_xlpm._完了日))
                ),1),
    IF(_xlpm._加工完了日 = 0,NA(),_xlpm._加工完了日)
)</f>
        <v>46255</v>
      </c>
      <c r="E343" s="2" t="str" cm="1">
        <f t="array" ref="E343">_xlfn.LET(
    _xlpm._完了日列,#REF!,
    _xlpm._完了日,
    _xlfn.TAKE(
        _xlfn._xlws.FILTER(_xlpm._完了日列,
            (#REF!=#REF!)*
            (DATEVALUE("2025/1/1") &lt; B343)
        ),1
    ),
    IFERROR(_xlpm._完了日,"")
)</f>
        <v/>
      </c>
      <c r="F343" s="2">
        <f t="shared" si="5"/>
        <v>46255</v>
      </c>
      <c r="G343" s="5" cm="1">
        <f t="array" ref="G34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(A343=_xlpm._依頼NO列) *
                (YEAR(_xlpm._月次年月日列) = YEAR(F343))
            )
        ),
    0)
)</f>
        <v>2520</v>
      </c>
      <c r="H343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2520</v>
      </c>
      <c r="I343"/>
      <c r="J343"/>
    </row>
    <row r="344" spans="1:10">
      <c r="A344" s="232" t="s">
        <v>372</v>
      </c>
      <c r="B344" s="2">
        <v>46261</v>
      </c>
      <c r="C344">
        <v>104000</v>
      </c>
      <c r="D344" s="2" cm="1">
        <f t="array" ref="D344">_xlfn.LET(
    _xlpm._完了日,_加工実績DATA[加工完了日],
    _xlpm._調整納期列,_t受注ﾌｧｲﾙ_東レ[調整納期],
    _xlpm._加工完了日,_xlfn.TAKE(
                _xlfn._xlws.FILTER(_xlpm._完了日,
                    (A344=_加工実績DATA[依頼NO])*
                    (YEAR(B344) = YEAR(_xlpm._完了日))
                ),1),
    IF(_xlpm._加工完了日 = 0,NA(),_xlpm._加工完了日)
)</f>
        <v>46255</v>
      </c>
      <c r="E344" s="2" t="str" cm="1">
        <f t="array" ref="E344">_xlfn.LET(
    _xlpm._完了日列,#REF!,
    _xlpm._完了日,
    _xlfn.TAKE(
        _xlfn._xlws.FILTER(_xlpm._完了日列,
            (#REF!=#REF!)*
            (DATEVALUE("2025/1/1") &lt; B344)
        ),1
    ),
    IFERROR(_xlpm._完了日,"")
)</f>
        <v/>
      </c>
      <c r="F344" s="2">
        <f t="shared" si="5"/>
        <v>46255</v>
      </c>
      <c r="G344" s="5" cm="1">
        <f t="array" ref="G34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(A344=_xlpm._依頼NO列) *
                (YEAR(_xlpm._月次年月日列) = YEAR(F344))
            )
        ),
    0)
)</f>
        <v>104000</v>
      </c>
      <c r="H344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104000</v>
      </c>
      <c r="I344"/>
      <c r="J344"/>
    </row>
    <row r="345" spans="1:10">
      <c r="A345" s="232" t="s">
        <v>373</v>
      </c>
      <c r="B345" s="2">
        <v>46261</v>
      </c>
      <c r="C345">
        <v>44800</v>
      </c>
      <c r="D345" s="2" cm="1">
        <f t="array" ref="D345">_xlfn.LET(
    _xlpm._完了日,_加工実績DATA[加工完了日],
    _xlpm._調整納期列,_t受注ﾌｧｲﾙ_東レ[調整納期],
    _xlpm._加工完了日,_xlfn.TAKE(
                _xlfn._xlws.FILTER(_xlpm._完了日,
                    (A345=_加工実績DATA[依頼NO])*
                    (YEAR(B345) = YEAR(_xlpm._完了日))
                ),1),
    IF(_xlpm._加工完了日 = 0,NA(),_xlpm._加工完了日)
)</f>
        <v>46258</v>
      </c>
      <c r="E345" s="2" t="str" cm="1">
        <f t="array" ref="E345">_xlfn.LET(
    _xlpm._完了日列,#REF!,
    _xlpm._完了日,
    _xlfn.TAKE(
        _xlfn._xlws.FILTER(_xlpm._完了日列,
            (#REF!=#REF!)*
            (DATEVALUE("2025/1/1") &lt; B345)
        ),1
    ),
    IFERROR(_xlpm._完了日,"")
)</f>
        <v/>
      </c>
      <c r="F345" s="2">
        <f t="shared" si="5"/>
        <v>46258</v>
      </c>
      <c r="G345" s="5" cm="1">
        <f t="array" ref="G34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(A345=_xlpm._依頼NO列) *
                (YEAR(_xlpm._月次年月日列) = YEAR(F345))
            )
        ),
    0)
)</f>
        <v>44800</v>
      </c>
      <c r="H345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44800</v>
      </c>
      <c r="I345"/>
      <c r="J345"/>
    </row>
    <row r="346" spans="1:10">
      <c r="A346" s="232" t="s">
        <v>374</v>
      </c>
      <c r="B346" s="2">
        <v>46262</v>
      </c>
      <c r="C346">
        <v>187200</v>
      </c>
      <c r="D346" s="2" cm="1">
        <f t="array" ref="D346">_xlfn.LET(
    _xlpm._完了日,_加工実績DATA[加工完了日],
    _xlpm._調整納期列,_t受注ﾌｧｲﾙ_東レ[調整納期],
    _xlpm._加工完了日,_xlfn.TAKE(
                _xlfn._xlws.FILTER(_xlpm._完了日,
                    (A346=_加工実績DATA[依頼NO])*
                    (YEAR(B346) = YEAR(_xlpm._完了日))
                ),1),
    IF(_xlpm._加工完了日 = 0,NA(),_xlpm._加工完了日)
)</f>
        <v>46261</v>
      </c>
      <c r="E346" s="2" t="str" cm="1">
        <f t="array" ref="E346">_xlfn.LET(
    _xlpm._完了日列,#REF!,
    _xlpm._完了日,
    _xlfn.TAKE(
        _xlfn._xlws.FILTER(_xlpm._完了日列,
            (#REF!=#REF!)*
            (DATEVALUE("2025/1/1") &lt; B346)
        ),1
    ),
    IFERROR(_xlpm._完了日,"")
)</f>
        <v/>
      </c>
      <c r="F346" s="2">
        <f t="shared" si="5"/>
        <v>46261</v>
      </c>
      <c r="G346" s="5" cm="1">
        <f t="array" ref="G34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(A346=_xlpm._依頼NO列) *
                (YEAR(_xlpm._月次年月日列) = YEAR(F346))
            )
        ),
    0)
)</f>
        <v>0</v>
      </c>
      <c r="H346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187200</v>
      </c>
      <c r="I346"/>
      <c r="J346"/>
    </row>
    <row r="347" spans="1:10">
      <c r="A347" s="232" t="s">
        <v>885</v>
      </c>
      <c r="B347" s="2">
        <v>46265</v>
      </c>
      <c r="C347">
        <v>6000</v>
      </c>
      <c r="D347" s="2" cm="1">
        <f t="array" ref="D347">_xlfn.LET(
    _xlpm._完了日,_加工実績DATA[加工完了日],
    _xlpm._調整納期列,_t受注ﾌｧｲﾙ_東レ[調整納期],
    _xlpm._加工完了日,_xlfn.TAKE(
                _xlfn._xlws.FILTER(_xlpm._完了日,
                    (A347=_加工実績DATA[依頼NO])*
                    (YEAR(B347) = YEAR(_xlpm._完了日))
                ),1),
    IF(_xlpm._加工完了日 = 0,NA(),_xlpm._加工完了日)
)</f>
        <v>46258</v>
      </c>
      <c r="E347" s="2" t="str" cm="1">
        <f t="array" ref="E347">_xlfn.LET(
    _xlpm._完了日列,#REF!,
    _xlpm._完了日,
    _xlfn.TAKE(
        _xlfn._xlws.FILTER(_xlpm._完了日列,
            (#REF!=#REF!)*
            (DATEVALUE("2025/1/1") &lt; B347)
        ),1
    ),
    IFERROR(_xlpm._完了日,"")
)</f>
        <v/>
      </c>
      <c r="F347" s="2">
        <f t="shared" si="5"/>
        <v>46258</v>
      </c>
      <c r="G347" s="5" cm="1">
        <f t="array" ref="G34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(A347=_xlpm._依頼NO列) *
                (YEAR(_xlpm._月次年月日列) = YEAR(F347))
            )
        ),
    0)
)</f>
        <v>6000</v>
      </c>
      <c r="H347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6000</v>
      </c>
      <c r="I347"/>
      <c r="J347"/>
    </row>
    <row r="348" spans="1:10">
      <c r="A348" s="232" t="s">
        <v>361</v>
      </c>
      <c r="B348" s="2">
        <v>46265</v>
      </c>
      <c r="C348">
        <v>0</v>
      </c>
      <c r="D348" s="2" cm="1">
        <f t="array" ref="D348">_xlfn.LET(
    _xlpm._完了日,_加工実績DATA[加工完了日],
    _xlpm._調整納期列,_t受注ﾌｧｲﾙ_東レ[調整納期],
    _xlpm._加工完了日,_xlfn.TAKE(
                _xlfn._xlws.FILTER(_xlpm._完了日,
                    (A348=_加工実績DATA[依頼NO])*
                    (YEAR(B348) = YEAR(_xlpm._完了日))
                ),1),
    IF(_xlpm._加工完了日 = 0,NA(),_xlpm._加工完了日)
)</f>
        <v>46261</v>
      </c>
      <c r="E348" s="2" t="str" cm="1">
        <f t="array" ref="E348">_xlfn.LET(
    _xlpm._完了日列,#REF!,
    _xlpm._完了日,
    _xlfn.TAKE(
        _xlfn._xlws.FILTER(_xlpm._完了日列,
            (#REF!=#REF!)*
            (DATEVALUE("2025/1/1") &lt; B348)
        ),1
    ),
    IFERROR(_xlpm._完了日,"")
)</f>
        <v/>
      </c>
      <c r="F348" s="2">
        <f t="shared" si="5"/>
        <v>46261</v>
      </c>
      <c r="G348" s="5" cm="1">
        <f t="array" ref="G34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(A348=_xlpm._依頼NO列) *
                (YEAR(_xlpm._月次年月日列) = YEAR(F348))
            )
        ),
    0)
)</f>
        <v>0</v>
      </c>
      <c r="H348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0</v>
      </c>
      <c r="I348"/>
      <c r="J348"/>
    </row>
    <row r="349" spans="1:10">
      <c r="A349" s="232" t="s">
        <v>325</v>
      </c>
      <c r="B349" s="2">
        <v>46265</v>
      </c>
      <c r="C349">
        <v>13600</v>
      </c>
      <c r="D349" s="2" cm="1">
        <f t="array" ref="D349">_xlfn.LET(
    _xlpm._完了日,_加工実績DATA[加工完了日],
    _xlpm._調整納期列,_t受注ﾌｧｲﾙ_東レ[調整納期],
    _xlpm._加工完了日,_xlfn.TAKE(
                _xlfn._xlws.FILTER(_xlpm._完了日,
                    (A349=_加工実績DATA[依頼NO])*
                    (YEAR(B349) = YEAR(_xlpm._完了日))
                ),1),
    IF(_xlpm._加工完了日 = 0,NA(),_xlpm._加工完了日)
)</f>
        <v>46260</v>
      </c>
      <c r="E349" s="2" t="str" cm="1">
        <f t="array" ref="E349">_xlfn.LET(
    _xlpm._完了日列,#REF!,
    _xlpm._完了日,
    _xlfn.TAKE(
        _xlfn._xlws.FILTER(_xlpm._完了日列,
            (#REF!=#REF!)*
            (DATEVALUE("2025/1/1") &lt; B349)
        ),1
    ),
    IFERROR(_xlpm._完了日,"")
)</f>
        <v/>
      </c>
      <c r="F349" s="2">
        <f t="shared" si="5"/>
        <v>46260</v>
      </c>
      <c r="G349" s="5" cm="1">
        <f t="array" ref="G34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(A349=_xlpm._依頼NO列) *
                (YEAR(_xlpm._月次年月日列) = YEAR(F349))
            )
        ),
    0)
)</f>
        <v>13600</v>
      </c>
      <c r="H349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13600</v>
      </c>
      <c r="I349"/>
      <c r="J349"/>
    </row>
    <row r="350" spans="1:10">
      <c r="A350" s="232" t="s">
        <v>327</v>
      </c>
      <c r="B350" s="2">
        <v>46265</v>
      </c>
      <c r="C350">
        <v>22200</v>
      </c>
      <c r="D350" s="2" cm="1">
        <f t="array" ref="D350">_xlfn.LET(
    _xlpm._完了日,_加工実績DATA[加工完了日],
    _xlpm._調整納期列,_t受注ﾌｧｲﾙ_東レ[調整納期],
    _xlpm._加工完了日,_xlfn.TAKE(
                _xlfn._xlws.FILTER(_xlpm._完了日,
                    (A350=_加工実績DATA[依頼NO])*
                    (YEAR(B350) = YEAR(_xlpm._完了日))
                ),1),
    IF(_xlpm._加工完了日 = 0,NA(),_xlpm._加工完了日)
)</f>
        <v>46260</v>
      </c>
      <c r="E350" s="2" t="str" cm="1">
        <f t="array" ref="E350">_xlfn.LET(
    _xlpm._完了日列,#REF!,
    _xlpm._完了日,
    _xlfn.TAKE(
        _xlfn._xlws.FILTER(_xlpm._完了日列,
            (#REF!=#REF!)*
            (DATEVALUE("2025/1/1") &lt; B350)
        ),1
    ),
    IFERROR(_xlpm._完了日,"")
)</f>
        <v/>
      </c>
      <c r="F350" s="2">
        <f t="shared" si="5"/>
        <v>46260</v>
      </c>
      <c r="G350" s="5" cm="1">
        <f t="array" ref="G35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(A350=_xlpm._依頼NO列) *
                (YEAR(_xlpm._月次年月日列) = YEAR(F350))
            )
        ),
    0)
)</f>
        <v>22200</v>
      </c>
      <c r="H350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22200</v>
      </c>
      <c r="I350"/>
      <c r="J350"/>
    </row>
    <row r="351" spans="1:10">
      <c r="A351" s="232" t="s">
        <v>157</v>
      </c>
      <c r="B351" s="2">
        <v>46265</v>
      </c>
      <c r="C351">
        <v>82500</v>
      </c>
      <c r="D351" s="2" cm="1">
        <f t="array" ref="D351">_xlfn.LET(
    _xlpm._完了日,_加工実績DATA[加工完了日],
    _xlpm._調整納期列,_t受注ﾌｧｲﾙ_東レ[調整納期],
    _xlpm._加工完了日,_xlfn.TAKE(
                _xlfn._xlws.FILTER(_xlpm._完了日,
                    (A351=_加工実績DATA[依頼NO])*
                    (YEAR(B351) = YEAR(_xlpm._完了日))
                ),1),
    IF(_xlpm._加工完了日 = 0,NA(),_xlpm._加工完了日)
)</f>
        <v>46260</v>
      </c>
      <c r="E351" s="2" t="str" cm="1">
        <f t="array" ref="E351">_xlfn.LET(
    _xlpm._完了日列,#REF!,
    _xlpm._完了日,
    _xlfn.TAKE(
        _xlfn._xlws.FILTER(_xlpm._完了日列,
            (#REF!=#REF!)*
            (DATEVALUE("2025/1/1") &lt; B351)
        ),1
    ),
    IFERROR(_xlpm._完了日,"")
)</f>
        <v/>
      </c>
      <c r="F351" s="2">
        <f t="shared" si="5"/>
        <v>46260</v>
      </c>
      <c r="G351" s="5" cm="1">
        <f t="array" ref="G35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(A351=_xlpm._依頼NO列) *
                (YEAR(_xlpm._月次年月日列) = YEAR(F351))
            )
        ),
    0)
)</f>
        <v>82500</v>
      </c>
      <c r="H351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82500</v>
      </c>
      <c r="I351"/>
      <c r="J351"/>
    </row>
    <row r="352" spans="1:10">
      <c r="A352" s="232" t="s">
        <v>886</v>
      </c>
      <c r="B352" s="2">
        <v>46265</v>
      </c>
      <c r="C352">
        <v>114000</v>
      </c>
      <c r="D352" s="2" cm="1">
        <f t="array" ref="D352">_xlfn.LET(
    _xlpm._完了日,_加工実績DATA[加工完了日],
    _xlpm._調整納期列,_t受注ﾌｧｲﾙ_東レ[調整納期],
    _xlpm._加工完了日,_xlfn.TAKE(
                _xlfn._xlws.FILTER(_xlpm._完了日,
                    (A352=_加工実績DATA[依頼NO])*
                    (YEAR(B352) = YEAR(_xlpm._完了日))
                ),1),
    IF(_xlpm._加工完了日 = 0,NA(),_xlpm._加工完了日)
)</f>
        <v>46260</v>
      </c>
      <c r="E352" s="2" t="str" cm="1">
        <f t="array" ref="E352">_xlfn.LET(
    _xlpm._完了日列,#REF!,
    _xlpm._完了日,
    _xlfn.TAKE(
        _xlfn._xlws.FILTER(_xlpm._完了日列,
            (#REF!=#REF!)*
            (DATEVALUE("2025/1/1") &lt; B352)
        ),1
    ),
    IFERROR(_xlpm._完了日,"")
)</f>
        <v/>
      </c>
      <c r="F352" s="2">
        <f t="shared" si="5"/>
        <v>46260</v>
      </c>
      <c r="G352" s="5" cm="1">
        <f t="array" ref="G35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(A352=_xlpm._依頼NO列) *
                (YEAR(_xlpm._月次年月日列) = YEAR(F352))
            )
        ),
    0)
)</f>
        <v>114000</v>
      </c>
      <c r="H352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114000</v>
      </c>
      <c r="I352"/>
      <c r="J352"/>
    </row>
    <row r="353" spans="1:10">
      <c r="A353" s="232" t="s">
        <v>154</v>
      </c>
      <c r="B353" s="2">
        <v>46261</v>
      </c>
      <c r="C353">
        <v>35000</v>
      </c>
      <c r="D353" s="2" cm="1">
        <f t="array" ref="D353">_xlfn.LET(
    _xlpm._完了日,_加工実績DATA[加工完了日],
    _xlpm._調整納期列,_t受注ﾌｧｲﾙ_東レ[調整納期],
    _xlpm._加工完了日,_xlfn.TAKE(
                _xlfn._xlws.FILTER(_xlpm._完了日,
                    (A353=_加工実績DATA[依頼NO])*
                    (YEAR(B353) = YEAR(_xlpm._完了日))
                ),1),
    IF(_xlpm._加工完了日 = 0,NA(),_xlpm._加工完了日)
)</f>
        <v>46258</v>
      </c>
      <c r="E353" s="2" t="str" cm="1">
        <f t="array" ref="E353">_xlfn.LET(
    _xlpm._完了日列,#REF!,
    _xlpm._完了日,
    _xlfn.TAKE(
        _xlfn._xlws.FILTER(_xlpm._完了日列,
            (#REF!=#REF!)*
            (DATEVALUE("2025/1/1") &lt; B353)
        ),1
    ),
    IFERROR(_xlpm._完了日,"")
)</f>
        <v/>
      </c>
      <c r="F353" s="2">
        <f t="shared" si="5"/>
        <v>46258</v>
      </c>
      <c r="G353" s="5" cm="1">
        <f t="array" ref="G35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(A353=_xlpm._依頼NO列) *
                (YEAR(_xlpm._月次年月日列) = YEAR(F353))
            )
        ),
    0)
)</f>
        <v>35000</v>
      </c>
      <c r="H353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35000</v>
      </c>
      <c r="I353"/>
      <c r="J353"/>
    </row>
    <row r="354" spans="1:10">
      <c r="A354" s="232" t="s">
        <v>3677</v>
      </c>
      <c r="B354" s="2">
        <v>46265</v>
      </c>
      <c r="C354">
        <v>171000</v>
      </c>
      <c r="D354" s="2" cm="1">
        <f t="array" ref="D354">_xlfn.LET(
    _xlpm._完了日,_加工実績DATA[加工完了日],
    _xlpm._調整納期列,_t受注ﾌｧｲﾙ_東レ[調整納期],
    _xlpm._加工完了日,_xlfn.TAKE(
                _xlfn._xlws.FILTER(_xlpm._完了日,
                    (A354=_加工実績DATA[依頼NO])*
                    (YEAR(B354) = YEAR(_xlpm._完了日))
                ),1),
    IF(_xlpm._加工完了日 = 0,NA(),_xlpm._加工完了日)
)</f>
        <v>46261</v>
      </c>
      <c r="E354" s="2" t="str" cm="1">
        <f t="array" ref="E354">_xlfn.LET(
    _xlpm._完了日列,#REF!,
    _xlpm._完了日,
    _xlfn.TAKE(
        _xlfn._xlws.FILTER(_xlpm._完了日列,
            (#REF!=#REF!)*
            (DATEVALUE("2025/1/1") &lt; B354)
        ),1
    ),
    IFERROR(_xlpm._完了日,"")
)</f>
        <v/>
      </c>
      <c r="F354" s="2">
        <f t="shared" si="5"/>
        <v>46261</v>
      </c>
      <c r="G354" s="5" cm="1">
        <f t="array" ref="G35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(A354=_xlpm._依頼NO列) *
                (YEAR(_xlpm._月次年月日列) = YEAR(F354))
            )
        ),
    0)
)</f>
        <v>0</v>
      </c>
      <c r="H354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171000</v>
      </c>
      <c r="I354"/>
      <c r="J354"/>
    </row>
    <row r="355" spans="1:10">
      <c r="A355" s="232" t="s">
        <v>376</v>
      </c>
      <c r="B355" s="2">
        <v>46265</v>
      </c>
      <c r="C355">
        <v>0</v>
      </c>
      <c r="D355" s="2" cm="1">
        <f t="array" ref="D355">_xlfn.LET(
    _xlpm._完了日,_加工実績DATA[加工完了日],
    _xlpm._調整納期列,_t受注ﾌｧｲﾙ_東レ[調整納期],
    _xlpm._加工完了日,_xlfn.TAKE(
                _xlfn._xlws.FILTER(_xlpm._完了日,
                    (A355=_加工実績DATA[依頼NO])*
                    (YEAR(B355) = YEAR(_xlpm._完了日))
                ),1),
    IF(_xlpm._加工完了日 = 0,NA(),_xlpm._加工完了日)
)</f>
        <v>46261</v>
      </c>
      <c r="E355" s="2" t="str" cm="1">
        <f t="array" ref="E355">_xlfn.LET(
    _xlpm._完了日列,#REF!,
    _xlpm._完了日,
    _xlfn.TAKE(
        _xlfn._xlws.FILTER(_xlpm._完了日列,
            (#REF!=#REF!)*
            (DATEVALUE("2025/1/1") &lt; B355)
        ),1
    ),
    IFERROR(_xlpm._完了日,"")
)</f>
        <v/>
      </c>
      <c r="F355" s="2">
        <f t="shared" si="5"/>
        <v>46261</v>
      </c>
      <c r="G355" s="5" cm="1">
        <f t="array" ref="G35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(A355=_xlpm._依頼NO列) *
                (YEAR(_xlpm._月次年月日列) = YEAR(F355))
            )
        ),
    0)
)</f>
        <v>0</v>
      </c>
      <c r="H355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0</v>
      </c>
      <c r="I355"/>
      <c r="J355"/>
    </row>
    <row r="356" spans="1:10">
      <c r="A356" s="232" t="s">
        <v>379</v>
      </c>
      <c r="B356" s="2">
        <v>46265</v>
      </c>
      <c r="C356">
        <v>48000</v>
      </c>
      <c r="D356" s="2" cm="1">
        <f t="array" ref="D356">_xlfn.LET(
    _xlpm._完了日,_加工実績DATA[加工完了日],
    _xlpm._調整納期列,_t受注ﾌｧｲﾙ_東レ[調整納期],
    _xlpm._加工完了日,_xlfn.TAKE(
                _xlfn._xlws.FILTER(_xlpm._完了日,
                    (A356=_加工実績DATA[依頼NO])*
                    (YEAR(B356) = YEAR(_xlpm._完了日))
                ),1),
    IF(_xlpm._加工完了日 = 0,NA(),_xlpm._加工完了日)
)</f>
        <v>46261</v>
      </c>
      <c r="E356" s="2" t="str" cm="1">
        <f t="array" ref="E356">_xlfn.LET(
    _xlpm._完了日列,#REF!,
    _xlpm._完了日,
    _xlfn.TAKE(
        _xlfn._xlws.FILTER(_xlpm._完了日列,
            (#REF!=#REF!)*
            (DATEVALUE("2025/1/1") &lt; B356)
        ),1
    ),
    IFERROR(_xlpm._完了日,"")
)</f>
        <v/>
      </c>
      <c r="F356" s="2">
        <f t="shared" si="5"/>
        <v>46261</v>
      </c>
      <c r="G356" s="5" cm="1">
        <f t="array" ref="G35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(A356=_xlpm._依頼NO列) *
                (YEAR(_xlpm._月次年月日列) = YEAR(F356))
            )
        ),
    0)
)</f>
        <v>0</v>
      </c>
      <c r="H356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48000</v>
      </c>
      <c r="I356"/>
      <c r="J356"/>
    </row>
    <row r="357" spans="1:10">
      <c r="A357" s="232" t="s">
        <v>3725</v>
      </c>
      <c r="B357" s="2">
        <v>46259</v>
      </c>
      <c r="C357">
        <v>10728</v>
      </c>
      <c r="D357" s="2" cm="1">
        <f t="array" ref="D357">_xlfn.LET(
    _xlpm._完了日,_加工実績DATA[加工完了日],
    _xlpm._調整納期列,_t受注ﾌｧｲﾙ_東レ[調整納期],
    _xlpm._加工完了日,_xlfn.TAKE(
                _xlfn._xlws.FILTER(_xlpm._完了日,
                    (A357=_加工実績DATA[依頼NO])*
                    (YEAR(B357) = YEAR(_xlpm._完了日))
                ),1),
    IF(_xlpm._加工完了日 = 0,NA(),_xlpm._加工完了日)
)</f>
        <v>46255</v>
      </c>
      <c r="E357" s="2" t="str" cm="1">
        <f t="array" ref="E357">_xlfn.LET(
    _xlpm._完了日列,#REF!,
    _xlpm._完了日,
    _xlfn.TAKE(
        _xlfn._xlws.FILTER(_xlpm._完了日列,
            (#REF!=#REF!)*
            (DATEVALUE("2025/1/1") &lt; B357)
        ),1
    ),
    IFERROR(_xlpm._完了日,"")
)</f>
        <v/>
      </c>
      <c r="F357" s="2">
        <f t="shared" si="5"/>
        <v>46255</v>
      </c>
      <c r="G357" s="5" cm="1">
        <f t="array" ref="G35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(A357=_xlpm._依頼NO列) *
                (YEAR(_xlpm._月次年月日列) = YEAR(F357))
            )
        ),
    0)
)</f>
        <v>10728</v>
      </c>
      <c r="H357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10728</v>
      </c>
      <c r="I357"/>
      <c r="J357"/>
    </row>
    <row r="358" spans="1:10">
      <c r="A358" s="232" t="s">
        <v>387</v>
      </c>
      <c r="B358" s="2">
        <v>46274</v>
      </c>
      <c r="C358">
        <v>67200</v>
      </c>
      <c r="D358" s="2" t="e" cm="1" vm="10">
        <f t="array" ref="D358">_xlfn.LET(
    _xlpm._完了日,_加工実績DATA[加工完了日],
    _xlpm._調整納期列,_t受注ﾌｧｲﾙ_東レ[調整納期],
    _xlpm._加工完了日,_xlfn.TAKE(
                _xlfn._xlws.FILTER(_xlpm._完了日,
                    (A358=_加工実績DATA[依頼NO])*
                    (YEAR(B358) = YEAR(_xlpm._完了日))
                ),1),
    IF(_xlpm._加工完了日 = 0,NA(),_xlpm._加工完了日)
)</f>
        <v>#VALUE!</v>
      </c>
      <c r="E358" s="2" t="str" cm="1">
        <f t="array" ref="E358">_xlfn.LET(
    _xlpm._完了日列,#REF!,
    _xlpm._完了日,
    _xlfn.TAKE(
        _xlfn._xlws.FILTER(_xlpm._完了日列,
            (#REF!=#REF!)*
            (DATEVALUE("2025/1/1") &lt; B358)
        ),1
    ),
    IFERROR(_xlpm._完了日,"")
)</f>
        <v/>
      </c>
      <c r="F358" s="2">
        <f t="shared" si="5"/>
        <v>46274</v>
      </c>
      <c r="G358" s="5" cm="1">
        <f t="array" ref="G35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(A358=_xlpm._依頼NO列) *
                (YEAR(_xlpm._月次年月日列) = YEAR(F358))
            )
        ),
    0)
)</f>
        <v>0</v>
      </c>
      <c r="H358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67200</v>
      </c>
      <c r="I358"/>
      <c r="J358"/>
    </row>
    <row r="359" spans="1:10">
      <c r="A359" s="232" t="s">
        <v>230</v>
      </c>
      <c r="B359" s="2">
        <v>46272</v>
      </c>
      <c r="C359">
        <v>67600</v>
      </c>
      <c r="D359" s="2" t="e" cm="1" vm="10">
        <f t="array" ref="D359">_xlfn.LET(
    _xlpm._完了日,_加工実績DATA[加工完了日],
    _xlpm._調整納期列,_t受注ﾌｧｲﾙ_東レ[調整納期],
    _xlpm._加工完了日,_xlfn.TAKE(
                _xlfn._xlws.FILTER(_xlpm._完了日,
                    (A359=_加工実績DATA[依頼NO])*
                    (YEAR(B359) = YEAR(_xlpm._完了日))
                ),1),
    IF(_xlpm._加工完了日 = 0,NA(),_xlpm._加工完了日)
)</f>
        <v>#VALUE!</v>
      </c>
      <c r="E359" s="2" t="str" cm="1">
        <f t="array" ref="E359">_xlfn.LET(
    _xlpm._完了日列,#REF!,
    _xlpm._完了日,
    _xlfn.TAKE(
        _xlfn._xlws.FILTER(_xlpm._完了日列,
            (#REF!=#REF!)*
            (DATEVALUE("2025/1/1") &lt; B359)
        ),1
    ),
    IFERROR(_xlpm._完了日,"")
)</f>
        <v/>
      </c>
      <c r="F359" s="2">
        <f t="shared" si="5"/>
        <v>46272</v>
      </c>
      <c r="G359" s="5" cm="1">
        <f t="array" ref="G35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(A359=_xlpm._依頼NO列) *
                (YEAR(_xlpm._月次年月日列) = YEAR(F359))
            )
        ),
    0)
)</f>
        <v>0</v>
      </c>
      <c r="H359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67600</v>
      </c>
      <c r="I359"/>
      <c r="J359"/>
    </row>
    <row r="360" spans="1:10">
      <c r="A360" s="232" t="s">
        <v>386</v>
      </c>
      <c r="B360" s="2">
        <v>46272</v>
      </c>
      <c r="C360">
        <v>260000</v>
      </c>
      <c r="D360" s="2" cm="1">
        <f t="array" ref="D360">_xlfn.LET(
    _xlpm._完了日,_加工実績DATA[加工完了日],
    _xlpm._調整納期列,_t受注ﾌｧｲﾙ_東レ[調整納期],
    _xlpm._加工完了日,_xlfn.TAKE(
                _xlfn._xlws.FILTER(_xlpm._完了日,
                    (A360=_加工実績DATA[依頼NO])*
                    (YEAR(B360) = YEAR(_xlpm._完了日))
                ),1),
    IF(_xlpm._加工完了日 = 0,NA(),_xlpm._加工完了日)
)</f>
        <v>46267</v>
      </c>
      <c r="E360" s="2" t="str" cm="1">
        <f t="array" ref="E360">_xlfn.LET(
    _xlpm._完了日列,#REF!,
    _xlpm._完了日,
    _xlfn.TAKE(
        _xlfn._xlws.FILTER(_xlpm._完了日列,
            (#REF!=#REF!)*
            (DATEVALUE("2025/1/1") &lt; B360)
        ),1
    ),
    IFERROR(_xlpm._完了日,"")
)</f>
        <v/>
      </c>
      <c r="F360" s="2">
        <f t="shared" si="5"/>
        <v>46267</v>
      </c>
      <c r="G360" s="5" cm="1">
        <f t="array" ref="G36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(A360=_xlpm._依頼NO列) *
                (YEAR(_xlpm._月次年月日列) = YEAR(F360))
            )
        ),
    0)
)</f>
        <v>0</v>
      </c>
      <c r="H360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260000</v>
      </c>
      <c r="I360"/>
      <c r="J360"/>
    </row>
    <row r="361" spans="1:10">
      <c r="A361" s="232" t="s">
        <v>4373</v>
      </c>
      <c r="B361" s="2">
        <v>46276</v>
      </c>
      <c r="C361">
        <v>117000</v>
      </c>
      <c r="D361" s="2" cm="1">
        <f t="array" ref="D361">_xlfn.LET(
    _xlpm._完了日,_加工実績DATA[加工完了日],
    _xlpm._調整納期列,_t受注ﾌｧｲﾙ_東レ[調整納期],
    _xlpm._加工完了日,_xlfn.TAKE(
                _xlfn._xlws.FILTER(_xlpm._完了日,
                    (A361=_加工実績DATA[依頼NO])*
                    (YEAR(B361) = YEAR(_xlpm._完了日))
                ),1),
    IF(_xlpm._加工完了日 = 0,NA(),_xlpm._加工完了日)
)</f>
        <v>46266</v>
      </c>
      <c r="E361" s="2" t="str" cm="1">
        <f t="array" ref="E361">_xlfn.LET(
    _xlpm._完了日列,#REF!,
    _xlpm._完了日,
    _xlfn.TAKE(
        _xlfn._xlws.FILTER(_xlpm._完了日列,
            (#REF!=#REF!)*
            (DATEVALUE("2025/1/1") &lt; B361)
        ),1
    ),
    IFERROR(_xlpm._完了日,"")
)</f>
        <v/>
      </c>
      <c r="F361" s="2">
        <f t="shared" si="5"/>
        <v>46266</v>
      </c>
      <c r="G361" s="5" cm="1">
        <f t="array" ref="G36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(A361=_xlpm._依頼NO列) *
                (YEAR(_xlpm._月次年月日列) = YEAR(F361))
            )
        ),
    0)
)</f>
        <v>0</v>
      </c>
      <c r="H361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117000</v>
      </c>
      <c r="I361"/>
      <c r="J361"/>
    </row>
    <row r="362" spans="1:10">
      <c r="A362" s="232" t="s">
        <v>388</v>
      </c>
      <c r="B362" s="2">
        <v>46273</v>
      </c>
      <c r="C362">
        <v>302400</v>
      </c>
      <c r="D362" s="2" t="e" cm="1" vm="10">
        <f t="array" ref="D362">_xlfn.LET(
    _xlpm._完了日,_加工実績DATA[加工完了日],
    _xlpm._調整納期列,_t受注ﾌｧｲﾙ_東レ[調整納期],
    _xlpm._加工完了日,_xlfn.TAKE(
                _xlfn._xlws.FILTER(_xlpm._完了日,
                    (A362=_加工実績DATA[依頼NO])*
                    (YEAR(B362) = YEAR(_xlpm._完了日))
                ),1),
    IF(_xlpm._加工完了日 = 0,NA(),_xlpm._加工完了日)
)</f>
        <v>#VALUE!</v>
      </c>
      <c r="E362" s="2" t="str" cm="1">
        <f t="array" ref="E362">_xlfn.LET(
    _xlpm._完了日列,#REF!,
    _xlpm._完了日,
    _xlfn.TAKE(
        _xlfn._xlws.FILTER(_xlpm._完了日列,
            (#REF!=#REF!)*
            (DATEVALUE("2025/1/1") &lt; B362)
        ),1
    ),
    IFERROR(_xlpm._完了日,"")
)</f>
        <v/>
      </c>
      <c r="F362" s="2">
        <f t="shared" si="5"/>
        <v>46273</v>
      </c>
      <c r="G362" s="5" cm="1">
        <f t="array" ref="G36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(A362=_xlpm._依頼NO列) *
                (YEAR(_xlpm._月次年月日列) = YEAR(F362))
            )
        ),
    0)
)</f>
        <v>0</v>
      </c>
      <c r="H362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302400</v>
      </c>
      <c r="I362"/>
      <c r="J362"/>
    </row>
    <row r="363" spans="1:10">
      <c r="A363" s="232" t="s">
        <v>295</v>
      </c>
      <c r="B363" s="2">
        <v>46269</v>
      </c>
      <c r="C363">
        <v>38750</v>
      </c>
      <c r="D363" s="2" cm="1">
        <f t="array" ref="D363">_xlfn.LET(
    _xlpm._完了日,_加工実績DATA[加工完了日],
    _xlpm._調整納期列,_t受注ﾌｧｲﾙ_東レ[調整納期],
    _xlpm._加工完了日,_xlfn.TAKE(
                _xlfn._xlws.FILTER(_xlpm._完了日,
                    (A363=_加工実績DATA[依頼NO])*
                    (YEAR(B363) = YEAR(_xlpm._完了日))
                ),1),
    IF(_xlpm._加工完了日 = 0,NA(),_xlpm._加工完了日)
)</f>
        <v>46266</v>
      </c>
      <c r="E363" s="2" t="str" cm="1">
        <f t="array" ref="E363">_xlfn.LET(
    _xlpm._完了日列,#REF!,
    _xlpm._完了日,
    _xlfn.TAKE(
        _xlfn._xlws.FILTER(_xlpm._完了日列,
            (#REF!=#REF!)*
            (DATEVALUE("2025/1/1") &lt; B363)
        ),1
    ),
    IFERROR(_xlpm._完了日,"")
)</f>
        <v/>
      </c>
      <c r="F363" s="2">
        <f t="shared" si="5"/>
        <v>46266</v>
      </c>
      <c r="G363" s="5" cm="1">
        <f t="array" ref="G36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(A363=_xlpm._依頼NO列) *
                (YEAR(_xlpm._月次年月日列) = YEAR(F363))
            )
        ),
    0)
)</f>
        <v>0</v>
      </c>
      <c r="H363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38750</v>
      </c>
      <c r="I363"/>
      <c r="J363"/>
    </row>
    <row r="364" spans="1:10">
      <c r="A364" s="232" t="s">
        <v>390</v>
      </c>
      <c r="B364" s="2">
        <v>46281</v>
      </c>
      <c r="C364">
        <v>256000</v>
      </c>
      <c r="D364" s="2" t="e" cm="1" vm="10">
        <f t="array" ref="D364">_xlfn.LET(
    _xlpm._完了日,_加工実績DATA[加工完了日],
    _xlpm._調整納期列,_t受注ﾌｧｲﾙ_東レ[調整納期],
    _xlpm._加工完了日,_xlfn.TAKE(
                _xlfn._xlws.FILTER(_xlpm._完了日,
                    (A364=_加工実績DATA[依頼NO])*
                    (YEAR(B364) = YEAR(_xlpm._完了日))
                ),1),
    IF(_xlpm._加工完了日 = 0,NA(),_xlpm._加工完了日)
)</f>
        <v>#VALUE!</v>
      </c>
      <c r="E364" s="2" t="str" cm="1">
        <f t="array" ref="E364">_xlfn.LET(
    _xlpm._完了日列,#REF!,
    _xlpm._完了日,
    _xlfn.TAKE(
        _xlfn._xlws.FILTER(_xlpm._完了日列,
            (#REF!=#REF!)*
            (DATEVALUE("2025/1/1") &lt; B364)
        ),1
    ),
    IFERROR(_xlpm._完了日,"")
)</f>
        <v/>
      </c>
      <c r="F364" s="2">
        <f t="shared" si="5"/>
        <v>46281</v>
      </c>
      <c r="G364" s="5" cm="1">
        <f t="array" ref="G36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(A364=_xlpm._依頼NO列) *
                (YEAR(_xlpm._月次年月日列) = YEAR(F364))
            )
        ),
    0)
)</f>
        <v>0</v>
      </c>
      <c r="H364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256000</v>
      </c>
      <c r="I364"/>
      <c r="J364"/>
    </row>
    <row r="365" spans="1:10">
      <c r="A365" s="232" t="s">
        <v>296</v>
      </c>
      <c r="B365" s="2">
        <v>46273</v>
      </c>
      <c r="C365">
        <v>171000</v>
      </c>
      <c r="D365" s="2" t="e" cm="1" vm="10">
        <f t="array" ref="D365">_xlfn.LET(
    _xlpm._完了日,_加工実績DATA[加工完了日],
    _xlpm._調整納期列,_t受注ﾌｧｲﾙ_東レ[調整納期],
    _xlpm._加工完了日,_xlfn.TAKE(
                _xlfn._xlws.FILTER(_xlpm._完了日,
                    (A365=_加工実績DATA[依頼NO])*
                    (YEAR(B365) = YEAR(_xlpm._完了日))
                ),1),
    IF(_xlpm._加工完了日 = 0,NA(),_xlpm._加工完了日)
)</f>
        <v>#VALUE!</v>
      </c>
      <c r="E365" s="2" t="str" cm="1">
        <f t="array" ref="E365">_xlfn.LET(
    _xlpm._完了日列,#REF!,
    _xlpm._完了日,
    _xlfn.TAKE(
        _xlfn._xlws.FILTER(_xlpm._完了日列,
            (#REF!=#REF!)*
            (DATEVALUE("2025/1/1") &lt; B365)
        ),1
    ),
    IFERROR(_xlpm._完了日,"")
)</f>
        <v/>
      </c>
      <c r="F365" s="2">
        <f t="shared" si="5"/>
        <v>46273</v>
      </c>
      <c r="G365" s="5" cm="1">
        <f t="array" ref="G36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(A365=_xlpm._依頼NO列) *
                (YEAR(_xlpm._月次年月日列) = YEAR(F365))
            )
        ),
    0)
)</f>
        <v>0</v>
      </c>
      <c r="H365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171000</v>
      </c>
      <c r="I365"/>
      <c r="J365"/>
    </row>
    <row r="366" spans="1:10">
      <c r="A366" s="232" t="s">
        <v>297</v>
      </c>
      <c r="B366" s="2">
        <v>46275</v>
      </c>
      <c r="C366">
        <v>171000</v>
      </c>
      <c r="D366" s="2" t="e" cm="1" vm="10">
        <f t="array" ref="D366">_xlfn.LET(
    _xlpm._完了日,_加工実績DATA[加工完了日],
    _xlpm._調整納期列,_t受注ﾌｧｲﾙ_東レ[調整納期],
    _xlpm._加工完了日,_xlfn.TAKE(
                _xlfn._xlws.FILTER(_xlpm._完了日,
                    (A366=_加工実績DATA[依頼NO])*
                    (YEAR(B366) = YEAR(_xlpm._完了日))
                ),1),
    IF(_xlpm._加工完了日 = 0,NA(),_xlpm._加工完了日)
)</f>
        <v>#VALUE!</v>
      </c>
      <c r="E366" s="2" t="str" cm="1">
        <f t="array" ref="E366">_xlfn.LET(
    _xlpm._完了日列,#REF!,
    _xlpm._完了日,
    _xlfn.TAKE(
        _xlfn._xlws.FILTER(_xlpm._完了日列,
            (#REF!=#REF!)*
            (DATEVALUE("2025/1/1") &lt; B366)
        ),1
    ),
    IFERROR(_xlpm._完了日,"")
)</f>
        <v/>
      </c>
      <c r="F366" s="2">
        <f t="shared" si="5"/>
        <v>46275</v>
      </c>
      <c r="G366" s="5" cm="1">
        <f t="array" ref="G366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(A366=_xlpm._依頼NO列) *
                (YEAR(_xlpm._月次年月日列) = YEAR(F366))
            )
        ),
    0)
)</f>
        <v>0</v>
      </c>
      <c r="H366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171000</v>
      </c>
      <c r="I366"/>
      <c r="J366"/>
    </row>
    <row r="367" spans="1:10">
      <c r="A367" s="232" t="s">
        <v>298</v>
      </c>
      <c r="B367" s="2">
        <v>46276</v>
      </c>
      <c r="C367">
        <v>171000</v>
      </c>
      <c r="D367" s="2" t="e" cm="1" vm="10">
        <f t="array" ref="D367">_xlfn.LET(
    _xlpm._完了日,_加工実績DATA[加工完了日],
    _xlpm._調整納期列,_t受注ﾌｧｲﾙ_東レ[調整納期],
    _xlpm._加工完了日,_xlfn.TAKE(
                _xlfn._xlws.FILTER(_xlpm._完了日,
                    (A367=_加工実績DATA[依頼NO])*
                    (YEAR(B367) = YEAR(_xlpm._完了日))
                ),1),
    IF(_xlpm._加工完了日 = 0,NA(),_xlpm._加工完了日)
)</f>
        <v>#VALUE!</v>
      </c>
      <c r="E367" s="2" t="str" cm="1">
        <f t="array" ref="E367">_xlfn.LET(
    _xlpm._完了日列,#REF!,
    _xlpm._完了日,
    _xlfn.TAKE(
        _xlfn._xlws.FILTER(_xlpm._完了日列,
            (#REF!=#REF!)*
            (DATEVALUE("2025/1/1") &lt; B367)
        ),1
    ),
    IFERROR(_xlpm._完了日,"")
)</f>
        <v/>
      </c>
      <c r="F367" s="2">
        <f t="shared" si="5"/>
        <v>46276</v>
      </c>
      <c r="G367" s="5" cm="1">
        <f t="array" ref="G367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(A367=_xlpm._依頼NO列) *
                (YEAR(_xlpm._月次年月日列) = YEAR(F367))
            )
        ),
    0)
)</f>
        <v>0</v>
      </c>
      <c r="H367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171000</v>
      </c>
      <c r="I367"/>
      <c r="J367"/>
    </row>
    <row r="368" spans="1:10">
      <c r="A368" s="232" t="s">
        <v>389</v>
      </c>
      <c r="B368" s="2">
        <v>46283</v>
      </c>
      <c r="C368">
        <v>120400</v>
      </c>
      <c r="D368" s="2" t="e" cm="1" vm="10">
        <f t="array" ref="D368">_xlfn.LET(
    _xlpm._完了日,_加工実績DATA[加工完了日],
    _xlpm._調整納期列,_t受注ﾌｧｲﾙ_東レ[調整納期],
    _xlpm._加工完了日,_xlfn.TAKE(
                _xlfn._xlws.FILTER(_xlpm._完了日,
                    (A368=_加工実績DATA[依頼NO])*
                    (YEAR(B368) = YEAR(_xlpm._完了日))
                ),1),
    IF(_xlpm._加工完了日 = 0,NA(),_xlpm._加工完了日)
)</f>
        <v>#VALUE!</v>
      </c>
      <c r="E368" s="2" t="str" cm="1">
        <f t="array" ref="E368">_xlfn.LET(
    _xlpm._完了日列,#REF!,
    _xlpm._完了日,
    _xlfn.TAKE(
        _xlfn._xlws.FILTER(_xlpm._完了日列,
            (#REF!=#REF!)*
            (DATEVALUE("2025/1/1") &lt; B368)
        ),1
    ),
    IFERROR(_xlpm._完了日,"")
)</f>
        <v/>
      </c>
      <c r="F368" s="2">
        <f t="shared" si="5"/>
        <v>46283</v>
      </c>
      <c r="G368" s="5" cm="1">
        <f t="array" ref="G368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(A368=_xlpm._依頼NO列) *
                (YEAR(_xlpm._月次年月日列) = YEAR(F368))
            )
        ),
    0)
)</f>
        <v>0</v>
      </c>
      <c r="H368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120400</v>
      </c>
      <c r="I368"/>
      <c r="J368"/>
    </row>
    <row r="369" spans="1:10">
      <c r="A369" s="232" t="s">
        <v>391</v>
      </c>
      <c r="B369" s="2">
        <v>46282</v>
      </c>
      <c r="C369">
        <v>156000</v>
      </c>
      <c r="D369" s="2" t="e" cm="1" vm="10">
        <f t="array" ref="D369">_xlfn.LET(
    _xlpm._完了日,_加工実績DATA[加工完了日],
    _xlpm._調整納期列,_t受注ﾌｧｲﾙ_東レ[調整納期],
    _xlpm._加工完了日,_xlfn.TAKE(
                _xlfn._xlws.FILTER(_xlpm._完了日,
                    (A369=_加工実績DATA[依頼NO])*
                    (YEAR(B369) = YEAR(_xlpm._完了日))
                ),1),
    IF(_xlpm._加工完了日 = 0,NA(),_xlpm._加工完了日)
)</f>
        <v>#VALUE!</v>
      </c>
      <c r="E369" s="2" t="str" cm="1">
        <f t="array" ref="E369">_xlfn.LET(
    _xlpm._完了日列,#REF!,
    _xlpm._完了日,
    _xlfn.TAKE(
        _xlfn._xlws.FILTER(_xlpm._完了日列,
            (#REF!=#REF!)*
            (DATEVALUE("2025/1/1") &lt; B369)
        ),1
    ),
    IFERROR(_xlpm._完了日,"")
)</f>
        <v/>
      </c>
      <c r="F369" s="2">
        <f t="shared" si="5"/>
        <v>46282</v>
      </c>
      <c r="G369" s="5" cm="1">
        <f t="array" ref="G369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(A369=_xlpm._依頼NO列) *
                (YEAR(_xlpm._月次年月日列) = YEAR(F369))
            )
        ),
    0)
)</f>
        <v>0</v>
      </c>
      <c r="H369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156000</v>
      </c>
      <c r="I369"/>
      <c r="J369"/>
    </row>
    <row r="370" spans="1:10">
      <c r="A370" s="232" t="s">
        <v>392</v>
      </c>
      <c r="B370" s="2">
        <v>46283</v>
      </c>
      <c r="C370">
        <v>260000</v>
      </c>
      <c r="D370" s="2" t="e" cm="1" vm="10">
        <f t="array" ref="D370">_xlfn.LET(
    _xlpm._完了日,_加工実績DATA[加工完了日],
    _xlpm._調整納期列,_t受注ﾌｧｲﾙ_東レ[調整納期],
    _xlpm._加工完了日,_xlfn.TAKE(
                _xlfn._xlws.FILTER(_xlpm._完了日,
                    (A370=_加工実績DATA[依頼NO])*
                    (YEAR(B370) = YEAR(_xlpm._完了日))
                ),1),
    IF(_xlpm._加工完了日 = 0,NA(),_xlpm._加工完了日)
)</f>
        <v>#VALUE!</v>
      </c>
      <c r="E370" s="2" t="str" cm="1">
        <f t="array" ref="E370">_xlfn.LET(
    _xlpm._完了日列,#REF!,
    _xlpm._完了日,
    _xlfn.TAKE(
        _xlfn._xlws.FILTER(_xlpm._完了日列,
            (#REF!=#REF!)*
            (DATEVALUE("2025/1/1") &lt; B370)
        ),1
    ),
    IFERROR(_xlpm._完了日,"")
)</f>
        <v/>
      </c>
      <c r="F370" s="2">
        <f t="shared" si="5"/>
        <v>46283</v>
      </c>
      <c r="G370" s="5" cm="1">
        <f t="array" ref="G370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(A370=_xlpm._依頼NO列) *
                (YEAR(_xlpm._月次年月日列) = YEAR(F370))
            )
        ),
    0)
)</f>
        <v>0</v>
      </c>
      <c r="H370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260000</v>
      </c>
      <c r="I370"/>
      <c r="J370"/>
    </row>
    <row r="371" spans="1:10">
      <c r="A371" s="232" t="s">
        <v>393</v>
      </c>
      <c r="B371" s="2">
        <v>46289</v>
      </c>
      <c r="C371">
        <v>260000</v>
      </c>
      <c r="D371" s="2" t="e" cm="1" vm="10">
        <f t="array" ref="D371">_xlfn.LET(
    _xlpm._完了日,_加工実績DATA[加工完了日],
    _xlpm._調整納期列,_t受注ﾌｧｲﾙ_東レ[調整納期],
    _xlpm._加工完了日,_xlfn.TAKE(
                _xlfn._xlws.FILTER(_xlpm._完了日,
                    (A371=_加工実績DATA[依頼NO])*
                    (YEAR(B371) = YEAR(_xlpm._完了日))
                ),1),
    IF(_xlpm._加工完了日 = 0,NA(),_xlpm._加工完了日)
)</f>
        <v>#VALUE!</v>
      </c>
      <c r="E371" s="2" t="str" cm="1">
        <f t="array" ref="E371">_xlfn.LET(
    _xlpm._完了日列,#REF!,
    _xlpm._完了日,
    _xlfn.TAKE(
        _xlfn._xlws.FILTER(_xlpm._完了日列,
            (#REF!=#REF!)*
            (DATEVALUE("2025/1/1") &lt; B371)
        ),1
    ),
    IFERROR(_xlpm._完了日,"")
)</f>
        <v/>
      </c>
      <c r="F371" s="2">
        <f t="shared" si="5"/>
        <v>46289</v>
      </c>
      <c r="G371" s="5" cm="1">
        <f t="array" ref="G371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(A371=_xlpm._依頼NO列) *
                (YEAR(_xlpm._月次年月日列) = YEAR(F371))
            )
        ),
    0)
)</f>
        <v>0</v>
      </c>
      <c r="H371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260000</v>
      </c>
      <c r="I371"/>
      <c r="J371"/>
    </row>
    <row r="372" spans="1:10">
      <c r="A372" s="232" t="s">
        <v>164</v>
      </c>
      <c r="B372" s="2">
        <v>46274</v>
      </c>
      <c r="C372">
        <v>15000</v>
      </c>
      <c r="D372" s="2" t="e" cm="1" vm="10">
        <f t="array" ref="D372">_xlfn.LET(
    _xlpm._完了日,_加工実績DATA[加工完了日],
    _xlpm._調整納期列,_t受注ﾌｧｲﾙ_東レ[調整納期],
    _xlpm._加工完了日,_xlfn.TAKE(
                _xlfn._xlws.FILTER(_xlpm._完了日,
                    (A372=_加工実績DATA[依頼NO])*
                    (YEAR(B372) = YEAR(_xlpm._完了日))
                ),1),
    IF(_xlpm._加工完了日 = 0,NA(),_xlpm._加工完了日)
)</f>
        <v>#VALUE!</v>
      </c>
      <c r="E372" s="2" t="str" cm="1">
        <f t="array" ref="E372">_xlfn.LET(
    _xlpm._完了日列,#REF!,
    _xlpm._完了日,
    _xlfn.TAKE(
        _xlfn._xlws.FILTER(_xlpm._完了日列,
            (#REF!=#REF!)*
            (DATEVALUE("2025/1/1") &lt; B372)
        ),1
    ),
    IFERROR(_xlpm._完了日,"")
)</f>
        <v/>
      </c>
      <c r="F372" s="2">
        <f t="shared" si="5"/>
        <v>46274</v>
      </c>
      <c r="G372" s="5" cm="1">
        <f t="array" ref="G37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(A372=_xlpm._依頼NO列) *
                (YEAR(_xlpm._月次年月日列) = YEAR(F372))
            )
        ),
    0)
)</f>
        <v>0</v>
      </c>
      <c r="H372" s="5">
        <f>IFERROR(
    IF(
        _t受注ﾌｧｲﾙ_東レ[[#This Row],[受注金額(修正)]] &gt; _t受注ﾌｧｲﾙ_東レ[[#This Row],[加工金額合計(月次実績)]],
        _t受注ﾌｧｲﾙ_東レ[[#This Row],[受注金額(修正)]],
        _t受注ﾌｧｲﾙ_東レ[[#This Row],[加工金額合計(月次実績)]]
    ),
    0
)</f>
        <v>15000</v>
      </c>
      <c r="I372"/>
      <c r="J372"/>
    </row>
    <row r="373" spans="1:10">
      <c r="I373"/>
      <c r="J373"/>
    </row>
    <row r="374" spans="1:10">
      <c r="I374"/>
      <c r="J374"/>
    </row>
    <row r="375" spans="1:10">
      <c r="I375"/>
      <c r="J375"/>
    </row>
    <row r="376" spans="1:10">
      <c r="I376"/>
      <c r="J376"/>
    </row>
    <row r="377" spans="1:10">
      <c r="I377"/>
      <c r="J377"/>
    </row>
    <row r="378" spans="1:10">
      <c r="I378"/>
      <c r="J378"/>
    </row>
    <row r="379" spans="1:10">
      <c r="I379"/>
      <c r="J379"/>
    </row>
    <row r="380" spans="1:10">
      <c r="I380"/>
      <c r="J380"/>
    </row>
    <row r="381" spans="1:10">
      <c r="I381"/>
      <c r="J381"/>
    </row>
    <row r="382" spans="1:10">
      <c r="I382"/>
      <c r="J382"/>
    </row>
    <row r="383" spans="1:10">
      <c r="I383"/>
      <c r="J383"/>
    </row>
    <row r="384" spans="1:10">
      <c r="I384"/>
      <c r="J384"/>
    </row>
    <row r="385" spans="9:10">
      <c r="I385"/>
      <c r="J385"/>
    </row>
    <row r="386" spans="9:10">
      <c r="I386"/>
      <c r="J386"/>
    </row>
    <row r="387" spans="9:10">
      <c r="I387"/>
      <c r="J387"/>
    </row>
    <row r="388" spans="9:10">
      <c r="I388"/>
      <c r="J388"/>
    </row>
    <row r="389" spans="9:10">
      <c r="I389"/>
      <c r="J389"/>
    </row>
    <row r="390" spans="9:10">
      <c r="I390"/>
      <c r="J390"/>
    </row>
    <row r="391" spans="9:10">
      <c r="I391"/>
      <c r="J391"/>
    </row>
    <row r="392" spans="9:10">
      <c r="I392"/>
      <c r="J392"/>
    </row>
    <row r="393" spans="9:10">
      <c r="I393"/>
      <c r="J393"/>
    </row>
    <row r="394" spans="9:10">
      <c r="I394"/>
      <c r="J394"/>
    </row>
    <row r="395" spans="9:10">
      <c r="I395"/>
      <c r="J395"/>
    </row>
    <row r="396" spans="9:10">
      <c r="I396"/>
      <c r="J396"/>
    </row>
    <row r="397" spans="9:10">
      <c r="I397"/>
      <c r="J397"/>
    </row>
    <row r="398" spans="9:10">
      <c r="I398"/>
      <c r="J398"/>
    </row>
    <row r="399" spans="9:10">
      <c r="I399"/>
      <c r="J399"/>
    </row>
    <row r="400" spans="9:10">
      <c r="I400"/>
      <c r="J400"/>
    </row>
    <row r="401" spans="9:10">
      <c r="I401"/>
      <c r="J401"/>
    </row>
    <row r="402" spans="9:10">
      <c r="I402"/>
      <c r="J402"/>
    </row>
    <row r="403" spans="9:10">
      <c r="I403"/>
      <c r="J403"/>
    </row>
    <row r="404" spans="9:10">
      <c r="I404"/>
      <c r="J404"/>
    </row>
    <row r="405" spans="9:10">
      <c r="I405"/>
      <c r="J405"/>
    </row>
    <row r="406" spans="9:10">
      <c r="I406"/>
      <c r="J406"/>
    </row>
    <row r="407" spans="9:10">
      <c r="I407"/>
      <c r="J407"/>
    </row>
    <row r="408" spans="9:10">
      <c r="I408"/>
      <c r="J408"/>
    </row>
    <row r="409" spans="9:10">
      <c r="I409"/>
      <c r="J409"/>
    </row>
    <row r="410" spans="9:10">
      <c r="I410"/>
      <c r="J410"/>
    </row>
    <row r="411" spans="9:10">
      <c r="I411"/>
      <c r="J411"/>
    </row>
    <row r="412" spans="9:10">
      <c r="I412"/>
      <c r="J412"/>
    </row>
    <row r="413" spans="9:10">
      <c r="I413"/>
      <c r="J413"/>
    </row>
    <row r="414" spans="9:10">
      <c r="I414"/>
      <c r="J414"/>
    </row>
    <row r="415" spans="9:10">
      <c r="I415"/>
      <c r="J415"/>
    </row>
    <row r="416" spans="9:10">
      <c r="I416"/>
      <c r="J416"/>
    </row>
    <row r="417" spans="9:10">
      <c r="I417"/>
      <c r="J417"/>
    </row>
    <row r="418" spans="9:10">
      <c r="I418"/>
      <c r="J418"/>
    </row>
    <row r="419" spans="9:10">
      <c r="I419"/>
      <c r="J419"/>
    </row>
    <row r="420" spans="9:10">
      <c r="I420"/>
      <c r="J420"/>
    </row>
    <row r="421" spans="9:10">
      <c r="I421"/>
      <c r="J421"/>
    </row>
    <row r="422" spans="9:10">
      <c r="I422"/>
      <c r="J422"/>
    </row>
    <row r="423" spans="9:10">
      <c r="I423"/>
      <c r="J423"/>
    </row>
    <row r="424" spans="9:10">
      <c r="I424"/>
      <c r="J424"/>
    </row>
    <row r="425" spans="9:10">
      <c r="I425"/>
      <c r="J425"/>
    </row>
    <row r="426" spans="9:10">
      <c r="I426"/>
      <c r="J426"/>
    </row>
    <row r="427" spans="9:10">
      <c r="I427"/>
      <c r="J427"/>
    </row>
    <row r="428" spans="9:10">
      <c r="I428"/>
      <c r="J428"/>
    </row>
    <row r="429" spans="9:10">
      <c r="I429"/>
      <c r="J429"/>
    </row>
    <row r="430" spans="9:10">
      <c r="I430"/>
      <c r="J430"/>
    </row>
    <row r="431" spans="9:10">
      <c r="I431"/>
      <c r="J431"/>
    </row>
    <row r="432" spans="9:10">
      <c r="I432"/>
      <c r="J432"/>
    </row>
    <row r="433" spans="9:10">
      <c r="I433"/>
      <c r="J433"/>
    </row>
    <row r="434" spans="9:10">
      <c r="I434"/>
      <c r="J434"/>
    </row>
    <row r="435" spans="9:10">
      <c r="I435"/>
      <c r="J435"/>
    </row>
    <row r="436" spans="9:10">
      <c r="I436"/>
      <c r="J436"/>
    </row>
    <row r="437" spans="9:10">
      <c r="I437"/>
      <c r="J437"/>
    </row>
    <row r="438" spans="9:10">
      <c r="I438"/>
      <c r="J438"/>
    </row>
    <row r="439" spans="9:10">
      <c r="I439"/>
      <c r="J439"/>
    </row>
    <row r="440" spans="9:10">
      <c r="I440"/>
      <c r="J440"/>
    </row>
    <row r="441" spans="9:10">
      <c r="I441"/>
      <c r="J441"/>
    </row>
    <row r="442" spans="9:10">
      <c r="I442"/>
      <c r="J442"/>
    </row>
    <row r="443" spans="9:10">
      <c r="I443"/>
      <c r="J443"/>
    </row>
    <row r="444" spans="9:10">
      <c r="I444"/>
      <c r="J444"/>
    </row>
    <row r="445" spans="9:10">
      <c r="I445"/>
      <c r="J445"/>
    </row>
    <row r="446" spans="9:10">
      <c r="I446"/>
      <c r="J446"/>
    </row>
    <row r="447" spans="9:10">
      <c r="I447"/>
      <c r="J447"/>
    </row>
    <row r="448" spans="9:10">
      <c r="I448"/>
      <c r="J448"/>
    </row>
    <row r="449" spans="9:10">
      <c r="I449"/>
      <c r="J449"/>
    </row>
    <row r="450" spans="9:10">
      <c r="I450"/>
      <c r="J450"/>
    </row>
    <row r="451" spans="9:10">
      <c r="I451"/>
      <c r="J451"/>
    </row>
    <row r="452" spans="9:10">
      <c r="I452"/>
      <c r="J452"/>
    </row>
    <row r="453" spans="9:10">
      <c r="I453"/>
      <c r="J453"/>
    </row>
    <row r="454" spans="9:10">
      <c r="I454"/>
      <c r="J454"/>
    </row>
    <row r="455" spans="9:10">
      <c r="I455"/>
      <c r="J455"/>
    </row>
    <row r="456" spans="9:10">
      <c r="I456"/>
      <c r="J456"/>
    </row>
    <row r="457" spans="9:10">
      <c r="I457"/>
      <c r="J457"/>
    </row>
    <row r="458" spans="9:10">
      <c r="I458"/>
      <c r="J458"/>
    </row>
    <row r="459" spans="9:10">
      <c r="I459"/>
      <c r="J459"/>
    </row>
    <row r="460" spans="9:10">
      <c r="I460"/>
      <c r="J460"/>
    </row>
    <row r="461" spans="9:10">
      <c r="I461"/>
      <c r="J461"/>
    </row>
    <row r="462" spans="9:10">
      <c r="I462"/>
      <c r="J462"/>
    </row>
    <row r="463" spans="9:10">
      <c r="I463"/>
      <c r="J463"/>
    </row>
    <row r="464" spans="9:10">
      <c r="I464"/>
      <c r="J464"/>
    </row>
    <row r="465" spans="9:10">
      <c r="I465"/>
      <c r="J465"/>
    </row>
    <row r="466" spans="9:10">
      <c r="I466"/>
      <c r="J466"/>
    </row>
    <row r="467" spans="9:10">
      <c r="I467"/>
      <c r="J467"/>
    </row>
    <row r="468" spans="9:10">
      <c r="I468"/>
      <c r="J468"/>
    </row>
    <row r="469" spans="9:10">
      <c r="I469"/>
      <c r="J469"/>
    </row>
    <row r="470" spans="9:10">
      <c r="I470"/>
      <c r="J470"/>
    </row>
    <row r="471" spans="9:10">
      <c r="I471"/>
      <c r="J471"/>
    </row>
    <row r="472" spans="9:10">
      <c r="I472"/>
      <c r="J472"/>
    </row>
    <row r="473" spans="9:10">
      <c r="I473"/>
      <c r="J473"/>
    </row>
    <row r="474" spans="9:10">
      <c r="I474"/>
      <c r="J474"/>
    </row>
    <row r="475" spans="9:10">
      <c r="I475"/>
      <c r="J475"/>
    </row>
    <row r="476" spans="9:10">
      <c r="I476"/>
      <c r="J476"/>
    </row>
    <row r="477" spans="9:10">
      <c r="I477"/>
      <c r="J477"/>
    </row>
    <row r="478" spans="9:10">
      <c r="I478"/>
      <c r="J478"/>
    </row>
    <row r="479" spans="9:10">
      <c r="I479"/>
      <c r="J479"/>
    </row>
    <row r="480" spans="9:10">
      <c r="I480"/>
      <c r="J480"/>
    </row>
    <row r="481" spans="9:10">
      <c r="I481"/>
      <c r="J481"/>
    </row>
    <row r="482" spans="9:10">
      <c r="I482"/>
      <c r="J482"/>
    </row>
    <row r="483" spans="9:10">
      <c r="I483"/>
      <c r="J483"/>
    </row>
    <row r="484" spans="9:10">
      <c r="I484"/>
      <c r="J484"/>
    </row>
    <row r="485" spans="9:10">
      <c r="I485"/>
      <c r="J485"/>
    </row>
    <row r="486" spans="9:10">
      <c r="I486"/>
      <c r="J486"/>
    </row>
    <row r="487" spans="9:10">
      <c r="I487"/>
      <c r="J487"/>
    </row>
    <row r="488" spans="9:10">
      <c r="I488"/>
      <c r="J488"/>
    </row>
    <row r="489" spans="9:10">
      <c r="I489"/>
      <c r="J489"/>
    </row>
    <row r="490" spans="9:10">
      <c r="I490"/>
      <c r="J490"/>
    </row>
    <row r="491" spans="9:10">
      <c r="I491"/>
      <c r="J491"/>
    </row>
    <row r="492" spans="9:10">
      <c r="I492"/>
      <c r="J492"/>
    </row>
    <row r="493" spans="9:10">
      <c r="I493"/>
      <c r="J493"/>
    </row>
    <row r="494" spans="9:10">
      <c r="I494"/>
      <c r="J494"/>
    </row>
    <row r="495" spans="9:10">
      <c r="I495"/>
      <c r="J495"/>
    </row>
    <row r="496" spans="9:10">
      <c r="I496"/>
      <c r="J496"/>
    </row>
    <row r="497" spans="9:10">
      <c r="I497"/>
      <c r="J497"/>
    </row>
    <row r="498" spans="9:10">
      <c r="I498"/>
      <c r="J498"/>
    </row>
    <row r="499" spans="9:10">
      <c r="I499"/>
      <c r="J499"/>
    </row>
    <row r="500" spans="9:10">
      <c r="I500"/>
      <c r="J500"/>
    </row>
    <row r="501" spans="9:10">
      <c r="I501"/>
      <c r="J501"/>
    </row>
    <row r="502" spans="9:10">
      <c r="I502"/>
      <c r="J502"/>
    </row>
    <row r="503" spans="9:10">
      <c r="I503"/>
      <c r="J503"/>
    </row>
    <row r="504" spans="9:10">
      <c r="I504"/>
      <c r="J504"/>
    </row>
    <row r="505" spans="9:10">
      <c r="I505"/>
      <c r="J505"/>
    </row>
    <row r="506" spans="9:10">
      <c r="I506"/>
      <c r="J506"/>
    </row>
    <row r="507" spans="9:10">
      <c r="I507"/>
      <c r="J507"/>
    </row>
    <row r="508" spans="9:10">
      <c r="I508"/>
      <c r="J508"/>
    </row>
    <row r="509" spans="9:10">
      <c r="I509"/>
      <c r="J509"/>
    </row>
    <row r="510" spans="9:10">
      <c r="I510"/>
      <c r="J510"/>
    </row>
    <row r="511" spans="9:10">
      <c r="I511"/>
      <c r="J511"/>
    </row>
    <row r="512" spans="9:10">
      <c r="I512"/>
      <c r="J512"/>
    </row>
    <row r="513" spans="9:10">
      <c r="I513"/>
      <c r="J513"/>
    </row>
    <row r="514" spans="9:10">
      <c r="I514"/>
      <c r="J514"/>
    </row>
    <row r="515" spans="9:10">
      <c r="I515"/>
      <c r="J515"/>
    </row>
    <row r="516" spans="9:10">
      <c r="I516"/>
      <c r="J516"/>
    </row>
    <row r="517" spans="9:10">
      <c r="I517"/>
      <c r="J517"/>
    </row>
    <row r="518" spans="9:10">
      <c r="I518"/>
      <c r="J518"/>
    </row>
    <row r="519" spans="9:10">
      <c r="I519"/>
      <c r="J519"/>
    </row>
    <row r="520" spans="9:10">
      <c r="I520"/>
      <c r="J520"/>
    </row>
    <row r="521" spans="9:10">
      <c r="I521"/>
      <c r="J521"/>
    </row>
    <row r="522" spans="9:10">
      <c r="I522"/>
      <c r="J522"/>
    </row>
    <row r="523" spans="9:10">
      <c r="I523"/>
      <c r="J523"/>
    </row>
    <row r="524" spans="9:10">
      <c r="I524"/>
      <c r="J524"/>
    </row>
    <row r="525" spans="9:10">
      <c r="I525"/>
      <c r="J525"/>
    </row>
    <row r="526" spans="9:10">
      <c r="I526"/>
      <c r="J526"/>
    </row>
    <row r="527" spans="9:10">
      <c r="I527"/>
      <c r="J527"/>
    </row>
    <row r="528" spans="9:10">
      <c r="I528"/>
      <c r="J528"/>
    </row>
    <row r="529" spans="9:10">
      <c r="I529"/>
      <c r="J529"/>
    </row>
    <row r="530" spans="9:10">
      <c r="I530"/>
      <c r="J530"/>
    </row>
    <row r="531" spans="9:10">
      <c r="I531"/>
      <c r="J531"/>
    </row>
    <row r="532" spans="9:10">
      <c r="I532"/>
      <c r="J532"/>
    </row>
    <row r="533" spans="9:10">
      <c r="I533"/>
      <c r="J533"/>
    </row>
    <row r="534" spans="9:10">
      <c r="I534"/>
      <c r="J534"/>
    </row>
    <row r="535" spans="9:10">
      <c r="I535"/>
      <c r="J535"/>
    </row>
    <row r="536" spans="9:10">
      <c r="I536"/>
      <c r="J536"/>
    </row>
    <row r="537" spans="9:10">
      <c r="I537"/>
      <c r="J537"/>
    </row>
    <row r="538" spans="9:10">
      <c r="I538"/>
      <c r="J538"/>
    </row>
    <row r="539" spans="9:10">
      <c r="I539"/>
      <c r="J539"/>
    </row>
    <row r="540" spans="9:10">
      <c r="I540"/>
      <c r="J540"/>
    </row>
    <row r="541" spans="9:10">
      <c r="I541"/>
      <c r="J541"/>
    </row>
    <row r="542" spans="9:10">
      <c r="I542"/>
      <c r="J542"/>
    </row>
    <row r="543" spans="9:10">
      <c r="I543"/>
      <c r="J543"/>
    </row>
    <row r="544" spans="9:10">
      <c r="I544"/>
      <c r="J544"/>
    </row>
    <row r="545" spans="9:10">
      <c r="I545"/>
      <c r="J545"/>
    </row>
    <row r="546" spans="9:10">
      <c r="I546"/>
      <c r="J546"/>
    </row>
    <row r="547" spans="9:10">
      <c r="I547"/>
      <c r="J547"/>
    </row>
    <row r="548" spans="9:10">
      <c r="I548"/>
      <c r="J548"/>
    </row>
    <row r="549" spans="9:10">
      <c r="I549"/>
      <c r="J549"/>
    </row>
    <row r="550" spans="9:10">
      <c r="I550"/>
      <c r="J550"/>
    </row>
    <row r="551" spans="9:10">
      <c r="I551"/>
      <c r="J551"/>
    </row>
    <row r="552" spans="9:10">
      <c r="I552"/>
      <c r="J552"/>
    </row>
    <row r="553" spans="9:10">
      <c r="I553"/>
      <c r="J553"/>
    </row>
    <row r="554" spans="9:10">
      <c r="I554"/>
      <c r="J554"/>
    </row>
    <row r="555" spans="9:10">
      <c r="I555"/>
      <c r="J555"/>
    </row>
    <row r="556" spans="9:10">
      <c r="I556"/>
      <c r="J556"/>
    </row>
    <row r="557" spans="9:10">
      <c r="I557"/>
      <c r="J557"/>
    </row>
    <row r="558" spans="9:10">
      <c r="I558"/>
      <c r="J558"/>
    </row>
    <row r="559" spans="9:10">
      <c r="I559"/>
      <c r="J559"/>
    </row>
    <row r="560" spans="9:10">
      <c r="I560"/>
      <c r="J560"/>
    </row>
    <row r="561" spans="9:10">
      <c r="I561"/>
      <c r="J561"/>
    </row>
    <row r="562" spans="9:10">
      <c r="I562"/>
      <c r="J562"/>
    </row>
    <row r="563" spans="9:10">
      <c r="I563"/>
      <c r="J563"/>
    </row>
    <row r="564" spans="9:10">
      <c r="I564"/>
      <c r="J564"/>
    </row>
    <row r="565" spans="9:10">
      <c r="I565"/>
      <c r="J565"/>
    </row>
    <row r="566" spans="9:10">
      <c r="I566"/>
      <c r="J566"/>
    </row>
    <row r="567" spans="9:10">
      <c r="I567"/>
      <c r="J567"/>
    </row>
    <row r="568" spans="9:10">
      <c r="I568"/>
      <c r="J568"/>
    </row>
    <row r="569" spans="9:10">
      <c r="I569"/>
      <c r="J569"/>
    </row>
    <row r="570" spans="9:10">
      <c r="I570"/>
      <c r="J570"/>
    </row>
    <row r="571" spans="9:10">
      <c r="I571"/>
      <c r="J571"/>
    </row>
    <row r="572" spans="9:10">
      <c r="I572"/>
      <c r="J572"/>
    </row>
    <row r="573" spans="9:10">
      <c r="I573"/>
      <c r="J573"/>
    </row>
    <row r="574" spans="9:10">
      <c r="I574"/>
      <c r="J574"/>
    </row>
    <row r="575" spans="9:10">
      <c r="I575"/>
      <c r="J575"/>
    </row>
    <row r="576" spans="9:10">
      <c r="I576"/>
      <c r="J576"/>
    </row>
    <row r="577" spans="9:10">
      <c r="I577"/>
      <c r="J577"/>
    </row>
    <row r="578" spans="9:10">
      <c r="I578"/>
      <c r="J578"/>
    </row>
    <row r="579" spans="9:10">
      <c r="I579"/>
      <c r="J579"/>
    </row>
    <row r="580" spans="9:10">
      <c r="I580"/>
      <c r="J580"/>
    </row>
    <row r="581" spans="9:10">
      <c r="I581"/>
      <c r="J581"/>
    </row>
    <row r="582" spans="9:10">
      <c r="I582"/>
      <c r="J582"/>
    </row>
    <row r="583" spans="9:10">
      <c r="I583"/>
      <c r="J583"/>
    </row>
    <row r="584" spans="9:10">
      <c r="I584"/>
      <c r="J584"/>
    </row>
    <row r="585" spans="9:10">
      <c r="I585"/>
      <c r="J585"/>
    </row>
    <row r="586" spans="9:10">
      <c r="I586"/>
      <c r="J586"/>
    </row>
    <row r="587" spans="9:10">
      <c r="I587"/>
      <c r="J587"/>
    </row>
    <row r="588" spans="9:10">
      <c r="I588"/>
      <c r="J588"/>
    </row>
    <row r="589" spans="9:10">
      <c r="I589"/>
      <c r="J589"/>
    </row>
    <row r="590" spans="9:10">
      <c r="I590"/>
      <c r="J590"/>
    </row>
    <row r="591" spans="9:10">
      <c r="I591"/>
      <c r="J591"/>
    </row>
    <row r="592" spans="9:10">
      <c r="I592"/>
      <c r="J592"/>
    </row>
    <row r="593" spans="9:10">
      <c r="I593"/>
      <c r="J593"/>
    </row>
    <row r="594" spans="9:10">
      <c r="I594"/>
      <c r="J594"/>
    </row>
    <row r="595" spans="9:10">
      <c r="I595"/>
      <c r="J595"/>
    </row>
    <row r="596" spans="9:10">
      <c r="I596"/>
      <c r="J596"/>
    </row>
    <row r="597" spans="9:10">
      <c r="I597"/>
      <c r="J597"/>
    </row>
    <row r="598" spans="9:10">
      <c r="I598"/>
      <c r="J598"/>
    </row>
    <row r="599" spans="9:10">
      <c r="I599"/>
      <c r="J599"/>
    </row>
    <row r="600" spans="9:10">
      <c r="I600"/>
      <c r="J600"/>
    </row>
    <row r="601" spans="9:10">
      <c r="I601"/>
      <c r="J601"/>
    </row>
    <row r="602" spans="9:10">
      <c r="I602"/>
      <c r="J602"/>
    </row>
    <row r="603" spans="9:10">
      <c r="I603"/>
      <c r="J603"/>
    </row>
    <row r="604" spans="9:10">
      <c r="I604"/>
      <c r="J604"/>
    </row>
    <row r="605" spans="9:10">
      <c r="I605"/>
      <c r="J605"/>
    </row>
    <row r="606" spans="9:10">
      <c r="I606"/>
      <c r="J606"/>
    </row>
    <row r="607" spans="9:10">
      <c r="I607"/>
      <c r="J607"/>
    </row>
    <row r="608" spans="9:10">
      <c r="I608"/>
      <c r="J608"/>
    </row>
    <row r="609" spans="9:10">
      <c r="I609"/>
      <c r="J609"/>
    </row>
    <row r="610" spans="9:10">
      <c r="I610"/>
      <c r="J610"/>
    </row>
    <row r="611" spans="9:10">
      <c r="I611"/>
      <c r="J611"/>
    </row>
    <row r="612" spans="9:10">
      <c r="I612"/>
      <c r="J612"/>
    </row>
    <row r="613" spans="9:10">
      <c r="I613"/>
      <c r="J613"/>
    </row>
    <row r="614" spans="9:10">
      <c r="I614"/>
      <c r="J614"/>
    </row>
    <row r="615" spans="9:10">
      <c r="I615"/>
      <c r="J615"/>
    </row>
    <row r="616" spans="9:10">
      <c r="I616"/>
      <c r="J616"/>
    </row>
    <row r="617" spans="9:10">
      <c r="I617"/>
      <c r="J617"/>
    </row>
    <row r="618" spans="9:10">
      <c r="I618"/>
      <c r="J618"/>
    </row>
    <row r="619" spans="9:10">
      <c r="I619"/>
      <c r="J619"/>
    </row>
    <row r="620" spans="9:10">
      <c r="I620"/>
      <c r="J620"/>
    </row>
    <row r="621" spans="9:10">
      <c r="I621"/>
      <c r="J621"/>
    </row>
    <row r="622" spans="9:10">
      <c r="I622"/>
      <c r="J622"/>
    </row>
    <row r="623" spans="9:10">
      <c r="I623"/>
      <c r="J623"/>
    </row>
    <row r="624" spans="9:10">
      <c r="I624"/>
      <c r="J624"/>
    </row>
    <row r="625" spans="9:10">
      <c r="I625"/>
      <c r="J625"/>
    </row>
    <row r="626" spans="9:10">
      <c r="I626"/>
      <c r="J626"/>
    </row>
    <row r="627" spans="9:10">
      <c r="I627"/>
      <c r="J627"/>
    </row>
    <row r="628" spans="9:10">
      <c r="I628"/>
      <c r="J628"/>
    </row>
    <row r="629" spans="9:10">
      <c r="I629"/>
      <c r="J629"/>
    </row>
    <row r="630" spans="9:10">
      <c r="I630"/>
      <c r="J630"/>
    </row>
    <row r="631" spans="9:10">
      <c r="I631"/>
      <c r="J631"/>
    </row>
    <row r="632" spans="9:10">
      <c r="I632"/>
      <c r="J632"/>
    </row>
    <row r="633" spans="9:10">
      <c r="I633"/>
      <c r="J633"/>
    </row>
    <row r="634" spans="9:10">
      <c r="I634"/>
      <c r="J634"/>
    </row>
    <row r="635" spans="9:10">
      <c r="I635"/>
      <c r="J635"/>
    </row>
    <row r="636" spans="9:10">
      <c r="I636"/>
      <c r="J636"/>
    </row>
    <row r="637" spans="9:10">
      <c r="I637"/>
      <c r="J637"/>
    </row>
    <row r="638" spans="9:10">
      <c r="I638"/>
      <c r="J638"/>
    </row>
    <row r="639" spans="9:10">
      <c r="I639"/>
      <c r="J639"/>
    </row>
    <row r="640" spans="9:10">
      <c r="I640"/>
      <c r="J640"/>
    </row>
    <row r="641" spans="9:10">
      <c r="I641"/>
      <c r="J641"/>
    </row>
    <row r="642" spans="9:10">
      <c r="I642"/>
      <c r="J642"/>
    </row>
    <row r="643" spans="9:10">
      <c r="I643"/>
      <c r="J643"/>
    </row>
    <row r="644" spans="9:10">
      <c r="I644"/>
      <c r="J644"/>
    </row>
    <row r="645" spans="9:10">
      <c r="I645"/>
      <c r="J645"/>
    </row>
    <row r="646" spans="9:10">
      <c r="I646"/>
      <c r="J646"/>
    </row>
    <row r="647" spans="9:10">
      <c r="I647"/>
      <c r="J647"/>
    </row>
    <row r="648" spans="9:10">
      <c r="I648"/>
      <c r="J648"/>
    </row>
    <row r="649" spans="9:10">
      <c r="I649"/>
      <c r="J649"/>
    </row>
    <row r="650" spans="9:10">
      <c r="I650"/>
      <c r="J650"/>
    </row>
    <row r="651" spans="9:10">
      <c r="I651"/>
      <c r="J651"/>
    </row>
    <row r="652" spans="9:10">
      <c r="I652"/>
      <c r="J652"/>
    </row>
    <row r="653" spans="9:10">
      <c r="I653"/>
      <c r="J653"/>
    </row>
    <row r="654" spans="9:10">
      <c r="I654"/>
      <c r="J654"/>
    </row>
    <row r="655" spans="9:10">
      <c r="I655"/>
      <c r="J655"/>
    </row>
    <row r="656" spans="9:10">
      <c r="I656"/>
      <c r="J656"/>
    </row>
    <row r="657" spans="9:10">
      <c r="I657"/>
      <c r="J657"/>
    </row>
    <row r="658" spans="9:10">
      <c r="I658"/>
      <c r="J658"/>
    </row>
    <row r="659" spans="9:10">
      <c r="I659"/>
      <c r="J659"/>
    </row>
    <row r="660" spans="9:10">
      <c r="I660"/>
      <c r="J660"/>
    </row>
    <row r="661" spans="9:10">
      <c r="I661"/>
      <c r="J661"/>
    </row>
    <row r="662" spans="9:10">
      <c r="I662"/>
      <c r="J662"/>
    </row>
    <row r="663" spans="9:10">
      <c r="I663"/>
      <c r="J663"/>
    </row>
    <row r="664" spans="9:10">
      <c r="I664"/>
      <c r="J664"/>
    </row>
    <row r="665" spans="9:10">
      <c r="I665"/>
      <c r="J665"/>
    </row>
    <row r="666" spans="9:10">
      <c r="I666"/>
      <c r="J666"/>
    </row>
    <row r="667" spans="9:10">
      <c r="I667"/>
      <c r="J667"/>
    </row>
    <row r="668" spans="9:10">
      <c r="I668"/>
      <c r="J668"/>
    </row>
    <row r="669" spans="9:10">
      <c r="I669"/>
      <c r="J669"/>
    </row>
    <row r="670" spans="9:10">
      <c r="I670"/>
      <c r="J670"/>
    </row>
    <row r="671" spans="9:10">
      <c r="I671"/>
      <c r="J671"/>
    </row>
    <row r="672" spans="9:10">
      <c r="I672"/>
      <c r="J672"/>
    </row>
    <row r="673" spans="9:10">
      <c r="I673"/>
      <c r="J673"/>
    </row>
    <row r="674" spans="9:10">
      <c r="I674"/>
      <c r="J674"/>
    </row>
    <row r="675" spans="9:10">
      <c r="I675"/>
      <c r="J675"/>
    </row>
    <row r="676" spans="9:10">
      <c r="I676"/>
      <c r="J676"/>
    </row>
    <row r="677" spans="9:10">
      <c r="I677"/>
      <c r="J677"/>
    </row>
    <row r="678" spans="9:10">
      <c r="I678"/>
      <c r="J678"/>
    </row>
    <row r="679" spans="9:10">
      <c r="I679"/>
      <c r="J679"/>
    </row>
    <row r="680" spans="9:10">
      <c r="I680"/>
      <c r="J680"/>
    </row>
    <row r="681" spans="9:10">
      <c r="I681"/>
      <c r="J681"/>
    </row>
    <row r="682" spans="9:10">
      <c r="I682"/>
      <c r="J682"/>
    </row>
    <row r="683" spans="9:10">
      <c r="I683"/>
      <c r="J683"/>
    </row>
    <row r="684" spans="9:10">
      <c r="I684"/>
      <c r="J684"/>
    </row>
    <row r="685" spans="9:10">
      <c r="I685"/>
      <c r="J685"/>
    </row>
    <row r="686" spans="9:10">
      <c r="I686"/>
      <c r="J686"/>
    </row>
    <row r="687" spans="9:10">
      <c r="I687"/>
      <c r="J687"/>
    </row>
    <row r="688" spans="9:10">
      <c r="I688"/>
      <c r="J688"/>
    </row>
    <row r="689" spans="9:10">
      <c r="I689"/>
      <c r="J689"/>
    </row>
    <row r="690" spans="9:10">
      <c r="I690"/>
      <c r="J690"/>
    </row>
    <row r="691" spans="9:10">
      <c r="I691"/>
      <c r="J691"/>
    </row>
    <row r="692" spans="9:10">
      <c r="I692"/>
      <c r="J692"/>
    </row>
    <row r="693" spans="9:10">
      <c r="I693"/>
      <c r="J693"/>
    </row>
    <row r="694" spans="9:10">
      <c r="I694"/>
      <c r="J694"/>
    </row>
    <row r="695" spans="9:10">
      <c r="I695"/>
      <c r="J695"/>
    </row>
    <row r="696" spans="9:10">
      <c r="I696"/>
      <c r="J696"/>
    </row>
    <row r="697" spans="9:10">
      <c r="I697"/>
      <c r="J697"/>
    </row>
    <row r="698" spans="9:10">
      <c r="I698"/>
      <c r="J698"/>
    </row>
    <row r="699" spans="9:10">
      <c r="I699"/>
      <c r="J699"/>
    </row>
    <row r="700" spans="9:10">
      <c r="I700"/>
      <c r="J700"/>
    </row>
    <row r="701" spans="9:10">
      <c r="I701"/>
      <c r="J701"/>
    </row>
    <row r="702" spans="9:10">
      <c r="I702"/>
      <c r="J702"/>
    </row>
    <row r="703" spans="9:10">
      <c r="I703"/>
      <c r="J703"/>
    </row>
    <row r="704" spans="9:10">
      <c r="I704"/>
      <c r="J704"/>
    </row>
    <row r="705" spans="9:10">
      <c r="I705"/>
      <c r="J705"/>
    </row>
    <row r="706" spans="9:10">
      <c r="I706"/>
      <c r="J706"/>
    </row>
    <row r="707" spans="9:10">
      <c r="I707"/>
      <c r="J707"/>
    </row>
    <row r="708" spans="9:10">
      <c r="I708"/>
      <c r="J708"/>
    </row>
    <row r="709" spans="9:10">
      <c r="I709"/>
      <c r="J709"/>
    </row>
    <row r="710" spans="9:10">
      <c r="I710"/>
      <c r="J710"/>
    </row>
    <row r="711" spans="9:10">
      <c r="I711"/>
      <c r="J711"/>
    </row>
    <row r="712" spans="9:10">
      <c r="I712"/>
      <c r="J712"/>
    </row>
    <row r="713" spans="9:10">
      <c r="I713"/>
      <c r="J713"/>
    </row>
    <row r="714" spans="9:10">
      <c r="I714"/>
      <c r="J714"/>
    </row>
    <row r="715" spans="9:10">
      <c r="I715"/>
      <c r="J715"/>
    </row>
    <row r="716" spans="9:10">
      <c r="I716"/>
      <c r="J716"/>
    </row>
    <row r="717" spans="9:10">
      <c r="I717"/>
      <c r="J717"/>
    </row>
    <row r="718" spans="9:10">
      <c r="I718"/>
      <c r="J718"/>
    </row>
    <row r="719" spans="9:10">
      <c r="I719"/>
      <c r="J719"/>
    </row>
    <row r="720" spans="9:10">
      <c r="I720"/>
      <c r="J720"/>
    </row>
    <row r="721" spans="9:10">
      <c r="I721"/>
      <c r="J721"/>
    </row>
    <row r="722" spans="9:10">
      <c r="I722"/>
      <c r="J722"/>
    </row>
    <row r="723" spans="9:10">
      <c r="I723"/>
      <c r="J723"/>
    </row>
    <row r="724" spans="9:10">
      <c r="I724"/>
      <c r="J724"/>
    </row>
    <row r="725" spans="9:10">
      <c r="I725"/>
      <c r="J725"/>
    </row>
    <row r="726" spans="9:10">
      <c r="I726"/>
      <c r="J726"/>
    </row>
    <row r="727" spans="9:10">
      <c r="I727"/>
      <c r="J727"/>
    </row>
    <row r="728" spans="9:10">
      <c r="I728"/>
      <c r="J728"/>
    </row>
    <row r="729" spans="9:10">
      <c r="I729"/>
      <c r="J729"/>
    </row>
    <row r="730" spans="9:10">
      <c r="I730"/>
      <c r="J730"/>
    </row>
    <row r="731" spans="9:10">
      <c r="I731"/>
      <c r="J731"/>
    </row>
    <row r="732" spans="9:10">
      <c r="I732"/>
      <c r="J732"/>
    </row>
    <row r="733" spans="9:10">
      <c r="I733"/>
      <c r="J733"/>
    </row>
    <row r="734" spans="9:10">
      <c r="I734"/>
      <c r="J734"/>
    </row>
    <row r="735" spans="9:10">
      <c r="I735"/>
      <c r="J735"/>
    </row>
    <row r="736" spans="9:10">
      <c r="I736"/>
      <c r="J736"/>
    </row>
    <row r="737" spans="9:10">
      <c r="I737"/>
      <c r="J737"/>
    </row>
    <row r="738" spans="9:10">
      <c r="I738"/>
      <c r="J738"/>
    </row>
    <row r="739" spans="9:10">
      <c r="I739"/>
      <c r="J739"/>
    </row>
    <row r="740" spans="9:10">
      <c r="I740"/>
      <c r="J740"/>
    </row>
    <row r="741" spans="9:10">
      <c r="I741"/>
      <c r="J741"/>
    </row>
    <row r="742" spans="9:10">
      <c r="I742"/>
      <c r="J742"/>
    </row>
    <row r="743" spans="9:10">
      <c r="I743"/>
      <c r="J743"/>
    </row>
    <row r="744" spans="9:10">
      <c r="I744"/>
      <c r="J744"/>
    </row>
    <row r="745" spans="9:10">
      <c r="I745"/>
      <c r="J745"/>
    </row>
    <row r="746" spans="9:10">
      <c r="I746"/>
      <c r="J746"/>
    </row>
    <row r="747" spans="9:10">
      <c r="I747"/>
      <c r="J747"/>
    </row>
    <row r="748" spans="9:10">
      <c r="I748"/>
      <c r="J748"/>
    </row>
    <row r="749" spans="9:10">
      <c r="I749"/>
      <c r="J749"/>
    </row>
    <row r="750" spans="9:10">
      <c r="I750"/>
      <c r="J750"/>
    </row>
    <row r="751" spans="9:10">
      <c r="I751"/>
      <c r="J751"/>
    </row>
    <row r="752" spans="9:10">
      <c r="I752"/>
      <c r="J752"/>
    </row>
    <row r="753" spans="9:10">
      <c r="I753"/>
      <c r="J753"/>
    </row>
    <row r="754" spans="9:10">
      <c r="I754"/>
      <c r="J754"/>
    </row>
    <row r="755" spans="9:10">
      <c r="I755"/>
      <c r="J755"/>
    </row>
    <row r="756" spans="9:10">
      <c r="I756"/>
      <c r="J756"/>
    </row>
    <row r="757" spans="9:10">
      <c r="I757"/>
      <c r="J757"/>
    </row>
    <row r="758" spans="9:10">
      <c r="I758"/>
      <c r="J758"/>
    </row>
    <row r="759" spans="9:10">
      <c r="I759"/>
      <c r="J759"/>
    </row>
    <row r="760" spans="9:10">
      <c r="I760"/>
      <c r="J760"/>
    </row>
    <row r="761" spans="9:10">
      <c r="I761"/>
      <c r="J761"/>
    </row>
    <row r="762" spans="9:10">
      <c r="I762"/>
      <c r="J762"/>
    </row>
    <row r="763" spans="9:10">
      <c r="I763"/>
      <c r="J763"/>
    </row>
    <row r="764" spans="9:10">
      <c r="I764"/>
      <c r="J764"/>
    </row>
    <row r="765" spans="9:10">
      <c r="I765"/>
      <c r="J765"/>
    </row>
    <row r="766" spans="9:10">
      <c r="I766"/>
      <c r="J766"/>
    </row>
    <row r="767" spans="9:10">
      <c r="I767"/>
      <c r="J767"/>
    </row>
    <row r="768" spans="9:10">
      <c r="I768"/>
      <c r="J768"/>
    </row>
    <row r="769" spans="9:10">
      <c r="I769"/>
      <c r="J769"/>
    </row>
    <row r="770" spans="9:10">
      <c r="I770"/>
      <c r="J770"/>
    </row>
    <row r="771" spans="9:10">
      <c r="I771"/>
      <c r="J771"/>
    </row>
    <row r="772" spans="9:10">
      <c r="I772"/>
      <c r="J772"/>
    </row>
    <row r="773" spans="9:10">
      <c r="I773"/>
      <c r="J773"/>
    </row>
    <row r="774" spans="9:10">
      <c r="I774"/>
      <c r="J774"/>
    </row>
    <row r="775" spans="9:10">
      <c r="I775"/>
      <c r="J775"/>
    </row>
    <row r="776" spans="9:10">
      <c r="I776"/>
      <c r="J776"/>
    </row>
    <row r="777" spans="9:10">
      <c r="I777"/>
      <c r="J777"/>
    </row>
    <row r="778" spans="9:10">
      <c r="I778"/>
      <c r="J778"/>
    </row>
    <row r="779" spans="9:10">
      <c r="I779"/>
      <c r="J779"/>
    </row>
    <row r="780" spans="9:10">
      <c r="I780"/>
      <c r="J780"/>
    </row>
    <row r="781" spans="9:10">
      <c r="I781"/>
      <c r="J781"/>
    </row>
    <row r="782" spans="9:10">
      <c r="I782"/>
      <c r="J782"/>
    </row>
    <row r="783" spans="9:10">
      <c r="I783"/>
      <c r="J783"/>
    </row>
    <row r="784" spans="9:10">
      <c r="I784"/>
      <c r="J784"/>
    </row>
    <row r="785" spans="9:10">
      <c r="I785"/>
      <c r="J785"/>
    </row>
    <row r="786" spans="9:10">
      <c r="I786"/>
      <c r="J786"/>
    </row>
    <row r="787" spans="9:10">
      <c r="I787"/>
      <c r="J787"/>
    </row>
    <row r="788" spans="9:10">
      <c r="I788"/>
      <c r="J788"/>
    </row>
    <row r="789" spans="9:10">
      <c r="I789"/>
      <c r="J789"/>
    </row>
    <row r="790" spans="9:10">
      <c r="I790"/>
      <c r="J790"/>
    </row>
    <row r="791" spans="9:10">
      <c r="I791"/>
      <c r="J791"/>
    </row>
    <row r="792" spans="9:10">
      <c r="I792"/>
      <c r="J792"/>
    </row>
    <row r="793" spans="9:10">
      <c r="I793"/>
      <c r="J793"/>
    </row>
    <row r="794" spans="9:10">
      <c r="I794"/>
      <c r="J794"/>
    </row>
    <row r="795" spans="9:10">
      <c r="I795"/>
      <c r="J795"/>
    </row>
    <row r="796" spans="9:10">
      <c r="I796"/>
      <c r="J796"/>
    </row>
    <row r="797" spans="9:10">
      <c r="I797"/>
      <c r="J797"/>
    </row>
    <row r="798" spans="9:10">
      <c r="I798"/>
      <c r="J798"/>
    </row>
    <row r="799" spans="9:10">
      <c r="I799"/>
      <c r="J799"/>
    </row>
    <row r="800" spans="9:10">
      <c r="I800"/>
      <c r="J800"/>
    </row>
    <row r="801" spans="9:10">
      <c r="I801"/>
      <c r="J801"/>
    </row>
    <row r="802" spans="9:10">
      <c r="I802"/>
      <c r="J802"/>
    </row>
    <row r="803" spans="9:10">
      <c r="I803"/>
      <c r="J803"/>
    </row>
    <row r="804" spans="9:10">
      <c r="I804"/>
      <c r="J804"/>
    </row>
    <row r="805" spans="9:10">
      <c r="I805"/>
      <c r="J805"/>
    </row>
    <row r="806" spans="9:10">
      <c r="I806"/>
      <c r="J806"/>
    </row>
    <row r="807" spans="9:10">
      <c r="I807"/>
      <c r="J807"/>
    </row>
    <row r="808" spans="9:10">
      <c r="I808"/>
      <c r="J808"/>
    </row>
    <row r="809" spans="9:10">
      <c r="I809"/>
      <c r="J809"/>
    </row>
    <row r="810" spans="9:10">
      <c r="I810"/>
      <c r="J810"/>
    </row>
    <row r="811" spans="9:10">
      <c r="I811"/>
      <c r="J811"/>
    </row>
    <row r="812" spans="9:10">
      <c r="I812"/>
      <c r="J812"/>
    </row>
    <row r="813" spans="9:10">
      <c r="I813"/>
      <c r="J813"/>
    </row>
    <row r="814" spans="9:10">
      <c r="I814"/>
      <c r="J814"/>
    </row>
    <row r="815" spans="9:10">
      <c r="I815"/>
      <c r="J815"/>
    </row>
    <row r="816" spans="9:10">
      <c r="I816"/>
      <c r="J816"/>
    </row>
    <row r="817" spans="9:10">
      <c r="I817"/>
      <c r="J817"/>
    </row>
    <row r="818" spans="9:10">
      <c r="I818"/>
      <c r="J818"/>
    </row>
    <row r="819" spans="9:10">
      <c r="I819"/>
      <c r="J819"/>
    </row>
    <row r="820" spans="9:10">
      <c r="I820"/>
      <c r="J820"/>
    </row>
    <row r="821" spans="9:10">
      <c r="I821"/>
      <c r="J821"/>
    </row>
    <row r="822" spans="9:10">
      <c r="I822"/>
      <c r="J822"/>
    </row>
    <row r="823" spans="9:10">
      <c r="I823"/>
      <c r="J823"/>
    </row>
    <row r="824" spans="9:10">
      <c r="I824"/>
      <c r="J824"/>
    </row>
    <row r="825" spans="9:10">
      <c r="I825"/>
      <c r="J825"/>
    </row>
    <row r="826" spans="9:10">
      <c r="I826"/>
      <c r="J826"/>
    </row>
    <row r="827" spans="9:10">
      <c r="I827"/>
      <c r="J827"/>
    </row>
    <row r="828" spans="9:10">
      <c r="I828"/>
      <c r="J828"/>
    </row>
    <row r="829" spans="9:10">
      <c r="I829"/>
      <c r="J829"/>
    </row>
    <row r="830" spans="9:10">
      <c r="I830"/>
      <c r="J830"/>
    </row>
    <row r="831" spans="9:10">
      <c r="I831"/>
      <c r="J831"/>
    </row>
    <row r="832" spans="9:10">
      <c r="I832"/>
      <c r="J832"/>
    </row>
    <row r="833" spans="9:10">
      <c r="I833"/>
      <c r="J833"/>
    </row>
    <row r="834" spans="9:10">
      <c r="I834"/>
      <c r="J834"/>
    </row>
    <row r="835" spans="9:10">
      <c r="I835"/>
      <c r="J835"/>
    </row>
    <row r="836" spans="9:10">
      <c r="I836"/>
      <c r="J836"/>
    </row>
    <row r="837" spans="9:10">
      <c r="I837"/>
      <c r="J837"/>
    </row>
    <row r="838" spans="9:10">
      <c r="I838"/>
      <c r="J838"/>
    </row>
    <row r="839" spans="9:10">
      <c r="I839"/>
      <c r="J839"/>
    </row>
    <row r="840" spans="9:10">
      <c r="I840"/>
      <c r="J840"/>
    </row>
    <row r="841" spans="9:10">
      <c r="I841"/>
      <c r="J841"/>
    </row>
    <row r="842" spans="9:10">
      <c r="I842"/>
      <c r="J842"/>
    </row>
    <row r="843" spans="9:10">
      <c r="I843"/>
      <c r="J843"/>
    </row>
    <row r="844" spans="9:10">
      <c r="I844"/>
      <c r="J844"/>
    </row>
    <row r="845" spans="9:10">
      <c r="I845"/>
      <c r="J845"/>
    </row>
    <row r="846" spans="9:10">
      <c r="I846"/>
      <c r="J846"/>
    </row>
    <row r="847" spans="9:10">
      <c r="I847"/>
      <c r="J847"/>
    </row>
    <row r="848" spans="9:10">
      <c r="I848"/>
      <c r="J848"/>
    </row>
    <row r="849" spans="9:10">
      <c r="I849"/>
      <c r="J849"/>
    </row>
    <row r="850" spans="9:10">
      <c r="I850"/>
      <c r="J850"/>
    </row>
    <row r="851" spans="9:10">
      <c r="I851"/>
      <c r="J851"/>
    </row>
    <row r="852" spans="9:10">
      <c r="I852"/>
      <c r="J852"/>
    </row>
    <row r="853" spans="9:10">
      <c r="I853"/>
      <c r="J853"/>
    </row>
    <row r="854" spans="9:10">
      <c r="I854"/>
      <c r="J854"/>
    </row>
    <row r="855" spans="9:10">
      <c r="I855"/>
      <c r="J855"/>
    </row>
    <row r="856" spans="9:10">
      <c r="I856"/>
      <c r="J856"/>
    </row>
    <row r="857" spans="9:10">
      <c r="I857"/>
      <c r="J857"/>
    </row>
    <row r="858" spans="9:10">
      <c r="I858"/>
      <c r="J858"/>
    </row>
    <row r="859" spans="9:10">
      <c r="I859"/>
      <c r="J859"/>
    </row>
    <row r="860" spans="9:10">
      <c r="I860"/>
      <c r="J860"/>
    </row>
    <row r="861" spans="9:10">
      <c r="I861"/>
      <c r="J861"/>
    </row>
    <row r="862" spans="9:10">
      <c r="I862"/>
      <c r="J862"/>
    </row>
    <row r="863" spans="9:10">
      <c r="I863"/>
      <c r="J863"/>
    </row>
    <row r="864" spans="9:10">
      <c r="I864"/>
      <c r="J864"/>
    </row>
    <row r="865" spans="9:10">
      <c r="I865"/>
      <c r="J865"/>
    </row>
    <row r="866" spans="9:10">
      <c r="I866"/>
      <c r="J866"/>
    </row>
    <row r="867" spans="9:10">
      <c r="I867"/>
      <c r="J867"/>
    </row>
    <row r="868" spans="9:10">
      <c r="I868"/>
      <c r="J868"/>
    </row>
    <row r="869" spans="9:10">
      <c r="I869"/>
      <c r="J869"/>
    </row>
    <row r="870" spans="9:10">
      <c r="I870"/>
      <c r="J870"/>
    </row>
    <row r="871" spans="9:10">
      <c r="I871"/>
      <c r="J871"/>
    </row>
    <row r="872" spans="9:10">
      <c r="I872"/>
      <c r="J872"/>
    </row>
    <row r="873" spans="9:10">
      <c r="I873"/>
      <c r="J873"/>
    </row>
    <row r="874" spans="9:10">
      <c r="I874"/>
      <c r="J874"/>
    </row>
    <row r="875" spans="9:10">
      <c r="I875"/>
      <c r="J875"/>
    </row>
    <row r="876" spans="9:10">
      <c r="I876"/>
      <c r="J876"/>
    </row>
    <row r="877" spans="9:10">
      <c r="I877"/>
      <c r="J877"/>
    </row>
    <row r="878" spans="9:10">
      <c r="I878"/>
      <c r="J878"/>
    </row>
    <row r="879" spans="9:10">
      <c r="I879"/>
      <c r="J879"/>
    </row>
    <row r="880" spans="9:10">
      <c r="I880"/>
      <c r="J880"/>
    </row>
    <row r="881" spans="9:10">
      <c r="I881"/>
      <c r="J881"/>
    </row>
    <row r="882" spans="9:10">
      <c r="I882"/>
      <c r="J882"/>
    </row>
    <row r="883" spans="9:10">
      <c r="I883"/>
      <c r="J883"/>
    </row>
    <row r="884" spans="9:10">
      <c r="I884"/>
      <c r="J884"/>
    </row>
    <row r="885" spans="9:10">
      <c r="I885"/>
      <c r="J885"/>
    </row>
    <row r="886" spans="9:10">
      <c r="I886"/>
      <c r="J886"/>
    </row>
    <row r="887" spans="9:10">
      <c r="I887"/>
      <c r="J887"/>
    </row>
    <row r="888" spans="9:10">
      <c r="I888"/>
      <c r="J888"/>
    </row>
    <row r="889" spans="9:10">
      <c r="I889"/>
      <c r="J889"/>
    </row>
    <row r="890" spans="9:10">
      <c r="I890"/>
      <c r="J890"/>
    </row>
    <row r="891" spans="9:10">
      <c r="I891"/>
      <c r="J891"/>
    </row>
    <row r="892" spans="9:10">
      <c r="I892"/>
      <c r="J892"/>
    </row>
    <row r="893" spans="9:10">
      <c r="I893"/>
      <c r="J893"/>
    </row>
    <row r="894" spans="9:10">
      <c r="I894"/>
      <c r="J894"/>
    </row>
    <row r="895" spans="9:10">
      <c r="I895"/>
      <c r="J895"/>
    </row>
    <row r="896" spans="9:10">
      <c r="I896"/>
      <c r="J896"/>
    </row>
    <row r="897" spans="9:10">
      <c r="I897"/>
      <c r="J897"/>
    </row>
    <row r="898" spans="9:10">
      <c r="I898"/>
      <c r="J898"/>
    </row>
    <row r="899" spans="9:10">
      <c r="I899"/>
      <c r="J899"/>
    </row>
    <row r="900" spans="9:10">
      <c r="I900"/>
      <c r="J900"/>
    </row>
    <row r="901" spans="9:10">
      <c r="I901"/>
      <c r="J901"/>
    </row>
    <row r="902" spans="9:10">
      <c r="I902"/>
      <c r="J902"/>
    </row>
    <row r="903" spans="9:10">
      <c r="I903"/>
      <c r="J903"/>
    </row>
    <row r="904" spans="9:10">
      <c r="I904"/>
      <c r="J904"/>
    </row>
    <row r="905" spans="9:10">
      <c r="I905"/>
      <c r="J905"/>
    </row>
    <row r="906" spans="9:10">
      <c r="I906"/>
      <c r="J906"/>
    </row>
    <row r="907" spans="9:10">
      <c r="I907"/>
      <c r="J907"/>
    </row>
    <row r="908" spans="9:10">
      <c r="I908"/>
      <c r="J908"/>
    </row>
    <row r="909" spans="9:10">
      <c r="I909"/>
      <c r="J909"/>
    </row>
    <row r="910" spans="9:10">
      <c r="I910"/>
      <c r="J910"/>
    </row>
    <row r="911" spans="9:10">
      <c r="I911"/>
      <c r="J911"/>
    </row>
    <row r="912" spans="9:10">
      <c r="I912"/>
      <c r="J912"/>
    </row>
    <row r="913" spans="9:10">
      <c r="I913"/>
      <c r="J913"/>
    </row>
    <row r="914" spans="9:10">
      <c r="I914"/>
      <c r="J914"/>
    </row>
    <row r="915" spans="9:10">
      <c r="I915"/>
      <c r="J915"/>
    </row>
    <row r="916" spans="9:10">
      <c r="I916"/>
      <c r="J916"/>
    </row>
    <row r="917" spans="9:10">
      <c r="I917"/>
      <c r="J917"/>
    </row>
    <row r="918" spans="9:10">
      <c r="I918"/>
      <c r="J918"/>
    </row>
    <row r="919" spans="9:10">
      <c r="I919"/>
      <c r="J919"/>
    </row>
    <row r="920" spans="9:10">
      <c r="I920"/>
      <c r="J920"/>
    </row>
    <row r="921" spans="9:10">
      <c r="I921"/>
      <c r="J921"/>
    </row>
    <row r="922" spans="9:10">
      <c r="I922"/>
      <c r="J922"/>
    </row>
    <row r="923" spans="9:10">
      <c r="I923"/>
      <c r="J923"/>
    </row>
    <row r="924" spans="9:10">
      <c r="I924"/>
      <c r="J924"/>
    </row>
    <row r="925" spans="9:10">
      <c r="I925"/>
      <c r="J925"/>
    </row>
    <row r="926" spans="9:10">
      <c r="I926"/>
      <c r="J926"/>
    </row>
    <row r="927" spans="9:10">
      <c r="I927"/>
      <c r="J927"/>
    </row>
    <row r="928" spans="9:10">
      <c r="I928"/>
      <c r="J928"/>
    </row>
    <row r="929" spans="9:10">
      <c r="I929"/>
      <c r="J929"/>
    </row>
    <row r="930" spans="9:10">
      <c r="I930"/>
      <c r="J930"/>
    </row>
    <row r="931" spans="9:10">
      <c r="I931"/>
      <c r="J931"/>
    </row>
    <row r="932" spans="9:10">
      <c r="I932"/>
      <c r="J932"/>
    </row>
    <row r="933" spans="9:10">
      <c r="I933"/>
      <c r="J933"/>
    </row>
    <row r="934" spans="9:10">
      <c r="I934"/>
      <c r="J934"/>
    </row>
    <row r="935" spans="9:10">
      <c r="I935"/>
      <c r="J935"/>
    </row>
    <row r="936" spans="9:10">
      <c r="I936"/>
      <c r="J936"/>
    </row>
    <row r="937" spans="9:10">
      <c r="I937"/>
      <c r="J937"/>
    </row>
    <row r="938" spans="9:10">
      <c r="I938"/>
      <c r="J938"/>
    </row>
    <row r="939" spans="9:10">
      <c r="I939"/>
      <c r="J939"/>
    </row>
    <row r="940" spans="9:10">
      <c r="I940"/>
      <c r="J940"/>
    </row>
    <row r="941" spans="9:10">
      <c r="I941"/>
      <c r="J941"/>
    </row>
    <row r="942" spans="9:10">
      <c r="I942"/>
      <c r="J942"/>
    </row>
    <row r="943" spans="9:10">
      <c r="I943"/>
      <c r="J943"/>
    </row>
    <row r="944" spans="9:10">
      <c r="I944"/>
      <c r="J944"/>
    </row>
    <row r="945" spans="9:10">
      <c r="I945"/>
      <c r="J945"/>
    </row>
    <row r="946" spans="9:10">
      <c r="I946"/>
      <c r="J946"/>
    </row>
    <row r="947" spans="9:10">
      <c r="I947"/>
      <c r="J947"/>
    </row>
    <row r="948" spans="9:10">
      <c r="I948"/>
      <c r="J948"/>
    </row>
    <row r="949" spans="9:10">
      <c r="I949"/>
      <c r="J949"/>
    </row>
    <row r="950" spans="9:10">
      <c r="I950"/>
      <c r="J950"/>
    </row>
    <row r="951" spans="9:10">
      <c r="I951"/>
      <c r="J951"/>
    </row>
    <row r="952" spans="9:10">
      <c r="I952"/>
      <c r="J952"/>
    </row>
    <row r="953" spans="9:10">
      <c r="I953"/>
      <c r="J953"/>
    </row>
    <row r="954" spans="9:10">
      <c r="I954"/>
      <c r="J954"/>
    </row>
    <row r="955" spans="9:10">
      <c r="I955"/>
      <c r="J955"/>
    </row>
    <row r="956" spans="9:10">
      <c r="I956"/>
      <c r="J956"/>
    </row>
    <row r="957" spans="9:10">
      <c r="I957"/>
      <c r="J957"/>
    </row>
    <row r="958" spans="9:10">
      <c r="I958"/>
      <c r="J958"/>
    </row>
    <row r="959" spans="9:10">
      <c r="I959"/>
      <c r="J959"/>
    </row>
    <row r="960" spans="9:10">
      <c r="I960"/>
      <c r="J960"/>
    </row>
    <row r="961" spans="9:10">
      <c r="I961"/>
      <c r="J961"/>
    </row>
    <row r="962" spans="9:10">
      <c r="I962"/>
      <c r="J962"/>
    </row>
    <row r="963" spans="9:10">
      <c r="I963"/>
      <c r="J963"/>
    </row>
    <row r="964" spans="9:10">
      <c r="I964"/>
      <c r="J964"/>
    </row>
    <row r="965" spans="9:10">
      <c r="I965"/>
      <c r="J965"/>
    </row>
    <row r="966" spans="9:10">
      <c r="I966"/>
      <c r="J966"/>
    </row>
    <row r="967" spans="9:10">
      <c r="I967"/>
      <c r="J967"/>
    </row>
    <row r="968" spans="9:10">
      <c r="I968"/>
      <c r="J968"/>
    </row>
    <row r="969" spans="9:10">
      <c r="I969"/>
      <c r="J969"/>
    </row>
    <row r="970" spans="9:10">
      <c r="I970"/>
      <c r="J970"/>
    </row>
    <row r="971" spans="9:10">
      <c r="I971"/>
      <c r="J971"/>
    </row>
    <row r="972" spans="9:10">
      <c r="I972"/>
      <c r="J972"/>
    </row>
    <row r="973" spans="9:10">
      <c r="I973"/>
      <c r="J973"/>
    </row>
    <row r="974" spans="9:10">
      <c r="I974"/>
      <c r="J974"/>
    </row>
    <row r="975" spans="9:10">
      <c r="I975"/>
      <c r="J975"/>
    </row>
    <row r="976" spans="9:10">
      <c r="I976"/>
      <c r="J976"/>
    </row>
    <row r="977" spans="9:10">
      <c r="I977"/>
      <c r="J977"/>
    </row>
    <row r="978" spans="9:10">
      <c r="I978"/>
      <c r="J978"/>
    </row>
    <row r="979" spans="9:10">
      <c r="I979"/>
      <c r="J979"/>
    </row>
    <row r="980" spans="9:10">
      <c r="I980"/>
      <c r="J980"/>
    </row>
    <row r="981" spans="9:10">
      <c r="I981"/>
      <c r="J981"/>
    </row>
    <row r="982" spans="9:10">
      <c r="I982"/>
      <c r="J982"/>
    </row>
    <row r="983" spans="9:10">
      <c r="I983"/>
      <c r="J983"/>
    </row>
    <row r="984" spans="9:10">
      <c r="I984"/>
      <c r="J984"/>
    </row>
    <row r="985" spans="9:10">
      <c r="I985"/>
      <c r="J985"/>
    </row>
    <row r="986" spans="9:10">
      <c r="I986"/>
      <c r="J986"/>
    </row>
    <row r="987" spans="9:10">
      <c r="I987"/>
      <c r="J987"/>
    </row>
    <row r="988" spans="9:10">
      <c r="I988"/>
      <c r="J988"/>
    </row>
    <row r="989" spans="9:10">
      <c r="I989"/>
      <c r="J989"/>
    </row>
    <row r="990" spans="9:10">
      <c r="I990"/>
      <c r="J990"/>
    </row>
    <row r="991" spans="9:10">
      <c r="I991"/>
      <c r="J991"/>
    </row>
    <row r="992" spans="9:10">
      <c r="I992"/>
      <c r="J992"/>
    </row>
    <row r="993" spans="9:10">
      <c r="I993"/>
      <c r="J993"/>
    </row>
    <row r="994" spans="9:10">
      <c r="I994"/>
      <c r="J994"/>
    </row>
    <row r="995" spans="9:10">
      <c r="I995"/>
      <c r="J995"/>
    </row>
    <row r="996" spans="9:10">
      <c r="I996"/>
      <c r="J996"/>
    </row>
    <row r="997" spans="9:10">
      <c r="I997"/>
      <c r="J997"/>
    </row>
    <row r="998" spans="9:10">
      <c r="I998"/>
      <c r="J998"/>
    </row>
    <row r="999" spans="9:10">
      <c r="I999"/>
      <c r="J999"/>
    </row>
    <row r="1000" spans="9:10">
      <c r="I1000"/>
      <c r="J1000"/>
    </row>
    <row r="1001" spans="9:10">
      <c r="I1001"/>
      <c r="J1001"/>
    </row>
    <row r="1002" spans="9:10">
      <c r="I1002"/>
      <c r="J1002"/>
    </row>
    <row r="1003" spans="9:10">
      <c r="I1003"/>
      <c r="J1003"/>
    </row>
    <row r="1004" spans="9:10">
      <c r="I1004"/>
      <c r="J1004"/>
    </row>
    <row r="1005" spans="9:10">
      <c r="I1005"/>
      <c r="J1005"/>
    </row>
    <row r="1006" spans="9:10">
      <c r="I1006"/>
      <c r="J1006"/>
    </row>
    <row r="1007" spans="9:10">
      <c r="I1007"/>
      <c r="J1007"/>
    </row>
    <row r="1008" spans="9:10">
      <c r="I1008"/>
      <c r="J1008"/>
    </row>
    <row r="1009" spans="9:10">
      <c r="I1009"/>
      <c r="J1009"/>
    </row>
    <row r="1010" spans="9:10">
      <c r="I1010"/>
      <c r="J1010"/>
    </row>
    <row r="1011" spans="9:10">
      <c r="I1011"/>
      <c r="J1011"/>
    </row>
    <row r="1012" spans="9:10">
      <c r="I1012"/>
      <c r="J1012"/>
    </row>
    <row r="1013" spans="9:10">
      <c r="I1013"/>
      <c r="J1013"/>
    </row>
    <row r="1014" spans="9:10">
      <c r="I1014"/>
      <c r="J1014"/>
    </row>
    <row r="1015" spans="9:10">
      <c r="I1015"/>
      <c r="J1015"/>
    </row>
    <row r="1016" spans="9:10">
      <c r="I1016"/>
      <c r="J1016"/>
    </row>
    <row r="1017" spans="9:10">
      <c r="I1017"/>
      <c r="J1017"/>
    </row>
    <row r="1018" spans="9:10">
      <c r="I1018"/>
      <c r="J1018"/>
    </row>
    <row r="1019" spans="9:10">
      <c r="I1019"/>
      <c r="J1019"/>
    </row>
    <row r="1020" spans="9:10">
      <c r="I1020"/>
      <c r="J1020"/>
    </row>
    <row r="1021" spans="9:10">
      <c r="I1021"/>
      <c r="J1021"/>
    </row>
    <row r="1022" spans="9:10">
      <c r="I1022"/>
      <c r="J1022"/>
    </row>
    <row r="1023" spans="9:10">
      <c r="I1023"/>
      <c r="J1023"/>
    </row>
    <row r="1024" spans="9:10">
      <c r="I1024"/>
      <c r="J1024"/>
    </row>
    <row r="1025" spans="9:10">
      <c r="I1025"/>
      <c r="J1025"/>
    </row>
    <row r="1026" spans="9:10">
      <c r="I1026"/>
      <c r="J1026"/>
    </row>
    <row r="1027" spans="9:10">
      <c r="I1027"/>
      <c r="J1027"/>
    </row>
    <row r="1028" spans="9:10">
      <c r="I1028"/>
      <c r="J1028"/>
    </row>
    <row r="1029" spans="9:10">
      <c r="I1029"/>
      <c r="J1029"/>
    </row>
    <row r="1030" spans="9:10">
      <c r="I1030"/>
      <c r="J1030"/>
    </row>
    <row r="1031" spans="9:10">
      <c r="I1031"/>
      <c r="J1031"/>
    </row>
    <row r="1032" spans="9:10">
      <c r="I1032"/>
      <c r="J1032"/>
    </row>
    <row r="1033" spans="9:10">
      <c r="I1033"/>
      <c r="J1033"/>
    </row>
    <row r="1034" spans="9:10">
      <c r="I1034"/>
      <c r="J1034"/>
    </row>
    <row r="1035" spans="9:10">
      <c r="I1035"/>
      <c r="J1035"/>
    </row>
    <row r="1036" spans="9:10">
      <c r="I1036"/>
      <c r="J1036"/>
    </row>
    <row r="1037" spans="9:10">
      <c r="I1037"/>
      <c r="J1037"/>
    </row>
    <row r="1038" spans="9:10">
      <c r="I1038"/>
      <c r="J1038"/>
    </row>
    <row r="1039" spans="9:10">
      <c r="I1039"/>
      <c r="J1039"/>
    </row>
    <row r="1040" spans="9:10">
      <c r="I1040"/>
      <c r="J1040"/>
    </row>
    <row r="1041" spans="9:10">
      <c r="I1041"/>
      <c r="J1041"/>
    </row>
    <row r="1042" spans="9:10">
      <c r="I1042"/>
      <c r="J1042"/>
    </row>
    <row r="1043" spans="9:10">
      <c r="I1043"/>
      <c r="J1043"/>
    </row>
    <row r="1044" spans="9:10">
      <c r="I1044"/>
      <c r="J1044"/>
    </row>
    <row r="1045" spans="9:10">
      <c r="I1045"/>
      <c r="J1045"/>
    </row>
    <row r="1046" spans="9:10">
      <c r="I1046"/>
      <c r="J1046"/>
    </row>
    <row r="1047" spans="9:10">
      <c r="I1047"/>
      <c r="J1047"/>
    </row>
    <row r="1048" spans="9:10">
      <c r="I1048"/>
      <c r="J1048"/>
    </row>
    <row r="1049" spans="9:10">
      <c r="I1049"/>
      <c r="J1049"/>
    </row>
    <row r="1050" spans="9:10">
      <c r="I1050"/>
      <c r="J1050"/>
    </row>
    <row r="1051" spans="9:10">
      <c r="I1051"/>
      <c r="J1051"/>
    </row>
    <row r="1052" spans="9:10">
      <c r="I1052"/>
      <c r="J1052"/>
    </row>
    <row r="1053" spans="9:10">
      <c r="I1053"/>
      <c r="J1053"/>
    </row>
    <row r="1054" spans="9:10">
      <c r="I1054"/>
      <c r="J1054"/>
    </row>
    <row r="1055" spans="9:10">
      <c r="I1055"/>
      <c r="J1055"/>
    </row>
    <row r="1056" spans="9:10">
      <c r="I1056"/>
      <c r="J1056"/>
    </row>
    <row r="1057" spans="9:10">
      <c r="I1057"/>
      <c r="J1057"/>
    </row>
    <row r="1058" spans="9:10">
      <c r="I1058"/>
      <c r="J1058"/>
    </row>
    <row r="1059" spans="9:10">
      <c r="I1059"/>
      <c r="J1059"/>
    </row>
    <row r="1060" spans="9:10">
      <c r="I1060"/>
      <c r="J1060"/>
    </row>
    <row r="1061" spans="9:10">
      <c r="I1061"/>
      <c r="J1061"/>
    </row>
    <row r="1062" spans="9:10">
      <c r="I1062"/>
      <c r="J1062"/>
    </row>
    <row r="1063" spans="9:10">
      <c r="I1063"/>
      <c r="J1063"/>
    </row>
    <row r="1064" spans="9:10">
      <c r="I1064"/>
      <c r="J1064"/>
    </row>
    <row r="1065" spans="9:10">
      <c r="I1065"/>
      <c r="J1065"/>
    </row>
    <row r="1066" spans="9:10">
      <c r="I1066"/>
      <c r="J1066"/>
    </row>
    <row r="1067" spans="9:10">
      <c r="I1067"/>
      <c r="J1067"/>
    </row>
    <row r="1068" spans="9:10">
      <c r="I1068"/>
      <c r="J1068"/>
    </row>
    <row r="1069" spans="9:10">
      <c r="I1069"/>
      <c r="J1069"/>
    </row>
    <row r="1070" spans="9:10">
      <c r="I1070"/>
      <c r="J1070"/>
    </row>
    <row r="1071" spans="9:10">
      <c r="I1071"/>
      <c r="J1071"/>
    </row>
    <row r="1072" spans="9:10">
      <c r="I1072"/>
      <c r="J1072"/>
    </row>
    <row r="1073" spans="9:10">
      <c r="I1073"/>
      <c r="J1073"/>
    </row>
    <row r="1074" spans="9:10">
      <c r="I1074"/>
      <c r="J1074"/>
    </row>
    <row r="1075" spans="9:10">
      <c r="I1075"/>
      <c r="J1075"/>
    </row>
    <row r="1076" spans="9:10">
      <c r="I1076"/>
      <c r="J1076"/>
    </row>
    <row r="1077" spans="9:10">
      <c r="I1077"/>
      <c r="J1077"/>
    </row>
    <row r="1078" spans="9:10">
      <c r="I1078"/>
      <c r="J1078"/>
    </row>
    <row r="1079" spans="9:10">
      <c r="I1079"/>
      <c r="J1079"/>
    </row>
    <row r="1080" spans="9:10">
      <c r="I1080"/>
      <c r="J1080"/>
    </row>
    <row r="1081" spans="9:10">
      <c r="I1081"/>
      <c r="J1081"/>
    </row>
    <row r="1082" spans="9:10">
      <c r="I1082"/>
      <c r="J1082"/>
    </row>
    <row r="1083" spans="9:10">
      <c r="I1083"/>
      <c r="J1083"/>
    </row>
    <row r="1084" spans="9:10">
      <c r="I1084"/>
      <c r="J1084"/>
    </row>
    <row r="1085" spans="9:10">
      <c r="I1085"/>
      <c r="J1085"/>
    </row>
    <row r="1086" spans="9:10">
      <c r="I1086"/>
      <c r="J1086"/>
    </row>
    <row r="1087" spans="9:10">
      <c r="I1087"/>
      <c r="J1087"/>
    </row>
    <row r="1088" spans="9:10">
      <c r="I1088"/>
      <c r="J1088"/>
    </row>
    <row r="1089" spans="9:10">
      <c r="I1089"/>
      <c r="J1089"/>
    </row>
    <row r="1090" spans="9:10">
      <c r="I1090"/>
      <c r="J1090"/>
    </row>
    <row r="1091" spans="9:10">
      <c r="I1091"/>
      <c r="J1091"/>
    </row>
    <row r="1092" spans="9:10">
      <c r="I1092"/>
      <c r="J1092"/>
    </row>
    <row r="1093" spans="9:10">
      <c r="I1093"/>
      <c r="J1093"/>
    </row>
    <row r="1094" spans="9:10">
      <c r="I1094"/>
      <c r="J1094"/>
    </row>
    <row r="1095" spans="9:10">
      <c r="I1095"/>
      <c r="J1095"/>
    </row>
    <row r="1096" spans="9:10">
      <c r="I1096"/>
      <c r="J1096"/>
    </row>
    <row r="1097" spans="9:10">
      <c r="I1097"/>
      <c r="J1097"/>
    </row>
    <row r="1098" spans="9:10">
      <c r="I1098"/>
      <c r="J1098"/>
    </row>
    <row r="1099" spans="9:10">
      <c r="I1099"/>
      <c r="J1099"/>
    </row>
    <row r="1100" spans="9:10">
      <c r="I1100"/>
      <c r="J1100"/>
    </row>
    <row r="1101" spans="9:10">
      <c r="I1101"/>
      <c r="J1101"/>
    </row>
    <row r="1102" spans="9:10">
      <c r="I1102"/>
      <c r="J1102"/>
    </row>
    <row r="1103" spans="9:10">
      <c r="I1103"/>
      <c r="J1103"/>
    </row>
    <row r="1104" spans="9:10">
      <c r="I1104"/>
      <c r="J1104"/>
    </row>
    <row r="1105" spans="9:10">
      <c r="I1105"/>
      <c r="J1105"/>
    </row>
    <row r="1106" spans="9:10">
      <c r="I1106"/>
      <c r="J1106"/>
    </row>
    <row r="1107" spans="9:10">
      <c r="I1107"/>
      <c r="J1107"/>
    </row>
    <row r="1108" spans="9:10">
      <c r="I1108"/>
      <c r="J1108"/>
    </row>
    <row r="1109" spans="9:10">
      <c r="I1109"/>
      <c r="J1109"/>
    </row>
    <row r="1110" spans="9:10">
      <c r="I1110"/>
      <c r="J1110"/>
    </row>
    <row r="1111" spans="9:10">
      <c r="I1111"/>
      <c r="J1111"/>
    </row>
    <row r="1112" spans="9:10">
      <c r="I1112"/>
      <c r="J1112"/>
    </row>
    <row r="1113" spans="9:10">
      <c r="I1113"/>
      <c r="J1113"/>
    </row>
    <row r="1114" spans="9:10">
      <c r="I1114"/>
      <c r="J1114"/>
    </row>
    <row r="1115" spans="9:10">
      <c r="I1115"/>
      <c r="J1115"/>
    </row>
    <row r="1116" spans="9:10">
      <c r="I1116"/>
      <c r="J1116"/>
    </row>
    <row r="1117" spans="9:10">
      <c r="I1117"/>
      <c r="J1117"/>
    </row>
    <row r="1118" spans="9:10">
      <c r="I1118"/>
      <c r="J1118"/>
    </row>
    <row r="1119" spans="9:10">
      <c r="I1119"/>
      <c r="J1119"/>
    </row>
    <row r="1120" spans="9:10">
      <c r="I1120"/>
      <c r="J1120"/>
    </row>
    <row r="1121" spans="9:10">
      <c r="I1121"/>
      <c r="J1121"/>
    </row>
    <row r="1122" spans="9:10">
      <c r="I1122"/>
      <c r="J1122"/>
    </row>
    <row r="1123" spans="9:10">
      <c r="I1123"/>
      <c r="J1123"/>
    </row>
    <row r="1124" spans="9:10">
      <c r="I1124"/>
      <c r="J1124"/>
    </row>
    <row r="1125" spans="9:10">
      <c r="I1125"/>
      <c r="J1125"/>
    </row>
    <row r="1126" spans="9:10">
      <c r="I1126"/>
      <c r="J1126"/>
    </row>
    <row r="1127" spans="9:10">
      <c r="I1127"/>
      <c r="J1127"/>
    </row>
    <row r="1128" spans="9:10">
      <c r="I1128"/>
      <c r="J1128"/>
    </row>
    <row r="1129" spans="9:10">
      <c r="I1129"/>
      <c r="J1129"/>
    </row>
    <row r="1130" spans="9:10">
      <c r="I1130"/>
      <c r="J1130"/>
    </row>
    <row r="1131" spans="9:10">
      <c r="I1131"/>
      <c r="J1131"/>
    </row>
    <row r="1132" spans="9:10">
      <c r="I1132"/>
      <c r="J1132"/>
    </row>
    <row r="1133" spans="9:10">
      <c r="I1133"/>
      <c r="J1133"/>
    </row>
    <row r="1134" spans="9:10">
      <c r="I1134"/>
      <c r="J1134"/>
    </row>
    <row r="1135" spans="9:10">
      <c r="I1135"/>
      <c r="J1135"/>
    </row>
    <row r="1136" spans="9:10">
      <c r="I1136"/>
      <c r="J1136"/>
    </row>
    <row r="1137" spans="9:10">
      <c r="I1137"/>
      <c r="J1137"/>
    </row>
    <row r="1138" spans="9:10">
      <c r="I1138"/>
      <c r="J1138"/>
    </row>
    <row r="1139" spans="9:10">
      <c r="I1139"/>
      <c r="J1139"/>
    </row>
    <row r="1140" spans="9:10">
      <c r="I1140"/>
      <c r="J1140"/>
    </row>
    <row r="1141" spans="9:10">
      <c r="I1141"/>
      <c r="J1141"/>
    </row>
    <row r="1142" spans="9:10">
      <c r="I1142"/>
      <c r="J1142"/>
    </row>
    <row r="1143" spans="9:10">
      <c r="I1143"/>
      <c r="J1143"/>
    </row>
    <row r="1144" spans="9:10">
      <c r="I1144"/>
      <c r="J1144"/>
    </row>
    <row r="1145" spans="9:10">
      <c r="I1145"/>
      <c r="J1145"/>
    </row>
    <row r="1146" spans="9:10">
      <c r="I1146"/>
      <c r="J1146"/>
    </row>
    <row r="1147" spans="9:10">
      <c r="I1147"/>
      <c r="J1147"/>
    </row>
    <row r="1148" spans="9:10">
      <c r="I1148"/>
      <c r="J1148"/>
    </row>
    <row r="1149" spans="9:10">
      <c r="I1149"/>
      <c r="J1149"/>
    </row>
    <row r="1150" spans="9:10">
      <c r="I1150"/>
      <c r="J1150"/>
    </row>
    <row r="1151" spans="9:10">
      <c r="I1151"/>
      <c r="J1151"/>
    </row>
    <row r="1152" spans="9:10">
      <c r="I1152"/>
      <c r="J1152"/>
    </row>
    <row r="1153" spans="9:10">
      <c r="I1153"/>
      <c r="J1153"/>
    </row>
    <row r="1154" spans="9:10">
      <c r="I1154"/>
      <c r="J1154"/>
    </row>
    <row r="1155" spans="9:10">
      <c r="I1155"/>
      <c r="J1155"/>
    </row>
    <row r="1156" spans="9:10">
      <c r="I1156"/>
      <c r="J1156"/>
    </row>
    <row r="1157" spans="9:10">
      <c r="I1157"/>
      <c r="J1157"/>
    </row>
    <row r="1158" spans="9:10">
      <c r="I1158"/>
      <c r="J1158"/>
    </row>
    <row r="1159" spans="9:10">
      <c r="I1159"/>
      <c r="J1159"/>
    </row>
    <row r="1160" spans="9:10">
      <c r="I1160"/>
      <c r="J1160"/>
    </row>
    <row r="1161" spans="9:10">
      <c r="I1161"/>
      <c r="J1161"/>
    </row>
    <row r="1162" spans="9:10">
      <c r="I1162"/>
      <c r="J1162"/>
    </row>
    <row r="1163" spans="9:10">
      <c r="I1163"/>
      <c r="J1163"/>
    </row>
    <row r="1164" spans="9:10">
      <c r="I1164"/>
      <c r="J1164"/>
    </row>
    <row r="1165" spans="9:10">
      <c r="I1165"/>
      <c r="J1165"/>
    </row>
    <row r="1166" spans="9:10">
      <c r="I1166"/>
      <c r="J1166"/>
    </row>
    <row r="1167" spans="9:10">
      <c r="I1167"/>
      <c r="J1167"/>
    </row>
    <row r="1168" spans="9:10">
      <c r="I1168"/>
      <c r="J1168"/>
    </row>
    <row r="1169" spans="9:10">
      <c r="I1169"/>
      <c r="J1169"/>
    </row>
    <row r="1170" spans="9:10">
      <c r="I1170"/>
      <c r="J1170"/>
    </row>
    <row r="1171" spans="9:10">
      <c r="I1171"/>
      <c r="J1171"/>
    </row>
    <row r="1172" spans="9:10">
      <c r="I1172"/>
      <c r="J1172"/>
    </row>
    <row r="1173" spans="9:10">
      <c r="I1173"/>
      <c r="J1173"/>
    </row>
    <row r="1174" spans="9:10">
      <c r="I1174"/>
      <c r="J1174"/>
    </row>
    <row r="1175" spans="9:10">
      <c r="I1175"/>
      <c r="J1175"/>
    </row>
    <row r="1176" spans="9:10">
      <c r="I1176"/>
      <c r="J1176"/>
    </row>
    <row r="1177" spans="9:10">
      <c r="I1177"/>
      <c r="J1177"/>
    </row>
    <row r="1178" spans="9:10">
      <c r="I1178"/>
      <c r="J1178"/>
    </row>
    <row r="1179" spans="9:10">
      <c r="I1179"/>
      <c r="J1179"/>
    </row>
    <row r="1180" spans="9:10">
      <c r="I1180"/>
      <c r="J1180"/>
    </row>
    <row r="1181" spans="9:10">
      <c r="I1181"/>
      <c r="J1181"/>
    </row>
    <row r="1182" spans="9:10">
      <c r="I1182"/>
      <c r="J1182"/>
    </row>
    <row r="1183" spans="9:10">
      <c r="I1183"/>
      <c r="J1183"/>
    </row>
    <row r="1184" spans="9:10">
      <c r="I1184"/>
      <c r="J1184"/>
    </row>
    <row r="1185" spans="9:10">
      <c r="I1185"/>
      <c r="J1185"/>
    </row>
    <row r="1186" spans="9:10">
      <c r="I1186"/>
      <c r="J1186"/>
    </row>
    <row r="1187" spans="9:10">
      <c r="I1187"/>
      <c r="J1187"/>
    </row>
    <row r="1188" spans="9:10">
      <c r="I1188"/>
      <c r="J1188"/>
    </row>
    <row r="1189" spans="9:10">
      <c r="I1189"/>
      <c r="J1189"/>
    </row>
    <row r="1190" spans="9:10">
      <c r="I1190"/>
      <c r="J1190"/>
    </row>
    <row r="1191" spans="9:10">
      <c r="I1191"/>
      <c r="J1191"/>
    </row>
    <row r="1192" spans="9:10">
      <c r="I1192"/>
      <c r="J1192"/>
    </row>
    <row r="1193" spans="9:10">
      <c r="I1193"/>
      <c r="J1193"/>
    </row>
    <row r="1194" spans="9:10">
      <c r="I1194"/>
      <c r="J1194"/>
    </row>
    <row r="1195" spans="9:10">
      <c r="I1195"/>
      <c r="J1195"/>
    </row>
    <row r="1196" spans="9:10">
      <c r="I1196"/>
      <c r="J1196"/>
    </row>
    <row r="1197" spans="9:10">
      <c r="I1197"/>
      <c r="J1197"/>
    </row>
    <row r="1198" spans="9:10">
      <c r="I1198"/>
      <c r="J1198"/>
    </row>
    <row r="1199" spans="9:10">
      <c r="I1199"/>
      <c r="J1199"/>
    </row>
    <row r="1200" spans="9:10">
      <c r="I1200"/>
      <c r="J1200"/>
    </row>
    <row r="1201" spans="9:10">
      <c r="I1201"/>
      <c r="J1201"/>
    </row>
    <row r="1202" spans="9:10">
      <c r="I1202"/>
      <c r="J1202"/>
    </row>
    <row r="1203" spans="9:10">
      <c r="I1203"/>
      <c r="J1203"/>
    </row>
    <row r="1204" spans="9:10">
      <c r="I1204"/>
      <c r="J1204"/>
    </row>
    <row r="1205" spans="9:10">
      <c r="I1205"/>
      <c r="J1205"/>
    </row>
    <row r="1206" spans="9:10">
      <c r="I1206"/>
      <c r="J1206"/>
    </row>
    <row r="1207" spans="9:10">
      <c r="I1207"/>
      <c r="J1207"/>
    </row>
    <row r="1208" spans="9:10">
      <c r="I1208"/>
      <c r="J1208"/>
    </row>
    <row r="1209" spans="9:10">
      <c r="I1209"/>
      <c r="J1209"/>
    </row>
    <row r="1210" spans="9:10">
      <c r="I1210"/>
      <c r="J1210"/>
    </row>
    <row r="1211" spans="9:10">
      <c r="I1211"/>
      <c r="J1211"/>
    </row>
    <row r="1212" spans="9:10">
      <c r="I1212"/>
      <c r="J1212"/>
    </row>
    <row r="1213" spans="9:10">
      <c r="I1213"/>
      <c r="J1213"/>
    </row>
    <row r="1214" spans="9:10">
      <c r="I1214"/>
      <c r="J1214"/>
    </row>
    <row r="1215" spans="9:10">
      <c r="I1215"/>
      <c r="J1215"/>
    </row>
    <row r="1216" spans="9:10">
      <c r="I1216"/>
      <c r="J1216"/>
    </row>
    <row r="1217" spans="9:10">
      <c r="I1217"/>
      <c r="J1217"/>
    </row>
    <row r="1218" spans="9:10">
      <c r="I1218"/>
      <c r="J1218"/>
    </row>
    <row r="1219" spans="9:10">
      <c r="I1219"/>
      <c r="J1219"/>
    </row>
    <row r="1220" spans="9:10">
      <c r="I1220"/>
      <c r="J1220"/>
    </row>
    <row r="1221" spans="9:10">
      <c r="I1221"/>
      <c r="J1221"/>
    </row>
    <row r="1222" spans="9:10">
      <c r="I1222"/>
      <c r="J1222"/>
    </row>
    <row r="1223" spans="9:10">
      <c r="I1223"/>
      <c r="J1223"/>
    </row>
    <row r="1224" spans="9:10">
      <c r="I1224"/>
      <c r="J1224"/>
    </row>
    <row r="1225" spans="9:10">
      <c r="I1225"/>
      <c r="J1225"/>
    </row>
    <row r="1226" spans="9:10">
      <c r="I1226"/>
      <c r="J1226"/>
    </row>
    <row r="1227" spans="9:10">
      <c r="I1227"/>
      <c r="J1227"/>
    </row>
    <row r="1228" spans="9:10">
      <c r="I1228"/>
      <c r="J1228"/>
    </row>
    <row r="1229" spans="9:10">
      <c r="I1229"/>
      <c r="J1229"/>
    </row>
    <row r="1230" spans="9:10">
      <c r="I1230"/>
      <c r="J1230"/>
    </row>
    <row r="1231" spans="9:10">
      <c r="I1231"/>
      <c r="J1231"/>
    </row>
    <row r="1232" spans="9:10">
      <c r="I1232"/>
      <c r="J1232"/>
    </row>
    <row r="1233" spans="9:10">
      <c r="I1233"/>
      <c r="J1233"/>
    </row>
    <row r="1234" spans="9:10">
      <c r="I1234"/>
      <c r="J1234"/>
    </row>
    <row r="1235" spans="9:10">
      <c r="I1235"/>
      <c r="J1235"/>
    </row>
    <row r="1236" spans="9:10">
      <c r="I1236"/>
      <c r="J1236"/>
    </row>
    <row r="1237" spans="9:10">
      <c r="I1237"/>
      <c r="J1237"/>
    </row>
    <row r="1238" spans="9:10">
      <c r="I1238"/>
      <c r="J1238"/>
    </row>
    <row r="1239" spans="9:10">
      <c r="I1239"/>
      <c r="J1239"/>
    </row>
    <row r="1240" spans="9:10">
      <c r="I1240"/>
      <c r="J1240"/>
    </row>
    <row r="1241" spans="9:10">
      <c r="I1241"/>
      <c r="J1241"/>
    </row>
    <row r="1242" spans="9:10">
      <c r="I1242"/>
      <c r="J1242"/>
    </row>
    <row r="1243" spans="9:10">
      <c r="I1243"/>
      <c r="J1243"/>
    </row>
    <row r="1244" spans="9:10">
      <c r="I1244"/>
      <c r="J1244"/>
    </row>
    <row r="1245" spans="9:10">
      <c r="I1245"/>
      <c r="J1245"/>
    </row>
    <row r="1246" spans="9:10">
      <c r="I1246"/>
      <c r="J1246"/>
    </row>
    <row r="1247" spans="9:10">
      <c r="I1247"/>
      <c r="J1247"/>
    </row>
    <row r="1248" spans="9:10">
      <c r="I1248"/>
      <c r="J1248"/>
    </row>
    <row r="1249" spans="9:10">
      <c r="I1249"/>
      <c r="J1249"/>
    </row>
    <row r="1250" spans="9:10">
      <c r="I1250"/>
      <c r="J1250"/>
    </row>
    <row r="1251" spans="9:10">
      <c r="I1251"/>
      <c r="J1251"/>
    </row>
    <row r="1252" spans="9:10">
      <c r="I1252"/>
      <c r="J1252"/>
    </row>
    <row r="1253" spans="9:10">
      <c r="I1253"/>
      <c r="J1253"/>
    </row>
    <row r="1254" spans="9:10">
      <c r="I1254"/>
      <c r="J1254"/>
    </row>
    <row r="1255" spans="9:10">
      <c r="I1255"/>
      <c r="J1255"/>
    </row>
    <row r="1256" spans="9:10">
      <c r="I1256"/>
      <c r="J1256"/>
    </row>
    <row r="1257" spans="9:10">
      <c r="I1257"/>
      <c r="J1257"/>
    </row>
    <row r="1258" spans="9:10">
      <c r="I1258"/>
      <c r="J1258"/>
    </row>
    <row r="1259" spans="9:10">
      <c r="I1259"/>
      <c r="J1259"/>
    </row>
    <row r="1260" spans="9:10">
      <c r="I1260"/>
      <c r="J1260"/>
    </row>
    <row r="1261" spans="9:10">
      <c r="I1261"/>
      <c r="J1261"/>
    </row>
    <row r="1262" spans="9:10">
      <c r="I1262"/>
      <c r="J1262"/>
    </row>
    <row r="1263" spans="9:10">
      <c r="I1263"/>
      <c r="J1263"/>
    </row>
    <row r="1264" spans="9:10">
      <c r="I1264"/>
      <c r="J1264"/>
    </row>
    <row r="1265" spans="9:10">
      <c r="I1265"/>
      <c r="J1265"/>
    </row>
    <row r="1266" spans="9:10">
      <c r="I1266"/>
      <c r="J1266"/>
    </row>
    <row r="1267" spans="9:10">
      <c r="I1267"/>
      <c r="J1267"/>
    </row>
    <row r="1268" spans="9:10">
      <c r="I1268"/>
      <c r="J1268"/>
    </row>
    <row r="1269" spans="9:10">
      <c r="I1269"/>
      <c r="J1269"/>
    </row>
    <row r="1270" spans="9:10">
      <c r="I1270"/>
      <c r="J1270"/>
    </row>
    <row r="1271" spans="9:10">
      <c r="I1271"/>
      <c r="J1271"/>
    </row>
    <row r="1272" spans="9:10">
      <c r="I1272"/>
      <c r="J1272"/>
    </row>
    <row r="1273" spans="9:10">
      <c r="I1273"/>
      <c r="J1273"/>
    </row>
    <row r="1274" spans="9:10">
      <c r="I1274"/>
      <c r="J1274"/>
    </row>
    <row r="1275" spans="9:10">
      <c r="I1275"/>
      <c r="J1275"/>
    </row>
    <row r="1276" spans="9:10">
      <c r="I1276"/>
      <c r="J1276"/>
    </row>
    <row r="1277" spans="9:10">
      <c r="I1277"/>
      <c r="J1277"/>
    </row>
    <row r="1278" spans="9:10">
      <c r="I1278"/>
      <c r="J1278"/>
    </row>
    <row r="1279" spans="9:10">
      <c r="I1279"/>
      <c r="J1279"/>
    </row>
    <row r="1280" spans="9:10">
      <c r="I1280"/>
      <c r="J1280"/>
    </row>
    <row r="1281" spans="9:10">
      <c r="I1281"/>
      <c r="J1281"/>
    </row>
    <row r="1282" spans="9:10">
      <c r="I1282"/>
      <c r="J1282"/>
    </row>
    <row r="1283" spans="9:10">
      <c r="I1283"/>
      <c r="J1283"/>
    </row>
    <row r="1284" spans="9:10">
      <c r="I1284"/>
      <c r="J1284"/>
    </row>
    <row r="1285" spans="9:10">
      <c r="I1285"/>
      <c r="J1285"/>
    </row>
    <row r="1286" spans="9:10">
      <c r="I1286"/>
      <c r="J1286"/>
    </row>
    <row r="1287" spans="9:10">
      <c r="I1287"/>
      <c r="J1287"/>
    </row>
    <row r="1288" spans="9:10">
      <c r="I1288"/>
      <c r="J1288"/>
    </row>
    <row r="1289" spans="9:10">
      <c r="I1289"/>
      <c r="J1289"/>
    </row>
    <row r="1290" spans="9:10">
      <c r="I1290"/>
      <c r="J1290"/>
    </row>
    <row r="1291" spans="9:10">
      <c r="I1291"/>
      <c r="J1291"/>
    </row>
    <row r="1292" spans="9:10">
      <c r="I1292"/>
      <c r="J1292"/>
    </row>
    <row r="1293" spans="9:10">
      <c r="I1293"/>
      <c r="J1293"/>
    </row>
    <row r="1294" spans="9:10">
      <c r="I1294"/>
      <c r="J1294"/>
    </row>
    <row r="1295" spans="9:10">
      <c r="I1295"/>
      <c r="J1295"/>
    </row>
    <row r="1296" spans="9:10">
      <c r="I1296"/>
      <c r="J1296"/>
    </row>
    <row r="1297" spans="9:10">
      <c r="I1297"/>
      <c r="J1297"/>
    </row>
    <row r="1298" spans="9:10">
      <c r="I1298"/>
      <c r="J1298"/>
    </row>
    <row r="1299" spans="9:10">
      <c r="I1299"/>
      <c r="J1299"/>
    </row>
    <row r="1300" spans="9:10">
      <c r="I1300"/>
      <c r="J1300"/>
    </row>
    <row r="1301" spans="9:10">
      <c r="I1301"/>
      <c r="J1301"/>
    </row>
    <row r="1302" spans="9:10">
      <c r="I1302"/>
      <c r="J1302"/>
    </row>
    <row r="1303" spans="9:10">
      <c r="I1303"/>
      <c r="J1303"/>
    </row>
    <row r="1304" spans="9:10">
      <c r="I1304"/>
      <c r="J1304"/>
    </row>
    <row r="1305" spans="9:10">
      <c r="I1305"/>
      <c r="J1305"/>
    </row>
    <row r="1306" spans="9:10">
      <c r="I1306"/>
      <c r="J1306"/>
    </row>
    <row r="1307" spans="9:10">
      <c r="I1307"/>
      <c r="J1307"/>
    </row>
    <row r="1308" spans="9:10">
      <c r="I1308"/>
      <c r="J1308"/>
    </row>
    <row r="1309" spans="9:10">
      <c r="I1309"/>
      <c r="J1309"/>
    </row>
    <row r="1310" spans="9:10">
      <c r="I1310"/>
      <c r="J1310"/>
    </row>
    <row r="1311" spans="9:10">
      <c r="I1311"/>
      <c r="J1311"/>
    </row>
    <row r="1312" spans="9:10">
      <c r="I1312"/>
      <c r="J1312"/>
    </row>
    <row r="1313" spans="9:10">
      <c r="I1313"/>
      <c r="J1313"/>
    </row>
    <row r="1314" spans="9:10">
      <c r="I1314"/>
      <c r="J1314"/>
    </row>
    <row r="1315" spans="9:10">
      <c r="I1315"/>
      <c r="J1315"/>
    </row>
    <row r="1316" spans="9:10">
      <c r="I1316"/>
      <c r="J1316"/>
    </row>
    <row r="1317" spans="9:10">
      <c r="I1317"/>
      <c r="J1317"/>
    </row>
    <row r="1318" spans="9:10">
      <c r="I1318"/>
      <c r="J1318"/>
    </row>
    <row r="1319" spans="9:10">
      <c r="I1319"/>
      <c r="J1319"/>
    </row>
    <row r="1320" spans="9:10">
      <c r="I1320"/>
      <c r="J1320"/>
    </row>
    <row r="1321" spans="9:10">
      <c r="I1321"/>
      <c r="J1321"/>
    </row>
    <row r="1322" spans="9:10">
      <c r="I1322"/>
      <c r="J1322"/>
    </row>
    <row r="1323" spans="9:10">
      <c r="I1323"/>
      <c r="J1323"/>
    </row>
    <row r="1324" spans="9:10">
      <c r="I1324"/>
      <c r="J1324"/>
    </row>
    <row r="1325" spans="9:10">
      <c r="I1325"/>
      <c r="J1325"/>
    </row>
    <row r="1326" spans="9:10">
      <c r="I1326"/>
      <c r="J1326"/>
    </row>
    <row r="1327" spans="9:10">
      <c r="I1327"/>
      <c r="J1327"/>
    </row>
    <row r="1328" spans="9:10">
      <c r="I1328"/>
      <c r="J1328"/>
    </row>
    <row r="1329" spans="9:10">
      <c r="I1329"/>
      <c r="J1329"/>
    </row>
    <row r="1330" spans="9:10">
      <c r="I1330"/>
      <c r="J1330"/>
    </row>
    <row r="1331" spans="9:10">
      <c r="I1331"/>
      <c r="J1331"/>
    </row>
    <row r="1332" spans="9:10">
      <c r="I1332"/>
      <c r="J1332"/>
    </row>
    <row r="1333" spans="9:10">
      <c r="I1333"/>
      <c r="J1333"/>
    </row>
    <row r="1334" spans="9:10">
      <c r="I1334"/>
      <c r="J1334"/>
    </row>
    <row r="1335" spans="9:10">
      <c r="I1335"/>
      <c r="J1335"/>
    </row>
    <row r="1336" spans="9:10">
      <c r="I1336"/>
      <c r="J1336"/>
    </row>
    <row r="1337" spans="9:10">
      <c r="I1337"/>
      <c r="J1337"/>
    </row>
    <row r="1338" spans="9:10">
      <c r="I1338"/>
      <c r="J1338"/>
    </row>
    <row r="1339" spans="9:10">
      <c r="I1339"/>
      <c r="J1339"/>
    </row>
    <row r="1340" spans="9:10">
      <c r="I1340"/>
      <c r="J1340"/>
    </row>
    <row r="1341" spans="9:10">
      <c r="I1341"/>
      <c r="J1341"/>
    </row>
    <row r="1342" spans="9:10">
      <c r="I1342"/>
      <c r="J1342"/>
    </row>
    <row r="1343" spans="9:10">
      <c r="I1343"/>
      <c r="J1343"/>
    </row>
    <row r="1344" spans="9:10">
      <c r="I1344"/>
      <c r="J1344"/>
    </row>
    <row r="1345" spans="9:10">
      <c r="I1345"/>
      <c r="J1345"/>
    </row>
    <row r="1346" spans="9:10">
      <c r="I1346"/>
      <c r="J1346"/>
    </row>
    <row r="1347" spans="9:10">
      <c r="I1347"/>
      <c r="J1347"/>
    </row>
    <row r="1348" spans="9:10">
      <c r="I1348"/>
      <c r="J1348"/>
    </row>
    <row r="1349" spans="9:10">
      <c r="I1349"/>
      <c r="J1349"/>
    </row>
    <row r="1350" spans="9:10">
      <c r="I1350"/>
      <c r="J1350"/>
    </row>
    <row r="1351" spans="9:10">
      <c r="I1351"/>
      <c r="J1351"/>
    </row>
    <row r="1352" spans="9:10">
      <c r="I1352"/>
      <c r="J1352"/>
    </row>
    <row r="1353" spans="9:10">
      <c r="I1353"/>
      <c r="J1353"/>
    </row>
    <row r="1354" spans="9:10">
      <c r="I1354"/>
      <c r="J1354"/>
    </row>
    <row r="1355" spans="9:10">
      <c r="I1355"/>
      <c r="J1355"/>
    </row>
    <row r="1356" spans="9:10">
      <c r="I1356"/>
      <c r="J1356"/>
    </row>
    <row r="1357" spans="9:10">
      <c r="I1357"/>
      <c r="J1357"/>
    </row>
    <row r="1358" spans="9:10">
      <c r="I1358"/>
      <c r="J1358"/>
    </row>
    <row r="1359" spans="9:10">
      <c r="I1359"/>
      <c r="J1359"/>
    </row>
    <row r="1360" spans="9:10">
      <c r="I1360"/>
      <c r="J1360"/>
    </row>
    <row r="1361" spans="9:10">
      <c r="I1361"/>
      <c r="J1361"/>
    </row>
    <row r="1362" spans="9:10">
      <c r="I1362"/>
      <c r="J1362"/>
    </row>
    <row r="1363" spans="9:10">
      <c r="I1363"/>
      <c r="J1363"/>
    </row>
    <row r="1364" spans="9:10">
      <c r="I1364"/>
      <c r="J1364"/>
    </row>
    <row r="1365" spans="9:10">
      <c r="I1365"/>
      <c r="J1365"/>
    </row>
    <row r="1366" spans="9:10">
      <c r="I1366"/>
      <c r="J1366"/>
    </row>
    <row r="1367" spans="9:10">
      <c r="I1367"/>
      <c r="J1367"/>
    </row>
    <row r="1368" spans="9:10">
      <c r="I1368"/>
      <c r="J1368"/>
    </row>
    <row r="1369" spans="9:10">
      <c r="I1369"/>
      <c r="J1369"/>
    </row>
    <row r="1370" spans="9:10">
      <c r="I1370"/>
      <c r="J1370"/>
    </row>
    <row r="1371" spans="9:10">
      <c r="I1371"/>
      <c r="J1371"/>
    </row>
    <row r="1372" spans="9:10">
      <c r="I1372"/>
      <c r="J1372"/>
    </row>
    <row r="1373" spans="9:10">
      <c r="I1373"/>
      <c r="J1373"/>
    </row>
    <row r="1374" spans="9:10">
      <c r="I1374"/>
      <c r="J1374"/>
    </row>
    <row r="1375" spans="9:10">
      <c r="I1375"/>
      <c r="J1375"/>
    </row>
    <row r="1376" spans="9:10">
      <c r="I1376"/>
      <c r="J1376"/>
    </row>
    <row r="1377" spans="9:10">
      <c r="I1377"/>
      <c r="J1377"/>
    </row>
    <row r="1378" spans="9:10">
      <c r="I1378"/>
      <c r="J1378"/>
    </row>
    <row r="1379" spans="9:10">
      <c r="I1379"/>
      <c r="J1379"/>
    </row>
    <row r="1380" spans="9:10">
      <c r="I1380"/>
      <c r="J1380"/>
    </row>
    <row r="1381" spans="9:10">
      <c r="I1381"/>
      <c r="J1381"/>
    </row>
    <row r="1382" spans="9:10">
      <c r="I1382"/>
      <c r="J1382"/>
    </row>
    <row r="1383" spans="9:10">
      <c r="I1383"/>
      <c r="J1383"/>
    </row>
    <row r="1384" spans="9:10">
      <c r="I1384"/>
      <c r="J1384"/>
    </row>
    <row r="1385" spans="9:10">
      <c r="I1385"/>
      <c r="J1385"/>
    </row>
    <row r="1386" spans="9:10">
      <c r="I1386"/>
      <c r="J1386"/>
    </row>
    <row r="1387" spans="9:10">
      <c r="I1387"/>
      <c r="J1387"/>
    </row>
    <row r="1388" spans="9:10">
      <c r="I1388"/>
      <c r="J1388"/>
    </row>
    <row r="1389" spans="9:10">
      <c r="I1389"/>
      <c r="J1389"/>
    </row>
    <row r="1390" spans="9:10">
      <c r="I1390"/>
      <c r="J1390"/>
    </row>
    <row r="1391" spans="9:10">
      <c r="I1391"/>
      <c r="J1391"/>
    </row>
    <row r="1392" spans="9:10">
      <c r="I1392"/>
      <c r="J1392"/>
    </row>
    <row r="1393" spans="9:10">
      <c r="I1393"/>
      <c r="J1393"/>
    </row>
    <row r="1394" spans="9:10">
      <c r="I1394"/>
      <c r="J1394"/>
    </row>
    <row r="1395" spans="9:10">
      <c r="I1395"/>
      <c r="J1395"/>
    </row>
    <row r="1396" spans="9:10">
      <c r="I1396"/>
      <c r="J1396"/>
    </row>
    <row r="1397" spans="9:10">
      <c r="I1397"/>
      <c r="J1397"/>
    </row>
    <row r="1398" spans="9:10">
      <c r="I1398"/>
      <c r="J1398"/>
    </row>
    <row r="1399" spans="9:10">
      <c r="I1399"/>
      <c r="J1399"/>
    </row>
    <row r="1400" spans="9:10">
      <c r="I1400"/>
      <c r="J1400"/>
    </row>
    <row r="1401" spans="9:10">
      <c r="I1401"/>
      <c r="J1401"/>
    </row>
    <row r="1402" spans="9:10">
      <c r="I1402"/>
      <c r="J1402"/>
    </row>
    <row r="1403" spans="9:10">
      <c r="I1403"/>
      <c r="J1403"/>
    </row>
    <row r="1404" spans="9:10">
      <c r="I1404"/>
      <c r="J1404"/>
    </row>
    <row r="1405" spans="9:10">
      <c r="I1405"/>
      <c r="J1405"/>
    </row>
    <row r="1406" spans="9:10">
      <c r="I1406"/>
      <c r="J1406"/>
    </row>
    <row r="1407" spans="9:10">
      <c r="I1407"/>
      <c r="J1407"/>
    </row>
    <row r="1408" spans="9:10">
      <c r="I1408"/>
      <c r="J1408"/>
    </row>
    <row r="1409" spans="9:10">
      <c r="I1409"/>
      <c r="J1409"/>
    </row>
    <row r="1410" spans="9:10">
      <c r="I1410"/>
      <c r="J1410"/>
    </row>
    <row r="1411" spans="9:10">
      <c r="I1411"/>
      <c r="J1411"/>
    </row>
    <row r="1412" spans="9:10">
      <c r="I1412"/>
      <c r="J1412"/>
    </row>
    <row r="1413" spans="9:10">
      <c r="I1413"/>
      <c r="J1413"/>
    </row>
    <row r="1414" spans="9:10">
      <c r="I1414"/>
      <c r="J1414"/>
    </row>
    <row r="1415" spans="9:10">
      <c r="I1415"/>
      <c r="J1415"/>
    </row>
    <row r="1416" spans="9:10">
      <c r="I1416"/>
      <c r="J1416"/>
    </row>
    <row r="1417" spans="9:10">
      <c r="I1417"/>
      <c r="J1417"/>
    </row>
    <row r="1418" spans="9:10">
      <c r="I1418"/>
      <c r="J1418"/>
    </row>
    <row r="1419" spans="9:10">
      <c r="I1419"/>
      <c r="J1419"/>
    </row>
    <row r="1420" spans="9:10">
      <c r="I1420"/>
      <c r="J1420"/>
    </row>
    <row r="1421" spans="9:10">
      <c r="I1421"/>
      <c r="J1421"/>
    </row>
    <row r="1422" spans="9:10">
      <c r="I1422"/>
      <c r="J1422"/>
    </row>
    <row r="1423" spans="9:10">
      <c r="I1423"/>
      <c r="J1423"/>
    </row>
    <row r="1424" spans="9:10">
      <c r="I1424"/>
      <c r="J1424"/>
    </row>
    <row r="1425" spans="9:10">
      <c r="I1425"/>
      <c r="J1425"/>
    </row>
    <row r="1426" spans="9:10">
      <c r="I1426"/>
      <c r="J1426"/>
    </row>
    <row r="1427" spans="9:10">
      <c r="I1427"/>
      <c r="J1427"/>
    </row>
    <row r="1428" spans="9:10">
      <c r="I1428"/>
      <c r="J1428"/>
    </row>
    <row r="1429" spans="9:10">
      <c r="I1429"/>
      <c r="J1429"/>
    </row>
    <row r="1430" spans="9:10">
      <c r="I1430"/>
      <c r="J1430"/>
    </row>
    <row r="1431" spans="9:10">
      <c r="I1431"/>
      <c r="J1431"/>
    </row>
    <row r="1432" spans="9:10">
      <c r="I1432"/>
      <c r="J1432"/>
    </row>
    <row r="1433" spans="9:10">
      <c r="I1433"/>
      <c r="J1433"/>
    </row>
    <row r="1434" spans="9:10">
      <c r="I1434"/>
      <c r="J1434"/>
    </row>
    <row r="1435" spans="9:10">
      <c r="I1435"/>
      <c r="J1435"/>
    </row>
    <row r="1436" spans="9:10">
      <c r="I1436"/>
      <c r="J1436"/>
    </row>
    <row r="1437" spans="9:10">
      <c r="I1437"/>
      <c r="J1437"/>
    </row>
    <row r="1438" spans="9:10">
      <c r="I1438"/>
      <c r="J1438"/>
    </row>
    <row r="1439" spans="9:10">
      <c r="I1439"/>
      <c r="J1439"/>
    </row>
    <row r="1440" spans="9:10">
      <c r="I1440"/>
      <c r="J1440"/>
    </row>
    <row r="1441" spans="9:10">
      <c r="I1441"/>
      <c r="J1441"/>
    </row>
    <row r="1442" spans="9:10">
      <c r="I1442"/>
      <c r="J1442"/>
    </row>
    <row r="1443" spans="9:10">
      <c r="I1443"/>
      <c r="J1443"/>
    </row>
    <row r="1444" spans="9:10">
      <c r="I1444"/>
      <c r="J1444"/>
    </row>
    <row r="1445" spans="9:10">
      <c r="I1445"/>
      <c r="J1445"/>
    </row>
    <row r="1446" spans="9:10">
      <c r="I1446"/>
      <c r="J1446"/>
    </row>
    <row r="1447" spans="9:10">
      <c r="I1447"/>
      <c r="J1447"/>
    </row>
    <row r="1448" spans="9:10">
      <c r="I1448"/>
      <c r="J1448"/>
    </row>
    <row r="1449" spans="9:10">
      <c r="I1449"/>
      <c r="J1449"/>
    </row>
    <row r="1450" spans="9:10">
      <c r="I1450"/>
      <c r="J1450"/>
    </row>
    <row r="1451" spans="9:10">
      <c r="I1451"/>
      <c r="J1451"/>
    </row>
    <row r="1452" spans="9:10">
      <c r="I1452"/>
      <c r="J1452"/>
    </row>
    <row r="1453" spans="9:10">
      <c r="I1453"/>
      <c r="J1453"/>
    </row>
    <row r="1454" spans="9:10">
      <c r="I1454"/>
      <c r="J1454"/>
    </row>
    <row r="1455" spans="9:10">
      <c r="I1455"/>
      <c r="J1455"/>
    </row>
    <row r="1456" spans="9:10">
      <c r="I1456"/>
      <c r="J1456"/>
    </row>
    <row r="1457" spans="9:10">
      <c r="I1457"/>
      <c r="J1457"/>
    </row>
    <row r="1458" spans="9:10">
      <c r="I1458"/>
      <c r="J1458"/>
    </row>
    <row r="1459" spans="9:10">
      <c r="I1459"/>
      <c r="J1459"/>
    </row>
    <row r="1460" spans="9:10">
      <c r="I1460"/>
      <c r="J1460"/>
    </row>
    <row r="1461" spans="9:10">
      <c r="I1461"/>
      <c r="J1461"/>
    </row>
    <row r="1462" spans="9:10">
      <c r="I1462"/>
      <c r="J1462"/>
    </row>
    <row r="1463" spans="9:10">
      <c r="I1463"/>
      <c r="J1463"/>
    </row>
    <row r="1464" spans="9:10">
      <c r="I1464"/>
      <c r="J1464"/>
    </row>
    <row r="1465" spans="9:10">
      <c r="I1465"/>
      <c r="J1465"/>
    </row>
    <row r="1466" spans="9:10">
      <c r="I1466"/>
      <c r="J1466"/>
    </row>
    <row r="1467" spans="9:10">
      <c r="I1467"/>
      <c r="J1467"/>
    </row>
    <row r="1468" spans="9:10">
      <c r="I1468"/>
      <c r="J1468"/>
    </row>
    <row r="1469" spans="9:10">
      <c r="I1469"/>
      <c r="J1469"/>
    </row>
    <row r="1470" spans="9:10">
      <c r="I1470"/>
      <c r="J1470"/>
    </row>
    <row r="1471" spans="9:10">
      <c r="I1471"/>
      <c r="J1471"/>
    </row>
    <row r="1472" spans="9:10">
      <c r="I1472"/>
      <c r="J1472"/>
    </row>
    <row r="1473" spans="9:10">
      <c r="I1473"/>
      <c r="J1473"/>
    </row>
    <row r="1474" spans="9:10">
      <c r="I1474"/>
      <c r="J1474"/>
    </row>
    <row r="1475" spans="9:10">
      <c r="I1475"/>
      <c r="J1475"/>
    </row>
    <row r="1476" spans="9:10">
      <c r="I1476"/>
      <c r="J1476"/>
    </row>
    <row r="1477" spans="9:10">
      <c r="I1477"/>
      <c r="J1477"/>
    </row>
    <row r="1478" spans="9:10">
      <c r="I1478"/>
      <c r="J1478"/>
    </row>
    <row r="1479" spans="9:10">
      <c r="I1479"/>
      <c r="J1479"/>
    </row>
    <row r="1480" spans="9:10">
      <c r="I1480"/>
      <c r="J1480"/>
    </row>
    <row r="1481" spans="9:10">
      <c r="I1481"/>
      <c r="J1481"/>
    </row>
    <row r="1482" spans="9:10">
      <c r="I1482"/>
      <c r="J1482"/>
    </row>
    <row r="1483" spans="9:10">
      <c r="I1483"/>
      <c r="J1483"/>
    </row>
    <row r="1484" spans="9:10">
      <c r="I1484"/>
      <c r="J1484"/>
    </row>
    <row r="1485" spans="9:10">
      <c r="I1485"/>
      <c r="J1485"/>
    </row>
    <row r="1486" spans="9:10">
      <c r="I1486"/>
      <c r="J1486"/>
    </row>
    <row r="1487" spans="9:10">
      <c r="I1487"/>
      <c r="J1487"/>
    </row>
    <row r="1488" spans="9:10">
      <c r="I1488"/>
      <c r="J1488"/>
    </row>
    <row r="1489" spans="9:10">
      <c r="I1489"/>
      <c r="J1489"/>
    </row>
    <row r="1490" spans="9:10">
      <c r="I1490"/>
      <c r="J1490"/>
    </row>
    <row r="1491" spans="9:10">
      <c r="I1491"/>
      <c r="J1491"/>
    </row>
    <row r="1492" spans="9:10">
      <c r="I1492"/>
      <c r="J1492"/>
    </row>
    <row r="1493" spans="9:10">
      <c r="I1493"/>
      <c r="J1493"/>
    </row>
    <row r="1494" spans="9:10">
      <c r="I1494"/>
      <c r="J1494"/>
    </row>
    <row r="1495" spans="9:10">
      <c r="I1495"/>
      <c r="J1495"/>
    </row>
    <row r="1496" spans="9:10">
      <c r="I1496"/>
      <c r="J1496"/>
    </row>
    <row r="1497" spans="9:10">
      <c r="I1497"/>
      <c r="J1497"/>
    </row>
    <row r="1498" spans="9:10">
      <c r="I1498"/>
      <c r="J1498"/>
    </row>
    <row r="1499" spans="9:10">
      <c r="I1499"/>
      <c r="J1499"/>
    </row>
    <row r="1500" spans="9:10">
      <c r="I1500"/>
      <c r="J1500"/>
    </row>
    <row r="1501" spans="9:10">
      <c r="I1501"/>
      <c r="J1501"/>
    </row>
    <row r="1502" spans="9:10">
      <c r="I1502"/>
      <c r="J1502"/>
    </row>
    <row r="1503" spans="9:10">
      <c r="I1503"/>
      <c r="J1503"/>
    </row>
    <row r="1504" spans="9:10">
      <c r="I1504"/>
      <c r="J1504"/>
    </row>
    <row r="1505" spans="9:10">
      <c r="I1505"/>
      <c r="J1505"/>
    </row>
    <row r="1506" spans="9:10">
      <c r="I1506"/>
      <c r="J1506"/>
    </row>
    <row r="1507" spans="9:10">
      <c r="I1507"/>
      <c r="J1507"/>
    </row>
    <row r="1508" spans="9:10">
      <c r="I1508"/>
      <c r="J1508"/>
    </row>
    <row r="1509" spans="9:10">
      <c r="I1509"/>
      <c r="J1509"/>
    </row>
    <row r="1510" spans="9:10">
      <c r="I1510"/>
      <c r="J1510"/>
    </row>
    <row r="1511" spans="9:10">
      <c r="I1511"/>
      <c r="J1511"/>
    </row>
    <row r="1512" spans="9:10">
      <c r="I1512"/>
      <c r="J1512"/>
    </row>
    <row r="1513" spans="9:10">
      <c r="I1513"/>
      <c r="J1513"/>
    </row>
    <row r="1514" spans="9:10">
      <c r="I1514"/>
      <c r="J1514"/>
    </row>
    <row r="1515" spans="9:10">
      <c r="I1515"/>
      <c r="J1515"/>
    </row>
    <row r="1516" spans="9:10">
      <c r="I1516"/>
      <c r="J1516"/>
    </row>
    <row r="1517" spans="9:10">
      <c r="I1517"/>
      <c r="J1517"/>
    </row>
    <row r="1518" spans="9:10">
      <c r="I1518"/>
      <c r="J1518"/>
    </row>
    <row r="1519" spans="9:10">
      <c r="I1519"/>
      <c r="J1519"/>
    </row>
    <row r="1520" spans="9:10">
      <c r="I1520"/>
      <c r="J1520"/>
    </row>
    <row r="1521" spans="9:10">
      <c r="I1521"/>
      <c r="J1521"/>
    </row>
    <row r="1522" spans="9:10">
      <c r="I1522"/>
      <c r="J1522"/>
    </row>
    <row r="1523" spans="9:10">
      <c r="I1523"/>
      <c r="J1523"/>
    </row>
    <row r="1524" spans="9:10">
      <c r="I1524"/>
      <c r="J1524"/>
    </row>
    <row r="1525" spans="9:10">
      <c r="I1525"/>
      <c r="J1525"/>
    </row>
    <row r="1526" spans="9:10">
      <c r="I1526"/>
      <c r="J1526"/>
    </row>
    <row r="1527" spans="9:10">
      <c r="I1527"/>
      <c r="J1527"/>
    </row>
    <row r="1528" spans="9:10">
      <c r="I1528"/>
      <c r="J1528"/>
    </row>
    <row r="1529" spans="9:10">
      <c r="I1529"/>
      <c r="J1529"/>
    </row>
    <row r="1530" spans="9:10">
      <c r="I1530"/>
      <c r="J1530"/>
    </row>
    <row r="1531" spans="9:10">
      <c r="I1531"/>
      <c r="J1531"/>
    </row>
    <row r="1532" spans="9:10">
      <c r="I1532"/>
      <c r="J1532"/>
    </row>
    <row r="1533" spans="9:10">
      <c r="I1533"/>
      <c r="J1533"/>
    </row>
    <row r="1534" spans="9:10">
      <c r="I1534"/>
      <c r="J1534"/>
    </row>
    <row r="1535" spans="9:10">
      <c r="I1535"/>
      <c r="J1535"/>
    </row>
    <row r="1536" spans="9:10">
      <c r="I1536"/>
      <c r="J1536"/>
    </row>
    <row r="1537" spans="9:10">
      <c r="I1537"/>
      <c r="J1537"/>
    </row>
    <row r="1538" spans="9:10">
      <c r="I1538"/>
      <c r="J1538"/>
    </row>
    <row r="1539" spans="9:10">
      <c r="I1539"/>
      <c r="J1539"/>
    </row>
    <row r="1540" spans="9:10">
      <c r="I1540"/>
      <c r="J1540"/>
    </row>
    <row r="1541" spans="9:10">
      <c r="I1541"/>
      <c r="J1541"/>
    </row>
    <row r="1542" spans="9:10">
      <c r="I1542"/>
      <c r="J1542"/>
    </row>
    <row r="1543" spans="9:10">
      <c r="I1543"/>
      <c r="J1543"/>
    </row>
    <row r="1544" spans="9:10">
      <c r="I1544"/>
      <c r="J1544"/>
    </row>
    <row r="1545" spans="9:10">
      <c r="I1545"/>
      <c r="J1545"/>
    </row>
    <row r="1546" spans="9:10">
      <c r="I1546"/>
      <c r="J1546"/>
    </row>
    <row r="1547" spans="9:10">
      <c r="I1547"/>
      <c r="J1547"/>
    </row>
    <row r="1548" spans="9:10">
      <c r="I1548"/>
      <c r="J1548"/>
    </row>
    <row r="1549" spans="9:10">
      <c r="I1549"/>
      <c r="J1549"/>
    </row>
    <row r="1550" spans="9:10">
      <c r="I1550"/>
      <c r="J1550"/>
    </row>
    <row r="1551" spans="9:10">
      <c r="I1551"/>
      <c r="J1551"/>
    </row>
    <row r="1552" spans="9:10">
      <c r="I1552"/>
      <c r="J1552"/>
    </row>
    <row r="1553" spans="9:10">
      <c r="I1553"/>
      <c r="J1553"/>
    </row>
    <row r="1554" spans="9:10">
      <c r="I1554"/>
      <c r="J1554"/>
    </row>
    <row r="1555" spans="9:10">
      <c r="I1555"/>
      <c r="J1555"/>
    </row>
    <row r="1556" spans="9:10">
      <c r="I1556"/>
      <c r="J1556"/>
    </row>
    <row r="1557" spans="9:10">
      <c r="I1557"/>
      <c r="J1557"/>
    </row>
    <row r="1558" spans="9:10">
      <c r="I1558"/>
      <c r="J1558"/>
    </row>
    <row r="1559" spans="9:10">
      <c r="I1559"/>
      <c r="J1559"/>
    </row>
    <row r="1560" spans="9:10">
      <c r="I1560"/>
      <c r="J1560"/>
    </row>
    <row r="1561" spans="9:10">
      <c r="I1561"/>
      <c r="J1561"/>
    </row>
    <row r="1562" spans="9:10">
      <c r="I1562"/>
      <c r="J1562"/>
    </row>
    <row r="1563" spans="9:10">
      <c r="I1563"/>
      <c r="J1563"/>
    </row>
    <row r="1564" spans="9:10">
      <c r="I1564"/>
      <c r="J1564"/>
    </row>
    <row r="1565" spans="9:10">
      <c r="I1565"/>
      <c r="J1565"/>
    </row>
    <row r="1566" spans="9:10">
      <c r="I1566"/>
      <c r="J1566"/>
    </row>
    <row r="1567" spans="9:10">
      <c r="I1567"/>
      <c r="J1567"/>
    </row>
    <row r="1568" spans="9:10">
      <c r="I1568"/>
      <c r="J1568"/>
    </row>
    <row r="1569" spans="9:10">
      <c r="I1569"/>
      <c r="J1569"/>
    </row>
    <row r="1570" spans="9:10">
      <c r="I1570"/>
      <c r="J1570"/>
    </row>
    <row r="1571" spans="9:10">
      <c r="I1571"/>
      <c r="J1571"/>
    </row>
    <row r="1572" spans="9:10">
      <c r="I1572"/>
      <c r="J1572"/>
    </row>
    <row r="1573" spans="9:10">
      <c r="I1573"/>
      <c r="J1573"/>
    </row>
    <row r="1574" spans="9:10">
      <c r="I1574"/>
      <c r="J1574"/>
    </row>
    <row r="1575" spans="9:10">
      <c r="I1575"/>
      <c r="J1575"/>
    </row>
    <row r="1576" spans="9:10">
      <c r="I1576"/>
      <c r="J1576"/>
    </row>
    <row r="1577" spans="9:10">
      <c r="I1577"/>
      <c r="J1577"/>
    </row>
    <row r="1578" spans="9:10">
      <c r="I1578"/>
      <c r="J1578"/>
    </row>
    <row r="1579" spans="9:10">
      <c r="I1579"/>
      <c r="J1579"/>
    </row>
    <row r="1580" spans="9:10">
      <c r="I1580"/>
      <c r="J1580"/>
    </row>
    <row r="1581" spans="9:10">
      <c r="I1581"/>
      <c r="J1581"/>
    </row>
    <row r="1582" spans="9:10">
      <c r="I1582"/>
      <c r="J1582"/>
    </row>
    <row r="1583" spans="9:10">
      <c r="I1583"/>
      <c r="J1583"/>
    </row>
    <row r="1584" spans="9:10">
      <c r="I1584"/>
      <c r="J1584"/>
    </row>
    <row r="1585" spans="9:10">
      <c r="I1585"/>
      <c r="J1585"/>
    </row>
    <row r="1586" spans="9:10">
      <c r="I1586"/>
      <c r="J1586"/>
    </row>
    <row r="1587" spans="9:10">
      <c r="I1587"/>
      <c r="J1587"/>
    </row>
    <row r="1588" spans="9:10">
      <c r="I1588"/>
      <c r="J1588"/>
    </row>
    <row r="1589" spans="9:10">
      <c r="I1589"/>
      <c r="J1589"/>
    </row>
    <row r="1590" spans="9:10">
      <c r="I1590"/>
      <c r="J1590"/>
    </row>
    <row r="1591" spans="9:10">
      <c r="I1591"/>
      <c r="J1591"/>
    </row>
    <row r="1592" spans="9:10">
      <c r="I1592"/>
      <c r="J1592"/>
    </row>
    <row r="1593" spans="9:10">
      <c r="I1593"/>
      <c r="J1593"/>
    </row>
    <row r="1594" spans="9:10">
      <c r="I1594"/>
      <c r="J1594"/>
    </row>
    <row r="1595" spans="9:10">
      <c r="I1595"/>
      <c r="J1595"/>
    </row>
    <row r="1596" spans="9:10">
      <c r="I1596"/>
      <c r="J1596"/>
    </row>
    <row r="1597" spans="9:10">
      <c r="I1597"/>
      <c r="J1597"/>
    </row>
    <row r="1598" spans="9:10">
      <c r="I1598"/>
      <c r="J1598"/>
    </row>
    <row r="1599" spans="9:10">
      <c r="I1599"/>
      <c r="J1599"/>
    </row>
    <row r="1600" spans="9:10">
      <c r="I1600"/>
      <c r="J1600"/>
    </row>
    <row r="1601" spans="9:10">
      <c r="I1601"/>
      <c r="J1601"/>
    </row>
    <row r="1602" spans="9:10">
      <c r="I1602"/>
      <c r="J1602"/>
    </row>
    <row r="1603" spans="9:10">
      <c r="I1603"/>
      <c r="J1603"/>
    </row>
    <row r="1604" spans="9:10">
      <c r="I1604"/>
      <c r="J1604"/>
    </row>
    <row r="1605" spans="9:10">
      <c r="I1605"/>
      <c r="J1605"/>
    </row>
    <row r="1606" spans="9:10">
      <c r="I1606"/>
      <c r="J1606"/>
    </row>
    <row r="1607" spans="9:10">
      <c r="I1607"/>
      <c r="J1607"/>
    </row>
    <row r="1608" spans="9:10">
      <c r="I1608"/>
      <c r="J1608"/>
    </row>
    <row r="1609" spans="9:10">
      <c r="I1609"/>
      <c r="J1609"/>
    </row>
    <row r="1610" spans="9:10">
      <c r="I1610"/>
      <c r="J1610"/>
    </row>
    <row r="1611" spans="9:10">
      <c r="I1611"/>
      <c r="J1611"/>
    </row>
    <row r="1612" spans="9:10">
      <c r="I1612"/>
      <c r="J1612"/>
    </row>
    <row r="1613" spans="9:10">
      <c r="I1613"/>
      <c r="J1613"/>
    </row>
    <row r="1614" spans="9:10">
      <c r="I1614"/>
      <c r="J1614"/>
    </row>
    <row r="1615" spans="9:10">
      <c r="I1615"/>
      <c r="J1615"/>
    </row>
    <row r="1616" spans="9:10">
      <c r="I1616"/>
      <c r="J1616"/>
    </row>
    <row r="1617" spans="9:10">
      <c r="I1617"/>
      <c r="J1617"/>
    </row>
    <row r="1618" spans="9:10">
      <c r="I1618"/>
      <c r="J1618"/>
    </row>
    <row r="1619" spans="9:10">
      <c r="I1619"/>
      <c r="J1619"/>
    </row>
    <row r="1620" spans="9:10">
      <c r="I1620"/>
      <c r="J1620"/>
    </row>
    <row r="1621" spans="9:10">
      <c r="I1621"/>
      <c r="J1621"/>
    </row>
    <row r="1622" spans="9:10">
      <c r="I1622"/>
      <c r="J1622"/>
    </row>
    <row r="1623" spans="9:10">
      <c r="I1623"/>
      <c r="J1623"/>
    </row>
    <row r="1624" spans="9:10">
      <c r="I1624"/>
      <c r="J1624"/>
    </row>
    <row r="1625" spans="9:10">
      <c r="I1625"/>
      <c r="J1625"/>
    </row>
    <row r="1626" spans="9:10">
      <c r="I1626"/>
      <c r="J1626"/>
    </row>
    <row r="1627" spans="9:10">
      <c r="I1627"/>
      <c r="J1627"/>
    </row>
    <row r="1628" spans="9:10">
      <c r="I1628"/>
      <c r="J1628"/>
    </row>
    <row r="1629" spans="9:10">
      <c r="I1629"/>
      <c r="J1629"/>
    </row>
    <row r="1630" spans="9:10">
      <c r="I1630"/>
      <c r="J1630"/>
    </row>
    <row r="1631" spans="9:10">
      <c r="I1631"/>
      <c r="J1631"/>
    </row>
    <row r="1632" spans="9:10">
      <c r="I1632"/>
      <c r="J1632"/>
    </row>
    <row r="1633" spans="9:10">
      <c r="I1633"/>
      <c r="J1633"/>
    </row>
    <row r="1634" spans="9:10">
      <c r="I1634"/>
      <c r="J1634"/>
    </row>
    <row r="1635" spans="9:10">
      <c r="I1635"/>
      <c r="J1635"/>
    </row>
    <row r="1636" spans="9:10">
      <c r="I1636"/>
      <c r="J1636"/>
    </row>
    <row r="1637" spans="9:10">
      <c r="I1637"/>
      <c r="J1637"/>
    </row>
    <row r="1638" spans="9:10">
      <c r="I1638"/>
      <c r="J1638"/>
    </row>
    <row r="1639" spans="9:10">
      <c r="I1639"/>
      <c r="J1639"/>
    </row>
    <row r="1640" spans="9:10">
      <c r="I1640"/>
      <c r="J1640"/>
    </row>
    <row r="1641" spans="9:10">
      <c r="I1641"/>
      <c r="J1641"/>
    </row>
    <row r="1642" spans="9:10">
      <c r="I1642"/>
      <c r="J1642"/>
    </row>
    <row r="1643" spans="9:10">
      <c r="I1643"/>
      <c r="J1643"/>
    </row>
    <row r="1644" spans="9:10">
      <c r="I1644"/>
      <c r="J1644"/>
    </row>
    <row r="1645" spans="9:10">
      <c r="I1645"/>
      <c r="J1645"/>
    </row>
    <row r="1646" spans="9:10">
      <c r="I1646"/>
      <c r="J1646"/>
    </row>
    <row r="1647" spans="9:10">
      <c r="I1647"/>
      <c r="J1647"/>
    </row>
    <row r="1648" spans="9:10">
      <c r="I1648"/>
      <c r="J1648"/>
    </row>
    <row r="1649" spans="9:10">
      <c r="I1649"/>
      <c r="J1649"/>
    </row>
    <row r="1650" spans="9:10">
      <c r="I1650"/>
      <c r="J1650"/>
    </row>
    <row r="1651" spans="9:10">
      <c r="I1651"/>
      <c r="J1651"/>
    </row>
    <row r="1652" spans="9:10">
      <c r="I1652"/>
      <c r="J1652"/>
    </row>
    <row r="1653" spans="9:10">
      <c r="I1653"/>
      <c r="J1653"/>
    </row>
    <row r="1654" spans="9:10">
      <c r="I1654"/>
      <c r="J1654"/>
    </row>
    <row r="1655" spans="9:10">
      <c r="I1655"/>
      <c r="J1655"/>
    </row>
    <row r="1656" spans="9:10">
      <c r="I1656"/>
      <c r="J1656"/>
    </row>
    <row r="1657" spans="9:10">
      <c r="I1657"/>
      <c r="J1657"/>
    </row>
    <row r="1658" spans="9:10">
      <c r="I1658"/>
      <c r="J1658"/>
    </row>
    <row r="1659" spans="9:10">
      <c r="I1659"/>
      <c r="J1659"/>
    </row>
    <row r="1660" spans="9:10">
      <c r="I1660"/>
      <c r="J1660"/>
    </row>
    <row r="1661" spans="9:10">
      <c r="I1661"/>
      <c r="J1661"/>
    </row>
    <row r="1662" spans="9:10">
      <c r="I1662"/>
      <c r="J1662"/>
    </row>
    <row r="1663" spans="9:10">
      <c r="I1663"/>
      <c r="J1663"/>
    </row>
    <row r="1664" spans="9:10">
      <c r="I1664"/>
      <c r="J1664"/>
    </row>
    <row r="1665" spans="9:10">
      <c r="I1665"/>
      <c r="J1665"/>
    </row>
    <row r="1666" spans="9:10">
      <c r="I1666"/>
      <c r="J1666"/>
    </row>
    <row r="1667" spans="9:10">
      <c r="I1667"/>
      <c r="J1667"/>
    </row>
    <row r="1668" spans="9:10">
      <c r="I1668"/>
      <c r="J1668"/>
    </row>
    <row r="1669" spans="9:10">
      <c r="I1669"/>
      <c r="J1669"/>
    </row>
    <row r="1670" spans="9:10">
      <c r="I1670"/>
      <c r="J1670"/>
    </row>
    <row r="1671" spans="9:10">
      <c r="I1671"/>
      <c r="J1671"/>
    </row>
    <row r="1672" spans="9:10">
      <c r="I1672"/>
      <c r="J1672"/>
    </row>
    <row r="1673" spans="9:10">
      <c r="I1673"/>
      <c r="J1673"/>
    </row>
    <row r="1674" spans="9:10">
      <c r="I1674"/>
      <c r="J1674"/>
    </row>
    <row r="1675" spans="9:10">
      <c r="I1675"/>
      <c r="J1675"/>
    </row>
    <row r="1676" spans="9:10">
      <c r="I1676"/>
      <c r="J1676"/>
    </row>
    <row r="1677" spans="9:10">
      <c r="I1677"/>
      <c r="J1677"/>
    </row>
    <row r="1678" spans="9:10">
      <c r="I1678"/>
      <c r="J1678"/>
    </row>
    <row r="1679" spans="9:10">
      <c r="I1679"/>
      <c r="J1679"/>
    </row>
    <row r="1680" spans="9:10">
      <c r="I1680"/>
      <c r="J1680"/>
    </row>
    <row r="1681" spans="9:10">
      <c r="I1681"/>
      <c r="J1681"/>
    </row>
    <row r="1682" spans="9:10">
      <c r="I1682"/>
      <c r="J1682"/>
    </row>
    <row r="1683" spans="9:10">
      <c r="I1683"/>
      <c r="J1683"/>
    </row>
    <row r="1684" spans="9:10">
      <c r="I1684"/>
      <c r="J1684"/>
    </row>
    <row r="1685" spans="9:10">
      <c r="I1685"/>
      <c r="J1685"/>
    </row>
    <row r="1686" spans="9:10">
      <c r="I1686"/>
      <c r="J1686"/>
    </row>
    <row r="1687" spans="9:10">
      <c r="I1687"/>
      <c r="J1687"/>
    </row>
    <row r="1688" spans="9:10">
      <c r="I1688"/>
      <c r="J1688"/>
    </row>
    <row r="1689" spans="9:10">
      <c r="I1689"/>
      <c r="J1689"/>
    </row>
    <row r="1690" spans="9:10">
      <c r="I1690"/>
      <c r="J1690"/>
    </row>
    <row r="1691" spans="9:10">
      <c r="I1691"/>
      <c r="J1691"/>
    </row>
    <row r="1692" spans="9:10">
      <c r="I1692"/>
      <c r="J1692"/>
    </row>
    <row r="1693" spans="9:10">
      <c r="I1693"/>
      <c r="J1693"/>
    </row>
    <row r="1694" spans="9:10">
      <c r="I1694"/>
      <c r="J1694"/>
    </row>
    <row r="1695" spans="9:10">
      <c r="I1695"/>
      <c r="J1695"/>
    </row>
    <row r="1696" spans="9:10">
      <c r="I1696"/>
      <c r="J1696"/>
    </row>
    <row r="1697" spans="9:10">
      <c r="I1697"/>
      <c r="J1697"/>
    </row>
    <row r="1698" spans="9:10">
      <c r="I1698"/>
      <c r="J1698"/>
    </row>
    <row r="1699" spans="9:10">
      <c r="I1699"/>
      <c r="J1699"/>
    </row>
    <row r="1700" spans="9:10">
      <c r="I1700"/>
      <c r="J1700"/>
    </row>
    <row r="1701" spans="9:10">
      <c r="I1701"/>
      <c r="J1701"/>
    </row>
    <row r="1702" spans="9:10">
      <c r="I1702"/>
      <c r="J1702"/>
    </row>
    <row r="1703" spans="9:10">
      <c r="I1703"/>
      <c r="J1703"/>
    </row>
    <row r="1704" spans="9:10">
      <c r="I1704"/>
      <c r="J1704"/>
    </row>
    <row r="1705" spans="9:10">
      <c r="I1705"/>
      <c r="J1705"/>
    </row>
    <row r="1706" spans="9:10">
      <c r="I1706"/>
      <c r="J1706"/>
    </row>
    <row r="1707" spans="9:10">
      <c r="I1707"/>
      <c r="J1707"/>
    </row>
    <row r="1708" spans="9:10">
      <c r="I1708"/>
      <c r="J1708"/>
    </row>
    <row r="1709" spans="9:10">
      <c r="I1709"/>
      <c r="J1709"/>
    </row>
    <row r="1710" spans="9:10">
      <c r="I1710"/>
      <c r="J1710"/>
    </row>
    <row r="1711" spans="9:10">
      <c r="I1711"/>
      <c r="J1711"/>
    </row>
    <row r="1712" spans="9:10">
      <c r="I1712"/>
      <c r="J1712"/>
    </row>
    <row r="1713" spans="9:10">
      <c r="I1713"/>
      <c r="J1713"/>
    </row>
    <row r="1714" spans="9:10">
      <c r="I1714"/>
      <c r="J1714"/>
    </row>
    <row r="1715" spans="9:10">
      <c r="I1715"/>
      <c r="J1715"/>
    </row>
    <row r="1716" spans="9:10">
      <c r="I1716"/>
      <c r="J1716"/>
    </row>
    <row r="1717" spans="9:10">
      <c r="I1717"/>
      <c r="J1717"/>
    </row>
    <row r="1718" spans="9:10">
      <c r="I1718"/>
      <c r="J1718"/>
    </row>
    <row r="1719" spans="9:10">
      <c r="I1719"/>
      <c r="J1719"/>
    </row>
    <row r="1720" spans="9:10">
      <c r="I1720"/>
      <c r="J1720"/>
    </row>
    <row r="1721" spans="9:10">
      <c r="I1721"/>
      <c r="J1721"/>
    </row>
    <row r="1722" spans="9:10">
      <c r="I1722"/>
      <c r="J1722"/>
    </row>
    <row r="1723" spans="9:10">
      <c r="I1723"/>
      <c r="J1723"/>
    </row>
    <row r="1724" spans="9:10">
      <c r="I1724"/>
      <c r="J1724"/>
    </row>
    <row r="1725" spans="9:10">
      <c r="I1725"/>
      <c r="J1725"/>
    </row>
    <row r="1726" spans="9:10">
      <c r="I1726"/>
      <c r="J1726"/>
    </row>
    <row r="1727" spans="9:10">
      <c r="I1727"/>
      <c r="J1727"/>
    </row>
    <row r="1728" spans="9:10">
      <c r="I1728"/>
      <c r="J1728"/>
    </row>
    <row r="1729" spans="9:10">
      <c r="I1729"/>
      <c r="J1729"/>
    </row>
    <row r="1730" spans="9:10">
      <c r="I1730"/>
      <c r="J1730"/>
    </row>
    <row r="1731" spans="9:10">
      <c r="I1731"/>
      <c r="J1731"/>
    </row>
    <row r="1732" spans="9:10">
      <c r="I1732"/>
      <c r="J1732"/>
    </row>
    <row r="1733" spans="9:10">
      <c r="I1733"/>
      <c r="J1733"/>
    </row>
    <row r="1734" spans="9:10">
      <c r="I1734"/>
      <c r="J1734"/>
    </row>
    <row r="1735" spans="9:10">
      <c r="I1735"/>
      <c r="J1735"/>
    </row>
    <row r="1736" spans="9:10">
      <c r="I1736"/>
      <c r="J1736"/>
    </row>
    <row r="1737" spans="9:10">
      <c r="I1737"/>
      <c r="J1737"/>
    </row>
    <row r="1738" spans="9:10">
      <c r="I1738"/>
      <c r="J1738"/>
    </row>
    <row r="1739" spans="9:10">
      <c r="I1739"/>
      <c r="J1739"/>
    </row>
    <row r="1740" spans="9:10">
      <c r="I1740"/>
      <c r="J1740"/>
    </row>
    <row r="1741" spans="9:10">
      <c r="I1741"/>
      <c r="J1741"/>
    </row>
    <row r="1742" spans="9:10">
      <c r="I1742"/>
      <c r="J1742"/>
    </row>
    <row r="1743" spans="9:10">
      <c r="I1743"/>
      <c r="J1743"/>
    </row>
    <row r="1744" spans="9:10">
      <c r="I1744"/>
      <c r="J1744"/>
    </row>
    <row r="1745" spans="9:10">
      <c r="I1745"/>
      <c r="J1745"/>
    </row>
    <row r="1746" spans="9:10">
      <c r="I1746"/>
      <c r="J1746"/>
    </row>
    <row r="1747" spans="9:10">
      <c r="I1747"/>
      <c r="J1747"/>
    </row>
    <row r="1748" spans="9:10">
      <c r="I1748"/>
      <c r="J1748"/>
    </row>
    <row r="1749" spans="9:10">
      <c r="I1749"/>
      <c r="J1749"/>
    </row>
    <row r="1750" spans="9:10">
      <c r="I1750"/>
      <c r="J1750"/>
    </row>
    <row r="1751" spans="9:10">
      <c r="I1751"/>
      <c r="J1751"/>
    </row>
    <row r="1752" spans="9:10">
      <c r="I1752"/>
      <c r="J1752"/>
    </row>
    <row r="1753" spans="9:10">
      <c r="I1753"/>
      <c r="J1753"/>
    </row>
    <row r="1754" spans="9:10">
      <c r="I1754"/>
      <c r="J1754"/>
    </row>
    <row r="1755" spans="9:10">
      <c r="I1755"/>
      <c r="J1755"/>
    </row>
    <row r="1756" spans="9:10">
      <c r="I1756"/>
      <c r="J1756"/>
    </row>
    <row r="1757" spans="9:10">
      <c r="I1757"/>
      <c r="J1757"/>
    </row>
    <row r="1758" spans="9:10">
      <c r="I1758"/>
      <c r="J1758"/>
    </row>
    <row r="1759" spans="9:10">
      <c r="I1759"/>
      <c r="J1759"/>
    </row>
    <row r="1760" spans="9:10">
      <c r="I1760"/>
      <c r="J1760"/>
    </row>
    <row r="1761" spans="9:10">
      <c r="I1761"/>
      <c r="J1761"/>
    </row>
    <row r="1762" spans="9:10">
      <c r="I1762"/>
      <c r="J1762"/>
    </row>
    <row r="1763" spans="9:10">
      <c r="I1763"/>
      <c r="J1763"/>
    </row>
    <row r="1764" spans="9:10">
      <c r="I1764"/>
      <c r="J1764"/>
    </row>
    <row r="1765" spans="9:10">
      <c r="I1765"/>
      <c r="J1765"/>
    </row>
    <row r="1766" spans="9:10">
      <c r="I1766"/>
      <c r="J1766"/>
    </row>
    <row r="1767" spans="9:10">
      <c r="I1767"/>
      <c r="J1767"/>
    </row>
    <row r="1768" spans="9:10">
      <c r="I1768"/>
      <c r="J1768"/>
    </row>
    <row r="1769" spans="9:10">
      <c r="I1769"/>
      <c r="J1769"/>
    </row>
    <row r="1770" spans="9:10">
      <c r="I1770"/>
      <c r="J1770"/>
    </row>
    <row r="1771" spans="9:10">
      <c r="I1771"/>
      <c r="J1771"/>
    </row>
    <row r="1772" spans="9:10">
      <c r="I1772"/>
      <c r="J1772"/>
    </row>
    <row r="1773" spans="9:10">
      <c r="I1773"/>
      <c r="J1773"/>
    </row>
    <row r="1774" spans="9:10">
      <c r="I1774"/>
      <c r="J1774"/>
    </row>
    <row r="1775" spans="9:10">
      <c r="I1775"/>
      <c r="J1775"/>
    </row>
    <row r="1776" spans="9:10">
      <c r="I1776"/>
      <c r="J1776"/>
    </row>
    <row r="1777" spans="9:10">
      <c r="I1777"/>
      <c r="J1777"/>
    </row>
    <row r="1778" spans="9:10">
      <c r="I1778"/>
      <c r="J1778"/>
    </row>
    <row r="1779" spans="9:10">
      <c r="I1779"/>
      <c r="J1779"/>
    </row>
    <row r="1780" spans="9:10">
      <c r="I1780"/>
      <c r="J1780"/>
    </row>
    <row r="1781" spans="9:10">
      <c r="I1781"/>
      <c r="J1781"/>
    </row>
    <row r="1782" spans="9:10">
      <c r="I1782"/>
      <c r="J1782"/>
    </row>
    <row r="1783" spans="9:10">
      <c r="I1783"/>
      <c r="J1783"/>
    </row>
    <row r="1784" spans="9:10">
      <c r="I1784"/>
      <c r="J1784"/>
    </row>
    <row r="1785" spans="9:10">
      <c r="I1785"/>
      <c r="J1785"/>
    </row>
    <row r="1786" spans="9:10">
      <c r="I1786"/>
      <c r="J1786"/>
    </row>
    <row r="1787" spans="9:10">
      <c r="I1787"/>
      <c r="J1787"/>
    </row>
    <row r="1788" spans="9:10">
      <c r="I1788"/>
      <c r="J1788"/>
    </row>
    <row r="1789" spans="9:10">
      <c r="I1789"/>
      <c r="J1789"/>
    </row>
    <row r="1790" spans="9:10">
      <c r="I1790"/>
      <c r="J1790"/>
    </row>
    <row r="1791" spans="9:10">
      <c r="I1791"/>
      <c r="J1791"/>
    </row>
    <row r="1792" spans="9:10">
      <c r="I1792"/>
      <c r="J1792"/>
    </row>
    <row r="1793" spans="9:10">
      <c r="I1793"/>
      <c r="J1793"/>
    </row>
    <row r="1794" spans="9:10">
      <c r="I1794"/>
      <c r="J1794"/>
    </row>
    <row r="1795" spans="9:10">
      <c r="I1795"/>
      <c r="J1795"/>
    </row>
    <row r="1796" spans="9:10">
      <c r="I1796"/>
      <c r="J1796"/>
    </row>
    <row r="1797" spans="9:10">
      <c r="I1797"/>
      <c r="J1797"/>
    </row>
    <row r="1798" spans="9:10">
      <c r="I1798"/>
      <c r="J1798"/>
    </row>
    <row r="1799" spans="9:10">
      <c r="I1799"/>
      <c r="J1799"/>
    </row>
    <row r="1800" spans="9:10">
      <c r="I1800"/>
      <c r="J1800"/>
    </row>
    <row r="1801" spans="9:10">
      <c r="I1801"/>
      <c r="J1801"/>
    </row>
    <row r="1802" spans="9:10">
      <c r="I1802"/>
      <c r="J1802"/>
    </row>
    <row r="1803" spans="9:10">
      <c r="I1803"/>
      <c r="J1803"/>
    </row>
    <row r="1804" spans="9:10">
      <c r="I1804"/>
      <c r="J1804"/>
    </row>
    <row r="1805" spans="9:10">
      <c r="I1805"/>
      <c r="J1805"/>
    </row>
    <row r="1806" spans="9:10">
      <c r="I1806"/>
      <c r="J1806"/>
    </row>
    <row r="1807" spans="9:10">
      <c r="I1807"/>
      <c r="J1807"/>
    </row>
    <row r="1808" spans="9:10">
      <c r="I1808"/>
      <c r="J1808"/>
    </row>
    <row r="1809" spans="9:10">
      <c r="I1809"/>
      <c r="J1809"/>
    </row>
    <row r="1810" spans="9:10">
      <c r="I1810"/>
      <c r="J1810"/>
    </row>
    <row r="1811" spans="9:10">
      <c r="I1811"/>
      <c r="J1811"/>
    </row>
    <row r="1812" spans="9:10">
      <c r="I1812"/>
      <c r="J1812"/>
    </row>
    <row r="1813" spans="9:10">
      <c r="I1813"/>
      <c r="J1813"/>
    </row>
    <row r="1814" spans="9:10">
      <c r="I1814"/>
      <c r="J1814"/>
    </row>
    <row r="1815" spans="9:10">
      <c r="I1815"/>
      <c r="J1815"/>
    </row>
    <row r="1816" spans="9:10">
      <c r="I1816"/>
      <c r="J1816"/>
    </row>
    <row r="1817" spans="9:10">
      <c r="I1817"/>
      <c r="J1817"/>
    </row>
    <row r="1818" spans="9:10">
      <c r="I1818"/>
      <c r="J1818"/>
    </row>
    <row r="1819" spans="9:10">
      <c r="I1819"/>
      <c r="J1819"/>
    </row>
    <row r="1820" spans="9:10">
      <c r="I1820"/>
      <c r="J1820"/>
    </row>
    <row r="1821" spans="9:10">
      <c r="I1821"/>
      <c r="J1821"/>
    </row>
    <row r="1822" spans="9:10">
      <c r="I1822"/>
      <c r="J1822"/>
    </row>
    <row r="1823" spans="9:10">
      <c r="I1823"/>
      <c r="J1823"/>
    </row>
    <row r="1824" spans="9:10">
      <c r="I1824"/>
      <c r="J1824"/>
    </row>
    <row r="1825" spans="9:10">
      <c r="I1825"/>
      <c r="J1825"/>
    </row>
    <row r="1826" spans="9:10">
      <c r="I1826"/>
      <c r="J1826"/>
    </row>
    <row r="1827" spans="9:10">
      <c r="I1827"/>
      <c r="J1827"/>
    </row>
    <row r="1828" spans="9:10">
      <c r="I1828"/>
      <c r="J1828"/>
    </row>
    <row r="1829" spans="9:10">
      <c r="I1829"/>
      <c r="J1829"/>
    </row>
    <row r="1830" spans="9:10">
      <c r="I1830"/>
      <c r="J1830"/>
    </row>
    <row r="1831" spans="9:10">
      <c r="I1831"/>
      <c r="J1831"/>
    </row>
    <row r="1832" spans="9:10">
      <c r="I1832"/>
      <c r="J1832"/>
    </row>
    <row r="1833" spans="9:10">
      <c r="I1833"/>
      <c r="J1833"/>
    </row>
    <row r="1834" spans="9:10">
      <c r="I1834"/>
      <c r="J1834"/>
    </row>
    <row r="1835" spans="9:10">
      <c r="I1835"/>
      <c r="J1835"/>
    </row>
    <row r="1836" spans="9:10">
      <c r="I1836"/>
      <c r="J1836"/>
    </row>
    <row r="1837" spans="9:10">
      <c r="I1837"/>
      <c r="J1837"/>
    </row>
    <row r="1838" spans="9:10">
      <c r="I1838"/>
      <c r="J1838"/>
    </row>
    <row r="1839" spans="9:10">
      <c r="I1839"/>
      <c r="J1839"/>
    </row>
    <row r="1840" spans="9:10">
      <c r="I1840"/>
      <c r="J1840"/>
    </row>
    <row r="1841" spans="9:10">
      <c r="I1841"/>
      <c r="J1841"/>
    </row>
    <row r="1842" spans="9:10">
      <c r="I1842"/>
      <c r="J1842"/>
    </row>
    <row r="1843" spans="9:10">
      <c r="I1843"/>
      <c r="J1843"/>
    </row>
    <row r="1844" spans="9:10">
      <c r="I1844"/>
      <c r="J1844"/>
    </row>
    <row r="1845" spans="9:10">
      <c r="I1845"/>
      <c r="J1845"/>
    </row>
    <row r="1846" spans="9:10">
      <c r="I1846"/>
      <c r="J1846"/>
    </row>
    <row r="1847" spans="9:10">
      <c r="I1847"/>
      <c r="J1847"/>
    </row>
    <row r="1848" spans="9:10">
      <c r="I1848"/>
      <c r="J1848"/>
    </row>
    <row r="1849" spans="9:10">
      <c r="I1849"/>
      <c r="J1849"/>
    </row>
    <row r="1850" spans="9:10">
      <c r="I1850"/>
      <c r="J1850"/>
    </row>
    <row r="1851" spans="9:10">
      <c r="I1851"/>
      <c r="J1851"/>
    </row>
    <row r="1852" spans="9:10">
      <c r="I1852"/>
      <c r="J1852"/>
    </row>
    <row r="1853" spans="9:10">
      <c r="I1853"/>
      <c r="J1853"/>
    </row>
    <row r="1854" spans="9:10">
      <c r="I1854"/>
      <c r="J1854"/>
    </row>
    <row r="1855" spans="9:10">
      <c r="I1855"/>
      <c r="J1855"/>
    </row>
    <row r="1856" spans="9:10">
      <c r="I1856"/>
      <c r="J1856"/>
    </row>
    <row r="1857" spans="9:10">
      <c r="I1857"/>
      <c r="J1857"/>
    </row>
    <row r="1858" spans="9:10">
      <c r="I1858"/>
      <c r="J1858"/>
    </row>
    <row r="1859" spans="9:10">
      <c r="I1859"/>
      <c r="J1859"/>
    </row>
    <row r="1860" spans="9:10">
      <c r="I1860"/>
      <c r="J1860"/>
    </row>
    <row r="1861" spans="9:10">
      <c r="I1861"/>
      <c r="J1861"/>
    </row>
    <row r="1862" spans="9:10">
      <c r="I1862"/>
      <c r="J1862"/>
    </row>
    <row r="1863" spans="9:10">
      <c r="I1863"/>
      <c r="J1863"/>
    </row>
    <row r="1864" spans="9:10">
      <c r="I1864"/>
      <c r="J1864"/>
    </row>
    <row r="1865" spans="9:10">
      <c r="I1865"/>
      <c r="J1865"/>
    </row>
    <row r="1866" spans="9:10">
      <c r="I1866"/>
      <c r="J1866"/>
    </row>
    <row r="1867" spans="9:10">
      <c r="I1867"/>
      <c r="J1867"/>
    </row>
    <row r="1868" spans="9:10">
      <c r="I1868"/>
      <c r="J1868"/>
    </row>
    <row r="1869" spans="9:10">
      <c r="I1869"/>
      <c r="J1869"/>
    </row>
    <row r="1870" spans="9:10">
      <c r="I1870"/>
      <c r="J1870"/>
    </row>
    <row r="1871" spans="9:10">
      <c r="I1871"/>
      <c r="J1871"/>
    </row>
    <row r="1872" spans="9:10">
      <c r="I1872"/>
      <c r="J1872"/>
    </row>
    <row r="1873" spans="9:10">
      <c r="I1873"/>
      <c r="J1873"/>
    </row>
    <row r="1874" spans="9:10">
      <c r="I1874"/>
      <c r="J1874"/>
    </row>
    <row r="1875" spans="9:10">
      <c r="I1875"/>
      <c r="J1875"/>
    </row>
    <row r="1876" spans="9:10">
      <c r="I1876"/>
      <c r="J1876"/>
    </row>
    <row r="1877" spans="9:10">
      <c r="I1877"/>
      <c r="J1877"/>
    </row>
    <row r="1878" spans="9:10">
      <c r="I1878"/>
      <c r="J1878"/>
    </row>
    <row r="1879" spans="9:10">
      <c r="I1879"/>
      <c r="J1879"/>
    </row>
    <row r="1880" spans="9:10">
      <c r="I1880"/>
      <c r="J1880"/>
    </row>
    <row r="1881" spans="9:10">
      <c r="I1881"/>
      <c r="J1881"/>
    </row>
    <row r="1882" spans="9:10">
      <c r="I1882"/>
      <c r="J1882"/>
    </row>
    <row r="1883" spans="9:10">
      <c r="I1883"/>
      <c r="J1883"/>
    </row>
    <row r="1884" spans="9:10">
      <c r="I1884"/>
      <c r="J1884"/>
    </row>
    <row r="1885" spans="9:10">
      <c r="I1885"/>
      <c r="J1885"/>
    </row>
    <row r="1886" spans="9:10">
      <c r="I1886"/>
      <c r="J1886"/>
    </row>
    <row r="1887" spans="9:10">
      <c r="I1887"/>
      <c r="J1887"/>
    </row>
    <row r="1888" spans="9:10">
      <c r="I1888"/>
      <c r="J1888"/>
    </row>
    <row r="1889" spans="9:10">
      <c r="I1889"/>
      <c r="J1889"/>
    </row>
    <row r="1890" spans="9:10">
      <c r="I1890"/>
      <c r="J1890"/>
    </row>
    <row r="1891" spans="9:10">
      <c r="I1891"/>
      <c r="J1891"/>
    </row>
    <row r="1892" spans="9:10">
      <c r="I1892"/>
      <c r="J1892"/>
    </row>
    <row r="1893" spans="9:10">
      <c r="I1893"/>
      <c r="J1893"/>
    </row>
    <row r="1894" spans="9:10">
      <c r="I1894"/>
      <c r="J1894"/>
    </row>
    <row r="1895" spans="9:10">
      <c r="I1895"/>
      <c r="J1895"/>
    </row>
    <row r="1896" spans="9:10">
      <c r="I1896"/>
      <c r="J1896"/>
    </row>
    <row r="1897" spans="9:10">
      <c r="I1897"/>
      <c r="J1897"/>
    </row>
    <row r="1898" spans="9:10">
      <c r="I1898"/>
      <c r="J1898"/>
    </row>
    <row r="1899" spans="9:10">
      <c r="I1899"/>
      <c r="J1899"/>
    </row>
    <row r="1900" spans="9:10">
      <c r="I1900"/>
      <c r="J1900"/>
    </row>
    <row r="1901" spans="9:10">
      <c r="I1901"/>
      <c r="J1901"/>
    </row>
    <row r="1902" spans="9:10">
      <c r="I1902"/>
      <c r="J1902"/>
    </row>
    <row r="1903" spans="9:10">
      <c r="I1903"/>
      <c r="J1903"/>
    </row>
    <row r="1904" spans="9:10">
      <c r="I1904"/>
      <c r="J1904"/>
    </row>
    <row r="1905" spans="9:10">
      <c r="I1905"/>
      <c r="J1905"/>
    </row>
    <row r="1906" spans="9:10">
      <c r="I1906"/>
      <c r="J1906"/>
    </row>
    <row r="1907" spans="9:10">
      <c r="I1907"/>
      <c r="J1907"/>
    </row>
    <row r="1908" spans="9:10">
      <c r="I1908"/>
      <c r="J1908"/>
    </row>
    <row r="1909" spans="9:10">
      <c r="I1909"/>
      <c r="J1909"/>
    </row>
    <row r="1910" spans="9:10">
      <c r="I1910"/>
      <c r="J1910"/>
    </row>
    <row r="1911" spans="9:10">
      <c r="I1911"/>
      <c r="J1911"/>
    </row>
    <row r="1912" spans="9:10">
      <c r="I1912"/>
      <c r="J1912"/>
    </row>
    <row r="1913" spans="9:10">
      <c r="I1913"/>
      <c r="J1913"/>
    </row>
    <row r="1914" spans="9:10">
      <c r="I1914"/>
      <c r="J1914"/>
    </row>
    <row r="1915" spans="9:10">
      <c r="I1915"/>
      <c r="J1915"/>
    </row>
    <row r="1916" spans="9:10">
      <c r="I1916"/>
      <c r="J1916"/>
    </row>
    <row r="1917" spans="9:10">
      <c r="I1917"/>
      <c r="J1917"/>
    </row>
    <row r="1918" spans="9:10">
      <c r="I1918"/>
      <c r="J1918"/>
    </row>
    <row r="1919" spans="9:10">
      <c r="I1919"/>
      <c r="J1919"/>
    </row>
    <row r="1920" spans="9:10">
      <c r="I1920"/>
      <c r="J1920"/>
    </row>
    <row r="1921" spans="9:10">
      <c r="I1921"/>
      <c r="J1921"/>
    </row>
    <row r="1922" spans="9:10">
      <c r="I1922"/>
      <c r="J1922"/>
    </row>
    <row r="1923" spans="9:10">
      <c r="I1923"/>
      <c r="J1923"/>
    </row>
    <row r="1924" spans="9:10">
      <c r="I1924"/>
      <c r="J1924"/>
    </row>
    <row r="1925" spans="9:10">
      <c r="I1925"/>
      <c r="J1925"/>
    </row>
    <row r="1926" spans="9:10">
      <c r="I1926"/>
      <c r="J1926"/>
    </row>
    <row r="1927" spans="9:10">
      <c r="I1927"/>
      <c r="J1927"/>
    </row>
    <row r="1928" spans="9:10">
      <c r="I1928"/>
      <c r="J1928"/>
    </row>
    <row r="1929" spans="9:10">
      <c r="I1929"/>
      <c r="J1929"/>
    </row>
    <row r="1930" spans="9:10">
      <c r="I1930"/>
      <c r="J1930"/>
    </row>
    <row r="1931" spans="9:10">
      <c r="I1931"/>
      <c r="J1931"/>
    </row>
    <row r="1932" spans="9:10">
      <c r="I1932"/>
      <c r="J1932"/>
    </row>
    <row r="1933" spans="9:10">
      <c r="I1933"/>
      <c r="J1933"/>
    </row>
    <row r="1934" spans="9:10">
      <c r="I1934"/>
      <c r="J1934"/>
    </row>
    <row r="1935" spans="9:10">
      <c r="I1935"/>
      <c r="J1935"/>
    </row>
    <row r="1936" spans="9:10">
      <c r="I1936"/>
      <c r="J1936"/>
    </row>
    <row r="1937" spans="9:10">
      <c r="I1937"/>
      <c r="J1937"/>
    </row>
    <row r="1938" spans="9:10">
      <c r="I1938"/>
      <c r="J1938"/>
    </row>
    <row r="1939" spans="9:10">
      <c r="I1939"/>
      <c r="J1939"/>
    </row>
    <row r="1940" spans="9:10">
      <c r="I1940"/>
      <c r="J1940"/>
    </row>
    <row r="1941" spans="9:10">
      <c r="I1941"/>
      <c r="J1941"/>
    </row>
    <row r="1942" spans="9:10">
      <c r="I1942"/>
      <c r="J1942"/>
    </row>
    <row r="1943" spans="9:10">
      <c r="I1943"/>
      <c r="J1943"/>
    </row>
    <row r="1944" spans="9:10">
      <c r="I1944"/>
      <c r="J1944"/>
    </row>
    <row r="1945" spans="9:10">
      <c r="I1945"/>
      <c r="J1945"/>
    </row>
    <row r="1946" spans="9:10">
      <c r="I1946"/>
      <c r="J1946"/>
    </row>
    <row r="1947" spans="9:10">
      <c r="I1947"/>
      <c r="J1947"/>
    </row>
    <row r="1948" spans="9:10">
      <c r="I1948"/>
      <c r="J1948"/>
    </row>
    <row r="1949" spans="9:10">
      <c r="I1949"/>
      <c r="J1949"/>
    </row>
    <row r="1950" spans="9:10">
      <c r="I1950"/>
      <c r="J1950"/>
    </row>
    <row r="1951" spans="9:10">
      <c r="I1951"/>
      <c r="J1951"/>
    </row>
    <row r="1952" spans="9:10">
      <c r="I1952"/>
      <c r="J1952"/>
    </row>
    <row r="1953" spans="9:10">
      <c r="I1953"/>
      <c r="J1953"/>
    </row>
    <row r="1954" spans="9:10">
      <c r="I1954"/>
      <c r="J1954"/>
    </row>
    <row r="1955" spans="9:10">
      <c r="I1955"/>
      <c r="J1955"/>
    </row>
    <row r="1956" spans="9:10">
      <c r="I1956"/>
      <c r="J1956"/>
    </row>
    <row r="1957" spans="9:10">
      <c r="I1957"/>
      <c r="J1957"/>
    </row>
    <row r="1958" spans="9:10">
      <c r="I1958"/>
      <c r="J1958"/>
    </row>
    <row r="1959" spans="9:10">
      <c r="I1959"/>
      <c r="J1959"/>
    </row>
    <row r="1960" spans="9:10">
      <c r="I1960"/>
      <c r="J1960"/>
    </row>
    <row r="1961" spans="9:10">
      <c r="I1961"/>
      <c r="J1961"/>
    </row>
    <row r="1962" spans="9:10">
      <c r="I1962"/>
      <c r="J1962"/>
    </row>
    <row r="1963" spans="9:10">
      <c r="I1963"/>
      <c r="J1963"/>
    </row>
    <row r="1964" spans="9:10">
      <c r="I1964"/>
      <c r="J1964"/>
    </row>
    <row r="1965" spans="9:10">
      <c r="I1965"/>
      <c r="J1965"/>
    </row>
    <row r="1966" spans="9:10">
      <c r="I1966"/>
      <c r="J1966"/>
    </row>
    <row r="1967" spans="9:10">
      <c r="I1967"/>
      <c r="J1967"/>
    </row>
    <row r="1968" spans="9:10">
      <c r="I1968"/>
      <c r="J1968"/>
    </row>
    <row r="1969" spans="9:10">
      <c r="I1969"/>
      <c r="J1969"/>
    </row>
    <row r="1970" spans="9:10">
      <c r="I1970"/>
      <c r="J1970"/>
    </row>
    <row r="1971" spans="9:10">
      <c r="I1971"/>
      <c r="J1971"/>
    </row>
    <row r="1972" spans="9:10">
      <c r="I1972"/>
      <c r="J1972"/>
    </row>
    <row r="1973" spans="9:10">
      <c r="I1973"/>
      <c r="J1973"/>
    </row>
    <row r="1974" spans="9:10">
      <c r="I1974"/>
      <c r="J1974"/>
    </row>
    <row r="1975" spans="9:10">
      <c r="I1975"/>
      <c r="J1975"/>
    </row>
    <row r="1976" spans="9:10">
      <c r="I1976"/>
      <c r="J1976"/>
    </row>
    <row r="1977" spans="9:10">
      <c r="I1977"/>
      <c r="J1977"/>
    </row>
    <row r="1978" spans="9:10">
      <c r="I1978"/>
      <c r="J1978"/>
    </row>
    <row r="1979" spans="9:10">
      <c r="I1979"/>
      <c r="J1979"/>
    </row>
    <row r="1980" spans="9:10">
      <c r="I1980"/>
      <c r="J1980"/>
    </row>
    <row r="1981" spans="9:10">
      <c r="I1981"/>
      <c r="J1981"/>
    </row>
    <row r="1982" spans="9:10">
      <c r="I1982"/>
      <c r="J1982"/>
    </row>
    <row r="1983" spans="9:10">
      <c r="I1983"/>
      <c r="J1983"/>
    </row>
    <row r="1984" spans="9:10">
      <c r="I1984"/>
      <c r="J1984"/>
    </row>
    <row r="1985" spans="9:10">
      <c r="I1985"/>
      <c r="J1985"/>
    </row>
    <row r="1986" spans="9:10">
      <c r="I1986"/>
      <c r="J1986"/>
    </row>
    <row r="1987" spans="9:10">
      <c r="I1987"/>
      <c r="J1987"/>
    </row>
    <row r="1988" spans="9:10">
      <c r="I1988"/>
      <c r="J1988"/>
    </row>
    <row r="1989" spans="9:10">
      <c r="I1989"/>
      <c r="J1989"/>
    </row>
    <row r="1990" spans="9:10">
      <c r="I1990"/>
      <c r="J1990"/>
    </row>
    <row r="1991" spans="9:10">
      <c r="I1991"/>
      <c r="J1991"/>
    </row>
    <row r="1992" spans="9:10">
      <c r="I1992"/>
      <c r="J1992"/>
    </row>
    <row r="1993" spans="9:10">
      <c r="I1993"/>
      <c r="J1993"/>
    </row>
    <row r="1994" spans="9:10">
      <c r="I1994"/>
      <c r="J1994"/>
    </row>
    <row r="1995" spans="9:10">
      <c r="I1995"/>
      <c r="J1995"/>
    </row>
    <row r="1996" spans="9:10">
      <c r="I1996"/>
      <c r="J1996"/>
    </row>
    <row r="1997" spans="9:10">
      <c r="I1997"/>
      <c r="J1997"/>
    </row>
    <row r="1998" spans="9:10">
      <c r="I1998"/>
      <c r="J1998"/>
    </row>
    <row r="1999" spans="9:10">
      <c r="I1999"/>
      <c r="J1999"/>
    </row>
    <row r="2000" spans="9:10">
      <c r="I2000"/>
      <c r="J2000"/>
    </row>
    <row r="2001" spans="9:10">
      <c r="I2001"/>
      <c r="J2001"/>
    </row>
    <row r="2002" spans="9:10">
      <c r="I2002"/>
      <c r="J2002"/>
    </row>
    <row r="2003" spans="9:10">
      <c r="I2003"/>
      <c r="J2003"/>
    </row>
    <row r="2004" spans="9:10">
      <c r="I2004"/>
      <c r="J2004"/>
    </row>
    <row r="2005" spans="9:10">
      <c r="I2005"/>
      <c r="J2005"/>
    </row>
    <row r="2006" spans="9:10">
      <c r="I2006"/>
      <c r="J2006"/>
    </row>
    <row r="2007" spans="9:10">
      <c r="I2007"/>
      <c r="J2007"/>
    </row>
    <row r="2008" spans="9:10">
      <c r="I2008"/>
      <c r="J2008"/>
    </row>
    <row r="2009" spans="9:10">
      <c r="I2009"/>
      <c r="J2009"/>
    </row>
    <row r="2010" spans="9:10">
      <c r="I2010"/>
      <c r="J2010"/>
    </row>
    <row r="2011" spans="9:10">
      <c r="I2011"/>
      <c r="J2011"/>
    </row>
    <row r="2012" spans="9:10">
      <c r="I2012"/>
      <c r="J2012"/>
    </row>
    <row r="2013" spans="9:10">
      <c r="I2013"/>
      <c r="J2013"/>
    </row>
    <row r="2014" spans="9:10">
      <c r="I2014"/>
      <c r="J2014"/>
    </row>
    <row r="2015" spans="9:10">
      <c r="I2015"/>
      <c r="J2015"/>
    </row>
    <row r="2016" spans="9:10">
      <c r="I2016"/>
      <c r="J2016"/>
    </row>
    <row r="2017" spans="9:10">
      <c r="I2017"/>
      <c r="J2017"/>
    </row>
    <row r="2018" spans="9:10">
      <c r="I2018"/>
      <c r="J2018"/>
    </row>
    <row r="2019" spans="9:10">
      <c r="I2019"/>
      <c r="J2019"/>
    </row>
    <row r="2020" spans="9:10">
      <c r="I2020"/>
      <c r="J2020"/>
    </row>
    <row r="2021" spans="9:10">
      <c r="I2021"/>
      <c r="J2021"/>
    </row>
    <row r="2022" spans="9:10">
      <c r="I2022"/>
      <c r="J2022"/>
    </row>
    <row r="2023" spans="9:10">
      <c r="I2023"/>
      <c r="J2023"/>
    </row>
    <row r="2024" spans="9:10">
      <c r="I2024"/>
      <c r="J2024"/>
    </row>
    <row r="2025" spans="9:10">
      <c r="I2025"/>
      <c r="J2025"/>
    </row>
    <row r="2026" spans="9:10">
      <c r="I2026"/>
      <c r="J2026"/>
    </row>
    <row r="2027" spans="9:10">
      <c r="I2027"/>
      <c r="J2027"/>
    </row>
    <row r="2028" spans="9:10">
      <c r="J2028"/>
    </row>
    <row r="2029" spans="9:10">
      <c r="J2029"/>
    </row>
    <row r="2030" spans="9:10">
      <c r="J2030"/>
    </row>
    <row r="2031" spans="9:10">
      <c r="J2031"/>
    </row>
    <row r="2032" spans="9:10">
      <c r="J2032"/>
    </row>
    <row r="2033" spans="10:10">
      <c r="J2033"/>
    </row>
    <row r="2034" spans="10:10">
      <c r="J2034"/>
    </row>
    <row r="2035" spans="10:10">
      <c r="J2035"/>
    </row>
    <row r="2036" spans="10:10">
      <c r="J2036"/>
    </row>
    <row r="2037" spans="10:10">
      <c r="J2037"/>
    </row>
    <row r="2038" spans="10:10">
      <c r="J2038"/>
    </row>
    <row r="2039" spans="10:10">
      <c r="J2039"/>
    </row>
    <row r="2040" spans="10:10">
      <c r="J2040"/>
    </row>
    <row r="2041" spans="10:10">
      <c r="J2041"/>
    </row>
    <row r="2042" spans="10:10">
      <c r="J2042"/>
    </row>
    <row r="2043" spans="10:10">
      <c r="J2043"/>
    </row>
    <row r="2044" spans="10:10">
      <c r="J2044"/>
    </row>
    <row r="2045" spans="10:10">
      <c r="J2045"/>
    </row>
    <row r="2046" spans="10:10">
      <c r="J2046"/>
    </row>
    <row r="2047" spans="10:10">
      <c r="J2047"/>
    </row>
    <row r="2048" spans="10:10">
      <c r="J2048"/>
    </row>
    <row r="2049" spans="10:10">
      <c r="J2049"/>
    </row>
    <row r="2050" spans="10:10">
      <c r="J2050"/>
    </row>
    <row r="2051" spans="10:10">
      <c r="J2051"/>
    </row>
    <row r="2052" spans="10:10">
      <c r="J2052"/>
    </row>
    <row r="2053" spans="10:10">
      <c r="J2053"/>
    </row>
    <row r="2054" spans="10:10">
      <c r="J2054"/>
    </row>
    <row r="2055" spans="10:10">
      <c r="J2055"/>
    </row>
    <row r="2056" spans="10:10">
      <c r="J2056"/>
    </row>
    <row r="2057" spans="10:10">
      <c r="J2057"/>
    </row>
    <row r="2058" spans="10:10">
      <c r="J2058"/>
    </row>
    <row r="2059" spans="10:10">
      <c r="J2059"/>
    </row>
    <row r="2060" spans="10:10">
      <c r="J2060"/>
    </row>
    <row r="2061" spans="10:10">
      <c r="J2061"/>
    </row>
    <row r="2062" spans="10:10">
      <c r="J2062"/>
    </row>
    <row r="2063" spans="10:10">
      <c r="J2063"/>
    </row>
    <row r="2064" spans="10:10">
      <c r="J2064"/>
    </row>
    <row r="2065" spans="10:10">
      <c r="J2065"/>
    </row>
    <row r="2066" spans="10:10">
      <c r="J2066"/>
    </row>
    <row r="2067" spans="10:10">
      <c r="J2067"/>
    </row>
    <row r="2068" spans="10:10">
      <c r="J2068"/>
    </row>
    <row r="2069" spans="10:10">
      <c r="J2069"/>
    </row>
    <row r="2070" spans="10:10">
      <c r="J2070"/>
    </row>
    <row r="2071" spans="10:10">
      <c r="J2071"/>
    </row>
    <row r="2072" spans="10:10">
      <c r="J2072"/>
    </row>
    <row r="2073" spans="10:10">
      <c r="J2073"/>
    </row>
    <row r="2074" spans="10:10">
      <c r="J2074"/>
    </row>
    <row r="2075" spans="10:10">
      <c r="J2075"/>
    </row>
    <row r="2076" spans="10:10">
      <c r="J2076"/>
    </row>
    <row r="2077" spans="10:10">
      <c r="J2077"/>
    </row>
    <row r="2078" spans="10:10">
      <c r="J2078"/>
    </row>
    <row r="2079" spans="10:10">
      <c r="J2079"/>
    </row>
    <row r="2080" spans="10:10">
      <c r="J2080"/>
    </row>
    <row r="2081" spans="10:10">
      <c r="J2081"/>
    </row>
    <row r="2082" spans="10:10">
      <c r="J2082"/>
    </row>
    <row r="2083" spans="10:10">
      <c r="J2083"/>
    </row>
    <row r="2084" spans="10:10">
      <c r="J2084"/>
    </row>
    <row r="2085" spans="10:10">
      <c r="J2085"/>
    </row>
    <row r="2086" spans="10:10">
      <c r="J2086"/>
    </row>
    <row r="2087" spans="10:10">
      <c r="J2087"/>
    </row>
    <row r="2088" spans="10:10">
      <c r="J2088"/>
    </row>
    <row r="2089" spans="10:10">
      <c r="J2089"/>
    </row>
    <row r="2090" spans="10:10">
      <c r="J2090"/>
    </row>
    <row r="2091" spans="10:10">
      <c r="J2091"/>
    </row>
    <row r="2092" spans="10:10">
      <c r="J2092"/>
    </row>
    <row r="2093" spans="10:10">
      <c r="J2093"/>
    </row>
    <row r="2094" spans="10:10">
      <c r="J2094"/>
    </row>
    <row r="2095" spans="10:10">
      <c r="J2095"/>
    </row>
    <row r="2096" spans="10:10">
      <c r="J2096"/>
    </row>
    <row r="2097" spans="10:10">
      <c r="J2097"/>
    </row>
    <row r="2098" spans="10:10">
      <c r="J2098"/>
    </row>
    <row r="2099" spans="10:10">
      <c r="J2099"/>
    </row>
    <row r="2100" spans="10:10">
      <c r="J2100"/>
    </row>
    <row r="2101" spans="10:10">
      <c r="J2101"/>
    </row>
    <row r="2102" spans="10:10">
      <c r="J2102"/>
    </row>
    <row r="2103" spans="10:10">
      <c r="J2103"/>
    </row>
    <row r="2104" spans="10:10">
      <c r="J2104"/>
    </row>
    <row r="2105" spans="10:10">
      <c r="J2105"/>
    </row>
    <row r="2106" spans="10:10">
      <c r="J2106"/>
    </row>
    <row r="2107" spans="10:10">
      <c r="J2107"/>
    </row>
    <row r="2108" spans="10:10">
      <c r="J2108"/>
    </row>
    <row r="2109" spans="10:10">
      <c r="J2109"/>
    </row>
    <row r="2110" spans="10:10">
      <c r="J2110"/>
    </row>
    <row r="2111" spans="10:10">
      <c r="J2111"/>
    </row>
    <row r="2112" spans="10:10">
      <c r="J2112"/>
    </row>
    <row r="2113" spans="10:10">
      <c r="J2113"/>
    </row>
    <row r="2114" spans="10:10">
      <c r="J2114"/>
    </row>
    <row r="2115" spans="10:10">
      <c r="J2115"/>
    </row>
    <row r="2116" spans="10:10">
      <c r="J2116"/>
    </row>
    <row r="2117" spans="10:10">
      <c r="J2117"/>
    </row>
    <row r="2118" spans="10:10">
      <c r="J2118"/>
    </row>
    <row r="2119" spans="10:10">
      <c r="J2119"/>
    </row>
    <row r="2120" spans="10:10">
      <c r="J2120"/>
    </row>
    <row r="2121" spans="10:10">
      <c r="J2121"/>
    </row>
    <row r="2122" spans="10:10">
      <c r="J2122"/>
    </row>
    <row r="2123" spans="10:10">
      <c r="J2123"/>
    </row>
    <row r="2124" spans="10:10">
      <c r="J2124"/>
    </row>
    <row r="2125" spans="10:10">
      <c r="J2125"/>
    </row>
    <row r="2126" spans="10:10">
      <c r="J2126"/>
    </row>
    <row r="2127" spans="10:10">
      <c r="J2127"/>
    </row>
    <row r="2128" spans="10:10">
      <c r="J2128"/>
    </row>
    <row r="2129" spans="10:10">
      <c r="J2129"/>
    </row>
    <row r="2130" spans="10:10">
      <c r="J2130"/>
    </row>
    <row r="2131" spans="10:10">
      <c r="J2131"/>
    </row>
    <row r="2132" spans="10:10">
      <c r="J2132"/>
    </row>
    <row r="2133" spans="10:10">
      <c r="J2133"/>
    </row>
    <row r="2134" spans="10:10">
      <c r="J2134"/>
    </row>
    <row r="2135" spans="10:10">
      <c r="J2135"/>
    </row>
    <row r="2136" spans="10:10">
      <c r="J2136"/>
    </row>
    <row r="2137" spans="10:10">
      <c r="J2137"/>
    </row>
    <row r="2138" spans="10:10">
      <c r="J2138"/>
    </row>
    <row r="2139" spans="10:10">
      <c r="J2139"/>
    </row>
    <row r="2140" spans="10:10">
      <c r="J2140"/>
    </row>
    <row r="2141" spans="10:10">
      <c r="J2141"/>
    </row>
    <row r="2142" spans="10:10">
      <c r="J2142"/>
    </row>
    <row r="2143" spans="10:10">
      <c r="J2143"/>
    </row>
    <row r="2144" spans="10:10">
      <c r="J2144"/>
    </row>
    <row r="2145" spans="10:10">
      <c r="J2145"/>
    </row>
    <row r="2146" spans="10:10">
      <c r="J2146"/>
    </row>
    <row r="2147" spans="10:10">
      <c r="J2147"/>
    </row>
    <row r="2148" spans="10:10">
      <c r="J2148"/>
    </row>
    <row r="2149" spans="10:10">
      <c r="J2149"/>
    </row>
    <row r="2150" spans="10:10">
      <c r="J2150"/>
    </row>
    <row r="2151" spans="10:10">
      <c r="J2151"/>
    </row>
    <row r="2152" spans="10:10">
      <c r="J2152"/>
    </row>
    <row r="2153" spans="10:10">
      <c r="J2153"/>
    </row>
    <row r="2154" spans="10:10">
      <c r="J2154"/>
    </row>
    <row r="2155" spans="10:10">
      <c r="J2155"/>
    </row>
    <row r="2156" spans="10:10">
      <c r="J2156"/>
    </row>
    <row r="2157" spans="10:10">
      <c r="J2157"/>
    </row>
    <row r="2158" spans="10:10">
      <c r="J2158"/>
    </row>
    <row r="2159" spans="10:10">
      <c r="J2159"/>
    </row>
    <row r="2160" spans="10:10">
      <c r="J2160"/>
    </row>
    <row r="2161" spans="10:10">
      <c r="J2161"/>
    </row>
    <row r="2162" spans="10:10">
      <c r="J2162"/>
    </row>
    <row r="2163" spans="10:10">
      <c r="J2163"/>
    </row>
    <row r="2164" spans="10:10">
      <c r="J2164"/>
    </row>
    <row r="2165" spans="10:10">
      <c r="J2165"/>
    </row>
    <row r="2166" spans="10:10">
      <c r="J2166"/>
    </row>
    <row r="2167" spans="10:10">
      <c r="J2167"/>
    </row>
    <row r="2168" spans="10:10">
      <c r="J2168"/>
    </row>
    <row r="2169" spans="10:10">
      <c r="J2169"/>
    </row>
    <row r="2170" spans="10:10">
      <c r="J2170"/>
    </row>
    <row r="2171" spans="10:10">
      <c r="J2171"/>
    </row>
    <row r="2172" spans="10:10">
      <c r="J2172"/>
    </row>
    <row r="2173" spans="10:10">
      <c r="J2173"/>
    </row>
    <row r="2174" spans="10:10">
      <c r="J2174"/>
    </row>
    <row r="2175" spans="10:10">
      <c r="J2175"/>
    </row>
    <row r="2176" spans="10:10">
      <c r="J2176"/>
    </row>
    <row r="2177" spans="10:10">
      <c r="J2177"/>
    </row>
    <row r="2178" spans="10:10">
      <c r="J2178"/>
    </row>
    <row r="2179" spans="10:10">
      <c r="J2179"/>
    </row>
    <row r="2180" spans="10:10">
      <c r="J2180"/>
    </row>
    <row r="2181" spans="10:10">
      <c r="J2181"/>
    </row>
    <row r="2182" spans="10:10">
      <c r="J2182"/>
    </row>
    <row r="2183" spans="10:10">
      <c r="J2183"/>
    </row>
    <row r="2184" spans="10:10">
      <c r="J2184"/>
    </row>
    <row r="2185" spans="10:10">
      <c r="J2185"/>
    </row>
    <row r="2186" spans="10:10">
      <c r="J2186"/>
    </row>
    <row r="2187" spans="10:10">
      <c r="J2187"/>
    </row>
    <row r="2188" spans="10:10">
      <c r="J2188"/>
    </row>
    <row r="2189" spans="10:10">
      <c r="J2189"/>
    </row>
    <row r="2190" spans="10:10">
      <c r="J2190"/>
    </row>
    <row r="2191" spans="10:10">
      <c r="J2191"/>
    </row>
    <row r="2192" spans="10:10">
      <c r="J2192"/>
    </row>
    <row r="2193" spans="10:10">
      <c r="J2193"/>
    </row>
    <row r="2194" spans="10:10">
      <c r="J2194"/>
    </row>
    <row r="2195" spans="10:10">
      <c r="J2195"/>
    </row>
    <row r="2196" spans="10:10">
      <c r="J2196"/>
    </row>
    <row r="2197" spans="10:10">
      <c r="J2197"/>
    </row>
    <row r="2198" spans="10:10">
      <c r="J2198"/>
    </row>
    <row r="2199" spans="10:10">
      <c r="J2199"/>
    </row>
    <row r="2200" spans="10:10">
      <c r="J2200"/>
    </row>
    <row r="2201" spans="10:10">
      <c r="J2201"/>
    </row>
    <row r="2202" spans="10:10">
      <c r="J2202"/>
    </row>
    <row r="2203" spans="10:10">
      <c r="J2203"/>
    </row>
    <row r="2204" spans="10:10">
      <c r="J2204"/>
    </row>
    <row r="2205" spans="10:10">
      <c r="J2205"/>
    </row>
    <row r="2206" spans="10:10">
      <c r="J2206"/>
    </row>
    <row r="2207" spans="10:10">
      <c r="J2207"/>
    </row>
    <row r="2208" spans="10:10">
      <c r="J2208"/>
    </row>
    <row r="2209" spans="10:10">
      <c r="J2209"/>
    </row>
    <row r="2210" spans="10:10">
      <c r="J2210"/>
    </row>
    <row r="2211" spans="10:10">
      <c r="J2211"/>
    </row>
    <row r="2212" spans="10:10">
      <c r="J2212"/>
    </row>
    <row r="2213" spans="10:10">
      <c r="J2213"/>
    </row>
    <row r="2214" spans="10:10">
      <c r="J2214"/>
    </row>
    <row r="2215" spans="10:10">
      <c r="J2215"/>
    </row>
    <row r="2216" spans="10:10">
      <c r="J2216"/>
    </row>
    <row r="2217" spans="10:10">
      <c r="J2217"/>
    </row>
    <row r="2218" spans="10:10">
      <c r="J2218"/>
    </row>
    <row r="2219" spans="10:10">
      <c r="J2219"/>
    </row>
    <row r="2220" spans="10:10">
      <c r="J2220"/>
    </row>
    <row r="2221" spans="10:10">
      <c r="J2221"/>
    </row>
    <row r="2222" spans="10:10">
      <c r="J2222"/>
    </row>
    <row r="2223" spans="10:10">
      <c r="J2223"/>
    </row>
    <row r="2224" spans="10:10">
      <c r="J2224"/>
    </row>
    <row r="2225" spans="10:10">
      <c r="J2225"/>
    </row>
    <row r="2226" spans="10:10">
      <c r="J2226"/>
    </row>
    <row r="2227" spans="10:10">
      <c r="J2227"/>
    </row>
    <row r="2228" spans="10:10">
      <c r="J2228"/>
    </row>
    <row r="2229" spans="10:10">
      <c r="J2229"/>
    </row>
    <row r="2230" spans="10:10">
      <c r="J2230"/>
    </row>
    <row r="2231" spans="10:10">
      <c r="J2231"/>
    </row>
    <row r="2232" spans="10:10">
      <c r="J2232"/>
    </row>
    <row r="2233" spans="10:10">
      <c r="J2233"/>
    </row>
    <row r="2234" spans="10:10">
      <c r="J2234"/>
    </row>
    <row r="2235" spans="10:10">
      <c r="J2235"/>
    </row>
    <row r="2236" spans="10:10">
      <c r="J2236"/>
    </row>
    <row r="2237" spans="10:10">
      <c r="J2237"/>
    </row>
    <row r="2238" spans="10:10">
      <c r="J2238"/>
    </row>
    <row r="2239" spans="10:10">
      <c r="J2239"/>
    </row>
    <row r="2240" spans="10:10">
      <c r="J2240"/>
    </row>
    <row r="2241" spans="10:10">
      <c r="J2241"/>
    </row>
    <row r="2242" spans="10:10">
      <c r="J2242"/>
    </row>
    <row r="2243" spans="10:10">
      <c r="J2243"/>
    </row>
    <row r="2244" spans="10:10">
      <c r="J2244"/>
    </row>
    <row r="2245" spans="10:10">
      <c r="J2245"/>
    </row>
    <row r="2246" spans="10:10">
      <c r="J2246"/>
    </row>
    <row r="2247" spans="10:10">
      <c r="J2247"/>
    </row>
    <row r="2248" spans="10:10">
      <c r="J2248"/>
    </row>
    <row r="2249" spans="10:10">
      <c r="J2249"/>
    </row>
    <row r="2250" spans="10:10">
      <c r="J2250"/>
    </row>
    <row r="2251" spans="10:10">
      <c r="J2251"/>
    </row>
    <row r="2252" spans="10:10">
      <c r="J2252"/>
    </row>
    <row r="2253" spans="10:10">
      <c r="J2253"/>
    </row>
    <row r="2254" spans="10:10">
      <c r="J2254"/>
    </row>
    <row r="2255" spans="10:10">
      <c r="J2255"/>
    </row>
    <row r="2256" spans="10:10">
      <c r="J2256"/>
    </row>
    <row r="2257" spans="10:10">
      <c r="J2257"/>
    </row>
    <row r="2258" spans="10:10">
      <c r="J2258"/>
    </row>
    <row r="2259" spans="10:10">
      <c r="J2259"/>
    </row>
  </sheetData>
  <phoneticPr fontId="2"/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2E67E-37F9-4052-85CF-E3FB4BAAD455}">
  <sheetPr codeName="Sheet13"/>
  <dimension ref="A1:C35"/>
  <sheetViews>
    <sheetView workbookViewId="0">
      <selection activeCell="G41" sqref="G41"/>
    </sheetView>
  </sheetViews>
  <sheetFormatPr defaultRowHeight="12"/>
  <cols>
    <col min="1" max="1" width="10.3984375" bestFit="1" customWidth="1"/>
    <col min="2" max="2" width="9.796875" bestFit="1" customWidth="1"/>
    <col min="3" max="3" width="5.796875" bestFit="1" customWidth="1"/>
    <col min="4" max="4" width="8.59765625" bestFit="1" customWidth="1"/>
  </cols>
  <sheetData>
    <row r="1" spans="1:3">
      <c r="A1" s="17" t="s">
        <v>1126</v>
      </c>
      <c r="B1" s="9" t="s" vm="1">
        <v>1254</v>
      </c>
    </row>
    <row r="2" spans="1:3">
      <c r="A2" s="17" t="s">
        <v>1127</v>
      </c>
      <c r="B2" s="9" t="s" vm="9">
        <v>3101</v>
      </c>
    </row>
    <row r="4" spans="1:3">
      <c r="A4" s="17" t="s">
        <v>1248</v>
      </c>
      <c r="B4" s="9" t="s">
        <v>62</v>
      </c>
      <c r="C4" s="9" t="s">
        <v>889</v>
      </c>
    </row>
    <row r="5" spans="1:3">
      <c r="A5" s="19">
        <v>46266</v>
      </c>
      <c r="B5" s="18">
        <v>155750</v>
      </c>
      <c r="C5" s="18">
        <v>155750</v>
      </c>
    </row>
    <row r="6" spans="1:3">
      <c r="A6" s="19">
        <v>46267</v>
      </c>
      <c r="B6" s="18">
        <v>260000</v>
      </c>
      <c r="C6" s="18">
        <v>415750</v>
      </c>
    </row>
    <row r="7" spans="1:3">
      <c r="A7" s="19">
        <v>46268</v>
      </c>
      <c r="B7" s="18"/>
      <c r="C7" s="18">
        <v>415750</v>
      </c>
    </row>
    <row r="8" spans="1:3">
      <c r="A8" s="19">
        <v>46269</v>
      </c>
      <c r="B8" s="18"/>
      <c r="C8" s="18">
        <v>415750</v>
      </c>
    </row>
    <row r="9" spans="1:3">
      <c r="A9" s="19">
        <v>46270</v>
      </c>
      <c r="B9" s="18"/>
      <c r="C9" s="18">
        <v>415750</v>
      </c>
    </row>
    <row r="10" spans="1:3">
      <c r="A10" s="19">
        <v>46271</v>
      </c>
      <c r="B10" s="18"/>
      <c r="C10" s="18">
        <v>415750</v>
      </c>
    </row>
    <row r="11" spans="1:3">
      <c r="A11" s="19">
        <v>46272</v>
      </c>
      <c r="B11" s="18">
        <v>67600</v>
      </c>
      <c r="C11" s="18">
        <v>483350</v>
      </c>
    </row>
    <row r="12" spans="1:3">
      <c r="A12" s="19">
        <v>46273</v>
      </c>
      <c r="B12" s="18">
        <v>473400</v>
      </c>
      <c r="C12" s="18">
        <v>956750</v>
      </c>
    </row>
    <row r="13" spans="1:3">
      <c r="A13" s="19">
        <v>46274</v>
      </c>
      <c r="B13" s="18">
        <v>82200</v>
      </c>
      <c r="C13" s="18">
        <v>1038950</v>
      </c>
    </row>
    <row r="14" spans="1:3">
      <c r="A14" s="19">
        <v>46275</v>
      </c>
      <c r="B14" s="18">
        <v>171000</v>
      </c>
      <c r="C14" s="18">
        <v>1209950</v>
      </c>
    </row>
    <row r="15" spans="1:3">
      <c r="A15" s="19">
        <v>46276</v>
      </c>
      <c r="B15" s="18">
        <v>171000</v>
      </c>
      <c r="C15" s="18">
        <v>1380950</v>
      </c>
    </row>
    <row r="16" spans="1:3">
      <c r="A16" s="19">
        <v>46277</v>
      </c>
      <c r="B16" s="18"/>
      <c r="C16" s="18">
        <v>1380950</v>
      </c>
    </row>
    <row r="17" spans="1:3">
      <c r="A17" s="19">
        <v>46278</v>
      </c>
      <c r="B17" s="18"/>
      <c r="C17" s="18">
        <v>1380950</v>
      </c>
    </row>
    <row r="18" spans="1:3">
      <c r="A18" s="19">
        <v>46279</v>
      </c>
      <c r="B18" s="18"/>
      <c r="C18" s="18">
        <v>1380950</v>
      </c>
    </row>
    <row r="19" spans="1:3">
      <c r="A19" s="19">
        <v>46280</v>
      </c>
      <c r="B19" s="18"/>
      <c r="C19" s="18">
        <v>1380950</v>
      </c>
    </row>
    <row r="20" spans="1:3">
      <c r="A20" s="19">
        <v>46281</v>
      </c>
      <c r="B20" s="18">
        <v>256000</v>
      </c>
      <c r="C20" s="18">
        <v>1636950</v>
      </c>
    </row>
    <row r="21" spans="1:3">
      <c r="A21" s="19">
        <v>46282</v>
      </c>
      <c r="B21" s="18">
        <v>156000</v>
      </c>
      <c r="C21" s="18">
        <v>1792950</v>
      </c>
    </row>
    <row r="22" spans="1:3">
      <c r="A22" s="19">
        <v>46283</v>
      </c>
      <c r="B22" s="18">
        <v>380400</v>
      </c>
      <c r="C22" s="18">
        <v>2173350</v>
      </c>
    </row>
    <row r="23" spans="1:3">
      <c r="A23" s="19">
        <v>46284</v>
      </c>
      <c r="B23" s="18"/>
      <c r="C23" s="18">
        <v>2173350</v>
      </c>
    </row>
    <row r="24" spans="1:3">
      <c r="A24" s="19">
        <v>46285</v>
      </c>
      <c r="B24" s="18"/>
      <c r="C24" s="18">
        <v>2173350</v>
      </c>
    </row>
    <row r="25" spans="1:3">
      <c r="A25" s="19">
        <v>46286</v>
      </c>
      <c r="B25" s="18"/>
      <c r="C25" s="18">
        <v>2173350</v>
      </c>
    </row>
    <row r="26" spans="1:3">
      <c r="A26" s="19">
        <v>46287</v>
      </c>
      <c r="B26" s="18"/>
      <c r="C26" s="18">
        <v>2173350</v>
      </c>
    </row>
    <row r="27" spans="1:3">
      <c r="A27" s="19">
        <v>46288</v>
      </c>
      <c r="B27" s="18"/>
      <c r="C27" s="18">
        <v>2173350</v>
      </c>
    </row>
    <row r="28" spans="1:3">
      <c r="A28" s="19">
        <v>46289</v>
      </c>
      <c r="B28" s="18">
        <v>260000</v>
      </c>
      <c r="C28" s="18">
        <v>2433350</v>
      </c>
    </row>
    <row r="29" spans="1:3">
      <c r="A29" s="19">
        <v>46290</v>
      </c>
      <c r="B29" s="18"/>
      <c r="C29" s="18">
        <v>2433350</v>
      </c>
    </row>
    <row r="30" spans="1:3">
      <c r="A30" s="19">
        <v>46291</v>
      </c>
      <c r="B30" s="18"/>
      <c r="C30" s="18">
        <v>2433350</v>
      </c>
    </row>
    <row r="31" spans="1:3">
      <c r="A31" s="19">
        <v>46292</v>
      </c>
      <c r="B31" s="18"/>
      <c r="C31" s="18">
        <v>2433350</v>
      </c>
    </row>
    <row r="32" spans="1:3">
      <c r="A32" s="19">
        <v>46293</v>
      </c>
      <c r="B32" s="18"/>
      <c r="C32" s="18">
        <v>2433350</v>
      </c>
    </row>
    <row r="33" spans="1:3">
      <c r="A33" s="19">
        <v>46294</v>
      </c>
      <c r="B33" s="18"/>
      <c r="C33" s="18">
        <v>2433350</v>
      </c>
    </row>
    <row r="34" spans="1:3">
      <c r="A34" s="19">
        <v>46295</v>
      </c>
      <c r="B34" s="18"/>
      <c r="C34" s="18">
        <v>2433350</v>
      </c>
    </row>
    <row r="35" spans="1:3">
      <c r="A35" s="20" t="s">
        <v>888</v>
      </c>
      <c r="B35" s="18">
        <v>2433350</v>
      </c>
      <c r="C35" s="18"/>
    </row>
  </sheetData>
  <phoneticPr fontId="2"/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BA1F7-4549-4CCD-AEC0-4025310BD024}">
  <sheetPr codeName="Sheet17"/>
  <dimension ref="A1:H5"/>
  <sheetViews>
    <sheetView workbookViewId="0">
      <selection sqref="A1:H5"/>
    </sheetView>
  </sheetViews>
  <sheetFormatPr defaultRowHeight="12"/>
  <cols>
    <col min="1" max="1" width="11" bestFit="1" customWidth="1"/>
    <col min="2" max="2" width="12.296875" bestFit="1" customWidth="1"/>
    <col min="3" max="3" width="18.3984375" bestFit="1" customWidth="1"/>
    <col min="4" max="4" width="14.59765625" bestFit="1" customWidth="1"/>
    <col min="5" max="5" width="20.69921875" bestFit="1" customWidth="1"/>
    <col min="6" max="6" width="10.3984375" bestFit="1" customWidth="1"/>
    <col min="7" max="7" width="27.5" bestFit="1" customWidth="1"/>
    <col min="8" max="8" width="12.296875" bestFit="1" customWidth="1"/>
  </cols>
  <sheetData>
    <row r="1" spans="1:8">
      <c r="A1" t="s">
        <v>25</v>
      </c>
      <c r="B1" t="s">
        <v>24</v>
      </c>
      <c r="C1" t="s">
        <v>951</v>
      </c>
      <c r="D1" s="2" t="s">
        <v>957</v>
      </c>
      <c r="E1" s="2" t="s">
        <v>958</v>
      </c>
      <c r="F1" t="s">
        <v>959</v>
      </c>
      <c r="G1" s="6" t="s">
        <v>1098</v>
      </c>
      <c r="H1" s="7" t="s">
        <v>1099</v>
      </c>
    </row>
    <row r="2" spans="1:8">
      <c r="A2" t="s">
        <v>1395</v>
      </c>
      <c r="B2" s="2">
        <v>46142</v>
      </c>
      <c r="C2">
        <v>102000</v>
      </c>
      <c r="D2" s="2" t="e" cm="1" vm="10">
        <f t="array" ref="D2">_xlfn.LET(
    _xlpm._完了日,_加工実績DATA[加工完了日],
    _xlpm._調整納期列,_t受注ﾌｧｲﾙ_東レ[調整納期],
    _xlpm._加工完了日,_xlfn.TAKE(
                _xlfn._xlws.FILTER(_xlpm._完了日,
                    (A2=_加工実績DATA[依頼NO])*
                    (YEAR(B2) = YEAR(_xlpm._完了日))
                ),1),
    IF(_xlpm._加工完了日 = 0,NA(),_xlpm._加工完了日)
)</f>
        <v>#VALUE!</v>
      </c>
      <c r="E2" s="2" t="str" cm="1">
        <f t="array" ref="E2">_xlfn.LET(
    _xlpm._完了日列,#REF!,
    _xlpm._完了日,
    _xlfn.TAKE(
        _xlfn._xlws.FILTER(_xlpm._完了日列,
            (#REF!=#REF!)*
            (DATEVALUE("2025/1/1") &lt; B2)
        ),1
    ),
    IFERROR(_xlpm._完了日,"")
)</f>
        <v/>
      </c>
      <c r="F2" s="2">
        <f t="shared" ref="F2:F5" si="0">IFERROR(
    D2,
    IF(E2&lt;&gt;"", E2, B2)
)</f>
        <v>46142</v>
      </c>
      <c r="G2" s="5" cm="1">
        <f t="array" ref="G2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(A2=_xlpm._依頼NO列) *
                (YEAR(_xlpm._月次年月日列) = YEAR(F2))
            )
        ),
    0)
)</f>
        <v>0</v>
      </c>
      <c r="H2" s="5">
        <f>IFERROR(
    IF(
        _t受注ﾌｧｲﾙ_自社加工[[#This Row],[受注金額(修正)]] &gt; _t受注ﾌｧｲﾙ_自社加工[[#This Row],[加工金額合計(月次実績)]],
        _t受注ﾌｧｲﾙ_自社加工[[#This Row],[受注金額(修正)]],
        _t受注ﾌｧｲﾙ_自社加工[[#This Row],[加工金額合計(月次実績)]]
    ),
    0
)</f>
        <v>102000</v>
      </c>
    </row>
    <row r="3" spans="1:8">
      <c r="A3" t="s">
        <v>1274</v>
      </c>
      <c r="B3" s="2">
        <v>46122</v>
      </c>
      <c r="C3">
        <v>6800</v>
      </c>
      <c r="D3" s="2" t="e" cm="1" vm="10">
        <f t="array" ref="D3">_xlfn.LET(
    _xlpm._完了日,_加工実績DATA[加工完了日],
    _xlpm._調整納期列,_t受注ﾌｧｲﾙ_東レ[調整納期],
    _xlpm._加工完了日,_xlfn.TAKE(
                _xlfn._xlws.FILTER(_xlpm._完了日,
                    (A3=_加工実績DATA[依頼NO])*
                    (YEAR(B3) = YEAR(_xlpm._完了日))
                ),1),
    IF(_xlpm._加工完了日 = 0,NA(),_xlpm._加工完了日)
)</f>
        <v>#VALUE!</v>
      </c>
      <c r="E3" s="2" t="str" cm="1">
        <f t="array" ref="E3">_xlfn.LET(
    _xlpm._完了日列,#REF!,
    _xlpm._完了日,
    _xlfn.TAKE(
        _xlfn._xlws.FILTER(_xlpm._完了日列,
            (#REF!=#REF!)*
            (DATEVALUE("2025/1/1") &lt; B3)
        ),1
    ),
    IFERROR(_xlpm._完了日,"")
)</f>
        <v/>
      </c>
      <c r="F3" s="2">
        <f t="shared" si="0"/>
        <v>46122</v>
      </c>
      <c r="G3" s="5" cm="1">
        <f t="array" ref="G3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(A3=_xlpm._依頼NO列) *
                (YEAR(_xlpm._月次年月日列) = YEAR(F3))
            )
        ),
    0)
)</f>
        <v>0</v>
      </c>
      <c r="H3" s="5">
        <f>IFERROR(
    IF(
        _t受注ﾌｧｲﾙ_自社加工[[#This Row],[受注金額(修正)]] &gt; _t受注ﾌｧｲﾙ_自社加工[[#This Row],[加工金額合計(月次実績)]],
        _t受注ﾌｧｲﾙ_自社加工[[#This Row],[受注金額(修正)]],
        _t受注ﾌｧｲﾙ_自社加工[[#This Row],[加工金額合計(月次実績)]]
    ),
    0
)</f>
        <v>6800</v>
      </c>
    </row>
    <row r="4" spans="1:8">
      <c r="A4" t="s">
        <v>1275</v>
      </c>
      <c r="B4" s="2">
        <v>46122</v>
      </c>
      <c r="C4">
        <v>13600</v>
      </c>
      <c r="D4" s="2" t="e" cm="1" vm="10">
        <f t="array" ref="D4">_xlfn.LET(
    _xlpm._完了日,_加工実績DATA[加工完了日],
    _xlpm._調整納期列,_t受注ﾌｧｲﾙ_東レ[調整納期],
    _xlpm._加工完了日,_xlfn.TAKE(
                _xlfn._xlws.FILTER(_xlpm._完了日,
                    (A4=_加工実績DATA[依頼NO])*
                    (YEAR(B4) = YEAR(_xlpm._完了日))
                ),1),
    IF(_xlpm._加工完了日 = 0,NA(),_xlpm._加工完了日)
)</f>
        <v>#VALUE!</v>
      </c>
      <c r="E4" s="2" t="str" cm="1">
        <f t="array" ref="E4">_xlfn.LET(
    _xlpm._完了日列,#REF!,
    _xlpm._完了日,
    _xlfn.TAKE(
        _xlfn._xlws.FILTER(_xlpm._完了日列,
            (#REF!=#REF!)*
            (DATEVALUE("2025/1/1") &lt; B4)
        ),1
    ),
    IFERROR(_xlpm._完了日,"")
)</f>
        <v/>
      </c>
      <c r="F4" s="2">
        <f t="shared" si="0"/>
        <v>46122</v>
      </c>
      <c r="G4" s="5" cm="1">
        <f t="array" ref="G4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(A4=_xlpm._依頼NO列) *
                (YEAR(_xlpm._月次年月日列) = YEAR(F4))
            )
        ),
    0)
)</f>
        <v>0</v>
      </c>
      <c r="H4" s="5">
        <f>IFERROR(
    IF(
        _t受注ﾌｧｲﾙ_自社加工[[#This Row],[受注金額(修正)]] &gt; _t受注ﾌｧｲﾙ_自社加工[[#This Row],[加工金額合計(月次実績)]],
        _t受注ﾌｧｲﾙ_自社加工[[#This Row],[受注金額(修正)]],
        _t受注ﾌｧｲﾙ_自社加工[[#This Row],[加工金額合計(月次実績)]]
    ),
    0
)</f>
        <v>13600</v>
      </c>
    </row>
    <row r="5" spans="1:8">
      <c r="A5" t="s">
        <v>2918</v>
      </c>
      <c r="B5" s="2">
        <v>46234</v>
      </c>
      <c r="C5">
        <v>6800</v>
      </c>
      <c r="D5" s="2" cm="1">
        <f t="array" ref="D5">_xlfn.LET(
    _xlpm._完了日,_加工実績DATA[加工完了日],
    _xlpm._調整納期列,_t受注ﾌｧｲﾙ_東レ[調整納期],
    _xlpm._加工完了日,_xlfn.TAKE(
                _xlfn._xlws.FILTER(_xlpm._完了日,
                    (A5=_加工実績DATA[依頼NO])*
                    (YEAR(B5) = YEAR(_xlpm._完了日))
                ),1),
    IF(_xlpm._加工完了日 = 0,NA(),_xlpm._加工完了日)
)</f>
        <v>46232</v>
      </c>
      <c r="E5" s="2" t="str" cm="1">
        <f t="array" ref="E5">_xlfn.LET(
    _xlpm._完了日列,#REF!,
    _xlpm._完了日,
    _xlfn.TAKE(
        _xlfn._xlws.FILTER(_xlpm._完了日列,
            (#REF!=#REF!)*
            (DATEVALUE("2025/1/1") &lt; B5)
        ),1
    ),
    IFERROR(_xlpm._完了日,"")
)</f>
        <v/>
      </c>
      <c r="F5" s="2">
        <f t="shared" si="0"/>
        <v>46232</v>
      </c>
      <c r="G5" s="5" cm="1">
        <f t="array" ref="G5">_xlfn.LET(
    _xlpm._加工金額合計列,_t月次実績表[--合計--],
    _xlpm._月次年月日列,_t月次実績表[年月],
    _xlpm._依頼NO列,_t月次実績表[依頼NO(-1除外)],
    IFERROR(
        SUM(
            _xlfn._xlws.FILTER(_xlpm._加工金額合計列,
                (A5=_xlpm._依頼NO列) *
                (YEAR(_xlpm._月次年月日列) = YEAR(F5))
            )
        ),
    0)
)</f>
        <v>0</v>
      </c>
      <c r="H5" s="5">
        <f>IFERROR(
    IF(
        _t受注ﾌｧｲﾙ_自社加工[[#This Row],[受注金額(修正)]] &gt; _t受注ﾌｧｲﾙ_自社加工[[#This Row],[加工金額合計(月次実績)]],
        _t受注ﾌｧｲﾙ_自社加工[[#This Row],[受注金額(修正)]],
        _t受注ﾌｧｲﾙ_自社加工[[#This Row],[加工金額合計(月次実績)]]
    ),
    0
)</f>
        <v>6800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9FCE1-B57C-4593-BFCC-CB0AD165C2ED}">
  <sheetPr codeName="Sheet18"/>
  <dimension ref="A1:C4"/>
  <sheetViews>
    <sheetView workbookViewId="0">
      <selection activeCell="J25" sqref="J25"/>
    </sheetView>
  </sheetViews>
  <sheetFormatPr defaultRowHeight="12"/>
  <cols>
    <col min="1" max="1" width="9.19921875" bestFit="1" customWidth="1"/>
    <col min="2" max="2" width="15.8984375" bestFit="1" customWidth="1"/>
    <col min="3" max="3" width="5.59765625" bestFit="1" customWidth="1"/>
    <col min="4" max="4" width="12.3984375" bestFit="1" customWidth="1"/>
  </cols>
  <sheetData>
    <row r="1" spans="1:3">
      <c r="A1" s="54" t="s">
        <v>1126</v>
      </c>
      <c r="B1" t="s" vm="1">
        <v>1254</v>
      </c>
    </row>
    <row r="2" spans="1:3">
      <c r="A2" s="54" t="s">
        <v>1127</v>
      </c>
      <c r="B2" t="s" vm="9">
        <v>3101</v>
      </c>
    </row>
    <row r="4" spans="1:3">
      <c r="A4" s="54" t="s">
        <v>956</v>
      </c>
      <c r="B4" t="s">
        <v>951</v>
      </c>
      <c r="C4" t="s">
        <v>889</v>
      </c>
    </row>
  </sheetData>
  <phoneticPr fontId="2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492B6-4E43-486D-8654-C40368236237}">
  <sheetPr codeName="Sheet27">
    <tabColor theme="1"/>
  </sheetPr>
  <dimension ref="A1:DG558"/>
  <sheetViews>
    <sheetView workbookViewId="0">
      <selection sqref="A1:DG558"/>
    </sheetView>
  </sheetViews>
  <sheetFormatPr defaultColWidth="9.09765625" defaultRowHeight="13"/>
  <cols>
    <col min="1" max="1" width="46" style="1" bestFit="1" customWidth="1"/>
    <col min="2" max="2" width="14.5" style="1" bestFit="1" customWidth="1"/>
    <col min="3" max="3" width="19.796875" style="1" bestFit="1" customWidth="1"/>
    <col min="4" max="4" width="14.5" style="1" bestFit="1" customWidth="1"/>
    <col min="5" max="5" width="18.5" style="1" bestFit="1" customWidth="1"/>
    <col min="6" max="6" width="14.5" style="1" bestFit="1" customWidth="1"/>
    <col min="7" max="7" width="10.796875" style="1" bestFit="1" customWidth="1"/>
    <col min="8" max="8" width="13.19921875" style="1" bestFit="1" customWidth="1"/>
    <col min="9" max="9" width="13" style="1" bestFit="1" customWidth="1"/>
    <col min="10" max="10" width="11.69921875" style="1" bestFit="1" customWidth="1"/>
    <col min="11" max="11" width="16.59765625" style="1" bestFit="1" customWidth="1"/>
    <col min="12" max="12" width="23.296875" style="1" bestFit="1" customWidth="1"/>
    <col min="13" max="13" width="19.5" style="1" bestFit="1" customWidth="1"/>
    <col min="14" max="14" width="23.296875" style="1" bestFit="1" customWidth="1"/>
    <col min="15" max="15" width="19.5" style="1" bestFit="1" customWidth="1"/>
    <col min="16" max="16" width="23.296875" style="1" bestFit="1" customWidth="1"/>
    <col min="17" max="17" width="19.5" style="1" bestFit="1" customWidth="1"/>
    <col min="18" max="19" width="13.19921875" style="1" bestFit="1" customWidth="1"/>
    <col min="20" max="20" width="16.5" style="1" bestFit="1" customWidth="1"/>
    <col min="21" max="21" width="20.796875" style="1" bestFit="1" customWidth="1"/>
    <col min="22" max="22" width="17" style="1" bestFit="1" customWidth="1"/>
    <col min="23" max="23" width="20.796875" style="1" bestFit="1" customWidth="1"/>
    <col min="24" max="24" width="17" style="1" bestFit="1" customWidth="1"/>
    <col min="25" max="25" width="20.796875" style="1" bestFit="1" customWidth="1"/>
    <col min="26" max="26" width="17" style="1" bestFit="1" customWidth="1"/>
    <col min="27" max="29" width="16.5" style="1" bestFit="1" customWidth="1"/>
    <col min="30" max="30" width="13.19921875" style="1" bestFit="1" customWidth="1"/>
    <col min="31" max="31" width="34.69921875" style="1" bestFit="1" customWidth="1"/>
    <col min="32" max="32" width="13.19921875" style="1" bestFit="1" customWidth="1"/>
    <col min="33" max="33" width="10.796875" style="1" bestFit="1" customWidth="1"/>
    <col min="34" max="34" width="13.19921875" style="1" bestFit="1" customWidth="1"/>
    <col min="35" max="35" width="40.296875" style="1" bestFit="1" customWidth="1"/>
    <col min="36" max="36" width="13.19921875" style="1" bestFit="1" customWidth="1"/>
    <col min="37" max="37" width="10.796875" style="1" bestFit="1" customWidth="1"/>
    <col min="38" max="40" width="13.19921875" style="1" bestFit="1" customWidth="1"/>
    <col min="41" max="41" width="23.19921875" style="1" bestFit="1" customWidth="1"/>
    <col min="42" max="42" width="13.19921875" style="1" bestFit="1" customWidth="1"/>
    <col min="43" max="43" width="18.19921875" style="1" bestFit="1" customWidth="1"/>
    <col min="44" max="44" width="15.69921875" style="1" bestFit="1" customWidth="1"/>
    <col min="45" max="45" width="13.19921875" style="1" bestFit="1" customWidth="1"/>
    <col min="46" max="47" width="20.69921875" style="1" bestFit="1" customWidth="1"/>
    <col min="48" max="48" width="21.59765625" style="1" bestFit="1" customWidth="1"/>
    <col min="49" max="49" width="18.19921875" style="1" bestFit="1" customWidth="1"/>
    <col min="50" max="50" width="80.796875" style="1" bestFit="1" customWidth="1"/>
    <col min="51" max="51" width="32.19921875" style="1" bestFit="1" customWidth="1"/>
    <col min="52" max="52" width="19.796875" style="1" bestFit="1" customWidth="1"/>
    <col min="53" max="53" width="12.5" style="1" bestFit="1" customWidth="1"/>
    <col min="54" max="54" width="13.19921875" style="1" bestFit="1" customWidth="1"/>
    <col min="55" max="55" width="15.69921875" style="1" bestFit="1" customWidth="1"/>
    <col min="56" max="56" width="13.19921875" style="1" bestFit="1" customWidth="1"/>
    <col min="57" max="57" width="15.69921875" style="1" bestFit="1" customWidth="1"/>
    <col min="58" max="58" width="28.19921875" style="1" bestFit="1" customWidth="1"/>
    <col min="59" max="59" width="25.69921875" style="1" bestFit="1" customWidth="1"/>
    <col min="60" max="60" width="18.19921875" style="1" bestFit="1" customWidth="1"/>
    <col min="61" max="61" width="23.19921875" style="1" bestFit="1" customWidth="1"/>
    <col min="62" max="62" width="21.296875" style="1" bestFit="1" customWidth="1"/>
    <col min="63" max="63" width="21.3984375" style="1" bestFit="1" customWidth="1"/>
    <col min="64" max="70" width="20.796875" style="1" bestFit="1" customWidth="1"/>
    <col min="71" max="71" width="22.09765625" style="1" bestFit="1" customWidth="1"/>
    <col min="72" max="72" width="43.09765625" style="1" bestFit="1" customWidth="1"/>
    <col min="73" max="73" width="43.5" style="1" bestFit="1" customWidth="1"/>
    <col min="74" max="74" width="34.3984375" style="1" bestFit="1" customWidth="1"/>
    <col min="75" max="75" width="34.09765625" style="1" bestFit="1" customWidth="1"/>
    <col min="76" max="80" width="17" style="1" bestFit="1" customWidth="1"/>
    <col min="81" max="81" width="18.296875" style="1" bestFit="1" customWidth="1"/>
    <col min="82" max="82" width="21.5" style="1" bestFit="1" customWidth="1"/>
    <col min="83" max="84" width="20.8984375" style="1" bestFit="1" customWidth="1"/>
    <col min="85" max="90" width="20.796875" style="1" bestFit="1" customWidth="1"/>
    <col min="91" max="91" width="22.09765625" style="1" bestFit="1" customWidth="1"/>
    <col min="92" max="92" width="40.296875" style="1" bestFit="1" customWidth="1"/>
    <col min="93" max="93" width="38.59765625" style="1" bestFit="1" customWidth="1"/>
    <col min="94" max="94" width="38.19921875" style="1" bestFit="1" customWidth="1"/>
    <col min="95" max="100" width="17" style="1" bestFit="1" customWidth="1"/>
    <col min="101" max="101" width="18.296875" style="1" bestFit="1" customWidth="1"/>
    <col min="102" max="102" width="16.09765625" style="1" bestFit="1" customWidth="1"/>
    <col min="103" max="106" width="23.69921875" style="1" bestFit="1" customWidth="1"/>
    <col min="107" max="109" width="19.8984375" style="1" bestFit="1" customWidth="1"/>
    <col min="110" max="110" width="20.19921875" style="1" bestFit="1" customWidth="1"/>
    <col min="111" max="116" width="16.8984375" style="1" bestFit="1" customWidth="1"/>
    <col min="117" max="117" width="22.09765625" style="1" bestFit="1" customWidth="1"/>
    <col min="118" max="118" width="40.296875" style="1" bestFit="1" customWidth="1"/>
    <col min="119" max="119" width="38.59765625" style="1" bestFit="1" customWidth="1"/>
    <col min="120" max="120" width="38.19921875" style="1" bestFit="1" customWidth="1"/>
    <col min="121" max="126" width="17" style="1" customWidth="1"/>
    <col min="127" max="128" width="18.296875" style="1" bestFit="1" customWidth="1"/>
    <col min="129" max="129" width="16.09765625" style="1" bestFit="1" customWidth="1"/>
    <col min="130" max="133" width="23.69921875" style="1" bestFit="1" customWidth="1"/>
    <col min="134" max="136" width="19.8984375" style="1" bestFit="1" customWidth="1"/>
    <col min="137" max="137" width="20.19921875" style="1" bestFit="1" customWidth="1"/>
    <col min="138" max="139" width="16.8984375" style="1" bestFit="1" customWidth="1"/>
    <col min="140" max="140" width="22.09765625" style="1" bestFit="1" customWidth="1"/>
    <col min="141" max="142" width="43.296875" style="1" bestFit="1" customWidth="1"/>
    <col min="143" max="143" width="38.19921875" style="1" bestFit="1" customWidth="1"/>
    <col min="144" max="149" width="17" style="1" bestFit="1" customWidth="1"/>
    <col min="150" max="150" width="18.296875" style="1" bestFit="1" customWidth="1"/>
    <col min="151" max="151" width="19" style="1" bestFit="1" customWidth="1"/>
    <col min="152" max="152" width="18.296875" style="1" bestFit="1" customWidth="1"/>
    <col min="153" max="153" width="16.09765625" style="1" bestFit="1" customWidth="1"/>
    <col min="154" max="157" width="23.69921875" style="1" bestFit="1" customWidth="1"/>
    <col min="158" max="160" width="19.8984375" style="1" bestFit="1" customWidth="1"/>
    <col min="161" max="161" width="20.09765625" style="1" bestFit="1" customWidth="1"/>
    <col min="162" max="162" width="16.8984375" style="1" bestFit="1" customWidth="1"/>
    <col min="163" max="163" width="22.09765625" style="1" bestFit="1" customWidth="1"/>
    <col min="164" max="165" width="43.296875" style="1" bestFit="1" customWidth="1"/>
    <col min="166" max="166" width="38.09765625" style="1" bestFit="1" customWidth="1"/>
    <col min="167" max="172" width="17" style="1" customWidth="1"/>
    <col min="173" max="175" width="18.296875" style="1" bestFit="1" customWidth="1"/>
    <col min="176" max="176" width="17.3984375" style="1" bestFit="1" customWidth="1"/>
    <col min="177" max="180" width="25.69921875" style="1" bestFit="1" customWidth="1"/>
    <col min="181" max="183" width="21.3984375" style="1" bestFit="1" customWidth="1"/>
    <col min="184" max="184" width="22" style="1" bestFit="1" customWidth="1"/>
    <col min="185" max="190" width="18.09765625" style="1" bestFit="1" customWidth="1"/>
    <col min="191" max="191" width="18.69921875" style="1" bestFit="1" customWidth="1"/>
    <col min="192" max="195" width="18.09765625" style="1" bestFit="1" customWidth="1"/>
    <col min="196" max="196" width="18.69921875" style="1" bestFit="1" customWidth="1"/>
    <col min="197" max="203" width="18.09765625" style="1" bestFit="1" customWidth="1"/>
    <col min="204" max="204" width="18.8984375" style="1" bestFit="1" customWidth="1"/>
    <col min="205" max="244" width="18.69921875" style="1" bestFit="1" customWidth="1"/>
    <col min="245" max="246" width="16.8984375" style="1" bestFit="1" customWidth="1"/>
    <col min="247" max="247" width="18.296875" style="1" bestFit="1" customWidth="1"/>
    <col min="248" max="249" width="16.8984375" style="1" bestFit="1" customWidth="1"/>
    <col min="250" max="250" width="17.69921875" style="1" bestFit="1" customWidth="1"/>
    <col min="251" max="251" width="18.296875" style="1" bestFit="1" customWidth="1"/>
    <col min="252" max="257" width="16.8984375" style="1" bestFit="1" customWidth="1"/>
    <col min="258" max="267" width="18.69921875" style="1" bestFit="1" customWidth="1"/>
    <col min="268" max="268" width="19.59765625" style="1" bestFit="1" customWidth="1"/>
    <col min="269" max="270" width="18.09765625" style="1" bestFit="1" customWidth="1"/>
    <col min="271" max="271" width="51.59765625" style="1" bestFit="1" customWidth="1"/>
    <col min="272" max="16384" width="9.09765625" style="1"/>
  </cols>
  <sheetData>
    <row r="1" spans="1:111">
      <c r="A1" t="s">
        <v>4537</v>
      </c>
      <c r="B1" s="1" t="s">
        <v>602</v>
      </c>
      <c r="C1" s="1" t="s">
        <v>603</v>
      </c>
      <c r="D1" s="1" t="s">
        <v>604</v>
      </c>
      <c r="E1" s="1" t="s">
        <v>605</v>
      </c>
      <c r="F1" s="1" t="s">
        <v>606</v>
      </c>
      <c r="G1" s="1" t="s">
        <v>607</v>
      </c>
      <c r="H1" s="1" t="s">
        <v>608</v>
      </c>
      <c r="I1" s="1" t="s">
        <v>609</v>
      </c>
      <c r="J1" s="1" t="s">
        <v>610</v>
      </c>
      <c r="K1" s="1" t="s">
        <v>611</v>
      </c>
      <c r="L1" s="1" t="s">
        <v>612</v>
      </c>
      <c r="M1" s="1" t="s">
        <v>613</v>
      </c>
      <c r="N1" s="1" t="s">
        <v>614</v>
      </c>
      <c r="O1" s="1" t="s">
        <v>615</v>
      </c>
      <c r="P1" s="1" t="s">
        <v>616</v>
      </c>
      <c r="Q1" s="1" t="s">
        <v>617</v>
      </c>
      <c r="R1" s="1" t="s">
        <v>618</v>
      </c>
      <c r="S1" s="1" t="s">
        <v>619</v>
      </c>
      <c r="T1" s="1" t="s">
        <v>620</v>
      </c>
      <c r="U1" s="1" t="s">
        <v>621</v>
      </c>
      <c r="V1" s="1" t="s">
        <v>622</v>
      </c>
      <c r="W1" s="1" t="s">
        <v>623</v>
      </c>
      <c r="X1" s="1" t="s">
        <v>624</v>
      </c>
      <c r="Y1" s="1" t="s">
        <v>625</v>
      </c>
      <c r="Z1" s="1" t="s">
        <v>626</v>
      </c>
      <c r="AA1" s="1" t="s">
        <v>627</v>
      </c>
      <c r="AB1" s="1" t="s">
        <v>628</v>
      </c>
      <c r="AC1" s="1" t="s">
        <v>629</v>
      </c>
      <c r="AD1" s="1" t="s">
        <v>630</v>
      </c>
      <c r="AE1" s="1" t="s">
        <v>20</v>
      </c>
      <c r="AF1" s="1" t="s">
        <v>631</v>
      </c>
      <c r="AG1" s="1" t="s">
        <v>632</v>
      </c>
      <c r="AH1" s="1" t="s">
        <v>633</v>
      </c>
      <c r="AI1" s="1" t="s">
        <v>634</v>
      </c>
      <c r="AJ1" s="1" t="s">
        <v>635</v>
      </c>
      <c r="AK1" s="1" t="s">
        <v>636</v>
      </c>
      <c r="AL1" s="1" t="s">
        <v>637</v>
      </c>
      <c r="AM1" s="1" t="s">
        <v>638</v>
      </c>
      <c r="AN1" s="1" t="s">
        <v>639</v>
      </c>
      <c r="AO1" s="1" t="s">
        <v>640</v>
      </c>
      <c r="AP1" s="1" t="s">
        <v>641</v>
      </c>
      <c r="AQ1" s="1" t="s">
        <v>642</v>
      </c>
      <c r="AR1" s="1" t="s">
        <v>643</v>
      </c>
      <c r="AS1" s="1" t="s">
        <v>644</v>
      </c>
      <c r="AT1" s="1" t="s">
        <v>645</v>
      </c>
      <c r="AU1" s="1" t="s">
        <v>646</v>
      </c>
      <c r="AV1" s="1" t="s">
        <v>2</v>
      </c>
      <c r="AW1" s="1" t="s">
        <v>647</v>
      </c>
      <c r="AX1" s="1" t="s">
        <v>648</v>
      </c>
      <c r="AY1" s="1" t="s">
        <v>649</v>
      </c>
      <c r="AZ1" s="1" t="s">
        <v>650</v>
      </c>
      <c r="BA1" s="1" t="s">
        <v>651</v>
      </c>
      <c r="BB1" s="1" t="s">
        <v>652</v>
      </c>
      <c r="BC1" s="1" t="s">
        <v>653</v>
      </c>
      <c r="BD1" s="1" t="s">
        <v>654</v>
      </c>
      <c r="BE1" s="1" t="s">
        <v>60</v>
      </c>
      <c r="BF1" s="1" t="s">
        <v>655</v>
      </c>
      <c r="BG1" s="1" t="s">
        <v>656</v>
      </c>
      <c r="BH1" s="1" t="s">
        <v>657</v>
      </c>
      <c r="BI1" s="1" t="s">
        <v>658</v>
      </c>
      <c r="BJ1" s="1" t="s">
        <v>659</v>
      </c>
      <c r="BK1" s="1" t="s">
        <v>660</v>
      </c>
      <c r="BL1" s="1" t="s">
        <v>661</v>
      </c>
      <c r="BM1" s="1" t="s">
        <v>662</v>
      </c>
      <c r="BN1" s="1" t="s">
        <v>663</v>
      </c>
      <c r="BO1" s="1" t="s">
        <v>664</v>
      </c>
      <c r="BP1" s="1" t="s">
        <v>665</v>
      </c>
      <c r="BQ1" s="1" t="s">
        <v>666</v>
      </c>
      <c r="BR1" s="1" t="s">
        <v>667</v>
      </c>
      <c r="BS1" s="1" t="s">
        <v>668</v>
      </c>
      <c r="BT1" s="1" t="s">
        <v>669</v>
      </c>
      <c r="BU1" s="1" t="s">
        <v>670</v>
      </c>
      <c r="BV1" s="1" t="s">
        <v>671</v>
      </c>
      <c r="BW1" s="1" t="s">
        <v>672</v>
      </c>
      <c r="BX1" s="1" t="s">
        <v>673</v>
      </c>
      <c r="BY1" s="1" t="s">
        <v>674</v>
      </c>
      <c r="BZ1" s="1" t="s">
        <v>675</v>
      </c>
      <c r="CA1" s="1" t="s">
        <v>676</v>
      </c>
      <c r="CB1" s="1" t="s">
        <v>677</v>
      </c>
      <c r="CC1" s="1" t="s">
        <v>678</v>
      </c>
      <c r="CD1" s="1" t="s">
        <v>679</v>
      </c>
      <c r="CE1" s="1" t="s">
        <v>680</v>
      </c>
      <c r="CF1" s="1" t="s">
        <v>681</v>
      </c>
      <c r="CG1" s="1" t="s">
        <v>682</v>
      </c>
      <c r="CH1" s="1" t="s">
        <v>683</v>
      </c>
      <c r="CI1" s="1" t="s">
        <v>684</v>
      </c>
      <c r="CJ1" s="1" t="s">
        <v>685</v>
      </c>
      <c r="CK1" s="1" t="s">
        <v>686</v>
      </c>
      <c r="CL1" s="1" t="s">
        <v>687</v>
      </c>
      <c r="CM1" s="1" t="s">
        <v>688</v>
      </c>
      <c r="CN1" s="1" t="s">
        <v>689</v>
      </c>
      <c r="CO1" s="1" t="s">
        <v>690</v>
      </c>
      <c r="CP1" s="1" t="s">
        <v>691</v>
      </c>
      <c r="CQ1" s="1" t="s">
        <v>692</v>
      </c>
      <c r="CR1" s="1" t="s">
        <v>693</v>
      </c>
      <c r="CS1" s="1" t="s">
        <v>694</v>
      </c>
      <c r="CT1" s="1" t="s">
        <v>695</v>
      </c>
      <c r="CU1" s="1" t="s">
        <v>696</v>
      </c>
      <c r="CV1" s="1" t="s">
        <v>697</v>
      </c>
      <c r="CW1" s="1" t="s">
        <v>698</v>
      </c>
      <c r="CX1" t="s">
        <v>3211</v>
      </c>
      <c r="CY1" t="s">
        <v>3212</v>
      </c>
      <c r="CZ1" t="s">
        <v>3213</v>
      </c>
      <c r="DA1" t="s">
        <v>3214</v>
      </c>
      <c r="DB1" t="s">
        <v>3215</v>
      </c>
      <c r="DC1" t="s">
        <v>3216</v>
      </c>
      <c r="DD1" t="s">
        <v>3217</v>
      </c>
      <c r="DE1" t="s">
        <v>3218</v>
      </c>
      <c r="DF1" t="s">
        <v>3219</v>
      </c>
      <c r="DG1" t="s">
        <v>3220</v>
      </c>
    </row>
    <row r="2" spans="1:111">
      <c r="A2" s="232" t="s">
        <v>4537</v>
      </c>
      <c r="B2" s="1" t="s">
        <v>699</v>
      </c>
      <c r="C2" s="1" t="s">
        <v>700</v>
      </c>
      <c r="D2" s="1" t="s">
        <v>818</v>
      </c>
      <c r="E2" s="1" t="s">
        <v>819</v>
      </c>
      <c r="F2" s="1" t="s">
        <v>820</v>
      </c>
      <c r="G2" s="1" t="s">
        <v>166</v>
      </c>
      <c r="H2" s="228">
        <v>46267</v>
      </c>
      <c r="I2" s="1" t="s">
        <v>4365</v>
      </c>
      <c r="J2" s="1" t="s">
        <v>4543</v>
      </c>
      <c r="K2" s="1" t="s">
        <v>4547</v>
      </c>
      <c r="L2" s="1" t="s">
        <v>796</v>
      </c>
      <c r="M2" s="1" t="s">
        <v>797</v>
      </c>
      <c r="N2" s="1" t="s">
        <v>196</v>
      </c>
      <c r="O2" s="1" t="s">
        <v>196</v>
      </c>
      <c r="P2" s="1" t="s">
        <v>196</v>
      </c>
      <c r="Q2" s="1" t="s">
        <v>196</v>
      </c>
      <c r="R2" s="229">
        <v>0</v>
      </c>
      <c r="S2" s="229">
        <v>0.44097222222222221</v>
      </c>
      <c r="T2" s="1" t="s">
        <v>707</v>
      </c>
      <c r="U2" s="1" t="s">
        <v>196</v>
      </c>
      <c r="V2" s="1" t="s">
        <v>196</v>
      </c>
      <c r="W2" s="1" t="s">
        <v>196</v>
      </c>
      <c r="X2" s="1" t="s">
        <v>196</v>
      </c>
      <c r="Y2" s="1" t="s">
        <v>196</v>
      </c>
      <c r="Z2" s="1" t="s">
        <v>196</v>
      </c>
      <c r="AA2" s="1" t="s">
        <v>718</v>
      </c>
      <c r="AB2" s="1" t="s">
        <v>707</v>
      </c>
      <c r="AC2" s="1" t="s">
        <v>815</v>
      </c>
      <c r="AD2" s="1" t="s">
        <v>4548</v>
      </c>
      <c r="AE2" s="1" t="s">
        <v>117</v>
      </c>
      <c r="AF2" s="1" t="s">
        <v>196</v>
      </c>
      <c r="AG2" s="1" t="s">
        <v>196</v>
      </c>
      <c r="AH2" s="1" t="s">
        <v>196</v>
      </c>
      <c r="AI2" s="1" t="s">
        <v>120</v>
      </c>
      <c r="AJ2" s="1" t="s">
        <v>196</v>
      </c>
      <c r="AK2" s="1" t="s">
        <v>196</v>
      </c>
      <c r="AL2" s="1" t="s">
        <v>196</v>
      </c>
      <c r="AM2" s="1">
        <v>950</v>
      </c>
      <c r="AN2" s="1">
        <v>950</v>
      </c>
      <c r="AO2" s="1">
        <v>950</v>
      </c>
      <c r="AP2" s="1">
        <v>380</v>
      </c>
      <c r="AQ2" s="1">
        <v>380</v>
      </c>
      <c r="AR2" s="228">
        <v>46266</v>
      </c>
      <c r="AS2" s="228">
        <v>46269</v>
      </c>
      <c r="AT2" s="228">
        <v>46267</v>
      </c>
      <c r="AU2" s="228">
        <v>46267</v>
      </c>
      <c r="AV2" s="1" t="s">
        <v>829</v>
      </c>
      <c r="AW2" s="1" t="s">
        <v>196</v>
      </c>
      <c r="AX2" s="1" t="s">
        <v>196</v>
      </c>
      <c r="AY2" s="1" t="s">
        <v>764</v>
      </c>
      <c r="AZ2" s="1" t="s">
        <v>765</v>
      </c>
      <c r="BA2" s="1" t="s">
        <v>196</v>
      </c>
      <c r="BB2" s="228">
        <v>46269</v>
      </c>
      <c r="BC2" s="228">
        <v>46269</v>
      </c>
      <c r="BD2" s="1" t="s">
        <v>712</v>
      </c>
      <c r="BE2" s="228">
        <v>46267</v>
      </c>
      <c r="BF2" s="1" t="s">
        <v>712</v>
      </c>
      <c r="BG2" s="228">
        <v>46267</v>
      </c>
      <c r="BH2" s="1">
        <v>950</v>
      </c>
      <c r="BI2" s="1">
        <v>950</v>
      </c>
      <c r="BJ2" s="1" t="s">
        <v>947</v>
      </c>
      <c r="BK2" s="1" t="s">
        <v>196</v>
      </c>
      <c r="BL2" s="1" t="s">
        <v>196</v>
      </c>
      <c r="BM2" s="1" t="s">
        <v>196</v>
      </c>
      <c r="BN2" s="1" t="s">
        <v>196</v>
      </c>
      <c r="BO2" s="1" t="s">
        <v>196</v>
      </c>
      <c r="BP2" s="1" t="s">
        <v>196</v>
      </c>
      <c r="BQ2" s="1" t="s">
        <v>196</v>
      </c>
      <c r="BR2" s="1" t="s">
        <v>196</v>
      </c>
      <c r="BS2" s="1" t="s">
        <v>196</v>
      </c>
      <c r="BT2" s="1" t="s">
        <v>117</v>
      </c>
      <c r="BU2" s="1" t="s">
        <v>196</v>
      </c>
      <c r="BV2" s="1" t="s">
        <v>196</v>
      </c>
      <c r="BW2" s="1" t="s">
        <v>196</v>
      </c>
      <c r="BX2" s="1" t="s">
        <v>196</v>
      </c>
      <c r="BY2" s="1" t="s">
        <v>196</v>
      </c>
      <c r="BZ2" s="1" t="s">
        <v>196</v>
      </c>
      <c r="CA2" s="1" t="s">
        <v>196</v>
      </c>
      <c r="CB2" s="1" t="s">
        <v>196</v>
      </c>
      <c r="CC2" s="1" t="s">
        <v>196</v>
      </c>
      <c r="CD2" s="1" t="s">
        <v>830</v>
      </c>
      <c r="CE2" s="1" t="s">
        <v>196</v>
      </c>
      <c r="CF2" s="1" t="s">
        <v>196</v>
      </c>
      <c r="CG2" s="1" t="s">
        <v>196</v>
      </c>
      <c r="CH2" s="1" t="s">
        <v>196</v>
      </c>
      <c r="CI2" s="1" t="s">
        <v>196</v>
      </c>
      <c r="CJ2" s="1" t="s">
        <v>196</v>
      </c>
      <c r="CK2" s="1" t="s">
        <v>196</v>
      </c>
      <c r="CL2" s="1" t="s">
        <v>196</v>
      </c>
      <c r="CM2" s="1" t="s">
        <v>196</v>
      </c>
      <c r="CN2" s="1" t="s">
        <v>120</v>
      </c>
      <c r="CO2" s="1" t="s">
        <v>196</v>
      </c>
      <c r="CP2" s="1" t="s">
        <v>196</v>
      </c>
      <c r="CQ2" s="1" t="s">
        <v>196</v>
      </c>
      <c r="CR2" s="1" t="s">
        <v>196</v>
      </c>
      <c r="CS2" s="1" t="s">
        <v>196</v>
      </c>
      <c r="CT2" s="1" t="s">
        <v>196</v>
      </c>
      <c r="CU2" s="1" t="s">
        <v>196</v>
      </c>
      <c r="CV2" s="1" t="s">
        <v>196</v>
      </c>
      <c r="CW2" s="1" t="s">
        <v>196</v>
      </c>
      <c r="CX2" s="1" t="s">
        <v>3221</v>
      </c>
      <c r="CY2" s="1" t="s">
        <v>3222</v>
      </c>
      <c r="CZ2" s="1" t="s">
        <v>3222</v>
      </c>
      <c r="DA2" s="1" t="s">
        <v>3225</v>
      </c>
      <c r="DB2" s="1" t="s">
        <v>3430</v>
      </c>
      <c r="DC2" s="1" t="s">
        <v>707</v>
      </c>
      <c r="DD2" s="1" t="s">
        <v>718</v>
      </c>
      <c r="DE2" s="1" t="s">
        <v>707</v>
      </c>
      <c r="DF2" s="1" t="s">
        <v>796</v>
      </c>
      <c r="DG2" s="1" t="s">
        <v>797</v>
      </c>
    </row>
    <row r="3" spans="1:111">
      <c r="A3" s="232" t="s">
        <v>4537</v>
      </c>
      <c r="B3" s="1" t="s">
        <v>699</v>
      </c>
      <c r="C3" s="1" t="s">
        <v>700</v>
      </c>
      <c r="D3" s="1" t="s">
        <v>818</v>
      </c>
      <c r="E3" s="1" t="s">
        <v>819</v>
      </c>
      <c r="F3" s="1" t="s">
        <v>850</v>
      </c>
      <c r="G3" s="1" t="s">
        <v>470</v>
      </c>
      <c r="H3" s="228">
        <v>46267</v>
      </c>
      <c r="I3" s="1" t="s">
        <v>4365</v>
      </c>
      <c r="J3" s="1" t="s">
        <v>4543</v>
      </c>
      <c r="K3" s="1" t="s">
        <v>4552</v>
      </c>
      <c r="L3" s="1" t="s">
        <v>796</v>
      </c>
      <c r="M3" s="1" t="s">
        <v>797</v>
      </c>
      <c r="N3" s="1" t="s">
        <v>196</v>
      </c>
      <c r="O3" s="1" t="s">
        <v>196</v>
      </c>
      <c r="P3" s="1" t="s">
        <v>196</v>
      </c>
      <c r="Q3" s="1" t="s">
        <v>196</v>
      </c>
      <c r="R3" s="229">
        <v>0</v>
      </c>
      <c r="S3" s="229">
        <v>0.70833333333333337</v>
      </c>
      <c r="T3" s="1" t="s">
        <v>707</v>
      </c>
      <c r="U3" s="1" t="s">
        <v>196</v>
      </c>
      <c r="V3" s="1" t="s">
        <v>196</v>
      </c>
      <c r="W3" s="1" t="s">
        <v>196</v>
      </c>
      <c r="X3" s="1" t="s">
        <v>196</v>
      </c>
      <c r="Y3" s="1" t="s">
        <v>196</v>
      </c>
      <c r="Z3" s="1" t="s">
        <v>196</v>
      </c>
      <c r="AA3" s="1" t="s">
        <v>707</v>
      </c>
      <c r="AB3" s="1" t="s">
        <v>707</v>
      </c>
      <c r="AC3" s="1" t="s">
        <v>707</v>
      </c>
      <c r="AD3" s="1" t="s">
        <v>707</v>
      </c>
      <c r="AE3" s="1" t="s">
        <v>117</v>
      </c>
      <c r="AF3" s="1" t="s">
        <v>196</v>
      </c>
      <c r="AG3" s="1" t="s">
        <v>196</v>
      </c>
      <c r="AH3" s="1" t="s">
        <v>196</v>
      </c>
      <c r="AI3" s="1" t="s">
        <v>120</v>
      </c>
      <c r="AJ3" s="1" t="s">
        <v>196</v>
      </c>
      <c r="AK3" s="1" t="s">
        <v>196</v>
      </c>
      <c r="AL3" s="1" t="s">
        <v>196</v>
      </c>
      <c r="AM3" s="1">
        <v>950</v>
      </c>
      <c r="AN3" s="1">
        <v>1000</v>
      </c>
      <c r="AO3" s="1">
        <v>1000</v>
      </c>
      <c r="AP3" s="1">
        <v>400</v>
      </c>
      <c r="AQ3" s="1">
        <v>400</v>
      </c>
      <c r="AR3" s="228">
        <v>46266</v>
      </c>
      <c r="AS3" s="228">
        <v>46269</v>
      </c>
      <c r="AT3" s="228">
        <v>46267</v>
      </c>
      <c r="AU3" s="228">
        <v>46267</v>
      </c>
      <c r="AV3" s="1" t="s">
        <v>829</v>
      </c>
      <c r="AW3" s="1" t="s">
        <v>196</v>
      </c>
      <c r="AX3" s="1" t="s">
        <v>196</v>
      </c>
      <c r="AY3" s="1" t="s">
        <v>764</v>
      </c>
      <c r="AZ3" s="1" t="s">
        <v>765</v>
      </c>
      <c r="BA3" s="1" t="s">
        <v>196</v>
      </c>
      <c r="BB3" s="228">
        <v>46269</v>
      </c>
      <c r="BC3" s="228">
        <v>46269</v>
      </c>
      <c r="BD3" s="1" t="s">
        <v>712</v>
      </c>
      <c r="BE3" s="228">
        <v>46267</v>
      </c>
      <c r="BF3" s="1" t="s">
        <v>712</v>
      </c>
      <c r="BG3" s="228">
        <v>46267</v>
      </c>
      <c r="BH3" s="1">
        <v>1000</v>
      </c>
      <c r="BI3" s="1">
        <v>1000</v>
      </c>
      <c r="BJ3" s="1" t="s">
        <v>947</v>
      </c>
      <c r="BK3" s="1" t="s">
        <v>196</v>
      </c>
      <c r="BL3" s="1" t="s">
        <v>196</v>
      </c>
      <c r="BM3" s="1" t="s">
        <v>196</v>
      </c>
      <c r="BN3" s="1" t="s">
        <v>196</v>
      </c>
      <c r="BO3" s="1" t="s">
        <v>196</v>
      </c>
      <c r="BP3" s="1" t="s">
        <v>196</v>
      </c>
      <c r="BQ3" s="1" t="s">
        <v>196</v>
      </c>
      <c r="BR3" s="1" t="s">
        <v>196</v>
      </c>
      <c r="BS3" s="1" t="s">
        <v>196</v>
      </c>
      <c r="BT3" s="1" t="s">
        <v>117</v>
      </c>
      <c r="BU3" s="1" t="s">
        <v>196</v>
      </c>
      <c r="BV3" s="1" t="s">
        <v>196</v>
      </c>
      <c r="BW3" s="1" t="s">
        <v>196</v>
      </c>
      <c r="BX3" s="1" t="s">
        <v>196</v>
      </c>
      <c r="BY3" s="1" t="s">
        <v>196</v>
      </c>
      <c r="BZ3" s="1" t="s">
        <v>196</v>
      </c>
      <c r="CA3" s="1" t="s">
        <v>196</v>
      </c>
      <c r="CB3" s="1" t="s">
        <v>196</v>
      </c>
      <c r="CC3" s="1" t="s">
        <v>196</v>
      </c>
      <c r="CD3" s="1" t="s">
        <v>830</v>
      </c>
      <c r="CE3" s="1" t="s">
        <v>196</v>
      </c>
      <c r="CF3" s="1" t="s">
        <v>196</v>
      </c>
      <c r="CG3" s="1" t="s">
        <v>196</v>
      </c>
      <c r="CH3" s="1" t="s">
        <v>196</v>
      </c>
      <c r="CI3" s="1" t="s">
        <v>196</v>
      </c>
      <c r="CJ3" s="1" t="s">
        <v>196</v>
      </c>
      <c r="CK3" s="1" t="s">
        <v>196</v>
      </c>
      <c r="CL3" s="1" t="s">
        <v>196</v>
      </c>
      <c r="CM3" s="1" t="s">
        <v>196</v>
      </c>
      <c r="CN3" s="1" t="s">
        <v>120</v>
      </c>
      <c r="CO3" s="1" t="s">
        <v>196</v>
      </c>
      <c r="CP3" s="1" t="s">
        <v>196</v>
      </c>
      <c r="CQ3" s="1" t="s">
        <v>196</v>
      </c>
      <c r="CR3" s="1" t="s">
        <v>196</v>
      </c>
      <c r="CS3" s="1" t="s">
        <v>196</v>
      </c>
      <c r="CT3" s="1" t="s">
        <v>196</v>
      </c>
      <c r="CU3" s="1" t="s">
        <v>196</v>
      </c>
      <c r="CV3" s="1" t="s">
        <v>196</v>
      </c>
      <c r="CW3" s="1" t="s">
        <v>196</v>
      </c>
      <c r="CX3" s="1" t="s">
        <v>3221</v>
      </c>
      <c r="CY3" s="1" t="s">
        <v>3222</v>
      </c>
      <c r="CZ3" s="1" t="s">
        <v>3222</v>
      </c>
      <c r="DA3" s="1" t="s">
        <v>3224</v>
      </c>
      <c r="DB3" s="1" t="s">
        <v>3224</v>
      </c>
      <c r="DC3" s="1" t="s">
        <v>707</v>
      </c>
      <c r="DD3" s="1" t="s">
        <v>707</v>
      </c>
      <c r="DE3" s="1" t="s">
        <v>707</v>
      </c>
      <c r="DF3" s="1" t="s">
        <v>796</v>
      </c>
      <c r="DG3" s="1" t="s">
        <v>797</v>
      </c>
    </row>
    <row r="4" spans="1:111">
      <c r="A4" s="232" t="s">
        <v>4537</v>
      </c>
      <c r="B4" s="1" t="s">
        <v>699</v>
      </c>
      <c r="C4" s="1" t="s">
        <v>700</v>
      </c>
      <c r="D4" s="1" t="s">
        <v>851</v>
      </c>
      <c r="E4" s="1" t="s">
        <v>852</v>
      </c>
      <c r="F4" s="1" t="s">
        <v>855</v>
      </c>
      <c r="G4" s="1" t="s">
        <v>39</v>
      </c>
      <c r="H4" s="228">
        <v>46267</v>
      </c>
      <c r="I4" s="1" t="s">
        <v>386</v>
      </c>
      <c r="J4" s="1" t="s">
        <v>4553</v>
      </c>
      <c r="K4" s="1" t="s">
        <v>3804</v>
      </c>
      <c r="L4" s="1" t="s">
        <v>788</v>
      </c>
      <c r="M4" s="1" t="s">
        <v>789</v>
      </c>
      <c r="N4" s="1" t="s">
        <v>776</v>
      </c>
      <c r="O4" s="1" t="s">
        <v>777</v>
      </c>
      <c r="P4" s="1" t="s">
        <v>705</v>
      </c>
      <c r="Q4" s="1" t="s">
        <v>706</v>
      </c>
      <c r="R4" s="229">
        <v>0</v>
      </c>
      <c r="S4" s="229">
        <v>0.70833333333333337</v>
      </c>
      <c r="T4" s="1" t="s">
        <v>707</v>
      </c>
      <c r="U4" s="1" t="s">
        <v>196</v>
      </c>
      <c r="V4" s="1" t="s">
        <v>196</v>
      </c>
      <c r="W4" s="1" t="s">
        <v>196</v>
      </c>
      <c r="X4" s="1" t="s">
        <v>196</v>
      </c>
      <c r="Y4" s="1" t="s">
        <v>196</v>
      </c>
      <c r="Z4" s="1" t="s">
        <v>196</v>
      </c>
      <c r="AA4" s="1" t="s">
        <v>799</v>
      </c>
      <c r="AB4" s="1" t="s">
        <v>708</v>
      </c>
      <c r="AC4" s="1" t="s">
        <v>4558</v>
      </c>
      <c r="AD4" s="1" t="s">
        <v>4559</v>
      </c>
      <c r="AE4" s="1" t="s">
        <v>858</v>
      </c>
      <c r="AF4" s="1" t="s">
        <v>276</v>
      </c>
      <c r="AG4" s="1" t="s">
        <v>91</v>
      </c>
      <c r="AH4" s="1" t="s">
        <v>14</v>
      </c>
      <c r="AI4" s="1" t="s">
        <v>1060</v>
      </c>
      <c r="AJ4" s="1" t="s">
        <v>276</v>
      </c>
      <c r="AK4" s="1" t="s">
        <v>91</v>
      </c>
      <c r="AL4" s="1" t="s">
        <v>14</v>
      </c>
      <c r="AM4" s="1">
        <v>20000</v>
      </c>
      <c r="AN4" s="1">
        <v>10000</v>
      </c>
      <c r="AO4" s="1">
        <v>8400</v>
      </c>
      <c r="AP4" s="1">
        <v>9800</v>
      </c>
      <c r="AQ4" s="1">
        <v>19600</v>
      </c>
      <c r="AR4" s="228">
        <v>46266</v>
      </c>
      <c r="AS4" s="228">
        <v>46272</v>
      </c>
      <c r="AT4" s="228">
        <v>46266</v>
      </c>
      <c r="AU4" s="228">
        <v>46267</v>
      </c>
      <c r="AV4" s="1" t="s">
        <v>39</v>
      </c>
      <c r="AW4" s="1" t="s">
        <v>196</v>
      </c>
      <c r="AX4" s="1" t="s">
        <v>196</v>
      </c>
      <c r="AY4" s="1" t="s">
        <v>710</v>
      </c>
      <c r="AZ4" s="1" t="s">
        <v>711</v>
      </c>
      <c r="BA4" s="1" t="s">
        <v>196</v>
      </c>
      <c r="BB4" s="228">
        <v>46272</v>
      </c>
      <c r="BC4" s="228">
        <v>46272</v>
      </c>
      <c r="BD4" s="1" t="s">
        <v>712</v>
      </c>
      <c r="BE4" s="228">
        <v>46267</v>
      </c>
      <c r="BF4" s="1" t="s">
        <v>712</v>
      </c>
      <c r="BG4" s="228">
        <v>46267</v>
      </c>
      <c r="BH4" s="1">
        <v>10000</v>
      </c>
      <c r="BI4" s="1">
        <v>20000</v>
      </c>
      <c r="BJ4" s="1" t="s">
        <v>1057</v>
      </c>
      <c r="BK4" s="1" t="s">
        <v>196</v>
      </c>
      <c r="BL4" s="1" t="s">
        <v>196</v>
      </c>
      <c r="BM4" s="1" t="s">
        <v>196</v>
      </c>
      <c r="BN4" s="1" t="s">
        <v>196</v>
      </c>
      <c r="BO4" s="1" t="s">
        <v>196</v>
      </c>
      <c r="BP4" s="1" t="s">
        <v>196</v>
      </c>
      <c r="BQ4" s="1" t="s">
        <v>196</v>
      </c>
      <c r="BR4" s="1" t="s">
        <v>196</v>
      </c>
      <c r="BS4" s="1" t="s">
        <v>196</v>
      </c>
      <c r="BT4" s="1" t="s">
        <v>858</v>
      </c>
      <c r="BU4" s="1" t="s">
        <v>196</v>
      </c>
      <c r="BV4" s="1" t="s">
        <v>196</v>
      </c>
      <c r="BW4" s="1" t="s">
        <v>196</v>
      </c>
      <c r="BX4" s="1" t="s">
        <v>196</v>
      </c>
      <c r="BY4" s="1" t="s">
        <v>196</v>
      </c>
      <c r="BZ4" s="1" t="s">
        <v>196</v>
      </c>
      <c r="CA4" s="1" t="s">
        <v>196</v>
      </c>
      <c r="CB4" s="1" t="s">
        <v>196</v>
      </c>
      <c r="CC4" s="1" t="s">
        <v>196</v>
      </c>
      <c r="CD4" s="1" t="s">
        <v>1061</v>
      </c>
      <c r="CE4" s="1" t="s">
        <v>196</v>
      </c>
      <c r="CF4" s="1" t="s">
        <v>196</v>
      </c>
      <c r="CG4" s="1" t="s">
        <v>196</v>
      </c>
      <c r="CH4" s="1" t="s">
        <v>196</v>
      </c>
      <c r="CI4" s="1" t="s">
        <v>196</v>
      </c>
      <c r="CJ4" s="1" t="s">
        <v>196</v>
      </c>
      <c r="CK4" s="1" t="s">
        <v>196</v>
      </c>
      <c r="CL4" s="1" t="s">
        <v>196</v>
      </c>
      <c r="CM4" s="1" t="s">
        <v>196</v>
      </c>
      <c r="CN4" s="1" t="s">
        <v>1060</v>
      </c>
      <c r="CO4" s="1" t="s">
        <v>196</v>
      </c>
      <c r="CP4" s="1" t="s">
        <v>196</v>
      </c>
      <c r="CQ4" s="1" t="s">
        <v>196</v>
      </c>
      <c r="CR4" s="1" t="s">
        <v>196</v>
      </c>
      <c r="CS4" s="1" t="s">
        <v>196</v>
      </c>
      <c r="CT4" s="1" t="s">
        <v>196</v>
      </c>
      <c r="CU4" s="1" t="s">
        <v>196</v>
      </c>
      <c r="CV4" s="1" t="s">
        <v>196</v>
      </c>
      <c r="CW4" s="1" t="s">
        <v>196</v>
      </c>
      <c r="CX4" s="1" t="s">
        <v>3221</v>
      </c>
      <c r="CY4" s="1" t="s">
        <v>3222</v>
      </c>
      <c r="CZ4" s="1" t="s">
        <v>3222</v>
      </c>
      <c r="DA4" s="1" t="s">
        <v>3225</v>
      </c>
      <c r="DB4" s="1" t="s">
        <v>3224</v>
      </c>
      <c r="DC4" s="1" t="s">
        <v>708</v>
      </c>
      <c r="DD4" s="1" t="s">
        <v>799</v>
      </c>
      <c r="DE4" s="1" t="s">
        <v>707</v>
      </c>
      <c r="DF4" s="1" t="s">
        <v>705</v>
      </c>
      <c r="DG4" s="1" t="s">
        <v>706</v>
      </c>
    </row>
    <row r="5" spans="1:111">
      <c r="A5" s="232" t="s">
        <v>4537</v>
      </c>
      <c r="B5" s="1" t="s">
        <v>699</v>
      </c>
      <c r="C5" s="1" t="s">
        <v>700</v>
      </c>
      <c r="D5" s="1" t="s">
        <v>869</v>
      </c>
      <c r="E5" s="1" t="s">
        <v>870</v>
      </c>
      <c r="F5" s="1" t="s">
        <v>877</v>
      </c>
      <c r="G5" s="1" t="s">
        <v>502</v>
      </c>
      <c r="H5" s="228">
        <v>46267</v>
      </c>
      <c r="I5" s="1" t="s">
        <v>296</v>
      </c>
      <c r="J5" s="1" t="s">
        <v>4541</v>
      </c>
      <c r="K5" s="1" t="s">
        <v>3871</v>
      </c>
      <c r="L5" s="1" t="s">
        <v>716</v>
      </c>
      <c r="M5" s="1" t="s">
        <v>717</v>
      </c>
      <c r="N5" s="1" t="s">
        <v>196</v>
      </c>
      <c r="O5" s="1" t="s">
        <v>196</v>
      </c>
      <c r="P5" s="1" t="s">
        <v>196</v>
      </c>
      <c r="Q5" s="1" t="s">
        <v>196</v>
      </c>
      <c r="R5" s="229">
        <v>0</v>
      </c>
      <c r="S5" s="229">
        <v>0.70833333333333337</v>
      </c>
      <c r="T5" s="1" t="s">
        <v>707</v>
      </c>
      <c r="U5" s="1" t="s">
        <v>196</v>
      </c>
      <c r="V5" s="1" t="s">
        <v>196</v>
      </c>
      <c r="W5" s="1" t="s">
        <v>196</v>
      </c>
      <c r="X5" s="1" t="s">
        <v>196</v>
      </c>
      <c r="Y5" s="1" t="s">
        <v>196</v>
      </c>
      <c r="Z5" s="1" t="s">
        <v>196</v>
      </c>
      <c r="AA5" s="1" t="s">
        <v>726</v>
      </c>
      <c r="AB5" s="1" t="s">
        <v>708</v>
      </c>
      <c r="AC5" s="1" t="s">
        <v>804</v>
      </c>
      <c r="AD5" s="1" t="s">
        <v>4342</v>
      </c>
      <c r="AE5" s="1" t="s">
        <v>800</v>
      </c>
      <c r="AF5" s="1" t="s">
        <v>276</v>
      </c>
      <c r="AG5" s="1" t="s">
        <v>196</v>
      </c>
      <c r="AH5" s="1" t="s">
        <v>105</v>
      </c>
      <c r="AI5" s="1" t="s">
        <v>801</v>
      </c>
      <c r="AJ5" s="1" t="s">
        <v>276</v>
      </c>
      <c r="AK5" s="1" t="s">
        <v>196</v>
      </c>
      <c r="AL5" s="1" t="s">
        <v>122</v>
      </c>
      <c r="AM5" s="1">
        <v>4500</v>
      </c>
      <c r="AN5" s="1">
        <v>4500</v>
      </c>
      <c r="AO5" s="1">
        <v>3900</v>
      </c>
      <c r="AP5" s="1">
        <v>3900</v>
      </c>
      <c r="AQ5" s="1">
        <v>3900</v>
      </c>
      <c r="AR5" s="228">
        <v>46266</v>
      </c>
      <c r="AS5" s="228">
        <v>46273</v>
      </c>
      <c r="AT5" s="228">
        <v>46267</v>
      </c>
      <c r="AU5" s="228">
        <v>46268</v>
      </c>
      <c r="AV5" s="1" t="s">
        <v>491</v>
      </c>
      <c r="AW5" s="1" t="s">
        <v>196</v>
      </c>
      <c r="AX5" s="1" t="s">
        <v>196</v>
      </c>
      <c r="AY5" s="1" t="s">
        <v>710</v>
      </c>
      <c r="AZ5" s="1" t="s">
        <v>711</v>
      </c>
      <c r="BA5" s="1" t="s">
        <v>196</v>
      </c>
      <c r="BB5" s="228">
        <v>46273</v>
      </c>
      <c r="BC5" s="228">
        <v>46273</v>
      </c>
      <c r="BD5" s="1" t="s">
        <v>779</v>
      </c>
      <c r="BE5" s="228"/>
      <c r="BF5" s="1" t="s">
        <v>779</v>
      </c>
      <c r="BG5" s="228"/>
      <c r="BH5" s="1">
        <v>3900</v>
      </c>
      <c r="BI5" s="1">
        <v>3900</v>
      </c>
      <c r="BJ5" s="1" t="s">
        <v>802</v>
      </c>
      <c r="BK5" s="1" t="s">
        <v>196</v>
      </c>
      <c r="BL5" s="1" t="s">
        <v>196</v>
      </c>
      <c r="BM5" s="1" t="s">
        <v>196</v>
      </c>
      <c r="BN5" s="1" t="s">
        <v>196</v>
      </c>
      <c r="BO5" s="1" t="s">
        <v>196</v>
      </c>
      <c r="BP5" s="1" t="s">
        <v>196</v>
      </c>
      <c r="BQ5" s="1" t="s">
        <v>196</v>
      </c>
      <c r="BR5" s="1" t="s">
        <v>196</v>
      </c>
      <c r="BS5" s="1" t="s">
        <v>196</v>
      </c>
      <c r="BT5" s="1" t="s">
        <v>800</v>
      </c>
      <c r="BU5" s="1" t="s">
        <v>196</v>
      </c>
      <c r="BV5" s="1" t="s">
        <v>196</v>
      </c>
      <c r="BW5" s="1" t="s">
        <v>196</v>
      </c>
      <c r="BX5" s="1" t="s">
        <v>196</v>
      </c>
      <c r="BY5" s="1" t="s">
        <v>196</v>
      </c>
      <c r="BZ5" s="1" t="s">
        <v>196</v>
      </c>
      <c r="CA5" s="1" t="s">
        <v>196</v>
      </c>
      <c r="CB5" s="1" t="s">
        <v>196</v>
      </c>
      <c r="CC5" s="1" t="s">
        <v>196</v>
      </c>
      <c r="CD5" s="1" t="s">
        <v>803</v>
      </c>
      <c r="CE5" s="1" t="s">
        <v>196</v>
      </c>
      <c r="CF5" s="1" t="s">
        <v>196</v>
      </c>
      <c r="CG5" s="1" t="s">
        <v>196</v>
      </c>
      <c r="CH5" s="1" t="s">
        <v>196</v>
      </c>
      <c r="CI5" s="1" t="s">
        <v>196</v>
      </c>
      <c r="CJ5" s="1" t="s">
        <v>196</v>
      </c>
      <c r="CK5" s="1" t="s">
        <v>196</v>
      </c>
      <c r="CL5" s="1" t="s">
        <v>196</v>
      </c>
      <c r="CM5" s="1" t="s">
        <v>196</v>
      </c>
      <c r="CN5" s="1" t="s">
        <v>801</v>
      </c>
      <c r="CO5" s="1" t="s">
        <v>196</v>
      </c>
      <c r="CP5" s="1" t="s">
        <v>196</v>
      </c>
      <c r="CQ5" s="1" t="s">
        <v>196</v>
      </c>
      <c r="CR5" s="1" t="s">
        <v>196</v>
      </c>
      <c r="CS5" s="1" t="s">
        <v>196</v>
      </c>
      <c r="CT5" s="1" t="s">
        <v>196</v>
      </c>
      <c r="CU5" s="1" t="s">
        <v>196</v>
      </c>
      <c r="CV5" s="1" t="s">
        <v>196</v>
      </c>
      <c r="CW5" s="1" t="s">
        <v>196</v>
      </c>
      <c r="CX5" s="1" t="s">
        <v>3221</v>
      </c>
      <c r="CY5" s="1" t="s">
        <v>3222</v>
      </c>
      <c r="CZ5" s="1" t="s">
        <v>3222</v>
      </c>
      <c r="DA5" s="1" t="s">
        <v>3225</v>
      </c>
      <c r="DB5" s="1" t="s">
        <v>3224</v>
      </c>
      <c r="DC5" s="1" t="s">
        <v>708</v>
      </c>
      <c r="DD5" s="1" t="s">
        <v>726</v>
      </c>
      <c r="DE5" s="1" t="s">
        <v>707</v>
      </c>
      <c r="DF5" s="1" t="s">
        <v>716</v>
      </c>
      <c r="DG5" s="1" t="s">
        <v>717</v>
      </c>
    </row>
    <row r="6" spans="1:111">
      <c r="A6" s="232" t="s">
        <v>4537</v>
      </c>
      <c r="B6" s="1" t="s">
        <v>699</v>
      </c>
      <c r="C6" s="1" t="s">
        <v>700</v>
      </c>
      <c r="D6" s="1" t="s">
        <v>701</v>
      </c>
      <c r="E6" s="1" t="s">
        <v>702</v>
      </c>
      <c r="F6" s="1" t="s">
        <v>703</v>
      </c>
      <c r="G6" s="1" t="s">
        <v>704</v>
      </c>
      <c r="H6" s="228">
        <v>46266</v>
      </c>
      <c r="I6" s="1" t="s">
        <v>3603</v>
      </c>
      <c r="J6" s="1" t="s">
        <v>4458</v>
      </c>
      <c r="K6" s="1" t="s">
        <v>4459</v>
      </c>
      <c r="L6" s="1" t="s">
        <v>716</v>
      </c>
      <c r="M6" s="1" t="s">
        <v>717</v>
      </c>
      <c r="N6" s="1" t="s">
        <v>705</v>
      </c>
      <c r="O6" s="1" t="s">
        <v>706</v>
      </c>
      <c r="P6" s="1" t="s">
        <v>196</v>
      </c>
      <c r="Q6" s="1" t="s">
        <v>196</v>
      </c>
      <c r="R6" s="229">
        <v>0</v>
      </c>
      <c r="S6" s="229">
        <v>0.41666666666666669</v>
      </c>
      <c r="T6" s="1" t="s">
        <v>707</v>
      </c>
      <c r="U6" s="1" t="s">
        <v>196</v>
      </c>
      <c r="V6" s="1" t="s">
        <v>196</v>
      </c>
      <c r="W6" s="1" t="s">
        <v>196</v>
      </c>
      <c r="X6" s="1" t="s">
        <v>196</v>
      </c>
      <c r="Y6" s="1" t="s">
        <v>196</v>
      </c>
      <c r="Z6" s="1" t="s">
        <v>196</v>
      </c>
      <c r="AA6" s="1" t="s">
        <v>754</v>
      </c>
      <c r="AB6" s="1" t="s">
        <v>707</v>
      </c>
      <c r="AC6" s="1" t="s">
        <v>836</v>
      </c>
      <c r="AD6" s="1" t="s">
        <v>1218</v>
      </c>
      <c r="AE6" s="1" t="s">
        <v>4460</v>
      </c>
      <c r="AF6" s="1" t="s">
        <v>276</v>
      </c>
      <c r="AG6" s="1" t="s">
        <v>4461</v>
      </c>
      <c r="AH6" s="1" t="s">
        <v>196</v>
      </c>
      <c r="AI6" s="1" t="s">
        <v>4462</v>
      </c>
      <c r="AJ6" s="1" t="s">
        <v>276</v>
      </c>
      <c r="AK6" s="1" t="s">
        <v>4461</v>
      </c>
      <c r="AL6" s="1" t="s">
        <v>196</v>
      </c>
      <c r="AM6" s="1">
        <v>600</v>
      </c>
      <c r="AN6" s="1">
        <v>300</v>
      </c>
      <c r="AO6" s="1">
        <v>300</v>
      </c>
      <c r="AP6" s="1">
        <v>300</v>
      </c>
      <c r="AQ6" s="1">
        <v>600</v>
      </c>
      <c r="AR6" s="228">
        <v>46266</v>
      </c>
      <c r="AS6" s="228">
        <v>46268</v>
      </c>
      <c r="AT6" s="228">
        <v>46266</v>
      </c>
      <c r="AU6" s="228">
        <v>46266</v>
      </c>
      <c r="AV6" s="1" t="s">
        <v>704</v>
      </c>
      <c r="AW6" s="1" t="s">
        <v>196</v>
      </c>
      <c r="AX6" s="1" t="s">
        <v>196</v>
      </c>
      <c r="AY6" s="1" t="s">
        <v>764</v>
      </c>
      <c r="AZ6" s="1" t="s">
        <v>765</v>
      </c>
      <c r="BA6" s="1" t="s">
        <v>196</v>
      </c>
      <c r="BB6" s="228">
        <v>46268</v>
      </c>
      <c r="BC6" s="228">
        <v>46268</v>
      </c>
      <c r="BD6" s="1" t="s">
        <v>712</v>
      </c>
      <c r="BE6" s="228">
        <v>46266</v>
      </c>
      <c r="BF6" s="1" t="s">
        <v>712</v>
      </c>
      <c r="BG6" s="228">
        <v>46266</v>
      </c>
      <c r="BH6" s="1">
        <v>300</v>
      </c>
      <c r="BI6" s="1">
        <v>600</v>
      </c>
      <c r="BJ6" s="1" t="s">
        <v>4463</v>
      </c>
      <c r="BK6" s="1" t="s">
        <v>196</v>
      </c>
      <c r="BL6" s="1" t="s">
        <v>196</v>
      </c>
      <c r="BM6" s="1" t="s">
        <v>196</v>
      </c>
      <c r="BN6" s="1" t="s">
        <v>196</v>
      </c>
      <c r="BO6" s="1" t="s">
        <v>196</v>
      </c>
      <c r="BP6" s="1" t="s">
        <v>196</v>
      </c>
      <c r="BQ6" s="1" t="s">
        <v>196</v>
      </c>
      <c r="BR6" s="1" t="s">
        <v>196</v>
      </c>
      <c r="BS6" s="1" t="s">
        <v>196</v>
      </c>
      <c r="BT6" s="1" t="s">
        <v>4460</v>
      </c>
      <c r="BU6" s="1" t="s">
        <v>196</v>
      </c>
      <c r="BV6" s="1" t="s">
        <v>196</v>
      </c>
      <c r="BW6" s="1" t="s">
        <v>196</v>
      </c>
      <c r="BX6" s="1" t="s">
        <v>196</v>
      </c>
      <c r="BY6" s="1" t="s">
        <v>196</v>
      </c>
      <c r="BZ6" s="1" t="s">
        <v>196</v>
      </c>
      <c r="CA6" s="1" t="s">
        <v>196</v>
      </c>
      <c r="CB6" s="1" t="s">
        <v>196</v>
      </c>
      <c r="CC6" s="1" t="s">
        <v>196</v>
      </c>
      <c r="CD6" s="1" t="s">
        <v>4464</v>
      </c>
      <c r="CE6" s="1" t="s">
        <v>196</v>
      </c>
      <c r="CF6" s="1" t="s">
        <v>196</v>
      </c>
      <c r="CG6" s="1" t="s">
        <v>196</v>
      </c>
      <c r="CH6" s="1" t="s">
        <v>196</v>
      </c>
      <c r="CI6" s="1" t="s">
        <v>196</v>
      </c>
      <c r="CJ6" s="1" t="s">
        <v>196</v>
      </c>
      <c r="CK6" s="1" t="s">
        <v>196</v>
      </c>
      <c r="CL6" s="1" t="s">
        <v>196</v>
      </c>
      <c r="CM6" s="1" t="s">
        <v>196</v>
      </c>
      <c r="CN6" s="1" t="s">
        <v>4462</v>
      </c>
      <c r="CO6" s="1" t="s">
        <v>196</v>
      </c>
      <c r="CP6" s="1" t="s">
        <v>196</v>
      </c>
      <c r="CQ6" s="1" t="s">
        <v>196</v>
      </c>
      <c r="CR6" s="1" t="s">
        <v>196</v>
      </c>
      <c r="CS6" s="1" t="s">
        <v>196</v>
      </c>
      <c r="CT6" s="1" t="s">
        <v>196</v>
      </c>
      <c r="CU6" s="1" t="s">
        <v>196</v>
      </c>
      <c r="CV6" s="1" t="s">
        <v>196</v>
      </c>
      <c r="CW6" s="1" t="s">
        <v>196</v>
      </c>
      <c r="CX6" s="1" t="s">
        <v>3221</v>
      </c>
      <c r="CY6" s="1" t="s">
        <v>3222</v>
      </c>
      <c r="CZ6" s="1" t="s">
        <v>3222</v>
      </c>
      <c r="DA6" s="1" t="s">
        <v>3225</v>
      </c>
      <c r="DB6" s="1" t="s">
        <v>3986</v>
      </c>
      <c r="DC6" s="1" t="s">
        <v>707</v>
      </c>
      <c r="DD6" s="1" t="s">
        <v>754</v>
      </c>
      <c r="DE6" s="1" t="s">
        <v>707</v>
      </c>
      <c r="DF6" s="1" t="s">
        <v>705</v>
      </c>
      <c r="DG6" s="1" t="s">
        <v>706</v>
      </c>
    </row>
    <row r="7" spans="1:111">
      <c r="A7" s="232" t="s">
        <v>4537</v>
      </c>
      <c r="B7" s="1" t="s">
        <v>699</v>
      </c>
      <c r="C7" s="1" t="s">
        <v>700</v>
      </c>
      <c r="D7" s="1" t="s">
        <v>701</v>
      </c>
      <c r="E7" s="1" t="s">
        <v>702</v>
      </c>
      <c r="F7" s="1" t="s">
        <v>703</v>
      </c>
      <c r="G7" s="1" t="s">
        <v>704</v>
      </c>
      <c r="H7" s="228">
        <v>46266</v>
      </c>
      <c r="I7" s="1" t="s">
        <v>4457</v>
      </c>
      <c r="J7" s="1" t="s">
        <v>4465</v>
      </c>
      <c r="K7" s="1" t="s">
        <v>3961</v>
      </c>
      <c r="L7" s="1" t="s">
        <v>716</v>
      </c>
      <c r="M7" s="1" t="s">
        <v>717</v>
      </c>
      <c r="N7" s="1" t="s">
        <v>705</v>
      </c>
      <c r="O7" s="1" t="s">
        <v>706</v>
      </c>
      <c r="P7" s="1" t="s">
        <v>196</v>
      </c>
      <c r="Q7" s="1" t="s">
        <v>196</v>
      </c>
      <c r="R7" s="229">
        <v>0</v>
      </c>
      <c r="S7" s="229">
        <v>0.44861111111111113</v>
      </c>
      <c r="T7" s="1" t="s">
        <v>707</v>
      </c>
      <c r="U7" s="1" t="s">
        <v>196</v>
      </c>
      <c r="V7" s="1" t="s">
        <v>196</v>
      </c>
      <c r="W7" s="1" t="s">
        <v>196</v>
      </c>
      <c r="X7" s="1" t="s">
        <v>196</v>
      </c>
      <c r="Y7" s="1" t="s">
        <v>196</v>
      </c>
      <c r="Z7" s="1" t="s">
        <v>196</v>
      </c>
      <c r="AA7" s="1" t="s">
        <v>707</v>
      </c>
      <c r="AB7" s="1" t="s">
        <v>707</v>
      </c>
      <c r="AC7" s="1" t="s">
        <v>4466</v>
      </c>
      <c r="AD7" s="1" t="s">
        <v>4467</v>
      </c>
      <c r="AE7" s="1" t="s">
        <v>4468</v>
      </c>
      <c r="AF7" s="1" t="s">
        <v>276</v>
      </c>
      <c r="AG7" s="1" t="s">
        <v>91</v>
      </c>
      <c r="AH7" s="1" t="s">
        <v>14</v>
      </c>
      <c r="AI7" s="1" t="s">
        <v>4469</v>
      </c>
      <c r="AJ7" s="1" t="s">
        <v>276</v>
      </c>
      <c r="AK7" s="1" t="s">
        <v>91</v>
      </c>
      <c r="AL7" s="1" t="s">
        <v>14</v>
      </c>
      <c r="AM7" s="1">
        <v>100</v>
      </c>
      <c r="AN7" s="1">
        <v>50</v>
      </c>
      <c r="AO7" s="1">
        <v>50</v>
      </c>
      <c r="AP7" s="1">
        <v>50</v>
      </c>
      <c r="AQ7" s="1">
        <v>100</v>
      </c>
      <c r="AR7" s="228">
        <v>46266</v>
      </c>
      <c r="AS7" s="228">
        <v>46268</v>
      </c>
      <c r="AT7" s="228">
        <v>46266</v>
      </c>
      <c r="AU7" s="228">
        <v>46266</v>
      </c>
      <c r="AV7" s="1" t="s">
        <v>704</v>
      </c>
      <c r="AW7" s="1" t="s">
        <v>196</v>
      </c>
      <c r="AX7" s="1" t="s">
        <v>196</v>
      </c>
      <c r="AY7" s="1" t="s">
        <v>764</v>
      </c>
      <c r="AZ7" s="1" t="s">
        <v>765</v>
      </c>
      <c r="BA7" s="1" t="s">
        <v>196</v>
      </c>
      <c r="BB7" s="228">
        <v>46268</v>
      </c>
      <c r="BC7" s="228">
        <v>46268</v>
      </c>
      <c r="BD7" s="1" t="s">
        <v>712</v>
      </c>
      <c r="BE7" s="228">
        <v>46266</v>
      </c>
      <c r="BF7" s="1" t="s">
        <v>712</v>
      </c>
      <c r="BG7" s="228">
        <v>46266</v>
      </c>
      <c r="BH7" s="1">
        <v>50</v>
      </c>
      <c r="BI7" s="1">
        <v>100</v>
      </c>
      <c r="BJ7" s="1" t="s">
        <v>4470</v>
      </c>
      <c r="BK7" s="1" t="s">
        <v>196</v>
      </c>
      <c r="BL7" s="1" t="s">
        <v>196</v>
      </c>
      <c r="BM7" s="1" t="s">
        <v>196</v>
      </c>
      <c r="BN7" s="1" t="s">
        <v>196</v>
      </c>
      <c r="BO7" s="1" t="s">
        <v>196</v>
      </c>
      <c r="BP7" s="1" t="s">
        <v>196</v>
      </c>
      <c r="BQ7" s="1" t="s">
        <v>196</v>
      </c>
      <c r="BR7" s="1" t="s">
        <v>196</v>
      </c>
      <c r="BS7" s="1" t="s">
        <v>196</v>
      </c>
      <c r="BT7" s="1" t="s">
        <v>4468</v>
      </c>
      <c r="BU7" s="1" t="s">
        <v>196</v>
      </c>
      <c r="BV7" s="1" t="s">
        <v>196</v>
      </c>
      <c r="BW7" s="1" t="s">
        <v>196</v>
      </c>
      <c r="BX7" s="1" t="s">
        <v>196</v>
      </c>
      <c r="BY7" s="1" t="s">
        <v>196</v>
      </c>
      <c r="BZ7" s="1" t="s">
        <v>196</v>
      </c>
      <c r="CA7" s="1" t="s">
        <v>196</v>
      </c>
      <c r="CB7" s="1" t="s">
        <v>196</v>
      </c>
      <c r="CC7" s="1" t="s">
        <v>196</v>
      </c>
      <c r="CD7" s="1" t="s">
        <v>4471</v>
      </c>
      <c r="CE7" s="1" t="s">
        <v>196</v>
      </c>
      <c r="CF7" s="1" t="s">
        <v>196</v>
      </c>
      <c r="CG7" s="1" t="s">
        <v>196</v>
      </c>
      <c r="CH7" s="1" t="s">
        <v>196</v>
      </c>
      <c r="CI7" s="1" t="s">
        <v>196</v>
      </c>
      <c r="CJ7" s="1" t="s">
        <v>196</v>
      </c>
      <c r="CK7" s="1" t="s">
        <v>196</v>
      </c>
      <c r="CL7" s="1" t="s">
        <v>196</v>
      </c>
      <c r="CM7" s="1" t="s">
        <v>196</v>
      </c>
      <c r="CN7" s="1" t="s">
        <v>4469</v>
      </c>
      <c r="CO7" s="1" t="s">
        <v>196</v>
      </c>
      <c r="CP7" s="1" t="s">
        <v>196</v>
      </c>
      <c r="CQ7" s="1" t="s">
        <v>196</v>
      </c>
      <c r="CR7" s="1" t="s">
        <v>196</v>
      </c>
      <c r="CS7" s="1" t="s">
        <v>196</v>
      </c>
      <c r="CT7" s="1" t="s">
        <v>196</v>
      </c>
      <c r="CU7" s="1" t="s">
        <v>196</v>
      </c>
      <c r="CV7" s="1" t="s">
        <v>196</v>
      </c>
      <c r="CW7" s="1" t="s">
        <v>196</v>
      </c>
      <c r="CX7" s="1" t="s">
        <v>3221</v>
      </c>
      <c r="CY7" s="1" t="s">
        <v>3222</v>
      </c>
      <c r="CZ7" s="1" t="s">
        <v>3222</v>
      </c>
      <c r="DA7" s="1" t="s">
        <v>3986</v>
      </c>
      <c r="DB7" s="1" t="s">
        <v>3230</v>
      </c>
      <c r="DC7" s="1" t="s">
        <v>707</v>
      </c>
      <c r="DD7" s="1" t="s">
        <v>707</v>
      </c>
      <c r="DE7" s="1" t="s">
        <v>707</v>
      </c>
      <c r="DF7" s="1" t="s">
        <v>705</v>
      </c>
      <c r="DG7" s="1" t="s">
        <v>706</v>
      </c>
    </row>
    <row r="8" spans="1:111">
      <c r="A8" s="232" t="s">
        <v>4537</v>
      </c>
      <c r="B8" s="1" t="s">
        <v>699</v>
      </c>
      <c r="C8" s="1" t="s">
        <v>700</v>
      </c>
      <c r="D8" s="1" t="s">
        <v>701</v>
      </c>
      <c r="E8" s="1" t="s">
        <v>702</v>
      </c>
      <c r="F8" s="1" t="s">
        <v>703</v>
      </c>
      <c r="G8" s="1" t="s">
        <v>704</v>
      </c>
      <c r="H8" s="228">
        <v>46266</v>
      </c>
      <c r="I8" s="1" t="s">
        <v>4373</v>
      </c>
      <c r="J8" s="1" t="s">
        <v>4488</v>
      </c>
      <c r="K8" s="1" t="s">
        <v>4538</v>
      </c>
      <c r="L8" s="1" t="s">
        <v>716</v>
      </c>
      <c r="M8" s="1" t="s">
        <v>717</v>
      </c>
      <c r="N8" s="1" t="s">
        <v>705</v>
      </c>
      <c r="O8" s="1" t="s">
        <v>706</v>
      </c>
      <c r="P8" s="1" t="s">
        <v>196</v>
      </c>
      <c r="Q8" s="1" t="s">
        <v>196</v>
      </c>
      <c r="R8" s="229">
        <v>0</v>
      </c>
      <c r="S8" s="229">
        <v>0.63541666666666663</v>
      </c>
      <c r="T8" s="1" t="s">
        <v>707</v>
      </c>
      <c r="U8" s="1" t="s">
        <v>196</v>
      </c>
      <c r="V8" s="1" t="s">
        <v>196</v>
      </c>
      <c r="W8" s="1" t="s">
        <v>196</v>
      </c>
      <c r="X8" s="1" t="s">
        <v>196</v>
      </c>
      <c r="Y8" s="1" t="s">
        <v>196</v>
      </c>
      <c r="Z8" s="1" t="s">
        <v>196</v>
      </c>
      <c r="AA8" s="1" t="s">
        <v>799</v>
      </c>
      <c r="AB8" s="1" t="s">
        <v>708</v>
      </c>
      <c r="AC8" s="1" t="s">
        <v>4539</v>
      </c>
      <c r="AD8" s="1" t="s">
        <v>4540</v>
      </c>
      <c r="AE8" s="1" t="s">
        <v>770</v>
      </c>
      <c r="AF8" s="1" t="s">
        <v>276</v>
      </c>
      <c r="AG8" s="1" t="s">
        <v>196</v>
      </c>
      <c r="AH8" s="1" t="s">
        <v>14</v>
      </c>
      <c r="AI8" s="1" t="s">
        <v>771</v>
      </c>
      <c r="AJ8" s="1" t="s">
        <v>276</v>
      </c>
      <c r="AK8" s="1" t="s">
        <v>196</v>
      </c>
      <c r="AL8" s="1" t="s">
        <v>14</v>
      </c>
      <c r="AM8" s="1">
        <v>6000</v>
      </c>
      <c r="AN8" s="1">
        <v>3000</v>
      </c>
      <c r="AO8" s="1">
        <v>3000</v>
      </c>
      <c r="AP8" s="1">
        <v>3000</v>
      </c>
      <c r="AQ8" s="1">
        <v>6000</v>
      </c>
      <c r="AR8" s="228">
        <v>46266</v>
      </c>
      <c r="AS8" s="228">
        <v>46276</v>
      </c>
      <c r="AT8" s="228">
        <v>46266</v>
      </c>
      <c r="AU8" s="228">
        <v>46266</v>
      </c>
      <c r="AV8" s="1" t="s">
        <v>772</v>
      </c>
      <c r="AW8" s="1" t="s">
        <v>196</v>
      </c>
      <c r="AX8" s="1" t="s">
        <v>196</v>
      </c>
      <c r="AY8" s="1" t="s">
        <v>710</v>
      </c>
      <c r="AZ8" s="1" t="s">
        <v>711</v>
      </c>
      <c r="BA8" s="1" t="s">
        <v>196</v>
      </c>
      <c r="BB8" s="228">
        <v>46276</v>
      </c>
      <c r="BC8" s="228">
        <v>46276</v>
      </c>
      <c r="BD8" s="1" t="s">
        <v>712</v>
      </c>
      <c r="BE8" s="228">
        <v>46266</v>
      </c>
      <c r="BF8" s="1" t="s">
        <v>712</v>
      </c>
      <c r="BG8" s="228">
        <v>46266</v>
      </c>
      <c r="BH8" s="1">
        <v>3000</v>
      </c>
      <c r="BI8" s="1">
        <v>6000</v>
      </c>
      <c r="BJ8" s="1" t="s">
        <v>773</v>
      </c>
      <c r="BK8" s="1" t="s">
        <v>196</v>
      </c>
      <c r="BL8" s="1" t="s">
        <v>196</v>
      </c>
      <c r="BM8" s="1" t="s">
        <v>196</v>
      </c>
      <c r="BN8" s="1" t="s">
        <v>196</v>
      </c>
      <c r="BO8" s="1" t="s">
        <v>196</v>
      </c>
      <c r="BP8" s="1" t="s">
        <v>196</v>
      </c>
      <c r="BQ8" s="1" t="s">
        <v>196</v>
      </c>
      <c r="BR8" s="1" t="s">
        <v>196</v>
      </c>
      <c r="BS8" s="1" t="s">
        <v>196</v>
      </c>
      <c r="BT8" s="1" t="s">
        <v>770</v>
      </c>
      <c r="BU8" s="1" t="s">
        <v>196</v>
      </c>
      <c r="BV8" s="1" t="s">
        <v>196</v>
      </c>
      <c r="BW8" s="1" t="s">
        <v>196</v>
      </c>
      <c r="BX8" s="1" t="s">
        <v>196</v>
      </c>
      <c r="BY8" s="1" t="s">
        <v>196</v>
      </c>
      <c r="BZ8" s="1" t="s">
        <v>196</v>
      </c>
      <c r="CA8" s="1" t="s">
        <v>196</v>
      </c>
      <c r="CB8" s="1" t="s">
        <v>196</v>
      </c>
      <c r="CC8" s="1" t="s">
        <v>196</v>
      </c>
      <c r="CD8" s="1" t="s">
        <v>4492</v>
      </c>
      <c r="CE8" s="1" t="s">
        <v>196</v>
      </c>
      <c r="CF8" s="1" t="s">
        <v>196</v>
      </c>
      <c r="CG8" s="1" t="s">
        <v>196</v>
      </c>
      <c r="CH8" s="1" t="s">
        <v>196</v>
      </c>
      <c r="CI8" s="1" t="s">
        <v>196</v>
      </c>
      <c r="CJ8" s="1" t="s">
        <v>196</v>
      </c>
      <c r="CK8" s="1" t="s">
        <v>196</v>
      </c>
      <c r="CL8" s="1" t="s">
        <v>196</v>
      </c>
      <c r="CM8" s="1" t="s">
        <v>196</v>
      </c>
      <c r="CN8" s="1" t="s">
        <v>771</v>
      </c>
      <c r="CO8" s="1" t="s">
        <v>196</v>
      </c>
      <c r="CP8" s="1" t="s">
        <v>196</v>
      </c>
      <c r="CQ8" s="1" t="s">
        <v>196</v>
      </c>
      <c r="CR8" s="1" t="s">
        <v>196</v>
      </c>
      <c r="CS8" s="1" t="s">
        <v>196</v>
      </c>
      <c r="CT8" s="1" t="s">
        <v>196</v>
      </c>
      <c r="CU8" s="1" t="s">
        <v>196</v>
      </c>
      <c r="CV8" s="1" t="s">
        <v>196</v>
      </c>
      <c r="CW8" s="1" t="s">
        <v>196</v>
      </c>
      <c r="CX8" s="1" t="s">
        <v>3221</v>
      </c>
      <c r="CY8" s="1" t="s">
        <v>3222</v>
      </c>
      <c r="CZ8" s="1" t="s">
        <v>3222</v>
      </c>
      <c r="DA8" s="1" t="s">
        <v>3230</v>
      </c>
      <c r="DB8" s="1" t="s">
        <v>3997</v>
      </c>
      <c r="DC8" s="1" t="s">
        <v>708</v>
      </c>
      <c r="DD8" s="1" t="s">
        <v>799</v>
      </c>
      <c r="DE8" s="1" t="s">
        <v>707</v>
      </c>
      <c r="DF8" s="1" t="s">
        <v>705</v>
      </c>
      <c r="DG8" s="1" t="s">
        <v>706</v>
      </c>
    </row>
    <row r="9" spans="1:111">
      <c r="A9" s="232" t="s">
        <v>4537</v>
      </c>
      <c r="B9" s="1" t="s">
        <v>699</v>
      </c>
      <c r="C9" s="1" t="s">
        <v>700</v>
      </c>
      <c r="D9" s="1" t="s">
        <v>785</v>
      </c>
      <c r="E9" s="1" t="s">
        <v>786</v>
      </c>
      <c r="F9" s="1" t="s">
        <v>787</v>
      </c>
      <c r="G9" s="1" t="s">
        <v>36</v>
      </c>
      <c r="H9" s="228">
        <v>46266</v>
      </c>
      <c r="I9" s="1" t="s">
        <v>295</v>
      </c>
      <c r="J9" s="1" t="s">
        <v>4472</v>
      </c>
      <c r="K9" s="1" t="s">
        <v>4473</v>
      </c>
      <c r="L9" s="1" t="s">
        <v>788</v>
      </c>
      <c r="M9" s="1" t="s">
        <v>789</v>
      </c>
      <c r="N9" s="1" t="s">
        <v>776</v>
      </c>
      <c r="O9" s="1" t="s">
        <v>777</v>
      </c>
      <c r="P9" s="1" t="s">
        <v>196</v>
      </c>
      <c r="Q9" s="1" t="s">
        <v>196</v>
      </c>
      <c r="R9" s="229">
        <v>0</v>
      </c>
      <c r="S9" s="229">
        <v>0.45833333333333331</v>
      </c>
      <c r="T9" s="1" t="s">
        <v>707</v>
      </c>
      <c r="U9" s="1" t="s">
        <v>196</v>
      </c>
      <c r="V9" s="1" t="s">
        <v>196</v>
      </c>
      <c r="W9" s="1" t="s">
        <v>196</v>
      </c>
      <c r="X9" s="1" t="s">
        <v>196</v>
      </c>
      <c r="Y9" s="1" t="s">
        <v>196</v>
      </c>
      <c r="Z9" s="1" t="s">
        <v>196</v>
      </c>
      <c r="AA9" s="1" t="s">
        <v>814</v>
      </c>
      <c r="AB9" s="1" t="s">
        <v>707</v>
      </c>
      <c r="AC9" s="1" t="s">
        <v>1018</v>
      </c>
      <c r="AD9" s="1" t="s">
        <v>4154</v>
      </c>
      <c r="AE9" s="1" t="s">
        <v>4013</v>
      </c>
      <c r="AF9" s="1" t="s">
        <v>276</v>
      </c>
      <c r="AG9" s="1" t="s">
        <v>196</v>
      </c>
      <c r="AH9" s="1" t="s">
        <v>191</v>
      </c>
      <c r="AI9" s="1" t="s">
        <v>4014</v>
      </c>
      <c r="AJ9" s="1" t="s">
        <v>276</v>
      </c>
      <c r="AK9" s="1" t="s">
        <v>196</v>
      </c>
      <c r="AL9" s="1" t="s">
        <v>191</v>
      </c>
      <c r="AM9" s="1">
        <v>1250</v>
      </c>
      <c r="AN9" s="1">
        <v>1250</v>
      </c>
      <c r="AO9" s="1">
        <v>1250</v>
      </c>
      <c r="AP9" s="1">
        <v>1250</v>
      </c>
      <c r="AQ9" s="1">
        <v>1250</v>
      </c>
      <c r="AR9" s="228">
        <v>46266</v>
      </c>
      <c r="AS9" s="228">
        <v>46269</v>
      </c>
      <c r="AT9" s="228">
        <v>46266</v>
      </c>
      <c r="AU9" s="228">
        <v>46266</v>
      </c>
      <c r="AV9" s="1" t="s">
        <v>3952</v>
      </c>
      <c r="AW9" s="1" t="s">
        <v>196</v>
      </c>
      <c r="AX9" s="1" t="s">
        <v>196</v>
      </c>
      <c r="AY9" s="1" t="s">
        <v>710</v>
      </c>
      <c r="AZ9" s="1" t="s">
        <v>711</v>
      </c>
      <c r="BA9" s="1" t="s">
        <v>196</v>
      </c>
      <c r="BB9" s="228">
        <v>46269</v>
      </c>
      <c r="BC9" s="228">
        <v>46269</v>
      </c>
      <c r="BD9" s="1" t="s">
        <v>712</v>
      </c>
      <c r="BE9" s="228">
        <v>46266</v>
      </c>
      <c r="BF9" s="1" t="s">
        <v>712</v>
      </c>
      <c r="BG9" s="228">
        <v>46266</v>
      </c>
      <c r="BH9" s="1">
        <v>1250</v>
      </c>
      <c r="BI9" s="1">
        <v>1250</v>
      </c>
      <c r="BJ9" s="1" t="s">
        <v>1202</v>
      </c>
      <c r="BK9" s="1" t="s">
        <v>196</v>
      </c>
      <c r="BL9" s="1" t="s">
        <v>196</v>
      </c>
      <c r="BM9" s="1" t="s">
        <v>196</v>
      </c>
      <c r="BN9" s="1" t="s">
        <v>196</v>
      </c>
      <c r="BO9" s="1" t="s">
        <v>196</v>
      </c>
      <c r="BP9" s="1" t="s">
        <v>196</v>
      </c>
      <c r="BQ9" s="1" t="s">
        <v>196</v>
      </c>
      <c r="BR9" s="1" t="s">
        <v>196</v>
      </c>
      <c r="BS9" s="1" t="s">
        <v>196</v>
      </c>
      <c r="BT9" s="1" t="s">
        <v>4013</v>
      </c>
      <c r="BU9" s="1" t="s">
        <v>196</v>
      </c>
      <c r="BV9" s="1" t="s">
        <v>196</v>
      </c>
      <c r="BW9" s="1" t="s">
        <v>196</v>
      </c>
      <c r="BX9" s="1" t="s">
        <v>196</v>
      </c>
      <c r="BY9" s="1" t="s">
        <v>196</v>
      </c>
      <c r="BZ9" s="1" t="s">
        <v>196</v>
      </c>
      <c r="CA9" s="1" t="s">
        <v>196</v>
      </c>
      <c r="CB9" s="1" t="s">
        <v>196</v>
      </c>
      <c r="CC9" s="1" t="s">
        <v>196</v>
      </c>
      <c r="CD9" s="1" t="s">
        <v>4474</v>
      </c>
      <c r="CE9" s="1" t="s">
        <v>196</v>
      </c>
      <c r="CF9" s="1" t="s">
        <v>196</v>
      </c>
      <c r="CG9" s="1" t="s">
        <v>196</v>
      </c>
      <c r="CH9" s="1" t="s">
        <v>196</v>
      </c>
      <c r="CI9" s="1" t="s">
        <v>196</v>
      </c>
      <c r="CJ9" s="1" t="s">
        <v>196</v>
      </c>
      <c r="CK9" s="1" t="s">
        <v>196</v>
      </c>
      <c r="CL9" s="1" t="s">
        <v>196</v>
      </c>
      <c r="CM9" s="1" t="s">
        <v>196</v>
      </c>
      <c r="CN9" s="1" t="s">
        <v>4014</v>
      </c>
      <c r="CO9" s="1" t="s">
        <v>196</v>
      </c>
      <c r="CP9" s="1" t="s">
        <v>196</v>
      </c>
      <c r="CQ9" s="1" t="s">
        <v>196</v>
      </c>
      <c r="CR9" s="1" t="s">
        <v>196</v>
      </c>
      <c r="CS9" s="1" t="s">
        <v>196</v>
      </c>
      <c r="CT9" s="1" t="s">
        <v>196</v>
      </c>
      <c r="CU9" s="1" t="s">
        <v>196</v>
      </c>
      <c r="CV9" s="1" t="s">
        <v>196</v>
      </c>
      <c r="CW9" s="1" t="s">
        <v>196</v>
      </c>
      <c r="CX9" s="1" t="s">
        <v>3221</v>
      </c>
      <c r="CY9" s="1" t="s">
        <v>3222</v>
      </c>
      <c r="CZ9" s="1" t="s">
        <v>3222</v>
      </c>
      <c r="DA9" s="1" t="s">
        <v>3225</v>
      </c>
      <c r="DB9" s="1" t="s">
        <v>3289</v>
      </c>
      <c r="DC9" s="1" t="s">
        <v>707</v>
      </c>
      <c r="DD9" s="1" t="s">
        <v>814</v>
      </c>
      <c r="DE9" s="1" t="s">
        <v>707</v>
      </c>
      <c r="DF9" s="1" t="s">
        <v>788</v>
      </c>
      <c r="DG9" s="1" t="s">
        <v>789</v>
      </c>
    </row>
    <row r="10" spans="1:111">
      <c r="A10" s="232" t="s">
        <v>4537</v>
      </c>
      <c r="B10" s="1" t="s">
        <v>699</v>
      </c>
      <c r="C10" s="1" t="s">
        <v>700</v>
      </c>
      <c r="D10" s="1" t="s">
        <v>785</v>
      </c>
      <c r="E10" s="1" t="s">
        <v>786</v>
      </c>
      <c r="F10" s="1" t="s">
        <v>787</v>
      </c>
      <c r="G10" s="1" t="s">
        <v>36</v>
      </c>
      <c r="H10" s="228">
        <v>46266</v>
      </c>
      <c r="I10" s="1" t="s">
        <v>296</v>
      </c>
      <c r="J10" s="1" t="s">
        <v>4541</v>
      </c>
      <c r="K10" s="1" t="s">
        <v>4138</v>
      </c>
      <c r="L10" s="1" t="s">
        <v>788</v>
      </c>
      <c r="M10" s="1" t="s">
        <v>789</v>
      </c>
      <c r="N10" s="1" t="s">
        <v>776</v>
      </c>
      <c r="O10" s="1" t="s">
        <v>777</v>
      </c>
      <c r="P10" s="1" t="s">
        <v>196</v>
      </c>
      <c r="Q10" s="1" t="s">
        <v>196</v>
      </c>
      <c r="R10" s="229">
        <v>0</v>
      </c>
      <c r="S10" s="229">
        <v>0.70833333333333337</v>
      </c>
      <c r="T10" s="1" t="s">
        <v>707</v>
      </c>
      <c r="U10" s="1" t="s">
        <v>196</v>
      </c>
      <c r="V10" s="1" t="s">
        <v>196</v>
      </c>
      <c r="W10" s="1" t="s">
        <v>196</v>
      </c>
      <c r="X10" s="1" t="s">
        <v>196</v>
      </c>
      <c r="Y10" s="1" t="s">
        <v>196</v>
      </c>
      <c r="Z10" s="1" t="s">
        <v>196</v>
      </c>
      <c r="AA10" s="1" t="s">
        <v>754</v>
      </c>
      <c r="AB10" s="1" t="s">
        <v>708</v>
      </c>
      <c r="AC10" s="1" t="s">
        <v>1017</v>
      </c>
      <c r="AD10" s="1" t="s">
        <v>4542</v>
      </c>
      <c r="AE10" s="1" t="s">
        <v>800</v>
      </c>
      <c r="AF10" s="1" t="s">
        <v>276</v>
      </c>
      <c r="AG10" s="1" t="s">
        <v>196</v>
      </c>
      <c r="AH10" s="1" t="s">
        <v>105</v>
      </c>
      <c r="AI10" s="1" t="s">
        <v>801</v>
      </c>
      <c r="AJ10" s="1" t="s">
        <v>276</v>
      </c>
      <c r="AK10" s="1" t="s">
        <v>196</v>
      </c>
      <c r="AL10" s="1" t="s">
        <v>122</v>
      </c>
      <c r="AM10" s="1">
        <v>4500</v>
      </c>
      <c r="AN10" s="1">
        <v>4500</v>
      </c>
      <c r="AO10" s="1">
        <v>3900</v>
      </c>
      <c r="AP10" s="1">
        <v>3900</v>
      </c>
      <c r="AQ10" s="1">
        <v>3900</v>
      </c>
      <c r="AR10" s="228">
        <v>46266</v>
      </c>
      <c r="AS10" s="228">
        <v>46273</v>
      </c>
      <c r="AT10" s="228">
        <v>46266</v>
      </c>
      <c r="AU10" s="228">
        <v>46268</v>
      </c>
      <c r="AV10" s="1" t="s">
        <v>491</v>
      </c>
      <c r="AW10" s="1" t="s">
        <v>196</v>
      </c>
      <c r="AX10" s="1" t="s">
        <v>196</v>
      </c>
      <c r="AY10" s="1" t="s">
        <v>710</v>
      </c>
      <c r="AZ10" s="1" t="s">
        <v>711</v>
      </c>
      <c r="BA10" s="1" t="s">
        <v>196</v>
      </c>
      <c r="BB10" s="228">
        <v>46273</v>
      </c>
      <c r="BC10" s="228">
        <v>46273</v>
      </c>
      <c r="BD10" s="1" t="s">
        <v>779</v>
      </c>
      <c r="BE10" s="228"/>
      <c r="BF10" s="1" t="s">
        <v>779</v>
      </c>
      <c r="BG10" s="228"/>
      <c r="BH10" s="1">
        <v>4500</v>
      </c>
      <c r="BI10" s="1">
        <v>4200</v>
      </c>
      <c r="BJ10" s="1" t="s">
        <v>802</v>
      </c>
      <c r="BK10" s="1" t="s">
        <v>196</v>
      </c>
      <c r="BL10" s="1" t="s">
        <v>196</v>
      </c>
      <c r="BM10" s="1" t="s">
        <v>196</v>
      </c>
      <c r="BN10" s="1" t="s">
        <v>196</v>
      </c>
      <c r="BO10" s="1" t="s">
        <v>196</v>
      </c>
      <c r="BP10" s="1" t="s">
        <v>196</v>
      </c>
      <c r="BQ10" s="1" t="s">
        <v>196</v>
      </c>
      <c r="BR10" s="1" t="s">
        <v>196</v>
      </c>
      <c r="BS10" s="1" t="s">
        <v>196</v>
      </c>
      <c r="BT10" s="1" t="s">
        <v>800</v>
      </c>
      <c r="BU10" s="1" t="s">
        <v>196</v>
      </c>
      <c r="BV10" s="1" t="s">
        <v>196</v>
      </c>
      <c r="BW10" s="1" t="s">
        <v>196</v>
      </c>
      <c r="BX10" s="1" t="s">
        <v>196</v>
      </c>
      <c r="BY10" s="1" t="s">
        <v>196</v>
      </c>
      <c r="BZ10" s="1" t="s">
        <v>196</v>
      </c>
      <c r="CA10" s="1" t="s">
        <v>196</v>
      </c>
      <c r="CB10" s="1" t="s">
        <v>196</v>
      </c>
      <c r="CC10" s="1" t="s">
        <v>196</v>
      </c>
      <c r="CD10" s="1" t="s">
        <v>803</v>
      </c>
      <c r="CE10" s="1" t="s">
        <v>196</v>
      </c>
      <c r="CF10" s="1" t="s">
        <v>196</v>
      </c>
      <c r="CG10" s="1" t="s">
        <v>196</v>
      </c>
      <c r="CH10" s="1" t="s">
        <v>196</v>
      </c>
      <c r="CI10" s="1" t="s">
        <v>196</v>
      </c>
      <c r="CJ10" s="1" t="s">
        <v>196</v>
      </c>
      <c r="CK10" s="1" t="s">
        <v>196</v>
      </c>
      <c r="CL10" s="1" t="s">
        <v>196</v>
      </c>
      <c r="CM10" s="1" t="s">
        <v>196</v>
      </c>
      <c r="CN10" s="1" t="s">
        <v>801</v>
      </c>
      <c r="CO10" s="1" t="s">
        <v>196</v>
      </c>
      <c r="CP10" s="1" t="s">
        <v>196</v>
      </c>
      <c r="CQ10" s="1" t="s">
        <v>196</v>
      </c>
      <c r="CR10" s="1" t="s">
        <v>196</v>
      </c>
      <c r="CS10" s="1" t="s">
        <v>196</v>
      </c>
      <c r="CT10" s="1" t="s">
        <v>196</v>
      </c>
      <c r="CU10" s="1" t="s">
        <v>196</v>
      </c>
      <c r="CV10" s="1" t="s">
        <v>196</v>
      </c>
      <c r="CW10" s="1" t="s">
        <v>196</v>
      </c>
      <c r="CX10" s="1" t="s">
        <v>3221</v>
      </c>
      <c r="CY10" s="1" t="s">
        <v>3222</v>
      </c>
      <c r="CZ10" s="1" t="s">
        <v>3222</v>
      </c>
      <c r="DA10" s="1" t="s">
        <v>3289</v>
      </c>
      <c r="DB10" s="1" t="s">
        <v>3224</v>
      </c>
      <c r="DC10" s="1" t="s">
        <v>708</v>
      </c>
      <c r="DD10" s="1" t="s">
        <v>754</v>
      </c>
      <c r="DE10" s="1" t="s">
        <v>707</v>
      </c>
      <c r="DF10" s="1" t="s">
        <v>788</v>
      </c>
      <c r="DG10" s="1" t="s">
        <v>789</v>
      </c>
    </row>
    <row r="11" spans="1:111">
      <c r="A11" s="232" t="s">
        <v>4537</v>
      </c>
      <c r="B11" s="1" t="s">
        <v>699</v>
      </c>
      <c r="C11" s="1" t="s">
        <v>700</v>
      </c>
      <c r="D11" s="1" t="s">
        <v>818</v>
      </c>
      <c r="E11" s="1" t="s">
        <v>819</v>
      </c>
      <c r="F11" s="1" t="s">
        <v>820</v>
      </c>
      <c r="G11" s="1" t="s">
        <v>166</v>
      </c>
      <c r="H11" s="228">
        <v>46266</v>
      </c>
      <c r="I11" s="1" t="s">
        <v>4365</v>
      </c>
      <c r="J11" s="1" t="s">
        <v>4543</v>
      </c>
      <c r="K11" s="1" t="s">
        <v>4544</v>
      </c>
      <c r="L11" s="1" t="s">
        <v>713</v>
      </c>
      <c r="M11" s="1" t="s">
        <v>714</v>
      </c>
      <c r="N11" s="1" t="s">
        <v>716</v>
      </c>
      <c r="O11" s="1" t="s">
        <v>717</v>
      </c>
      <c r="P11" s="1" t="s">
        <v>196</v>
      </c>
      <c r="Q11" s="1" t="s">
        <v>196</v>
      </c>
      <c r="R11" s="229">
        <v>0</v>
      </c>
      <c r="S11" s="229">
        <v>0.70833333333333337</v>
      </c>
      <c r="T11" s="1" t="s">
        <v>707</v>
      </c>
      <c r="U11" s="1" t="s">
        <v>196</v>
      </c>
      <c r="V11" s="1" t="s">
        <v>196</v>
      </c>
      <c r="W11" s="1" t="s">
        <v>196</v>
      </c>
      <c r="X11" s="1" t="s">
        <v>196</v>
      </c>
      <c r="Y11" s="1" t="s">
        <v>196</v>
      </c>
      <c r="Z11" s="1" t="s">
        <v>196</v>
      </c>
      <c r="AA11" s="1" t="s">
        <v>812</v>
      </c>
      <c r="AB11" s="1" t="s">
        <v>737</v>
      </c>
      <c r="AC11" s="1" t="s">
        <v>4545</v>
      </c>
      <c r="AD11" s="1" t="s">
        <v>4546</v>
      </c>
      <c r="AE11" s="1" t="s">
        <v>117</v>
      </c>
      <c r="AF11" s="1" t="s">
        <v>196</v>
      </c>
      <c r="AG11" s="1" t="s">
        <v>196</v>
      </c>
      <c r="AH11" s="1" t="s">
        <v>196</v>
      </c>
      <c r="AI11" s="1" t="s">
        <v>120</v>
      </c>
      <c r="AJ11" s="1" t="s">
        <v>196</v>
      </c>
      <c r="AK11" s="1" t="s">
        <v>196</v>
      </c>
      <c r="AL11" s="1" t="s">
        <v>196</v>
      </c>
      <c r="AM11" s="1">
        <v>950</v>
      </c>
      <c r="AN11" s="1">
        <v>950</v>
      </c>
      <c r="AO11" s="1">
        <v>0</v>
      </c>
      <c r="AP11" s="1">
        <v>570</v>
      </c>
      <c r="AQ11" s="1">
        <v>570</v>
      </c>
      <c r="AR11" s="228">
        <v>46266</v>
      </c>
      <c r="AS11" s="228">
        <v>46269</v>
      </c>
      <c r="AT11" s="228">
        <v>46267</v>
      </c>
      <c r="AU11" s="228">
        <v>46267</v>
      </c>
      <c r="AV11" s="1" t="s">
        <v>829</v>
      </c>
      <c r="AW11" s="1" t="s">
        <v>196</v>
      </c>
      <c r="AX11" s="1" t="s">
        <v>196</v>
      </c>
      <c r="AY11" s="1" t="s">
        <v>764</v>
      </c>
      <c r="AZ11" s="1" t="s">
        <v>765</v>
      </c>
      <c r="BA11" s="1" t="s">
        <v>196</v>
      </c>
      <c r="BB11" s="228">
        <v>46269</v>
      </c>
      <c r="BC11" s="228">
        <v>46269</v>
      </c>
      <c r="BD11" s="1" t="s">
        <v>712</v>
      </c>
      <c r="BE11" s="228">
        <v>46267</v>
      </c>
      <c r="BF11" s="1" t="s">
        <v>712</v>
      </c>
      <c r="BG11" s="228">
        <v>46267</v>
      </c>
      <c r="BH11" s="1">
        <v>950</v>
      </c>
      <c r="BI11" s="1">
        <v>950</v>
      </c>
      <c r="BJ11" s="1" t="s">
        <v>947</v>
      </c>
      <c r="BK11" s="1" t="s">
        <v>196</v>
      </c>
      <c r="BL11" s="1" t="s">
        <v>196</v>
      </c>
      <c r="BM11" s="1" t="s">
        <v>196</v>
      </c>
      <c r="BN11" s="1" t="s">
        <v>196</v>
      </c>
      <c r="BO11" s="1" t="s">
        <v>196</v>
      </c>
      <c r="BP11" s="1" t="s">
        <v>196</v>
      </c>
      <c r="BQ11" s="1" t="s">
        <v>196</v>
      </c>
      <c r="BR11" s="1" t="s">
        <v>196</v>
      </c>
      <c r="BS11" s="1" t="s">
        <v>196</v>
      </c>
      <c r="BT11" s="1" t="s">
        <v>117</v>
      </c>
      <c r="BU11" s="1" t="s">
        <v>196</v>
      </c>
      <c r="BV11" s="1" t="s">
        <v>196</v>
      </c>
      <c r="BW11" s="1" t="s">
        <v>196</v>
      </c>
      <c r="BX11" s="1" t="s">
        <v>196</v>
      </c>
      <c r="BY11" s="1" t="s">
        <v>196</v>
      </c>
      <c r="BZ11" s="1" t="s">
        <v>196</v>
      </c>
      <c r="CA11" s="1" t="s">
        <v>196</v>
      </c>
      <c r="CB11" s="1" t="s">
        <v>196</v>
      </c>
      <c r="CC11" s="1" t="s">
        <v>196</v>
      </c>
      <c r="CD11" s="1" t="s">
        <v>830</v>
      </c>
      <c r="CE11" s="1" t="s">
        <v>196</v>
      </c>
      <c r="CF11" s="1" t="s">
        <v>196</v>
      </c>
      <c r="CG11" s="1" t="s">
        <v>196</v>
      </c>
      <c r="CH11" s="1" t="s">
        <v>196</v>
      </c>
      <c r="CI11" s="1" t="s">
        <v>196</v>
      </c>
      <c r="CJ11" s="1" t="s">
        <v>196</v>
      </c>
      <c r="CK11" s="1" t="s">
        <v>196</v>
      </c>
      <c r="CL11" s="1" t="s">
        <v>196</v>
      </c>
      <c r="CM11" s="1" t="s">
        <v>196</v>
      </c>
      <c r="CN11" s="1" t="s">
        <v>120</v>
      </c>
      <c r="CO11" s="1" t="s">
        <v>196</v>
      </c>
      <c r="CP11" s="1" t="s">
        <v>196</v>
      </c>
      <c r="CQ11" s="1" t="s">
        <v>196</v>
      </c>
      <c r="CR11" s="1" t="s">
        <v>196</v>
      </c>
      <c r="CS11" s="1" t="s">
        <v>196</v>
      </c>
      <c r="CT11" s="1" t="s">
        <v>196</v>
      </c>
      <c r="CU11" s="1" t="s">
        <v>196</v>
      </c>
      <c r="CV11" s="1" t="s">
        <v>196</v>
      </c>
      <c r="CW11" s="1" t="s">
        <v>196</v>
      </c>
      <c r="CX11" s="1" t="s">
        <v>3221</v>
      </c>
      <c r="CY11" s="1" t="s">
        <v>3222</v>
      </c>
      <c r="CZ11" s="1" t="s">
        <v>3222</v>
      </c>
      <c r="DA11" s="1" t="s">
        <v>3352</v>
      </c>
      <c r="DB11" s="1" t="s">
        <v>3224</v>
      </c>
      <c r="DC11" s="1" t="s">
        <v>737</v>
      </c>
      <c r="DD11" s="1" t="s">
        <v>812</v>
      </c>
      <c r="DE11" s="1" t="s">
        <v>707</v>
      </c>
      <c r="DF11" s="1" t="s">
        <v>713</v>
      </c>
      <c r="DG11" s="1" t="s">
        <v>714</v>
      </c>
    </row>
    <row r="12" spans="1:111">
      <c r="A12" s="232" t="s">
        <v>4537</v>
      </c>
      <c r="B12" s="1" t="s">
        <v>699</v>
      </c>
      <c r="C12" s="1" t="s">
        <v>700</v>
      </c>
      <c r="D12" s="1" t="s">
        <v>818</v>
      </c>
      <c r="E12" s="1" t="s">
        <v>819</v>
      </c>
      <c r="F12" s="1" t="s">
        <v>820</v>
      </c>
      <c r="G12" s="1" t="s">
        <v>166</v>
      </c>
      <c r="H12" s="228">
        <v>46266</v>
      </c>
      <c r="I12" s="1" t="s">
        <v>4373</v>
      </c>
      <c r="J12" s="1" t="s">
        <v>4488</v>
      </c>
      <c r="K12" s="1" t="s">
        <v>4489</v>
      </c>
      <c r="L12" s="1" t="s">
        <v>713</v>
      </c>
      <c r="M12" s="1" t="s">
        <v>714</v>
      </c>
      <c r="N12" s="1" t="s">
        <v>196</v>
      </c>
      <c r="O12" s="1" t="s">
        <v>196</v>
      </c>
      <c r="P12" s="1" t="s">
        <v>196</v>
      </c>
      <c r="Q12" s="1" t="s">
        <v>196</v>
      </c>
      <c r="R12" s="229">
        <v>0</v>
      </c>
      <c r="S12" s="229">
        <v>0.45208333333333334</v>
      </c>
      <c r="T12" s="1" t="s">
        <v>707</v>
      </c>
      <c r="U12" s="1" t="s">
        <v>196</v>
      </c>
      <c r="V12" s="1" t="s">
        <v>196</v>
      </c>
      <c r="W12" s="1" t="s">
        <v>196</v>
      </c>
      <c r="X12" s="1" t="s">
        <v>196</v>
      </c>
      <c r="Y12" s="1" t="s">
        <v>196</v>
      </c>
      <c r="Z12" s="1" t="s">
        <v>196</v>
      </c>
      <c r="AA12" s="1" t="s">
        <v>726</v>
      </c>
      <c r="AB12" s="1" t="s">
        <v>707</v>
      </c>
      <c r="AC12" s="1" t="s">
        <v>4490</v>
      </c>
      <c r="AD12" s="1" t="s">
        <v>4491</v>
      </c>
      <c r="AE12" s="1" t="s">
        <v>770</v>
      </c>
      <c r="AF12" s="1" t="s">
        <v>276</v>
      </c>
      <c r="AG12" s="1" t="s">
        <v>196</v>
      </c>
      <c r="AH12" s="1" t="s">
        <v>14</v>
      </c>
      <c r="AI12" s="1" t="s">
        <v>771</v>
      </c>
      <c r="AJ12" s="1" t="s">
        <v>276</v>
      </c>
      <c r="AK12" s="1" t="s">
        <v>196</v>
      </c>
      <c r="AL12" s="1" t="s">
        <v>14</v>
      </c>
      <c r="AM12" s="1">
        <v>6000</v>
      </c>
      <c r="AN12" s="1">
        <v>1500</v>
      </c>
      <c r="AO12" s="1">
        <v>1500</v>
      </c>
      <c r="AP12" s="1">
        <v>1500</v>
      </c>
      <c r="AQ12" s="1">
        <v>3000</v>
      </c>
      <c r="AR12" s="228">
        <v>46266</v>
      </c>
      <c r="AS12" s="228">
        <v>46276</v>
      </c>
      <c r="AT12" s="228">
        <v>46266</v>
      </c>
      <c r="AU12" s="228">
        <v>46266</v>
      </c>
      <c r="AV12" s="1" t="s">
        <v>772</v>
      </c>
      <c r="AW12" s="1" t="s">
        <v>196</v>
      </c>
      <c r="AX12" s="1" t="s">
        <v>196</v>
      </c>
      <c r="AY12" s="1" t="s">
        <v>710</v>
      </c>
      <c r="AZ12" s="1" t="s">
        <v>711</v>
      </c>
      <c r="BA12" s="1" t="s">
        <v>196</v>
      </c>
      <c r="BB12" s="228">
        <v>46276</v>
      </c>
      <c r="BC12" s="228">
        <v>46276</v>
      </c>
      <c r="BD12" s="1" t="s">
        <v>712</v>
      </c>
      <c r="BE12" s="228">
        <v>46266</v>
      </c>
      <c r="BF12" s="1" t="s">
        <v>712</v>
      </c>
      <c r="BG12" s="228">
        <v>46266</v>
      </c>
      <c r="BH12" s="1">
        <v>1500</v>
      </c>
      <c r="BI12" s="1">
        <v>3000</v>
      </c>
      <c r="BJ12" s="1" t="s">
        <v>773</v>
      </c>
      <c r="BK12" s="1" t="s">
        <v>196</v>
      </c>
      <c r="BL12" s="1" t="s">
        <v>196</v>
      </c>
      <c r="BM12" s="1" t="s">
        <v>196</v>
      </c>
      <c r="BN12" s="1" t="s">
        <v>196</v>
      </c>
      <c r="BO12" s="1" t="s">
        <v>196</v>
      </c>
      <c r="BP12" s="1" t="s">
        <v>196</v>
      </c>
      <c r="BQ12" s="1" t="s">
        <v>196</v>
      </c>
      <c r="BR12" s="1" t="s">
        <v>196</v>
      </c>
      <c r="BS12" s="1" t="s">
        <v>196</v>
      </c>
      <c r="BT12" s="1" t="s">
        <v>770</v>
      </c>
      <c r="BU12" s="1" t="s">
        <v>196</v>
      </c>
      <c r="BV12" s="1" t="s">
        <v>196</v>
      </c>
      <c r="BW12" s="1" t="s">
        <v>196</v>
      </c>
      <c r="BX12" s="1" t="s">
        <v>196</v>
      </c>
      <c r="BY12" s="1" t="s">
        <v>196</v>
      </c>
      <c r="BZ12" s="1" t="s">
        <v>196</v>
      </c>
      <c r="CA12" s="1" t="s">
        <v>196</v>
      </c>
      <c r="CB12" s="1" t="s">
        <v>196</v>
      </c>
      <c r="CC12" s="1" t="s">
        <v>196</v>
      </c>
      <c r="CD12" s="1" t="s">
        <v>4492</v>
      </c>
      <c r="CE12" s="1" t="s">
        <v>196</v>
      </c>
      <c r="CF12" s="1" t="s">
        <v>196</v>
      </c>
      <c r="CG12" s="1" t="s">
        <v>196</v>
      </c>
      <c r="CH12" s="1" t="s">
        <v>196</v>
      </c>
      <c r="CI12" s="1" t="s">
        <v>196</v>
      </c>
      <c r="CJ12" s="1" t="s">
        <v>196</v>
      </c>
      <c r="CK12" s="1" t="s">
        <v>196</v>
      </c>
      <c r="CL12" s="1" t="s">
        <v>196</v>
      </c>
      <c r="CM12" s="1" t="s">
        <v>196</v>
      </c>
      <c r="CN12" s="1" t="s">
        <v>771</v>
      </c>
      <c r="CO12" s="1" t="s">
        <v>196</v>
      </c>
      <c r="CP12" s="1" t="s">
        <v>196</v>
      </c>
      <c r="CQ12" s="1" t="s">
        <v>196</v>
      </c>
      <c r="CR12" s="1" t="s">
        <v>196</v>
      </c>
      <c r="CS12" s="1" t="s">
        <v>196</v>
      </c>
      <c r="CT12" s="1" t="s">
        <v>196</v>
      </c>
      <c r="CU12" s="1" t="s">
        <v>196</v>
      </c>
      <c r="CV12" s="1" t="s">
        <v>196</v>
      </c>
      <c r="CW12" s="1" t="s">
        <v>196</v>
      </c>
      <c r="CX12" s="1" t="s">
        <v>3221</v>
      </c>
      <c r="CY12" s="1" t="s">
        <v>3222</v>
      </c>
      <c r="CZ12" s="1" t="s">
        <v>3222</v>
      </c>
      <c r="DA12" s="1" t="s">
        <v>3225</v>
      </c>
      <c r="DB12" s="1" t="s">
        <v>4493</v>
      </c>
      <c r="DC12" s="1" t="s">
        <v>707</v>
      </c>
      <c r="DD12" s="1" t="s">
        <v>726</v>
      </c>
      <c r="DE12" s="1" t="s">
        <v>707</v>
      </c>
      <c r="DF12" s="1" t="s">
        <v>713</v>
      </c>
      <c r="DG12" s="1" t="s">
        <v>714</v>
      </c>
    </row>
    <row r="13" spans="1:111">
      <c r="A13" s="232" t="s">
        <v>4537</v>
      </c>
      <c r="B13" s="1" t="s">
        <v>699</v>
      </c>
      <c r="C13" s="1" t="s">
        <v>700</v>
      </c>
      <c r="D13" s="1" t="s">
        <v>818</v>
      </c>
      <c r="E13" s="1" t="s">
        <v>819</v>
      </c>
      <c r="F13" s="1" t="s">
        <v>784</v>
      </c>
      <c r="G13" s="1" t="s">
        <v>279</v>
      </c>
      <c r="H13" s="228">
        <v>46266</v>
      </c>
      <c r="I13" s="1" t="s">
        <v>295</v>
      </c>
      <c r="J13" s="1" t="s">
        <v>4472</v>
      </c>
      <c r="K13" s="1" t="s">
        <v>4549</v>
      </c>
      <c r="L13" s="1" t="s">
        <v>713</v>
      </c>
      <c r="M13" s="1" t="s">
        <v>714</v>
      </c>
      <c r="N13" s="1" t="s">
        <v>196</v>
      </c>
      <c r="O13" s="1" t="s">
        <v>196</v>
      </c>
      <c r="P13" s="1" t="s">
        <v>196</v>
      </c>
      <c r="Q13" s="1" t="s">
        <v>196</v>
      </c>
      <c r="R13" s="229">
        <v>0</v>
      </c>
      <c r="S13" s="229">
        <v>0.57152777777777775</v>
      </c>
      <c r="T13" s="1" t="s">
        <v>707</v>
      </c>
      <c r="U13" s="1" t="s">
        <v>196</v>
      </c>
      <c r="V13" s="1" t="s">
        <v>196</v>
      </c>
      <c r="W13" s="1" t="s">
        <v>196</v>
      </c>
      <c r="X13" s="1" t="s">
        <v>196</v>
      </c>
      <c r="Y13" s="1" t="s">
        <v>196</v>
      </c>
      <c r="Z13" s="1" t="s">
        <v>196</v>
      </c>
      <c r="AA13" s="1" t="s">
        <v>737</v>
      </c>
      <c r="AB13" s="1" t="s">
        <v>743</v>
      </c>
      <c r="AC13" s="1" t="s">
        <v>4502</v>
      </c>
      <c r="AD13" s="1" t="s">
        <v>4550</v>
      </c>
      <c r="AE13" s="1" t="s">
        <v>4013</v>
      </c>
      <c r="AF13" s="1" t="s">
        <v>276</v>
      </c>
      <c r="AG13" s="1" t="s">
        <v>196</v>
      </c>
      <c r="AH13" s="1" t="s">
        <v>191</v>
      </c>
      <c r="AI13" s="1" t="s">
        <v>4014</v>
      </c>
      <c r="AJ13" s="1" t="s">
        <v>276</v>
      </c>
      <c r="AK13" s="1" t="s">
        <v>196</v>
      </c>
      <c r="AL13" s="1" t="s">
        <v>191</v>
      </c>
      <c r="AM13" s="1">
        <v>1250</v>
      </c>
      <c r="AN13" s="1">
        <v>1250</v>
      </c>
      <c r="AO13" s="1">
        <v>1250</v>
      </c>
      <c r="AP13" s="1">
        <v>1250</v>
      </c>
      <c r="AQ13" s="1">
        <v>1250</v>
      </c>
      <c r="AR13" s="228">
        <v>46266</v>
      </c>
      <c r="AS13" s="228">
        <v>46269</v>
      </c>
      <c r="AT13" s="228">
        <v>46266</v>
      </c>
      <c r="AU13" s="228">
        <v>46266</v>
      </c>
      <c r="AV13" s="1" t="s">
        <v>3952</v>
      </c>
      <c r="AW13" s="1" t="s">
        <v>196</v>
      </c>
      <c r="AX13" s="1" t="s">
        <v>196</v>
      </c>
      <c r="AY13" s="1" t="s">
        <v>710</v>
      </c>
      <c r="AZ13" s="1" t="s">
        <v>711</v>
      </c>
      <c r="BA13" s="1" t="s">
        <v>196</v>
      </c>
      <c r="BB13" s="228">
        <v>46269</v>
      </c>
      <c r="BC13" s="228">
        <v>46269</v>
      </c>
      <c r="BD13" s="1" t="s">
        <v>712</v>
      </c>
      <c r="BE13" s="228">
        <v>46266</v>
      </c>
      <c r="BF13" s="1" t="s">
        <v>712</v>
      </c>
      <c r="BG13" s="228">
        <v>46266</v>
      </c>
      <c r="BH13" s="1">
        <v>1250</v>
      </c>
      <c r="BI13" s="1">
        <v>1250</v>
      </c>
      <c r="BJ13" s="1" t="s">
        <v>1202</v>
      </c>
      <c r="BK13" s="1" t="s">
        <v>196</v>
      </c>
      <c r="BL13" s="1" t="s">
        <v>196</v>
      </c>
      <c r="BM13" s="1" t="s">
        <v>196</v>
      </c>
      <c r="BN13" s="1" t="s">
        <v>196</v>
      </c>
      <c r="BO13" s="1" t="s">
        <v>196</v>
      </c>
      <c r="BP13" s="1" t="s">
        <v>196</v>
      </c>
      <c r="BQ13" s="1" t="s">
        <v>196</v>
      </c>
      <c r="BR13" s="1" t="s">
        <v>196</v>
      </c>
      <c r="BS13" s="1" t="s">
        <v>196</v>
      </c>
      <c r="BT13" s="1" t="s">
        <v>4013</v>
      </c>
      <c r="BU13" s="1" t="s">
        <v>196</v>
      </c>
      <c r="BV13" s="1" t="s">
        <v>196</v>
      </c>
      <c r="BW13" s="1" t="s">
        <v>196</v>
      </c>
      <c r="BX13" s="1" t="s">
        <v>196</v>
      </c>
      <c r="BY13" s="1" t="s">
        <v>196</v>
      </c>
      <c r="BZ13" s="1" t="s">
        <v>196</v>
      </c>
      <c r="CA13" s="1" t="s">
        <v>196</v>
      </c>
      <c r="CB13" s="1" t="s">
        <v>196</v>
      </c>
      <c r="CC13" s="1" t="s">
        <v>196</v>
      </c>
      <c r="CD13" s="1" t="s">
        <v>4474</v>
      </c>
      <c r="CE13" s="1" t="s">
        <v>196</v>
      </c>
      <c r="CF13" s="1" t="s">
        <v>196</v>
      </c>
      <c r="CG13" s="1" t="s">
        <v>196</v>
      </c>
      <c r="CH13" s="1" t="s">
        <v>196</v>
      </c>
      <c r="CI13" s="1" t="s">
        <v>196</v>
      </c>
      <c r="CJ13" s="1" t="s">
        <v>196</v>
      </c>
      <c r="CK13" s="1" t="s">
        <v>196</v>
      </c>
      <c r="CL13" s="1" t="s">
        <v>196</v>
      </c>
      <c r="CM13" s="1" t="s">
        <v>196</v>
      </c>
      <c r="CN13" s="1" t="s">
        <v>4014</v>
      </c>
      <c r="CO13" s="1" t="s">
        <v>196</v>
      </c>
      <c r="CP13" s="1" t="s">
        <v>196</v>
      </c>
      <c r="CQ13" s="1" t="s">
        <v>196</v>
      </c>
      <c r="CR13" s="1" t="s">
        <v>196</v>
      </c>
      <c r="CS13" s="1" t="s">
        <v>196</v>
      </c>
      <c r="CT13" s="1" t="s">
        <v>196</v>
      </c>
      <c r="CU13" s="1" t="s">
        <v>196</v>
      </c>
      <c r="CV13" s="1" t="s">
        <v>196</v>
      </c>
      <c r="CW13" s="1" t="s">
        <v>196</v>
      </c>
      <c r="CX13" s="1" t="s">
        <v>3221</v>
      </c>
      <c r="CY13" s="1" t="s">
        <v>3222</v>
      </c>
      <c r="CZ13" s="1" t="s">
        <v>3222</v>
      </c>
      <c r="DA13" s="1" t="s">
        <v>4493</v>
      </c>
      <c r="DB13" s="1" t="s">
        <v>3352</v>
      </c>
      <c r="DC13" s="1" t="s">
        <v>743</v>
      </c>
      <c r="DD13" s="1" t="s">
        <v>737</v>
      </c>
      <c r="DE13" s="1" t="s">
        <v>707</v>
      </c>
      <c r="DF13" s="1" t="s">
        <v>713</v>
      </c>
      <c r="DG13" s="1" t="s">
        <v>714</v>
      </c>
    </row>
    <row r="14" spans="1:111">
      <c r="A14" s="232" t="s">
        <v>4537</v>
      </c>
      <c r="B14" s="1" t="s">
        <v>699</v>
      </c>
      <c r="C14" s="1" t="s">
        <v>700</v>
      </c>
      <c r="D14" s="1" t="s">
        <v>818</v>
      </c>
      <c r="E14" s="1" t="s">
        <v>819</v>
      </c>
      <c r="F14" s="1" t="s">
        <v>850</v>
      </c>
      <c r="G14" s="1" t="s">
        <v>470</v>
      </c>
      <c r="H14" s="228">
        <v>46266</v>
      </c>
      <c r="I14" s="1" t="s">
        <v>4365</v>
      </c>
      <c r="J14" s="1" t="s">
        <v>4543</v>
      </c>
      <c r="K14" s="1" t="s">
        <v>4551</v>
      </c>
      <c r="L14" s="1" t="s">
        <v>713</v>
      </c>
      <c r="M14" s="1" t="s">
        <v>714</v>
      </c>
      <c r="N14" s="1" t="s">
        <v>196</v>
      </c>
      <c r="O14" s="1" t="s">
        <v>196</v>
      </c>
      <c r="P14" s="1" t="s">
        <v>196</v>
      </c>
      <c r="Q14" s="1" t="s">
        <v>196</v>
      </c>
      <c r="R14" s="229">
        <v>0</v>
      </c>
      <c r="S14" s="229">
        <v>0.70833333333333337</v>
      </c>
      <c r="T14" s="1" t="s">
        <v>707</v>
      </c>
      <c r="U14" s="1" t="s">
        <v>196</v>
      </c>
      <c r="V14" s="1" t="s">
        <v>196</v>
      </c>
      <c r="W14" s="1" t="s">
        <v>196</v>
      </c>
      <c r="X14" s="1" t="s">
        <v>196</v>
      </c>
      <c r="Y14" s="1" t="s">
        <v>196</v>
      </c>
      <c r="Z14" s="1" t="s">
        <v>196</v>
      </c>
      <c r="AA14" s="1" t="s">
        <v>707</v>
      </c>
      <c r="AB14" s="1" t="s">
        <v>707</v>
      </c>
      <c r="AC14" s="1" t="s">
        <v>707</v>
      </c>
      <c r="AD14" s="1" t="s">
        <v>707</v>
      </c>
      <c r="AE14" s="1" t="s">
        <v>117</v>
      </c>
      <c r="AF14" s="1" t="s">
        <v>196</v>
      </c>
      <c r="AG14" s="1" t="s">
        <v>196</v>
      </c>
      <c r="AH14" s="1" t="s">
        <v>196</v>
      </c>
      <c r="AI14" s="1" t="s">
        <v>120</v>
      </c>
      <c r="AJ14" s="1" t="s">
        <v>196</v>
      </c>
      <c r="AK14" s="1" t="s">
        <v>196</v>
      </c>
      <c r="AL14" s="1" t="s">
        <v>196</v>
      </c>
      <c r="AM14" s="1">
        <v>950</v>
      </c>
      <c r="AN14" s="1">
        <v>1000</v>
      </c>
      <c r="AO14" s="1">
        <v>0</v>
      </c>
      <c r="AP14" s="1">
        <v>600</v>
      </c>
      <c r="AQ14" s="1">
        <v>600</v>
      </c>
      <c r="AR14" s="228">
        <v>46266</v>
      </c>
      <c r="AS14" s="228">
        <v>46269</v>
      </c>
      <c r="AT14" s="228">
        <v>46267</v>
      </c>
      <c r="AU14" s="228">
        <v>46267</v>
      </c>
      <c r="AV14" s="1" t="s">
        <v>829</v>
      </c>
      <c r="AW14" s="1" t="s">
        <v>196</v>
      </c>
      <c r="AX14" s="1" t="s">
        <v>196</v>
      </c>
      <c r="AY14" s="1" t="s">
        <v>764</v>
      </c>
      <c r="AZ14" s="1" t="s">
        <v>765</v>
      </c>
      <c r="BA14" s="1" t="s">
        <v>196</v>
      </c>
      <c r="BB14" s="228">
        <v>46269</v>
      </c>
      <c r="BC14" s="228">
        <v>46269</v>
      </c>
      <c r="BD14" s="1" t="s">
        <v>712</v>
      </c>
      <c r="BE14" s="228">
        <v>46267</v>
      </c>
      <c r="BF14" s="1" t="s">
        <v>712</v>
      </c>
      <c r="BG14" s="228">
        <v>46267</v>
      </c>
      <c r="BH14" s="1">
        <v>1000</v>
      </c>
      <c r="BI14" s="1">
        <v>1000</v>
      </c>
      <c r="BJ14" s="1" t="s">
        <v>947</v>
      </c>
      <c r="BK14" s="1" t="s">
        <v>196</v>
      </c>
      <c r="BL14" s="1" t="s">
        <v>196</v>
      </c>
      <c r="BM14" s="1" t="s">
        <v>196</v>
      </c>
      <c r="BN14" s="1" t="s">
        <v>196</v>
      </c>
      <c r="BO14" s="1" t="s">
        <v>196</v>
      </c>
      <c r="BP14" s="1" t="s">
        <v>196</v>
      </c>
      <c r="BQ14" s="1" t="s">
        <v>196</v>
      </c>
      <c r="BR14" s="1" t="s">
        <v>196</v>
      </c>
      <c r="BS14" s="1" t="s">
        <v>196</v>
      </c>
      <c r="BT14" s="1" t="s">
        <v>117</v>
      </c>
      <c r="BU14" s="1" t="s">
        <v>196</v>
      </c>
      <c r="BV14" s="1" t="s">
        <v>196</v>
      </c>
      <c r="BW14" s="1" t="s">
        <v>196</v>
      </c>
      <c r="BX14" s="1" t="s">
        <v>196</v>
      </c>
      <c r="BY14" s="1" t="s">
        <v>196</v>
      </c>
      <c r="BZ14" s="1" t="s">
        <v>196</v>
      </c>
      <c r="CA14" s="1" t="s">
        <v>196</v>
      </c>
      <c r="CB14" s="1" t="s">
        <v>196</v>
      </c>
      <c r="CC14" s="1" t="s">
        <v>196</v>
      </c>
      <c r="CD14" s="1" t="s">
        <v>830</v>
      </c>
      <c r="CE14" s="1" t="s">
        <v>196</v>
      </c>
      <c r="CF14" s="1" t="s">
        <v>196</v>
      </c>
      <c r="CG14" s="1" t="s">
        <v>196</v>
      </c>
      <c r="CH14" s="1" t="s">
        <v>196</v>
      </c>
      <c r="CI14" s="1" t="s">
        <v>196</v>
      </c>
      <c r="CJ14" s="1" t="s">
        <v>196</v>
      </c>
      <c r="CK14" s="1" t="s">
        <v>196</v>
      </c>
      <c r="CL14" s="1" t="s">
        <v>196</v>
      </c>
      <c r="CM14" s="1" t="s">
        <v>196</v>
      </c>
      <c r="CN14" s="1" t="s">
        <v>120</v>
      </c>
      <c r="CO14" s="1" t="s">
        <v>196</v>
      </c>
      <c r="CP14" s="1" t="s">
        <v>196</v>
      </c>
      <c r="CQ14" s="1" t="s">
        <v>196</v>
      </c>
      <c r="CR14" s="1" t="s">
        <v>196</v>
      </c>
      <c r="CS14" s="1" t="s">
        <v>196</v>
      </c>
      <c r="CT14" s="1" t="s">
        <v>196</v>
      </c>
      <c r="CU14" s="1" t="s">
        <v>196</v>
      </c>
      <c r="CV14" s="1" t="s">
        <v>196</v>
      </c>
      <c r="CW14" s="1" t="s">
        <v>196</v>
      </c>
      <c r="CX14" s="1" t="s">
        <v>3221</v>
      </c>
      <c r="CY14" s="1" t="s">
        <v>3222</v>
      </c>
      <c r="CZ14" s="1" t="s">
        <v>3222</v>
      </c>
      <c r="DA14" s="1" t="s">
        <v>3224</v>
      </c>
      <c r="DB14" s="1" t="s">
        <v>3224</v>
      </c>
      <c r="DC14" s="1" t="s">
        <v>707</v>
      </c>
      <c r="DD14" s="1" t="s">
        <v>707</v>
      </c>
      <c r="DE14" s="1" t="s">
        <v>707</v>
      </c>
      <c r="DF14" s="1" t="s">
        <v>713</v>
      </c>
      <c r="DG14" s="1" t="s">
        <v>714</v>
      </c>
    </row>
    <row r="15" spans="1:111">
      <c r="A15" s="232" t="s">
        <v>4537</v>
      </c>
      <c r="B15" s="1" t="s">
        <v>699</v>
      </c>
      <c r="C15" s="1" t="s">
        <v>700</v>
      </c>
      <c r="D15" s="1" t="s">
        <v>851</v>
      </c>
      <c r="E15" s="1" t="s">
        <v>852</v>
      </c>
      <c r="F15" s="1" t="s">
        <v>855</v>
      </c>
      <c r="G15" s="1" t="s">
        <v>39</v>
      </c>
      <c r="H15" s="228">
        <v>46266</v>
      </c>
      <c r="I15" s="1" t="s">
        <v>386</v>
      </c>
      <c r="J15" s="1" t="s">
        <v>4553</v>
      </c>
      <c r="K15" s="1" t="s">
        <v>4085</v>
      </c>
      <c r="L15" s="1" t="s">
        <v>713</v>
      </c>
      <c r="M15" s="1" t="s">
        <v>714</v>
      </c>
      <c r="N15" s="1" t="s">
        <v>716</v>
      </c>
      <c r="O15" s="1" t="s">
        <v>717</v>
      </c>
      <c r="P15" s="1" t="s">
        <v>705</v>
      </c>
      <c r="Q15" s="1" t="s">
        <v>706</v>
      </c>
      <c r="R15" s="229">
        <v>0</v>
      </c>
      <c r="S15" s="229">
        <v>0.70833333333333337</v>
      </c>
      <c r="T15" s="1" t="s">
        <v>707</v>
      </c>
      <c r="U15" s="1" t="s">
        <v>196</v>
      </c>
      <c r="V15" s="1" t="s">
        <v>196</v>
      </c>
      <c r="W15" s="1" t="s">
        <v>196</v>
      </c>
      <c r="X15" s="1" t="s">
        <v>196</v>
      </c>
      <c r="Y15" s="1" t="s">
        <v>196</v>
      </c>
      <c r="Z15" s="1" t="s">
        <v>196</v>
      </c>
      <c r="AA15" s="1" t="s">
        <v>718</v>
      </c>
      <c r="AB15" s="1" t="s">
        <v>737</v>
      </c>
      <c r="AC15" s="1" t="s">
        <v>4082</v>
      </c>
      <c r="AD15" s="1" t="s">
        <v>4554</v>
      </c>
      <c r="AE15" s="1" t="s">
        <v>858</v>
      </c>
      <c r="AF15" s="1" t="s">
        <v>276</v>
      </c>
      <c r="AG15" s="1" t="s">
        <v>91</v>
      </c>
      <c r="AH15" s="1" t="s">
        <v>14</v>
      </c>
      <c r="AI15" s="1" t="s">
        <v>1060</v>
      </c>
      <c r="AJ15" s="1" t="s">
        <v>276</v>
      </c>
      <c r="AK15" s="1" t="s">
        <v>91</v>
      </c>
      <c r="AL15" s="1" t="s">
        <v>14</v>
      </c>
      <c r="AM15" s="1">
        <v>20000</v>
      </c>
      <c r="AN15" s="1">
        <v>10000</v>
      </c>
      <c r="AO15" s="1">
        <v>1600</v>
      </c>
      <c r="AP15" s="1">
        <v>200</v>
      </c>
      <c r="AQ15" s="1">
        <v>400</v>
      </c>
      <c r="AR15" s="228">
        <v>46266</v>
      </c>
      <c r="AS15" s="228">
        <v>46272</v>
      </c>
      <c r="AT15" s="228">
        <v>46266</v>
      </c>
      <c r="AU15" s="228">
        <v>46267</v>
      </c>
      <c r="AV15" s="1" t="s">
        <v>39</v>
      </c>
      <c r="AW15" s="1" t="s">
        <v>196</v>
      </c>
      <c r="AX15" s="1" t="s">
        <v>196</v>
      </c>
      <c r="AY15" s="1" t="s">
        <v>710</v>
      </c>
      <c r="AZ15" s="1" t="s">
        <v>711</v>
      </c>
      <c r="BA15" s="1" t="s">
        <v>196</v>
      </c>
      <c r="BB15" s="228">
        <v>46272</v>
      </c>
      <c r="BC15" s="228">
        <v>46272</v>
      </c>
      <c r="BD15" s="1" t="s">
        <v>712</v>
      </c>
      <c r="BE15" s="228">
        <v>46267</v>
      </c>
      <c r="BF15" s="1" t="s">
        <v>712</v>
      </c>
      <c r="BG15" s="228">
        <v>46267</v>
      </c>
      <c r="BH15" s="1">
        <v>10000</v>
      </c>
      <c r="BI15" s="1">
        <v>20000</v>
      </c>
      <c r="BJ15" s="1" t="s">
        <v>1057</v>
      </c>
      <c r="BK15" s="1" t="s">
        <v>196</v>
      </c>
      <c r="BL15" s="1" t="s">
        <v>196</v>
      </c>
      <c r="BM15" s="1" t="s">
        <v>196</v>
      </c>
      <c r="BN15" s="1" t="s">
        <v>196</v>
      </c>
      <c r="BO15" s="1" t="s">
        <v>196</v>
      </c>
      <c r="BP15" s="1" t="s">
        <v>196</v>
      </c>
      <c r="BQ15" s="1" t="s">
        <v>196</v>
      </c>
      <c r="BR15" s="1" t="s">
        <v>196</v>
      </c>
      <c r="BS15" s="1" t="s">
        <v>196</v>
      </c>
      <c r="BT15" s="1" t="s">
        <v>858</v>
      </c>
      <c r="BU15" s="1" t="s">
        <v>196</v>
      </c>
      <c r="BV15" s="1" t="s">
        <v>196</v>
      </c>
      <c r="BW15" s="1" t="s">
        <v>196</v>
      </c>
      <c r="BX15" s="1" t="s">
        <v>196</v>
      </c>
      <c r="BY15" s="1" t="s">
        <v>196</v>
      </c>
      <c r="BZ15" s="1" t="s">
        <v>196</v>
      </c>
      <c r="CA15" s="1" t="s">
        <v>196</v>
      </c>
      <c r="CB15" s="1" t="s">
        <v>196</v>
      </c>
      <c r="CC15" s="1" t="s">
        <v>196</v>
      </c>
      <c r="CD15" s="1" t="s">
        <v>1061</v>
      </c>
      <c r="CE15" s="1" t="s">
        <v>196</v>
      </c>
      <c r="CF15" s="1" t="s">
        <v>196</v>
      </c>
      <c r="CG15" s="1" t="s">
        <v>196</v>
      </c>
      <c r="CH15" s="1" t="s">
        <v>196</v>
      </c>
      <c r="CI15" s="1" t="s">
        <v>196</v>
      </c>
      <c r="CJ15" s="1" t="s">
        <v>196</v>
      </c>
      <c r="CK15" s="1" t="s">
        <v>196</v>
      </c>
      <c r="CL15" s="1" t="s">
        <v>196</v>
      </c>
      <c r="CM15" s="1" t="s">
        <v>196</v>
      </c>
      <c r="CN15" s="1" t="s">
        <v>1060</v>
      </c>
      <c r="CO15" s="1" t="s">
        <v>196</v>
      </c>
      <c r="CP15" s="1" t="s">
        <v>196</v>
      </c>
      <c r="CQ15" s="1" t="s">
        <v>196</v>
      </c>
      <c r="CR15" s="1" t="s">
        <v>196</v>
      </c>
      <c r="CS15" s="1" t="s">
        <v>196</v>
      </c>
      <c r="CT15" s="1" t="s">
        <v>196</v>
      </c>
      <c r="CU15" s="1" t="s">
        <v>196</v>
      </c>
      <c r="CV15" s="1" t="s">
        <v>196</v>
      </c>
      <c r="CW15" s="1" t="s">
        <v>196</v>
      </c>
      <c r="CX15" s="1" t="s">
        <v>3221</v>
      </c>
      <c r="CY15" s="1" t="s">
        <v>3222</v>
      </c>
      <c r="CZ15" s="1" t="s">
        <v>3222</v>
      </c>
      <c r="DA15" s="1" t="s">
        <v>3310</v>
      </c>
      <c r="DB15" s="1" t="s">
        <v>3224</v>
      </c>
      <c r="DC15" s="1" t="s">
        <v>737</v>
      </c>
      <c r="DD15" s="1" t="s">
        <v>718</v>
      </c>
      <c r="DE15" s="1" t="s">
        <v>707</v>
      </c>
      <c r="DF15" s="1" t="s">
        <v>713</v>
      </c>
      <c r="DG15" s="1" t="s">
        <v>714</v>
      </c>
    </row>
    <row r="16" spans="1:111">
      <c r="A16" s="232" t="s">
        <v>4537</v>
      </c>
      <c r="B16" s="1" t="s">
        <v>699</v>
      </c>
      <c r="C16" s="1" t="s">
        <v>700</v>
      </c>
      <c r="D16" s="1" t="s">
        <v>851</v>
      </c>
      <c r="E16" s="1" t="s">
        <v>852</v>
      </c>
      <c r="F16" s="1" t="s">
        <v>855</v>
      </c>
      <c r="G16" s="1" t="s">
        <v>39</v>
      </c>
      <c r="H16" s="228">
        <v>46266</v>
      </c>
      <c r="I16" s="1" t="s">
        <v>4365</v>
      </c>
      <c r="J16" s="1" t="s">
        <v>4543</v>
      </c>
      <c r="K16" s="1" t="s">
        <v>4555</v>
      </c>
      <c r="L16" s="1" t="s">
        <v>796</v>
      </c>
      <c r="M16" s="1" t="s">
        <v>797</v>
      </c>
      <c r="N16" s="1" t="s">
        <v>713</v>
      </c>
      <c r="O16" s="1" t="s">
        <v>714</v>
      </c>
      <c r="P16" s="1" t="s">
        <v>196</v>
      </c>
      <c r="Q16" s="1" t="s">
        <v>196</v>
      </c>
      <c r="R16" s="229">
        <v>0</v>
      </c>
      <c r="S16" s="229">
        <v>0.6166666666666667</v>
      </c>
      <c r="T16" s="1" t="s">
        <v>707</v>
      </c>
      <c r="U16" s="1" t="s">
        <v>196</v>
      </c>
      <c r="V16" s="1" t="s">
        <v>196</v>
      </c>
      <c r="W16" s="1" t="s">
        <v>196</v>
      </c>
      <c r="X16" s="1" t="s">
        <v>196</v>
      </c>
      <c r="Y16" s="1" t="s">
        <v>196</v>
      </c>
      <c r="Z16" s="1" t="s">
        <v>196</v>
      </c>
      <c r="AA16" s="1" t="s">
        <v>707</v>
      </c>
      <c r="AB16" s="1" t="s">
        <v>707</v>
      </c>
      <c r="AC16" s="1" t="s">
        <v>4556</v>
      </c>
      <c r="AD16" s="1" t="s">
        <v>4557</v>
      </c>
      <c r="AE16" s="1" t="s">
        <v>117</v>
      </c>
      <c r="AF16" s="1" t="s">
        <v>196</v>
      </c>
      <c r="AG16" s="1" t="s">
        <v>196</v>
      </c>
      <c r="AH16" s="1" t="s">
        <v>196</v>
      </c>
      <c r="AI16" s="1" t="s">
        <v>120</v>
      </c>
      <c r="AJ16" s="1" t="s">
        <v>196</v>
      </c>
      <c r="AK16" s="1" t="s">
        <v>196</v>
      </c>
      <c r="AL16" s="1" t="s">
        <v>196</v>
      </c>
      <c r="AM16" s="1">
        <v>950</v>
      </c>
      <c r="AN16" s="1">
        <v>1000</v>
      </c>
      <c r="AO16" s="1">
        <v>1000</v>
      </c>
      <c r="AP16" s="1">
        <v>1000</v>
      </c>
      <c r="AQ16" s="1">
        <v>950</v>
      </c>
      <c r="AR16" s="228">
        <v>46266</v>
      </c>
      <c r="AS16" s="228">
        <v>46269</v>
      </c>
      <c r="AT16" s="228">
        <v>46266</v>
      </c>
      <c r="AU16" s="228">
        <v>46266</v>
      </c>
      <c r="AV16" s="1" t="s">
        <v>829</v>
      </c>
      <c r="AW16" s="1" t="s">
        <v>196</v>
      </c>
      <c r="AX16" s="1" t="s">
        <v>196</v>
      </c>
      <c r="AY16" s="1" t="s">
        <v>764</v>
      </c>
      <c r="AZ16" s="1" t="s">
        <v>765</v>
      </c>
      <c r="BA16" s="1" t="s">
        <v>196</v>
      </c>
      <c r="BB16" s="228">
        <v>46269</v>
      </c>
      <c r="BC16" s="228">
        <v>46269</v>
      </c>
      <c r="BD16" s="1" t="s">
        <v>712</v>
      </c>
      <c r="BE16" s="228">
        <v>46266</v>
      </c>
      <c r="BF16" s="1" t="s">
        <v>712</v>
      </c>
      <c r="BG16" s="228">
        <v>46267</v>
      </c>
      <c r="BH16" s="1">
        <v>1000</v>
      </c>
      <c r="BI16" s="1">
        <v>950</v>
      </c>
      <c r="BJ16" s="1" t="s">
        <v>947</v>
      </c>
      <c r="BK16" s="1" t="s">
        <v>196</v>
      </c>
      <c r="BL16" s="1" t="s">
        <v>196</v>
      </c>
      <c r="BM16" s="1" t="s">
        <v>196</v>
      </c>
      <c r="BN16" s="1" t="s">
        <v>196</v>
      </c>
      <c r="BO16" s="1" t="s">
        <v>196</v>
      </c>
      <c r="BP16" s="1" t="s">
        <v>196</v>
      </c>
      <c r="BQ16" s="1" t="s">
        <v>196</v>
      </c>
      <c r="BR16" s="1" t="s">
        <v>196</v>
      </c>
      <c r="BS16" s="1" t="s">
        <v>196</v>
      </c>
      <c r="BT16" s="1" t="s">
        <v>117</v>
      </c>
      <c r="BU16" s="1" t="s">
        <v>196</v>
      </c>
      <c r="BV16" s="1" t="s">
        <v>196</v>
      </c>
      <c r="BW16" s="1" t="s">
        <v>196</v>
      </c>
      <c r="BX16" s="1" t="s">
        <v>196</v>
      </c>
      <c r="BY16" s="1" t="s">
        <v>196</v>
      </c>
      <c r="BZ16" s="1" t="s">
        <v>196</v>
      </c>
      <c r="CA16" s="1" t="s">
        <v>196</v>
      </c>
      <c r="CB16" s="1" t="s">
        <v>196</v>
      </c>
      <c r="CC16" s="1" t="s">
        <v>196</v>
      </c>
      <c r="CD16" s="1" t="s">
        <v>830</v>
      </c>
      <c r="CE16" s="1" t="s">
        <v>196</v>
      </c>
      <c r="CF16" s="1" t="s">
        <v>196</v>
      </c>
      <c r="CG16" s="1" t="s">
        <v>196</v>
      </c>
      <c r="CH16" s="1" t="s">
        <v>196</v>
      </c>
      <c r="CI16" s="1" t="s">
        <v>196</v>
      </c>
      <c r="CJ16" s="1" t="s">
        <v>196</v>
      </c>
      <c r="CK16" s="1" t="s">
        <v>196</v>
      </c>
      <c r="CL16" s="1" t="s">
        <v>196</v>
      </c>
      <c r="CM16" s="1" t="s">
        <v>196</v>
      </c>
      <c r="CN16" s="1" t="s">
        <v>120</v>
      </c>
      <c r="CO16" s="1" t="s">
        <v>196</v>
      </c>
      <c r="CP16" s="1" t="s">
        <v>196</v>
      </c>
      <c r="CQ16" s="1" t="s">
        <v>196</v>
      </c>
      <c r="CR16" s="1" t="s">
        <v>196</v>
      </c>
      <c r="CS16" s="1" t="s">
        <v>196</v>
      </c>
      <c r="CT16" s="1" t="s">
        <v>196</v>
      </c>
      <c r="CU16" s="1" t="s">
        <v>196</v>
      </c>
      <c r="CV16" s="1" t="s">
        <v>196</v>
      </c>
      <c r="CW16" s="1" t="s">
        <v>196</v>
      </c>
      <c r="CX16" s="1" t="s">
        <v>3221</v>
      </c>
      <c r="CY16" s="1" t="s">
        <v>3222</v>
      </c>
      <c r="CZ16" s="1" t="s">
        <v>3222</v>
      </c>
      <c r="DA16" s="1" t="s">
        <v>3255</v>
      </c>
      <c r="DB16" s="1" t="s">
        <v>3310</v>
      </c>
      <c r="DC16" s="1" t="s">
        <v>707</v>
      </c>
      <c r="DD16" s="1" t="s">
        <v>707</v>
      </c>
      <c r="DE16" s="1" t="s">
        <v>707</v>
      </c>
      <c r="DF16" s="1" t="s">
        <v>796</v>
      </c>
      <c r="DG16" s="1" t="s">
        <v>797</v>
      </c>
    </row>
    <row r="17" spans="1:111">
      <c r="A17" s="232" t="s">
        <v>4537</v>
      </c>
      <c r="B17" s="1" t="s">
        <v>699</v>
      </c>
      <c r="C17" s="1" t="s">
        <v>700</v>
      </c>
      <c r="D17" s="1" t="s">
        <v>818</v>
      </c>
      <c r="E17" s="1" t="s">
        <v>819</v>
      </c>
      <c r="F17" s="1" t="s">
        <v>820</v>
      </c>
      <c r="G17" s="1" t="s">
        <v>166</v>
      </c>
      <c r="H17" s="228">
        <v>46262</v>
      </c>
      <c r="I17" s="1" t="s">
        <v>0</v>
      </c>
      <c r="J17" s="1" t="s">
        <v>4480</v>
      </c>
      <c r="K17" s="1" t="s">
        <v>4481</v>
      </c>
      <c r="L17" s="1" t="s">
        <v>788</v>
      </c>
      <c r="M17" s="1" t="s">
        <v>789</v>
      </c>
      <c r="N17" s="1" t="s">
        <v>196</v>
      </c>
      <c r="O17" s="1" t="s">
        <v>196</v>
      </c>
      <c r="P17" s="1" t="s">
        <v>196</v>
      </c>
      <c r="Q17" s="1" t="s">
        <v>196</v>
      </c>
      <c r="R17" s="229">
        <v>0</v>
      </c>
      <c r="S17" s="229">
        <v>0.46527777777777779</v>
      </c>
      <c r="T17" s="1" t="s">
        <v>707</v>
      </c>
      <c r="U17" s="1" t="s">
        <v>196</v>
      </c>
      <c r="V17" s="1" t="s">
        <v>196</v>
      </c>
      <c r="W17" s="1" t="s">
        <v>196</v>
      </c>
      <c r="X17" s="1" t="s">
        <v>196</v>
      </c>
      <c r="Y17" s="1" t="s">
        <v>196</v>
      </c>
      <c r="Z17" s="1" t="s">
        <v>196</v>
      </c>
      <c r="AA17" s="1" t="s">
        <v>743</v>
      </c>
      <c r="AB17" s="1" t="s">
        <v>707</v>
      </c>
      <c r="AC17" s="1" t="s">
        <v>811</v>
      </c>
      <c r="AD17" s="1" t="s">
        <v>4482</v>
      </c>
      <c r="AE17" s="1" t="s">
        <v>4483</v>
      </c>
      <c r="AF17" s="1" t="s">
        <v>838</v>
      </c>
      <c r="AG17" s="1" t="s">
        <v>91</v>
      </c>
      <c r="AH17" s="1" t="s">
        <v>14</v>
      </c>
      <c r="AI17" s="1" t="s">
        <v>1060</v>
      </c>
      <c r="AJ17" s="1" t="s">
        <v>276</v>
      </c>
      <c r="AK17" s="1" t="s">
        <v>91</v>
      </c>
      <c r="AL17" s="1" t="s">
        <v>14</v>
      </c>
      <c r="AM17" s="1">
        <v>2400</v>
      </c>
      <c r="AN17" s="1">
        <v>1200</v>
      </c>
      <c r="AO17" s="1">
        <v>1200</v>
      </c>
      <c r="AP17" s="1">
        <v>1200</v>
      </c>
      <c r="AQ17" s="1">
        <v>2400</v>
      </c>
      <c r="AR17" s="228">
        <v>46261</v>
      </c>
      <c r="AS17" s="228">
        <v>46265</v>
      </c>
      <c r="AT17" s="228">
        <v>46262</v>
      </c>
      <c r="AU17" s="228">
        <v>46262</v>
      </c>
      <c r="AV17" s="1" t="s">
        <v>366</v>
      </c>
      <c r="AW17" s="1" t="s">
        <v>196</v>
      </c>
      <c r="AX17" s="1" t="s">
        <v>196</v>
      </c>
      <c r="AY17" s="1" t="s">
        <v>710</v>
      </c>
      <c r="AZ17" s="1" t="s">
        <v>711</v>
      </c>
      <c r="BA17" s="1" t="s">
        <v>196</v>
      </c>
      <c r="BB17" s="228">
        <v>46265</v>
      </c>
      <c r="BC17" s="228">
        <v>46265</v>
      </c>
      <c r="BD17" s="1" t="s">
        <v>712</v>
      </c>
      <c r="BE17" s="228">
        <v>46262</v>
      </c>
      <c r="BF17" s="1" t="s">
        <v>712</v>
      </c>
      <c r="BG17" s="228">
        <v>46262</v>
      </c>
      <c r="BH17" s="1">
        <v>1200</v>
      </c>
      <c r="BI17" s="1">
        <v>2400</v>
      </c>
      <c r="BJ17" s="1" t="s">
        <v>4484</v>
      </c>
      <c r="BK17" s="1" t="s">
        <v>196</v>
      </c>
      <c r="BL17" s="1" t="s">
        <v>196</v>
      </c>
      <c r="BM17" s="1" t="s">
        <v>196</v>
      </c>
      <c r="BN17" s="1" t="s">
        <v>196</v>
      </c>
      <c r="BO17" s="1" t="s">
        <v>196</v>
      </c>
      <c r="BP17" s="1" t="s">
        <v>196</v>
      </c>
      <c r="BQ17" s="1" t="s">
        <v>196</v>
      </c>
      <c r="BR17" s="1" t="s">
        <v>196</v>
      </c>
      <c r="BS17" s="1" t="s">
        <v>196</v>
      </c>
      <c r="BT17" s="1" t="s">
        <v>4483</v>
      </c>
      <c r="BU17" s="1" t="s">
        <v>196</v>
      </c>
      <c r="BV17" s="1" t="s">
        <v>196</v>
      </c>
      <c r="BW17" s="1" t="s">
        <v>196</v>
      </c>
      <c r="BX17" s="1" t="s">
        <v>196</v>
      </c>
      <c r="BY17" s="1" t="s">
        <v>196</v>
      </c>
      <c r="BZ17" s="1" t="s">
        <v>196</v>
      </c>
      <c r="CA17" s="1" t="s">
        <v>196</v>
      </c>
      <c r="CB17" s="1" t="s">
        <v>196</v>
      </c>
      <c r="CC17" s="1" t="s">
        <v>196</v>
      </c>
      <c r="CD17" s="1" t="s">
        <v>1061</v>
      </c>
      <c r="CE17" s="1" t="s">
        <v>196</v>
      </c>
      <c r="CF17" s="1" t="s">
        <v>196</v>
      </c>
      <c r="CG17" s="1" t="s">
        <v>196</v>
      </c>
      <c r="CH17" s="1" t="s">
        <v>196</v>
      </c>
      <c r="CI17" s="1" t="s">
        <v>196</v>
      </c>
      <c r="CJ17" s="1" t="s">
        <v>196</v>
      </c>
      <c r="CK17" s="1" t="s">
        <v>196</v>
      </c>
      <c r="CL17" s="1" t="s">
        <v>196</v>
      </c>
      <c r="CM17" s="1" t="s">
        <v>196</v>
      </c>
      <c r="CN17" s="1" t="s">
        <v>1060</v>
      </c>
      <c r="CO17" s="1" t="s">
        <v>196</v>
      </c>
      <c r="CP17" s="1" t="s">
        <v>196</v>
      </c>
      <c r="CQ17" s="1" t="s">
        <v>196</v>
      </c>
      <c r="CR17" s="1" t="s">
        <v>196</v>
      </c>
      <c r="CS17" s="1" t="s">
        <v>196</v>
      </c>
      <c r="CT17" s="1" t="s">
        <v>196</v>
      </c>
      <c r="CU17" s="1" t="s">
        <v>196</v>
      </c>
      <c r="CV17" s="1" t="s">
        <v>196</v>
      </c>
      <c r="CW17" s="1" t="s">
        <v>196</v>
      </c>
      <c r="CX17" s="1" t="s">
        <v>3221</v>
      </c>
      <c r="CY17" s="1" t="s">
        <v>3222</v>
      </c>
      <c r="CZ17" s="1" t="s">
        <v>3222</v>
      </c>
      <c r="DA17" s="1" t="s">
        <v>3225</v>
      </c>
      <c r="DB17" s="1" t="s">
        <v>3275</v>
      </c>
      <c r="DC17" s="1" t="s">
        <v>707</v>
      </c>
      <c r="DD17" s="1" t="s">
        <v>743</v>
      </c>
      <c r="DE17" s="1" t="s">
        <v>707</v>
      </c>
      <c r="DF17" s="1" t="s">
        <v>788</v>
      </c>
      <c r="DG17" s="1" t="s">
        <v>789</v>
      </c>
    </row>
    <row r="18" spans="1:111">
      <c r="A18" s="232" t="s">
        <v>4537</v>
      </c>
      <c r="B18" s="1" t="s">
        <v>699</v>
      </c>
      <c r="C18" s="1" t="s">
        <v>700</v>
      </c>
      <c r="D18" s="1" t="s">
        <v>818</v>
      </c>
      <c r="E18" s="1" t="s">
        <v>819</v>
      </c>
      <c r="F18" s="1" t="s">
        <v>820</v>
      </c>
      <c r="G18" s="1" t="s">
        <v>166</v>
      </c>
      <c r="H18" s="228">
        <v>46262</v>
      </c>
      <c r="I18" s="1" t="s">
        <v>363</v>
      </c>
      <c r="J18" s="1" t="s">
        <v>4485</v>
      </c>
      <c r="K18" s="1" t="s">
        <v>4046</v>
      </c>
      <c r="L18" s="1" t="s">
        <v>788</v>
      </c>
      <c r="M18" s="1" t="s">
        <v>789</v>
      </c>
      <c r="N18" s="1" t="s">
        <v>196</v>
      </c>
      <c r="O18" s="1" t="s">
        <v>196</v>
      </c>
      <c r="P18" s="1" t="s">
        <v>196</v>
      </c>
      <c r="Q18" s="1" t="s">
        <v>196</v>
      </c>
      <c r="R18" s="229">
        <v>0</v>
      </c>
      <c r="S18" s="229">
        <v>0.58333333333333337</v>
      </c>
      <c r="T18" s="1" t="s">
        <v>707</v>
      </c>
      <c r="U18" s="1" t="s">
        <v>196</v>
      </c>
      <c r="V18" s="1" t="s">
        <v>196</v>
      </c>
      <c r="W18" s="1" t="s">
        <v>196</v>
      </c>
      <c r="X18" s="1" t="s">
        <v>196</v>
      </c>
      <c r="Y18" s="1" t="s">
        <v>196</v>
      </c>
      <c r="Z18" s="1" t="s">
        <v>196</v>
      </c>
      <c r="AA18" s="1" t="s">
        <v>737</v>
      </c>
      <c r="AB18" s="1" t="s">
        <v>743</v>
      </c>
      <c r="AC18" s="1" t="s">
        <v>753</v>
      </c>
      <c r="AD18" s="1" t="s">
        <v>790</v>
      </c>
      <c r="AE18" s="1" t="s">
        <v>196</v>
      </c>
      <c r="AF18" s="1" t="s">
        <v>196</v>
      </c>
      <c r="AG18" s="1" t="s">
        <v>196</v>
      </c>
      <c r="AH18" s="1" t="s">
        <v>196</v>
      </c>
      <c r="AI18" s="1" t="s">
        <v>1060</v>
      </c>
      <c r="AJ18" s="1" t="s">
        <v>276</v>
      </c>
      <c r="AK18" s="1" t="s">
        <v>91</v>
      </c>
      <c r="AL18" s="1" t="s">
        <v>14</v>
      </c>
      <c r="AM18" s="1">
        <v>2800</v>
      </c>
      <c r="AN18" s="1">
        <v>800</v>
      </c>
      <c r="AO18" s="1">
        <v>800</v>
      </c>
      <c r="AP18" s="1">
        <v>800</v>
      </c>
      <c r="AQ18" s="1">
        <v>2400</v>
      </c>
      <c r="AR18" s="228">
        <v>46261</v>
      </c>
      <c r="AS18" s="228">
        <v>46265</v>
      </c>
      <c r="AT18" s="228">
        <v>46262</v>
      </c>
      <c r="AU18" s="228">
        <v>46262</v>
      </c>
      <c r="AV18" s="1" t="s">
        <v>366</v>
      </c>
      <c r="AW18" s="1" t="s">
        <v>196</v>
      </c>
      <c r="AX18" s="1" t="s">
        <v>196</v>
      </c>
      <c r="AY18" s="1" t="s">
        <v>710</v>
      </c>
      <c r="AZ18" s="1" t="s">
        <v>711</v>
      </c>
      <c r="BA18" s="1" t="s">
        <v>196</v>
      </c>
      <c r="BB18" s="228">
        <v>46265</v>
      </c>
      <c r="BC18" s="228">
        <v>46265</v>
      </c>
      <c r="BD18" s="1" t="s">
        <v>712</v>
      </c>
      <c r="BE18" s="228">
        <v>46262</v>
      </c>
      <c r="BF18" s="1" t="s">
        <v>712</v>
      </c>
      <c r="BG18" s="228">
        <v>46262</v>
      </c>
      <c r="BH18" s="1">
        <v>800</v>
      </c>
      <c r="BI18" s="1">
        <v>2400</v>
      </c>
      <c r="BJ18" s="1" t="s">
        <v>4486</v>
      </c>
      <c r="BK18" s="1" t="s">
        <v>1057</v>
      </c>
      <c r="BL18" s="1" t="s">
        <v>196</v>
      </c>
      <c r="BM18" s="1" t="s">
        <v>196</v>
      </c>
      <c r="BN18" s="1" t="s">
        <v>196</v>
      </c>
      <c r="BO18" s="1" t="s">
        <v>196</v>
      </c>
      <c r="BP18" s="1" t="s">
        <v>196</v>
      </c>
      <c r="BQ18" s="1" t="s">
        <v>196</v>
      </c>
      <c r="BR18" s="1" t="s">
        <v>196</v>
      </c>
      <c r="BS18" s="1" t="s">
        <v>196</v>
      </c>
      <c r="BT18" s="1" t="s">
        <v>4487</v>
      </c>
      <c r="BU18" s="1" t="s">
        <v>858</v>
      </c>
      <c r="BV18" s="1" t="s">
        <v>196</v>
      </c>
      <c r="BW18" s="1" t="s">
        <v>196</v>
      </c>
      <c r="BX18" s="1" t="s">
        <v>196</v>
      </c>
      <c r="BY18" s="1" t="s">
        <v>196</v>
      </c>
      <c r="BZ18" s="1" t="s">
        <v>196</v>
      </c>
      <c r="CA18" s="1" t="s">
        <v>196</v>
      </c>
      <c r="CB18" s="1" t="s">
        <v>196</v>
      </c>
      <c r="CC18" s="1" t="s">
        <v>196</v>
      </c>
      <c r="CD18" s="1" t="s">
        <v>1061</v>
      </c>
      <c r="CE18" s="1" t="s">
        <v>196</v>
      </c>
      <c r="CF18" s="1" t="s">
        <v>196</v>
      </c>
      <c r="CG18" s="1" t="s">
        <v>196</v>
      </c>
      <c r="CH18" s="1" t="s">
        <v>196</v>
      </c>
      <c r="CI18" s="1" t="s">
        <v>196</v>
      </c>
      <c r="CJ18" s="1" t="s">
        <v>196</v>
      </c>
      <c r="CK18" s="1" t="s">
        <v>196</v>
      </c>
      <c r="CL18" s="1" t="s">
        <v>196</v>
      </c>
      <c r="CM18" s="1" t="s">
        <v>196</v>
      </c>
      <c r="CN18" s="1" t="s">
        <v>1060</v>
      </c>
      <c r="CO18" s="1" t="s">
        <v>196</v>
      </c>
      <c r="CP18" s="1" t="s">
        <v>196</v>
      </c>
      <c r="CQ18" s="1" t="s">
        <v>196</v>
      </c>
      <c r="CR18" s="1" t="s">
        <v>196</v>
      </c>
      <c r="CS18" s="1" t="s">
        <v>196</v>
      </c>
      <c r="CT18" s="1" t="s">
        <v>196</v>
      </c>
      <c r="CU18" s="1" t="s">
        <v>196</v>
      </c>
      <c r="CV18" s="1" t="s">
        <v>196</v>
      </c>
      <c r="CW18" s="1" t="s">
        <v>196</v>
      </c>
      <c r="CX18" s="1" t="s">
        <v>3221</v>
      </c>
      <c r="CY18" s="1" t="s">
        <v>3222</v>
      </c>
      <c r="CZ18" s="1" t="s">
        <v>3222</v>
      </c>
      <c r="DA18" s="1" t="s">
        <v>3275</v>
      </c>
      <c r="DB18" s="1" t="s">
        <v>3255</v>
      </c>
      <c r="DC18" s="1" t="s">
        <v>743</v>
      </c>
      <c r="DD18" s="1" t="s">
        <v>737</v>
      </c>
      <c r="DE18" s="1" t="s">
        <v>707</v>
      </c>
      <c r="DF18" s="1" t="s">
        <v>788</v>
      </c>
      <c r="DG18" s="1" t="s">
        <v>789</v>
      </c>
    </row>
    <row r="19" spans="1:111">
      <c r="A19" s="232" t="s">
        <v>4537</v>
      </c>
      <c r="B19" s="1" t="s">
        <v>699</v>
      </c>
      <c r="C19" s="1" t="s">
        <v>700</v>
      </c>
      <c r="D19" s="1" t="s">
        <v>851</v>
      </c>
      <c r="E19" s="1" t="s">
        <v>852</v>
      </c>
      <c r="F19" s="1" t="s">
        <v>855</v>
      </c>
      <c r="G19" s="1" t="s">
        <v>39</v>
      </c>
      <c r="H19" s="228">
        <v>46262</v>
      </c>
      <c r="I19" s="1" t="s">
        <v>359</v>
      </c>
      <c r="J19" s="1" t="s">
        <v>4500</v>
      </c>
      <c r="K19" s="1" t="s">
        <v>4504</v>
      </c>
      <c r="L19" s="1" t="s">
        <v>796</v>
      </c>
      <c r="M19" s="1" t="s">
        <v>797</v>
      </c>
      <c r="N19" s="1" t="s">
        <v>716</v>
      </c>
      <c r="O19" s="1" t="s">
        <v>717</v>
      </c>
      <c r="P19" s="1" t="s">
        <v>776</v>
      </c>
      <c r="Q19" s="1" t="s">
        <v>777</v>
      </c>
      <c r="R19" s="229">
        <v>0</v>
      </c>
      <c r="S19" s="229">
        <v>0.61458333333333337</v>
      </c>
      <c r="T19" s="1" t="s">
        <v>707</v>
      </c>
      <c r="U19" s="1" t="s">
        <v>196</v>
      </c>
      <c r="V19" s="1" t="s">
        <v>196</v>
      </c>
      <c r="W19" s="1" t="s">
        <v>196</v>
      </c>
      <c r="X19" s="1" t="s">
        <v>196</v>
      </c>
      <c r="Y19" s="1" t="s">
        <v>196</v>
      </c>
      <c r="Z19" s="1" t="s">
        <v>196</v>
      </c>
      <c r="AA19" s="1" t="s">
        <v>745</v>
      </c>
      <c r="AB19" s="1" t="s">
        <v>743</v>
      </c>
      <c r="AC19" s="1" t="s">
        <v>4064</v>
      </c>
      <c r="AD19" s="1" t="s">
        <v>4505</v>
      </c>
      <c r="AE19" s="1" t="s">
        <v>858</v>
      </c>
      <c r="AF19" s="1" t="s">
        <v>276</v>
      </c>
      <c r="AG19" s="1" t="s">
        <v>91</v>
      </c>
      <c r="AH19" s="1" t="s">
        <v>14</v>
      </c>
      <c r="AI19" s="1" t="s">
        <v>1060</v>
      </c>
      <c r="AJ19" s="1" t="s">
        <v>276</v>
      </c>
      <c r="AK19" s="1" t="s">
        <v>91</v>
      </c>
      <c r="AL19" s="1" t="s">
        <v>14</v>
      </c>
      <c r="AM19" s="1">
        <v>20000</v>
      </c>
      <c r="AN19" s="1">
        <v>10000</v>
      </c>
      <c r="AO19" s="1">
        <v>8000</v>
      </c>
      <c r="AP19" s="1">
        <v>8000</v>
      </c>
      <c r="AQ19" s="1">
        <v>16000</v>
      </c>
      <c r="AR19" s="228">
        <v>46261</v>
      </c>
      <c r="AS19" s="228">
        <v>46265</v>
      </c>
      <c r="AT19" s="228">
        <v>46261</v>
      </c>
      <c r="AU19" s="228">
        <v>46262</v>
      </c>
      <c r="AV19" s="1" t="s">
        <v>39</v>
      </c>
      <c r="AW19" s="1" t="s">
        <v>196</v>
      </c>
      <c r="AX19" s="1" t="s">
        <v>196</v>
      </c>
      <c r="AY19" s="1" t="s">
        <v>710</v>
      </c>
      <c r="AZ19" s="1" t="s">
        <v>711</v>
      </c>
      <c r="BA19" s="1" t="s">
        <v>196</v>
      </c>
      <c r="BB19" s="228">
        <v>46265</v>
      </c>
      <c r="BC19" s="228">
        <v>46265</v>
      </c>
      <c r="BD19" s="1" t="s">
        <v>712</v>
      </c>
      <c r="BE19" s="228">
        <v>46262</v>
      </c>
      <c r="BF19" s="1" t="s">
        <v>712</v>
      </c>
      <c r="BG19" s="228">
        <v>46262</v>
      </c>
      <c r="BH19" s="1">
        <v>10000</v>
      </c>
      <c r="BI19" s="1">
        <v>20000</v>
      </c>
      <c r="BJ19" s="1" t="s">
        <v>1057</v>
      </c>
      <c r="BK19" s="1" t="s">
        <v>196</v>
      </c>
      <c r="BL19" s="1" t="s">
        <v>196</v>
      </c>
      <c r="BM19" s="1" t="s">
        <v>196</v>
      </c>
      <c r="BN19" s="1" t="s">
        <v>196</v>
      </c>
      <c r="BO19" s="1" t="s">
        <v>196</v>
      </c>
      <c r="BP19" s="1" t="s">
        <v>196</v>
      </c>
      <c r="BQ19" s="1" t="s">
        <v>196</v>
      </c>
      <c r="BR19" s="1" t="s">
        <v>196</v>
      </c>
      <c r="BS19" s="1" t="s">
        <v>196</v>
      </c>
      <c r="BT19" s="1" t="s">
        <v>858</v>
      </c>
      <c r="BU19" s="1" t="s">
        <v>196</v>
      </c>
      <c r="BV19" s="1" t="s">
        <v>196</v>
      </c>
      <c r="BW19" s="1" t="s">
        <v>196</v>
      </c>
      <c r="BX19" s="1" t="s">
        <v>196</v>
      </c>
      <c r="BY19" s="1" t="s">
        <v>196</v>
      </c>
      <c r="BZ19" s="1" t="s">
        <v>196</v>
      </c>
      <c r="CA19" s="1" t="s">
        <v>196</v>
      </c>
      <c r="CB19" s="1" t="s">
        <v>196</v>
      </c>
      <c r="CC19" s="1" t="s">
        <v>196</v>
      </c>
      <c r="CD19" s="1" t="s">
        <v>1061</v>
      </c>
      <c r="CE19" s="1" t="s">
        <v>196</v>
      </c>
      <c r="CF19" s="1" t="s">
        <v>196</v>
      </c>
      <c r="CG19" s="1" t="s">
        <v>196</v>
      </c>
      <c r="CH19" s="1" t="s">
        <v>196</v>
      </c>
      <c r="CI19" s="1" t="s">
        <v>196</v>
      </c>
      <c r="CJ19" s="1" t="s">
        <v>196</v>
      </c>
      <c r="CK19" s="1" t="s">
        <v>196</v>
      </c>
      <c r="CL19" s="1" t="s">
        <v>196</v>
      </c>
      <c r="CM19" s="1" t="s">
        <v>196</v>
      </c>
      <c r="CN19" s="1" t="s">
        <v>1060</v>
      </c>
      <c r="CO19" s="1" t="s">
        <v>196</v>
      </c>
      <c r="CP19" s="1" t="s">
        <v>196</v>
      </c>
      <c r="CQ19" s="1" t="s">
        <v>196</v>
      </c>
      <c r="CR19" s="1" t="s">
        <v>196</v>
      </c>
      <c r="CS19" s="1" t="s">
        <v>196</v>
      </c>
      <c r="CT19" s="1" t="s">
        <v>196</v>
      </c>
      <c r="CU19" s="1" t="s">
        <v>196</v>
      </c>
      <c r="CV19" s="1" t="s">
        <v>196</v>
      </c>
      <c r="CW19" s="1" t="s">
        <v>196</v>
      </c>
      <c r="CX19" s="1" t="s">
        <v>3221</v>
      </c>
      <c r="CY19" s="1" t="s">
        <v>3222</v>
      </c>
      <c r="CZ19" s="1" t="s">
        <v>3222</v>
      </c>
      <c r="DA19" s="1" t="s">
        <v>3225</v>
      </c>
      <c r="DB19" s="1" t="s">
        <v>3299</v>
      </c>
      <c r="DC19" s="1" t="s">
        <v>743</v>
      </c>
      <c r="DD19" s="1" t="s">
        <v>745</v>
      </c>
      <c r="DE19" s="1" t="s">
        <v>707</v>
      </c>
      <c r="DF19" s="1" t="s">
        <v>796</v>
      </c>
      <c r="DG19" s="1" t="s">
        <v>797</v>
      </c>
    </row>
    <row r="20" spans="1:111">
      <c r="A20" s="232" t="s">
        <v>4537</v>
      </c>
      <c r="B20" s="1" t="s">
        <v>699</v>
      </c>
      <c r="C20" s="1" t="s">
        <v>700</v>
      </c>
      <c r="D20" s="1" t="s">
        <v>818</v>
      </c>
      <c r="E20" s="1" t="s">
        <v>819</v>
      </c>
      <c r="F20" s="1" t="s">
        <v>820</v>
      </c>
      <c r="G20" s="1" t="s">
        <v>166</v>
      </c>
      <c r="H20" s="228">
        <v>46261</v>
      </c>
      <c r="I20" s="1" t="s">
        <v>160</v>
      </c>
      <c r="J20" s="1" t="s">
        <v>4476</v>
      </c>
      <c r="K20" s="1" t="s">
        <v>4477</v>
      </c>
      <c r="L20" s="1" t="s">
        <v>788</v>
      </c>
      <c r="M20" s="1" t="s">
        <v>789</v>
      </c>
      <c r="N20" s="1" t="s">
        <v>196</v>
      </c>
      <c r="O20" s="1" t="s">
        <v>196</v>
      </c>
      <c r="P20" s="1" t="s">
        <v>196</v>
      </c>
      <c r="Q20" s="1" t="s">
        <v>196</v>
      </c>
      <c r="R20" s="229">
        <v>0</v>
      </c>
      <c r="S20" s="229">
        <v>0.70833333333333337</v>
      </c>
      <c r="T20" s="1" t="s">
        <v>707</v>
      </c>
      <c r="U20" s="1" t="s">
        <v>196</v>
      </c>
      <c r="V20" s="1" t="s">
        <v>196</v>
      </c>
      <c r="W20" s="1" t="s">
        <v>196</v>
      </c>
      <c r="X20" s="1" t="s">
        <v>196</v>
      </c>
      <c r="Y20" s="1" t="s">
        <v>196</v>
      </c>
      <c r="Z20" s="1" t="s">
        <v>196</v>
      </c>
      <c r="AA20" s="1" t="s">
        <v>737</v>
      </c>
      <c r="AB20" s="1" t="s">
        <v>737</v>
      </c>
      <c r="AC20" s="1" t="s">
        <v>811</v>
      </c>
      <c r="AD20" s="1" t="s">
        <v>4478</v>
      </c>
      <c r="AE20" s="1" t="s">
        <v>3024</v>
      </c>
      <c r="AF20" s="1" t="s">
        <v>838</v>
      </c>
      <c r="AG20" s="1" t="s">
        <v>91</v>
      </c>
      <c r="AH20" s="1" t="s">
        <v>14</v>
      </c>
      <c r="AI20" s="1" t="s">
        <v>1060</v>
      </c>
      <c r="AJ20" s="1" t="s">
        <v>276</v>
      </c>
      <c r="AK20" s="1" t="s">
        <v>91</v>
      </c>
      <c r="AL20" s="1" t="s">
        <v>14</v>
      </c>
      <c r="AM20" s="1">
        <v>3200</v>
      </c>
      <c r="AN20" s="1">
        <v>1600</v>
      </c>
      <c r="AO20" s="1">
        <v>1600</v>
      </c>
      <c r="AP20" s="1">
        <v>1600</v>
      </c>
      <c r="AQ20" s="1">
        <v>3200</v>
      </c>
      <c r="AR20" s="228">
        <v>46261</v>
      </c>
      <c r="AS20" s="228">
        <v>46265</v>
      </c>
      <c r="AT20" s="228">
        <v>46261</v>
      </c>
      <c r="AU20" s="228">
        <v>46261</v>
      </c>
      <c r="AV20" s="1" t="s">
        <v>366</v>
      </c>
      <c r="AW20" s="1" t="s">
        <v>196</v>
      </c>
      <c r="AX20" s="1" t="s">
        <v>196</v>
      </c>
      <c r="AY20" s="1" t="s">
        <v>710</v>
      </c>
      <c r="AZ20" s="1" t="s">
        <v>711</v>
      </c>
      <c r="BA20" s="1" t="s">
        <v>196</v>
      </c>
      <c r="BB20" s="228">
        <v>46265</v>
      </c>
      <c r="BC20" s="228">
        <v>46265</v>
      </c>
      <c r="BD20" s="1" t="s">
        <v>712</v>
      </c>
      <c r="BE20" s="228">
        <v>46261</v>
      </c>
      <c r="BF20" s="1" t="s">
        <v>712</v>
      </c>
      <c r="BG20" s="228">
        <v>46261</v>
      </c>
      <c r="BH20" s="1">
        <v>1600</v>
      </c>
      <c r="BI20" s="1">
        <v>3200</v>
      </c>
      <c r="BJ20" s="1" t="s">
        <v>3025</v>
      </c>
      <c r="BK20" s="1" t="s">
        <v>196</v>
      </c>
      <c r="BL20" s="1" t="s">
        <v>196</v>
      </c>
      <c r="BM20" s="1" t="s">
        <v>196</v>
      </c>
      <c r="BN20" s="1" t="s">
        <v>196</v>
      </c>
      <c r="BO20" s="1" t="s">
        <v>196</v>
      </c>
      <c r="BP20" s="1" t="s">
        <v>196</v>
      </c>
      <c r="BQ20" s="1" t="s">
        <v>196</v>
      </c>
      <c r="BR20" s="1" t="s">
        <v>196</v>
      </c>
      <c r="BS20" s="1" t="s">
        <v>196</v>
      </c>
      <c r="BT20" s="1" t="s">
        <v>3024</v>
      </c>
      <c r="BU20" s="1" t="s">
        <v>196</v>
      </c>
      <c r="BV20" s="1" t="s">
        <v>196</v>
      </c>
      <c r="BW20" s="1" t="s">
        <v>196</v>
      </c>
      <c r="BX20" s="1" t="s">
        <v>196</v>
      </c>
      <c r="BY20" s="1" t="s">
        <v>196</v>
      </c>
      <c r="BZ20" s="1" t="s">
        <v>196</v>
      </c>
      <c r="CA20" s="1" t="s">
        <v>196</v>
      </c>
      <c r="CB20" s="1" t="s">
        <v>196</v>
      </c>
      <c r="CC20" s="1" t="s">
        <v>196</v>
      </c>
      <c r="CD20" s="1" t="s">
        <v>1061</v>
      </c>
      <c r="CE20" s="1" t="s">
        <v>196</v>
      </c>
      <c r="CF20" s="1" t="s">
        <v>196</v>
      </c>
      <c r="CG20" s="1" t="s">
        <v>196</v>
      </c>
      <c r="CH20" s="1" t="s">
        <v>196</v>
      </c>
      <c r="CI20" s="1" t="s">
        <v>196</v>
      </c>
      <c r="CJ20" s="1" t="s">
        <v>196</v>
      </c>
      <c r="CK20" s="1" t="s">
        <v>196</v>
      </c>
      <c r="CL20" s="1" t="s">
        <v>196</v>
      </c>
      <c r="CM20" s="1" t="s">
        <v>196</v>
      </c>
      <c r="CN20" s="1" t="s">
        <v>1060</v>
      </c>
      <c r="CO20" s="1" t="s">
        <v>196</v>
      </c>
      <c r="CP20" s="1" t="s">
        <v>196</v>
      </c>
      <c r="CQ20" s="1" t="s">
        <v>196</v>
      </c>
      <c r="CR20" s="1" t="s">
        <v>196</v>
      </c>
      <c r="CS20" s="1" t="s">
        <v>196</v>
      </c>
      <c r="CT20" s="1" t="s">
        <v>196</v>
      </c>
      <c r="CU20" s="1" t="s">
        <v>196</v>
      </c>
      <c r="CV20" s="1" t="s">
        <v>196</v>
      </c>
      <c r="CW20" s="1" t="s">
        <v>196</v>
      </c>
      <c r="CX20" s="1" t="s">
        <v>3221</v>
      </c>
      <c r="CY20" s="1" t="s">
        <v>3222</v>
      </c>
      <c r="CZ20" s="1" t="s">
        <v>3222</v>
      </c>
      <c r="DA20" s="1" t="s">
        <v>3255</v>
      </c>
      <c r="DB20" s="1" t="s">
        <v>3224</v>
      </c>
      <c r="DC20" s="1" t="s">
        <v>737</v>
      </c>
      <c r="DD20" s="1" t="s">
        <v>737</v>
      </c>
      <c r="DE20" s="1" t="s">
        <v>707</v>
      </c>
      <c r="DF20" s="1" t="s">
        <v>788</v>
      </c>
      <c r="DG20" s="1" t="s">
        <v>789</v>
      </c>
    </row>
    <row r="21" spans="1:111">
      <c r="A21" s="232" t="s">
        <v>4537</v>
      </c>
      <c r="B21" s="1" t="s">
        <v>699</v>
      </c>
      <c r="C21" s="1" t="s">
        <v>700</v>
      </c>
      <c r="D21" s="1" t="s">
        <v>818</v>
      </c>
      <c r="E21" s="1" t="s">
        <v>819</v>
      </c>
      <c r="F21" s="1" t="s">
        <v>820</v>
      </c>
      <c r="G21" s="1" t="s">
        <v>166</v>
      </c>
      <c r="H21" s="228">
        <v>46261</v>
      </c>
      <c r="I21" s="1" t="s">
        <v>376</v>
      </c>
      <c r="J21" s="1" t="s">
        <v>4401</v>
      </c>
      <c r="K21" s="1" t="s">
        <v>4479</v>
      </c>
      <c r="L21" s="1" t="s">
        <v>796</v>
      </c>
      <c r="M21" s="1" t="s">
        <v>797</v>
      </c>
      <c r="N21" s="1" t="s">
        <v>196</v>
      </c>
      <c r="O21" s="1" t="s">
        <v>196</v>
      </c>
      <c r="P21" s="1" t="s">
        <v>196</v>
      </c>
      <c r="Q21" s="1" t="s">
        <v>196</v>
      </c>
      <c r="R21" s="229">
        <v>0</v>
      </c>
      <c r="S21" s="229">
        <v>0.70833333333333337</v>
      </c>
      <c r="T21" s="1" t="s">
        <v>707</v>
      </c>
      <c r="U21" s="1" t="s">
        <v>196</v>
      </c>
      <c r="V21" s="1" t="s">
        <v>196</v>
      </c>
      <c r="W21" s="1" t="s">
        <v>196</v>
      </c>
      <c r="X21" s="1" t="s">
        <v>196</v>
      </c>
      <c r="Y21" s="1" t="s">
        <v>196</v>
      </c>
      <c r="Z21" s="1" t="s">
        <v>196</v>
      </c>
      <c r="AA21" s="1" t="s">
        <v>707</v>
      </c>
      <c r="AB21" s="1" t="s">
        <v>707</v>
      </c>
      <c r="AC21" s="1" t="s">
        <v>707</v>
      </c>
      <c r="AD21" s="1" t="s">
        <v>707</v>
      </c>
      <c r="AE21" s="1" t="s">
        <v>4475</v>
      </c>
      <c r="AF21" s="1" t="s">
        <v>276</v>
      </c>
      <c r="AG21" s="1" t="s">
        <v>196</v>
      </c>
      <c r="AH21" s="1" t="s">
        <v>14</v>
      </c>
      <c r="AI21" s="1" t="s">
        <v>4048</v>
      </c>
      <c r="AJ21" s="1" t="s">
        <v>276</v>
      </c>
      <c r="AK21" s="1" t="s">
        <v>196</v>
      </c>
      <c r="AL21" s="1" t="s">
        <v>14</v>
      </c>
      <c r="AM21" s="1">
        <v>394</v>
      </c>
      <c r="AN21" s="1">
        <v>400</v>
      </c>
      <c r="AO21" s="1">
        <v>0</v>
      </c>
      <c r="AP21" s="1">
        <v>0</v>
      </c>
      <c r="AQ21" s="1">
        <v>394</v>
      </c>
      <c r="AR21" s="228">
        <v>46259</v>
      </c>
      <c r="AS21" s="228">
        <v>46265</v>
      </c>
      <c r="AT21" s="228">
        <v>46260</v>
      </c>
      <c r="AU21" s="228">
        <v>46260</v>
      </c>
      <c r="AV21" s="1" t="s">
        <v>166</v>
      </c>
      <c r="AW21" s="1" t="s">
        <v>196</v>
      </c>
      <c r="AX21" s="1" t="s">
        <v>196</v>
      </c>
      <c r="AY21" s="1" t="s">
        <v>710</v>
      </c>
      <c r="AZ21" s="1" t="s">
        <v>711</v>
      </c>
      <c r="BA21" s="1" t="s">
        <v>196</v>
      </c>
      <c r="BB21" s="228">
        <v>46265</v>
      </c>
      <c r="BC21" s="228">
        <v>46265</v>
      </c>
      <c r="BD21" s="1" t="s">
        <v>712</v>
      </c>
      <c r="BE21" s="228">
        <v>46261</v>
      </c>
      <c r="BF21" s="1" t="s">
        <v>712</v>
      </c>
      <c r="BG21" s="228">
        <v>46261</v>
      </c>
      <c r="BH21" s="1">
        <v>400</v>
      </c>
      <c r="BI21" s="1">
        <v>394</v>
      </c>
      <c r="BJ21" s="1" t="s">
        <v>1048</v>
      </c>
      <c r="BK21" s="1" t="s">
        <v>196</v>
      </c>
      <c r="BL21" s="1" t="s">
        <v>196</v>
      </c>
      <c r="BM21" s="1" t="s">
        <v>196</v>
      </c>
      <c r="BN21" s="1" t="s">
        <v>196</v>
      </c>
      <c r="BO21" s="1" t="s">
        <v>196</v>
      </c>
      <c r="BP21" s="1" t="s">
        <v>196</v>
      </c>
      <c r="BQ21" s="1" t="s">
        <v>196</v>
      </c>
      <c r="BR21" s="1" t="s">
        <v>196</v>
      </c>
      <c r="BS21" s="1" t="s">
        <v>196</v>
      </c>
      <c r="BT21" s="1" t="s">
        <v>4475</v>
      </c>
      <c r="BU21" s="1" t="s">
        <v>196</v>
      </c>
      <c r="BV21" s="1" t="s">
        <v>196</v>
      </c>
      <c r="BW21" s="1" t="s">
        <v>196</v>
      </c>
      <c r="BX21" s="1" t="s">
        <v>196</v>
      </c>
      <c r="BY21" s="1" t="s">
        <v>196</v>
      </c>
      <c r="BZ21" s="1" t="s">
        <v>196</v>
      </c>
      <c r="CA21" s="1" t="s">
        <v>196</v>
      </c>
      <c r="CB21" s="1" t="s">
        <v>196</v>
      </c>
      <c r="CC21" s="1" t="s">
        <v>196</v>
      </c>
      <c r="CD21" s="1" t="s">
        <v>1823</v>
      </c>
      <c r="CE21" s="1" t="s">
        <v>196</v>
      </c>
      <c r="CF21" s="1" t="s">
        <v>196</v>
      </c>
      <c r="CG21" s="1" t="s">
        <v>196</v>
      </c>
      <c r="CH21" s="1" t="s">
        <v>196</v>
      </c>
      <c r="CI21" s="1" t="s">
        <v>196</v>
      </c>
      <c r="CJ21" s="1" t="s">
        <v>196</v>
      </c>
      <c r="CK21" s="1" t="s">
        <v>196</v>
      </c>
      <c r="CL21" s="1" t="s">
        <v>196</v>
      </c>
      <c r="CM21" s="1" t="s">
        <v>196</v>
      </c>
      <c r="CN21" s="1" t="s">
        <v>4048</v>
      </c>
      <c r="CO21" s="1" t="s">
        <v>196</v>
      </c>
      <c r="CP21" s="1" t="s">
        <v>196</v>
      </c>
      <c r="CQ21" s="1" t="s">
        <v>196</v>
      </c>
      <c r="CR21" s="1" t="s">
        <v>196</v>
      </c>
      <c r="CS21" s="1" t="s">
        <v>196</v>
      </c>
      <c r="CT21" s="1" t="s">
        <v>196</v>
      </c>
      <c r="CU21" s="1" t="s">
        <v>196</v>
      </c>
      <c r="CV21" s="1" t="s">
        <v>196</v>
      </c>
      <c r="CW21" s="1" t="s">
        <v>196</v>
      </c>
      <c r="CX21" s="1" t="s">
        <v>3221</v>
      </c>
      <c r="CY21" s="1" t="s">
        <v>3222</v>
      </c>
      <c r="CZ21" s="1" t="s">
        <v>3222</v>
      </c>
      <c r="DA21" s="1" t="s">
        <v>3224</v>
      </c>
      <c r="DB21" s="1" t="s">
        <v>3224</v>
      </c>
      <c r="DC21" s="1" t="s">
        <v>707</v>
      </c>
      <c r="DD21" s="1" t="s">
        <v>707</v>
      </c>
      <c r="DE21" s="1" t="s">
        <v>707</v>
      </c>
      <c r="DF21" s="1" t="s">
        <v>796</v>
      </c>
      <c r="DG21" s="1" t="s">
        <v>797</v>
      </c>
    </row>
    <row r="22" spans="1:111">
      <c r="A22" s="232" t="s">
        <v>4537</v>
      </c>
      <c r="B22" s="1" t="s">
        <v>699</v>
      </c>
      <c r="C22" s="1" t="s">
        <v>700</v>
      </c>
      <c r="D22" s="1" t="s">
        <v>851</v>
      </c>
      <c r="E22" s="1" t="s">
        <v>852</v>
      </c>
      <c r="F22" s="1" t="s">
        <v>855</v>
      </c>
      <c r="G22" s="1" t="s">
        <v>39</v>
      </c>
      <c r="H22" s="228">
        <v>46261</v>
      </c>
      <c r="I22" s="1" t="s">
        <v>0</v>
      </c>
      <c r="J22" s="1" t="s">
        <v>4480</v>
      </c>
      <c r="K22" s="1" t="s">
        <v>3802</v>
      </c>
      <c r="L22" s="1" t="s">
        <v>713</v>
      </c>
      <c r="M22" s="1" t="s">
        <v>714</v>
      </c>
      <c r="N22" s="1" t="s">
        <v>716</v>
      </c>
      <c r="O22" s="1" t="s">
        <v>717</v>
      </c>
      <c r="P22" s="1" t="s">
        <v>705</v>
      </c>
      <c r="Q22" s="1" t="s">
        <v>706</v>
      </c>
      <c r="R22" s="229">
        <v>0</v>
      </c>
      <c r="S22" s="229">
        <v>0.59861111111111109</v>
      </c>
      <c r="T22" s="1" t="s">
        <v>707</v>
      </c>
      <c r="U22" s="1" t="s">
        <v>196</v>
      </c>
      <c r="V22" s="1" t="s">
        <v>196</v>
      </c>
      <c r="W22" s="1" t="s">
        <v>196</v>
      </c>
      <c r="X22" s="1" t="s">
        <v>196</v>
      </c>
      <c r="Y22" s="1" t="s">
        <v>196</v>
      </c>
      <c r="Z22" s="1" t="s">
        <v>196</v>
      </c>
      <c r="AA22" s="1" t="s">
        <v>707</v>
      </c>
      <c r="AB22" s="1" t="s">
        <v>707</v>
      </c>
      <c r="AC22" s="1" t="s">
        <v>3419</v>
      </c>
      <c r="AD22" s="1" t="s">
        <v>3895</v>
      </c>
      <c r="AE22" s="1" t="s">
        <v>4483</v>
      </c>
      <c r="AF22" s="1" t="s">
        <v>838</v>
      </c>
      <c r="AG22" s="1" t="s">
        <v>91</v>
      </c>
      <c r="AH22" s="1" t="s">
        <v>14</v>
      </c>
      <c r="AI22" s="1" t="s">
        <v>1060</v>
      </c>
      <c r="AJ22" s="1" t="s">
        <v>276</v>
      </c>
      <c r="AK22" s="1" t="s">
        <v>91</v>
      </c>
      <c r="AL22" s="1" t="s">
        <v>14</v>
      </c>
      <c r="AM22" s="1">
        <v>2400</v>
      </c>
      <c r="AN22" s="1">
        <v>600</v>
      </c>
      <c r="AO22" s="1">
        <v>0</v>
      </c>
      <c r="AP22" s="1">
        <v>600</v>
      </c>
      <c r="AQ22" s="1">
        <v>1200</v>
      </c>
      <c r="AR22" s="228">
        <v>46261</v>
      </c>
      <c r="AS22" s="228">
        <v>46265</v>
      </c>
      <c r="AT22" s="228">
        <v>46262</v>
      </c>
      <c r="AU22" s="228">
        <v>46262</v>
      </c>
      <c r="AV22" s="1" t="s">
        <v>366</v>
      </c>
      <c r="AW22" s="1" t="s">
        <v>196</v>
      </c>
      <c r="AX22" s="1" t="s">
        <v>196</v>
      </c>
      <c r="AY22" s="1" t="s">
        <v>710</v>
      </c>
      <c r="AZ22" s="1" t="s">
        <v>711</v>
      </c>
      <c r="BA22" s="1" t="s">
        <v>196</v>
      </c>
      <c r="BB22" s="228">
        <v>46265</v>
      </c>
      <c r="BC22" s="228">
        <v>46265</v>
      </c>
      <c r="BD22" s="1" t="s">
        <v>712</v>
      </c>
      <c r="BE22" s="228">
        <v>46261</v>
      </c>
      <c r="BF22" s="1" t="s">
        <v>712</v>
      </c>
      <c r="BG22" s="228">
        <v>46262</v>
      </c>
      <c r="BH22" s="1">
        <v>600</v>
      </c>
      <c r="BI22" s="1">
        <v>1200</v>
      </c>
      <c r="BJ22" s="1" t="s">
        <v>4484</v>
      </c>
      <c r="BK22" s="1" t="s">
        <v>196</v>
      </c>
      <c r="BL22" s="1" t="s">
        <v>196</v>
      </c>
      <c r="BM22" s="1" t="s">
        <v>196</v>
      </c>
      <c r="BN22" s="1" t="s">
        <v>196</v>
      </c>
      <c r="BO22" s="1" t="s">
        <v>196</v>
      </c>
      <c r="BP22" s="1" t="s">
        <v>196</v>
      </c>
      <c r="BQ22" s="1" t="s">
        <v>196</v>
      </c>
      <c r="BR22" s="1" t="s">
        <v>196</v>
      </c>
      <c r="BS22" s="1" t="s">
        <v>196</v>
      </c>
      <c r="BT22" s="1" t="s">
        <v>4483</v>
      </c>
      <c r="BU22" s="1" t="s">
        <v>196</v>
      </c>
      <c r="BV22" s="1" t="s">
        <v>196</v>
      </c>
      <c r="BW22" s="1" t="s">
        <v>196</v>
      </c>
      <c r="BX22" s="1" t="s">
        <v>196</v>
      </c>
      <c r="BY22" s="1" t="s">
        <v>196</v>
      </c>
      <c r="BZ22" s="1" t="s">
        <v>196</v>
      </c>
      <c r="CA22" s="1" t="s">
        <v>196</v>
      </c>
      <c r="CB22" s="1" t="s">
        <v>196</v>
      </c>
      <c r="CC22" s="1" t="s">
        <v>196</v>
      </c>
      <c r="CD22" s="1" t="s">
        <v>1061</v>
      </c>
      <c r="CE22" s="1" t="s">
        <v>196</v>
      </c>
      <c r="CF22" s="1" t="s">
        <v>196</v>
      </c>
      <c r="CG22" s="1" t="s">
        <v>196</v>
      </c>
      <c r="CH22" s="1" t="s">
        <v>196</v>
      </c>
      <c r="CI22" s="1" t="s">
        <v>196</v>
      </c>
      <c r="CJ22" s="1" t="s">
        <v>196</v>
      </c>
      <c r="CK22" s="1" t="s">
        <v>196</v>
      </c>
      <c r="CL22" s="1" t="s">
        <v>196</v>
      </c>
      <c r="CM22" s="1" t="s">
        <v>196</v>
      </c>
      <c r="CN22" s="1" t="s">
        <v>1060</v>
      </c>
      <c r="CO22" s="1" t="s">
        <v>196</v>
      </c>
      <c r="CP22" s="1" t="s">
        <v>196</v>
      </c>
      <c r="CQ22" s="1" t="s">
        <v>196</v>
      </c>
      <c r="CR22" s="1" t="s">
        <v>196</v>
      </c>
      <c r="CS22" s="1" t="s">
        <v>196</v>
      </c>
      <c r="CT22" s="1" t="s">
        <v>196</v>
      </c>
      <c r="CU22" s="1" t="s">
        <v>196</v>
      </c>
      <c r="CV22" s="1" t="s">
        <v>196</v>
      </c>
      <c r="CW22" s="1" t="s">
        <v>196</v>
      </c>
      <c r="CX22" s="1" t="s">
        <v>3221</v>
      </c>
      <c r="CY22" s="1" t="s">
        <v>3222</v>
      </c>
      <c r="CZ22" s="1" t="s">
        <v>3222</v>
      </c>
      <c r="DA22" s="1" t="s">
        <v>3255</v>
      </c>
      <c r="DB22" s="1" t="s">
        <v>4161</v>
      </c>
      <c r="DC22" s="1" t="s">
        <v>707</v>
      </c>
      <c r="DD22" s="1" t="s">
        <v>707</v>
      </c>
      <c r="DE22" s="1" t="s">
        <v>707</v>
      </c>
      <c r="DF22" s="1" t="s">
        <v>705</v>
      </c>
      <c r="DG22" s="1" t="s">
        <v>706</v>
      </c>
    </row>
    <row r="23" spans="1:111">
      <c r="A23" s="232" t="s">
        <v>4537</v>
      </c>
      <c r="B23" s="1" t="s">
        <v>699</v>
      </c>
      <c r="C23" s="1" t="s">
        <v>700</v>
      </c>
      <c r="D23" s="1" t="s">
        <v>851</v>
      </c>
      <c r="E23" s="1" t="s">
        <v>852</v>
      </c>
      <c r="F23" s="1" t="s">
        <v>855</v>
      </c>
      <c r="G23" s="1" t="s">
        <v>39</v>
      </c>
      <c r="H23" s="228">
        <v>46261</v>
      </c>
      <c r="I23" s="1" t="s">
        <v>363</v>
      </c>
      <c r="J23" s="1" t="s">
        <v>4485</v>
      </c>
      <c r="K23" s="1" t="s">
        <v>4006</v>
      </c>
      <c r="L23" s="1" t="s">
        <v>713</v>
      </c>
      <c r="M23" s="1" t="s">
        <v>714</v>
      </c>
      <c r="N23" s="1" t="s">
        <v>716</v>
      </c>
      <c r="O23" s="1" t="s">
        <v>717</v>
      </c>
      <c r="P23" s="1" t="s">
        <v>705</v>
      </c>
      <c r="Q23" s="1" t="s">
        <v>706</v>
      </c>
      <c r="R23" s="229">
        <v>0</v>
      </c>
      <c r="S23" s="229">
        <v>0.61319444444444449</v>
      </c>
      <c r="T23" s="1" t="s">
        <v>707</v>
      </c>
      <c r="U23" s="1" t="s">
        <v>196</v>
      </c>
      <c r="V23" s="1" t="s">
        <v>196</v>
      </c>
      <c r="W23" s="1" t="s">
        <v>196</v>
      </c>
      <c r="X23" s="1" t="s">
        <v>196</v>
      </c>
      <c r="Y23" s="1" t="s">
        <v>196</v>
      </c>
      <c r="Z23" s="1" t="s">
        <v>196</v>
      </c>
      <c r="AA23" s="1" t="s">
        <v>707</v>
      </c>
      <c r="AB23" s="1" t="s">
        <v>707</v>
      </c>
      <c r="AC23" s="1" t="s">
        <v>987</v>
      </c>
      <c r="AD23" s="1" t="s">
        <v>2031</v>
      </c>
      <c r="AE23" s="1" t="s">
        <v>196</v>
      </c>
      <c r="AF23" s="1" t="s">
        <v>196</v>
      </c>
      <c r="AG23" s="1" t="s">
        <v>196</v>
      </c>
      <c r="AH23" s="1" t="s">
        <v>196</v>
      </c>
      <c r="AI23" s="1" t="s">
        <v>1060</v>
      </c>
      <c r="AJ23" s="1" t="s">
        <v>276</v>
      </c>
      <c r="AK23" s="1" t="s">
        <v>91</v>
      </c>
      <c r="AL23" s="1" t="s">
        <v>14</v>
      </c>
      <c r="AM23" s="1">
        <v>2800</v>
      </c>
      <c r="AN23" s="1">
        <v>600</v>
      </c>
      <c r="AO23" s="1">
        <v>0</v>
      </c>
      <c r="AP23" s="1">
        <v>600</v>
      </c>
      <c r="AQ23" s="1">
        <v>2800</v>
      </c>
      <c r="AR23" s="228">
        <v>46261</v>
      </c>
      <c r="AS23" s="228">
        <v>46265</v>
      </c>
      <c r="AT23" s="228">
        <v>46262</v>
      </c>
      <c r="AU23" s="228">
        <v>46262</v>
      </c>
      <c r="AV23" s="1" t="s">
        <v>366</v>
      </c>
      <c r="AW23" s="1" t="s">
        <v>196</v>
      </c>
      <c r="AX23" s="1" t="s">
        <v>196</v>
      </c>
      <c r="AY23" s="1" t="s">
        <v>710</v>
      </c>
      <c r="AZ23" s="1" t="s">
        <v>711</v>
      </c>
      <c r="BA23" s="1" t="s">
        <v>196</v>
      </c>
      <c r="BB23" s="228">
        <v>46265</v>
      </c>
      <c r="BC23" s="228">
        <v>46265</v>
      </c>
      <c r="BD23" s="1" t="s">
        <v>712</v>
      </c>
      <c r="BE23" s="228">
        <v>46261</v>
      </c>
      <c r="BF23" s="1" t="s">
        <v>712</v>
      </c>
      <c r="BG23" s="228">
        <v>46262</v>
      </c>
      <c r="BH23" s="1">
        <v>600</v>
      </c>
      <c r="BI23" s="1">
        <v>2800</v>
      </c>
      <c r="BJ23" s="1" t="s">
        <v>4486</v>
      </c>
      <c r="BK23" s="1" t="s">
        <v>1057</v>
      </c>
      <c r="BL23" s="1" t="s">
        <v>196</v>
      </c>
      <c r="BM23" s="1" t="s">
        <v>196</v>
      </c>
      <c r="BN23" s="1" t="s">
        <v>196</v>
      </c>
      <c r="BO23" s="1" t="s">
        <v>196</v>
      </c>
      <c r="BP23" s="1" t="s">
        <v>196</v>
      </c>
      <c r="BQ23" s="1" t="s">
        <v>196</v>
      </c>
      <c r="BR23" s="1" t="s">
        <v>196</v>
      </c>
      <c r="BS23" s="1" t="s">
        <v>196</v>
      </c>
      <c r="BT23" s="1" t="s">
        <v>4487</v>
      </c>
      <c r="BU23" s="1" t="s">
        <v>858</v>
      </c>
      <c r="BV23" s="1" t="s">
        <v>196</v>
      </c>
      <c r="BW23" s="1" t="s">
        <v>196</v>
      </c>
      <c r="BX23" s="1" t="s">
        <v>196</v>
      </c>
      <c r="BY23" s="1" t="s">
        <v>196</v>
      </c>
      <c r="BZ23" s="1" t="s">
        <v>196</v>
      </c>
      <c r="CA23" s="1" t="s">
        <v>196</v>
      </c>
      <c r="CB23" s="1" t="s">
        <v>196</v>
      </c>
      <c r="CC23" s="1" t="s">
        <v>196</v>
      </c>
      <c r="CD23" s="1" t="s">
        <v>1061</v>
      </c>
      <c r="CE23" s="1" t="s">
        <v>196</v>
      </c>
      <c r="CF23" s="1" t="s">
        <v>196</v>
      </c>
      <c r="CG23" s="1" t="s">
        <v>196</v>
      </c>
      <c r="CH23" s="1" t="s">
        <v>196</v>
      </c>
      <c r="CI23" s="1" t="s">
        <v>196</v>
      </c>
      <c r="CJ23" s="1" t="s">
        <v>196</v>
      </c>
      <c r="CK23" s="1" t="s">
        <v>196</v>
      </c>
      <c r="CL23" s="1" t="s">
        <v>196</v>
      </c>
      <c r="CM23" s="1" t="s">
        <v>196</v>
      </c>
      <c r="CN23" s="1" t="s">
        <v>1060</v>
      </c>
      <c r="CO23" s="1" t="s">
        <v>196</v>
      </c>
      <c r="CP23" s="1" t="s">
        <v>196</v>
      </c>
      <c r="CQ23" s="1" t="s">
        <v>196</v>
      </c>
      <c r="CR23" s="1" t="s">
        <v>196</v>
      </c>
      <c r="CS23" s="1" t="s">
        <v>196</v>
      </c>
      <c r="CT23" s="1" t="s">
        <v>196</v>
      </c>
      <c r="CU23" s="1" t="s">
        <v>196</v>
      </c>
      <c r="CV23" s="1" t="s">
        <v>196</v>
      </c>
      <c r="CW23" s="1" t="s">
        <v>196</v>
      </c>
      <c r="CX23" s="1" t="s">
        <v>3221</v>
      </c>
      <c r="CY23" s="1" t="s">
        <v>3222</v>
      </c>
      <c r="CZ23" s="1" t="s">
        <v>3222</v>
      </c>
      <c r="DA23" s="1" t="s">
        <v>4161</v>
      </c>
      <c r="DB23" s="1" t="s">
        <v>4258</v>
      </c>
      <c r="DC23" s="1" t="s">
        <v>707</v>
      </c>
      <c r="DD23" s="1" t="s">
        <v>707</v>
      </c>
      <c r="DE23" s="1" t="s">
        <v>707</v>
      </c>
      <c r="DF23" s="1" t="s">
        <v>705</v>
      </c>
      <c r="DG23" s="1" t="s">
        <v>706</v>
      </c>
    </row>
    <row r="24" spans="1:111">
      <c r="A24" s="232" t="s">
        <v>4537</v>
      </c>
      <c r="B24" s="1" t="s">
        <v>699</v>
      </c>
      <c r="C24" s="1" t="s">
        <v>700</v>
      </c>
      <c r="D24" s="1" t="s">
        <v>851</v>
      </c>
      <c r="E24" s="1" t="s">
        <v>852</v>
      </c>
      <c r="F24" s="1" t="s">
        <v>855</v>
      </c>
      <c r="G24" s="1" t="s">
        <v>39</v>
      </c>
      <c r="H24" s="228">
        <v>46261</v>
      </c>
      <c r="I24" s="1" t="s">
        <v>160</v>
      </c>
      <c r="J24" s="1" t="s">
        <v>4476</v>
      </c>
      <c r="K24" s="1" t="s">
        <v>4008</v>
      </c>
      <c r="L24" s="1" t="s">
        <v>713</v>
      </c>
      <c r="M24" s="1" t="s">
        <v>714</v>
      </c>
      <c r="N24" s="1" t="s">
        <v>716</v>
      </c>
      <c r="O24" s="1" t="s">
        <v>717</v>
      </c>
      <c r="P24" s="1" t="s">
        <v>705</v>
      </c>
      <c r="Q24" s="1" t="s">
        <v>706</v>
      </c>
      <c r="R24" s="229">
        <v>0</v>
      </c>
      <c r="S24" s="229">
        <v>0.58333333333333337</v>
      </c>
      <c r="T24" s="1" t="s">
        <v>707</v>
      </c>
      <c r="U24" s="1" t="s">
        <v>196</v>
      </c>
      <c r="V24" s="1" t="s">
        <v>196</v>
      </c>
      <c r="W24" s="1" t="s">
        <v>196</v>
      </c>
      <c r="X24" s="1" t="s">
        <v>196</v>
      </c>
      <c r="Y24" s="1" t="s">
        <v>196</v>
      </c>
      <c r="Z24" s="1" t="s">
        <v>196</v>
      </c>
      <c r="AA24" s="1" t="s">
        <v>718</v>
      </c>
      <c r="AB24" s="1" t="s">
        <v>743</v>
      </c>
      <c r="AC24" s="1" t="s">
        <v>4230</v>
      </c>
      <c r="AD24" s="1" t="s">
        <v>4494</v>
      </c>
      <c r="AE24" s="1" t="s">
        <v>3024</v>
      </c>
      <c r="AF24" s="1" t="s">
        <v>838</v>
      </c>
      <c r="AG24" s="1" t="s">
        <v>91</v>
      </c>
      <c r="AH24" s="1" t="s">
        <v>14</v>
      </c>
      <c r="AI24" s="1" t="s">
        <v>1060</v>
      </c>
      <c r="AJ24" s="1" t="s">
        <v>276</v>
      </c>
      <c r="AK24" s="1" t="s">
        <v>91</v>
      </c>
      <c r="AL24" s="1" t="s">
        <v>14</v>
      </c>
      <c r="AM24" s="1">
        <v>3200</v>
      </c>
      <c r="AN24" s="1">
        <v>800</v>
      </c>
      <c r="AO24" s="1">
        <v>0</v>
      </c>
      <c r="AP24" s="1">
        <v>800</v>
      </c>
      <c r="AQ24" s="1">
        <v>1600</v>
      </c>
      <c r="AR24" s="228">
        <v>46261</v>
      </c>
      <c r="AS24" s="228">
        <v>46265</v>
      </c>
      <c r="AT24" s="228">
        <v>46262</v>
      </c>
      <c r="AU24" s="228">
        <v>46262</v>
      </c>
      <c r="AV24" s="1" t="s">
        <v>366</v>
      </c>
      <c r="AW24" s="1" t="s">
        <v>196</v>
      </c>
      <c r="AX24" s="1" t="s">
        <v>196</v>
      </c>
      <c r="AY24" s="1" t="s">
        <v>710</v>
      </c>
      <c r="AZ24" s="1" t="s">
        <v>711</v>
      </c>
      <c r="BA24" s="1" t="s">
        <v>196</v>
      </c>
      <c r="BB24" s="228">
        <v>46265</v>
      </c>
      <c r="BC24" s="228">
        <v>46265</v>
      </c>
      <c r="BD24" s="1" t="s">
        <v>712</v>
      </c>
      <c r="BE24" s="228">
        <v>46261</v>
      </c>
      <c r="BF24" s="1" t="s">
        <v>712</v>
      </c>
      <c r="BG24" s="228">
        <v>46261</v>
      </c>
      <c r="BH24" s="1">
        <v>800</v>
      </c>
      <c r="BI24" s="1">
        <v>1600</v>
      </c>
      <c r="BJ24" s="1" t="s">
        <v>3025</v>
      </c>
      <c r="BK24" s="1" t="s">
        <v>196</v>
      </c>
      <c r="BL24" s="1" t="s">
        <v>196</v>
      </c>
      <c r="BM24" s="1" t="s">
        <v>196</v>
      </c>
      <c r="BN24" s="1" t="s">
        <v>196</v>
      </c>
      <c r="BO24" s="1" t="s">
        <v>196</v>
      </c>
      <c r="BP24" s="1" t="s">
        <v>196</v>
      </c>
      <c r="BQ24" s="1" t="s">
        <v>196</v>
      </c>
      <c r="BR24" s="1" t="s">
        <v>196</v>
      </c>
      <c r="BS24" s="1" t="s">
        <v>196</v>
      </c>
      <c r="BT24" s="1" t="s">
        <v>3024</v>
      </c>
      <c r="BU24" s="1" t="s">
        <v>196</v>
      </c>
      <c r="BV24" s="1" t="s">
        <v>196</v>
      </c>
      <c r="BW24" s="1" t="s">
        <v>196</v>
      </c>
      <c r="BX24" s="1" t="s">
        <v>196</v>
      </c>
      <c r="BY24" s="1" t="s">
        <v>196</v>
      </c>
      <c r="BZ24" s="1" t="s">
        <v>196</v>
      </c>
      <c r="CA24" s="1" t="s">
        <v>196</v>
      </c>
      <c r="CB24" s="1" t="s">
        <v>196</v>
      </c>
      <c r="CC24" s="1" t="s">
        <v>196</v>
      </c>
      <c r="CD24" s="1" t="s">
        <v>1061</v>
      </c>
      <c r="CE24" s="1" t="s">
        <v>196</v>
      </c>
      <c r="CF24" s="1" t="s">
        <v>196</v>
      </c>
      <c r="CG24" s="1" t="s">
        <v>196</v>
      </c>
      <c r="CH24" s="1" t="s">
        <v>196</v>
      </c>
      <c r="CI24" s="1" t="s">
        <v>196</v>
      </c>
      <c r="CJ24" s="1" t="s">
        <v>196</v>
      </c>
      <c r="CK24" s="1" t="s">
        <v>196</v>
      </c>
      <c r="CL24" s="1" t="s">
        <v>196</v>
      </c>
      <c r="CM24" s="1" t="s">
        <v>196</v>
      </c>
      <c r="CN24" s="1" t="s">
        <v>1060</v>
      </c>
      <c r="CO24" s="1" t="s">
        <v>196</v>
      </c>
      <c r="CP24" s="1" t="s">
        <v>196</v>
      </c>
      <c r="CQ24" s="1" t="s">
        <v>196</v>
      </c>
      <c r="CR24" s="1" t="s">
        <v>196</v>
      </c>
      <c r="CS24" s="1" t="s">
        <v>196</v>
      </c>
      <c r="CT24" s="1" t="s">
        <v>196</v>
      </c>
      <c r="CU24" s="1" t="s">
        <v>196</v>
      </c>
      <c r="CV24" s="1" t="s">
        <v>196</v>
      </c>
      <c r="CW24" s="1" t="s">
        <v>196</v>
      </c>
      <c r="CX24" s="1" t="s">
        <v>3221</v>
      </c>
      <c r="CY24" s="1" t="s">
        <v>3222</v>
      </c>
      <c r="CZ24" s="1" t="s">
        <v>3222</v>
      </c>
      <c r="DA24" s="1" t="s">
        <v>3312</v>
      </c>
      <c r="DB24" s="1" t="s">
        <v>3255</v>
      </c>
      <c r="DC24" s="1" t="s">
        <v>743</v>
      </c>
      <c r="DD24" s="1" t="s">
        <v>718</v>
      </c>
      <c r="DE24" s="1" t="s">
        <v>707</v>
      </c>
      <c r="DF24" s="1" t="s">
        <v>705</v>
      </c>
      <c r="DG24" s="1" t="s">
        <v>706</v>
      </c>
    </row>
    <row r="25" spans="1:111">
      <c r="A25" s="232" t="s">
        <v>4537</v>
      </c>
      <c r="B25" s="1" t="s">
        <v>699</v>
      </c>
      <c r="C25" s="1" t="s">
        <v>700</v>
      </c>
      <c r="D25" s="1" t="s">
        <v>851</v>
      </c>
      <c r="E25" s="1" t="s">
        <v>852</v>
      </c>
      <c r="F25" s="1" t="s">
        <v>855</v>
      </c>
      <c r="G25" s="1" t="s">
        <v>39</v>
      </c>
      <c r="H25" s="228">
        <v>46261</v>
      </c>
      <c r="I25" s="1" t="s">
        <v>374</v>
      </c>
      <c r="J25" s="1" t="s">
        <v>4418</v>
      </c>
      <c r="K25" s="1" t="s">
        <v>4495</v>
      </c>
      <c r="L25" s="1" t="s">
        <v>713</v>
      </c>
      <c r="M25" s="1" t="s">
        <v>714</v>
      </c>
      <c r="N25" s="1" t="s">
        <v>716</v>
      </c>
      <c r="O25" s="1" t="s">
        <v>717</v>
      </c>
      <c r="P25" s="1" t="s">
        <v>705</v>
      </c>
      <c r="Q25" s="1" t="s">
        <v>706</v>
      </c>
      <c r="R25" s="229">
        <v>0</v>
      </c>
      <c r="S25" s="229">
        <v>0.4909722222222222</v>
      </c>
      <c r="T25" s="1" t="s">
        <v>707</v>
      </c>
      <c r="U25" s="1" t="s">
        <v>196</v>
      </c>
      <c r="V25" s="1" t="s">
        <v>196</v>
      </c>
      <c r="W25" s="1" t="s">
        <v>196</v>
      </c>
      <c r="X25" s="1" t="s">
        <v>196</v>
      </c>
      <c r="Y25" s="1" t="s">
        <v>196</v>
      </c>
      <c r="Z25" s="1" t="s">
        <v>196</v>
      </c>
      <c r="AA25" s="1" t="s">
        <v>707</v>
      </c>
      <c r="AB25" s="1" t="s">
        <v>707</v>
      </c>
      <c r="AC25" s="1" t="s">
        <v>4496</v>
      </c>
      <c r="AD25" s="1" t="s">
        <v>4497</v>
      </c>
      <c r="AE25" s="1" t="s">
        <v>196</v>
      </c>
      <c r="AF25" s="1" t="s">
        <v>196</v>
      </c>
      <c r="AG25" s="1" t="s">
        <v>196</v>
      </c>
      <c r="AH25" s="1" t="s">
        <v>196</v>
      </c>
      <c r="AI25" s="1" t="s">
        <v>826</v>
      </c>
      <c r="AJ25" s="1" t="s">
        <v>276</v>
      </c>
      <c r="AK25" s="1" t="s">
        <v>88</v>
      </c>
      <c r="AL25" s="1" t="s">
        <v>14</v>
      </c>
      <c r="AM25" s="1">
        <v>14400</v>
      </c>
      <c r="AN25" s="1">
        <v>7200</v>
      </c>
      <c r="AO25" s="1">
        <v>1000</v>
      </c>
      <c r="AP25" s="1">
        <v>1400</v>
      </c>
      <c r="AQ25" s="1">
        <v>2000</v>
      </c>
      <c r="AR25" s="228">
        <v>46255</v>
      </c>
      <c r="AS25" s="228">
        <v>46262</v>
      </c>
      <c r="AT25" s="228">
        <v>46258</v>
      </c>
      <c r="AU25" s="228">
        <v>46261</v>
      </c>
      <c r="AV25" s="1" t="s">
        <v>39</v>
      </c>
      <c r="AW25" s="1" t="s">
        <v>196</v>
      </c>
      <c r="AX25" s="1" t="s">
        <v>196</v>
      </c>
      <c r="AY25" s="1" t="s">
        <v>710</v>
      </c>
      <c r="AZ25" s="1" t="s">
        <v>711</v>
      </c>
      <c r="BA25" s="1" t="s">
        <v>196</v>
      </c>
      <c r="BB25" s="228">
        <v>46262</v>
      </c>
      <c r="BC25" s="228">
        <v>46262</v>
      </c>
      <c r="BD25" s="1" t="s">
        <v>712</v>
      </c>
      <c r="BE25" s="228">
        <v>46261</v>
      </c>
      <c r="BF25" s="1" t="s">
        <v>712</v>
      </c>
      <c r="BG25" s="228">
        <v>46261</v>
      </c>
      <c r="BH25" s="1">
        <v>7600</v>
      </c>
      <c r="BI25" s="1">
        <v>14400</v>
      </c>
      <c r="BJ25" s="1" t="s">
        <v>859</v>
      </c>
      <c r="BK25" s="1" t="s">
        <v>860</v>
      </c>
      <c r="BL25" s="1" t="s">
        <v>196</v>
      </c>
      <c r="BM25" s="1" t="s">
        <v>196</v>
      </c>
      <c r="BN25" s="1" t="s">
        <v>196</v>
      </c>
      <c r="BO25" s="1" t="s">
        <v>196</v>
      </c>
      <c r="BP25" s="1" t="s">
        <v>196</v>
      </c>
      <c r="BQ25" s="1" t="s">
        <v>196</v>
      </c>
      <c r="BR25" s="1" t="s">
        <v>196</v>
      </c>
      <c r="BS25" s="1" t="s">
        <v>196</v>
      </c>
      <c r="BT25" s="1" t="s">
        <v>861</v>
      </c>
      <c r="BU25" s="1" t="s">
        <v>862</v>
      </c>
      <c r="BV25" s="1" t="s">
        <v>196</v>
      </c>
      <c r="BW25" s="1" t="s">
        <v>196</v>
      </c>
      <c r="BX25" s="1" t="s">
        <v>196</v>
      </c>
      <c r="BY25" s="1" t="s">
        <v>196</v>
      </c>
      <c r="BZ25" s="1" t="s">
        <v>196</v>
      </c>
      <c r="CA25" s="1" t="s">
        <v>196</v>
      </c>
      <c r="CB25" s="1" t="s">
        <v>196</v>
      </c>
      <c r="CC25" s="1" t="s">
        <v>196</v>
      </c>
      <c r="CD25" s="1" t="s">
        <v>827</v>
      </c>
      <c r="CE25" s="1" t="s">
        <v>196</v>
      </c>
      <c r="CF25" s="1" t="s">
        <v>196</v>
      </c>
      <c r="CG25" s="1" t="s">
        <v>196</v>
      </c>
      <c r="CH25" s="1" t="s">
        <v>196</v>
      </c>
      <c r="CI25" s="1" t="s">
        <v>196</v>
      </c>
      <c r="CJ25" s="1" t="s">
        <v>196</v>
      </c>
      <c r="CK25" s="1" t="s">
        <v>196</v>
      </c>
      <c r="CL25" s="1" t="s">
        <v>196</v>
      </c>
      <c r="CM25" s="1" t="s">
        <v>196</v>
      </c>
      <c r="CN25" s="1" t="s">
        <v>826</v>
      </c>
      <c r="CO25" s="1" t="s">
        <v>196</v>
      </c>
      <c r="CP25" s="1" t="s">
        <v>196</v>
      </c>
      <c r="CQ25" s="1" t="s">
        <v>196</v>
      </c>
      <c r="CR25" s="1" t="s">
        <v>196</v>
      </c>
      <c r="CS25" s="1" t="s">
        <v>196</v>
      </c>
      <c r="CT25" s="1" t="s">
        <v>196</v>
      </c>
      <c r="CU25" s="1" t="s">
        <v>196</v>
      </c>
      <c r="CV25" s="1" t="s">
        <v>196</v>
      </c>
      <c r="CW25" s="1" t="s">
        <v>196</v>
      </c>
      <c r="CX25" s="1" t="s">
        <v>3221</v>
      </c>
      <c r="CY25" s="1" t="s">
        <v>3222</v>
      </c>
      <c r="CZ25" s="1" t="s">
        <v>3222</v>
      </c>
      <c r="DA25" s="1" t="s">
        <v>4278</v>
      </c>
      <c r="DB25" s="1" t="s">
        <v>3312</v>
      </c>
      <c r="DC25" s="1" t="s">
        <v>707</v>
      </c>
      <c r="DD25" s="1" t="s">
        <v>707</v>
      </c>
      <c r="DE25" s="1" t="s">
        <v>707</v>
      </c>
      <c r="DF25" s="1" t="s">
        <v>705</v>
      </c>
      <c r="DG25" s="1" t="s">
        <v>706</v>
      </c>
    </row>
    <row r="26" spans="1:111">
      <c r="A26" s="232" t="s">
        <v>4537</v>
      </c>
      <c r="B26" s="1" t="s">
        <v>699</v>
      </c>
      <c r="C26" s="1" t="s">
        <v>700</v>
      </c>
      <c r="D26" s="1" t="s">
        <v>851</v>
      </c>
      <c r="E26" s="1" t="s">
        <v>852</v>
      </c>
      <c r="F26" s="1" t="s">
        <v>855</v>
      </c>
      <c r="G26" s="1" t="s">
        <v>39</v>
      </c>
      <c r="H26" s="228">
        <v>46261</v>
      </c>
      <c r="I26" s="1" t="s">
        <v>379</v>
      </c>
      <c r="J26" s="1" t="s">
        <v>4404</v>
      </c>
      <c r="K26" s="1" t="s">
        <v>3955</v>
      </c>
      <c r="L26" s="1" t="s">
        <v>713</v>
      </c>
      <c r="M26" s="1" t="s">
        <v>714</v>
      </c>
      <c r="N26" s="1" t="s">
        <v>716</v>
      </c>
      <c r="O26" s="1" t="s">
        <v>717</v>
      </c>
      <c r="P26" s="1" t="s">
        <v>705</v>
      </c>
      <c r="Q26" s="1" t="s">
        <v>706</v>
      </c>
      <c r="R26" s="229">
        <v>0</v>
      </c>
      <c r="S26" s="229">
        <v>0.43472222222222223</v>
      </c>
      <c r="T26" s="1" t="s">
        <v>707</v>
      </c>
      <c r="U26" s="1" t="s">
        <v>196</v>
      </c>
      <c r="V26" s="1" t="s">
        <v>196</v>
      </c>
      <c r="W26" s="1" t="s">
        <v>196</v>
      </c>
      <c r="X26" s="1" t="s">
        <v>196</v>
      </c>
      <c r="Y26" s="1" t="s">
        <v>196</v>
      </c>
      <c r="Z26" s="1" t="s">
        <v>196</v>
      </c>
      <c r="AA26" s="1" t="s">
        <v>718</v>
      </c>
      <c r="AB26" s="1" t="s">
        <v>707</v>
      </c>
      <c r="AC26" s="1" t="s">
        <v>4498</v>
      </c>
      <c r="AD26" s="1" t="s">
        <v>4499</v>
      </c>
      <c r="AE26" s="1" t="s">
        <v>1046</v>
      </c>
      <c r="AF26" s="1" t="s">
        <v>276</v>
      </c>
      <c r="AG26" s="1" t="s">
        <v>196</v>
      </c>
      <c r="AH26" s="1" t="s">
        <v>14</v>
      </c>
      <c r="AI26" s="1" t="s">
        <v>823</v>
      </c>
      <c r="AJ26" s="1" t="s">
        <v>276</v>
      </c>
      <c r="AK26" s="1" t="s">
        <v>196</v>
      </c>
      <c r="AL26" s="1" t="s">
        <v>14</v>
      </c>
      <c r="AM26" s="1">
        <v>1600</v>
      </c>
      <c r="AN26" s="1">
        <v>800</v>
      </c>
      <c r="AO26" s="1">
        <v>0</v>
      </c>
      <c r="AP26" s="1">
        <v>800</v>
      </c>
      <c r="AQ26" s="1">
        <v>1600</v>
      </c>
      <c r="AR26" s="228">
        <v>46259</v>
      </c>
      <c r="AS26" s="228">
        <v>46265</v>
      </c>
      <c r="AT26" s="228">
        <v>46262</v>
      </c>
      <c r="AU26" s="228">
        <v>46262</v>
      </c>
      <c r="AV26" s="1" t="s">
        <v>1047</v>
      </c>
      <c r="AW26" s="1" t="s">
        <v>196</v>
      </c>
      <c r="AX26" s="1" t="s">
        <v>196</v>
      </c>
      <c r="AY26" s="1" t="s">
        <v>710</v>
      </c>
      <c r="AZ26" s="1" t="s">
        <v>711</v>
      </c>
      <c r="BA26" s="1" t="s">
        <v>196</v>
      </c>
      <c r="BB26" s="228">
        <v>46265</v>
      </c>
      <c r="BC26" s="228">
        <v>46265</v>
      </c>
      <c r="BD26" s="1" t="s">
        <v>712</v>
      </c>
      <c r="BE26" s="228">
        <v>46261</v>
      </c>
      <c r="BF26" s="1" t="s">
        <v>712</v>
      </c>
      <c r="BG26" s="228">
        <v>46261</v>
      </c>
      <c r="BH26" s="1">
        <v>800</v>
      </c>
      <c r="BI26" s="1">
        <v>1600</v>
      </c>
      <c r="BJ26" s="1" t="s">
        <v>1048</v>
      </c>
      <c r="BK26" s="1" t="s">
        <v>196</v>
      </c>
      <c r="BL26" s="1" t="s">
        <v>196</v>
      </c>
      <c r="BM26" s="1" t="s">
        <v>196</v>
      </c>
      <c r="BN26" s="1" t="s">
        <v>196</v>
      </c>
      <c r="BO26" s="1" t="s">
        <v>196</v>
      </c>
      <c r="BP26" s="1" t="s">
        <v>196</v>
      </c>
      <c r="BQ26" s="1" t="s">
        <v>196</v>
      </c>
      <c r="BR26" s="1" t="s">
        <v>196</v>
      </c>
      <c r="BS26" s="1" t="s">
        <v>196</v>
      </c>
      <c r="BT26" s="1" t="s">
        <v>1046</v>
      </c>
      <c r="BU26" s="1" t="s">
        <v>196</v>
      </c>
      <c r="BV26" s="1" t="s">
        <v>196</v>
      </c>
      <c r="BW26" s="1" t="s">
        <v>196</v>
      </c>
      <c r="BX26" s="1" t="s">
        <v>196</v>
      </c>
      <c r="BY26" s="1" t="s">
        <v>196</v>
      </c>
      <c r="BZ26" s="1" t="s">
        <v>196</v>
      </c>
      <c r="CA26" s="1" t="s">
        <v>196</v>
      </c>
      <c r="CB26" s="1" t="s">
        <v>196</v>
      </c>
      <c r="CC26" s="1" t="s">
        <v>196</v>
      </c>
      <c r="CD26" s="1" t="s">
        <v>824</v>
      </c>
      <c r="CE26" s="1" t="s">
        <v>196</v>
      </c>
      <c r="CF26" s="1" t="s">
        <v>196</v>
      </c>
      <c r="CG26" s="1" t="s">
        <v>196</v>
      </c>
      <c r="CH26" s="1" t="s">
        <v>196</v>
      </c>
      <c r="CI26" s="1" t="s">
        <v>196</v>
      </c>
      <c r="CJ26" s="1" t="s">
        <v>196</v>
      </c>
      <c r="CK26" s="1" t="s">
        <v>196</v>
      </c>
      <c r="CL26" s="1" t="s">
        <v>196</v>
      </c>
      <c r="CM26" s="1" t="s">
        <v>196</v>
      </c>
      <c r="CN26" s="1" t="s">
        <v>823</v>
      </c>
      <c r="CO26" s="1" t="s">
        <v>196</v>
      </c>
      <c r="CP26" s="1" t="s">
        <v>196</v>
      </c>
      <c r="CQ26" s="1" t="s">
        <v>196</v>
      </c>
      <c r="CR26" s="1" t="s">
        <v>196</v>
      </c>
      <c r="CS26" s="1" t="s">
        <v>196</v>
      </c>
      <c r="CT26" s="1" t="s">
        <v>196</v>
      </c>
      <c r="CU26" s="1" t="s">
        <v>196</v>
      </c>
      <c r="CV26" s="1" t="s">
        <v>196</v>
      </c>
      <c r="CW26" s="1" t="s">
        <v>196</v>
      </c>
      <c r="CX26" s="1" t="s">
        <v>3221</v>
      </c>
      <c r="CY26" s="1" t="s">
        <v>3222</v>
      </c>
      <c r="CZ26" s="1" t="s">
        <v>3222</v>
      </c>
      <c r="DA26" s="1" t="s">
        <v>3225</v>
      </c>
      <c r="DB26" s="1" t="s">
        <v>4278</v>
      </c>
      <c r="DC26" s="1" t="s">
        <v>707</v>
      </c>
      <c r="DD26" s="1" t="s">
        <v>718</v>
      </c>
      <c r="DE26" s="1" t="s">
        <v>707</v>
      </c>
      <c r="DF26" s="1" t="s">
        <v>705</v>
      </c>
      <c r="DG26" s="1" t="s">
        <v>706</v>
      </c>
    </row>
    <row r="27" spans="1:111">
      <c r="A27" s="232" t="s">
        <v>4537</v>
      </c>
      <c r="B27" s="1" t="s">
        <v>699</v>
      </c>
      <c r="C27" s="1" t="s">
        <v>700</v>
      </c>
      <c r="D27" s="1" t="s">
        <v>851</v>
      </c>
      <c r="E27" s="1" t="s">
        <v>852</v>
      </c>
      <c r="F27" s="1" t="s">
        <v>855</v>
      </c>
      <c r="G27" s="1" t="s">
        <v>39</v>
      </c>
      <c r="H27" s="228">
        <v>46261</v>
      </c>
      <c r="I27" s="1" t="s">
        <v>359</v>
      </c>
      <c r="J27" s="1" t="s">
        <v>4500</v>
      </c>
      <c r="K27" s="1" t="s">
        <v>4501</v>
      </c>
      <c r="L27" s="1" t="s">
        <v>713</v>
      </c>
      <c r="M27" s="1" t="s">
        <v>714</v>
      </c>
      <c r="N27" s="1" t="s">
        <v>716</v>
      </c>
      <c r="O27" s="1" t="s">
        <v>717</v>
      </c>
      <c r="P27" s="1" t="s">
        <v>705</v>
      </c>
      <c r="Q27" s="1" t="s">
        <v>706</v>
      </c>
      <c r="R27" s="229">
        <v>0</v>
      </c>
      <c r="S27" s="229">
        <v>0.70833333333333337</v>
      </c>
      <c r="T27" s="1" t="s">
        <v>707</v>
      </c>
      <c r="U27" s="1" t="s">
        <v>196</v>
      </c>
      <c r="V27" s="1" t="s">
        <v>196</v>
      </c>
      <c r="W27" s="1" t="s">
        <v>196</v>
      </c>
      <c r="X27" s="1" t="s">
        <v>196</v>
      </c>
      <c r="Y27" s="1" t="s">
        <v>196</v>
      </c>
      <c r="Z27" s="1" t="s">
        <v>196</v>
      </c>
      <c r="AA27" s="1" t="s">
        <v>726</v>
      </c>
      <c r="AB27" s="1" t="s">
        <v>737</v>
      </c>
      <c r="AC27" s="1" t="s">
        <v>4502</v>
      </c>
      <c r="AD27" s="1" t="s">
        <v>4503</v>
      </c>
      <c r="AE27" s="1" t="s">
        <v>858</v>
      </c>
      <c r="AF27" s="1" t="s">
        <v>276</v>
      </c>
      <c r="AG27" s="1" t="s">
        <v>91</v>
      </c>
      <c r="AH27" s="1" t="s">
        <v>14</v>
      </c>
      <c r="AI27" s="1" t="s">
        <v>1060</v>
      </c>
      <c r="AJ27" s="1" t="s">
        <v>276</v>
      </c>
      <c r="AK27" s="1" t="s">
        <v>91</v>
      </c>
      <c r="AL27" s="1" t="s">
        <v>14</v>
      </c>
      <c r="AM27" s="1">
        <v>20000</v>
      </c>
      <c r="AN27" s="1">
        <v>10000</v>
      </c>
      <c r="AO27" s="1">
        <v>2000</v>
      </c>
      <c r="AP27" s="1">
        <v>2000</v>
      </c>
      <c r="AQ27" s="1">
        <v>4000</v>
      </c>
      <c r="AR27" s="228">
        <v>46261</v>
      </c>
      <c r="AS27" s="228">
        <v>46265</v>
      </c>
      <c r="AT27" s="228">
        <v>46261</v>
      </c>
      <c r="AU27" s="228">
        <v>46262</v>
      </c>
      <c r="AV27" s="1" t="s">
        <v>39</v>
      </c>
      <c r="AW27" s="1" t="s">
        <v>196</v>
      </c>
      <c r="AX27" s="1" t="s">
        <v>196</v>
      </c>
      <c r="AY27" s="1" t="s">
        <v>710</v>
      </c>
      <c r="AZ27" s="1" t="s">
        <v>711</v>
      </c>
      <c r="BA27" s="1" t="s">
        <v>196</v>
      </c>
      <c r="BB27" s="228">
        <v>46265</v>
      </c>
      <c r="BC27" s="228">
        <v>46265</v>
      </c>
      <c r="BD27" s="1" t="s">
        <v>712</v>
      </c>
      <c r="BE27" s="228">
        <v>46262</v>
      </c>
      <c r="BF27" s="1" t="s">
        <v>712</v>
      </c>
      <c r="BG27" s="228">
        <v>46262</v>
      </c>
      <c r="BH27" s="1">
        <v>10000</v>
      </c>
      <c r="BI27" s="1">
        <v>20000</v>
      </c>
      <c r="BJ27" s="1" t="s">
        <v>1057</v>
      </c>
      <c r="BK27" s="1" t="s">
        <v>196</v>
      </c>
      <c r="BL27" s="1" t="s">
        <v>196</v>
      </c>
      <c r="BM27" s="1" t="s">
        <v>196</v>
      </c>
      <c r="BN27" s="1" t="s">
        <v>196</v>
      </c>
      <c r="BO27" s="1" t="s">
        <v>196</v>
      </c>
      <c r="BP27" s="1" t="s">
        <v>196</v>
      </c>
      <c r="BQ27" s="1" t="s">
        <v>196</v>
      </c>
      <c r="BR27" s="1" t="s">
        <v>196</v>
      </c>
      <c r="BS27" s="1" t="s">
        <v>196</v>
      </c>
      <c r="BT27" s="1" t="s">
        <v>858</v>
      </c>
      <c r="BU27" s="1" t="s">
        <v>196</v>
      </c>
      <c r="BV27" s="1" t="s">
        <v>196</v>
      </c>
      <c r="BW27" s="1" t="s">
        <v>196</v>
      </c>
      <c r="BX27" s="1" t="s">
        <v>196</v>
      </c>
      <c r="BY27" s="1" t="s">
        <v>196</v>
      </c>
      <c r="BZ27" s="1" t="s">
        <v>196</v>
      </c>
      <c r="CA27" s="1" t="s">
        <v>196</v>
      </c>
      <c r="CB27" s="1" t="s">
        <v>196</v>
      </c>
      <c r="CC27" s="1" t="s">
        <v>196</v>
      </c>
      <c r="CD27" s="1" t="s">
        <v>1061</v>
      </c>
      <c r="CE27" s="1" t="s">
        <v>196</v>
      </c>
      <c r="CF27" s="1" t="s">
        <v>196</v>
      </c>
      <c r="CG27" s="1" t="s">
        <v>196</v>
      </c>
      <c r="CH27" s="1" t="s">
        <v>196</v>
      </c>
      <c r="CI27" s="1" t="s">
        <v>196</v>
      </c>
      <c r="CJ27" s="1" t="s">
        <v>196</v>
      </c>
      <c r="CK27" s="1" t="s">
        <v>196</v>
      </c>
      <c r="CL27" s="1" t="s">
        <v>196</v>
      </c>
      <c r="CM27" s="1" t="s">
        <v>196</v>
      </c>
      <c r="CN27" s="1" t="s">
        <v>1060</v>
      </c>
      <c r="CO27" s="1" t="s">
        <v>196</v>
      </c>
      <c r="CP27" s="1" t="s">
        <v>196</v>
      </c>
      <c r="CQ27" s="1" t="s">
        <v>196</v>
      </c>
      <c r="CR27" s="1" t="s">
        <v>196</v>
      </c>
      <c r="CS27" s="1" t="s">
        <v>196</v>
      </c>
      <c r="CT27" s="1" t="s">
        <v>196</v>
      </c>
      <c r="CU27" s="1" t="s">
        <v>196</v>
      </c>
      <c r="CV27" s="1" t="s">
        <v>196</v>
      </c>
      <c r="CW27" s="1" t="s">
        <v>196</v>
      </c>
      <c r="CX27" s="1" t="s">
        <v>3221</v>
      </c>
      <c r="CY27" s="1" t="s">
        <v>3222</v>
      </c>
      <c r="CZ27" s="1" t="s">
        <v>3222</v>
      </c>
      <c r="DA27" s="1" t="s">
        <v>4258</v>
      </c>
      <c r="DB27" s="1" t="s">
        <v>3224</v>
      </c>
      <c r="DC27" s="1" t="s">
        <v>737</v>
      </c>
      <c r="DD27" s="1" t="s">
        <v>726</v>
      </c>
      <c r="DE27" s="1" t="s">
        <v>707</v>
      </c>
      <c r="DF27" s="1" t="s">
        <v>705</v>
      </c>
      <c r="DG27" s="1" t="s">
        <v>706</v>
      </c>
    </row>
    <row r="28" spans="1:111">
      <c r="A28" s="232" t="s">
        <v>4537</v>
      </c>
      <c r="B28" s="1" t="s">
        <v>699</v>
      </c>
      <c r="C28" s="1" t="s">
        <v>700</v>
      </c>
      <c r="D28" s="1" t="s">
        <v>863</v>
      </c>
      <c r="E28" s="1" t="s">
        <v>864</v>
      </c>
      <c r="F28" s="1" t="s">
        <v>868</v>
      </c>
      <c r="G28" s="1" t="s">
        <v>168</v>
      </c>
      <c r="H28" s="228">
        <v>46261</v>
      </c>
      <c r="I28" s="1" t="s">
        <v>361</v>
      </c>
      <c r="J28" s="1" t="s">
        <v>4422</v>
      </c>
      <c r="K28" s="1" t="s">
        <v>4055</v>
      </c>
      <c r="L28" s="1" t="s">
        <v>796</v>
      </c>
      <c r="M28" s="1" t="s">
        <v>797</v>
      </c>
      <c r="N28" s="1" t="s">
        <v>196</v>
      </c>
      <c r="O28" s="1" t="s">
        <v>196</v>
      </c>
      <c r="P28" s="1" t="s">
        <v>196</v>
      </c>
      <c r="Q28" s="1" t="s">
        <v>196</v>
      </c>
      <c r="R28" s="229">
        <v>0</v>
      </c>
      <c r="S28" s="229">
        <v>0.70833333333333337</v>
      </c>
      <c r="T28" s="1" t="s">
        <v>707</v>
      </c>
      <c r="U28" s="1" t="s">
        <v>196</v>
      </c>
      <c r="V28" s="1" t="s">
        <v>196</v>
      </c>
      <c r="W28" s="1" t="s">
        <v>196</v>
      </c>
      <c r="X28" s="1" t="s">
        <v>196</v>
      </c>
      <c r="Y28" s="1" t="s">
        <v>196</v>
      </c>
      <c r="Z28" s="1" t="s">
        <v>196</v>
      </c>
      <c r="AA28" s="1" t="s">
        <v>707</v>
      </c>
      <c r="AB28" s="1" t="s">
        <v>707</v>
      </c>
      <c r="AC28" s="1" t="s">
        <v>707</v>
      </c>
      <c r="AD28" s="1" t="s">
        <v>707</v>
      </c>
      <c r="AE28" s="1" t="s">
        <v>196</v>
      </c>
      <c r="AF28" s="1" t="s">
        <v>196</v>
      </c>
      <c r="AG28" s="1" t="s">
        <v>196</v>
      </c>
      <c r="AH28" s="1" t="s">
        <v>196</v>
      </c>
      <c r="AI28" s="1" t="s">
        <v>3642</v>
      </c>
      <c r="AJ28" s="1" t="s">
        <v>276</v>
      </c>
      <c r="AK28" s="1" t="s">
        <v>125</v>
      </c>
      <c r="AL28" s="1" t="s">
        <v>14</v>
      </c>
      <c r="AM28" s="1">
        <v>316</v>
      </c>
      <c r="AN28" s="1">
        <v>400</v>
      </c>
      <c r="AO28" s="1">
        <v>0</v>
      </c>
      <c r="AP28" s="1">
        <v>0</v>
      </c>
      <c r="AQ28" s="1">
        <v>116</v>
      </c>
      <c r="AR28" s="228">
        <v>46258</v>
      </c>
      <c r="AS28" s="228">
        <v>46265</v>
      </c>
      <c r="AT28" s="228">
        <v>46260</v>
      </c>
      <c r="AU28" s="228">
        <v>46260</v>
      </c>
      <c r="AV28" s="1" t="s">
        <v>168</v>
      </c>
      <c r="AW28" s="1" t="s">
        <v>196</v>
      </c>
      <c r="AX28" s="1" t="s">
        <v>196</v>
      </c>
      <c r="AY28" s="1" t="s">
        <v>710</v>
      </c>
      <c r="AZ28" s="1" t="s">
        <v>711</v>
      </c>
      <c r="BA28" s="1" t="s">
        <v>196</v>
      </c>
      <c r="BB28" s="228">
        <v>46265</v>
      </c>
      <c r="BC28" s="228">
        <v>46265</v>
      </c>
      <c r="BD28" s="1" t="s">
        <v>712</v>
      </c>
      <c r="BE28" s="228">
        <v>46261</v>
      </c>
      <c r="BF28" s="1" t="s">
        <v>712</v>
      </c>
      <c r="BG28" s="228">
        <v>46261</v>
      </c>
      <c r="BH28" s="1">
        <v>400</v>
      </c>
      <c r="BI28" s="1">
        <v>316</v>
      </c>
      <c r="BJ28" s="1" t="s">
        <v>3643</v>
      </c>
      <c r="BK28" s="1" t="s">
        <v>4506</v>
      </c>
      <c r="BL28" s="1" t="s">
        <v>196</v>
      </c>
      <c r="BM28" s="1" t="s">
        <v>196</v>
      </c>
      <c r="BN28" s="1" t="s">
        <v>196</v>
      </c>
      <c r="BO28" s="1" t="s">
        <v>196</v>
      </c>
      <c r="BP28" s="1" t="s">
        <v>196</v>
      </c>
      <c r="BQ28" s="1" t="s">
        <v>196</v>
      </c>
      <c r="BR28" s="1" t="s">
        <v>196</v>
      </c>
      <c r="BS28" s="1" t="s">
        <v>196</v>
      </c>
      <c r="BT28" s="1" t="s">
        <v>3644</v>
      </c>
      <c r="BU28" s="1" t="s">
        <v>4507</v>
      </c>
      <c r="BV28" s="1" t="s">
        <v>196</v>
      </c>
      <c r="BW28" s="1" t="s">
        <v>196</v>
      </c>
      <c r="BX28" s="1" t="s">
        <v>196</v>
      </c>
      <c r="BY28" s="1" t="s">
        <v>196</v>
      </c>
      <c r="BZ28" s="1" t="s">
        <v>196</v>
      </c>
      <c r="CA28" s="1" t="s">
        <v>196</v>
      </c>
      <c r="CB28" s="1" t="s">
        <v>196</v>
      </c>
      <c r="CC28" s="1" t="s">
        <v>196</v>
      </c>
      <c r="CD28" s="1" t="s">
        <v>3646</v>
      </c>
      <c r="CE28" s="1" t="s">
        <v>196</v>
      </c>
      <c r="CF28" s="1" t="s">
        <v>196</v>
      </c>
      <c r="CG28" s="1" t="s">
        <v>196</v>
      </c>
      <c r="CH28" s="1" t="s">
        <v>196</v>
      </c>
      <c r="CI28" s="1" t="s">
        <v>196</v>
      </c>
      <c r="CJ28" s="1" t="s">
        <v>196</v>
      </c>
      <c r="CK28" s="1" t="s">
        <v>196</v>
      </c>
      <c r="CL28" s="1" t="s">
        <v>196</v>
      </c>
      <c r="CM28" s="1" t="s">
        <v>196</v>
      </c>
      <c r="CN28" s="1" t="s">
        <v>3642</v>
      </c>
      <c r="CO28" s="1" t="s">
        <v>196</v>
      </c>
      <c r="CP28" s="1" t="s">
        <v>196</v>
      </c>
      <c r="CQ28" s="1" t="s">
        <v>196</v>
      </c>
      <c r="CR28" s="1" t="s">
        <v>196</v>
      </c>
      <c r="CS28" s="1" t="s">
        <v>196</v>
      </c>
      <c r="CT28" s="1" t="s">
        <v>196</v>
      </c>
      <c r="CU28" s="1" t="s">
        <v>196</v>
      </c>
      <c r="CV28" s="1" t="s">
        <v>196</v>
      </c>
      <c r="CW28" s="1" t="s">
        <v>196</v>
      </c>
      <c r="CX28" s="1" t="s">
        <v>3221</v>
      </c>
      <c r="CY28" s="1" t="s">
        <v>3222</v>
      </c>
      <c r="CZ28" s="1" t="s">
        <v>3222</v>
      </c>
      <c r="DA28" s="1" t="s">
        <v>3224</v>
      </c>
      <c r="DB28" s="1" t="s">
        <v>3224</v>
      </c>
      <c r="DC28" s="1" t="s">
        <v>707</v>
      </c>
      <c r="DD28" s="1" t="s">
        <v>707</v>
      </c>
      <c r="DE28" s="1" t="s">
        <v>707</v>
      </c>
      <c r="DF28" s="1" t="s">
        <v>796</v>
      </c>
      <c r="DG28" s="1" t="s">
        <v>797</v>
      </c>
    </row>
    <row r="29" spans="1:111">
      <c r="A29" s="232" t="s">
        <v>4537</v>
      </c>
      <c r="B29" s="1" t="s">
        <v>699</v>
      </c>
      <c r="C29" s="1" t="s">
        <v>700</v>
      </c>
      <c r="D29" s="1" t="s">
        <v>869</v>
      </c>
      <c r="E29" s="1" t="s">
        <v>870</v>
      </c>
      <c r="F29" s="1" t="s">
        <v>877</v>
      </c>
      <c r="G29" s="1" t="s">
        <v>502</v>
      </c>
      <c r="H29" s="228">
        <v>46261</v>
      </c>
      <c r="I29" s="1" t="s">
        <v>3677</v>
      </c>
      <c r="J29" s="1" t="s">
        <v>4382</v>
      </c>
      <c r="K29" s="1" t="s">
        <v>4509</v>
      </c>
      <c r="L29" s="1" t="s">
        <v>776</v>
      </c>
      <c r="M29" s="1" t="s">
        <v>777</v>
      </c>
      <c r="N29" s="1" t="s">
        <v>196</v>
      </c>
      <c r="O29" s="1" t="s">
        <v>196</v>
      </c>
      <c r="P29" s="1" t="s">
        <v>196</v>
      </c>
      <c r="Q29" s="1" t="s">
        <v>196</v>
      </c>
      <c r="R29" s="229">
        <v>0</v>
      </c>
      <c r="S29" s="229">
        <v>0.70833333333333337</v>
      </c>
      <c r="T29" s="1" t="s">
        <v>742</v>
      </c>
      <c r="U29" s="1" t="s">
        <v>776</v>
      </c>
      <c r="V29" s="1" t="s">
        <v>777</v>
      </c>
      <c r="W29" s="1" t="s">
        <v>196</v>
      </c>
      <c r="X29" s="1" t="s">
        <v>196</v>
      </c>
      <c r="Y29" s="1" t="s">
        <v>196</v>
      </c>
      <c r="Z29" s="1" t="s">
        <v>196</v>
      </c>
      <c r="AA29" s="1" t="s">
        <v>816</v>
      </c>
      <c r="AB29" s="1" t="s">
        <v>708</v>
      </c>
      <c r="AC29" s="1" t="s">
        <v>804</v>
      </c>
      <c r="AD29" s="1" t="s">
        <v>781</v>
      </c>
      <c r="AE29" s="1" t="s">
        <v>878</v>
      </c>
      <c r="AF29" s="1" t="s">
        <v>276</v>
      </c>
      <c r="AG29" s="1" t="s">
        <v>196</v>
      </c>
      <c r="AH29" s="1" t="s">
        <v>105</v>
      </c>
      <c r="AI29" s="1" t="s">
        <v>906</v>
      </c>
      <c r="AJ29" s="1" t="s">
        <v>276</v>
      </c>
      <c r="AK29" s="1" t="s">
        <v>196</v>
      </c>
      <c r="AL29" s="1" t="s">
        <v>122</v>
      </c>
      <c r="AM29" s="1">
        <v>4500</v>
      </c>
      <c r="AN29" s="1">
        <v>4500</v>
      </c>
      <c r="AO29" s="1">
        <v>3600</v>
      </c>
      <c r="AP29" s="1">
        <v>3600</v>
      </c>
      <c r="AQ29" s="1">
        <v>3600</v>
      </c>
      <c r="AR29" s="228">
        <v>46258</v>
      </c>
      <c r="AS29" s="228">
        <v>46265</v>
      </c>
      <c r="AT29" s="228">
        <v>46260</v>
      </c>
      <c r="AU29" s="228">
        <v>46261</v>
      </c>
      <c r="AV29" s="1" t="s">
        <v>491</v>
      </c>
      <c r="AW29" s="1" t="s">
        <v>196</v>
      </c>
      <c r="AX29" s="1" t="s">
        <v>196</v>
      </c>
      <c r="AY29" s="1" t="s">
        <v>710</v>
      </c>
      <c r="AZ29" s="1" t="s">
        <v>711</v>
      </c>
      <c r="BA29" s="1" t="s">
        <v>196</v>
      </c>
      <c r="BB29" s="228">
        <v>46265</v>
      </c>
      <c r="BC29" s="228">
        <v>46265</v>
      </c>
      <c r="BD29" s="1" t="s">
        <v>712</v>
      </c>
      <c r="BE29" s="228">
        <v>46261</v>
      </c>
      <c r="BF29" s="1" t="s">
        <v>712</v>
      </c>
      <c r="BG29" s="228">
        <v>46261</v>
      </c>
      <c r="BH29" s="1">
        <v>4500</v>
      </c>
      <c r="BI29" s="1">
        <v>4500</v>
      </c>
      <c r="BJ29" s="1" t="s">
        <v>808</v>
      </c>
      <c r="BK29" s="1" t="s">
        <v>196</v>
      </c>
      <c r="BL29" s="1" t="s">
        <v>196</v>
      </c>
      <c r="BM29" s="1" t="s">
        <v>196</v>
      </c>
      <c r="BN29" s="1" t="s">
        <v>196</v>
      </c>
      <c r="BO29" s="1" t="s">
        <v>196</v>
      </c>
      <c r="BP29" s="1" t="s">
        <v>196</v>
      </c>
      <c r="BQ29" s="1" t="s">
        <v>196</v>
      </c>
      <c r="BR29" s="1" t="s">
        <v>196</v>
      </c>
      <c r="BS29" s="1" t="s">
        <v>196</v>
      </c>
      <c r="BT29" s="1" t="s">
        <v>878</v>
      </c>
      <c r="BU29" s="1" t="s">
        <v>196</v>
      </c>
      <c r="BV29" s="1" t="s">
        <v>196</v>
      </c>
      <c r="BW29" s="1" t="s">
        <v>196</v>
      </c>
      <c r="BX29" s="1" t="s">
        <v>196</v>
      </c>
      <c r="BY29" s="1" t="s">
        <v>196</v>
      </c>
      <c r="BZ29" s="1" t="s">
        <v>196</v>
      </c>
      <c r="CA29" s="1" t="s">
        <v>196</v>
      </c>
      <c r="CB29" s="1" t="s">
        <v>196</v>
      </c>
      <c r="CC29" s="1" t="s">
        <v>196</v>
      </c>
      <c r="CD29" s="1" t="s">
        <v>809</v>
      </c>
      <c r="CE29" s="1" t="s">
        <v>196</v>
      </c>
      <c r="CF29" s="1" t="s">
        <v>196</v>
      </c>
      <c r="CG29" s="1" t="s">
        <v>196</v>
      </c>
      <c r="CH29" s="1" t="s">
        <v>196</v>
      </c>
      <c r="CI29" s="1" t="s">
        <v>196</v>
      </c>
      <c r="CJ29" s="1" t="s">
        <v>196</v>
      </c>
      <c r="CK29" s="1" t="s">
        <v>196</v>
      </c>
      <c r="CL29" s="1" t="s">
        <v>196</v>
      </c>
      <c r="CM29" s="1" t="s">
        <v>196</v>
      </c>
      <c r="CN29" s="1" t="s">
        <v>906</v>
      </c>
      <c r="CO29" s="1" t="s">
        <v>196</v>
      </c>
      <c r="CP29" s="1" t="s">
        <v>196</v>
      </c>
      <c r="CQ29" s="1" t="s">
        <v>196</v>
      </c>
      <c r="CR29" s="1" t="s">
        <v>196</v>
      </c>
      <c r="CS29" s="1" t="s">
        <v>196</v>
      </c>
      <c r="CT29" s="1" t="s">
        <v>196</v>
      </c>
      <c r="CU29" s="1" t="s">
        <v>196</v>
      </c>
      <c r="CV29" s="1" t="s">
        <v>196</v>
      </c>
      <c r="CW29" s="1" t="s">
        <v>196</v>
      </c>
      <c r="CX29" s="1" t="s">
        <v>3221</v>
      </c>
      <c r="CY29" s="1" t="s">
        <v>3222</v>
      </c>
      <c r="CZ29" s="1" t="s">
        <v>3222</v>
      </c>
      <c r="DA29" s="1" t="s">
        <v>3225</v>
      </c>
      <c r="DB29" s="1" t="s">
        <v>3224</v>
      </c>
      <c r="DC29" s="1" t="s">
        <v>708</v>
      </c>
      <c r="DD29" s="1" t="s">
        <v>816</v>
      </c>
      <c r="DE29" s="1" t="s">
        <v>742</v>
      </c>
      <c r="DF29" s="1" t="s">
        <v>776</v>
      </c>
      <c r="DG29" s="1" t="s">
        <v>777</v>
      </c>
    </row>
    <row r="30" spans="1:111">
      <c r="A30" s="232" t="s">
        <v>4537</v>
      </c>
      <c r="B30" s="1" t="s">
        <v>699</v>
      </c>
      <c r="C30" s="1" t="s">
        <v>700</v>
      </c>
      <c r="D30" s="1" t="s">
        <v>818</v>
      </c>
      <c r="E30" s="1" t="s">
        <v>819</v>
      </c>
      <c r="F30" s="1" t="s">
        <v>820</v>
      </c>
      <c r="G30" s="1" t="s">
        <v>166</v>
      </c>
      <c r="H30" s="228">
        <v>46260</v>
      </c>
      <c r="I30" s="1" t="s">
        <v>376</v>
      </c>
      <c r="J30" s="1" t="s">
        <v>4401</v>
      </c>
      <c r="K30" s="1" t="s">
        <v>4402</v>
      </c>
      <c r="L30" s="1" t="s">
        <v>788</v>
      </c>
      <c r="M30" s="1" t="s">
        <v>789</v>
      </c>
      <c r="N30" s="1" t="s">
        <v>776</v>
      </c>
      <c r="O30" s="1" t="s">
        <v>777</v>
      </c>
      <c r="P30" s="1" t="s">
        <v>196</v>
      </c>
      <c r="Q30" s="1" t="s">
        <v>196</v>
      </c>
      <c r="R30" s="229">
        <v>0</v>
      </c>
      <c r="S30" s="229">
        <v>0.41666666666666669</v>
      </c>
      <c r="T30" s="1" t="s">
        <v>707</v>
      </c>
      <c r="U30" s="1" t="s">
        <v>196</v>
      </c>
      <c r="V30" s="1" t="s">
        <v>196</v>
      </c>
      <c r="W30" s="1" t="s">
        <v>196</v>
      </c>
      <c r="X30" s="1" t="s">
        <v>196</v>
      </c>
      <c r="Y30" s="1" t="s">
        <v>196</v>
      </c>
      <c r="Z30" s="1" t="s">
        <v>196</v>
      </c>
      <c r="AA30" s="1" t="s">
        <v>718</v>
      </c>
      <c r="AB30" s="1" t="s">
        <v>707</v>
      </c>
      <c r="AC30" s="1" t="s">
        <v>836</v>
      </c>
      <c r="AD30" s="1" t="s">
        <v>4403</v>
      </c>
      <c r="AE30" s="1" t="s">
        <v>4475</v>
      </c>
      <c r="AF30" s="1" t="s">
        <v>276</v>
      </c>
      <c r="AG30" s="1" t="s">
        <v>196</v>
      </c>
      <c r="AH30" s="1" t="s">
        <v>14</v>
      </c>
      <c r="AI30" s="1" t="s">
        <v>4048</v>
      </c>
      <c r="AJ30" s="1" t="s">
        <v>276</v>
      </c>
      <c r="AK30" s="1" t="s">
        <v>196</v>
      </c>
      <c r="AL30" s="1" t="s">
        <v>14</v>
      </c>
      <c r="AM30" s="1">
        <v>394</v>
      </c>
      <c r="AN30" s="1">
        <v>400</v>
      </c>
      <c r="AO30" s="1">
        <v>400</v>
      </c>
      <c r="AP30" s="1">
        <v>400</v>
      </c>
      <c r="AQ30" s="1">
        <v>0</v>
      </c>
      <c r="AR30" s="228">
        <v>46259</v>
      </c>
      <c r="AS30" s="228">
        <v>46265</v>
      </c>
      <c r="AT30" s="228">
        <v>46260</v>
      </c>
      <c r="AU30" s="228">
        <v>46260</v>
      </c>
      <c r="AV30" s="1" t="s">
        <v>166</v>
      </c>
      <c r="AW30" s="1" t="s">
        <v>196</v>
      </c>
      <c r="AX30" s="1" t="s">
        <v>196</v>
      </c>
      <c r="AY30" s="1" t="s">
        <v>710</v>
      </c>
      <c r="AZ30" s="1" t="s">
        <v>711</v>
      </c>
      <c r="BA30" s="1" t="s">
        <v>196</v>
      </c>
      <c r="BB30" s="228">
        <v>46265</v>
      </c>
      <c r="BC30" s="228">
        <v>46265</v>
      </c>
      <c r="BD30" s="1" t="s">
        <v>712</v>
      </c>
      <c r="BE30" s="228">
        <v>46261</v>
      </c>
      <c r="BF30" s="1" t="s">
        <v>712</v>
      </c>
      <c r="BG30" s="228">
        <v>46261</v>
      </c>
      <c r="BH30" s="1">
        <v>400</v>
      </c>
      <c r="BI30" s="1">
        <v>394</v>
      </c>
      <c r="BJ30" s="1" t="s">
        <v>1048</v>
      </c>
      <c r="BK30" s="1" t="s">
        <v>196</v>
      </c>
      <c r="BL30" s="1" t="s">
        <v>196</v>
      </c>
      <c r="BM30" s="1" t="s">
        <v>196</v>
      </c>
      <c r="BN30" s="1" t="s">
        <v>196</v>
      </c>
      <c r="BO30" s="1" t="s">
        <v>196</v>
      </c>
      <c r="BP30" s="1" t="s">
        <v>196</v>
      </c>
      <c r="BQ30" s="1" t="s">
        <v>196</v>
      </c>
      <c r="BR30" s="1" t="s">
        <v>196</v>
      </c>
      <c r="BS30" s="1" t="s">
        <v>196</v>
      </c>
      <c r="BT30" s="1" t="s">
        <v>4475</v>
      </c>
      <c r="BU30" s="1" t="s">
        <v>196</v>
      </c>
      <c r="BV30" s="1" t="s">
        <v>196</v>
      </c>
      <c r="BW30" s="1" t="s">
        <v>196</v>
      </c>
      <c r="BX30" s="1" t="s">
        <v>196</v>
      </c>
      <c r="BY30" s="1" t="s">
        <v>196</v>
      </c>
      <c r="BZ30" s="1" t="s">
        <v>196</v>
      </c>
      <c r="CA30" s="1" t="s">
        <v>196</v>
      </c>
      <c r="CB30" s="1" t="s">
        <v>196</v>
      </c>
      <c r="CC30" s="1" t="s">
        <v>196</v>
      </c>
      <c r="CD30" s="1" t="s">
        <v>1823</v>
      </c>
      <c r="CE30" s="1" t="s">
        <v>196</v>
      </c>
      <c r="CF30" s="1" t="s">
        <v>196</v>
      </c>
      <c r="CG30" s="1" t="s">
        <v>196</v>
      </c>
      <c r="CH30" s="1" t="s">
        <v>196</v>
      </c>
      <c r="CI30" s="1" t="s">
        <v>196</v>
      </c>
      <c r="CJ30" s="1" t="s">
        <v>196</v>
      </c>
      <c r="CK30" s="1" t="s">
        <v>196</v>
      </c>
      <c r="CL30" s="1" t="s">
        <v>196</v>
      </c>
      <c r="CM30" s="1" t="s">
        <v>196</v>
      </c>
      <c r="CN30" s="1" t="s">
        <v>4048</v>
      </c>
      <c r="CO30" s="1" t="s">
        <v>196</v>
      </c>
      <c r="CP30" s="1" t="s">
        <v>196</v>
      </c>
      <c r="CQ30" s="1" t="s">
        <v>196</v>
      </c>
      <c r="CR30" s="1" t="s">
        <v>196</v>
      </c>
      <c r="CS30" s="1" t="s">
        <v>196</v>
      </c>
      <c r="CT30" s="1" t="s">
        <v>196</v>
      </c>
      <c r="CU30" s="1" t="s">
        <v>196</v>
      </c>
      <c r="CV30" s="1" t="s">
        <v>196</v>
      </c>
      <c r="CW30" s="1" t="s">
        <v>196</v>
      </c>
      <c r="CX30" s="1" t="s">
        <v>3221</v>
      </c>
      <c r="CY30" s="1" t="s">
        <v>3222</v>
      </c>
      <c r="CZ30" s="1" t="s">
        <v>3222</v>
      </c>
      <c r="DA30" s="1" t="s">
        <v>3225</v>
      </c>
      <c r="DB30" s="1" t="s">
        <v>3986</v>
      </c>
      <c r="DC30" s="1" t="s">
        <v>707</v>
      </c>
      <c r="DD30" s="1" t="s">
        <v>718</v>
      </c>
      <c r="DE30" s="1" t="s">
        <v>707</v>
      </c>
      <c r="DF30" s="1" t="s">
        <v>788</v>
      </c>
      <c r="DG30" s="1" t="s">
        <v>789</v>
      </c>
    </row>
    <row r="31" spans="1:111">
      <c r="A31" s="232" t="s">
        <v>4537</v>
      </c>
      <c r="B31" s="1" t="s">
        <v>699</v>
      </c>
      <c r="C31" s="1" t="s">
        <v>700</v>
      </c>
      <c r="D31" s="1" t="s">
        <v>818</v>
      </c>
      <c r="E31" s="1" t="s">
        <v>819</v>
      </c>
      <c r="F31" s="1" t="s">
        <v>820</v>
      </c>
      <c r="G31" s="1" t="s">
        <v>166</v>
      </c>
      <c r="H31" s="228">
        <v>46260</v>
      </c>
      <c r="I31" s="1" t="s">
        <v>379</v>
      </c>
      <c r="J31" s="1" t="s">
        <v>4404</v>
      </c>
      <c r="K31" s="1" t="s">
        <v>4405</v>
      </c>
      <c r="L31" s="1" t="s">
        <v>788</v>
      </c>
      <c r="M31" s="1" t="s">
        <v>789</v>
      </c>
      <c r="N31" s="1" t="s">
        <v>776</v>
      </c>
      <c r="O31" s="1" t="s">
        <v>777</v>
      </c>
      <c r="P31" s="1" t="s">
        <v>196</v>
      </c>
      <c r="Q31" s="1" t="s">
        <v>196</v>
      </c>
      <c r="R31" s="229">
        <v>0</v>
      </c>
      <c r="S31" s="229">
        <v>0.47916666666666669</v>
      </c>
      <c r="T31" s="1" t="s">
        <v>707</v>
      </c>
      <c r="U31" s="1" t="s">
        <v>196</v>
      </c>
      <c r="V31" s="1" t="s">
        <v>196</v>
      </c>
      <c r="W31" s="1" t="s">
        <v>196</v>
      </c>
      <c r="X31" s="1" t="s">
        <v>196</v>
      </c>
      <c r="Y31" s="1" t="s">
        <v>196</v>
      </c>
      <c r="Z31" s="1" t="s">
        <v>196</v>
      </c>
      <c r="AA31" s="1" t="s">
        <v>744</v>
      </c>
      <c r="AB31" s="1" t="s">
        <v>707</v>
      </c>
      <c r="AC31" s="1" t="s">
        <v>814</v>
      </c>
      <c r="AD31" s="1" t="s">
        <v>917</v>
      </c>
      <c r="AE31" s="1" t="s">
        <v>1046</v>
      </c>
      <c r="AF31" s="1" t="s">
        <v>276</v>
      </c>
      <c r="AG31" s="1" t="s">
        <v>196</v>
      </c>
      <c r="AH31" s="1" t="s">
        <v>14</v>
      </c>
      <c r="AI31" s="1" t="s">
        <v>823</v>
      </c>
      <c r="AJ31" s="1" t="s">
        <v>276</v>
      </c>
      <c r="AK31" s="1" t="s">
        <v>196</v>
      </c>
      <c r="AL31" s="1" t="s">
        <v>14</v>
      </c>
      <c r="AM31" s="1">
        <v>1600</v>
      </c>
      <c r="AN31" s="1">
        <v>800</v>
      </c>
      <c r="AO31" s="1">
        <v>800</v>
      </c>
      <c r="AP31" s="1">
        <v>800</v>
      </c>
      <c r="AQ31" s="1">
        <v>800</v>
      </c>
      <c r="AR31" s="228">
        <v>46259</v>
      </c>
      <c r="AS31" s="228">
        <v>46265</v>
      </c>
      <c r="AT31" s="228">
        <v>46260</v>
      </c>
      <c r="AU31" s="228">
        <v>46260</v>
      </c>
      <c r="AV31" s="1" t="s">
        <v>1047</v>
      </c>
      <c r="AW31" s="1" t="s">
        <v>196</v>
      </c>
      <c r="AX31" s="1" t="s">
        <v>196</v>
      </c>
      <c r="AY31" s="1" t="s">
        <v>710</v>
      </c>
      <c r="AZ31" s="1" t="s">
        <v>711</v>
      </c>
      <c r="BA31" s="1" t="s">
        <v>196</v>
      </c>
      <c r="BB31" s="228">
        <v>46265</v>
      </c>
      <c r="BC31" s="228">
        <v>46265</v>
      </c>
      <c r="BD31" s="1" t="s">
        <v>712</v>
      </c>
      <c r="BE31" s="228">
        <v>46260</v>
      </c>
      <c r="BF31" s="1" t="s">
        <v>712</v>
      </c>
      <c r="BG31" s="228">
        <v>46261</v>
      </c>
      <c r="BH31" s="1">
        <v>800</v>
      </c>
      <c r="BI31" s="1">
        <v>800</v>
      </c>
      <c r="BJ31" s="1" t="s">
        <v>1048</v>
      </c>
      <c r="BK31" s="1" t="s">
        <v>196</v>
      </c>
      <c r="BL31" s="1" t="s">
        <v>196</v>
      </c>
      <c r="BM31" s="1" t="s">
        <v>196</v>
      </c>
      <c r="BN31" s="1" t="s">
        <v>196</v>
      </c>
      <c r="BO31" s="1" t="s">
        <v>196</v>
      </c>
      <c r="BP31" s="1" t="s">
        <v>196</v>
      </c>
      <c r="BQ31" s="1" t="s">
        <v>196</v>
      </c>
      <c r="BR31" s="1" t="s">
        <v>196</v>
      </c>
      <c r="BS31" s="1" t="s">
        <v>196</v>
      </c>
      <c r="BT31" s="1" t="s">
        <v>1046</v>
      </c>
      <c r="BU31" s="1" t="s">
        <v>196</v>
      </c>
      <c r="BV31" s="1" t="s">
        <v>196</v>
      </c>
      <c r="BW31" s="1" t="s">
        <v>196</v>
      </c>
      <c r="BX31" s="1" t="s">
        <v>196</v>
      </c>
      <c r="BY31" s="1" t="s">
        <v>196</v>
      </c>
      <c r="BZ31" s="1" t="s">
        <v>196</v>
      </c>
      <c r="CA31" s="1" t="s">
        <v>196</v>
      </c>
      <c r="CB31" s="1" t="s">
        <v>196</v>
      </c>
      <c r="CC31" s="1" t="s">
        <v>196</v>
      </c>
      <c r="CD31" s="1" t="s">
        <v>824</v>
      </c>
      <c r="CE31" s="1" t="s">
        <v>196</v>
      </c>
      <c r="CF31" s="1" t="s">
        <v>196</v>
      </c>
      <c r="CG31" s="1" t="s">
        <v>196</v>
      </c>
      <c r="CH31" s="1" t="s">
        <v>196</v>
      </c>
      <c r="CI31" s="1" t="s">
        <v>196</v>
      </c>
      <c r="CJ31" s="1" t="s">
        <v>196</v>
      </c>
      <c r="CK31" s="1" t="s">
        <v>196</v>
      </c>
      <c r="CL31" s="1" t="s">
        <v>196</v>
      </c>
      <c r="CM31" s="1" t="s">
        <v>196</v>
      </c>
      <c r="CN31" s="1" t="s">
        <v>823</v>
      </c>
      <c r="CO31" s="1" t="s">
        <v>196</v>
      </c>
      <c r="CP31" s="1" t="s">
        <v>196</v>
      </c>
      <c r="CQ31" s="1" t="s">
        <v>196</v>
      </c>
      <c r="CR31" s="1" t="s">
        <v>196</v>
      </c>
      <c r="CS31" s="1" t="s">
        <v>196</v>
      </c>
      <c r="CT31" s="1" t="s">
        <v>196</v>
      </c>
      <c r="CU31" s="1" t="s">
        <v>196</v>
      </c>
      <c r="CV31" s="1" t="s">
        <v>196</v>
      </c>
      <c r="CW31" s="1" t="s">
        <v>196</v>
      </c>
      <c r="CX31" s="1" t="s">
        <v>3221</v>
      </c>
      <c r="CY31" s="1" t="s">
        <v>3222</v>
      </c>
      <c r="CZ31" s="1" t="s">
        <v>3222</v>
      </c>
      <c r="DA31" s="1" t="s">
        <v>3986</v>
      </c>
      <c r="DB31" s="1" t="s">
        <v>3277</v>
      </c>
      <c r="DC31" s="1" t="s">
        <v>707</v>
      </c>
      <c r="DD31" s="1" t="s">
        <v>744</v>
      </c>
      <c r="DE31" s="1" t="s">
        <v>707</v>
      </c>
      <c r="DF31" s="1" t="s">
        <v>788</v>
      </c>
      <c r="DG31" s="1" t="s">
        <v>789</v>
      </c>
    </row>
    <row r="32" spans="1:111">
      <c r="A32" s="232" t="s">
        <v>4537</v>
      </c>
      <c r="B32" s="1" t="s">
        <v>699</v>
      </c>
      <c r="C32" s="1" t="s">
        <v>700</v>
      </c>
      <c r="D32" s="1" t="s">
        <v>818</v>
      </c>
      <c r="E32" s="1" t="s">
        <v>819</v>
      </c>
      <c r="F32" s="1" t="s">
        <v>783</v>
      </c>
      <c r="G32" s="1" t="s">
        <v>42</v>
      </c>
      <c r="H32" s="228">
        <v>46260</v>
      </c>
      <c r="I32" s="1" t="s">
        <v>327</v>
      </c>
      <c r="J32" s="1" t="s">
        <v>4406</v>
      </c>
      <c r="K32" s="1" t="s">
        <v>4407</v>
      </c>
      <c r="L32" s="1" t="s">
        <v>788</v>
      </c>
      <c r="M32" s="1" t="s">
        <v>789</v>
      </c>
      <c r="N32" s="1" t="s">
        <v>776</v>
      </c>
      <c r="O32" s="1" t="s">
        <v>777</v>
      </c>
      <c r="P32" s="1" t="s">
        <v>196</v>
      </c>
      <c r="Q32" s="1" t="s">
        <v>196</v>
      </c>
      <c r="R32" s="229">
        <v>0</v>
      </c>
      <c r="S32" s="229">
        <v>0.5625</v>
      </c>
      <c r="T32" s="1" t="s">
        <v>707</v>
      </c>
      <c r="U32" s="1" t="s">
        <v>196</v>
      </c>
      <c r="V32" s="1" t="s">
        <v>196</v>
      </c>
      <c r="W32" s="1" t="s">
        <v>196</v>
      </c>
      <c r="X32" s="1" t="s">
        <v>196</v>
      </c>
      <c r="Y32" s="1" t="s">
        <v>196</v>
      </c>
      <c r="Z32" s="1" t="s">
        <v>196</v>
      </c>
      <c r="AA32" s="1" t="s">
        <v>742</v>
      </c>
      <c r="AB32" s="1" t="s">
        <v>743</v>
      </c>
      <c r="AC32" s="1" t="s">
        <v>810</v>
      </c>
      <c r="AD32" s="1" t="s">
        <v>4017</v>
      </c>
      <c r="AE32" s="1" t="s">
        <v>196</v>
      </c>
      <c r="AF32" s="1" t="s">
        <v>196</v>
      </c>
      <c r="AG32" s="1" t="s">
        <v>196</v>
      </c>
      <c r="AH32" s="1" t="s">
        <v>196</v>
      </c>
      <c r="AI32" s="1" t="s">
        <v>865</v>
      </c>
      <c r="AJ32" s="1" t="s">
        <v>276</v>
      </c>
      <c r="AK32" s="1" t="s">
        <v>125</v>
      </c>
      <c r="AL32" s="1" t="s">
        <v>14</v>
      </c>
      <c r="AM32" s="1">
        <v>800</v>
      </c>
      <c r="AN32" s="1">
        <v>800</v>
      </c>
      <c r="AO32" s="1">
        <v>800</v>
      </c>
      <c r="AP32" s="1">
        <v>800</v>
      </c>
      <c r="AQ32" s="1">
        <v>800</v>
      </c>
      <c r="AR32" s="228">
        <v>46258</v>
      </c>
      <c r="AS32" s="228">
        <v>46265</v>
      </c>
      <c r="AT32" s="228">
        <v>46260</v>
      </c>
      <c r="AU32" s="228">
        <v>46260</v>
      </c>
      <c r="AV32" s="1" t="s">
        <v>866</v>
      </c>
      <c r="AW32" s="1" t="s">
        <v>196</v>
      </c>
      <c r="AX32" s="1" t="s">
        <v>196</v>
      </c>
      <c r="AY32" s="1" t="s">
        <v>710</v>
      </c>
      <c r="AZ32" s="1" t="s">
        <v>711</v>
      </c>
      <c r="BA32" s="1" t="s">
        <v>196</v>
      </c>
      <c r="BB32" s="228">
        <v>46265</v>
      </c>
      <c r="BC32" s="228">
        <v>46265</v>
      </c>
      <c r="BD32" s="1" t="s">
        <v>712</v>
      </c>
      <c r="BE32" s="228">
        <v>46260</v>
      </c>
      <c r="BF32" s="1" t="s">
        <v>712</v>
      </c>
      <c r="BG32" s="228">
        <v>46260</v>
      </c>
      <c r="BH32" s="1">
        <v>800</v>
      </c>
      <c r="BI32" s="1">
        <v>800</v>
      </c>
      <c r="BJ32" s="1" t="s">
        <v>932</v>
      </c>
      <c r="BK32" s="1" t="s">
        <v>933</v>
      </c>
      <c r="BL32" s="1" t="s">
        <v>196</v>
      </c>
      <c r="BM32" s="1" t="s">
        <v>196</v>
      </c>
      <c r="BN32" s="1" t="s">
        <v>196</v>
      </c>
      <c r="BO32" s="1" t="s">
        <v>196</v>
      </c>
      <c r="BP32" s="1" t="s">
        <v>196</v>
      </c>
      <c r="BQ32" s="1" t="s">
        <v>196</v>
      </c>
      <c r="BR32" s="1" t="s">
        <v>196</v>
      </c>
      <c r="BS32" s="1" t="s">
        <v>196</v>
      </c>
      <c r="BT32" s="1" t="s">
        <v>934</v>
      </c>
      <c r="BU32" s="1" t="s">
        <v>936</v>
      </c>
      <c r="BV32" s="1" t="s">
        <v>196</v>
      </c>
      <c r="BW32" s="1" t="s">
        <v>196</v>
      </c>
      <c r="BX32" s="1" t="s">
        <v>196</v>
      </c>
      <c r="BY32" s="1" t="s">
        <v>196</v>
      </c>
      <c r="BZ32" s="1" t="s">
        <v>196</v>
      </c>
      <c r="CA32" s="1" t="s">
        <v>196</v>
      </c>
      <c r="CB32" s="1" t="s">
        <v>196</v>
      </c>
      <c r="CC32" s="1" t="s">
        <v>196</v>
      </c>
      <c r="CD32" s="1" t="s">
        <v>867</v>
      </c>
      <c r="CE32" s="1" t="s">
        <v>196</v>
      </c>
      <c r="CF32" s="1" t="s">
        <v>196</v>
      </c>
      <c r="CG32" s="1" t="s">
        <v>196</v>
      </c>
      <c r="CH32" s="1" t="s">
        <v>196</v>
      </c>
      <c r="CI32" s="1" t="s">
        <v>196</v>
      </c>
      <c r="CJ32" s="1" t="s">
        <v>196</v>
      </c>
      <c r="CK32" s="1" t="s">
        <v>196</v>
      </c>
      <c r="CL32" s="1" t="s">
        <v>196</v>
      </c>
      <c r="CM32" s="1" t="s">
        <v>196</v>
      </c>
      <c r="CN32" s="1" t="s">
        <v>865</v>
      </c>
      <c r="CO32" s="1" t="s">
        <v>196</v>
      </c>
      <c r="CP32" s="1" t="s">
        <v>196</v>
      </c>
      <c r="CQ32" s="1" t="s">
        <v>196</v>
      </c>
      <c r="CR32" s="1" t="s">
        <v>196</v>
      </c>
      <c r="CS32" s="1" t="s">
        <v>196</v>
      </c>
      <c r="CT32" s="1" t="s">
        <v>196</v>
      </c>
      <c r="CU32" s="1" t="s">
        <v>196</v>
      </c>
      <c r="CV32" s="1" t="s">
        <v>196</v>
      </c>
      <c r="CW32" s="1" t="s">
        <v>196</v>
      </c>
      <c r="CX32" s="1" t="s">
        <v>3221</v>
      </c>
      <c r="CY32" s="1" t="s">
        <v>3222</v>
      </c>
      <c r="CZ32" s="1" t="s">
        <v>3222</v>
      </c>
      <c r="DA32" s="1" t="s">
        <v>3277</v>
      </c>
      <c r="DB32" s="1" t="s">
        <v>3304</v>
      </c>
      <c r="DC32" s="1" t="s">
        <v>743</v>
      </c>
      <c r="DD32" s="1" t="s">
        <v>742</v>
      </c>
      <c r="DE32" s="1" t="s">
        <v>707</v>
      </c>
      <c r="DF32" s="1" t="s">
        <v>788</v>
      </c>
      <c r="DG32" s="1" t="s">
        <v>789</v>
      </c>
    </row>
    <row r="33" spans="1:111">
      <c r="A33" s="232" t="s">
        <v>4537</v>
      </c>
      <c r="B33" s="1" t="s">
        <v>699</v>
      </c>
      <c r="C33" s="1" t="s">
        <v>700</v>
      </c>
      <c r="D33" s="1" t="s">
        <v>863</v>
      </c>
      <c r="E33" s="1" t="s">
        <v>864</v>
      </c>
      <c r="F33" s="1" t="s">
        <v>868</v>
      </c>
      <c r="G33" s="1" t="s">
        <v>168</v>
      </c>
      <c r="H33" s="228">
        <v>46260</v>
      </c>
      <c r="I33" s="1" t="s">
        <v>361</v>
      </c>
      <c r="J33" s="1" t="s">
        <v>4422</v>
      </c>
      <c r="K33" s="1" t="s">
        <v>4423</v>
      </c>
      <c r="L33" s="1" t="s">
        <v>713</v>
      </c>
      <c r="M33" s="1" t="s">
        <v>714</v>
      </c>
      <c r="N33" s="1" t="s">
        <v>716</v>
      </c>
      <c r="O33" s="1" t="s">
        <v>717</v>
      </c>
      <c r="P33" s="1" t="s">
        <v>196</v>
      </c>
      <c r="Q33" s="1" t="s">
        <v>196</v>
      </c>
      <c r="R33" s="229">
        <v>0</v>
      </c>
      <c r="S33" s="229">
        <v>0.41944444444444445</v>
      </c>
      <c r="T33" s="1" t="s">
        <v>707</v>
      </c>
      <c r="U33" s="1" t="s">
        <v>196</v>
      </c>
      <c r="V33" s="1" t="s">
        <v>196</v>
      </c>
      <c r="W33" s="1" t="s">
        <v>196</v>
      </c>
      <c r="X33" s="1" t="s">
        <v>196</v>
      </c>
      <c r="Y33" s="1" t="s">
        <v>196</v>
      </c>
      <c r="Z33" s="1" t="s">
        <v>196</v>
      </c>
      <c r="AA33" s="1" t="s">
        <v>708</v>
      </c>
      <c r="AB33" s="1" t="s">
        <v>707</v>
      </c>
      <c r="AC33" s="1" t="s">
        <v>4424</v>
      </c>
      <c r="AD33" s="1" t="s">
        <v>4425</v>
      </c>
      <c r="AE33" s="1" t="s">
        <v>196</v>
      </c>
      <c r="AF33" s="1" t="s">
        <v>196</v>
      </c>
      <c r="AG33" s="1" t="s">
        <v>196</v>
      </c>
      <c r="AH33" s="1" t="s">
        <v>196</v>
      </c>
      <c r="AI33" s="1" t="s">
        <v>3642</v>
      </c>
      <c r="AJ33" s="1" t="s">
        <v>276</v>
      </c>
      <c r="AK33" s="1" t="s">
        <v>125</v>
      </c>
      <c r="AL33" s="1" t="s">
        <v>14</v>
      </c>
      <c r="AM33" s="1">
        <v>316</v>
      </c>
      <c r="AN33" s="1">
        <v>400</v>
      </c>
      <c r="AO33" s="1">
        <v>400</v>
      </c>
      <c r="AP33" s="1">
        <v>400</v>
      </c>
      <c r="AQ33" s="1">
        <v>200</v>
      </c>
      <c r="AR33" s="228">
        <v>46258</v>
      </c>
      <c r="AS33" s="228">
        <v>46265</v>
      </c>
      <c r="AT33" s="228">
        <v>46260</v>
      </c>
      <c r="AU33" s="228">
        <v>46260</v>
      </c>
      <c r="AV33" s="1" t="s">
        <v>168</v>
      </c>
      <c r="AW33" s="1" t="s">
        <v>196</v>
      </c>
      <c r="AX33" s="1" t="s">
        <v>196</v>
      </c>
      <c r="AY33" s="1" t="s">
        <v>710</v>
      </c>
      <c r="AZ33" s="1" t="s">
        <v>711</v>
      </c>
      <c r="BA33" s="1" t="s">
        <v>196</v>
      </c>
      <c r="BB33" s="228">
        <v>46265</v>
      </c>
      <c r="BC33" s="228">
        <v>46265</v>
      </c>
      <c r="BD33" s="1" t="s">
        <v>712</v>
      </c>
      <c r="BE33" s="228">
        <v>46261</v>
      </c>
      <c r="BF33" s="1" t="s">
        <v>712</v>
      </c>
      <c r="BG33" s="228">
        <v>46261</v>
      </c>
      <c r="BH33" s="1">
        <v>400</v>
      </c>
      <c r="BI33" s="1">
        <v>316</v>
      </c>
      <c r="BJ33" s="1" t="s">
        <v>3643</v>
      </c>
      <c r="BK33" s="1" t="s">
        <v>4506</v>
      </c>
      <c r="BL33" s="1" t="s">
        <v>196</v>
      </c>
      <c r="BM33" s="1" t="s">
        <v>196</v>
      </c>
      <c r="BN33" s="1" t="s">
        <v>196</v>
      </c>
      <c r="BO33" s="1" t="s">
        <v>196</v>
      </c>
      <c r="BP33" s="1" t="s">
        <v>196</v>
      </c>
      <c r="BQ33" s="1" t="s">
        <v>196</v>
      </c>
      <c r="BR33" s="1" t="s">
        <v>196</v>
      </c>
      <c r="BS33" s="1" t="s">
        <v>196</v>
      </c>
      <c r="BT33" s="1" t="s">
        <v>3644</v>
      </c>
      <c r="BU33" s="1" t="s">
        <v>4507</v>
      </c>
      <c r="BV33" s="1" t="s">
        <v>196</v>
      </c>
      <c r="BW33" s="1" t="s">
        <v>196</v>
      </c>
      <c r="BX33" s="1" t="s">
        <v>196</v>
      </c>
      <c r="BY33" s="1" t="s">
        <v>196</v>
      </c>
      <c r="BZ33" s="1" t="s">
        <v>196</v>
      </c>
      <c r="CA33" s="1" t="s">
        <v>196</v>
      </c>
      <c r="CB33" s="1" t="s">
        <v>196</v>
      </c>
      <c r="CC33" s="1" t="s">
        <v>196</v>
      </c>
      <c r="CD33" s="1" t="s">
        <v>3646</v>
      </c>
      <c r="CE33" s="1" t="s">
        <v>196</v>
      </c>
      <c r="CF33" s="1" t="s">
        <v>196</v>
      </c>
      <c r="CG33" s="1" t="s">
        <v>196</v>
      </c>
      <c r="CH33" s="1" t="s">
        <v>196</v>
      </c>
      <c r="CI33" s="1" t="s">
        <v>196</v>
      </c>
      <c r="CJ33" s="1" t="s">
        <v>196</v>
      </c>
      <c r="CK33" s="1" t="s">
        <v>196</v>
      </c>
      <c r="CL33" s="1" t="s">
        <v>196</v>
      </c>
      <c r="CM33" s="1" t="s">
        <v>196</v>
      </c>
      <c r="CN33" s="1" t="s">
        <v>3642</v>
      </c>
      <c r="CO33" s="1" t="s">
        <v>196</v>
      </c>
      <c r="CP33" s="1" t="s">
        <v>196</v>
      </c>
      <c r="CQ33" s="1" t="s">
        <v>196</v>
      </c>
      <c r="CR33" s="1" t="s">
        <v>196</v>
      </c>
      <c r="CS33" s="1" t="s">
        <v>196</v>
      </c>
      <c r="CT33" s="1" t="s">
        <v>196</v>
      </c>
      <c r="CU33" s="1" t="s">
        <v>196</v>
      </c>
      <c r="CV33" s="1" t="s">
        <v>196</v>
      </c>
      <c r="CW33" s="1" t="s">
        <v>196</v>
      </c>
      <c r="CX33" s="1" t="s">
        <v>3221</v>
      </c>
      <c r="CY33" s="1" t="s">
        <v>3222</v>
      </c>
      <c r="CZ33" s="1" t="s">
        <v>3222</v>
      </c>
      <c r="DA33" s="1" t="s">
        <v>3225</v>
      </c>
      <c r="DB33" s="1" t="s">
        <v>4426</v>
      </c>
      <c r="DC33" s="1" t="s">
        <v>707</v>
      </c>
      <c r="DD33" s="1" t="s">
        <v>708</v>
      </c>
      <c r="DE33" s="1" t="s">
        <v>707</v>
      </c>
      <c r="DF33" s="1" t="s">
        <v>713</v>
      </c>
      <c r="DG33" s="1" t="s">
        <v>714</v>
      </c>
    </row>
    <row r="34" spans="1:111">
      <c r="A34" s="232" t="s">
        <v>4537</v>
      </c>
      <c r="B34" s="1" t="s">
        <v>699</v>
      </c>
      <c r="C34" s="1" t="s">
        <v>700</v>
      </c>
      <c r="D34" s="1" t="s">
        <v>863</v>
      </c>
      <c r="E34" s="1" t="s">
        <v>864</v>
      </c>
      <c r="F34" s="1" t="s">
        <v>868</v>
      </c>
      <c r="G34" s="1" t="s">
        <v>168</v>
      </c>
      <c r="H34" s="228">
        <v>46260</v>
      </c>
      <c r="I34" s="1" t="s">
        <v>325</v>
      </c>
      <c r="J34" s="1" t="s">
        <v>4427</v>
      </c>
      <c r="K34" s="1" t="s">
        <v>4428</v>
      </c>
      <c r="L34" s="1" t="s">
        <v>713</v>
      </c>
      <c r="M34" s="1" t="s">
        <v>714</v>
      </c>
      <c r="N34" s="1" t="s">
        <v>716</v>
      </c>
      <c r="O34" s="1" t="s">
        <v>717</v>
      </c>
      <c r="P34" s="1" t="s">
        <v>196</v>
      </c>
      <c r="Q34" s="1" t="s">
        <v>196</v>
      </c>
      <c r="R34" s="229">
        <v>0</v>
      </c>
      <c r="S34" s="229">
        <v>0.56527777777777777</v>
      </c>
      <c r="T34" s="1" t="s">
        <v>707</v>
      </c>
      <c r="U34" s="1" t="s">
        <v>196</v>
      </c>
      <c r="V34" s="1" t="s">
        <v>196</v>
      </c>
      <c r="W34" s="1" t="s">
        <v>196</v>
      </c>
      <c r="X34" s="1" t="s">
        <v>196</v>
      </c>
      <c r="Y34" s="1" t="s">
        <v>196</v>
      </c>
      <c r="Z34" s="1" t="s">
        <v>196</v>
      </c>
      <c r="AA34" s="1" t="s">
        <v>726</v>
      </c>
      <c r="AB34" s="1" t="s">
        <v>743</v>
      </c>
      <c r="AC34" s="1" t="s">
        <v>1037</v>
      </c>
      <c r="AD34" s="1" t="s">
        <v>742</v>
      </c>
      <c r="AE34" s="1" t="s">
        <v>1089</v>
      </c>
      <c r="AF34" s="1" t="s">
        <v>276</v>
      </c>
      <c r="AG34" s="1" t="s">
        <v>125</v>
      </c>
      <c r="AH34" s="1" t="s">
        <v>14</v>
      </c>
      <c r="AI34" s="1" t="s">
        <v>1090</v>
      </c>
      <c r="AJ34" s="1" t="s">
        <v>276</v>
      </c>
      <c r="AK34" s="1" t="s">
        <v>125</v>
      </c>
      <c r="AL34" s="1" t="s">
        <v>14</v>
      </c>
      <c r="AM34" s="1">
        <v>800</v>
      </c>
      <c r="AN34" s="1">
        <v>800</v>
      </c>
      <c r="AO34" s="1">
        <v>800</v>
      </c>
      <c r="AP34" s="1">
        <v>800</v>
      </c>
      <c r="AQ34" s="1">
        <v>800</v>
      </c>
      <c r="AR34" s="228">
        <v>46258</v>
      </c>
      <c r="AS34" s="228">
        <v>46265</v>
      </c>
      <c r="AT34" s="228">
        <v>46260</v>
      </c>
      <c r="AU34" s="228">
        <v>46260</v>
      </c>
      <c r="AV34" s="1" t="s">
        <v>168</v>
      </c>
      <c r="AW34" s="1" t="s">
        <v>196</v>
      </c>
      <c r="AX34" s="1" t="s">
        <v>196</v>
      </c>
      <c r="AY34" s="1" t="s">
        <v>710</v>
      </c>
      <c r="AZ34" s="1" t="s">
        <v>711</v>
      </c>
      <c r="BA34" s="1" t="s">
        <v>196</v>
      </c>
      <c r="BB34" s="228">
        <v>46265</v>
      </c>
      <c r="BC34" s="228">
        <v>46265</v>
      </c>
      <c r="BD34" s="1" t="s">
        <v>712</v>
      </c>
      <c r="BE34" s="228">
        <v>46260</v>
      </c>
      <c r="BF34" s="1" t="s">
        <v>712</v>
      </c>
      <c r="BG34" s="228">
        <v>46260</v>
      </c>
      <c r="BH34" s="1">
        <v>800</v>
      </c>
      <c r="BI34" s="1">
        <v>800</v>
      </c>
      <c r="BJ34" s="1" t="s">
        <v>1091</v>
      </c>
      <c r="BK34" s="1" t="s">
        <v>196</v>
      </c>
      <c r="BL34" s="1" t="s">
        <v>196</v>
      </c>
      <c r="BM34" s="1" t="s">
        <v>196</v>
      </c>
      <c r="BN34" s="1" t="s">
        <v>196</v>
      </c>
      <c r="BO34" s="1" t="s">
        <v>196</v>
      </c>
      <c r="BP34" s="1" t="s">
        <v>196</v>
      </c>
      <c r="BQ34" s="1" t="s">
        <v>196</v>
      </c>
      <c r="BR34" s="1" t="s">
        <v>196</v>
      </c>
      <c r="BS34" s="1" t="s">
        <v>196</v>
      </c>
      <c r="BT34" s="1" t="s">
        <v>1089</v>
      </c>
      <c r="BU34" s="1" t="s">
        <v>196</v>
      </c>
      <c r="BV34" s="1" t="s">
        <v>196</v>
      </c>
      <c r="BW34" s="1" t="s">
        <v>196</v>
      </c>
      <c r="BX34" s="1" t="s">
        <v>196</v>
      </c>
      <c r="BY34" s="1" t="s">
        <v>196</v>
      </c>
      <c r="BZ34" s="1" t="s">
        <v>196</v>
      </c>
      <c r="CA34" s="1" t="s">
        <v>196</v>
      </c>
      <c r="CB34" s="1" t="s">
        <v>196</v>
      </c>
      <c r="CC34" s="1" t="s">
        <v>196</v>
      </c>
      <c r="CD34" s="1" t="s">
        <v>1092</v>
      </c>
      <c r="CE34" s="1" t="s">
        <v>196</v>
      </c>
      <c r="CF34" s="1" t="s">
        <v>196</v>
      </c>
      <c r="CG34" s="1" t="s">
        <v>196</v>
      </c>
      <c r="CH34" s="1" t="s">
        <v>196</v>
      </c>
      <c r="CI34" s="1" t="s">
        <v>196</v>
      </c>
      <c r="CJ34" s="1" t="s">
        <v>196</v>
      </c>
      <c r="CK34" s="1" t="s">
        <v>196</v>
      </c>
      <c r="CL34" s="1" t="s">
        <v>196</v>
      </c>
      <c r="CM34" s="1" t="s">
        <v>196</v>
      </c>
      <c r="CN34" s="1" t="s">
        <v>1090</v>
      </c>
      <c r="CO34" s="1" t="s">
        <v>196</v>
      </c>
      <c r="CP34" s="1" t="s">
        <v>196</v>
      </c>
      <c r="CQ34" s="1" t="s">
        <v>196</v>
      </c>
      <c r="CR34" s="1" t="s">
        <v>196</v>
      </c>
      <c r="CS34" s="1" t="s">
        <v>196</v>
      </c>
      <c r="CT34" s="1" t="s">
        <v>196</v>
      </c>
      <c r="CU34" s="1" t="s">
        <v>196</v>
      </c>
      <c r="CV34" s="1" t="s">
        <v>196</v>
      </c>
      <c r="CW34" s="1" t="s">
        <v>196</v>
      </c>
      <c r="CX34" s="1" t="s">
        <v>3221</v>
      </c>
      <c r="CY34" s="1" t="s">
        <v>3222</v>
      </c>
      <c r="CZ34" s="1" t="s">
        <v>3222</v>
      </c>
      <c r="DA34" s="1" t="s">
        <v>4426</v>
      </c>
      <c r="DB34" s="1" t="s">
        <v>3240</v>
      </c>
      <c r="DC34" s="1" t="s">
        <v>743</v>
      </c>
      <c r="DD34" s="1" t="s">
        <v>726</v>
      </c>
      <c r="DE34" s="1" t="s">
        <v>707</v>
      </c>
      <c r="DF34" s="1" t="s">
        <v>713</v>
      </c>
      <c r="DG34" s="1" t="s">
        <v>714</v>
      </c>
    </row>
    <row r="35" spans="1:111">
      <c r="A35" s="232" t="s">
        <v>4537</v>
      </c>
      <c r="B35" s="1" t="s">
        <v>699</v>
      </c>
      <c r="C35" s="1" t="s">
        <v>700</v>
      </c>
      <c r="D35" s="1" t="s">
        <v>863</v>
      </c>
      <c r="E35" s="1" t="s">
        <v>864</v>
      </c>
      <c r="F35" s="1" t="s">
        <v>868</v>
      </c>
      <c r="G35" s="1" t="s">
        <v>168</v>
      </c>
      <c r="H35" s="228">
        <v>46260</v>
      </c>
      <c r="I35" s="1" t="s">
        <v>327</v>
      </c>
      <c r="J35" s="1" t="s">
        <v>4406</v>
      </c>
      <c r="K35" s="1" t="s">
        <v>4429</v>
      </c>
      <c r="L35" s="1" t="s">
        <v>713</v>
      </c>
      <c r="M35" s="1" t="s">
        <v>714</v>
      </c>
      <c r="N35" s="1" t="s">
        <v>716</v>
      </c>
      <c r="O35" s="1" t="s">
        <v>717</v>
      </c>
      <c r="P35" s="1" t="s">
        <v>196</v>
      </c>
      <c r="Q35" s="1" t="s">
        <v>196</v>
      </c>
      <c r="R35" s="229">
        <v>0</v>
      </c>
      <c r="S35" s="229">
        <v>0.70833333333333337</v>
      </c>
      <c r="T35" s="1" t="s">
        <v>707</v>
      </c>
      <c r="U35" s="1" t="s">
        <v>196</v>
      </c>
      <c r="V35" s="1" t="s">
        <v>196</v>
      </c>
      <c r="W35" s="1" t="s">
        <v>196</v>
      </c>
      <c r="X35" s="1" t="s">
        <v>196</v>
      </c>
      <c r="Y35" s="1" t="s">
        <v>196</v>
      </c>
      <c r="Z35" s="1" t="s">
        <v>196</v>
      </c>
      <c r="AA35" s="1" t="s">
        <v>4277</v>
      </c>
      <c r="AB35" s="1" t="s">
        <v>737</v>
      </c>
      <c r="AC35" s="1" t="s">
        <v>1206</v>
      </c>
      <c r="AD35" s="1" t="s">
        <v>4430</v>
      </c>
      <c r="AE35" s="1" t="s">
        <v>196</v>
      </c>
      <c r="AF35" s="1" t="s">
        <v>196</v>
      </c>
      <c r="AG35" s="1" t="s">
        <v>196</v>
      </c>
      <c r="AH35" s="1" t="s">
        <v>196</v>
      </c>
      <c r="AI35" s="1" t="s">
        <v>865</v>
      </c>
      <c r="AJ35" s="1" t="s">
        <v>276</v>
      </c>
      <c r="AK35" s="1" t="s">
        <v>125</v>
      </c>
      <c r="AL35" s="1" t="s">
        <v>14</v>
      </c>
      <c r="AM35" s="1">
        <v>800</v>
      </c>
      <c r="AN35" s="1">
        <v>800</v>
      </c>
      <c r="AO35" s="1">
        <v>800</v>
      </c>
      <c r="AP35" s="1">
        <v>600</v>
      </c>
      <c r="AQ35" s="1">
        <v>600</v>
      </c>
      <c r="AR35" s="228">
        <v>46258</v>
      </c>
      <c r="AS35" s="228">
        <v>46265</v>
      </c>
      <c r="AT35" s="228">
        <v>46260</v>
      </c>
      <c r="AU35" s="228">
        <v>46260</v>
      </c>
      <c r="AV35" s="1" t="s">
        <v>866</v>
      </c>
      <c r="AW35" s="1" t="s">
        <v>196</v>
      </c>
      <c r="AX35" s="1" t="s">
        <v>196</v>
      </c>
      <c r="AY35" s="1" t="s">
        <v>710</v>
      </c>
      <c r="AZ35" s="1" t="s">
        <v>711</v>
      </c>
      <c r="BA35" s="1" t="s">
        <v>196</v>
      </c>
      <c r="BB35" s="228">
        <v>46265</v>
      </c>
      <c r="BC35" s="228">
        <v>46265</v>
      </c>
      <c r="BD35" s="1" t="s">
        <v>712</v>
      </c>
      <c r="BE35" s="228">
        <v>46260</v>
      </c>
      <c r="BF35" s="1" t="s">
        <v>712</v>
      </c>
      <c r="BG35" s="228">
        <v>46260</v>
      </c>
      <c r="BH35" s="1">
        <v>600</v>
      </c>
      <c r="BI35" s="1">
        <v>600</v>
      </c>
      <c r="BJ35" s="1" t="s">
        <v>932</v>
      </c>
      <c r="BK35" s="1" t="s">
        <v>933</v>
      </c>
      <c r="BL35" s="1" t="s">
        <v>196</v>
      </c>
      <c r="BM35" s="1" t="s">
        <v>196</v>
      </c>
      <c r="BN35" s="1" t="s">
        <v>196</v>
      </c>
      <c r="BO35" s="1" t="s">
        <v>196</v>
      </c>
      <c r="BP35" s="1" t="s">
        <v>196</v>
      </c>
      <c r="BQ35" s="1" t="s">
        <v>196</v>
      </c>
      <c r="BR35" s="1" t="s">
        <v>196</v>
      </c>
      <c r="BS35" s="1" t="s">
        <v>196</v>
      </c>
      <c r="BT35" s="1" t="s">
        <v>934</v>
      </c>
      <c r="BU35" s="1" t="s">
        <v>936</v>
      </c>
      <c r="BV35" s="1" t="s">
        <v>196</v>
      </c>
      <c r="BW35" s="1" t="s">
        <v>196</v>
      </c>
      <c r="BX35" s="1" t="s">
        <v>196</v>
      </c>
      <c r="BY35" s="1" t="s">
        <v>196</v>
      </c>
      <c r="BZ35" s="1" t="s">
        <v>196</v>
      </c>
      <c r="CA35" s="1" t="s">
        <v>196</v>
      </c>
      <c r="CB35" s="1" t="s">
        <v>196</v>
      </c>
      <c r="CC35" s="1" t="s">
        <v>196</v>
      </c>
      <c r="CD35" s="1" t="s">
        <v>867</v>
      </c>
      <c r="CE35" s="1" t="s">
        <v>196</v>
      </c>
      <c r="CF35" s="1" t="s">
        <v>196</v>
      </c>
      <c r="CG35" s="1" t="s">
        <v>196</v>
      </c>
      <c r="CH35" s="1" t="s">
        <v>196</v>
      </c>
      <c r="CI35" s="1" t="s">
        <v>196</v>
      </c>
      <c r="CJ35" s="1" t="s">
        <v>196</v>
      </c>
      <c r="CK35" s="1" t="s">
        <v>196</v>
      </c>
      <c r="CL35" s="1" t="s">
        <v>196</v>
      </c>
      <c r="CM35" s="1" t="s">
        <v>196</v>
      </c>
      <c r="CN35" s="1" t="s">
        <v>865</v>
      </c>
      <c r="CO35" s="1" t="s">
        <v>196</v>
      </c>
      <c r="CP35" s="1" t="s">
        <v>196</v>
      </c>
      <c r="CQ35" s="1" t="s">
        <v>196</v>
      </c>
      <c r="CR35" s="1" t="s">
        <v>196</v>
      </c>
      <c r="CS35" s="1" t="s">
        <v>196</v>
      </c>
      <c r="CT35" s="1" t="s">
        <v>196</v>
      </c>
      <c r="CU35" s="1" t="s">
        <v>196</v>
      </c>
      <c r="CV35" s="1" t="s">
        <v>196</v>
      </c>
      <c r="CW35" s="1" t="s">
        <v>196</v>
      </c>
      <c r="CX35" s="1" t="s">
        <v>3221</v>
      </c>
      <c r="CY35" s="1" t="s">
        <v>3222</v>
      </c>
      <c r="CZ35" s="1" t="s">
        <v>3222</v>
      </c>
      <c r="DA35" s="1" t="s">
        <v>3240</v>
      </c>
      <c r="DB35" s="1" t="s">
        <v>3224</v>
      </c>
      <c r="DC35" s="1" t="s">
        <v>737</v>
      </c>
      <c r="DD35" s="1" t="s">
        <v>4277</v>
      </c>
      <c r="DE35" s="1" t="s">
        <v>707</v>
      </c>
      <c r="DF35" s="1" t="s">
        <v>713</v>
      </c>
      <c r="DG35" s="1" t="s">
        <v>714</v>
      </c>
    </row>
    <row r="36" spans="1:111">
      <c r="A36" s="232" t="s">
        <v>4537</v>
      </c>
      <c r="B36" s="1" t="s">
        <v>699</v>
      </c>
      <c r="C36" s="1" t="s">
        <v>700</v>
      </c>
      <c r="D36" s="1" t="s">
        <v>869</v>
      </c>
      <c r="E36" s="1" t="s">
        <v>870</v>
      </c>
      <c r="F36" s="1" t="s">
        <v>877</v>
      </c>
      <c r="G36" s="1" t="s">
        <v>502</v>
      </c>
      <c r="H36" s="228">
        <v>46260</v>
      </c>
      <c r="I36" s="1" t="s">
        <v>157</v>
      </c>
      <c r="J36" s="1" t="s">
        <v>4391</v>
      </c>
      <c r="K36" s="1" t="s">
        <v>4440</v>
      </c>
      <c r="L36" s="1" t="s">
        <v>705</v>
      </c>
      <c r="M36" s="1" t="s">
        <v>706</v>
      </c>
      <c r="N36" s="1" t="s">
        <v>196</v>
      </c>
      <c r="O36" s="1" t="s">
        <v>196</v>
      </c>
      <c r="P36" s="1" t="s">
        <v>196</v>
      </c>
      <c r="Q36" s="1" t="s">
        <v>196</v>
      </c>
      <c r="R36" s="229">
        <v>0</v>
      </c>
      <c r="S36" s="229">
        <v>0.44722222222222224</v>
      </c>
      <c r="T36" s="1" t="s">
        <v>707</v>
      </c>
      <c r="U36" s="1" t="s">
        <v>196</v>
      </c>
      <c r="V36" s="1" t="s">
        <v>196</v>
      </c>
      <c r="W36" s="1" t="s">
        <v>196</v>
      </c>
      <c r="X36" s="1" t="s">
        <v>196</v>
      </c>
      <c r="Y36" s="1" t="s">
        <v>196</v>
      </c>
      <c r="Z36" s="1" t="s">
        <v>196</v>
      </c>
      <c r="AA36" s="1" t="s">
        <v>751</v>
      </c>
      <c r="AB36" s="1" t="s">
        <v>707</v>
      </c>
      <c r="AC36" s="1" t="s">
        <v>4441</v>
      </c>
      <c r="AD36" s="1" t="s">
        <v>4442</v>
      </c>
      <c r="AE36" s="1" t="s">
        <v>800</v>
      </c>
      <c r="AF36" s="1" t="s">
        <v>276</v>
      </c>
      <c r="AG36" s="1" t="s">
        <v>196</v>
      </c>
      <c r="AH36" s="1" t="s">
        <v>105</v>
      </c>
      <c r="AI36" s="1" t="s">
        <v>807</v>
      </c>
      <c r="AJ36" s="1" t="s">
        <v>276</v>
      </c>
      <c r="AK36" s="1" t="s">
        <v>196</v>
      </c>
      <c r="AL36" s="1" t="s">
        <v>122</v>
      </c>
      <c r="AM36" s="1">
        <v>1500</v>
      </c>
      <c r="AN36" s="1">
        <v>1500</v>
      </c>
      <c r="AO36" s="1">
        <v>1500</v>
      </c>
      <c r="AP36" s="1">
        <v>1500</v>
      </c>
      <c r="AQ36" s="1">
        <v>1500</v>
      </c>
      <c r="AR36" s="228">
        <v>46258</v>
      </c>
      <c r="AS36" s="228">
        <v>46265</v>
      </c>
      <c r="AT36" s="228">
        <v>46260</v>
      </c>
      <c r="AU36" s="228">
        <v>46260</v>
      </c>
      <c r="AV36" s="1" t="s">
        <v>2054</v>
      </c>
      <c r="AW36" s="1" t="s">
        <v>196</v>
      </c>
      <c r="AX36" s="1" t="s">
        <v>196</v>
      </c>
      <c r="AY36" s="1" t="s">
        <v>710</v>
      </c>
      <c r="AZ36" s="1" t="s">
        <v>711</v>
      </c>
      <c r="BA36" s="1" t="s">
        <v>196</v>
      </c>
      <c r="BB36" s="228">
        <v>46265</v>
      </c>
      <c r="BC36" s="228">
        <v>46265</v>
      </c>
      <c r="BD36" s="1" t="s">
        <v>712</v>
      </c>
      <c r="BE36" s="228">
        <v>46260</v>
      </c>
      <c r="BF36" s="1" t="s">
        <v>712</v>
      </c>
      <c r="BG36" s="228">
        <v>46260</v>
      </c>
      <c r="BH36" s="1">
        <v>1500</v>
      </c>
      <c r="BI36" s="1">
        <v>1500</v>
      </c>
      <c r="BJ36" s="1" t="s">
        <v>802</v>
      </c>
      <c r="BK36" s="1" t="s">
        <v>196</v>
      </c>
      <c r="BL36" s="1" t="s">
        <v>196</v>
      </c>
      <c r="BM36" s="1" t="s">
        <v>196</v>
      </c>
      <c r="BN36" s="1" t="s">
        <v>196</v>
      </c>
      <c r="BO36" s="1" t="s">
        <v>196</v>
      </c>
      <c r="BP36" s="1" t="s">
        <v>196</v>
      </c>
      <c r="BQ36" s="1" t="s">
        <v>196</v>
      </c>
      <c r="BR36" s="1" t="s">
        <v>196</v>
      </c>
      <c r="BS36" s="1" t="s">
        <v>196</v>
      </c>
      <c r="BT36" s="1" t="s">
        <v>800</v>
      </c>
      <c r="BU36" s="1" t="s">
        <v>196</v>
      </c>
      <c r="BV36" s="1" t="s">
        <v>196</v>
      </c>
      <c r="BW36" s="1" t="s">
        <v>196</v>
      </c>
      <c r="BX36" s="1" t="s">
        <v>196</v>
      </c>
      <c r="BY36" s="1" t="s">
        <v>196</v>
      </c>
      <c r="BZ36" s="1" t="s">
        <v>196</v>
      </c>
      <c r="CA36" s="1" t="s">
        <v>196</v>
      </c>
      <c r="CB36" s="1" t="s">
        <v>196</v>
      </c>
      <c r="CC36" s="1" t="s">
        <v>196</v>
      </c>
      <c r="CD36" s="1" t="s">
        <v>809</v>
      </c>
      <c r="CE36" s="1" t="s">
        <v>196</v>
      </c>
      <c r="CF36" s="1" t="s">
        <v>196</v>
      </c>
      <c r="CG36" s="1" t="s">
        <v>196</v>
      </c>
      <c r="CH36" s="1" t="s">
        <v>196</v>
      </c>
      <c r="CI36" s="1" t="s">
        <v>196</v>
      </c>
      <c r="CJ36" s="1" t="s">
        <v>196</v>
      </c>
      <c r="CK36" s="1" t="s">
        <v>196</v>
      </c>
      <c r="CL36" s="1" t="s">
        <v>196</v>
      </c>
      <c r="CM36" s="1" t="s">
        <v>196</v>
      </c>
      <c r="CN36" s="1" t="s">
        <v>807</v>
      </c>
      <c r="CO36" s="1" t="s">
        <v>196</v>
      </c>
      <c r="CP36" s="1" t="s">
        <v>196</v>
      </c>
      <c r="CQ36" s="1" t="s">
        <v>196</v>
      </c>
      <c r="CR36" s="1" t="s">
        <v>196</v>
      </c>
      <c r="CS36" s="1" t="s">
        <v>196</v>
      </c>
      <c r="CT36" s="1" t="s">
        <v>196</v>
      </c>
      <c r="CU36" s="1" t="s">
        <v>196</v>
      </c>
      <c r="CV36" s="1" t="s">
        <v>196</v>
      </c>
      <c r="CW36" s="1" t="s">
        <v>196</v>
      </c>
      <c r="CX36" s="1" t="s">
        <v>3221</v>
      </c>
      <c r="CY36" s="1" t="s">
        <v>3222</v>
      </c>
      <c r="CZ36" s="1" t="s">
        <v>3222</v>
      </c>
      <c r="DA36" s="1" t="s">
        <v>3225</v>
      </c>
      <c r="DB36" s="1" t="s">
        <v>4443</v>
      </c>
      <c r="DC36" s="1" t="s">
        <v>707</v>
      </c>
      <c r="DD36" s="1" t="s">
        <v>751</v>
      </c>
      <c r="DE36" s="1" t="s">
        <v>707</v>
      </c>
      <c r="DF36" s="1" t="s">
        <v>705</v>
      </c>
      <c r="DG36" s="1" t="s">
        <v>706</v>
      </c>
    </row>
    <row r="37" spans="1:111">
      <c r="A37" s="232" t="s">
        <v>4537</v>
      </c>
      <c r="B37" s="1" t="s">
        <v>699</v>
      </c>
      <c r="C37" s="1" t="s">
        <v>700</v>
      </c>
      <c r="D37" s="1" t="s">
        <v>869</v>
      </c>
      <c r="E37" s="1" t="s">
        <v>870</v>
      </c>
      <c r="F37" s="1" t="s">
        <v>877</v>
      </c>
      <c r="G37" s="1" t="s">
        <v>502</v>
      </c>
      <c r="H37" s="228">
        <v>46260</v>
      </c>
      <c r="I37" s="1" t="s">
        <v>886</v>
      </c>
      <c r="J37" s="1" t="s">
        <v>4393</v>
      </c>
      <c r="K37" s="1" t="s">
        <v>4444</v>
      </c>
      <c r="L37" s="1" t="s">
        <v>705</v>
      </c>
      <c r="M37" s="1" t="s">
        <v>706</v>
      </c>
      <c r="N37" s="1" t="s">
        <v>196</v>
      </c>
      <c r="O37" s="1" t="s">
        <v>196</v>
      </c>
      <c r="P37" s="1" t="s">
        <v>196</v>
      </c>
      <c r="Q37" s="1" t="s">
        <v>196</v>
      </c>
      <c r="R37" s="229">
        <v>0</v>
      </c>
      <c r="S37" s="229">
        <v>0.66249999999999998</v>
      </c>
      <c r="T37" s="1" t="s">
        <v>707</v>
      </c>
      <c r="U37" s="1" t="s">
        <v>196</v>
      </c>
      <c r="V37" s="1" t="s">
        <v>196</v>
      </c>
      <c r="W37" s="1" t="s">
        <v>196</v>
      </c>
      <c r="X37" s="1" t="s">
        <v>196</v>
      </c>
      <c r="Y37" s="1" t="s">
        <v>196</v>
      </c>
      <c r="Z37" s="1" t="s">
        <v>196</v>
      </c>
      <c r="AA37" s="1" t="s">
        <v>707</v>
      </c>
      <c r="AB37" s="1" t="s">
        <v>708</v>
      </c>
      <c r="AC37" s="1" t="s">
        <v>4445</v>
      </c>
      <c r="AD37" s="1" t="s">
        <v>4231</v>
      </c>
      <c r="AE37" s="1" t="s">
        <v>806</v>
      </c>
      <c r="AF37" s="1" t="s">
        <v>276</v>
      </c>
      <c r="AG37" s="1" t="s">
        <v>196</v>
      </c>
      <c r="AH37" s="1" t="s">
        <v>105</v>
      </c>
      <c r="AI37" s="1" t="s">
        <v>807</v>
      </c>
      <c r="AJ37" s="1" t="s">
        <v>276</v>
      </c>
      <c r="AK37" s="1" t="s">
        <v>196</v>
      </c>
      <c r="AL37" s="1" t="s">
        <v>122</v>
      </c>
      <c r="AM37" s="1">
        <v>3000</v>
      </c>
      <c r="AN37" s="1">
        <v>3000</v>
      </c>
      <c r="AO37" s="1">
        <v>3000</v>
      </c>
      <c r="AP37" s="1">
        <v>3000</v>
      </c>
      <c r="AQ37" s="1">
        <v>3000</v>
      </c>
      <c r="AR37" s="228">
        <v>46258</v>
      </c>
      <c r="AS37" s="228">
        <v>46265</v>
      </c>
      <c r="AT37" s="228">
        <v>46260</v>
      </c>
      <c r="AU37" s="228">
        <v>46260</v>
      </c>
      <c r="AV37" s="1" t="s">
        <v>491</v>
      </c>
      <c r="AW37" s="1" t="s">
        <v>196</v>
      </c>
      <c r="AX37" s="1" t="s">
        <v>196</v>
      </c>
      <c r="AY37" s="1" t="s">
        <v>710</v>
      </c>
      <c r="AZ37" s="1" t="s">
        <v>711</v>
      </c>
      <c r="BA37" s="1" t="s">
        <v>196</v>
      </c>
      <c r="BB37" s="228">
        <v>46265</v>
      </c>
      <c r="BC37" s="228">
        <v>46265</v>
      </c>
      <c r="BD37" s="1" t="s">
        <v>712</v>
      </c>
      <c r="BE37" s="228">
        <v>46260</v>
      </c>
      <c r="BF37" s="1" t="s">
        <v>712</v>
      </c>
      <c r="BG37" s="228">
        <v>46260</v>
      </c>
      <c r="BH37" s="1">
        <v>3000</v>
      </c>
      <c r="BI37" s="1">
        <v>3000</v>
      </c>
      <c r="BJ37" s="1" t="s">
        <v>808</v>
      </c>
      <c r="BK37" s="1" t="s">
        <v>196</v>
      </c>
      <c r="BL37" s="1" t="s">
        <v>196</v>
      </c>
      <c r="BM37" s="1" t="s">
        <v>196</v>
      </c>
      <c r="BN37" s="1" t="s">
        <v>196</v>
      </c>
      <c r="BO37" s="1" t="s">
        <v>196</v>
      </c>
      <c r="BP37" s="1" t="s">
        <v>196</v>
      </c>
      <c r="BQ37" s="1" t="s">
        <v>196</v>
      </c>
      <c r="BR37" s="1" t="s">
        <v>196</v>
      </c>
      <c r="BS37" s="1" t="s">
        <v>196</v>
      </c>
      <c r="BT37" s="1" t="s">
        <v>806</v>
      </c>
      <c r="BU37" s="1" t="s">
        <v>196</v>
      </c>
      <c r="BV37" s="1" t="s">
        <v>196</v>
      </c>
      <c r="BW37" s="1" t="s">
        <v>196</v>
      </c>
      <c r="BX37" s="1" t="s">
        <v>196</v>
      </c>
      <c r="BY37" s="1" t="s">
        <v>196</v>
      </c>
      <c r="BZ37" s="1" t="s">
        <v>196</v>
      </c>
      <c r="CA37" s="1" t="s">
        <v>196</v>
      </c>
      <c r="CB37" s="1" t="s">
        <v>196</v>
      </c>
      <c r="CC37" s="1" t="s">
        <v>196</v>
      </c>
      <c r="CD37" s="1" t="s">
        <v>809</v>
      </c>
      <c r="CE37" s="1" t="s">
        <v>196</v>
      </c>
      <c r="CF37" s="1" t="s">
        <v>196</v>
      </c>
      <c r="CG37" s="1" t="s">
        <v>196</v>
      </c>
      <c r="CH37" s="1" t="s">
        <v>196</v>
      </c>
      <c r="CI37" s="1" t="s">
        <v>196</v>
      </c>
      <c r="CJ37" s="1" t="s">
        <v>196</v>
      </c>
      <c r="CK37" s="1" t="s">
        <v>196</v>
      </c>
      <c r="CL37" s="1" t="s">
        <v>196</v>
      </c>
      <c r="CM37" s="1" t="s">
        <v>196</v>
      </c>
      <c r="CN37" s="1" t="s">
        <v>807</v>
      </c>
      <c r="CO37" s="1" t="s">
        <v>196</v>
      </c>
      <c r="CP37" s="1" t="s">
        <v>196</v>
      </c>
      <c r="CQ37" s="1" t="s">
        <v>196</v>
      </c>
      <c r="CR37" s="1" t="s">
        <v>196</v>
      </c>
      <c r="CS37" s="1" t="s">
        <v>196</v>
      </c>
      <c r="CT37" s="1" t="s">
        <v>196</v>
      </c>
      <c r="CU37" s="1" t="s">
        <v>196</v>
      </c>
      <c r="CV37" s="1" t="s">
        <v>196</v>
      </c>
      <c r="CW37" s="1" t="s">
        <v>196</v>
      </c>
      <c r="CX37" s="1" t="s">
        <v>3221</v>
      </c>
      <c r="CY37" s="1" t="s">
        <v>3222</v>
      </c>
      <c r="CZ37" s="1" t="s">
        <v>3222</v>
      </c>
      <c r="DA37" s="1" t="s">
        <v>4443</v>
      </c>
      <c r="DB37" s="1" t="s">
        <v>3936</v>
      </c>
      <c r="DC37" s="1" t="s">
        <v>708</v>
      </c>
      <c r="DD37" s="1" t="s">
        <v>707</v>
      </c>
      <c r="DE37" s="1" t="s">
        <v>707</v>
      </c>
      <c r="DF37" s="1" t="s">
        <v>705</v>
      </c>
      <c r="DG37" s="1" t="s">
        <v>706</v>
      </c>
    </row>
    <row r="38" spans="1:111">
      <c r="A38" s="232" t="s">
        <v>4537</v>
      </c>
      <c r="B38" s="1" t="s">
        <v>699</v>
      </c>
      <c r="C38" s="1" t="s">
        <v>700</v>
      </c>
      <c r="D38" s="1" t="s">
        <v>869</v>
      </c>
      <c r="E38" s="1" t="s">
        <v>870</v>
      </c>
      <c r="F38" s="1" t="s">
        <v>877</v>
      </c>
      <c r="G38" s="1" t="s">
        <v>502</v>
      </c>
      <c r="H38" s="228">
        <v>46260</v>
      </c>
      <c r="I38" s="1" t="s">
        <v>3677</v>
      </c>
      <c r="J38" s="1" t="s">
        <v>4382</v>
      </c>
      <c r="K38" s="1" t="s">
        <v>4508</v>
      </c>
      <c r="L38" s="1" t="s">
        <v>705</v>
      </c>
      <c r="M38" s="1" t="s">
        <v>706</v>
      </c>
      <c r="N38" s="1" t="s">
        <v>196</v>
      </c>
      <c r="O38" s="1" t="s">
        <v>196</v>
      </c>
      <c r="P38" s="1" t="s">
        <v>196</v>
      </c>
      <c r="Q38" s="1" t="s">
        <v>196</v>
      </c>
      <c r="R38" s="229">
        <v>0</v>
      </c>
      <c r="S38" s="229">
        <v>0.70833333333333337</v>
      </c>
      <c r="T38" s="1" t="s">
        <v>707</v>
      </c>
      <c r="U38" s="1" t="s">
        <v>196</v>
      </c>
      <c r="V38" s="1" t="s">
        <v>196</v>
      </c>
      <c r="W38" s="1" t="s">
        <v>196</v>
      </c>
      <c r="X38" s="1" t="s">
        <v>196</v>
      </c>
      <c r="Y38" s="1" t="s">
        <v>196</v>
      </c>
      <c r="Z38" s="1" t="s">
        <v>196</v>
      </c>
      <c r="AA38" s="1" t="s">
        <v>707</v>
      </c>
      <c r="AB38" s="1" t="s">
        <v>707</v>
      </c>
      <c r="AC38" s="1" t="s">
        <v>1196</v>
      </c>
      <c r="AD38" s="1" t="s">
        <v>2030</v>
      </c>
      <c r="AE38" s="1" t="s">
        <v>878</v>
      </c>
      <c r="AF38" s="1" t="s">
        <v>276</v>
      </c>
      <c r="AG38" s="1" t="s">
        <v>196</v>
      </c>
      <c r="AH38" s="1" t="s">
        <v>105</v>
      </c>
      <c r="AI38" s="1" t="s">
        <v>906</v>
      </c>
      <c r="AJ38" s="1" t="s">
        <v>276</v>
      </c>
      <c r="AK38" s="1" t="s">
        <v>196</v>
      </c>
      <c r="AL38" s="1" t="s">
        <v>122</v>
      </c>
      <c r="AM38" s="1">
        <v>4500</v>
      </c>
      <c r="AN38" s="1">
        <v>4500</v>
      </c>
      <c r="AO38" s="1">
        <v>900</v>
      </c>
      <c r="AP38" s="1">
        <v>900</v>
      </c>
      <c r="AQ38" s="1">
        <v>900</v>
      </c>
      <c r="AR38" s="228">
        <v>46258</v>
      </c>
      <c r="AS38" s="228">
        <v>46265</v>
      </c>
      <c r="AT38" s="228">
        <v>46260</v>
      </c>
      <c r="AU38" s="228">
        <v>46261</v>
      </c>
      <c r="AV38" s="1" t="s">
        <v>491</v>
      </c>
      <c r="AW38" s="1" t="s">
        <v>196</v>
      </c>
      <c r="AX38" s="1" t="s">
        <v>196</v>
      </c>
      <c r="AY38" s="1" t="s">
        <v>710</v>
      </c>
      <c r="AZ38" s="1" t="s">
        <v>711</v>
      </c>
      <c r="BA38" s="1" t="s">
        <v>196</v>
      </c>
      <c r="BB38" s="228">
        <v>46265</v>
      </c>
      <c r="BC38" s="228">
        <v>46265</v>
      </c>
      <c r="BD38" s="1" t="s">
        <v>712</v>
      </c>
      <c r="BE38" s="228">
        <v>46261</v>
      </c>
      <c r="BF38" s="1" t="s">
        <v>712</v>
      </c>
      <c r="BG38" s="228">
        <v>46261</v>
      </c>
      <c r="BH38" s="1">
        <v>4500</v>
      </c>
      <c r="BI38" s="1">
        <v>4500</v>
      </c>
      <c r="BJ38" s="1" t="s">
        <v>808</v>
      </c>
      <c r="BK38" s="1" t="s">
        <v>196</v>
      </c>
      <c r="BL38" s="1" t="s">
        <v>196</v>
      </c>
      <c r="BM38" s="1" t="s">
        <v>196</v>
      </c>
      <c r="BN38" s="1" t="s">
        <v>196</v>
      </c>
      <c r="BO38" s="1" t="s">
        <v>196</v>
      </c>
      <c r="BP38" s="1" t="s">
        <v>196</v>
      </c>
      <c r="BQ38" s="1" t="s">
        <v>196</v>
      </c>
      <c r="BR38" s="1" t="s">
        <v>196</v>
      </c>
      <c r="BS38" s="1" t="s">
        <v>196</v>
      </c>
      <c r="BT38" s="1" t="s">
        <v>878</v>
      </c>
      <c r="BU38" s="1" t="s">
        <v>196</v>
      </c>
      <c r="BV38" s="1" t="s">
        <v>196</v>
      </c>
      <c r="BW38" s="1" t="s">
        <v>196</v>
      </c>
      <c r="BX38" s="1" t="s">
        <v>196</v>
      </c>
      <c r="BY38" s="1" t="s">
        <v>196</v>
      </c>
      <c r="BZ38" s="1" t="s">
        <v>196</v>
      </c>
      <c r="CA38" s="1" t="s">
        <v>196</v>
      </c>
      <c r="CB38" s="1" t="s">
        <v>196</v>
      </c>
      <c r="CC38" s="1" t="s">
        <v>196</v>
      </c>
      <c r="CD38" s="1" t="s">
        <v>809</v>
      </c>
      <c r="CE38" s="1" t="s">
        <v>196</v>
      </c>
      <c r="CF38" s="1" t="s">
        <v>196</v>
      </c>
      <c r="CG38" s="1" t="s">
        <v>196</v>
      </c>
      <c r="CH38" s="1" t="s">
        <v>196</v>
      </c>
      <c r="CI38" s="1" t="s">
        <v>196</v>
      </c>
      <c r="CJ38" s="1" t="s">
        <v>196</v>
      </c>
      <c r="CK38" s="1" t="s">
        <v>196</v>
      </c>
      <c r="CL38" s="1" t="s">
        <v>196</v>
      </c>
      <c r="CM38" s="1" t="s">
        <v>196</v>
      </c>
      <c r="CN38" s="1" t="s">
        <v>906</v>
      </c>
      <c r="CO38" s="1" t="s">
        <v>196</v>
      </c>
      <c r="CP38" s="1" t="s">
        <v>196</v>
      </c>
      <c r="CQ38" s="1" t="s">
        <v>196</v>
      </c>
      <c r="CR38" s="1" t="s">
        <v>196</v>
      </c>
      <c r="CS38" s="1" t="s">
        <v>196</v>
      </c>
      <c r="CT38" s="1" t="s">
        <v>196</v>
      </c>
      <c r="CU38" s="1" t="s">
        <v>196</v>
      </c>
      <c r="CV38" s="1" t="s">
        <v>196</v>
      </c>
      <c r="CW38" s="1" t="s">
        <v>196</v>
      </c>
      <c r="CX38" s="1" t="s">
        <v>3221</v>
      </c>
      <c r="CY38" s="1" t="s">
        <v>3222</v>
      </c>
      <c r="CZ38" s="1" t="s">
        <v>3222</v>
      </c>
      <c r="DA38" s="1" t="s">
        <v>3936</v>
      </c>
      <c r="DB38" s="1" t="s">
        <v>3224</v>
      </c>
      <c r="DC38" s="1" t="s">
        <v>707</v>
      </c>
      <c r="DD38" s="1" t="s">
        <v>707</v>
      </c>
      <c r="DE38" s="1" t="s">
        <v>707</v>
      </c>
      <c r="DF38" s="1" t="s">
        <v>705</v>
      </c>
      <c r="DG38" s="1" t="s">
        <v>706</v>
      </c>
    </row>
    <row r="39" spans="1:111">
      <c r="A39" s="232" t="s">
        <v>4537</v>
      </c>
      <c r="B39" s="1" t="s">
        <v>699</v>
      </c>
      <c r="C39" s="1" t="s">
        <v>700</v>
      </c>
      <c r="D39" s="1" t="s">
        <v>701</v>
      </c>
      <c r="E39" s="1" t="s">
        <v>702</v>
      </c>
      <c r="F39" s="1" t="s">
        <v>703</v>
      </c>
      <c r="G39" s="1" t="s">
        <v>704</v>
      </c>
      <c r="H39" s="228">
        <v>46259</v>
      </c>
      <c r="I39" s="1" t="s">
        <v>3678</v>
      </c>
      <c r="J39" s="1" t="s">
        <v>4375</v>
      </c>
      <c r="K39" s="1" t="s">
        <v>4376</v>
      </c>
      <c r="L39" s="1" t="s">
        <v>713</v>
      </c>
      <c r="M39" s="1" t="s">
        <v>714</v>
      </c>
      <c r="N39" s="1" t="s">
        <v>716</v>
      </c>
      <c r="O39" s="1" t="s">
        <v>717</v>
      </c>
      <c r="P39" s="1" t="s">
        <v>705</v>
      </c>
      <c r="Q39" s="1" t="s">
        <v>706</v>
      </c>
      <c r="R39" s="229">
        <v>0</v>
      </c>
      <c r="S39" s="229">
        <v>0.44513888888888886</v>
      </c>
      <c r="T39" s="1" t="s">
        <v>707</v>
      </c>
      <c r="U39" s="1" t="s">
        <v>196</v>
      </c>
      <c r="V39" s="1" t="s">
        <v>196</v>
      </c>
      <c r="W39" s="1" t="s">
        <v>196</v>
      </c>
      <c r="X39" s="1" t="s">
        <v>196</v>
      </c>
      <c r="Y39" s="1" t="s">
        <v>196</v>
      </c>
      <c r="Z39" s="1" t="s">
        <v>196</v>
      </c>
      <c r="AA39" s="1" t="s">
        <v>3963</v>
      </c>
      <c r="AB39" s="1" t="s">
        <v>708</v>
      </c>
      <c r="AC39" s="1" t="s">
        <v>915</v>
      </c>
      <c r="AD39" s="1" t="s">
        <v>4377</v>
      </c>
      <c r="AE39" s="1" t="s">
        <v>989</v>
      </c>
      <c r="AF39" s="1" t="s">
        <v>276</v>
      </c>
      <c r="AG39" s="1" t="s">
        <v>196</v>
      </c>
      <c r="AH39" s="1" t="s">
        <v>100</v>
      </c>
      <c r="AI39" s="1" t="s">
        <v>2924</v>
      </c>
      <c r="AJ39" s="1" t="s">
        <v>276</v>
      </c>
      <c r="AK39" s="1" t="s">
        <v>196</v>
      </c>
      <c r="AL39" s="1" t="s">
        <v>14</v>
      </c>
      <c r="AM39" s="1">
        <v>3360</v>
      </c>
      <c r="AN39" s="1">
        <v>1680</v>
      </c>
      <c r="AO39" s="1">
        <v>945</v>
      </c>
      <c r="AP39" s="1">
        <v>1680</v>
      </c>
      <c r="AQ39" s="1">
        <v>3360</v>
      </c>
      <c r="AR39" s="228">
        <v>46258</v>
      </c>
      <c r="AS39" s="228">
        <v>46262</v>
      </c>
      <c r="AT39" s="228">
        <v>46258</v>
      </c>
      <c r="AU39" s="228">
        <v>46259</v>
      </c>
      <c r="AV39" s="1" t="s">
        <v>990</v>
      </c>
      <c r="AW39" s="1" t="s">
        <v>196</v>
      </c>
      <c r="AX39" s="1" t="s">
        <v>196</v>
      </c>
      <c r="AY39" s="1" t="s">
        <v>764</v>
      </c>
      <c r="AZ39" s="1" t="s">
        <v>765</v>
      </c>
      <c r="BA39" s="1" t="s">
        <v>196</v>
      </c>
      <c r="BB39" s="228">
        <v>46262</v>
      </c>
      <c r="BC39" s="228">
        <v>46262</v>
      </c>
      <c r="BD39" s="1" t="s">
        <v>712</v>
      </c>
      <c r="BE39" s="228">
        <v>46259</v>
      </c>
      <c r="BF39" s="1" t="s">
        <v>712</v>
      </c>
      <c r="BG39" s="228">
        <v>46259</v>
      </c>
      <c r="BH39" s="1">
        <v>1680</v>
      </c>
      <c r="BI39" s="1">
        <v>3360</v>
      </c>
      <c r="BJ39" s="1" t="s">
        <v>991</v>
      </c>
      <c r="BK39" s="1" t="s">
        <v>196</v>
      </c>
      <c r="BL39" s="1" t="s">
        <v>196</v>
      </c>
      <c r="BM39" s="1" t="s">
        <v>196</v>
      </c>
      <c r="BN39" s="1" t="s">
        <v>196</v>
      </c>
      <c r="BO39" s="1" t="s">
        <v>196</v>
      </c>
      <c r="BP39" s="1" t="s">
        <v>196</v>
      </c>
      <c r="BQ39" s="1" t="s">
        <v>196</v>
      </c>
      <c r="BR39" s="1" t="s">
        <v>196</v>
      </c>
      <c r="BS39" s="1" t="s">
        <v>196</v>
      </c>
      <c r="BT39" s="1" t="s">
        <v>989</v>
      </c>
      <c r="BU39" s="1" t="s">
        <v>196</v>
      </c>
      <c r="BV39" s="1" t="s">
        <v>196</v>
      </c>
      <c r="BW39" s="1" t="s">
        <v>196</v>
      </c>
      <c r="BX39" s="1" t="s">
        <v>196</v>
      </c>
      <c r="BY39" s="1" t="s">
        <v>196</v>
      </c>
      <c r="BZ39" s="1" t="s">
        <v>196</v>
      </c>
      <c r="CA39" s="1" t="s">
        <v>196</v>
      </c>
      <c r="CB39" s="1" t="s">
        <v>196</v>
      </c>
      <c r="CC39" s="1" t="s">
        <v>196</v>
      </c>
      <c r="CD39" s="1" t="s">
        <v>1007</v>
      </c>
      <c r="CE39" s="1" t="s">
        <v>196</v>
      </c>
      <c r="CF39" s="1" t="s">
        <v>196</v>
      </c>
      <c r="CG39" s="1" t="s">
        <v>196</v>
      </c>
      <c r="CH39" s="1" t="s">
        <v>196</v>
      </c>
      <c r="CI39" s="1" t="s">
        <v>196</v>
      </c>
      <c r="CJ39" s="1" t="s">
        <v>196</v>
      </c>
      <c r="CK39" s="1" t="s">
        <v>196</v>
      </c>
      <c r="CL39" s="1" t="s">
        <v>196</v>
      </c>
      <c r="CM39" s="1" t="s">
        <v>196</v>
      </c>
      <c r="CN39" s="1" t="s">
        <v>2924</v>
      </c>
      <c r="CO39" s="1" t="s">
        <v>196</v>
      </c>
      <c r="CP39" s="1" t="s">
        <v>196</v>
      </c>
      <c r="CQ39" s="1" t="s">
        <v>196</v>
      </c>
      <c r="CR39" s="1" t="s">
        <v>196</v>
      </c>
      <c r="CS39" s="1" t="s">
        <v>196</v>
      </c>
      <c r="CT39" s="1" t="s">
        <v>196</v>
      </c>
      <c r="CU39" s="1" t="s">
        <v>196</v>
      </c>
      <c r="CV39" s="1" t="s">
        <v>196</v>
      </c>
      <c r="CW39" s="1" t="s">
        <v>196</v>
      </c>
      <c r="CX39" s="1" t="s">
        <v>3221</v>
      </c>
      <c r="CY39" s="1" t="s">
        <v>3222</v>
      </c>
      <c r="CZ39" s="1" t="s">
        <v>3222</v>
      </c>
      <c r="DA39" s="1" t="s">
        <v>3225</v>
      </c>
      <c r="DB39" s="1" t="s">
        <v>3241</v>
      </c>
      <c r="DC39" s="1" t="s">
        <v>708</v>
      </c>
      <c r="DD39" s="1" t="s">
        <v>3963</v>
      </c>
      <c r="DE39" s="1" t="s">
        <v>707</v>
      </c>
      <c r="DF39" s="1" t="s">
        <v>705</v>
      </c>
      <c r="DG39" s="1" t="s">
        <v>706</v>
      </c>
    </row>
    <row r="40" spans="1:111">
      <c r="A40" s="232" t="s">
        <v>4537</v>
      </c>
      <c r="B40" s="1" t="s">
        <v>699</v>
      </c>
      <c r="C40" s="1" t="s">
        <v>700</v>
      </c>
      <c r="D40" s="1" t="s">
        <v>785</v>
      </c>
      <c r="E40" s="1" t="s">
        <v>786</v>
      </c>
      <c r="F40" s="1" t="s">
        <v>787</v>
      </c>
      <c r="G40" s="1" t="s">
        <v>36</v>
      </c>
      <c r="H40" s="228">
        <v>46259</v>
      </c>
      <c r="I40" s="1" t="s">
        <v>4362</v>
      </c>
      <c r="J40" s="1" t="s">
        <v>4385</v>
      </c>
      <c r="K40" s="1" t="s">
        <v>4386</v>
      </c>
      <c r="L40" s="1" t="s">
        <v>788</v>
      </c>
      <c r="M40" s="1" t="s">
        <v>789</v>
      </c>
      <c r="N40" s="1" t="s">
        <v>776</v>
      </c>
      <c r="O40" s="1" t="s">
        <v>777</v>
      </c>
      <c r="P40" s="1" t="s">
        <v>196</v>
      </c>
      <c r="Q40" s="1" t="s">
        <v>196</v>
      </c>
      <c r="R40" s="229">
        <v>0</v>
      </c>
      <c r="S40" s="229">
        <v>0.64930555555555558</v>
      </c>
      <c r="T40" s="1" t="s">
        <v>707</v>
      </c>
      <c r="U40" s="1" t="s">
        <v>196</v>
      </c>
      <c r="V40" s="1" t="s">
        <v>196</v>
      </c>
      <c r="W40" s="1" t="s">
        <v>196</v>
      </c>
      <c r="X40" s="1" t="s">
        <v>196</v>
      </c>
      <c r="Y40" s="1" t="s">
        <v>196</v>
      </c>
      <c r="Z40" s="1" t="s">
        <v>196</v>
      </c>
      <c r="AA40" s="1" t="s">
        <v>744</v>
      </c>
      <c r="AB40" s="1" t="s">
        <v>707</v>
      </c>
      <c r="AC40" s="1" t="s">
        <v>726</v>
      </c>
      <c r="AD40" s="1" t="s">
        <v>835</v>
      </c>
      <c r="AE40" s="1" t="s">
        <v>4387</v>
      </c>
      <c r="AF40" s="1" t="s">
        <v>276</v>
      </c>
      <c r="AG40" s="1" t="s">
        <v>196</v>
      </c>
      <c r="AH40" s="1" t="s">
        <v>196</v>
      </c>
      <c r="AI40" s="1" t="s">
        <v>4388</v>
      </c>
      <c r="AJ40" s="1" t="s">
        <v>276</v>
      </c>
      <c r="AK40" s="1" t="s">
        <v>196</v>
      </c>
      <c r="AL40" s="1" t="s">
        <v>196</v>
      </c>
      <c r="AM40" s="1">
        <v>180</v>
      </c>
      <c r="AN40" s="1">
        <v>360</v>
      </c>
      <c r="AO40" s="1">
        <v>360</v>
      </c>
      <c r="AP40" s="1">
        <v>360</v>
      </c>
      <c r="AQ40" s="1">
        <v>180</v>
      </c>
      <c r="AR40" s="228">
        <v>46259</v>
      </c>
      <c r="AS40" s="228">
        <v>46259</v>
      </c>
      <c r="AT40" s="228">
        <v>46259</v>
      </c>
      <c r="AU40" s="228">
        <v>46259</v>
      </c>
      <c r="AV40" s="1" t="s">
        <v>36</v>
      </c>
      <c r="AW40" s="1" t="s">
        <v>196</v>
      </c>
      <c r="AX40" s="1" t="s">
        <v>196</v>
      </c>
      <c r="AY40" s="1" t="s">
        <v>764</v>
      </c>
      <c r="AZ40" s="1" t="s">
        <v>765</v>
      </c>
      <c r="BA40" s="1" t="s">
        <v>196</v>
      </c>
      <c r="BB40" s="228">
        <v>46259</v>
      </c>
      <c r="BC40" s="228">
        <v>46259</v>
      </c>
      <c r="BD40" s="1" t="s">
        <v>712</v>
      </c>
      <c r="BE40" s="228">
        <v>46259</v>
      </c>
      <c r="BF40" s="1" t="s">
        <v>712</v>
      </c>
      <c r="BG40" s="228">
        <v>46259</v>
      </c>
      <c r="BH40" s="1">
        <v>360</v>
      </c>
      <c r="BI40" s="1">
        <v>180</v>
      </c>
      <c r="BJ40" s="1" t="s">
        <v>4389</v>
      </c>
      <c r="BK40" s="1" t="s">
        <v>196</v>
      </c>
      <c r="BL40" s="1" t="s">
        <v>196</v>
      </c>
      <c r="BM40" s="1" t="s">
        <v>196</v>
      </c>
      <c r="BN40" s="1" t="s">
        <v>196</v>
      </c>
      <c r="BO40" s="1" t="s">
        <v>196</v>
      </c>
      <c r="BP40" s="1" t="s">
        <v>196</v>
      </c>
      <c r="BQ40" s="1" t="s">
        <v>196</v>
      </c>
      <c r="BR40" s="1" t="s">
        <v>196</v>
      </c>
      <c r="BS40" s="1" t="s">
        <v>196</v>
      </c>
      <c r="BT40" s="1" t="s">
        <v>4387</v>
      </c>
      <c r="BU40" s="1" t="s">
        <v>196</v>
      </c>
      <c r="BV40" s="1" t="s">
        <v>196</v>
      </c>
      <c r="BW40" s="1" t="s">
        <v>196</v>
      </c>
      <c r="BX40" s="1" t="s">
        <v>196</v>
      </c>
      <c r="BY40" s="1" t="s">
        <v>196</v>
      </c>
      <c r="BZ40" s="1" t="s">
        <v>196</v>
      </c>
      <c r="CA40" s="1" t="s">
        <v>196</v>
      </c>
      <c r="CB40" s="1" t="s">
        <v>196</v>
      </c>
      <c r="CC40" s="1" t="s">
        <v>196</v>
      </c>
      <c r="CD40" s="1" t="s">
        <v>4390</v>
      </c>
      <c r="CE40" s="1" t="s">
        <v>196</v>
      </c>
      <c r="CF40" s="1" t="s">
        <v>196</v>
      </c>
      <c r="CG40" s="1" t="s">
        <v>196</v>
      </c>
      <c r="CH40" s="1" t="s">
        <v>196</v>
      </c>
      <c r="CI40" s="1" t="s">
        <v>196</v>
      </c>
      <c r="CJ40" s="1" t="s">
        <v>196</v>
      </c>
      <c r="CK40" s="1" t="s">
        <v>196</v>
      </c>
      <c r="CL40" s="1" t="s">
        <v>196</v>
      </c>
      <c r="CM40" s="1" t="s">
        <v>196</v>
      </c>
      <c r="CN40" s="1" t="s">
        <v>4388</v>
      </c>
      <c r="CO40" s="1" t="s">
        <v>196</v>
      </c>
      <c r="CP40" s="1" t="s">
        <v>196</v>
      </c>
      <c r="CQ40" s="1" t="s">
        <v>196</v>
      </c>
      <c r="CR40" s="1" t="s">
        <v>196</v>
      </c>
      <c r="CS40" s="1" t="s">
        <v>196</v>
      </c>
      <c r="CT40" s="1" t="s">
        <v>196</v>
      </c>
      <c r="CU40" s="1" t="s">
        <v>196</v>
      </c>
      <c r="CV40" s="1" t="s">
        <v>196</v>
      </c>
      <c r="CW40" s="1" t="s">
        <v>196</v>
      </c>
      <c r="CX40" s="1" t="s">
        <v>3221</v>
      </c>
      <c r="CY40" s="1" t="s">
        <v>3222</v>
      </c>
      <c r="CZ40" s="1" t="s">
        <v>3222</v>
      </c>
      <c r="DA40" s="1" t="s">
        <v>3279</v>
      </c>
      <c r="DB40" s="1" t="s">
        <v>3308</v>
      </c>
      <c r="DC40" s="1" t="s">
        <v>707</v>
      </c>
      <c r="DD40" s="1" t="s">
        <v>744</v>
      </c>
      <c r="DE40" s="1" t="s">
        <v>707</v>
      </c>
      <c r="DF40" s="1" t="s">
        <v>788</v>
      </c>
      <c r="DG40" s="1" t="s">
        <v>789</v>
      </c>
    </row>
    <row r="41" spans="1:111">
      <c r="A41" s="232" t="s">
        <v>4537</v>
      </c>
      <c r="B41" s="1" t="s">
        <v>699</v>
      </c>
      <c r="C41" s="1" t="s">
        <v>700</v>
      </c>
      <c r="D41" s="1" t="s">
        <v>785</v>
      </c>
      <c r="E41" s="1" t="s">
        <v>786</v>
      </c>
      <c r="F41" s="1" t="s">
        <v>787</v>
      </c>
      <c r="G41" s="1" t="s">
        <v>36</v>
      </c>
      <c r="H41" s="228">
        <v>46259</v>
      </c>
      <c r="I41" s="1" t="s">
        <v>157</v>
      </c>
      <c r="J41" s="1" t="s">
        <v>4391</v>
      </c>
      <c r="K41" s="1" t="s">
        <v>4392</v>
      </c>
      <c r="L41" s="1" t="s">
        <v>788</v>
      </c>
      <c r="M41" s="1" t="s">
        <v>789</v>
      </c>
      <c r="N41" s="1" t="s">
        <v>776</v>
      </c>
      <c r="O41" s="1" t="s">
        <v>777</v>
      </c>
      <c r="P41" s="1" t="s">
        <v>196</v>
      </c>
      <c r="Q41" s="1" t="s">
        <v>196</v>
      </c>
      <c r="R41" s="229">
        <v>0</v>
      </c>
      <c r="S41" s="229">
        <v>0.70833333333333337</v>
      </c>
      <c r="T41" s="1" t="s">
        <v>707</v>
      </c>
      <c r="U41" s="1" t="s">
        <v>196</v>
      </c>
      <c r="V41" s="1" t="s">
        <v>196</v>
      </c>
      <c r="W41" s="1" t="s">
        <v>196</v>
      </c>
      <c r="X41" s="1" t="s">
        <v>196</v>
      </c>
      <c r="Y41" s="1" t="s">
        <v>196</v>
      </c>
      <c r="Z41" s="1" t="s">
        <v>196</v>
      </c>
      <c r="AA41" s="1" t="s">
        <v>742</v>
      </c>
      <c r="AB41" s="1" t="s">
        <v>707</v>
      </c>
      <c r="AC41" s="1" t="s">
        <v>3867</v>
      </c>
      <c r="AD41" s="1" t="s">
        <v>918</v>
      </c>
      <c r="AE41" s="1" t="s">
        <v>800</v>
      </c>
      <c r="AF41" s="1" t="s">
        <v>276</v>
      </c>
      <c r="AG41" s="1" t="s">
        <v>196</v>
      </c>
      <c r="AH41" s="1" t="s">
        <v>105</v>
      </c>
      <c r="AI41" s="1" t="s">
        <v>807</v>
      </c>
      <c r="AJ41" s="1" t="s">
        <v>276</v>
      </c>
      <c r="AK41" s="1" t="s">
        <v>196</v>
      </c>
      <c r="AL41" s="1" t="s">
        <v>122</v>
      </c>
      <c r="AM41" s="1">
        <v>1500</v>
      </c>
      <c r="AN41" s="1">
        <v>1500</v>
      </c>
      <c r="AO41" s="1">
        <v>1500</v>
      </c>
      <c r="AP41" s="1">
        <v>1500</v>
      </c>
      <c r="AQ41" s="1">
        <v>1500</v>
      </c>
      <c r="AR41" s="228">
        <v>46258</v>
      </c>
      <c r="AS41" s="228">
        <v>46265</v>
      </c>
      <c r="AT41" s="228">
        <v>46259</v>
      </c>
      <c r="AU41" s="228">
        <v>46259</v>
      </c>
      <c r="AV41" s="1" t="s">
        <v>2054</v>
      </c>
      <c r="AW41" s="1" t="s">
        <v>196</v>
      </c>
      <c r="AX41" s="1" t="s">
        <v>196</v>
      </c>
      <c r="AY41" s="1" t="s">
        <v>710</v>
      </c>
      <c r="AZ41" s="1" t="s">
        <v>711</v>
      </c>
      <c r="BA41" s="1" t="s">
        <v>196</v>
      </c>
      <c r="BB41" s="228">
        <v>46265</v>
      </c>
      <c r="BC41" s="228">
        <v>46265</v>
      </c>
      <c r="BD41" s="1" t="s">
        <v>712</v>
      </c>
      <c r="BE41" s="228">
        <v>46259</v>
      </c>
      <c r="BF41" s="1" t="s">
        <v>712</v>
      </c>
      <c r="BG41" s="228">
        <v>46260</v>
      </c>
      <c r="BH41" s="1">
        <v>1500</v>
      </c>
      <c r="BI41" s="1">
        <v>1500</v>
      </c>
      <c r="BJ41" s="1" t="s">
        <v>802</v>
      </c>
      <c r="BK41" s="1" t="s">
        <v>196</v>
      </c>
      <c r="BL41" s="1" t="s">
        <v>196</v>
      </c>
      <c r="BM41" s="1" t="s">
        <v>196</v>
      </c>
      <c r="BN41" s="1" t="s">
        <v>196</v>
      </c>
      <c r="BO41" s="1" t="s">
        <v>196</v>
      </c>
      <c r="BP41" s="1" t="s">
        <v>196</v>
      </c>
      <c r="BQ41" s="1" t="s">
        <v>196</v>
      </c>
      <c r="BR41" s="1" t="s">
        <v>196</v>
      </c>
      <c r="BS41" s="1" t="s">
        <v>196</v>
      </c>
      <c r="BT41" s="1" t="s">
        <v>800</v>
      </c>
      <c r="BU41" s="1" t="s">
        <v>196</v>
      </c>
      <c r="BV41" s="1" t="s">
        <v>196</v>
      </c>
      <c r="BW41" s="1" t="s">
        <v>196</v>
      </c>
      <c r="BX41" s="1" t="s">
        <v>196</v>
      </c>
      <c r="BY41" s="1" t="s">
        <v>196</v>
      </c>
      <c r="BZ41" s="1" t="s">
        <v>196</v>
      </c>
      <c r="CA41" s="1" t="s">
        <v>196</v>
      </c>
      <c r="CB41" s="1" t="s">
        <v>196</v>
      </c>
      <c r="CC41" s="1" t="s">
        <v>196</v>
      </c>
      <c r="CD41" s="1" t="s">
        <v>809</v>
      </c>
      <c r="CE41" s="1" t="s">
        <v>196</v>
      </c>
      <c r="CF41" s="1" t="s">
        <v>196</v>
      </c>
      <c r="CG41" s="1" t="s">
        <v>196</v>
      </c>
      <c r="CH41" s="1" t="s">
        <v>196</v>
      </c>
      <c r="CI41" s="1" t="s">
        <v>196</v>
      </c>
      <c r="CJ41" s="1" t="s">
        <v>196</v>
      </c>
      <c r="CK41" s="1" t="s">
        <v>196</v>
      </c>
      <c r="CL41" s="1" t="s">
        <v>196</v>
      </c>
      <c r="CM41" s="1" t="s">
        <v>196</v>
      </c>
      <c r="CN41" s="1" t="s">
        <v>807</v>
      </c>
      <c r="CO41" s="1" t="s">
        <v>196</v>
      </c>
      <c r="CP41" s="1" t="s">
        <v>196</v>
      </c>
      <c r="CQ41" s="1" t="s">
        <v>196</v>
      </c>
      <c r="CR41" s="1" t="s">
        <v>196</v>
      </c>
      <c r="CS41" s="1" t="s">
        <v>196</v>
      </c>
      <c r="CT41" s="1" t="s">
        <v>196</v>
      </c>
      <c r="CU41" s="1" t="s">
        <v>196</v>
      </c>
      <c r="CV41" s="1" t="s">
        <v>196</v>
      </c>
      <c r="CW41" s="1" t="s">
        <v>196</v>
      </c>
      <c r="CX41" s="1" t="s">
        <v>3221</v>
      </c>
      <c r="CY41" s="1" t="s">
        <v>3222</v>
      </c>
      <c r="CZ41" s="1" t="s">
        <v>3222</v>
      </c>
      <c r="DA41" s="1" t="s">
        <v>3308</v>
      </c>
      <c r="DB41" s="1" t="s">
        <v>3224</v>
      </c>
      <c r="DC41" s="1" t="s">
        <v>707</v>
      </c>
      <c r="DD41" s="1" t="s">
        <v>742</v>
      </c>
      <c r="DE41" s="1" t="s">
        <v>707</v>
      </c>
      <c r="DF41" s="1" t="s">
        <v>788</v>
      </c>
      <c r="DG41" s="1" t="s">
        <v>789</v>
      </c>
    </row>
    <row r="42" spans="1:111">
      <c r="A42" s="232" t="s">
        <v>4537</v>
      </c>
      <c r="B42" s="1" t="s">
        <v>699</v>
      </c>
      <c r="C42" s="1" t="s">
        <v>700</v>
      </c>
      <c r="D42" s="1" t="s">
        <v>785</v>
      </c>
      <c r="E42" s="1" t="s">
        <v>786</v>
      </c>
      <c r="F42" s="1" t="s">
        <v>787</v>
      </c>
      <c r="G42" s="1" t="s">
        <v>36</v>
      </c>
      <c r="H42" s="228">
        <v>46259</v>
      </c>
      <c r="I42" s="1" t="s">
        <v>886</v>
      </c>
      <c r="J42" s="1" t="s">
        <v>4393</v>
      </c>
      <c r="K42" s="1" t="s">
        <v>4394</v>
      </c>
      <c r="L42" s="1" t="s">
        <v>788</v>
      </c>
      <c r="M42" s="1" t="s">
        <v>789</v>
      </c>
      <c r="N42" s="1" t="s">
        <v>776</v>
      </c>
      <c r="O42" s="1" t="s">
        <v>777</v>
      </c>
      <c r="P42" s="1" t="s">
        <v>196</v>
      </c>
      <c r="Q42" s="1" t="s">
        <v>196</v>
      </c>
      <c r="R42" s="229">
        <v>0</v>
      </c>
      <c r="S42" s="229">
        <v>0.62847222222222221</v>
      </c>
      <c r="T42" s="1" t="s">
        <v>707</v>
      </c>
      <c r="U42" s="1" t="s">
        <v>196</v>
      </c>
      <c r="V42" s="1" t="s">
        <v>196</v>
      </c>
      <c r="W42" s="1" t="s">
        <v>196</v>
      </c>
      <c r="X42" s="1" t="s">
        <v>196</v>
      </c>
      <c r="Y42" s="1" t="s">
        <v>196</v>
      </c>
      <c r="Z42" s="1" t="s">
        <v>196</v>
      </c>
      <c r="AA42" s="1" t="s">
        <v>742</v>
      </c>
      <c r="AB42" s="1" t="s">
        <v>708</v>
      </c>
      <c r="AC42" s="1" t="s">
        <v>812</v>
      </c>
      <c r="AD42" s="1" t="s">
        <v>4395</v>
      </c>
      <c r="AE42" s="1" t="s">
        <v>806</v>
      </c>
      <c r="AF42" s="1" t="s">
        <v>276</v>
      </c>
      <c r="AG42" s="1" t="s">
        <v>196</v>
      </c>
      <c r="AH42" s="1" t="s">
        <v>105</v>
      </c>
      <c r="AI42" s="1" t="s">
        <v>807</v>
      </c>
      <c r="AJ42" s="1" t="s">
        <v>276</v>
      </c>
      <c r="AK42" s="1" t="s">
        <v>196</v>
      </c>
      <c r="AL42" s="1" t="s">
        <v>122</v>
      </c>
      <c r="AM42" s="1">
        <v>3000</v>
      </c>
      <c r="AN42" s="1">
        <v>3000</v>
      </c>
      <c r="AO42" s="1">
        <v>3000</v>
      </c>
      <c r="AP42" s="1">
        <v>3000</v>
      </c>
      <c r="AQ42" s="1">
        <v>3000</v>
      </c>
      <c r="AR42" s="228">
        <v>46258</v>
      </c>
      <c r="AS42" s="228">
        <v>46265</v>
      </c>
      <c r="AT42" s="228">
        <v>46259</v>
      </c>
      <c r="AU42" s="228">
        <v>46259</v>
      </c>
      <c r="AV42" s="1" t="s">
        <v>491</v>
      </c>
      <c r="AW42" s="1" t="s">
        <v>196</v>
      </c>
      <c r="AX42" s="1" t="s">
        <v>196</v>
      </c>
      <c r="AY42" s="1" t="s">
        <v>710</v>
      </c>
      <c r="AZ42" s="1" t="s">
        <v>711</v>
      </c>
      <c r="BA42" s="1" t="s">
        <v>196</v>
      </c>
      <c r="BB42" s="228">
        <v>46265</v>
      </c>
      <c r="BC42" s="228">
        <v>46265</v>
      </c>
      <c r="BD42" s="1" t="s">
        <v>712</v>
      </c>
      <c r="BE42" s="228">
        <v>46259</v>
      </c>
      <c r="BF42" s="1" t="s">
        <v>712</v>
      </c>
      <c r="BG42" s="228">
        <v>46260</v>
      </c>
      <c r="BH42" s="1">
        <v>3000</v>
      </c>
      <c r="BI42" s="1">
        <v>3000</v>
      </c>
      <c r="BJ42" s="1" t="s">
        <v>808</v>
      </c>
      <c r="BK42" s="1" t="s">
        <v>196</v>
      </c>
      <c r="BL42" s="1" t="s">
        <v>196</v>
      </c>
      <c r="BM42" s="1" t="s">
        <v>196</v>
      </c>
      <c r="BN42" s="1" t="s">
        <v>196</v>
      </c>
      <c r="BO42" s="1" t="s">
        <v>196</v>
      </c>
      <c r="BP42" s="1" t="s">
        <v>196</v>
      </c>
      <c r="BQ42" s="1" t="s">
        <v>196</v>
      </c>
      <c r="BR42" s="1" t="s">
        <v>196</v>
      </c>
      <c r="BS42" s="1" t="s">
        <v>196</v>
      </c>
      <c r="BT42" s="1" t="s">
        <v>806</v>
      </c>
      <c r="BU42" s="1" t="s">
        <v>196</v>
      </c>
      <c r="BV42" s="1" t="s">
        <v>196</v>
      </c>
      <c r="BW42" s="1" t="s">
        <v>196</v>
      </c>
      <c r="BX42" s="1" t="s">
        <v>196</v>
      </c>
      <c r="BY42" s="1" t="s">
        <v>196</v>
      </c>
      <c r="BZ42" s="1" t="s">
        <v>196</v>
      </c>
      <c r="CA42" s="1" t="s">
        <v>196</v>
      </c>
      <c r="CB42" s="1" t="s">
        <v>196</v>
      </c>
      <c r="CC42" s="1" t="s">
        <v>196</v>
      </c>
      <c r="CD42" s="1" t="s">
        <v>809</v>
      </c>
      <c r="CE42" s="1" t="s">
        <v>196</v>
      </c>
      <c r="CF42" s="1" t="s">
        <v>196</v>
      </c>
      <c r="CG42" s="1" t="s">
        <v>196</v>
      </c>
      <c r="CH42" s="1" t="s">
        <v>196</v>
      </c>
      <c r="CI42" s="1" t="s">
        <v>196</v>
      </c>
      <c r="CJ42" s="1" t="s">
        <v>196</v>
      </c>
      <c r="CK42" s="1" t="s">
        <v>196</v>
      </c>
      <c r="CL42" s="1" t="s">
        <v>196</v>
      </c>
      <c r="CM42" s="1" t="s">
        <v>196</v>
      </c>
      <c r="CN42" s="1" t="s">
        <v>807</v>
      </c>
      <c r="CO42" s="1" t="s">
        <v>196</v>
      </c>
      <c r="CP42" s="1" t="s">
        <v>196</v>
      </c>
      <c r="CQ42" s="1" t="s">
        <v>196</v>
      </c>
      <c r="CR42" s="1" t="s">
        <v>196</v>
      </c>
      <c r="CS42" s="1" t="s">
        <v>196</v>
      </c>
      <c r="CT42" s="1" t="s">
        <v>196</v>
      </c>
      <c r="CU42" s="1" t="s">
        <v>196</v>
      </c>
      <c r="CV42" s="1" t="s">
        <v>196</v>
      </c>
      <c r="CW42" s="1" t="s">
        <v>196</v>
      </c>
      <c r="CX42" s="1" t="s">
        <v>3221</v>
      </c>
      <c r="CY42" s="1" t="s">
        <v>3222</v>
      </c>
      <c r="CZ42" s="1" t="s">
        <v>3222</v>
      </c>
      <c r="DA42" s="1" t="s">
        <v>3268</v>
      </c>
      <c r="DB42" s="1" t="s">
        <v>3279</v>
      </c>
      <c r="DC42" s="1" t="s">
        <v>708</v>
      </c>
      <c r="DD42" s="1" t="s">
        <v>742</v>
      </c>
      <c r="DE42" s="1" t="s">
        <v>707</v>
      </c>
      <c r="DF42" s="1" t="s">
        <v>788</v>
      </c>
      <c r="DG42" s="1" t="s">
        <v>789</v>
      </c>
    </row>
    <row r="43" spans="1:111">
      <c r="A43" s="232" t="s">
        <v>4537</v>
      </c>
      <c r="B43" s="1" t="s">
        <v>699</v>
      </c>
      <c r="C43" s="1" t="s">
        <v>700</v>
      </c>
      <c r="D43" s="1" t="s">
        <v>785</v>
      </c>
      <c r="E43" s="1" t="s">
        <v>786</v>
      </c>
      <c r="F43" s="1" t="s">
        <v>787</v>
      </c>
      <c r="G43" s="1" t="s">
        <v>36</v>
      </c>
      <c r="H43" s="228">
        <v>46259</v>
      </c>
      <c r="I43" s="1" t="s">
        <v>3677</v>
      </c>
      <c r="J43" s="1" t="s">
        <v>4382</v>
      </c>
      <c r="K43" s="1" t="s">
        <v>4396</v>
      </c>
      <c r="L43" s="1" t="s">
        <v>788</v>
      </c>
      <c r="M43" s="1" t="s">
        <v>789</v>
      </c>
      <c r="N43" s="1" t="s">
        <v>776</v>
      </c>
      <c r="O43" s="1" t="s">
        <v>777</v>
      </c>
      <c r="P43" s="1" t="s">
        <v>196</v>
      </c>
      <c r="Q43" s="1" t="s">
        <v>196</v>
      </c>
      <c r="R43" s="229">
        <v>0</v>
      </c>
      <c r="S43" s="229">
        <v>0.4861111111111111</v>
      </c>
      <c r="T43" s="1" t="s">
        <v>707</v>
      </c>
      <c r="U43" s="1" t="s">
        <v>196</v>
      </c>
      <c r="V43" s="1" t="s">
        <v>196</v>
      </c>
      <c r="W43" s="1" t="s">
        <v>196</v>
      </c>
      <c r="X43" s="1" t="s">
        <v>196</v>
      </c>
      <c r="Y43" s="1" t="s">
        <v>196</v>
      </c>
      <c r="Z43" s="1" t="s">
        <v>196</v>
      </c>
      <c r="AA43" s="1" t="s">
        <v>707</v>
      </c>
      <c r="AB43" s="1" t="s">
        <v>707</v>
      </c>
      <c r="AC43" s="1" t="s">
        <v>721</v>
      </c>
      <c r="AD43" s="1" t="s">
        <v>4397</v>
      </c>
      <c r="AE43" s="1" t="s">
        <v>878</v>
      </c>
      <c r="AF43" s="1" t="s">
        <v>276</v>
      </c>
      <c r="AG43" s="1" t="s">
        <v>196</v>
      </c>
      <c r="AH43" s="1" t="s">
        <v>105</v>
      </c>
      <c r="AI43" s="1" t="s">
        <v>906</v>
      </c>
      <c r="AJ43" s="1" t="s">
        <v>276</v>
      </c>
      <c r="AK43" s="1" t="s">
        <v>196</v>
      </c>
      <c r="AL43" s="1" t="s">
        <v>122</v>
      </c>
      <c r="AM43" s="1">
        <v>4500</v>
      </c>
      <c r="AN43" s="1">
        <v>4500</v>
      </c>
      <c r="AO43" s="1">
        <v>900</v>
      </c>
      <c r="AP43" s="1">
        <v>900</v>
      </c>
      <c r="AQ43" s="1">
        <v>900</v>
      </c>
      <c r="AR43" s="228">
        <v>46258</v>
      </c>
      <c r="AS43" s="228">
        <v>46265</v>
      </c>
      <c r="AT43" s="228">
        <v>46258</v>
      </c>
      <c r="AU43" s="228">
        <v>46259</v>
      </c>
      <c r="AV43" s="1" t="s">
        <v>491</v>
      </c>
      <c r="AW43" s="1" t="s">
        <v>196</v>
      </c>
      <c r="AX43" s="1" t="s">
        <v>196</v>
      </c>
      <c r="AY43" s="1" t="s">
        <v>710</v>
      </c>
      <c r="AZ43" s="1" t="s">
        <v>711</v>
      </c>
      <c r="BA43" s="1" t="s">
        <v>196</v>
      </c>
      <c r="BB43" s="228">
        <v>46265</v>
      </c>
      <c r="BC43" s="228">
        <v>46265</v>
      </c>
      <c r="BD43" s="1" t="s">
        <v>712</v>
      </c>
      <c r="BE43" s="228">
        <v>46259</v>
      </c>
      <c r="BF43" s="1" t="s">
        <v>712</v>
      </c>
      <c r="BG43" s="228">
        <v>46261</v>
      </c>
      <c r="BH43" s="1">
        <v>4500</v>
      </c>
      <c r="BI43" s="1">
        <v>4500</v>
      </c>
      <c r="BJ43" s="1" t="s">
        <v>808</v>
      </c>
      <c r="BK43" s="1" t="s">
        <v>196</v>
      </c>
      <c r="BL43" s="1" t="s">
        <v>196</v>
      </c>
      <c r="BM43" s="1" t="s">
        <v>196</v>
      </c>
      <c r="BN43" s="1" t="s">
        <v>196</v>
      </c>
      <c r="BO43" s="1" t="s">
        <v>196</v>
      </c>
      <c r="BP43" s="1" t="s">
        <v>196</v>
      </c>
      <c r="BQ43" s="1" t="s">
        <v>196</v>
      </c>
      <c r="BR43" s="1" t="s">
        <v>196</v>
      </c>
      <c r="BS43" s="1" t="s">
        <v>196</v>
      </c>
      <c r="BT43" s="1" t="s">
        <v>878</v>
      </c>
      <c r="BU43" s="1" t="s">
        <v>196</v>
      </c>
      <c r="BV43" s="1" t="s">
        <v>196</v>
      </c>
      <c r="BW43" s="1" t="s">
        <v>196</v>
      </c>
      <c r="BX43" s="1" t="s">
        <v>196</v>
      </c>
      <c r="BY43" s="1" t="s">
        <v>196</v>
      </c>
      <c r="BZ43" s="1" t="s">
        <v>196</v>
      </c>
      <c r="CA43" s="1" t="s">
        <v>196</v>
      </c>
      <c r="CB43" s="1" t="s">
        <v>196</v>
      </c>
      <c r="CC43" s="1" t="s">
        <v>196</v>
      </c>
      <c r="CD43" s="1" t="s">
        <v>809</v>
      </c>
      <c r="CE43" s="1" t="s">
        <v>196</v>
      </c>
      <c r="CF43" s="1" t="s">
        <v>196</v>
      </c>
      <c r="CG43" s="1" t="s">
        <v>196</v>
      </c>
      <c r="CH43" s="1" t="s">
        <v>196</v>
      </c>
      <c r="CI43" s="1" t="s">
        <v>196</v>
      </c>
      <c r="CJ43" s="1" t="s">
        <v>196</v>
      </c>
      <c r="CK43" s="1" t="s">
        <v>196</v>
      </c>
      <c r="CL43" s="1" t="s">
        <v>196</v>
      </c>
      <c r="CM43" s="1" t="s">
        <v>196</v>
      </c>
      <c r="CN43" s="1" t="s">
        <v>906</v>
      </c>
      <c r="CO43" s="1" t="s">
        <v>196</v>
      </c>
      <c r="CP43" s="1" t="s">
        <v>196</v>
      </c>
      <c r="CQ43" s="1" t="s">
        <v>196</v>
      </c>
      <c r="CR43" s="1" t="s">
        <v>196</v>
      </c>
      <c r="CS43" s="1" t="s">
        <v>196</v>
      </c>
      <c r="CT43" s="1" t="s">
        <v>196</v>
      </c>
      <c r="CU43" s="1" t="s">
        <v>196</v>
      </c>
      <c r="CV43" s="1" t="s">
        <v>196</v>
      </c>
      <c r="CW43" s="1" t="s">
        <v>196</v>
      </c>
      <c r="CX43" s="1" t="s">
        <v>3221</v>
      </c>
      <c r="CY43" s="1" t="s">
        <v>3222</v>
      </c>
      <c r="CZ43" s="1" t="s">
        <v>3222</v>
      </c>
      <c r="DA43" s="1" t="s">
        <v>3289</v>
      </c>
      <c r="DB43" s="1" t="s">
        <v>3268</v>
      </c>
      <c r="DC43" s="1" t="s">
        <v>707</v>
      </c>
      <c r="DD43" s="1" t="s">
        <v>707</v>
      </c>
      <c r="DE43" s="1" t="s">
        <v>707</v>
      </c>
      <c r="DF43" s="1" t="s">
        <v>788</v>
      </c>
      <c r="DG43" s="1" t="s">
        <v>789</v>
      </c>
    </row>
    <row r="44" spans="1:111">
      <c r="A44" s="232" t="s">
        <v>4537</v>
      </c>
      <c r="B44" s="1" t="s">
        <v>699</v>
      </c>
      <c r="C44" s="1" t="s">
        <v>700</v>
      </c>
      <c r="D44" s="1" t="s">
        <v>818</v>
      </c>
      <c r="E44" s="1" t="s">
        <v>819</v>
      </c>
      <c r="F44" s="1" t="s">
        <v>820</v>
      </c>
      <c r="G44" s="1" t="s">
        <v>166</v>
      </c>
      <c r="H44" s="228">
        <v>46259</v>
      </c>
      <c r="I44" s="1" t="s">
        <v>157</v>
      </c>
      <c r="J44" s="1" t="s">
        <v>4391</v>
      </c>
      <c r="K44" s="1" t="s">
        <v>4400</v>
      </c>
      <c r="L44" s="1" t="s">
        <v>788</v>
      </c>
      <c r="M44" s="1" t="s">
        <v>789</v>
      </c>
      <c r="N44" s="1" t="s">
        <v>776</v>
      </c>
      <c r="O44" s="1" t="s">
        <v>777</v>
      </c>
      <c r="P44" s="1" t="s">
        <v>196</v>
      </c>
      <c r="Q44" s="1" t="s">
        <v>196</v>
      </c>
      <c r="R44" s="229">
        <v>0</v>
      </c>
      <c r="S44" s="229">
        <v>0.45833333333333331</v>
      </c>
      <c r="T44" s="1" t="s">
        <v>707</v>
      </c>
      <c r="U44" s="1" t="s">
        <v>196</v>
      </c>
      <c r="V44" s="1" t="s">
        <v>196</v>
      </c>
      <c r="W44" s="1" t="s">
        <v>196</v>
      </c>
      <c r="X44" s="1" t="s">
        <v>196</v>
      </c>
      <c r="Y44" s="1" t="s">
        <v>196</v>
      </c>
      <c r="Z44" s="1" t="s">
        <v>196</v>
      </c>
      <c r="AA44" s="1" t="s">
        <v>726</v>
      </c>
      <c r="AB44" s="1" t="s">
        <v>707</v>
      </c>
      <c r="AC44" s="1" t="s">
        <v>1018</v>
      </c>
      <c r="AD44" s="1" t="s">
        <v>2518</v>
      </c>
      <c r="AE44" s="1" t="s">
        <v>800</v>
      </c>
      <c r="AF44" s="1" t="s">
        <v>276</v>
      </c>
      <c r="AG44" s="1" t="s">
        <v>196</v>
      </c>
      <c r="AH44" s="1" t="s">
        <v>105</v>
      </c>
      <c r="AI44" s="1" t="s">
        <v>807</v>
      </c>
      <c r="AJ44" s="1" t="s">
        <v>276</v>
      </c>
      <c r="AK44" s="1" t="s">
        <v>196</v>
      </c>
      <c r="AL44" s="1" t="s">
        <v>122</v>
      </c>
      <c r="AM44" s="1">
        <v>1500</v>
      </c>
      <c r="AN44" s="1">
        <v>1500</v>
      </c>
      <c r="AO44" s="1">
        <v>1500</v>
      </c>
      <c r="AP44" s="1">
        <v>1500</v>
      </c>
      <c r="AQ44" s="1">
        <v>1500</v>
      </c>
      <c r="AR44" s="228">
        <v>46258</v>
      </c>
      <c r="AS44" s="228">
        <v>46265</v>
      </c>
      <c r="AT44" s="228">
        <v>46259</v>
      </c>
      <c r="AU44" s="228">
        <v>46259</v>
      </c>
      <c r="AV44" s="1" t="s">
        <v>2054</v>
      </c>
      <c r="AW44" s="1" t="s">
        <v>196</v>
      </c>
      <c r="AX44" s="1" t="s">
        <v>196</v>
      </c>
      <c r="AY44" s="1" t="s">
        <v>710</v>
      </c>
      <c r="AZ44" s="1" t="s">
        <v>711</v>
      </c>
      <c r="BA44" s="1" t="s">
        <v>196</v>
      </c>
      <c r="BB44" s="228">
        <v>46265</v>
      </c>
      <c r="BC44" s="228">
        <v>46265</v>
      </c>
      <c r="BD44" s="1" t="s">
        <v>712</v>
      </c>
      <c r="BE44" s="228">
        <v>46259</v>
      </c>
      <c r="BF44" s="1" t="s">
        <v>712</v>
      </c>
      <c r="BG44" s="228">
        <v>46260</v>
      </c>
      <c r="BH44" s="1">
        <v>1500</v>
      </c>
      <c r="BI44" s="1">
        <v>1500</v>
      </c>
      <c r="BJ44" s="1" t="s">
        <v>802</v>
      </c>
      <c r="BK44" s="1" t="s">
        <v>196</v>
      </c>
      <c r="BL44" s="1" t="s">
        <v>196</v>
      </c>
      <c r="BM44" s="1" t="s">
        <v>196</v>
      </c>
      <c r="BN44" s="1" t="s">
        <v>196</v>
      </c>
      <c r="BO44" s="1" t="s">
        <v>196</v>
      </c>
      <c r="BP44" s="1" t="s">
        <v>196</v>
      </c>
      <c r="BQ44" s="1" t="s">
        <v>196</v>
      </c>
      <c r="BR44" s="1" t="s">
        <v>196</v>
      </c>
      <c r="BS44" s="1" t="s">
        <v>196</v>
      </c>
      <c r="BT44" s="1" t="s">
        <v>800</v>
      </c>
      <c r="BU44" s="1" t="s">
        <v>196</v>
      </c>
      <c r="BV44" s="1" t="s">
        <v>196</v>
      </c>
      <c r="BW44" s="1" t="s">
        <v>196</v>
      </c>
      <c r="BX44" s="1" t="s">
        <v>196</v>
      </c>
      <c r="BY44" s="1" t="s">
        <v>196</v>
      </c>
      <c r="BZ44" s="1" t="s">
        <v>196</v>
      </c>
      <c r="CA44" s="1" t="s">
        <v>196</v>
      </c>
      <c r="CB44" s="1" t="s">
        <v>196</v>
      </c>
      <c r="CC44" s="1" t="s">
        <v>196</v>
      </c>
      <c r="CD44" s="1" t="s">
        <v>809</v>
      </c>
      <c r="CE44" s="1" t="s">
        <v>196</v>
      </c>
      <c r="CF44" s="1" t="s">
        <v>196</v>
      </c>
      <c r="CG44" s="1" t="s">
        <v>196</v>
      </c>
      <c r="CH44" s="1" t="s">
        <v>196</v>
      </c>
      <c r="CI44" s="1" t="s">
        <v>196</v>
      </c>
      <c r="CJ44" s="1" t="s">
        <v>196</v>
      </c>
      <c r="CK44" s="1" t="s">
        <v>196</v>
      </c>
      <c r="CL44" s="1" t="s">
        <v>196</v>
      </c>
      <c r="CM44" s="1" t="s">
        <v>196</v>
      </c>
      <c r="CN44" s="1" t="s">
        <v>807</v>
      </c>
      <c r="CO44" s="1" t="s">
        <v>196</v>
      </c>
      <c r="CP44" s="1" t="s">
        <v>196</v>
      </c>
      <c r="CQ44" s="1" t="s">
        <v>196</v>
      </c>
      <c r="CR44" s="1" t="s">
        <v>196</v>
      </c>
      <c r="CS44" s="1" t="s">
        <v>196</v>
      </c>
      <c r="CT44" s="1" t="s">
        <v>196</v>
      </c>
      <c r="CU44" s="1" t="s">
        <v>196</v>
      </c>
      <c r="CV44" s="1" t="s">
        <v>196</v>
      </c>
      <c r="CW44" s="1" t="s">
        <v>196</v>
      </c>
      <c r="CX44" s="1" t="s">
        <v>3221</v>
      </c>
      <c r="CY44" s="1" t="s">
        <v>3222</v>
      </c>
      <c r="CZ44" s="1" t="s">
        <v>3222</v>
      </c>
      <c r="DA44" s="1" t="s">
        <v>3225</v>
      </c>
      <c r="DB44" s="1" t="s">
        <v>3289</v>
      </c>
      <c r="DC44" s="1" t="s">
        <v>707</v>
      </c>
      <c r="DD44" s="1" t="s">
        <v>726</v>
      </c>
      <c r="DE44" s="1" t="s">
        <v>707</v>
      </c>
      <c r="DF44" s="1" t="s">
        <v>788</v>
      </c>
      <c r="DG44" s="1" t="s">
        <v>789</v>
      </c>
    </row>
    <row r="45" spans="1:111">
      <c r="A45" s="232" t="s">
        <v>4537</v>
      </c>
      <c r="B45" s="1" t="s">
        <v>699</v>
      </c>
      <c r="C45" s="1" t="s">
        <v>700</v>
      </c>
      <c r="D45" s="1" t="s">
        <v>869</v>
      </c>
      <c r="E45" s="1" t="s">
        <v>870</v>
      </c>
      <c r="F45" s="1" t="s">
        <v>848</v>
      </c>
      <c r="G45" s="1" t="s">
        <v>284</v>
      </c>
      <c r="H45" s="228">
        <v>46259</v>
      </c>
      <c r="I45" s="1" t="s">
        <v>3678</v>
      </c>
      <c r="J45" s="1" t="s">
        <v>4375</v>
      </c>
      <c r="K45" s="1" t="s">
        <v>4431</v>
      </c>
      <c r="L45" s="1" t="s">
        <v>713</v>
      </c>
      <c r="M45" s="1" t="s">
        <v>714</v>
      </c>
      <c r="N45" s="1" t="s">
        <v>716</v>
      </c>
      <c r="O45" s="1" t="s">
        <v>717</v>
      </c>
      <c r="P45" s="1" t="s">
        <v>705</v>
      </c>
      <c r="Q45" s="1" t="s">
        <v>706</v>
      </c>
      <c r="R45" s="229">
        <v>0</v>
      </c>
      <c r="S45" s="229">
        <v>0.70833333333333337</v>
      </c>
      <c r="T45" s="1" t="s">
        <v>707</v>
      </c>
      <c r="U45" s="1" t="s">
        <v>196</v>
      </c>
      <c r="V45" s="1" t="s">
        <v>196</v>
      </c>
      <c r="W45" s="1" t="s">
        <v>196</v>
      </c>
      <c r="X45" s="1" t="s">
        <v>196</v>
      </c>
      <c r="Y45" s="1" t="s">
        <v>196</v>
      </c>
      <c r="Z45" s="1" t="s">
        <v>196</v>
      </c>
      <c r="AA45" s="1" t="s">
        <v>726</v>
      </c>
      <c r="AB45" s="1" t="s">
        <v>708</v>
      </c>
      <c r="AC45" s="1" t="s">
        <v>1192</v>
      </c>
      <c r="AD45" s="1" t="s">
        <v>3881</v>
      </c>
      <c r="AE45" s="1" t="s">
        <v>989</v>
      </c>
      <c r="AF45" s="1" t="s">
        <v>276</v>
      </c>
      <c r="AG45" s="1" t="s">
        <v>196</v>
      </c>
      <c r="AH45" s="1" t="s">
        <v>100</v>
      </c>
      <c r="AI45" s="1" t="s">
        <v>2924</v>
      </c>
      <c r="AJ45" s="1" t="s">
        <v>276</v>
      </c>
      <c r="AK45" s="1" t="s">
        <v>196</v>
      </c>
      <c r="AL45" s="1" t="s">
        <v>14</v>
      </c>
      <c r="AM45" s="1">
        <v>3360</v>
      </c>
      <c r="AN45" s="1">
        <v>3360</v>
      </c>
      <c r="AO45" s="1">
        <v>3360</v>
      </c>
      <c r="AP45" s="1">
        <v>3360</v>
      </c>
      <c r="AQ45" s="1">
        <v>3360</v>
      </c>
      <c r="AR45" s="228">
        <v>46258</v>
      </c>
      <c r="AS45" s="228">
        <v>46262</v>
      </c>
      <c r="AT45" s="228">
        <v>46259</v>
      </c>
      <c r="AU45" s="228">
        <v>46259</v>
      </c>
      <c r="AV45" s="1" t="s">
        <v>990</v>
      </c>
      <c r="AW45" s="1" t="s">
        <v>196</v>
      </c>
      <c r="AX45" s="1" t="s">
        <v>196</v>
      </c>
      <c r="AY45" s="1" t="s">
        <v>764</v>
      </c>
      <c r="AZ45" s="1" t="s">
        <v>765</v>
      </c>
      <c r="BA45" s="1" t="s">
        <v>196</v>
      </c>
      <c r="BB45" s="228">
        <v>46262</v>
      </c>
      <c r="BC45" s="228">
        <v>46262</v>
      </c>
      <c r="BD45" s="1" t="s">
        <v>712</v>
      </c>
      <c r="BE45" s="228">
        <v>46259</v>
      </c>
      <c r="BF45" s="1" t="s">
        <v>712</v>
      </c>
      <c r="BG45" s="228">
        <v>46259</v>
      </c>
      <c r="BH45" s="1">
        <v>3360</v>
      </c>
      <c r="BI45" s="1">
        <v>3360</v>
      </c>
      <c r="BJ45" s="1" t="s">
        <v>991</v>
      </c>
      <c r="BK45" s="1" t="s">
        <v>196</v>
      </c>
      <c r="BL45" s="1" t="s">
        <v>196</v>
      </c>
      <c r="BM45" s="1" t="s">
        <v>196</v>
      </c>
      <c r="BN45" s="1" t="s">
        <v>196</v>
      </c>
      <c r="BO45" s="1" t="s">
        <v>196</v>
      </c>
      <c r="BP45" s="1" t="s">
        <v>196</v>
      </c>
      <c r="BQ45" s="1" t="s">
        <v>196</v>
      </c>
      <c r="BR45" s="1" t="s">
        <v>196</v>
      </c>
      <c r="BS45" s="1" t="s">
        <v>196</v>
      </c>
      <c r="BT45" s="1" t="s">
        <v>989</v>
      </c>
      <c r="BU45" s="1" t="s">
        <v>196</v>
      </c>
      <c r="BV45" s="1" t="s">
        <v>196</v>
      </c>
      <c r="BW45" s="1" t="s">
        <v>196</v>
      </c>
      <c r="BX45" s="1" t="s">
        <v>196</v>
      </c>
      <c r="BY45" s="1" t="s">
        <v>196</v>
      </c>
      <c r="BZ45" s="1" t="s">
        <v>196</v>
      </c>
      <c r="CA45" s="1" t="s">
        <v>196</v>
      </c>
      <c r="CB45" s="1" t="s">
        <v>196</v>
      </c>
      <c r="CC45" s="1" t="s">
        <v>196</v>
      </c>
      <c r="CD45" s="1" t="s">
        <v>1007</v>
      </c>
      <c r="CE45" s="1" t="s">
        <v>196</v>
      </c>
      <c r="CF45" s="1" t="s">
        <v>196</v>
      </c>
      <c r="CG45" s="1" t="s">
        <v>196</v>
      </c>
      <c r="CH45" s="1" t="s">
        <v>196</v>
      </c>
      <c r="CI45" s="1" t="s">
        <v>196</v>
      </c>
      <c r="CJ45" s="1" t="s">
        <v>196</v>
      </c>
      <c r="CK45" s="1" t="s">
        <v>196</v>
      </c>
      <c r="CL45" s="1" t="s">
        <v>196</v>
      </c>
      <c r="CM45" s="1" t="s">
        <v>196</v>
      </c>
      <c r="CN45" s="1" t="s">
        <v>2924</v>
      </c>
      <c r="CO45" s="1" t="s">
        <v>196</v>
      </c>
      <c r="CP45" s="1" t="s">
        <v>196</v>
      </c>
      <c r="CQ45" s="1" t="s">
        <v>196</v>
      </c>
      <c r="CR45" s="1" t="s">
        <v>196</v>
      </c>
      <c r="CS45" s="1" t="s">
        <v>196</v>
      </c>
      <c r="CT45" s="1" t="s">
        <v>196</v>
      </c>
      <c r="CU45" s="1" t="s">
        <v>196</v>
      </c>
      <c r="CV45" s="1" t="s">
        <v>196</v>
      </c>
      <c r="CW45" s="1" t="s">
        <v>196</v>
      </c>
      <c r="CX45" s="1" t="s">
        <v>3221</v>
      </c>
      <c r="CY45" s="1" t="s">
        <v>3222</v>
      </c>
      <c r="CZ45" s="1" t="s">
        <v>3222</v>
      </c>
      <c r="DA45" s="1" t="s">
        <v>4432</v>
      </c>
      <c r="DB45" s="1" t="s">
        <v>3224</v>
      </c>
      <c r="DC45" s="1" t="s">
        <v>708</v>
      </c>
      <c r="DD45" s="1" t="s">
        <v>726</v>
      </c>
      <c r="DE45" s="1" t="s">
        <v>707</v>
      </c>
      <c r="DF45" s="1" t="s">
        <v>705</v>
      </c>
      <c r="DG45" s="1" t="s">
        <v>706</v>
      </c>
    </row>
    <row r="46" spans="1:111">
      <c r="A46" s="232" t="s">
        <v>4537</v>
      </c>
      <c r="B46" s="1" t="s">
        <v>699</v>
      </c>
      <c r="C46" s="1" t="s">
        <v>700</v>
      </c>
      <c r="D46" s="1" t="s">
        <v>869</v>
      </c>
      <c r="E46" s="1" t="s">
        <v>870</v>
      </c>
      <c r="F46" s="1" t="s">
        <v>877</v>
      </c>
      <c r="G46" s="1" t="s">
        <v>502</v>
      </c>
      <c r="H46" s="228">
        <v>46259</v>
      </c>
      <c r="I46" s="1" t="s">
        <v>375</v>
      </c>
      <c r="J46" s="1" t="s">
        <v>4042</v>
      </c>
      <c r="K46" s="1" t="s">
        <v>4437</v>
      </c>
      <c r="L46" s="1" t="s">
        <v>796</v>
      </c>
      <c r="M46" s="1" t="s">
        <v>797</v>
      </c>
      <c r="N46" s="1" t="s">
        <v>196</v>
      </c>
      <c r="O46" s="1" t="s">
        <v>196</v>
      </c>
      <c r="P46" s="1" t="s">
        <v>196</v>
      </c>
      <c r="Q46" s="1" t="s">
        <v>196</v>
      </c>
      <c r="R46" s="229">
        <v>0</v>
      </c>
      <c r="S46" s="229">
        <v>0.47291666666666665</v>
      </c>
      <c r="T46" s="1" t="s">
        <v>707</v>
      </c>
      <c r="U46" s="1" t="s">
        <v>196</v>
      </c>
      <c r="V46" s="1" t="s">
        <v>196</v>
      </c>
      <c r="W46" s="1" t="s">
        <v>196</v>
      </c>
      <c r="X46" s="1" t="s">
        <v>196</v>
      </c>
      <c r="Y46" s="1" t="s">
        <v>196</v>
      </c>
      <c r="Z46" s="1" t="s">
        <v>196</v>
      </c>
      <c r="AA46" s="1" t="s">
        <v>751</v>
      </c>
      <c r="AB46" s="1" t="s">
        <v>707</v>
      </c>
      <c r="AC46" s="1" t="s">
        <v>4438</v>
      </c>
      <c r="AD46" s="1" t="s">
        <v>4439</v>
      </c>
      <c r="AE46" s="1" t="s">
        <v>806</v>
      </c>
      <c r="AF46" s="1" t="s">
        <v>276</v>
      </c>
      <c r="AG46" s="1" t="s">
        <v>196</v>
      </c>
      <c r="AH46" s="1" t="s">
        <v>105</v>
      </c>
      <c r="AI46" s="1" t="s">
        <v>807</v>
      </c>
      <c r="AJ46" s="1" t="s">
        <v>276</v>
      </c>
      <c r="AK46" s="1" t="s">
        <v>196</v>
      </c>
      <c r="AL46" s="1" t="s">
        <v>122</v>
      </c>
      <c r="AM46" s="1">
        <v>3300</v>
      </c>
      <c r="AN46" s="1">
        <v>3300</v>
      </c>
      <c r="AO46" s="1">
        <v>1800</v>
      </c>
      <c r="AP46" s="1">
        <v>2100</v>
      </c>
      <c r="AQ46" s="1">
        <v>2100</v>
      </c>
      <c r="AR46" s="228">
        <v>46254</v>
      </c>
      <c r="AS46" s="228">
        <v>46261</v>
      </c>
      <c r="AT46" s="228">
        <v>46258</v>
      </c>
      <c r="AU46" s="228">
        <v>46259</v>
      </c>
      <c r="AV46" s="1" t="s">
        <v>491</v>
      </c>
      <c r="AW46" s="1" t="s">
        <v>196</v>
      </c>
      <c r="AX46" s="1" t="s">
        <v>196</v>
      </c>
      <c r="AY46" s="1" t="s">
        <v>710</v>
      </c>
      <c r="AZ46" s="1" t="s">
        <v>711</v>
      </c>
      <c r="BA46" s="1" t="s">
        <v>196</v>
      </c>
      <c r="BB46" s="228">
        <v>46261</v>
      </c>
      <c r="BC46" s="228">
        <v>46261</v>
      </c>
      <c r="BD46" s="1" t="s">
        <v>712</v>
      </c>
      <c r="BE46" s="228">
        <v>46259</v>
      </c>
      <c r="BF46" s="1" t="s">
        <v>712</v>
      </c>
      <c r="BG46" s="228">
        <v>46259</v>
      </c>
      <c r="BH46" s="1">
        <v>3300</v>
      </c>
      <c r="BI46" s="1">
        <v>3300</v>
      </c>
      <c r="BJ46" s="1" t="s">
        <v>808</v>
      </c>
      <c r="BK46" s="1" t="s">
        <v>196</v>
      </c>
      <c r="BL46" s="1" t="s">
        <v>196</v>
      </c>
      <c r="BM46" s="1" t="s">
        <v>196</v>
      </c>
      <c r="BN46" s="1" t="s">
        <v>196</v>
      </c>
      <c r="BO46" s="1" t="s">
        <v>196</v>
      </c>
      <c r="BP46" s="1" t="s">
        <v>196</v>
      </c>
      <c r="BQ46" s="1" t="s">
        <v>196</v>
      </c>
      <c r="BR46" s="1" t="s">
        <v>196</v>
      </c>
      <c r="BS46" s="1" t="s">
        <v>196</v>
      </c>
      <c r="BT46" s="1" t="s">
        <v>806</v>
      </c>
      <c r="BU46" s="1" t="s">
        <v>196</v>
      </c>
      <c r="BV46" s="1" t="s">
        <v>196</v>
      </c>
      <c r="BW46" s="1" t="s">
        <v>196</v>
      </c>
      <c r="BX46" s="1" t="s">
        <v>196</v>
      </c>
      <c r="BY46" s="1" t="s">
        <v>196</v>
      </c>
      <c r="BZ46" s="1" t="s">
        <v>196</v>
      </c>
      <c r="CA46" s="1" t="s">
        <v>196</v>
      </c>
      <c r="CB46" s="1" t="s">
        <v>196</v>
      </c>
      <c r="CC46" s="1" t="s">
        <v>196</v>
      </c>
      <c r="CD46" s="1" t="s">
        <v>809</v>
      </c>
      <c r="CE46" s="1" t="s">
        <v>196</v>
      </c>
      <c r="CF46" s="1" t="s">
        <v>196</v>
      </c>
      <c r="CG46" s="1" t="s">
        <v>196</v>
      </c>
      <c r="CH46" s="1" t="s">
        <v>196</v>
      </c>
      <c r="CI46" s="1" t="s">
        <v>196</v>
      </c>
      <c r="CJ46" s="1" t="s">
        <v>196</v>
      </c>
      <c r="CK46" s="1" t="s">
        <v>196</v>
      </c>
      <c r="CL46" s="1" t="s">
        <v>196</v>
      </c>
      <c r="CM46" s="1" t="s">
        <v>196</v>
      </c>
      <c r="CN46" s="1" t="s">
        <v>807</v>
      </c>
      <c r="CO46" s="1" t="s">
        <v>196</v>
      </c>
      <c r="CP46" s="1" t="s">
        <v>196</v>
      </c>
      <c r="CQ46" s="1" t="s">
        <v>196</v>
      </c>
      <c r="CR46" s="1" t="s">
        <v>196</v>
      </c>
      <c r="CS46" s="1" t="s">
        <v>196</v>
      </c>
      <c r="CT46" s="1" t="s">
        <v>196</v>
      </c>
      <c r="CU46" s="1" t="s">
        <v>196</v>
      </c>
      <c r="CV46" s="1" t="s">
        <v>196</v>
      </c>
      <c r="CW46" s="1" t="s">
        <v>196</v>
      </c>
      <c r="CX46" s="1" t="s">
        <v>3221</v>
      </c>
      <c r="CY46" s="1" t="s">
        <v>3222</v>
      </c>
      <c r="CZ46" s="1" t="s">
        <v>3222</v>
      </c>
      <c r="DA46" s="1" t="s">
        <v>3225</v>
      </c>
      <c r="DB46" s="1" t="s">
        <v>4432</v>
      </c>
      <c r="DC46" s="1" t="s">
        <v>707</v>
      </c>
      <c r="DD46" s="1" t="s">
        <v>751</v>
      </c>
      <c r="DE46" s="1" t="s">
        <v>707</v>
      </c>
      <c r="DF46" s="1" t="s">
        <v>796</v>
      </c>
      <c r="DG46" s="1" t="s">
        <v>797</v>
      </c>
    </row>
    <row r="47" spans="1:111">
      <c r="A47" s="232" t="s">
        <v>4537</v>
      </c>
      <c r="B47" s="1" t="s">
        <v>699</v>
      </c>
      <c r="C47" s="1" t="s">
        <v>700</v>
      </c>
      <c r="D47" s="1" t="s">
        <v>785</v>
      </c>
      <c r="E47" s="1" t="s">
        <v>786</v>
      </c>
      <c r="F47" s="1" t="s">
        <v>787</v>
      </c>
      <c r="G47" s="1" t="s">
        <v>36</v>
      </c>
      <c r="H47" s="228">
        <v>46258</v>
      </c>
      <c r="I47" s="1" t="s">
        <v>375</v>
      </c>
      <c r="J47" s="1" t="s">
        <v>4042</v>
      </c>
      <c r="K47" s="1" t="s">
        <v>4378</v>
      </c>
      <c r="L47" s="1" t="s">
        <v>788</v>
      </c>
      <c r="M47" s="1" t="s">
        <v>789</v>
      </c>
      <c r="N47" s="1" t="s">
        <v>776</v>
      </c>
      <c r="O47" s="1" t="s">
        <v>777</v>
      </c>
      <c r="P47" s="1" t="s">
        <v>196</v>
      </c>
      <c r="Q47" s="1" t="s">
        <v>196</v>
      </c>
      <c r="R47" s="229">
        <v>0</v>
      </c>
      <c r="S47" s="229">
        <v>0.45833333333333331</v>
      </c>
      <c r="T47" s="1" t="s">
        <v>707</v>
      </c>
      <c r="U47" s="1" t="s">
        <v>196</v>
      </c>
      <c r="V47" s="1" t="s">
        <v>196</v>
      </c>
      <c r="W47" s="1" t="s">
        <v>196</v>
      </c>
      <c r="X47" s="1" t="s">
        <v>196</v>
      </c>
      <c r="Y47" s="1" t="s">
        <v>196</v>
      </c>
      <c r="Z47" s="1" t="s">
        <v>196</v>
      </c>
      <c r="AA47" s="1" t="s">
        <v>842</v>
      </c>
      <c r="AB47" s="1" t="s">
        <v>707</v>
      </c>
      <c r="AC47" s="1" t="s">
        <v>1018</v>
      </c>
      <c r="AD47" s="1" t="s">
        <v>4379</v>
      </c>
      <c r="AE47" s="1" t="s">
        <v>806</v>
      </c>
      <c r="AF47" s="1" t="s">
        <v>276</v>
      </c>
      <c r="AG47" s="1" t="s">
        <v>196</v>
      </c>
      <c r="AH47" s="1" t="s">
        <v>105</v>
      </c>
      <c r="AI47" s="1" t="s">
        <v>807</v>
      </c>
      <c r="AJ47" s="1" t="s">
        <v>276</v>
      </c>
      <c r="AK47" s="1" t="s">
        <v>196</v>
      </c>
      <c r="AL47" s="1" t="s">
        <v>122</v>
      </c>
      <c r="AM47" s="1">
        <v>3300</v>
      </c>
      <c r="AN47" s="1">
        <v>3300</v>
      </c>
      <c r="AO47" s="1">
        <v>1200</v>
      </c>
      <c r="AP47" s="1">
        <v>1200</v>
      </c>
      <c r="AQ47" s="1">
        <v>1200</v>
      </c>
      <c r="AR47" s="228">
        <v>46254</v>
      </c>
      <c r="AS47" s="228">
        <v>46261</v>
      </c>
      <c r="AT47" s="228">
        <v>46254</v>
      </c>
      <c r="AU47" s="228">
        <v>46258</v>
      </c>
      <c r="AV47" s="1" t="s">
        <v>491</v>
      </c>
      <c r="AW47" s="1" t="s">
        <v>196</v>
      </c>
      <c r="AX47" s="1" t="s">
        <v>196</v>
      </c>
      <c r="AY47" s="1" t="s">
        <v>710</v>
      </c>
      <c r="AZ47" s="1" t="s">
        <v>711</v>
      </c>
      <c r="BA47" s="1" t="s">
        <v>196</v>
      </c>
      <c r="BB47" s="228">
        <v>46261</v>
      </c>
      <c r="BC47" s="228">
        <v>46261</v>
      </c>
      <c r="BD47" s="1" t="s">
        <v>712</v>
      </c>
      <c r="BE47" s="228">
        <v>46258</v>
      </c>
      <c r="BF47" s="1" t="s">
        <v>712</v>
      </c>
      <c r="BG47" s="228">
        <v>46259</v>
      </c>
      <c r="BH47" s="1">
        <v>3300</v>
      </c>
      <c r="BI47" s="1">
        <v>3300</v>
      </c>
      <c r="BJ47" s="1" t="s">
        <v>808</v>
      </c>
      <c r="BK47" s="1" t="s">
        <v>196</v>
      </c>
      <c r="BL47" s="1" t="s">
        <v>196</v>
      </c>
      <c r="BM47" s="1" t="s">
        <v>196</v>
      </c>
      <c r="BN47" s="1" t="s">
        <v>196</v>
      </c>
      <c r="BO47" s="1" t="s">
        <v>196</v>
      </c>
      <c r="BP47" s="1" t="s">
        <v>196</v>
      </c>
      <c r="BQ47" s="1" t="s">
        <v>196</v>
      </c>
      <c r="BR47" s="1" t="s">
        <v>196</v>
      </c>
      <c r="BS47" s="1" t="s">
        <v>196</v>
      </c>
      <c r="BT47" s="1" t="s">
        <v>806</v>
      </c>
      <c r="BU47" s="1" t="s">
        <v>196</v>
      </c>
      <c r="BV47" s="1" t="s">
        <v>196</v>
      </c>
      <c r="BW47" s="1" t="s">
        <v>196</v>
      </c>
      <c r="BX47" s="1" t="s">
        <v>196</v>
      </c>
      <c r="BY47" s="1" t="s">
        <v>196</v>
      </c>
      <c r="BZ47" s="1" t="s">
        <v>196</v>
      </c>
      <c r="CA47" s="1" t="s">
        <v>196</v>
      </c>
      <c r="CB47" s="1" t="s">
        <v>196</v>
      </c>
      <c r="CC47" s="1" t="s">
        <v>196</v>
      </c>
      <c r="CD47" s="1" t="s">
        <v>809</v>
      </c>
      <c r="CE47" s="1" t="s">
        <v>196</v>
      </c>
      <c r="CF47" s="1" t="s">
        <v>196</v>
      </c>
      <c r="CG47" s="1" t="s">
        <v>196</v>
      </c>
      <c r="CH47" s="1" t="s">
        <v>196</v>
      </c>
      <c r="CI47" s="1" t="s">
        <v>196</v>
      </c>
      <c r="CJ47" s="1" t="s">
        <v>196</v>
      </c>
      <c r="CK47" s="1" t="s">
        <v>196</v>
      </c>
      <c r="CL47" s="1" t="s">
        <v>196</v>
      </c>
      <c r="CM47" s="1" t="s">
        <v>196</v>
      </c>
      <c r="CN47" s="1" t="s">
        <v>807</v>
      </c>
      <c r="CO47" s="1" t="s">
        <v>196</v>
      </c>
      <c r="CP47" s="1" t="s">
        <v>196</v>
      </c>
      <c r="CQ47" s="1" t="s">
        <v>196</v>
      </c>
      <c r="CR47" s="1" t="s">
        <v>196</v>
      </c>
      <c r="CS47" s="1" t="s">
        <v>196</v>
      </c>
      <c r="CT47" s="1" t="s">
        <v>196</v>
      </c>
      <c r="CU47" s="1" t="s">
        <v>196</v>
      </c>
      <c r="CV47" s="1" t="s">
        <v>196</v>
      </c>
      <c r="CW47" s="1" t="s">
        <v>196</v>
      </c>
      <c r="CX47" s="1" t="s">
        <v>3221</v>
      </c>
      <c r="CY47" s="1" t="s">
        <v>3222</v>
      </c>
      <c r="CZ47" s="1" t="s">
        <v>3222</v>
      </c>
      <c r="DA47" s="1" t="s">
        <v>3225</v>
      </c>
      <c r="DB47" s="1" t="s">
        <v>3289</v>
      </c>
      <c r="DC47" s="1" t="s">
        <v>707</v>
      </c>
      <c r="DD47" s="1" t="s">
        <v>842</v>
      </c>
      <c r="DE47" s="1" t="s">
        <v>707</v>
      </c>
      <c r="DF47" s="1" t="s">
        <v>788</v>
      </c>
      <c r="DG47" s="1" t="s">
        <v>789</v>
      </c>
    </row>
    <row r="48" spans="1:111">
      <c r="A48" s="232" t="s">
        <v>4537</v>
      </c>
      <c r="B48" s="1" t="s">
        <v>699</v>
      </c>
      <c r="C48" s="1" t="s">
        <v>700</v>
      </c>
      <c r="D48" s="1" t="s">
        <v>785</v>
      </c>
      <c r="E48" s="1" t="s">
        <v>786</v>
      </c>
      <c r="F48" s="1" t="s">
        <v>787</v>
      </c>
      <c r="G48" s="1" t="s">
        <v>36</v>
      </c>
      <c r="H48" s="228">
        <v>46258</v>
      </c>
      <c r="I48" s="1" t="s">
        <v>154</v>
      </c>
      <c r="J48" s="1" t="s">
        <v>4380</v>
      </c>
      <c r="K48" s="1" t="s">
        <v>4381</v>
      </c>
      <c r="L48" s="1" t="s">
        <v>788</v>
      </c>
      <c r="M48" s="1" t="s">
        <v>789</v>
      </c>
      <c r="N48" s="1" t="s">
        <v>776</v>
      </c>
      <c r="O48" s="1" t="s">
        <v>777</v>
      </c>
      <c r="P48" s="1" t="s">
        <v>196</v>
      </c>
      <c r="Q48" s="1" t="s">
        <v>196</v>
      </c>
      <c r="R48" s="229">
        <v>0</v>
      </c>
      <c r="S48" s="229">
        <v>0.5</v>
      </c>
      <c r="T48" s="1" t="s">
        <v>707</v>
      </c>
      <c r="U48" s="1" t="s">
        <v>196</v>
      </c>
      <c r="V48" s="1" t="s">
        <v>196</v>
      </c>
      <c r="W48" s="1" t="s">
        <v>196</v>
      </c>
      <c r="X48" s="1" t="s">
        <v>196</v>
      </c>
      <c r="Y48" s="1" t="s">
        <v>196</v>
      </c>
      <c r="Z48" s="1" t="s">
        <v>196</v>
      </c>
      <c r="AA48" s="1" t="s">
        <v>744</v>
      </c>
      <c r="AB48" s="1" t="s">
        <v>707</v>
      </c>
      <c r="AC48" s="1" t="s">
        <v>718</v>
      </c>
      <c r="AD48" s="1" t="s">
        <v>791</v>
      </c>
      <c r="AE48" s="1" t="s">
        <v>912</v>
      </c>
      <c r="AF48" s="1" t="s">
        <v>276</v>
      </c>
      <c r="AG48" s="1" t="s">
        <v>196</v>
      </c>
      <c r="AH48" s="1" t="s">
        <v>77</v>
      </c>
      <c r="AI48" s="1" t="s">
        <v>1019</v>
      </c>
      <c r="AJ48" s="1" t="s">
        <v>276</v>
      </c>
      <c r="AK48" s="1" t="s">
        <v>196</v>
      </c>
      <c r="AL48" s="1" t="s">
        <v>122</v>
      </c>
      <c r="AM48" s="1">
        <v>1000</v>
      </c>
      <c r="AN48" s="1">
        <v>1000</v>
      </c>
      <c r="AO48" s="1">
        <v>0</v>
      </c>
      <c r="AP48" s="1">
        <v>1000</v>
      </c>
      <c r="AQ48" s="1">
        <v>1000</v>
      </c>
      <c r="AR48" s="228">
        <v>46255</v>
      </c>
      <c r="AS48" s="228">
        <v>46261</v>
      </c>
      <c r="AT48" s="228">
        <v>46259</v>
      </c>
      <c r="AU48" s="228">
        <v>46259</v>
      </c>
      <c r="AV48" s="1" t="s">
        <v>792</v>
      </c>
      <c r="AW48" s="1" t="s">
        <v>196</v>
      </c>
      <c r="AX48" s="1" t="s">
        <v>196</v>
      </c>
      <c r="AY48" s="1" t="s">
        <v>710</v>
      </c>
      <c r="AZ48" s="1" t="s">
        <v>711</v>
      </c>
      <c r="BA48" s="1" t="s">
        <v>196</v>
      </c>
      <c r="BB48" s="228">
        <v>46261</v>
      </c>
      <c r="BC48" s="228">
        <v>46261</v>
      </c>
      <c r="BD48" s="1" t="s">
        <v>712</v>
      </c>
      <c r="BE48" s="228">
        <v>46258</v>
      </c>
      <c r="BF48" s="1" t="s">
        <v>712</v>
      </c>
      <c r="BG48" s="228">
        <v>46258</v>
      </c>
      <c r="BH48" s="1">
        <v>1000</v>
      </c>
      <c r="BI48" s="1">
        <v>1000</v>
      </c>
      <c r="BJ48" s="1" t="s">
        <v>913</v>
      </c>
      <c r="BK48" s="1" t="s">
        <v>196</v>
      </c>
      <c r="BL48" s="1" t="s">
        <v>196</v>
      </c>
      <c r="BM48" s="1" t="s">
        <v>196</v>
      </c>
      <c r="BN48" s="1" t="s">
        <v>196</v>
      </c>
      <c r="BO48" s="1" t="s">
        <v>196</v>
      </c>
      <c r="BP48" s="1" t="s">
        <v>196</v>
      </c>
      <c r="BQ48" s="1" t="s">
        <v>196</v>
      </c>
      <c r="BR48" s="1" t="s">
        <v>196</v>
      </c>
      <c r="BS48" s="1" t="s">
        <v>196</v>
      </c>
      <c r="BT48" s="1" t="s">
        <v>912</v>
      </c>
      <c r="BU48" s="1" t="s">
        <v>196</v>
      </c>
      <c r="BV48" s="1" t="s">
        <v>196</v>
      </c>
      <c r="BW48" s="1" t="s">
        <v>196</v>
      </c>
      <c r="BX48" s="1" t="s">
        <v>196</v>
      </c>
      <c r="BY48" s="1" t="s">
        <v>196</v>
      </c>
      <c r="BZ48" s="1" t="s">
        <v>196</v>
      </c>
      <c r="CA48" s="1" t="s">
        <v>196</v>
      </c>
      <c r="CB48" s="1" t="s">
        <v>196</v>
      </c>
      <c r="CC48" s="1" t="s">
        <v>196</v>
      </c>
      <c r="CD48" s="1" t="s">
        <v>1020</v>
      </c>
      <c r="CE48" s="1" t="s">
        <v>196</v>
      </c>
      <c r="CF48" s="1" t="s">
        <v>196</v>
      </c>
      <c r="CG48" s="1" t="s">
        <v>196</v>
      </c>
      <c r="CH48" s="1" t="s">
        <v>196</v>
      </c>
      <c r="CI48" s="1" t="s">
        <v>196</v>
      </c>
      <c r="CJ48" s="1" t="s">
        <v>196</v>
      </c>
      <c r="CK48" s="1" t="s">
        <v>196</v>
      </c>
      <c r="CL48" s="1" t="s">
        <v>196</v>
      </c>
      <c r="CM48" s="1" t="s">
        <v>196</v>
      </c>
      <c r="CN48" s="1" t="s">
        <v>1019</v>
      </c>
      <c r="CO48" s="1" t="s">
        <v>196</v>
      </c>
      <c r="CP48" s="1" t="s">
        <v>196</v>
      </c>
      <c r="CQ48" s="1" t="s">
        <v>196</v>
      </c>
      <c r="CR48" s="1" t="s">
        <v>196</v>
      </c>
      <c r="CS48" s="1" t="s">
        <v>196</v>
      </c>
      <c r="CT48" s="1" t="s">
        <v>196</v>
      </c>
      <c r="CU48" s="1" t="s">
        <v>196</v>
      </c>
      <c r="CV48" s="1" t="s">
        <v>196</v>
      </c>
      <c r="CW48" s="1" t="s">
        <v>196</v>
      </c>
      <c r="CX48" s="1" t="s">
        <v>3221</v>
      </c>
      <c r="CY48" s="1" t="s">
        <v>3222</v>
      </c>
      <c r="CZ48" s="1" t="s">
        <v>3222</v>
      </c>
      <c r="DA48" s="1" t="s">
        <v>3289</v>
      </c>
      <c r="DB48" s="1" t="s">
        <v>3226</v>
      </c>
      <c r="DC48" s="1" t="s">
        <v>707</v>
      </c>
      <c r="DD48" s="1" t="s">
        <v>744</v>
      </c>
      <c r="DE48" s="1" t="s">
        <v>707</v>
      </c>
      <c r="DF48" s="1" t="s">
        <v>788</v>
      </c>
      <c r="DG48" s="1" t="s">
        <v>789</v>
      </c>
    </row>
    <row r="49" spans="1:111">
      <c r="A49" s="232" t="s">
        <v>4537</v>
      </c>
      <c r="B49" s="1" t="s">
        <v>699</v>
      </c>
      <c r="C49" s="1" t="s">
        <v>700</v>
      </c>
      <c r="D49" s="1" t="s">
        <v>785</v>
      </c>
      <c r="E49" s="1" t="s">
        <v>786</v>
      </c>
      <c r="F49" s="1" t="s">
        <v>787</v>
      </c>
      <c r="G49" s="1" t="s">
        <v>36</v>
      </c>
      <c r="H49" s="228">
        <v>46258</v>
      </c>
      <c r="I49" s="1" t="s">
        <v>3677</v>
      </c>
      <c r="J49" s="1" t="s">
        <v>4382</v>
      </c>
      <c r="K49" s="1" t="s">
        <v>4383</v>
      </c>
      <c r="L49" s="1" t="s">
        <v>788</v>
      </c>
      <c r="M49" s="1" t="s">
        <v>789</v>
      </c>
      <c r="N49" s="1" t="s">
        <v>776</v>
      </c>
      <c r="O49" s="1" t="s">
        <v>777</v>
      </c>
      <c r="P49" s="1" t="s">
        <v>196</v>
      </c>
      <c r="Q49" s="1" t="s">
        <v>196</v>
      </c>
      <c r="R49" s="229">
        <v>0</v>
      </c>
      <c r="S49" s="229">
        <v>0.70833333333333337</v>
      </c>
      <c r="T49" s="1" t="s">
        <v>707</v>
      </c>
      <c r="U49" s="1" t="s">
        <v>196</v>
      </c>
      <c r="V49" s="1" t="s">
        <v>196</v>
      </c>
      <c r="W49" s="1" t="s">
        <v>196</v>
      </c>
      <c r="X49" s="1" t="s">
        <v>196</v>
      </c>
      <c r="Y49" s="1" t="s">
        <v>196</v>
      </c>
      <c r="Z49" s="1" t="s">
        <v>196</v>
      </c>
      <c r="AA49" s="1" t="s">
        <v>726</v>
      </c>
      <c r="AB49" s="1" t="s">
        <v>708</v>
      </c>
      <c r="AC49" s="1" t="s">
        <v>843</v>
      </c>
      <c r="AD49" s="1" t="s">
        <v>4384</v>
      </c>
      <c r="AE49" s="1" t="s">
        <v>878</v>
      </c>
      <c r="AF49" s="1" t="s">
        <v>276</v>
      </c>
      <c r="AG49" s="1" t="s">
        <v>196</v>
      </c>
      <c r="AH49" s="1" t="s">
        <v>105</v>
      </c>
      <c r="AI49" s="1" t="s">
        <v>906</v>
      </c>
      <c r="AJ49" s="1" t="s">
        <v>276</v>
      </c>
      <c r="AK49" s="1" t="s">
        <v>196</v>
      </c>
      <c r="AL49" s="1" t="s">
        <v>122</v>
      </c>
      <c r="AM49" s="1">
        <v>4500</v>
      </c>
      <c r="AN49" s="1">
        <v>4500</v>
      </c>
      <c r="AO49" s="1">
        <v>3600</v>
      </c>
      <c r="AP49" s="1">
        <v>3600</v>
      </c>
      <c r="AQ49" s="1">
        <v>3600</v>
      </c>
      <c r="AR49" s="228">
        <v>46258</v>
      </c>
      <c r="AS49" s="228">
        <v>46265</v>
      </c>
      <c r="AT49" s="228">
        <v>46258</v>
      </c>
      <c r="AU49" s="228">
        <v>46259</v>
      </c>
      <c r="AV49" s="1" t="s">
        <v>491</v>
      </c>
      <c r="AW49" s="1" t="s">
        <v>196</v>
      </c>
      <c r="AX49" s="1" t="s">
        <v>196</v>
      </c>
      <c r="AY49" s="1" t="s">
        <v>710</v>
      </c>
      <c r="AZ49" s="1" t="s">
        <v>711</v>
      </c>
      <c r="BA49" s="1" t="s">
        <v>196</v>
      </c>
      <c r="BB49" s="228">
        <v>46265</v>
      </c>
      <c r="BC49" s="228">
        <v>46265</v>
      </c>
      <c r="BD49" s="1" t="s">
        <v>712</v>
      </c>
      <c r="BE49" s="228">
        <v>46259</v>
      </c>
      <c r="BF49" s="1" t="s">
        <v>712</v>
      </c>
      <c r="BG49" s="228">
        <v>46261</v>
      </c>
      <c r="BH49" s="1">
        <v>4500</v>
      </c>
      <c r="BI49" s="1">
        <v>4500</v>
      </c>
      <c r="BJ49" s="1" t="s">
        <v>808</v>
      </c>
      <c r="BK49" s="1" t="s">
        <v>196</v>
      </c>
      <c r="BL49" s="1" t="s">
        <v>196</v>
      </c>
      <c r="BM49" s="1" t="s">
        <v>196</v>
      </c>
      <c r="BN49" s="1" t="s">
        <v>196</v>
      </c>
      <c r="BO49" s="1" t="s">
        <v>196</v>
      </c>
      <c r="BP49" s="1" t="s">
        <v>196</v>
      </c>
      <c r="BQ49" s="1" t="s">
        <v>196</v>
      </c>
      <c r="BR49" s="1" t="s">
        <v>196</v>
      </c>
      <c r="BS49" s="1" t="s">
        <v>196</v>
      </c>
      <c r="BT49" s="1" t="s">
        <v>878</v>
      </c>
      <c r="BU49" s="1" t="s">
        <v>196</v>
      </c>
      <c r="BV49" s="1" t="s">
        <v>196</v>
      </c>
      <c r="BW49" s="1" t="s">
        <v>196</v>
      </c>
      <c r="BX49" s="1" t="s">
        <v>196</v>
      </c>
      <c r="BY49" s="1" t="s">
        <v>196</v>
      </c>
      <c r="BZ49" s="1" t="s">
        <v>196</v>
      </c>
      <c r="CA49" s="1" t="s">
        <v>196</v>
      </c>
      <c r="CB49" s="1" t="s">
        <v>196</v>
      </c>
      <c r="CC49" s="1" t="s">
        <v>196</v>
      </c>
      <c r="CD49" s="1" t="s">
        <v>809</v>
      </c>
      <c r="CE49" s="1" t="s">
        <v>196</v>
      </c>
      <c r="CF49" s="1" t="s">
        <v>196</v>
      </c>
      <c r="CG49" s="1" t="s">
        <v>196</v>
      </c>
      <c r="CH49" s="1" t="s">
        <v>196</v>
      </c>
      <c r="CI49" s="1" t="s">
        <v>196</v>
      </c>
      <c r="CJ49" s="1" t="s">
        <v>196</v>
      </c>
      <c r="CK49" s="1" t="s">
        <v>196</v>
      </c>
      <c r="CL49" s="1" t="s">
        <v>196</v>
      </c>
      <c r="CM49" s="1" t="s">
        <v>196</v>
      </c>
      <c r="CN49" s="1" t="s">
        <v>906</v>
      </c>
      <c r="CO49" s="1" t="s">
        <v>196</v>
      </c>
      <c r="CP49" s="1" t="s">
        <v>196</v>
      </c>
      <c r="CQ49" s="1" t="s">
        <v>196</v>
      </c>
      <c r="CR49" s="1" t="s">
        <v>196</v>
      </c>
      <c r="CS49" s="1" t="s">
        <v>196</v>
      </c>
      <c r="CT49" s="1" t="s">
        <v>196</v>
      </c>
      <c r="CU49" s="1" t="s">
        <v>196</v>
      </c>
      <c r="CV49" s="1" t="s">
        <v>196</v>
      </c>
      <c r="CW49" s="1" t="s">
        <v>196</v>
      </c>
      <c r="CX49" s="1" t="s">
        <v>3221</v>
      </c>
      <c r="CY49" s="1" t="s">
        <v>3222</v>
      </c>
      <c r="CZ49" s="1" t="s">
        <v>3222</v>
      </c>
      <c r="DA49" s="1" t="s">
        <v>3226</v>
      </c>
      <c r="DB49" s="1" t="s">
        <v>3224</v>
      </c>
      <c r="DC49" s="1" t="s">
        <v>708</v>
      </c>
      <c r="DD49" s="1" t="s">
        <v>726</v>
      </c>
      <c r="DE49" s="1" t="s">
        <v>707</v>
      </c>
      <c r="DF49" s="1" t="s">
        <v>788</v>
      </c>
      <c r="DG49" s="1" t="s">
        <v>789</v>
      </c>
    </row>
    <row r="50" spans="1:111">
      <c r="A50" s="232" t="s">
        <v>4537</v>
      </c>
      <c r="B50" s="1" t="s">
        <v>699</v>
      </c>
      <c r="C50" s="1" t="s">
        <v>700</v>
      </c>
      <c r="D50" s="1" t="s">
        <v>818</v>
      </c>
      <c r="E50" s="1" t="s">
        <v>819</v>
      </c>
      <c r="F50" s="1" t="s">
        <v>820</v>
      </c>
      <c r="G50" s="1" t="s">
        <v>166</v>
      </c>
      <c r="H50" s="228">
        <v>46258</v>
      </c>
      <c r="I50" s="1" t="s">
        <v>154</v>
      </c>
      <c r="J50" s="1" t="s">
        <v>4380</v>
      </c>
      <c r="K50" s="1" t="s">
        <v>4398</v>
      </c>
      <c r="L50" s="1" t="s">
        <v>713</v>
      </c>
      <c r="M50" s="1" t="s">
        <v>714</v>
      </c>
      <c r="N50" s="1" t="s">
        <v>716</v>
      </c>
      <c r="O50" s="1" t="s">
        <v>717</v>
      </c>
      <c r="P50" s="1" t="s">
        <v>196</v>
      </c>
      <c r="Q50" s="1" t="s">
        <v>196</v>
      </c>
      <c r="R50" s="229">
        <v>0</v>
      </c>
      <c r="S50" s="229">
        <v>0.42222222222222222</v>
      </c>
      <c r="T50" s="1" t="s">
        <v>707</v>
      </c>
      <c r="U50" s="1" t="s">
        <v>196</v>
      </c>
      <c r="V50" s="1" t="s">
        <v>196</v>
      </c>
      <c r="W50" s="1" t="s">
        <v>196</v>
      </c>
      <c r="X50" s="1" t="s">
        <v>196</v>
      </c>
      <c r="Y50" s="1" t="s">
        <v>196</v>
      </c>
      <c r="Z50" s="1" t="s">
        <v>196</v>
      </c>
      <c r="AA50" s="1" t="s">
        <v>743</v>
      </c>
      <c r="AB50" s="1" t="s">
        <v>707</v>
      </c>
      <c r="AC50" s="1" t="s">
        <v>4201</v>
      </c>
      <c r="AD50" s="1" t="s">
        <v>2513</v>
      </c>
      <c r="AE50" s="1" t="s">
        <v>912</v>
      </c>
      <c r="AF50" s="1" t="s">
        <v>276</v>
      </c>
      <c r="AG50" s="1" t="s">
        <v>196</v>
      </c>
      <c r="AH50" s="1" t="s">
        <v>77</v>
      </c>
      <c r="AI50" s="1" t="s">
        <v>1019</v>
      </c>
      <c r="AJ50" s="1" t="s">
        <v>276</v>
      </c>
      <c r="AK50" s="1" t="s">
        <v>196</v>
      </c>
      <c r="AL50" s="1" t="s">
        <v>122</v>
      </c>
      <c r="AM50" s="1">
        <v>1000</v>
      </c>
      <c r="AN50" s="1">
        <v>1000</v>
      </c>
      <c r="AO50" s="1">
        <v>1000</v>
      </c>
      <c r="AP50" s="1">
        <v>1000</v>
      </c>
      <c r="AQ50" s="1">
        <v>1000</v>
      </c>
      <c r="AR50" s="228">
        <v>46255</v>
      </c>
      <c r="AS50" s="228">
        <v>46261</v>
      </c>
      <c r="AT50" s="228">
        <v>46258</v>
      </c>
      <c r="AU50" s="228">
        <v>46258</v>
      </c>
      <c r="AV50" s="1" t="s">
        <v>792</v>
      </c>
      <c r="AW50" s="1" t="s">
        <v>196</v>
      </c>
      <c r="AX50" s="1" t="s">
        <v>196</v>
      </c>
      <c r="AY50" s="1" t="s">
        <v>710</v>
      </c>
      <c r="AZ50" s="1" t="s">
        <v>711</v>
      </c>
      <c r="BA50" s="1" t="s">
        <v>196</v>
      </c>
      <c r="BB50" s="228">
        <v>46261</v>
      </c>
      <c r="BC50" s="228">
        <v>46261</v>
      </c>
      <c r="BD50" s="1" t="s">
        <v>712</v>
      </c>
      <c r="BE50" s="228">
        <v>46258</v>
      </c>
      <c r="BF50" s="1" t="s">
        <v>712</v>
      </c>
      <c r="BG50" s="228">
        <v>46258</v>
      </c>
      <c r="BH50" s="1">
        <v>1000</v>
      </c>
      <c r="BI50" s="1">
        <v>1000</v>
      </c>
      <c r="BJ50" s="1" t="s">
        <v>913</v>
      </c>
      <c r="BK50" s="1" t="s">
        <v>196</v>
      </c>
      <c r="BL50" s="1" t="s">
        <v>196</v>
      </c>
      <c r="BM50" s="1" t="s">
        <v>196</v>
      </c>
      <c r="BN50" s="1" t="s">
        <v>196</v>
      </c>
      <c r="BO50" s="1" t="s">
        <v>196</v>
      </c>
      <c r="BP50" s="1" t="s">
        <v>196</v>
      </c>
      <c r="BQ50" s="1" t="s">
        <v>196</v>
      </c>
      <c r="BR50" s="1" t="s">
        <v>196</v>
      </c>
      <c r="BS50" s="1" t="s">
        <v>196</v>
      </c>
      <c r="BT50" s="1" t="s">
        <v>912</v>
      </c>
      <c r="BU50" s="1" t="s">
        <v>196</v>
      </c>
      <c r="BV50" s="1" t="s">
        <v>196</v>
      </c>
      <c r="BW50" s="1" t="s">
        <v>196</v>
      </c>
      <c r="BX50" s="1" t="s">
        <v>196</v>
      </c>
      <c r="BY50" s="1" t="s">
        <v>196</v>
      </c>
      <c r="BZ50" s="1" t="s">
        <v>196</v>
      </c>
      <c r="CA50" s="1" t="s">
        <v>196</v>
      </c>
      <c r="CB50" s="1" t="s">
        <v>196</v>
      </c>
      <c r="CC50" s="1" t="s">
        <v>196</v>
      </c>
      <c r="CD50" s="1" t="s">
        <v>1020</v>
      </c>
      <c r="CE50" s="1" t="s">
        <v>196</v>
      </c>
      <c r="CF50" s="1" t="s">
        <v>196</v>
      </c>
      <c r="CG50" s="1" t="s">
        <v>196</v>
      </c>
      <c r="CH50" s="1" t="s">
        <v>196</v>
      </c>
      <c r="CI50" s="1" t="s">
        <v>196</v>
      </c>
      <c r="CJ50" s="1" t="s">
        <v>196</v>
      </c>
      <c r="CK50" s="1" t="s">
        <v>196</v>
      </c>
      <c r="CL50" s="1" t="s">
        <v>196</v>
      </c>
      <c r="CM50" s="1" t="s">
        <v>196</v>
      </c>
      <c r="CN50" s="1" t="s">
        <v>1019</v>
      </c>
      <c r="CO50" s="1" t="s">
        <v>196</v>
      </c>
      <c r="CP50" s="1" t="s">
        <v>196</v>
      </c>
      <c r="CQ50" s="1" t="s">
        <v>196</v>
      </c>
      <c r="CR50" s="1" t="s">
        <v>196</v>
      </c>
      <c r="CS50" s="1" t="s">
        <v>196</v>
      </c>
      <c r="CT50" s="1" t="s">
        <v>196</v>
      </c>
      <c r="CU50" s="1" t="s">
        <v>196</v>
      </c>
      <c r="CV50" s="1" t="s">
        <v>196</v>
      </c>
      <c r="CW50" s="1" t="s">
        <v>196</v>
      </c>
      <c r="CX50" s="1" t="s">
        <v>3221</v>
      </c>
      <c r="CY50" s="1" t="s">
        <v>3222</v>
      </c>
      <c r="CZ50" s="1" t="s">
        <v>3222</v>
      </c>
      <c r="DA50" s="1" t="s">
        <v>3225</v>
      </c>
      <c r="DB50" s="1" t="s">
        <v>4399</v>
      </c>
      <c r="DC50" s="1" t="s">
        <v>707</v>
      </c>
      <c r="DD50" s="1" t="s">
        <v>743</v>
      </c>
      <c r="DE50" s="1" t="s">
        <v>707</v>
      </c>
      <c r="DF50" s="1" t="s">
        <v>713</v>
      </c>
      <c r="DG50" s="1" t="s">
        <v>714</v>
      </c>
    </row>
    <row r="51" spans="1:111">
      <c r="A51" s="232" t="s">
        <v>4537</v>
      </c>
      <c r="B51" s="1" t="s">
        <v>699</v>
      </c>
      <c r="C51" s="1" t="s">
        <v>700</v>
      </c>
      <c r="D51" s="1" t="s">
        <v>818</v>
      </c>
      <c r="E51" s="1" t="s">
        <v>819</v>
      </c>
      <c r="F51" s="1" t="s">
        <v>4408</v>
      </c>
      <c r="G51" s="1" t="s">
        <v>40</v>
      </c>
      <c r="H51" s="228">
        <v>46258</v>
      </c>
      <c r="I51" s="1" t="s">
        <v>885</v>
      </c>
      <c r="J51" s="1" t="s">
        <v>4409</v>
      </c>
      <c r="K51" s="1" t="s">
        <v>4410</v>
      </c>
      <c r="L51" s="1" t="s">
        <v>713</v>
      </c>
      <c r="M51" s="1" t="s">
        <v>714</v>
      </c>
      <c r="N51" s="1" t="s">
        <v>196</v>
      </c>
      <c r="O51" s="1" t="s">
        <v>196</v>
      </c>
      <c r="P51" s="1" t="s">
        <v>196</v>
      </c>
      <c r="Q51" s="1" t="s">
        <v>196</v>
      </c>
      <c r="R51" s="229">
        <v>0</v>
      </c>
      <c r="S51" s="229">
        <v>0.44166666666666665</v>
      </c>
      <c r="T51" s="1" t="s">
        <v>707</v>
      </c>
      <c r="U51" s="1" t="s">
        <v>196</v>
      </c>
      <c r="V51" s="1" t="s">
        <v>196</v>
      </c>
      <c r="W51" s="1" t="s">
        <v>196</v>
      </c>
      <c r="X51" s="1" t="s">
        <v>196</v>
      </c>
      <c r="Y51" s="1" t="s">
        <v>196</v>
      </c>
      <c r="Z51" s="1" t="s">
        <v>196</v>
      </c>
      <c r="AA51" s="1" t="s">
        <v>707</v>
      </c>
      <c r="AB51" s="1" t="s">
        <v>707</v>
      </c>
      <c r="AC51" s="1" t="s">
        <v>4224</v>
      </c>
      <c r="AD51" s="1" t="s">
        <v>740</v>
      </c>
      <c r="AE51" s="1" t="s">
        <v>4411</v>
      </c>
      <c r="AF51" s="1" t="s">
        <v>276</v>
      </c>
      <c r="AG51" s="1" t="s">
        <v>196</v>
      </c>
      <c r="AH51" s="1" t="s">
        <v>122</v>
      </c>
      <c r="AI51" s="1" t="s">
        <v>4411</v>
      </c>
      <c r="AJ51" s="1" t="s">
        <v>276</v>
      </c>
      <c r="AK51" s="1" t="s">
        <v>196</v>
      </c>
      <c r="AL51" s="1" t="s">
        <v>122</v>
      </c>
      <c r="AM51" s="1">
        <v>400</v>
      </c>
      <c r="AN51" s="1">
        <v>400</v>
      </c>
      <c r="AO51" s="1">
        <v>400</v>
      </c>
      <c r="AP51" s="1">
        <v>400</v>
      </c>
      <c r="AQ51" s="1">
        <v>400</v>
      </c>
      <c r="AR51" s="228">
        <v>46258</v>
      </c>
      <c r="AS51" s="228">
        <v>46265</v>
      </c>
      <c r="AT51" s="228">
        <v>46258</v>
      </c>
      <c r="AU51" s="228">
        <v>46258</v>
      </c>
      <c r="AV51" s="1" t="s">
        <v>40</v>
      </c>
      <c r="AW51" s="1" t="s">
        <v>196</v>
      </c>
      <c r="AX51" s="1" t="s">
        <v>196</v>
      </c>
      <c r="AY51" s="1" t="s">
        <v>710</v>
      </c>
      <c r="AZ51" s="1" t="s">
        <v>711</v>
      </c>
      <c r="BA51" s="1" t="s">
        <v>196</v>
      </c>
      <c r="BB51" s="228">
        <v>46265</v>
      </c>
      <c r="BC51" s="228">
        <v>46265</v>
      </c>
      <c r="BD51" s="1" t="s">
        <v>712</v>
      </c>
      <c r="BE51" s="228">
        <v>46258</v>
      </c>
      <c r="BF51" s="1" t="s">
        <v>712</v>
      </c>
      <c r="BG51" s="228">
        <v>46258</v>
      </c>
      <c r="BH51" s="1">
        <v>400</v>
      </c>
      <c r="BI51" s="1">
        <v>400</v>
      </c>
      <c r="BJ51" s="1" t="s">
        <v>4412</v>
      </c>
      <c r="BK51" s="1" t="s">
        <v>196</v>
      </c>
      <c r="BL51" s="1" t="s">
        <v>196</v>
      </c>
      <c r="BM51" s="1" t="s">
        <v>196</v>
      </c>
      <c r="BN51" s="1" t="s">
        <v>196</v>
      </c>
      <c r="BO51" s="1" t="s">
        <v>196</v>
      </c>
      <c r="BP51" s="1" t="s">
        <v>196</v>
      </c>
      <c r="BQ51" s="1" t="s">
        <v>196</v>
      </c>
      <c r="BR51" s="1" t="s">
        <v>196</v>
      </c>
      <c r="BS51" s="1" t="s">
        <v>196</v>
      </c>
      <c r="BT51" s="1" t="s">
        <v>4411</v>
      </c>
      <c r="BU51" s="1" t="s">
        <v>196</v>
      </c>
      <c r="BV51" s="1" t="s">
        <v>196</v>
      </c>
      <c r="BW51" s="1" t="s">
        <v>196</v>
      </c>
      <c r="BX51" s="1" t="s">
        <v>196</v>
      </c>
      <c r="BY51" s="1" t="s">
        <v>196</v>
      </c>
      <c r="BZ51" s="1" t="s">
        <v>196</v>
      </c>
      <c r="CA51" s="1" t="s">
        <v>196</v>
      </c>
      <c r="CB51" s="1" t="s">
        <v>196</v>
      </c>
      <c r="CC51" s="1" t="s">
        <v>196</v>
      </c>
      <c r="CD51" s="1" t="s">
        <v>4413</v>
      </c>
      <c r="CE51" s="1" t="s">
        <v>196</v>
      </c>
      <c r="CF51" s="1" t="s">
        <v>196</v>
      </c>
      <c r="CG51" s="1" t="s">
        <v>196</v>
      </c>
      <c r="CH51" s="1" t="s">
        <v>196</v>
      </c>
      <c r="CI51" s="1" t="s">
        <v>196</v>
      </c>
      <c r="CJ51" s="1" t="s">
        <v>196</v>
      </c>
      <c r="CK51" s="1" t="s">
        <v>196</v>
      </c>
      <c r="CL51" s="1" t="s">
        <v>196</v>
      </c>
      <c r="CM51" s="1" t="s">
        <v>196</v>
      </c>
      <c r="CN51" s="1" t="s">
        <v>4411</v>
      </c>
      <c r="CO51" s="1" t="s">
        <v>196</v>
      </c>
      <c r="CP51" s="1" t="s">
        <v>196</v>
      </c>
      <c r="CQ51" s="1" t="s">
        <v>196</v>
      </c>
      <c r="CR51" s="1" t="s">
        <v>196</v>
      </c>
      <c r="CS51" s="1" t="s">
        <v>196</v>
      </c>
      <c r="CT51" s="1" t="s">
        <v>196</v>
      </c>
      <c r="CU51" s="1" t="s">
        <v>196</v>
      </c>
      <c r="CV51" s="1" t="s">
        <v>196</v>
      </c>
      <c r="CW51" s="1" t="s">
        <v>196</v>
      </c>
      <c r="CX51" s="1" t="s">
        <v>3221</v>
      </c>
      <c r="CY51" s="1" t="s">
        <v>3222</v>
      </c>
      <c r="CZ51" s="1" t="s">
        <v>3222</v>
      </c>
      <c r="DA51" s="1" t="s">
        <v>4399</v>
      </c>
      <c r="DB51" s="1" t="s">
        <v>3631</v>
      </c>
      <c r="DC51" s="1" t="s">
        <v>707</v>
      </c>
      <c r="DD51" s="1" t="s">
        <v>707</v>
      </c>
      <c r="DE51" s="1" t="s">
        <v>707</v>
      </c>
      <c r="DF51" s="1" t="s">
        <v>713</v>
      </c>
      <c r="DG51" s="1" t="s">
        <v>714</v>
      </c>
    </row>
    <row r="52" spans="1:111">
      <c r="A52" s="232" t="s">
        <v>4537</v>
      </c>
      <c r="B52" s="1" t="s">
        <v>699</v>
      </c>
      <c r="C52" s="1" t="s">
        <v>700</v>
      </c>
      <c r="D52" s="1" t="s">
        <v>851</v>
      </c>
      <c r="E52" s="1" t="s">
        <v>852</v>
      </c>
      <c r="F52" s="1" t="s">
        <v>855</v>
      </c>
      <c r="G52" s="1" t="s">
        <v>39</v>
      </c>
      <c r="H52" s="228">
        <v>46258</v>
      </c>
      <c r="I52" s="1" t="s">
        <v>373</v>
      </c>
      <c r="J52" s="1" t="s">
        <v>3745</v>
      </c>
      <c r="K52" s="1" t="s">
        <v>4414</v>
      </c>
      <c r="L52" s="1" t="s">
        <v>713</v>
      </c>
      <c r="M52" s="1" t="s">
        <v>714</v>
      </c>
      <c r="N52" s="1" t="s">
        <v>716</v>
      </c>
      <c r="O52" s="1" t="s">
        <v>717</v>
      </c>
      <c r="P52" s="1" t="s">
        <v>705</v>
      </c>
      <c r="Q52" s="1" t="s">
        <v>706</v>
      </c>
      <c r="R52" s="229">
        <v>0</v>
      </c>
      <c r="S52" s="229">
        <v>0.48194444444444445</v>
      </c>
      <c r="T52" s="1" t="s">
        <v>707</v>
      </c>
      <c r="U52" s="1" t="s">
        <v>196</v>
      </c>
      <c r="V52" s="1" t="s">
        <v>196</v>
      </c>
      <c r="W52" s="1" t="s">
        <v>196</v>
      </c>
      <c r="X52" s="1" t="s">
        <v>196</v>
      </c>
      <c r="Y52" s="1" t="s">
        <v>196</v>
      </c>
      <c r="Z52" s="1" t="s">
        <v>196</v>
      </c>
      <c r="AA52" s="1" t="s">
        <v>816</v>
      </c>
      <c r="AB52" s="1" t="s">
        <v>707</v>
      </c>
      <c r="AC52" s="1" t="s">
        <v>4415</v>
      </c>
      <c r="AD52" s="1" t="s">
        <v>4416</v>
      </c>
      <c r="AE52" s="1" t="s">
        <v>1080</v>
      </c>
      <c r="AF52" s="1" t="s">
        <v>276</v>
      </c>
      <c r="AG52" s="1" t="s">
        <v>91</v>
      </c>
      <c r="AH52" s="1" t="s">
        <v>14</v>
      </c>
      <c r="AI52" s="1" t="s">
        <v>1253</v>
      </c>
      <c r="AJ52" s="1" t="s">
        <v>276</v>
      </c>
      <c r="AK52" s="1" t="s">
        <v>91</v>
      </c>
      <c r="AL52" s="1" t="s">
        <v>281</v>
      </c>
      <c r="AM52" s="1">
        <v>1600</v>
      </c>
      <c r="AN52" s="1">
        <v>800</v>
      </c>
      <c r="AO52" s="1">
        <v>0</v>
      </c>
      <c r="AP52" s="1">
        <v>800</v>
      </c>
      <c r="AQ52" s="1">
        <v>1600</v>
      </c>
      <c r="AR52" s="228">
        <v>46255</v>
      </c>
      <c r="AS52" s="228">
        <v>46261</v>
      </c>
      <c r="AT52" s="228">
        <v>46259</v>
      </c>
      <c r="AU52" s="228">
        <v>46259</v>
      </c>
      <c r="AV52" s="1" t="s">
        <v>1078</v>
      </c>
      <c r="AW52" s="1" t="s">
        <v>196</v>
      </c>
      <c r="AX52" s="1" t="s">
        <v>196</v>
      </c>
      <c r="AY52" s="1" t="s">
        <v>710</v>
      </c>
      <c r="AZ52" s="1" t="s">
        <v>711</v>
      </c>
      <c r="BA52" s="1" t="s">
        <v>196</v>
      </c>
      <c r="BB52" s="228">
        <v>46261</v>
      </c>
      <c r="BC52" s="228">
        <v>46261</v>
      </c>
      <c r="BD52" s="1" t="s">
        <v>712</v>
      </c>
      <c r="BE52" s="228">
        <v>46258</v>
      </c>
      <c r="BF52" s="1" t="s">
        <v>712</v>
      </c>
      <c r="BG52" s="228">
        <v>46258</v>
      </c>
      <c r="BH52" s="1">
        <v>800</v>
      </c>
      <c r="BI52" s="1">
        <v>1600</v>
      </c>
      <c r="BJ52" s="1" t="s">
        <v>1082</v>
      </c>
      <c r="BK52" s="1" t="s">
        <v>196</v>
      </c>
      <c r="BL52" s="1" t="s">
        <v>196</v>
      </c>
      <c r="BM52" s="1" t="s">
        <v>196</v>
      </c>
      <c r="BN52" s="1" t="s">
        <v>196</v>
      </c>
      <c r="BO52" s="1" t="s">
        <v>196</v>
      </c>
      <c r="BP52" s="1" t="s">
        <v>196</v>
      </c>
      <c r="BQ52" s="1" t="s">
        <v>196</v>
      </c>
      <c r="BR52" s="1" t="s">
        <v>196</v>
      </c>
      <c r="BS52" s="1" t="s">
        <v>196</v>
      </c>
      <c r="BT52" s="1" t="s">
        <v>1080</v>
      </c>
      <c r="BU52" s="1" t="s">
        <v>196</v>
      </c>
      <c r="BV52" s="1" t="s">
        <v>196</v>
      </c>
      <c r="BW52" s="1" t="s">
        <v>196</v>
      </c>
      <c r="BX52" s="1" t="s">
        <v>196</v>
      </c>
      <c r="BY52" s="1" t="s">
        <v>196</v>
      </c>
      <c r="BZ52" s="1" t="s">
        <v>196</v>
      </c>
      <c r="CA52" s="1" t="s">
        <v>196</v>
      </c>
      <c r="CB52" s="1" t="s">
        <v>196</v>
      </c>
      <c r="CC52" s="1" t="s">
        <v>196</v>
      </c>
      <c r="CD52" s="1" t="s">
        <v>1083</v>
      </c>
      <c r="CE52" s="1" t="s">
        <v>196</v>
      </c>
      <c r="CF52" s="1" t="s">
        <v>196</v>
      </c>
      <c r="CG52" s="1" t="s">
        <v>196</v>
      </c>
      <c r="CH52" s="1" t="s">
        <v>196</v>
      </c>
      <c r="CI52" s="1" t="s">
        <v>196</v>
      </c>
      <c r="CJ52" s="1" t="s">
        <v>196</v>
      </c>
      <c r="CK52" s="1" t="s">
        <v>196</v>
      </c>
      <c r="CL52" s="1" t="s">
        <v>196</v>
      </c>
      <c r="CM52" s="1" t="s">
        <v>196</v>
      </c>
      <c r="CN52" s="1" t="s">
        <v>1253</v>
      </c>
      <c r="CO52" s="1" t="s">
        <v>196</v>
      </c>
      <c r="CP52" s="1" t="s">
        <v>196</v>
      </c>
      <c r="CQ52" s="1" t="s">
        <v>196</v>
      </c>
      <c r="CR52" s="1" t="s">
        <v>196</v>
      </c>
      <c r="CS52" s="1" t="s">
        <v>196</v>
      </c>
      <c r="CT52" s="1" t="s">
        <v>196</v>
      </c>
      <c r="CU52" s="1" t="s">
        <v>196</v>
      </c>
      <c r="CV52" s="1" t="s">
        <v>196</v>
      </c>
      <c r="CW52" s="1" t="s">
        <v>196</v>
      </c>
      <c r="CX52" s="1" t="s">
        <v>3221</v>
      </c>
      <c r="CY52" s="1" t="s">
        <v>3222</v>
      </c>
      <c r="CZ52" s="1" t="s">
        <v>3222</v>
      </c>
      <c r="DA52" s="1" t="s">
        <v>3225</v>
      </c>
      <c r="DB52" s="1" t="s">
        <v>4417</v>
      </c>
      <c r="DC52" s="1" t="s">
        <v>707</v>
      </c>
      <c r="DD52" s="1" t="s">
        <v>816</v>
      </c>
      <c r="DE52" s="1" t="s">
        <v>707</v>
      </c>
      <c r="DF52" s="1" t="s">
        <v>705</v>
      </c>
      <c r="DG52" s="1" t="s">
        <v>706</v>
      </c>
    </row>
    <row r="53" spans="1:111">
      <c r="A53" s="232" t="s">
        <v>4537</v>
      </c>
      <c r="B53" s="1" t="s">
        <v>699</v>
      </c>
      <c r="C53" s="1" t="s">
        <v>700</v>
      </c>
      <c r="D53" s="1" t="s">
        <v>851</v>
      </c>
      <c r="E53" s="1" t="s">
        <v>852</v>
      </c>
      <c r="F53" s="1" t="s">
        <v>855</v>
      </c>
      <c r="G53" s="1" t="s">
        <v>39</v>
      </c>
      <c r="H53" s="228">
        <v>46258</v>
      </c>
      <c r="I53" s="1" t="s">
        <v>374</v>
      </c>
      <c r="J53" s="1" t="s">
        <v>4418</v>
      </c>
      <c r="K53" s="1" t="s">
        <v>4419</v>
      </c>
      <c r="L53" s="1" t="s">
        <v>713</v>
      </c>
      <c r="M53" s="1" t="s">
        <v>714</v>
      </c>
      <c r="N53" s="1" t="s">
        <v>716</v>
      </c>
      <c r="O53" s="1" t="s">
        <v>717</v>
      </c>
      <c r="P53" s="1" t="s">
        <v>705</v>
      </c>
      <c r="Q53" s="1" t="s">
        <v>706</v>
      </c>
      <c r="R53" s="229">
        <v>0</v>
      </c>
      <c r="S53" s="229">
        <v>0.70833333333333337</v>
      </c>
      <c r="T53" s="1" t="s">
        <v>707</v>
      </c>
      <c r="U53" s="1" t="s">
        <v>196</v>
      </c>
      <c r="V53" s="1" t="s">
        <v>196</v>
      </c>
      <c r="W53" s="1" t="s">
        <v>196</v>
      </c>
      <c r="X53" s="1" t="s">
        <v>196</v>
      </c>
      <c r="Y53" s="1" t="s">
        <v>196</v>
      </c>
      <c r="Z53" s="1" t="s">
        <v>196</v>
      </c>
      <c r="AA53" s="1" t="s">
        <v>726</v>
      </c>
      <c r="AB53" s="1" t="s">
        <v>708</v>
      </c>
      <c r="AC53" s="1" t="s">
        <v>4420</v>
      </c>
      <c r="AD53" s="1" t="s">
        <v>4421</v>
      </c>
      <c r="AE53" s="1" t="s">
        <v>196</v>
      </c>
      <c r="AF53" s="1" t="s">
        <v>196</v>
      </c>
      <c r="AG53" s="1" t="s">
        <v>196</v>
      </c>
      <c r="AH53" s="1" t="s">
        <v>196</v>
      </c>
      <c r="AI53" s="1" t="s">
        <v>826</v>
      </c>
      <c r="AJ53" s="1" t="s">
        <v>276</v>
      </c>
      <c r="AK53" s="1" t="s">
        <v>88</v>
      </c>
      <c r="AL53" s="1" t="s">
        <v>14</v>
      </c>
      <c r="AM53" s="1">
        <v>14400</v>
      </c>
      <c r="AN53" s="1">
        <v>7200</v>
      </c>
      <c r="AO53" s="1">
        <v>6200</v>
      </c>
      <c r="AP53" s="1">
        <v>6200</v>
      </c>
      <c r="AQ53" s="1">
        <v>12400</v>
      </c>
      <c r="AR53" s="228">
        <v>46255</v>
      </c>
      <c r="AS53" s="228">
        <v>46262</v>
      </c>
      <c r="AT53" s="228">
        <v>46258</v>
      </c>
      <c r="AU53" s="228">
        <v>46261</v>
      </c>
      <c r="AV53" s="1" t="s">
        <v>39</v>
      </c>
      <c r="AW53" s="1" t="s">
        <v>196</v>
      </c>
      <c r="AX53" s="1" t="s">
        <v>196</v>
      </c>
      <c r="AY53" s="1" t="s">
        <v>710</v>
      </c>
      <c r="AZ53" s="1" t="s">
        <v>711</v>
      </c>
      <c r="BA53" s="1" t="s">
        <v>196</v>
      </c>
      <c r="BB53" s="228">
        <v>46262</v>
      </c>
      <c r="BC53" s="228">
        <v>46262</v>
      </c>
      <c r="BD53" s="1" t="s">
        <v>712</v>
      </c>
      <c r="BE53" s="228">
        <v>46261</v>
      </c>
      <c r="BF53" s="1" t="s">
        <v>712</v>
      </c>
      <c r="BG53" s="228">
        <v>46261</v>
      </c>
      <c r="BH53" s="1">
        <v>7600</v>
      </c>
      <c r="BI53" s="1">
        <v>14400</v>
      </c>
      <c r="BJ53" s="1" t="s">
        <v>859</v>
      </c>
      <c r="BK53" s="1" t="s">
        <v>860</v>
      </c>
      <c r="BL53" s="1" t="s">
        <v>196</v>
      </c>
      <c r="BM53" s="1" t="s">
        <v>196</v>
      </c>
      <c r="BN53" s="1" t="s">
        <v>196</v>
      </c>
      <c r="BO53" s="1" t="s">
        <v>196</v>
      </c>
      <c r="BP53" s="1" t="s">
        <v>196</v>
      </c>
      <c r="BQ53" s="1" t="s">
        <v>196</v>
      </c>
      <c r="BR53" s="1" t="s">
        <v>196</v>
      </c>
      <c r="BS53" s="1" t="s">
        <v>196</v>
      </c>
      <c r="BT53" s="1" t="s">
        <v>861</v>
      </c>
      <c r="BU53" s="1" t="s">
        <v>862</v>
      </c>
      <c r="BV53" s="1" t="s">
        <v>196</v>
      </c>
      <c r="BW53" s="1" t="s">
        <v>196</v>
      </c>
      <c r="BX53" s="1" t="s">
        <v>196</v>
      </c>
      <c r="BY53" s="1" t="s">
        <v>196</v>
      </c>
      <c r="BZ53" s="1" t="s">
        <v>196</v>
      </c>
      <c r="CA53" s="1" t="s">
        <v>196</v>
      </c>
      <c r="CB53" s="1" t="s">
        <v>196</v>
      </c>
      <c r="CC53" s="1" t="s">
        <v>196</v>
      </c>
      <c r="CD53" s="1" t="s">
        <v>827</v>
      </c>
      <c r="CE53" s="1" t="s">
        <v>196</v>
      </c>
      <c r="CF53" s="1" t="s">
        <v>196</v>
      </c>
      <c r="CG53" s="1" t="s">
        <v>196</v>
      </c>
      <c r="CH53" s="1" t="s">
        <v>196</v>
      </c>
      <c r="CI53" s="1" t="s">
        <v>196</v>
      </c>
      <c r="CJ53" s="1" t="s">
        <v>196</v>
      </c>
      <c r="CK53" s="1" t="s">
        <v>196</v>
      </c>
      <c r="CL53" s="1" t="s">
        <v>196</v>
      </c>
      <c r="CM53" s="1" t="s">
        <v>196</v>
      </c>
      <c r="CN53" s="1" t="s">
        <v>826</v>
      </c>
      <c r="CO53" s="1" t="s">
        <v>196</v>
      </c>
      <c r="CP53" s="1" t="s">
        <v>196</v>
      </c>
      <c r="CQ53" s="1" t="s">
        <v>196</v>
      </c>
      <c r="CR53" s="1" t="s">
        <v>196</v>
      </c>
      <c r="CS53" s="1" t="s">
        <v>196</v>
      </c>
      <c r="CT53" s="1" t="s">
        <v>196</v>
      </c>
      <c r="CU53" s="1" t="s">
        <v>196</v>
      </c>
      <c r="CV53" s="1" t="s">
        <v>196</v>
      </c>
      <c r="CW53" s="1" t="s">
        <v>196</v>
      </c>
      <c r="CX53" s="1" t="s">
        <v>3221</v>
      </c>
      <c r="CY53" s="1" t="s">
        <v>3222</v>
      </c>
      <c r="CZ53" s="1" t="s">
        <v>3222</v>
      </c>
      <c r="DA53" s="1" t="s">
        <v>4417</v>
      </c>
      <c r="DB53" s="1" t="s">
        <v>3224</v>
      </c>
      <c r="DC53" s="1" t="s">
        <v>708</v>
      </c>
      <c r="DD53" s="1" t="s">
        <v>726</v>
      </c>
      <c r="DE53" s="1" t="s">
        <v>707</v>
      </c>
      <c r="DF53" s="1" t="s">
        <v>705</v>
      </c>
      <c r="DG53" s="1" t="s">
        <v>706</v>
      </c>
    </row>
    <row r="54" spans="1:111">
      <c r="A54" s="232" t="s">
        <v>4537</v>
      </c>
      <c r="B54" s="1" t="s">
        <v>699</v>
      </c>
      <c r="C54" s="1" t="s">
        <v>700</v>
      </c>
      <c r="D54" s="1" t="s">
        <v>869</v>
      </c>
      <c r="E54" s="1" t="s">
        <v>870</v>
      </c>
      <c r="F54" s="1" t="s">
        <v>877</v>
      </c>
      <c r="G54" s="1" t="s">
        <v>502</v>
      </c>
      <c r="H54" s="228">
        <v>46258</v>
      </c>
      <c r="I54" s="1" t="s">
        <v>371</v>
      </c>
      <c r="J54" s="1" t="s">
        <v>3720</v>
      </c>
      <c r="K54" s="1" t="s">
        <v>4433</v>
      </c>
      <c r="L54" s="1" t="s">
        <v>796</v>
      </c>
      <c r="M54" s="1" t="s">
        <v>797</v>
      </c>
      <c r="N54" s="1" t="s">
        <v>196</v>
      </c>
      <c r="O54" s="1" t="s">
        <v>196</v>
      </c>
      <c r="P54" s="1" t="s">
        <v>196</v>
      </c>
      <c r="Q54" s="1" t="s">
        <v>196</v>
      </c>
      <c r="R54" s="229">
        <v>0</v>
      </c>
      <c r="S54" s="229">
        <v>0.64444444444444449</v>
      </c>
      <c r="T54" s="1" t="s">
        <v>707</v>
      </c>
      <c r="U54" s="1" t="s">
        <v>196</v>
      </c>
      <c r="V54" s="1" t="s">
        <v>196</v>
      </c>
      <c r="W54" s="1" t="s">
        <v>196</v>
      </c>
      <c r="X54" s="1" t="s">
        <v>196</v>
      </c>
      <c r="Y54" s="1" t="s">
        <v>196</v>
      </c>
      <c r="Z54" s="1" t="s">
        <v>196</v>
      </c>
      <c r="AA54" s="1" t="s">
        <v>726</v>
      </c>
      <c r="AB54" s="1" t="s">
        <v>708</v>
      </c>
      <c r="AC54" s="1" t="s">
        <v>4234</v>
      </c>
      <c r="AD54" s="1" t="s">
        <v>4434</v>
      </c>
      <c r="AE54" s="1" t="s">
        <v>800</v>
      </c>
      <c r="AF54" s="1" t="s">
        <v>276</v>
      </c>
      <c r="AG54" s="1" t="s">
        <v>196</v>
      </c>
      <c r="AH54" s="1" t="s">
        <v>105</v>
      </c>
      <c r="AI54" s="1" t="s">
        <v>801</v>
      </c>
      <c r="AJ54" s="1" t="s">
        <v>276</v>
      </c>
      <c r="AK54" s="1" t="s">
        <v>196</v>
      </c>
      <c r="AL54" s="1" t="s">
        <v>122</v>
      </c>
      <c r="AM54" s="1">
        <v>4500</v>
      </c>
      <c r="AN54" s="1">
        <v>4500</v>
      </c>
      <c r="AO54" s="1">
        <v>600</v>
      </c>
      <c r="AP54" s="1">
        <v>4500</v>
      </c>
      <c r="AQ54" s="1">
        <v>4500</v>
      </c>
      <c r="AR54" s="228">
        <v>46253</v>
      </c>
      <c r="AS54" s="228">
        <v>46260</v>
      </c>
      <c r="AT54" s="228">
        <v>46258</v>
      </c>
      <c r="AU54" s="228">
        <v>46259</v>
      </c>
      <c r="AV54" s="1" t="s">
        <v>491</v>
      </c>
      <c r="AW54" s="1" t="s">
        <v>196</v>
      </c>
      <c r="AX54" s="1" t="s">
        <v>196</v>
      </c>
      <c r="AY54" s="1" t="s">
        <v>710</v>
      </c>
      <c r="AZ54" s="1" t="s">
        <v>711</v>
      </c>
      <c r="BA54" s="1" t="s">
        <v>196</v>
      </c>
      <c r="BB54" s="228">
        <v>46260</v>
      </c>
      <c r="BC54" s="228">
        <v>46260</v>
      </c>
      <c r="BD54" s="1" t="s">
        <v>712</v>
      </c>
      <c r="BE54" s="228">
        <v>46258</v>
      </c>
      <c r="BF54" s="1" t="s">
        <v>712</v>
      </c>
      <c r="BG54" s="228">
        <v>46258</v>
      </c>
      <c r="BH54" s="1">
        <v>4500</v>
      </c>
      <c r="BI54" s="1">
        <v>4500</v>
      </c>
      <c r="BJ54" s="1" t="s">
        <v>802</v>
      </c>
      <c r="BK54" s="1" t="s">
        <v>196</v>
      </c>
      <c r="BL54" s="1" t="s">
        <v>196</v>
      </c>
      <c r="BM54" s="1" t="s">
        <v>196</v>
      </c>
      <c r="BN54" s="1" t="s">
        <v>196</v>
      </c>
      <c r="BO54" s="1" t="s">
        <v>196</v>
      </c>
      <c r="BP54" s="1" t="s">
        <v>196</v>
      </c>
      <c r="BQ54" s="1" t="s">
        <v>196</v>
      </c>
      <c r="BR54" s="1" t="s">
        <v>196</v>
      </c>
      <c r="BS54" s="1" t="s">
        <v>196</v>
      </c>
      <c r="BT54" s="1" t="s">
        <v>800</v>
      </c>
      <c r="BU54" s="1" t="s">
        <v>196</v>
      </c>
      <c r="BV54" s="1" t="s">
        <v>196</v>
      </c>
      <c r="BW54" s="1" t="s">
        <v>196</v>
      </c>
      <c r="BX54" s="1" t="s">
        <v>196</v>
      </c>
      <c r="BY54" s="1" t="s">
        <v>196</v>
      </c>
      <c r="BZ54" s="1" t="s">
        <v>196</v>
      </c>
      <c r="CA54" s="1" t="s">
        <v>196</v>
      </c>
      <c r="CB54" s="1" t="s">
        <v>196</v>
      </c>
      <c r="CC54" s="1" t="s">
        <v>196</v>
      </c>
      <c r="CD54" s="1" t="s">
        <v>803</v>
      </c>
      <c r="CE54" s="1" t="s">
        <v>196</v>
      </c>
      <c r="CF54" s="1" t="s">
        <v>196</v>
      </c>
      <c r="CG54" s="1" t="s">
        <v>196</v>
      </c>
      <c r="CH54" s="1" t="s">
        <v>196</v>
      </c>
      <c r="CI54" s="1" t="s">
        <v>196</v>
      </c>
      <c r="CJ54" s="1" t="s">
        <v>196</v>
      </c>
      <c r="CK54" s="1" t="s">
        <v>196</v>
      </c>
      <c r="CL54" s="1" t="s">
        <v>196</v>
      </c>
      <c r="CM54" s="1" t="s">
        <v>196</v>
      </c>
      <c r="CN54" s="1" t="s">
        <v>801</v>
      </c>
      <c r="CO54" s="1" t="s">
        <v>196</v>
      </c>
      <c r="CP54" s="1" t="s">
        <v>196</v>
      </c>
      <c r="CQ54" s="1" t="s">
        <v>196</v>
      </c>
      <c r="CR54" s="1" t="s">
        <v>196</v>
      </c>
      <c r="CS54" s="1" t="s">
        <v>196</v>
      </c>
      <c r="CT54" s="1" t="s">
        <v>196</v>
      </c>
      <c r="CU54" s="1" t="s">
        <v>196</v>
      </c>
      <c r="CV54" s="1" t="s">
        <v>196</v>
      </c>
      <c r="CW54" s="1" t="s">
        <v>196</v>
      </c>
      <c r="CX54" s="1" t="s">
        <v>3221</v>
      </c>
      <c r="CY54" s="1" t="s">
        <v>3222</v>
      </c>
      <c r="CZ54" s="1" t="s">
        <v>3222</v>
      </c>
      <c r="DA54" s="1" t="s">
        <v>3225</v>
      </c>
      <c r="DB54" s="1" t="s">
        <v>4202</v>
      </c>
      <c r="DC54" s="1" t="s">
        <v>708</v>
      </c>
      <c r="DD54" s="1" t="s">
        <v>726</v>
      </c>
      <c r="DE54" s="1" t="s">
        <v>707</v>
      </c>
      <c r="DF54" s="1" t="s">
        <v>796</v>
      </c>
      <c r="DG54" s="1" t="s">
        <v>797</v>
      </c>
    </row>
    <row r="55" spans="1:111">
      <c r="A55" s="232" t="s">
        <v>4537</v>
      </c>
      <c r="B55" s="1" t="s">
        <v>699</v>
      </c>
      <c r="C55" s="1" t="s">
        <v>700</v>
      </c>
      <c r="D55" s="1" t="s">
        <v>869</v>
      </c>
      <c r="E55" s="1" t="s">
        <v>870</v>
      </c>
      <c r="F55" s="1" t="s">
        <v>877</v>
      </c>
      <c r="G55" s="1" t="s">
        <v>502</v>
      </c>
      <c r="H55" s="228">
        <v>46258</v>
      </c>
      <c r="I55" s="1" t="s">
        <v>375</v>
      </c>
      <c r="J55" s="1" t="s">
        <v>4042</v>
      </c>
      <c r="K55" s="1" t="s">
        <v>4435</v>
      </c>
      <c r="L55" s="1" t="s">
        <v>796</v>
      </c>
      <c r="M55" s="1" t="s">
        <v>797</v>
      </c>
      <c r="N55" s="1" t="s">
        <v>196</v>
      </c>
      <c r="O55" s="1" t="s">
        <v>196</v>
      </c>
      <c r="P55" s="1" t="s">
        <v>196</v>
      </c>
      <c r="Q55" s="1" t="s">
        <v>196</v>
      </c>
      <c r="R55" s="229">
        <v>0</v>
      </c>
      <c r="S55" s="229">
        <v>0.70833333333333337</v>
      </c>
      <c r="T55" s="1" t="s">
        <v>707</v>
      </c>
      <c r="U55" s="1" t="s">
        <v>196</v>
      </c>
      <c r="V55" s="1" t="s">
        <v>196</v>
      </c>
      <c r="W55" s="1" t="s">
        <v>196</v>
      </c>
      <c r="X55" s="1" t="s">
        <v>196</v>
      </c>
      <c r="Y55" s="1" t="s">
        <v>196</v>
      </c>
      <c r="Z55" s="1" t="s">
        <v>196</v>
      </c>
      <c r="AA55" s="1" t="s">
        <v>707</v>
      </c>
      <c r="AB55" s="1" t="s">
        <v>707</v>
      </c>
      <c r="AC55" s="1" t="s">
        <v>1000</v>
      </c>
      <c r="AD55" s="1" t="s">
        <v>4436</v>
      </c>
      <c r="AE55" s="1" t="s">
        <v>806</v>
      </c>
      <c r="AF55" s="1" t="s">
        <v>276</v>
      </c>
      <c r="AG55" s="1" t="s">
        <v>196</v>
      </c>
      <c r="AH55" s="1" t="s">
        <v>105</v>
      </c>
      <c r="AI55" s="1" t="s">
        <v>807</v>
      </c>
      <c r="AJ55" s="1" t="s">
        <v>276</v>
      </c>
      <c r="AK55" s="1" t="s">
        <v>196</v>
      </c>
      <c r="AL55" s="1" t="s">
        <v>122</v>
      </c>
      <c r="AM55" s="1">
        <v>3300</v>
      </c>
      <c r="AN55" s="1">
        <v>3300</v>
      </c>
      <c r="AO55" s="1">
        <v>1500</v>
      </c>
      <c r="AP55" s="1">
        <v>1200</v>
      </c>
      <c r="AQ55" s="1">
        <v>1200</v>
      </c>
      <c r="AR55" s="228">
        <v>46254</v>
      </c>
      <c r="AS55" s="228">
        <v>46261</v>
      </c>
      <c r="AT55" s="228">
        <v>46258</v>
      </c>
      <c r="AU55" s="228">
        <v>46259</v>
      </c>
      <c r="AV55" s="1" t="s">
        <v>491</v>
      </c>
      <c r="AW55" s="1" t="s">
        <v>196</v>
      </c>
      <c r="AX55" s="1" t="s">
        <v>196</v>
      </c>
      <c r="AY55" s="1" t="s">
        <v>710</v>
      </c>
      <c r="AZ55" s="1" t="s">
        <v>711</v>
      </c>
      <c r="BA55" s="1" t="s">
        <v>196</v>
      </c>
      <c r="BB55" s="228">
        <v>46261</v>
      </c>
      <c r="BC55" s="228">
        <v>46261</v>
      </c>
      <c r="BD55" s="1" t="s">
        <v>712</v>
      </c>
      <c r="BE55" s="228">
        <v>46259</v>
      </c>
      <c r="BF55" s="1" t="s">
        <v>712</v>
      </c>
      <c r="BG55" s="228">
        <v>46259</v>
      </c>
      <c r="BH55" s="1">
        <v>3300</v>
      </c>
      <c r="BI55" s="1">
        <v>3300</v>
      </c>
      <c r="BJ55" s="1" t="s">
        <v>808</v>
      </c>
      <c r="BK55" s="1" t="s">
        <v>196</v>
      </c>
      <c r="BL55" s="1" t="s">
        <v>196</v>
      </c>
      <c r="BM55" s="1" t="s">
        <v>196</v>
      </c>
      <c r="BN55" s="1" t="s">
        <v>196</v>
      </c>
      <c r="BO55" s="1" t="s">
        <v>196</v>
      </c>
      <c r="BP55" s="1" t="s">
        <v>196</v>
      </c>
      <c r="BQ55" s="1" t="s">
        <v>196</v>
      </c>
      <c r="BR55" s="1" t="s">
        <v>196</v>
      </c>
      <c r="BS55" s="1" t="s">
        <v>196</v>
      </c>
      <c r="BT55" s="1" t="s">
        <v>806</v>
      </c>
      <c r="BU55" s="1" t="s">
        <v>196</v>
      </c>
      <c r="BV55" s="1" t="s">
        <v>196</v>
      </c>
      <c r="BW55" s="1" t="s">
        <v>196</v>
      </c>
      <c r="BX55" s="1" t="s">
        <v>196</v>
      </c>
      <c r="BY55" s="1" t="s">
        <v>196</v>
      </c>
      <c r="BZ55" s="1" t="s">
        <v>196</v>
      </c>
      <c r="CA55" s="1" t="s">
        <v>196</v>
      </c>
      <c r="CB55" s="1" t="s">
        <v>196</v>
      </c>
      <c r="CC55" s="1" t="s">
        <v>196</v>
      </c>
      <c r="CD55" s="1" t="s">
        <v>809</v>
      </c>
      <c r="CE55" s="1" t="s">
        <v>196</v>
      </c>
      <c r="CF55" s="1" t="s">
        <v>196</v>
      </c>
      <c r="CG55" s="1" t="s">
        <v>196</v>
      </c>
      <c r="CH55" s="1" t="s">
        <v>196</v>
      </c>
      <c r="CI55" s="1" t="s">
        <v>196</v>
      </c>
      <c r="CJ55" s="1" t="s">
        <v>196</v>
      </c>
      <c r="CK55" s="1" t="s">
        <v>196</v>
      </c>
      <c r="CL55" s="1" t="s">
        <v>196</v>
      </c>
      <c r="CM55" s="1" t="s">
        <v>196</v>
      </c>
      <c r="CN55" s="1" t="s">
        <v>807</v>
      </c>
      <c r="CO55" s="1" t="s">
        <v>196</v>
      </c>
      <c r="CP55" s="1" t="s">
        <v>196</v>
      </c>
      <c r="CQ55" s="1" t="s">
        <v>196</v>
      </c>
      <c r="CR55" s="1" t="s">
        <v>196</v>
      </c>
      <c r="CS55" s="1" t="s">
        <v>196</v>
      </c>
      <c r="CT55" s="1" t="s">
        <v>196</v>
      </c>
      <c r="CU55" s="1" t="s">
        <v>196</v>
      </c>
      <c r="CV55" s="1" t="s">
        <v>196</v>
      </c>
      <c r="CW55" s="1" t="s">
        <v>196</v>
      </c>
      <c r="CX55" s="1" t="s">
        <v>3221</v>
      </c>
      <c r="CY55" s="1" t="s">
        <v>3222</v>
      </c>
      <c r="CZ55" s="1" t="s">
        <v>3222</v>
      </c>
      <c r="DA55" s="1" t="s">
        <v>4202</v>
      </c>
      <c r="DB55" s="1" t="s">
        <v>3224</v>
      </c>
      <c r="DC55" s="1" t="s">
        <v>707</v>
      </c>
      <c r="DD55" s="1" t="s">
        <v>707</v>
      </c>
      <c r="DE55" s="1" t="s">
        <v>707</v>
      </c>
      <c r="DF55" s="1" t="s">
        <v>796</v>
      </c>
      <c r="DG55" s="1" t="s">
        <v>797</v>
      </c>
    </row>
    <row r="56" spans="1:111">
      <c r="A56" s="232" t="s">
        <v>4537</v>
      </c>
      <c r="B56" s="1" t="s">
        <v>699</v>
      </c>
      <c r="C56" s="1" t="s">
        <v>700</v>
      </c>
      <c r="D56" s="1" t="s">
        <v>785</v>
      </c>
      <c r="E56" s="1" t="s">
        <v>786</v>
      </c>
      <c r="F56" s="1" t="s">
        <v>787</v>
      </c>
      <c r="G56" s="1" t="s">
        <v>36</v>
      </c>
      <c r="H56" s="228">
        <v>46255</v>
      </c>
      <c r="I56" s="1" t="s">
        <v>371</v>
      </c>
      <c r="J56" s="1" t="s">
        <v>3720</v>
      </c>
      <c r="K56" s="1" t="s">
        <v>3721</v>
      </c>
      <c r="L56" s="1" t="s">
        <v>788</v>
      </c>
      <c r="M56" s="1" t="s">
        <v>789</v>
      </c>
      <c r="N56" s="1" t="s">
        <v>776</v>
      </c>
      <c r="O56" s="1" t="s">
        <v>777</v>
      </c>
      <c r="P56" s="1" t="s">
        <v>196</v>
      </c>
      <c r="Q56" s="1" t="s">
        <v>196</v>
      </c>
      <c r="R56" s="229">
        <v>0</v>
      </c>
      <c r="S56" s="229">
        <v>0.56944444444444442</v>
      </c>
      <c r="T56" s="1" t="s">
        <v>707</v>
      </c>
      <c r="U56" s="1" t="s">
        <v>196</v>
      </c>
      <c r="V56" s="1" t="s">
        <v>196</v>
      </c>
      <c r="W56" s="1" t="s">
        <v>196</v>
      </c>
      <c r="X56" s="1" t="s">
        <v>196</v>
      </c>
      <c r="Y56" s="1" t="s">
        <v>196</v>
      </c>
      <c r="Z56" s="1" t="s">
        <v>196</v>
      </c>
      <c r="AA56" s="1" t="s">
        <v>726</v>
      </c>
      <c r="AB56" s="1" t="s">
        <v>743</v>
      </c>
      <c r="AC56" s="1" t="s">
        <v>805</v>
      </c>
      <c r="AD56" s="1" t="s">
        <v>3722</v>
      </c>
      <c r="AE56" s="1" t="s">
        <v>800</v>
      </c>
      <c r="AF56" s="1" t="s">
        <v>276</v>
      </c>
      <c r="AG56" s="1" t="s">
        <v>196</v>
      </c>
      <c r="AH56" s="1" t="s">
        <v>105</v>
      </c>
      <c r="AI56" s="1" t="s">
        <v>801</v>
      </c>
      <c r="AJ56" s="1" t="s">
        <v>276</v>
      </c>
      <c r="AK56" s="1" t="s">
        <v>196</v>
      </c>
      <c r="AL56" s="1" t="s">
        <v>122</v>
      </c>
      <c r="AM56" s="1">
        <v>4500</v>
      </c>
      <c r="AN56" s="1">
        <v>4500</v>
      </c>
      <c r="AO56" s="1">
        <v>4500</v>
      </c>
      <c r="AP56" s="1">
        <v>4500</v>
      </c>
      <c r="AQ56" s="1">
        <v>4500</v>
      </c>
      <c r="AR56" s="228">
        <v>46253</v>
      </c>
      <c r="AS56" s="228">
        <v>46260</v>
      </c>
      <c r="AT56" s="228">
        <v>46255</v>
      </c>
      <c r="AU56" s="228">
        <v>46255</v>
      </c>
      <c r="AV56" s="1" t="s">
        <v>491</v>
      </c>
      <c r="AW56" s="1" t="s">
        <v>196</v>
      </c>
      <c r="AX56" s="1" t="s">
        <v>196</v>
      </c>
      <c r="AY56" s="1" t="s">
        <v>710</v>
      </c>
      <c r="AZ56" s="1" t="s">
        <v>711</v>
      </c>
      <c r="BA56" s="1" t="s">
        <v>196</v>
      </c>
      <c r="BB56" s="228">
        <v>46260</v>
      </c>
      <c r="BC56" s="228">
        <v>46260</v>
      </c>
      <c r="BD56" s="1" t="s">
        <v>712</v>
      </c>
      <c r="BE56" s="228">
        <v>46255</v>
      </c>
      <c r="BF56" s="1" t="s">
        <v>712</v>
      </c>
      <c r="BG56" s="228">
        <v>46258</v>
      </c>
      <c r="BH56" s="1">
        <v>4500</v>
      </c>
      <c r="BI56" s="1">
        <v>4500</v>
      </c>
      <c r="BJ56" s="1" t="s">
        <v>802</v>
      </c>
      <c r="BK56" s="1" t="s">
        <v>196</v>
      </c>
      <c r="BL56" s="1" t="s">
        <v>196</v>
      </c>
      <c r="BM56" s="1" t="s">
        <v>196</v>
      </c>
      <c r="BN56" s="1" t="s">
        <v>196</v>
      </c>
      <c r="BO56" s="1" t="s">
        <v>196</v>
      </c>
      <c r="BP56" s="1" t="s">
        <v>196</v>
      </c>
      <c r="BQ56" s="1" t="s">
        <v>196</v>
      </c>
      <c r="BR56" s="1" t="s">
        <v>196</v>
      </c>
      <c r="BS56" s="1" t="s">
        <v>196</v>
      </c>
      <c r="BT56" s="1" t="s">
        <v>800</v>
      </c>
      <c r="BU56" s="1" t="s">
        <v>196</v>
      </c>
      <c r="BV56" s="1" t="s">
        <v>196</v>
      </c>
      <c r="BW56" s="1" t="s">
        <v>196</v>
      </c>
      <c r="BX56" s="1" t="s">
        <v>196</v>
      </c>
      <c r="BY56" s="1" t="s">
        <v>196</v>
      </c>
      <c r="BZ56" s="1" t="s">
        <v>196</v>
      </c>
      <c r="CA56" s="1" t="s">
        <v>196</v>
      </c>
      <c r="CB56" s="1" t="s">
        <v>196</v>
      </c>
      <c r="CC56" s="1" t="s">
        <v>196</v>
      </c>
      <c r="CD56" s="1" t="s">
        <v>803</v>
      </c>
      <c r="CE56" s="1" t="s">
        <v>196</v>
      </c>
      <c r="CF56" s="1" t="s">
        <v>196</v>
      </c>
      <c r="CG56" s="1" t="s">
        <v>196</v>
      </c>
      <c r="CH56" s="1" t="s">
        <v>196</v>
      </c>
      <c r="CI56" s="1" t="s">
        <v>196</v>
      </c>
      <c r="CJ56" s="1" t="s">
        <v>196</v>
      </c>
      <c r="CK56" s="1" t="s">
        <v>196</v>
      </c>
      <c r="CL56" s="1" t="s">
        <v>196</v>
      </c>
      <c r="CM56" s="1" t="s">
        <v>196</v>
      </c>
      <c r="CN56" s="1" t="s">
        <v>801</v>
      </c>
      <c r="CO56" s="1" t="s">
        <v>196</v>
      </c>
      <c r="CP56" s="1" t="s">
        <v>196</v>
      </c>
      <c r="CQ56" s="1" t="s">
        <v>196</v>
      </c>
      <c r="CR56" s="1" t="s">
        <v>196</v>
      </c>
      <c r="CS56" s="1" t="s">
        <v>196</v>
      </c>
      <c r="CT56" s="1" t="s">
        <v>196</v>
      </c>
      <c r="CU56" s="1" t="s">
        <v>196</v>
      </c>
      <c r="CV56" s="1" t="s">
        <v>196</v>
      </c>
      <c r="CW56" s="1" t="s">
        <v>196</v>
      </c>
      <c r="CX56" s="1" t="s">
        <v>3221</v>
      </c>
      <c r="CY56" s="1" t="s">
        <v>3222</v>
      </c>
      <c r="CZ56" s="1" t="s">
        <v>3222</v>
      </c>
      <c r="DA56" s="1" t="s">
        <v>3225</v>
      </c>
      <c r="DB56" s="1" t="s">
        <v>3280</v>
      </c>
      <c r="DC56" s="1" t="s">
        <v>743</v>
      </c>
      <c r="DD56" s="1" t="s">
        <v>726</v>
      </c>
      <c r="DE56" s="1" t="s">
        <v>707</v>
      </c>
      <c r="DF56" s="1" t="s">
        <v>788</v>
      </c>
      <c r="DG56" s="1" t="s">
        <v>789</v>
      </c>
    </row>
    <row r="57" spans="1:111">
      <c r="A57" s="232" t="s">
        <v>4537</v>
      </c>
      <c r="B57" s="1" t="s">
        <v>699</v>
      </c>
      <c r="C57" s="1" t="s">
        <v>700</v>
      </c>
      <c r="D57" s="1" t="s">
        <v>785</v>
      </c>
      <c r="E57" s="1" t="s">
        <v>786</v>
      </c>
      <c r="F57" s="1" t="s">
        <v>787</v>
      </c>
      <c r="G57" s="1" t="s">
        <v>36</v>
      </c>
      <c r="H57" s="228">
        <v>46255</v>
      </c>
      <c r="I57" s="1" t="s">
        <v>375</v>
      </c>
      <c r="J57" s="1" t="s">
        <v>4042</v>
      </c>
      <c r="K57" s="1" t="s">
        <v>4043</v>
      </c>
      <c r="L57" s="1" t="s">
        <v>788</v>
      </c>
      <c r="M57" s="1" t="s">
        <v>789</v>
      </c>
      <c r="N57" s="1" t="s">
        <v>776</v>
      </c>
      <c r="O57" s="1" t="s">
        <v>777</v>
      </c>
      <c r="P57" s="1" t="s">
        <v>196</v>
      </c>
      <c r="Q57" s="1" t="s">
        <v>196</v>
      </c>
      <c r="R57" s="229">
        <v>0</v>
      </c>
      <c r="S57" s="229">
        <v>0.70833333333333337</v>
      </c>
      <c r="T57" s="1" t="s">
        <v>707</v>
      </c>
      <c r="U57" s="1" t="s">
        <v>196</v>
      </c>
      <c r="V57" s="1" t="s">
        <v>196</v>
      </c>
      <c r="W57" s="1" t="s">
        <v>196</v>
      </c>
      <c r="X57" s="1" t="s">
        <v>196</v>
      </c>
      <c r="Y57" s="1" t="s">
        <v>196</v>
      </c>
      <c r="Z57" s="1" t="s">
        <v>196</v>
      </c>
      <c r="AA57" s="1" t="s">
        <v>744</v>
      </c>
      <c r="AB57" s="1" t="s">
        <v>737</v>
      </c>
      <c r="AC57" s="1" t="s">
        <v>931</v>
      </c>
      <c r="AD57" s="1" t="s">
        <v>4044</v>
      </c>
      <c r="AE57" s="1" t="s">
        <v>806</v>
      </c>
      <c r="AF57" s="1" t="s">
        <v>276</v>
      </c>
      <c r="AG57" s="1" t="s">
        <v>196</v>
      </c>
      <c r="AH57" s="1" t="s">
        <v>105</v>
      </c>
      <c r="AI57" s="1" t="s">
        <v>807</v>
      </c>
      <c r="AJ57" s="1" t="s">
        <v>276</v>
      </c>
      <c r="AK57" s="1" t="s">
        <v>196</v>
      </c>
      <c r="AL57" s="1" t="s">
        <v>122</v>
      </c>
      <c r="AM57" s="1">
        <v>3300</v>
      </c>
      <c r="AN57" s="1">
        <v>3300</v>
      </c>
      <c r="AO57" s="1">
        <v>0</v>
      </c>
      <c r="AP57" s="1">
        <v>2100</v>
      </c>
      <c r="AQ57" s="1">
        <v>2100</v>
      </c>
      <c r="AR57" s="228">
        <v>46254</v>
      </c>
      <c r="AS57" s="228">
        <v>46261</v>
      </c>
      <c r="AT57" s="228">
        <v>46254</v>
      </c>
      <c r="AU57" s="228">
        <v>46258</v>
      </c>
      <c r="AV57" s="1" t="s">
        <v>491</v>
      </c>
      <c r="AW57" s="1" t="s">
        <v>196</v>
      </c>
      <c r="AX57" s="1" t="s">
        <v>196</v>
      </c>
      <c r="AY57" s="1" t="s">
        <v>710</v>
      </c>
      <c r="AZ57" s="1" t="s">
        <v>711</v>
      </c>
      <c r="BA57" s="1" t="s">
        <v>196</v>
      </c>
      <c r="BB57" s="228">
        <v>46261</v>
      </c>
      <c r="BC57" s="228">
        <v>46261</v>
      </c>
      <c r="BD57" s="1" t="s">
        <v>712</v>
      </c>
      <c r="BE57" s="228">
        <v>46258</v>
      </c>
      <c r="BF57" s="1" t="s">
        <v>712</v>
      </c>
      <c r="BG57" s="228">
        <v>46259</v>
      </c>
      <c r="BH57" s="1">
        <v>3300</v>
      </c>
      <c r="BI57" s="1">
        <v>3300</v>
      </c>
      <c r="BJ57" s="1" t="s">
        <v>808</v>
      </c>
      <c r="BK57" s="1" t="s">
        <v>196</v>
      </c>
      <c r="BL57" s="1" t="s">
        <v>196</v>
      </c>
      <c r="BM57" s="1" t="s">
        <v>196</v>
      </c>
      <c r="BN57" s="1" t="s">
        <v>196</v>
      </c>
      <c r="BO57" s="1" t="s">
        <v>196</v>
      </c>
      <c r="BP57" s="1" t="s">
        <v>196</v>
      </c>
      <c r="BQ57" s="1" t="s">
        <v>196</v>
      </c>
      <c r="BR57" s="1" t="s">
        <v>196</v>
      </c>
      <c r="BS57" s="1" t="s">
        <v>196</v>
      </c>
      <c r="BT57" s="1" t="s">
        <v>806</v>
      </c>
      <c r="BU57" s="1" t="s">
        <v>196</v>
      </c>
      <c r="BV57" s="1" t="s">
        <v>196</v>
      </c>
      <c r="BW57" s="1" t="s">
        <v>196</v>
      </c>
      <c r="BX57" s="1" t="s">
        <v>196</v>
      </c>
      <c r="BY57" s="1" t="s">
        <v>196</v>
      </c>
      <c r="BZ57" s="1" t="s">
        <v>196</v>
      </c>
      <c r="CA57" s="1" t="s">
        <v>196</v>
      </c>
      <c r="CB57" s="1" t="s">
        <v>196</v>
      </c>
      <c r="CC57" s="1" t="s">
        <v>196</v>
      </c>
      <c r="CD57" s="1" t="s">
        <v>809</v>
      </c>
      <c r="CE57" s="1" t="s">
        <v>196</v>
      </c>
      <c r="CF57" s="1" t="s">
        <v>196</v>
      </c>
      <c r="CG57" s="1" t="s">
        <v>196</v>
      </c>
      <c r="CH57" s="1" t="s">
        <v>196</v>
      </c>
      <c r="CI57" s="1" t="s">
        <v>196</v>
      </c>
      <c r="CJ57" s="1" t="s">
        <v>196</v>
      </c>
      <c r="CK57" s="1" t="s">
        <v>196</v>
      </c>
      <c r="CL57" s="1" t="s">
        <v>196</v>
      </c>
      <c r="CM57" s="1" t="s">
        <v>196</v>
      </c>
      <c r="CN57" s="1" t="s">
        <v>807</v>
      </c>
      <c r="CO57" s="1" t="s">
        <v>196</v>
      </c>
      <c r="CP57" s="1" t="s">
        <v>196</v>
      </c>
      <c r="CQ57" s="1" t="s">
        <v>196</v>
      </c>
      <c r="CR57" s="1" t="s">
        <v>196</v>
      </c>
      <c r="CS57" s="1" t="s">
        <v>196</v>
      </c>
      <c r="CT57" s="1" t="s">
        <v>196</v>
      </c>
      <c r="CU57" s="1" t="s">
        <v>196</v>
      </c>
      <c r="CV57" s="1" t="s">
        <v>196</v>
      </c>
      <c r="CW57" s="1" t="s">
        <v>196</v>
      </c>
      <c r="CX57" s="1" t="s">
        <v>3221</v>
      </c>
      <c r="CY57" s="1" t="s">
        <v>3222</v>
      </c>
      <c r="CZ57" s="1" t="s">
        <v>3222</v>
      </c>
      <c r="DA57" s="1" t="s">
        <v>3278</v>
      </c>
      <c r="DB57" s="1" t="s">
        <v>3224</v>
      </c>
      <c r="DC57" s="1" t="s">
        <v>737</v>
      </c>
      <c r="DD57" s="1" t="s">
        <v>744</v>
      </c>
      <c r="DE57" s="1" t="s">
        <v>707</v>
      </c>
      <c r="DF57" s="1" t="s">
        <v>788</v>
      </c>
      <c r="DG57" s="1" t="s">
        <v>789</v>
      </c>
    </row>
    <row r="58" spans="1:111">
      <c r="A58" s="232" t="s">
        <v>4537</v>
      </c>
      <c r="B58" s="1" t="s">
        <v>699</v>
      </c>
      <c r="C58" s="1" t="s">
        <v>700</v>
      </c>
      <c r="D58" s="1" t="s">
        <v>785</v>
      </c>
      <c r="E58" s="1" t="s">
        <v>786</v>
      </c>
      <c r="F58" s="1" t="s">
        <v>787</v>
      </c>
      <c r="G58" s="1" t="s">
        <v>36</v>
      </c>
      <c r="H58" s="228">
        <v>46255</v>
      </c>
      <c r="I58" s="1" t="s">
        <v>378</v>
      </c>
      <c r="J58" s="1" t="s">
        <v>3566</v>
      </c>
      <c r="K58" s="1" t="s">
        <v>3723</v>
      </c>
      <c r="L58" s="1" t="s">
        <v>788</v>
      </c>
      <c r="M58" s="1" t="s">
        <v>789</v>
      </c>
      <c r="N58" s="1" t="s">
        <v>776</v>
      </c>
      <c r="O58" s="1" t="s">
        <v>777</v>
      </c>
      <c r="P58" s="1" t="s">
        <v>196</v>
      </c>
      <c r="Q58" s="1" t="s">
        <v>196</v>
      </c>
      <c r="R58" s="229">
        <v>0</v>
      </c>
      <c r="S58" s="229">
        <v>0.70833333333333337</v>
      </c>
      <c r="T58" s="1" t="s">
        <v>707</v>
      </c>
      <c r="U58" s="1" t="s">
        <v>196</v>
      </c>
      <c r="V58" s="1" t="s">
        <v>196</v>
      </c>
      <c r="W58" s="1" t="s">
        <v>196</v>
      </c>
      <c r="X58" s="1" t="s">
        <v>196</v>
      </c>
      <c r="Y58" s="1" t="s">
        <v>196</v>
      </c>
      <c r="Z58" s="1" t="s">
        <v>196</v>
      </c>
      <c r="AA58" s="1" t="s">
        <v>707</v>
      </c>
      <c r="AB58" s="1" t="s">
        <v>707</v>
      </c>
      <c r="AC58" s="1" t="s">
        <v>707</v>
      </c>
      <c r="AD58" s="1" t="s">
        <v>707</v>
      </c>
      <c r="AE58" s="1" t="s">
        <v>3687</v>
      </c>
      <c r="AF58" s="1" t="s">
        <v>276</v>
      </c>
      <c r="AG58" s="1" t="s">
        <v>196</v>
      </c>
      <c r="AH58" s="1" t="s">
        <v>78</v>
      </c>
      <c r="AI58" s="1" t="s">
        <v>2362</v>
      </c>
      <c r="AJ58" s="1" t="s">
        <v>276</v>
      </c>
      <c r="AK58" s="1" t="s">
        <v>196</v>
      </c>
      <c r="AL58" s="1" t="s">
        <v>78</v>
      </c>
      <c r="AM58" s="1">
        <v>85</v>
      </c>
      <c r="AN58" s="1">
        <v>174</v>
      </c>
      <c r="AO58" s="1">
        <v>0</v>
      </c>
      <c r="AP58" s="1">
        <v>0</v>
      </c>
      <c r="AQ58" s="1">
        <v>85</v>
      </c>
      <c r="AR58" s="228">
        <v>46253</v>
      </c>
      <c r="AS58" s="228">
        <v>46258</v>
      </c>
      <c r="AT58" s="228">
        <v>46254</v>
      </c>
      <c r="AU58" s="228">
        <v>46254</v>
      </c>
      <c r="AV58" s="1" t="s">
        <v>792</v>
      </c>
      <c r="AW58" s="1" t="s">
        <v>196</v>
      </c>
      <c r="AX58" s="1" t="s">
        <v>196</v>
      </c>
      <c r="AY58" s="1" t="s">
        <v>710</v>
      </c>
      <c r="AZ58" s="1" t="s">
        <v>711</v>
      </c>
      <c r="BA58" s="1" t="s">
        <v>196</v>
      </c>
      <c r="BB58" s="228">
        <v>46258</v>
      </c>
      <c r="BC58" s="228">
        <v>46258</v>
      </c>
      <c r="BD58" s="1" t="s">
        <v>712</v>
      </c>
      <c r="BE58" s="228">
        <v>46255</v>
      </c>
      <c r="BF58" s="1" t="s">
        <v>712</v>
      </c>
      <c r="BG58" s="228">
        <v>46255</v>
      </c>
      <c r="BH58" s="1">
        <v>174</v>
      </c>
      <c r="BI58" s="1">
        <v>85</v>
      </c>
      <c r="BJ58" s="1" t="s">
        <v>3569</v>
      </c>
      <c r="BK58" s="1" t="s">
        <v>196</v>
      </c>
      <c r="BL58" s="1" t="s">
        <v>196</v>
      </c>
      <c r="BM58" s="1" t="s">
        <v>196</v>
      </c>
      <c r="BN58" s="1" t="s">
        <v>196</v>
      </c>
      <c r="BO58" s="1" t="s">
        <v>196</v>
      </c>
      <c r="BP58" s="1" t="s">
        <v>196</v>
      </c>
      <c r="BQ58" s="1" t="s">
        <v>196</v>
      </c>
      <c r="BR58" s="1" t="s">
        <v>196</v>
      </c>
      <c r="BS58" s="1" t="s">
        <v>196</v>
      </c>
      <c r="BT58" s="1" t="s">
        <v>3687</v>
      </c>
      <c r="BU58" s="1" t="s">
        <v>196</v>
      </c>
      <c r="BV58" s="1" t="s">
        <v>196</v>
      </c>
      <c r="BW58" s="1" t="s">
        <v>196</v>
      </c>
      <c r="BX58" s="1" t="s">
        <v>196</v>
      </c>
      <c r="BY58" s="1" t="s">
        <v>196</v>
      </c>
      <c r="BZ58" s="1" t="s">
        <v>196</v>
      </c>
      <c r="CA58" s="1" t="s">
        <v>196</v>
      </c>
      <c r="CB58" s="1" t="s">
        <v>196</v>
      </c>
      <c r="CC58" s="1" t="s">
        <v>196</v>
      </c>
      <c r="CD58" s="1" t="s">
        <v>3570</v>
      </c>
      <c r="CE58" s="1" t="s">
        <v>196</v>
      </c>
      <c r="CF58" s="1" t="s">
        <v>196</v>
      </c>
      <c r="CG58" s="1" t="s">
        <v>196</v>
      </c>
      <c r="CH58" s="1" t="s">
        <v>196</v>
      </c>
      <c r="CI58" s="1" t="s">
        <v>196</v>
      </c>
      <c r="CJ58" s="1" t="s">
        <v>196</v>
      </c>
      <c r="CK58" s="1" t="s">
        <v>196</v>
      </c>
      <c r="CL58" s="1" t="s">
        <v>196</v>
      </c>
      <c r="CM58" s="1" t="s">
        <v>196</v>
      </c>
      <c r="CN58" s="1" t="s">
        <v>2362</v>
      </c>
      <c r="CO58" s="1" t="s">
        <v>196</v>
      </c>
      <c r="CP58" s="1" t="s">
        <v>196</v>
      </c>
      <c r="CQ58" s="1" t="s">
        <v>196</v>
      </c>
      <c r="CR58" s="1" t="s">
        <v>196</v>
      </c>
      <c r="CS58" s="1" t="s">
        <v>196</v>
      </c>
      <c r="CT58" s="1" t="s">
        <v>196</v>
      </c>
      <c r="CU58" s="1" t="s">
        <v>196</v>
      </c>
      <c r="CV58" s="1" t="s">
        <v>196</v>
      </c>
      <c r="CW58" s="1" t="s">
        <v>196</v>
      </c>
      <c r="CX58" s="1" t="s">
        <v>3221</v>
      </c>
      <c r="CY58" s="1" t="s">
        <v>3222</v>
      </c>
      <c r="CZ58" s="1" t="s">
        <v>3222</v>
      </c>
      <c r="DA58" s="1" t="s">
        <v>3224</v>
      </c>
      <c r="DB58" s="1" t="s">
        <v>3224</v>
      </c>
      <c r="DC58" s="1" t="s">
        <v>707</v>
      </c>
      <c r="DD58" s="1" t="s">
        <v>707</v>
      </c>
      <c r="DE58" s="1" t="s">
        <v>707</v>
      </c>
      <c r="DF58" s="1" t="s">
        <v>788</v>
      </c>
      <c r="DG58" s="1" t="s">
        <v>789</v>
      </c>
    </row>
    <row r="59" spans="1:111">
      <c r="A59" s="232" t="s">
        <v>4537</v>
      </c>
      <c r="B59" s="1" t="s">
        <v>699</v>
      </c>
      <c r="C59" s="1" t="s">
        <v>700</v>
      </c>
      <c r="D59" s="1" t="s">
        <v>785</v>
      </c>
      <c r="E59" s="1" t="s">
        <v>786</v>
      </c>
      <c r="F59" s="1" t="s">
        <v>787</v>
      </c>
      <c r="G59" s="1" t="s">
        <v>36</v>
      </c>
      <c r="H59" s="228">
        <v>46255</v>
      </c>
      <c r="I59" s="1" t="s">
        <v>382</v>
      </c>
      <c r="J59" s="1" t="s">
        <v>3694</v>
      </c>
      <c r="K59" s="1" t="s">
        <v>3724</v>
      </c>
      <c r="L59" s="1" t="s">
        <v>788</v>
      </c>
      <c r="M59" s="1" t="s">
        <v>789</v>
      </c>
      <c r="N59" s="1" t="s">
        <v>776</v>
      </c>
      <c r="O59" s="1" t="s">
        <v>777</v>
      </c>
      <c r="P59" s="1" t="s">
        <v>196</v>
      </c>
      <c r="Q59" s="1" t="s">
        <v>196</v>
      </c>
      <c r="R59" s="229">
        <v>0.70833333333333337</v>
      </c>
      <c r="S59" s="229">
        <v>0.70833333333333337</v>
      </c>
      <c r="T59" s="1" t="s">
        <v>707</v>
      </c>
      <c r="U59" s="1" t="s">
        <v>196</v>
      </c>
      <c r="V59" s="1" t="s">
        <v>196</v>
      </c>
      <c r="W59" s="1" t="s">
        <v>196</v>
      </c>
      <c r="X59" s="1" t="s">
        <v>196</v>
      </c>
      <c r="Y59" s="1" t="s">
        <v>196</v>
      </c>
      <c r="Z59" s="1" t="s">
        <v>196</v>
      </c>
      <c r="AA59" s="1" t="s">
        <v>707</v>
      </c>
      <c r="AB59" s="1" t="s">
        <v>707</v>
      </c>
      <c r="AC59" s="1" t="s">
        <v>707</v>
      </c>
      <c r="AD59" s="1" t="s">
        <v>707</v>
      </c>
      <c r="AE59" s="1" t="s">
        <v>3697</v>
      </c>
      <c r="AF59" s="1" t="s">
        <v>276</v>
      </c>
      <c r="AG59" s="1" t="s">
        <v>196</v>
      </c>
      <c r="AH59" s="1" t="s">
        <v>78</v>
      </c>
      <c r="AI59" s="1" t="s">
        <v>3698</v>
      </c>
      <c r="AJ59" s="1" t="s">
        <v>276</v>
      </c>
      <c r="AK59" s="1" t="s">
        <v>196</v>
      </c>
      <c r="AL59" s="1" t="s">
        <v>78</v>
      </c>
      <c r="AM59" s="1">
        <v>103</v>
      </c>
      <c r="AN59" s="1">
        <v>210</v>
      </c>
      <c r="AO59" s="1">
        <v>0</v>
      </c>
      <c r="AP59" s="1">
        <v>0</v>
      </c>
      <c r="AQ59" s="1">
        <v>103</v>
      </c>
      <c r="AR59" s="228">
        <v>46253</v>
      </c>
      <c r="AS59" s="228">
        <v>46258</v>
      </c>
      <c r="AT59" s="228">
        <v>46254</v>
      </c>
      <c r="AU59" s="228">
        <v>46254</v>
      </c>
      <c r="AV59" s="1" t="s">
        <v>36</v>
      </c>
      <c r="AW59" s="1" t="s">
        <v>196</v>
      </c>
      <c r="AX59" s="1" t="s">
        <v>196</v>
      </c>
      <c r="AY59" s="1" t="s">
        <v>710</v>
      </c>
      <c r="AZ59" s="1" t="s">
        <v>711</v>
      </c>
      <c r="BA59" s="1" t="s">
        <v>196</v>
      </c>
      <c r="BB59" s="228">
        <v>46258</v>
      </c>
      <c r="BC59" s="228">
        <v>46258</v>
      </c>
      <c r="BD59" s="1" t="s">
        <v>712</v>
      </c>
      <c r="BE59" s="228">
        <v>46255</v>
      </c>
      <c r="BF59" s="1" t="s">
        <v>712</v>
      </c>
      <c r="BG59" s="228">
        <v>46255</v>
      </c>
      <c r="BH59" s="1">
        <v>210</v>
      </c>
      <c r="BI59" s="1">
        <v>103</v>
      </c>
      <c r="BJ59" s="1" t="s">
        <v>3699</v>
      </c>
      <c r="BK59" s="1" t="s">
        <v>196</v>
      </c>
      <c r="BL59" s="1" t="s">
        <v>196</v>
      </c>
      <c r="BM59" s="1" t="s">
        <v>196</v>
      </c>
      <c r="BN59" s="1" t="s">
        <v>196</v>
      </c>
      <c r="BO59" s="1" t="s">
        <v>196</v>
      </c>
      <c r="BP59" s="1" t="s">
        <v>196</v>
      </c>
      <c r="BQ59" s="1" t="s">
        <v>196</v>
      </c>
      <c r="BR59" s="1" t="s">
        <v>196</v>
      </c>
      <c r="BS59" s="1" t="s">
        <v>196</v>
      </c>
      <c r="BT59" s="1" t="s">
        <v>3697</v>
      </c>
      <c r="BU59" s="1" t="s">
        <v>196</v>
      </c>
      <c r="BV59" s="1" t="s">
        <v>196</v>
      </c>
      <c r="BW59" s="1" t="s">
        <v>196</v>
      </c>
      <c r="BX59" s="1" t="s">
        <v>196</v>
      </c>
      <c r="BY59" s="1" t="s">
        <v>196</v>
      </c>
      <c r="BZ59" s="1" t="s">
        <v>196</v>
      </c>
      <c r="CA59" s="1" t="s">
        <v>196</v>
      </c>
      <c r="CB59" s="1" t="s">
        <v>196</v>
      </c>
      <c r="CC59" s="1" t="s">
        <v>196</v>
      </c>
      <c r="CD59" s="1" t="s">
        <v>3700</v>
      </c>
      <c r="CE59" s="1" t="s">
        <v>196</v>
      </c>
      <c r="CF59" s="1" t="s">
        <v>196</v>
      </c>
      <c r="CG59" s="1" t="s">
        <v>196</v>
      </c>
      <c r="CH59" s="1" t="s">
        <v>196</v>
      </c>
      <c r="CI59" s="1" t="s">
        <v>196</v>
      </c>
      <c r="CJ59" s="1" t="s">
        <v>196</v>
      </c>
      <c r="CK59" s="1" t="s">
        <v>196</v>
      </c>
      <c r="CL59" s="1" t="s">
        <v>196</v>
      </c>
      <c r="CM59" s="1" t="s">
        <v>196</v>
      </c>
      <c r="CN59" s="1" t="s">
        <v>3698</v>
      </c>
      <c r="CO59" s="1" t="s">
        <v>196</v>
      </c>
      <c r="CP59" s="1" t="s">
        <v>196</v>
      </c>
      <c r="CQ59" s="1" t="s">
        <v>196</v>
      </c>
      <c r="CR59" s="1" t="s">
        <v>196</v>
      </c>
      <c r="CS59" s="1" t="s">
        <v>196</v>
      </c>
      <c r="CT59" s="1" t="s">
        <v>196</v>
      </c>
      <c r="CU59" s="1" t="s">
        <v>196</v>
      </c>
      <c r="CV59" s="1" t="s">
        <v>196</v>
      </c>
      <c r="CW59" s="1" t="s">
        <v>196</v>
      </c>
      <c r="CX59" s="1" t="s">
        <v>3221</v>
      </c>
      <c r="CY59" s="1" t="s">
        <v>196</v>
      </c>
      <c r="CZ59" s="1" t="s">
        <v>196</v>
      </c>
      <c r="DA59" s="1" t="s">
        <v>3224</v>
      </c>
      <c r="DB59" s="1" t="s">
        <v>3224</v>
      </c>
      <c r="DC59" s="1" t="s">
        <v>707</v>
      </c>
      <c r="DD59" s="1" t="s">
        <v>707</v>
      </c>
      <c r="DE59" s="1" t="s">
        <v>707</v>
      </c>
      <c r="DF59" s="1" t="s">
        <v>788</v>
      </c>
      <c r="DG59" s="1" t="s">
        <v>789</v>
      </c>
    </row>
    <row r="60" spans="1:111">
      <c r="A60" s="232" t="s">
        <v>4537</v>
      </c>
      <c r="B60" s="1" t="s">
        <v>699</v>
      </c>
      <c r="C60" s="1" t="s">
        <v>700</v>
      </c>
      <c r="D60" s="1" t="s">
        <v>785</v>
      </c>
      <c r="E60" s="1" t="s">
        <v>786</v>
      </c>
      <c r="F60" s="1" t="s">
        <v>787</v>
      </c>
      <c r="G60" s="1" t="s">
        <v>36</v>
      </c>
      <c r="H60" s="228">
        <v>46255</v>
      </c>
      <c r="I60" s="1" t="s">
        <v>884</v>
      </c>
      <c r="J60" s="1" t="s">
        <v>3714</v>
      </c>
      <c r="K60" s="1" t="s">
        <v>2032</v>
      </c>
      <c r="L60" s="1" t="s">
        <v>788</v>
      </c>
      <c r="M60" s="1" t="s">
        <v>789</v>
      </c>
      <c r="N60" s="1" t="s">
        <v>776</v>
      </c>
      <c r="O60" s="1" t="s">
        <v>777</v>
      </c>
      <c r="P60" s="1" t="s">
        <v>196</v>
      </c>
      <c r="Q60" s="1" t="s">
        <v>196</v>
      </c>
      <c r="R60" s="229">
        <v>0</v>
      </c>
      <c r="S60" s="229">
        <v>0.70833333333333337</v>
      </c>
      <c r="T60" s="1" t="s">
        <v>707</v>
      </c>
      <c r="U60" s="1" t="s">
        <v>196</v>
      </c>
      <c r="V60" s="1" t="s">
        <v>196</v>
      </c>
      <c r="W60" s="1" t="s">
        <v>196</v>
      </c>
      <c r="X60" s="1" t="s">
        <v>196</v>
      </c>
      <c r="Y60" s="1" t="s">
        <v>196</v>
      </c>
      <c r="Z60" s="1" t="s">
        <v>196</v>
      </c>
      <c r="AA60" s="1" t="s">
        <v>707</v>
      </c>
      <c r="AB60" s="1" t="s">
        <v>707</v>
      </c>
      <c r="AC60" s="1" t="s">
        <v>707</v>
      </c>
      <c r="AD60" s="1" t="s">
        <v>707</v>
      </c>
      <c r="AE60" s="1" t="s">
        <v>3716</v>
      </c>
      <c r="AF60" s="1" t="s">
        <v>276</v>
      </c>
      <c r="AG60" s="1" t="s">
        <v>13</v>
      </c>
      <c r="AH60" s="1" t="s">
        <v>15</v>
      </c>
      <c r="AI60" s="1" t="s">
        <v>3717</v>
      </c>
      <c r="AJ60" s="1" t="s">
        <v>276</v>
      </c>
      <c r="AK60" s="1" t="s">
        <v>13</v>
      </c>
      <c r="AL60" s="1" t="s">
        <v>15</v>
      </c>
      <c r="AM60" s="1">
        <v>70</v>
      </c>
      <c r="AN60" s="1">
        <v>140</v>
      </c>
      <c r="AO60" s="1">
        <v>0</v>
      </c>
      <c r="AP60" s="1">
        <v>0</v>
      </c>
      <c r="AQ60" s="1">
        <v>70</v>
      </c>
      <c r="AR60" s="228">
        <v>46253</v>
      </c>
      <c r="AS60" s="228">
        <v>46258</v>
      </c>
      <c r="AT60" s="228">
        <v>46254</v>
      </c>
      <c r="AU60" s="228">
        <v>46254</v>
      </c>
      <c r="AV60" s="1" t="s">
        <v>36</v>
      </c>
      <c r="AW60" s="1" t="s">
        <v>196</v>
      </c>
      <c r="AX60" s="1" t="s">
        <v>196</v>
      </c>
      <c r="AY60" s="1" t="s">
        <v>710</v>
      </c>
      <c r="AZ60" s="1" t="s">
        <v>711</v>
      </c>
      <c r="BA60" s="1" t="s">
        <v>196</v>
      </c>
      <c r="BB60" s="228">
        <v>46258</v>
      </c>
      <c r="BC60" s="228">
        <v>46258</v>
      </c>
      <c r="BD60" s="1" t="s">
        <v>712</v>
      </c>
      <c r="BE60" s="228">
        <v>46255</v>
      </c>
      <c r="BF60" s="1" t="s">
        <v>712</v>
      </c>
      <c r="BG60" s="228">
        <v>46255</v>
      </c>
      <c r="BH60" s="1">
        <v>140</v>
      </c>
      <c r="BI60" s="1">
        <v>70</v>
      </c>
      <c r="BJ60" s="1" t="s">
        <v>3718</v>
      </c>
      <c r="BK60" s="1" t="s">
        <v>196</v>
      </c>
      <c r="BL60" s="1" t="s">
        <v>196</v>
      </c>
      <c r="BM60" s="1" t="s">
        <v>196</v>
      </c>
      <c r="BN60" s="1" t="s">
        <v>196</v>
      </c>
      <c r="BO60" s="1" t="s">
        <v>196</v>
      </c>
      <c r="BP60" s="1" t="s">
        <v>196</v>
      </c>
      <c r="BQ60" s="1" t="s">
        <v>196</v>
      </c>
      <c r="BR60" s="1" t="s">
        <v>196</v>
      </c>
      <c r="BS60" s="1" t="s">
        <v>196</v>
      </c>
      <c r="BT60" s="1" t="s">
        <v>3716</v>
      </c>
      <c r="BU60" s="1" t="s">
        <v>196</v>
      </c>
      <c r="BV60" s="1" t="s">
        <v>196</v>
      </c>
      <c r="BW60" s="1" t="s">
        <v>196</v>
      </c>
      <c r="BX60" s="1" t="s">
        <v>196</v>
      </c>
      <c r="BY60" s="1" t="s">
        <v>196</v>
      </c>
      <c r="BZ60" s="1" t="s">
        <v>196</v>
      </c>
      <c r="CA60" s="1" t="s">
        <v>196</v>
      </c>
      <c r="CB60" s="1" t="s">
        <v>196</v>
      </c>
      <c r="CC60" s="1" t="s">
        <v>196</v>
      </c>
      <c r="CD60" s="1" t="s">
        <v>3719</v>
      </c>
      <c r="CE60" s="1" t="s">
        <v>196</v>
      </c>
      <c r="CF60" s="1" t="s">
        <v>196</v>
      </c>
      <c r="CG60" s="1" t="s">
        <v>196</v>
      </c>
      <c r="CH60" s="1" t="s">
        <v>196</v>
      </c>
      <c r="CI60" s="1" t="s">
        <v>196</v>
      </c>
      <c r="CJ60" s="1" t="s">
        <v>196</v>
      </c>
      <c r="CK60" s="1" t="s">
        <v>196</v>
      </c>
      <c r="CL60" s="1" t="s">
        <v>196</v>
      </c>
      <c r="CM60" s="1" t="s">
        <v>196</v>
      </c>
      <c r="CN60" s="1" t="s">
        <v>3717</v>
      </c>
      <c r="CO60" s="1" t="s">
        <v>196</v>
      </c>
      <c r="CP60" s="1" t="s">
        <v>196</v>
      </c>
      <c r="CQ60" s="1" t="s">
        <v>196</v>
      </c>
      <c r="CR60" s="1" t="s">
        <v>196</v>
      </c>
      <c r="CS60" s="1" t="s">
        <v>196</v>
      </c>
      <c r="CT60" s="1" t="s">
        <v>196</v>
      </c>
      <c r="CU60" s="1" t="s">
        <v>196</v>
      </c>
      <c r="CV60" s="1" t="s">
        <v>196</v>
      </c>
      <c r="CW60" s="1" t="s">
        <v>196</v>
      </c>
      <c r="CX60" s="1" t="s">
        <v>3221</v>
      </c>
      <c r="CY60" s="1" t="s">
        <v>3222</v>
      </c>
      <c r="CZ60" s="1" t="s">
        <v>3222</v>
      </c>
      <c r="DA60" s="1" t="s">
        <v>3224</v>
      </c>
      <c r="DB60" s="1" t="s">
        <v>3224</v>
      </c>
      <c r="DC60" s="1" t="s">
        <v>707</v>
      </c>
      <c r="DD60" s="1" t="s">
        <v>707</v>
      </c>
      <c r="DE60" s="1" t="s">
        <v>707</v>
      </c>
      <c r="DF60" s="1" t="s">
        <v>788</v>
      </c>
      <c r="DG60" s="1" t="s">
        <v>789</v>
      </c>
    </row>
    <row r="61" spans="1:111">
      <c r="A61" s="232" t="s">
        <v>4537</v>
      </c>
      <c r="B61" s="1" t="s">
        <v>699</v>
      </c>
      <c r="C61" s="1" t="s">
        <v>700</v>
      </c>
      <c r="D61" s="1" t="s">
        <v>785</v>
      </c>
      <c r="E61" s="1" t="s">
        <v>786</v>
      </c>
      <c r="F61" s="1" t="s">
        <v>787</v>
      </c>
      <c r="G61" s="1" t="s">
        <v>36</v>
      </c>
      <c r="H61" s="228">
        <v>46255</v>
      </c>
      <c r="I61" s="1" t="s">
        <v>3725</v>
      </c>
      <c r="J61" s="1" t="s">
        <v>3726</v>
      </c>
      <c r="K61" s="1" t="s">
        <v>3727</v>
      </c>
      <c r="L61" s="1" t="s">
        <v>788</v>
      </c>
      <c r="M61" s="1" t="s">
        <v>789</v>
      </c>
      <c r="N61" s="1" t="s">
        <v>776</v>
      </c>
      <c r="O61" s="1" t="s">
        <v>777</v>
      </c>
      <c r="P61" s="1" t="s">
        <v>196</v>
      </c>
      <c r="Q61" s="1" t="s">
        <v>196</v>
      </c>
      <c r="R61" s="229">
        <v>0</v>
      </c>
      <c r="S61" s="229">
        <v>0.60416666666666663</v>
      </c>
      <c r="T61" s="1" t="s">
        <v>707</v>
      </c>
      <c r="U61" s="1" t="s">
        <v>196</v>
      </c>
      <c r="V61" s="1" t="s">
        <v>196</v>
      </c>
      <c r="W61" s="1" t="s">
        <v>196</v>
      </c>
      <c r="X61" s="1" t="s">
        <v>196</v>
      </c>
      <c r="Y61" s="1" t="s">
        <v>196</v>
      </c>
      <c r="Z61" s="1" t="s">
        <v>196</v>
      </c>
      <c r="AA61" s="1" t="s">
        <v>737</v>
      </c>
      <c r="AB61" s="1" t="s">
        <v>707</v>
      </c>
      <c r="AC61" s="1" t="s">
        <v>743</v>
      </c>
      <c r="AD61" s="1" t="s">
        <v>3728</v>
      </c>
      <c r="AE61" s="1" t="s">
        <v>3729</v>
      </c>
      <c r="AF61" s="1" t="s">
        <v>276</v>
      </c>
      <c r="AG61" s="1" t="s">
        <v>196</v>
      </c>
      <c r="AH61" s="1" t="s">
        <v>122</v>
      </c>
      <c r="AI61" s="1" t="s">
        <v>2380</v>
      </c>
      <c r="AJ61" s="1" t="s">
        <v>276</v>
      </c>
      <c r="AK61" s="1" t="s">
        <v>196</v>
      </c>
      <c r="AL61" s="1" t="s">
        <v>122</v>
      </c>
      <c r="AM61" s="1">
        <v>298</v>
      </c>
      <c r="AN61" s="1">
        <v>298</v>
      </c>
      <c r="AO61" s="1">
        <v>298</v>
      </c>
      <c r="AP61" s="1">
        <v>596</v>
      </c>
      <c r="AQ61" s="1">
        <v>298</v>
      </c>
      <c r="AR61" s="228">
        <v>46255</v>
      </c>
      <c r="AS61" s="228">
        <v>46259</v>
      </c>
      <c r="AT61" s="228">
        <v>46255</v>
      </c>
      <c r="AU61" s="228">
        <v>46255</v>
      </c>
      <c r="AV61" s="1" t="s">
        <v>36</v>
      </c>
      <c r="AW61" s="1" t="s">
        <v>196</v>
      </c>
      <c r="AX61" s="1" t="s">
        <v>196</v>
      </c>
      <c r="AY61" s="1" t="s">
        <v>710</v>
      </c>
      <c r="AZ61" s="1" t="s">
        <v>711</v>
      </c>
      <c r="BA61" s="1" t="s">
        <v>196</v>
      </c>
      <c r="BB61" s="228">
        <v>46259</v>
      </c>
      <c r="BC61" s="228">
        <v>46259</v>
      </c>
      <c r="BD61" s="1" t="s">
        <v>712</v>
      </c>
      <c r="BE61" s="228">
        <v>46255</v>
      </c>
      <c r="BF61" s="1" t="s">
        <v>712</v>
      </c>
      <c r="BG61" s="228">
        <v>46255</v>
      </c>
      <c r="BH61" s="1">
        <v>596</v>
      </c>
      <c r="BI61" s="1">
        <v>298</v>
      </c>
      <c r="BJ61" s="1" t="s">
        <v>3730</v>
      </c>
      <c r="BK61" s="1" t="s">
        <v>196</v>
      </c>
      <c r="BL61" s="1" t="s">
        <v>196</v>
      </c>
      <c r="BM61" s="1" t="s">
        <v>196</v>
      </c>
      <c r="BN61" s="1" t="s">
        <v>196</v>
      </c>
      <c r="BO61" s="1" t="s">
        <v>196</v>
      </c>
      <c r="BP61" s="1" t="s">
        <v>196</v>
      </c>
      <c r="BQ61" s="1" t="s">
        <v>196</v>
      </c>
      <c r="BR61" s="1" t="s">
        <v>196</v>
      </c>
      <c r="BS61" s="1" t="s">
        <v>196</v>
      </c>
      <c r="BT61" s="1" t="s">
        <v>3729</v>
      </c>
      <c r="BU61" s="1" t="s">
        <v>196</v>
      </c>
      <c r="BV61" s="1" t="s">
        <v>196</v>
      </c>
      <c r="BW61" s="1" t="s">
        <v>196</v>
      </c>
      <c r="BX61" s="1" t="s">
        <v>196</v>
      </c>
      <c r="BY61" s="1" t="s">
        <v>196</v>
      </c>
      <c r="BZ61" s="1" t="s">
        <v>196</v>
      </c>
      <c r="CA61" s="1" t="s">
        <v>196</v>
      </c>
      <c r="CB61" s="1" t="s">
        <v>196</v>
      </c>
      <c r="CC61" s="1" t="s">
        <v>196</v>
      </c>
      <c r="CD61" s="1" t="s">
        <v>3731</v>
      </c>
      <c r="CE61" s="1" t="s">
        <v>196</v>
      </c>
      <c r="CF61" s="1" t="s">
        <v>196</v>
      </c>
      <c r="CG61" s="1" t="s">
        <v>196</v>
      </c>
      <c r="CH61" s="1" t="s">
        <v>196</v>
      </c>
      <c r="CI61" s="1" t="s">
        <v>196</v>
      </c>
      <c r="CJ61" s="1" t="s">
        <v>196</v>
      </c>
      <c r="CK61" s="1" t="s">
        <v>196</v>
      </c>
      <c r="CL61" s="1" t="s">
        <v>196</v>
      </c>
      <c r="CM61" s="1" t="s">
        <v>196</v>
      </c>
      <c r="CN61" s="1" t="s">
        <v>2380</v>
      </c>
      <c r="CO61" s="1" t="s">
        <v>196</v>
      </c>
      <c r="CP61" s="1" t="s">
        <v>196</v>
      </c>
      <c r="CQ61" s="1" t="s">
        <v>196</v>
      </c>
      <c r="CR61" s="1" t="s">
        <v>196</v>
      </c>
      <c r="CS61" s="1" t="s">
        <v>196</v>
      </c>
      <c r="CT61" s="1" t="s">
        <v>196</v>
      </c>
      <c r="CU61" s="1" t="s">
        <v>196</v>
      </c>
      <c r="CV61" s="1" t="s">
        <v>196</v>
      </c>
      <c r="CW61" s="1" t="s">
        <v>196</v>
      </c>
      <c r="CX61" s="1" t="s">
        <v>3221</v>
      </c>
      <c r="CY61" s="1" t="s">
        <v>3222</v>
      </c>
      <c r="CZ61" s="1" t="s">
        <v>3222</v>
      </c>
      <c r="DA61" s="1" t="s">
        <v>3280</v>
      </c>
      <c r="DB61" s="1" t="s">
        <v>3278</v>
      </c>
      <c r="DC61" s="1" t="s">
        <v>707</v>
      </c>
      <c r="DD61" s="1" t="s">
        <v>737</v>
      </c>
      <c r="DE61" s="1" t="s">
        <v>707</v>
      </c>
      <c r="DF61" s="1" t="s">
        <v>788</v>
      </c>
      <c r="DG61" s="1" t="s">
        <v>789</v>
      </c>
    </row>
    <row r="62" spans="1:111">
      <c r="A62" s="232" t="s">
        <v>4537</v>
      </c>
      <c r="B62" s="1" t="s">
        <v>699</v>
      </c>
      <c r="C62" s="1" t="s">
        <v>700</v>
      </c>
      <c r="D62" s="1" t="s">
        <v>818</v>
      </c>
      <c r="E62" s="1" t="s">
        <v>819</v>
      </c>
      <c r="F62" s="1" t="s">
        <v>820</v>
      </c>
      <c r="G62" s="1" t="s">
        <v>166</v>
      </c>
      <c r="H62" s="228">
        <v>46255</v>
      </c>
      <c r="I62" s="1" t="s">
        <v>364</v>
      </c>
      <c r="J62" s="1" t="s">
        <v>3613</v>
      </c>
      <c r="K62" s="1" t="s">
        <v>3735</v>
      </c>
      <c r="L62" s="1" t="s">
        <v>796</v>
      </c>
      <c r="M62" s="1" t="s">
        <v>797</v>
      </c>
      <c r="N62" s="1" t="s">
        <v>196</v>
      </c>
      <c r="O62" s="1" t="s">
        <v>196</v>
      </c>
      <c r="P62" s="1" t="s">
        <v>196</v>
      </c>
      <c r="Q62" s="1" t="s">
        <v>196</v>
      </c>
      <c r="R62" s="229">
        <v>0</v>
      </c>
      <c r="S62" s="229">
        <v>0.70833333333333337</v>
      </c>
      <c r="T62" s="1" t="s">
        <v>707</v>
      </c>
      <c r="U62" s="1" t="s">
        <v>196</v>
      </c>
      <c r="V62" s="1" t="s">
        <v>196</v>
      </c>
      <c r="W62" s="1" t="s">
        <v>196</v>
      </c>
      <c r="X62" s="1" t="s">
        <v>196</v>
      </c>
      <c r="Y62" s="1" t="s">
        <v>196</v>
      </c>
      <c r="Z62" s="1" t="s">
        <v>196</v>
      </c>
      <c r="AA62" s="1" t="s">
        <v>707</v>
      </c>
      <c r="AB62" s="1" t="s">
        <v>707</v>
      </c>
      <c r="AC62" s="1" t="s">
        <v>707</v>
      </c>
      <c r="AD62" s="1" t="s">
        <v>707</v>
      </c>
      <c r="AE62" s="1" t="s">
        <v>196</v>
      </c>
      <c r="AF62" s="1" t="s">
        <v>196</v>
      </c>
      <c r="AG62" s="1" t="s">
        <v>196</v>
      </c>
      <c r="AH62" s="1" t="s">
        <v>196</v>
      </c>
      <c r="AI62" s="1" t="s">
        <v>925</v>
      </c>
      <c r="AJ62" s="1" t="s">
        <v>276</v>
      </c>
      <c r="AK62" s="1" t="s">
        <v>88</v>
      </c>
      <c r="AL62" s="1" t="s">
        <v>14</v>
      </c>
      <c r="AM62" s="1">
        <v>3942</v>
      </c>
      <c r="AN62" s="1">
        <v>2000</v>
      </c>
      <c r="AO62" s="1">
        <v>0</v>
      </c>
      <c r="AP62" s="1">
        <v>0</v>
      </c>
      <c r="AQ62" s="1">
        <v>3942</v>
      </c>
      <c r="AR62" s="228">
        <v>46252</v>
      </c>
      <c r="AS62" s="228">
        <v>46260</v>
      </c>
      <c r="AT62" s="228">
        <v>46253</v>
      </c>
      <c r="AU62" s="228">
        <v>46253</v>
      </c>
      <c r="AV62" s="1" t="s">
        <v>366</v>
      </c>
      <c r="AW62" s="1" t="s">
        <v>196</v>
      </c>
      <c r="AX62" s="1" t="s">
        <v>196</v>
      </c>
      <c r="AY62" s="1" t="s">
        <v>710</v>
      </c>
      <c r="AZ62" s="1" t="s">
        <v>711</v>
      </c>
      <c r="BA62" s="1" t="s">
        <v>196</v>
      </c>
      <c r="BB62" s="228">
        <v>46260</v>
      </c>
      <c r="BC62" s="228">
        <v>46260</v>
      </c>
      <c r="BD62" s="1" t="s">
        <v>712</v>
      </c>
      <c r="BE62" s="228">
        <v>46255</v>
      </c>
      <c r="BF62" s="1" t="s">
        <v>712</v>
      </c>
      <c r="BG62" s="228">
        <v>46255</v>
      </c>
      <c r="BH62" s="1">
        <v>2000</v>
      </c>
      <c r="BI62" s="1">
        <v>3942</v>
      </c>
      <c r="BJ62" s="1" t="s">
        <v>3616</v>
      </c>
      <c r="BK62" s="1" t="s">
        <v>3616</v>
      </c>
      <c r="BL62" s="1" t="s">
        <v>3616</v>
      </c>
      <c r="BM62" s="1" t="s">
        <v>196</v>
      </c>
      <c r="BN62" s="1" t="s">
        <v>196</v>
      </c>
      <c r="BO62" s="1" t="s">
        <v>196</v>
      </c>
      <c r="BP62" s="1" t="s">
        <v>196</v>
      </c>
      <c r="BQ62" s="1" t="s">
        <v>196</v>
      </c>
      <c r="BR62" s="1" t="s">
        <v>196</v>
      </c>
      <c r="BS62" s="1" t="s">
        <v>196</v>
      </c>
      <c r="BT62" s="1" t="s">
        <v>3732</v>
      </c>
      <c r="BU62" s="1" t="s">
        <v>3733</v>
      </c>
      <c r="BV62" s="1" t="s">
        <v>3734</v>
      </c>
      <c r="BW62" s="1" t="s">
        <v>196</v>
      </c>
      <c r="BX62" s="1" t="s">
        <v>196</v>
      </c>
      <c r="BY62" s="1" t="s">
        <v>196</v>
      </c>
      <c r="BZ62" s="1" t="s">
        <v>196</v>
      </c>
      <c r="CA62" s="1" t="s">
        <v>196</v>
      </c>
      <c r="CB62" s="1" t="s">
        <v>196</v>
      </c>
      <c r="CC62" s="1" t="s">
        <v>196</v>
      </c>
      <c r="CD62" s="1" t="s">
        <v>926</v>
      </c>
      <c r="CE62" s="1" t="s">
        <v>196</v>
      </c>
      <c r="CF62" s="1" t="s">
        <v>196</v>
      </c>
      <c r="CG62" s="1" t="s">
        <v>196</v>
      </c>
      <c r="CH62" s="1" t="s">
        <v>196</v>
      </c>
      <c r="CI62" s="1" t="s">
        <v>196</v>
      </c>
      <c r="CJ62" s="1" t="s">
        <v>196</v>
      </c>
      <c r="CK62" s="1" t="s">
        <v>196</v>
      </c>
      <c r="CL62" s="1" t="s">
        <v>196</v>
      </c>
      <c r="CM62" s="1" t="s">
        <v>196</v>
      </c>
      <c r="CN62" s="1" t="s">
        <v>925</v>
      </c>
      <c r="CO62" s="1" t="s">
        <v>196</v>
      </c>
      <c r="CP62" s="1" t="s">
        <v>196</v>
      </c>
      <c r="CQ62" s="1" t="s">
        <v>196</v>
      </c>
      <c r="CR62" s="1" t="s">
        <v>196</v>
      </c>
      <c r="CS62" s="1" t="s">
        <v>196</v>
      </c>
      <c r="CT62" s="1" t="s">
        <v>196</v>
      </c>
      <c r="CU62" s="1" t="s">
        <v>196</v>
      </c>
      <c r="CV62" s="1" t="s">
        <v>196</v>
      </c>
      <c r="CW62" s="1" t="s">
        <v>196</v>
      </c>
      <c r="CX62" s="1" t="s">
        <v>3221</v>
      </c>
      <c r="CY62" s="1" t="s">
        <v>3222</v>
      </c>
      <c r="CZ62" s="1" t="s">
        <v>3222</v>
      </c>
      <c r="DA62" s="1" t="s">
        <v>3224</v>
      </c>
      <c r="DB62" s="1" t="s">
        <v>3224</v>
      </c>
      <c r="DC62" s="1" t="s">
        <v>707</v>
      </c>
      <c r="DD62" s="1" t="s">
        <v>707</v>
      </c>
      <c r="DE62" s="1" t="s">
        <v>707</v>
      </c>
      <c r="DF62" s="1" t="s">
        <v>796</v>
      </c>
      <c r="DG62" s="1" t="s">
        <v>797</v>
      </c>
    </row>
    <row r="63" spans="1:111">
      <c r="A63" s="232" t="s">
        <v>4537</v>
      </c>
      <c r="B63" s="1" t="s">
        <v>699</v>
      </c>
      <c r="C63" s="1" t="s">
        <v>700</v>
      </c>
      <c r="D63" s="1" t="s">
        <v>851</v>
      </c>
      <c r="E63" s="1" t="s">
        <v>852</v>
      </c>
      <c r="F63" s="1" t="s">
        <v>855</v>
      </c>
      <c r="G63" s="1" t="s">
        <v>39</v>
      </c>
      <c r="H63" s="228">
        <v>46255</v>
      </c>
      <c r="I63" s="1" t="s">
        <v>367</v>
      </c>
      <c r="J63" s="1" t="s">
        <v>3647</v>
      </c>
      <c r="K63" s="1" t="s">
        <v>3736</v>
      </c>
      <c r="L63" s="1" t="s">
        <v>713</v>
      </c>
      <c r="M63" s="1" t="s">
        <v>714</v>
      </c>
      <c r="N63" s="1" t="s">
        <v>716</v>
      </c>
      <c r="O63" s="1" t="s">
        <v>717</v>
      </c>
      <c r="P63" s="1" t="s">
        <v>705</v>
      </c>
      <c r="Q63" s="1" t="s">
        <v>706</v>
      </c>
      <c r="R63" s="229">
        <v>0</v>
      </c>
      <c r="S63" s="229">
        <v>0.53541666666666665</v>
      </c>
      <c r="T63" s="1" t="s">
        <v>707</v>
      </c>
      <c r="U63" s="1" t="s">
        <v>196</v>
      </c>
      <c r="V63" s="1" t="s">
        <v>196</v>
      </c>
      <c r="W63" s="1" t="s">
        <v>196</v>
      </c>
      <c r="X63" s="1" t="s">
        <v>196</v>
      </c>
      <c r="Y63" s="1" t="s">
        <v>196</v>
      </c>
      <c r="Z63" s="1" t="s">
        <v>196</v>
      </c>
      <c r="AA63" s="1" t="s">
        <v>721</v>
      </c>
      <c r="AB63" s="1" t="s">
        <v>743</v>
      </c>
      <c r="AC63" s="1" t="s">
        <v>1555</v>
      </c>
      <c r="AD63" s="1" t="s">
        <v>3737</v>
      </c>
      <c r="AE63" s="1" t="s">
        <v>196</v>
      </c>
      <c r="AF63" s="1" t="s">
        <v>196</v>
      </c>
      <c r="AG63" s="1" t="s">
        <v>196</v>
      </c>
      <c r="AH63" s="1" t="s">
        <v>196</v>
      </c>
      <c r="AI63" s="1" t="s">
        <v>1213</v>
      </c>
      <c r="AJ63" s="1" t="s">
        <v>276</v>
      </c>
      <c r="AK63" s="1" t="s">
        <v>88</v>
      </c>
      <c r="AL63" s="1" t="s">
        <v>281</v>
      </c>
      <c r="AM63" s="1">
        <v>8000</v>
      </c>
      <c r="AN63" s="1">
        <v>4000</v>
      </c>
      <c r="AO63" s="1">
        <v>4000</v>
      </c>
      <c r="AP63" s="1">
        <v>4000</v>
      </c>
      <c r="AQ63" s="1">
        <v>8000</v>
      </c>
      <c r="AR63" s="228">
        <v>46253</v>
      </c>
      <c r="AS63" s="228">
        <v>46262</v>
      </c>
      <c r="AT63" s="228">
        <v>46255</v>
      </c>
      <c r="AU63" s="228">
        <v>46255</v>
      </c>
      <c r="AV63" s="1" t="s">
        <v>1078</v>
      </c>
      <c r="AW63" s="1" t="s">
        <v>196</v>
      </c>
      <c r="AX63" s="1" t="s">
        <v>196</v>
      </c>
      <c r="AY63" s="1" t="s">
        <v>710</v>
      </c>
      <c r="AZ63" s="1" t="s">
        <v>711</v>
      </c>
      <c r="BA63" s="1" t="s">
        <v>196</v>
      </c>
      <c r="BB63" s="228">
        <v>46262</v>
      </c>
      <c r="BC63" s="228">
        <v>46262</v>
      </c>
      <c r="BD63" s="1" t="s">
        <v>712</v>
      </c>
      <c r="BE63" s="228">
        <v>46255</v>
      </c>
      <c r="BF63" s="1" t="s">
        <v>712</v>
      </c>
      <c r="BG63" s="228">
        <v>46255</v>
      </c>
      <c r="BH63" s="1">
        <v>4000</v>
      </c>
      <c r="BI63" s="1">
        <v>8000</v>
      </c>
      <c r="BJ63" s="1" t="s">
        <v>859</v>
      </c>
      <c r="BK63" s="1" t="s">
        <v>860</v>
      </c>
      <c r="BL63" s="1" t="s">
        <v>196</v>
      </c>
      <c r="BM63" s="1" t="s">
        <v>196</v>
      </c>
      <c r="BN63" s="1" t="s">
        <v>196</v>
      </c>
      <c r="BO63" s="1" t="s">
        <v>196</v>
      </c>
      <c r="BP63" s="1" t="s">
        <v>196</v>
      </c>
      <c r="BQ63" s="1" t="s">
        <v>196</v>
      </c>
      <c r="BR63" s="1" t="s">
        <v>196</v>
      </c>
      <c r="BS63" s="1" t="s">
        <v>196</v>
      </c>
      <c r="BT63" s="1" t="s">
        <v>861</v>
      </c>
      <c r="BU63" s="1" t="s">
        <v>862</v>
      </c>
      <c r="BV63" s="1" t="s">
        <v>196</v>
      </c>
      <c r="BW63" s="1" t="s">
        <v>196</v>
      </c>
      <c r="BX63" s="1" t="s">
        <v>196</v>
      </c>
      <c r="BY63" s="1" t="s">
        <v>196</v>
      </c>
      <c r="BZ63" s="1" t="s">
        <v>196</v>
      </c>
      <c r="CA63" s="1" t="s">
        <v>196</v>
      </c>
      <c r="CB63" s="1" t="s">
        <v>196</v>
      </c>
      <c r="CC63" s="1" t="s">
        <v>196</v>
      </c>
      <c r="CD63" s="1" t="s">
        <v>827</v>
      </c>
      <c r="CE63" s="1" t="s">
        <v>196</v>
      </c>
      <c r="CF63" s="1" t="s">
        <v>196</v>
      </c>
      <c r="CG63" s="1" t="s">
        <v>196</v>
      </c>
      <c r="CH63" s="1" t="s">
        <v>196</v>
      </c>
      <c r="CI63" s="1" t="s">
        <v>196</v>
      </c>
      <c r="CJ63" s="1" t="s">
        <v>196</v>
      </c>
      <c r="CK63" s="1" t="s">
        <v>196</v>
      </c>
      <c r="CL63" s="1" t="s">
        <v>196</v>
      </c>
      <c r="CM63" s="1" t="s">
        <v>196</v>
      </c>
      <c r="CN63" s="1" t="s">
        <v>1213</v>
      </c>
      <c r="CO63" s="1" t="s">
        <v>196</v>
      </c>
      <c r="CP63" s="1" t="s">
        <v>196</v>
      </c>
      <c r="CQ63" s="1" t="s">
        <v>196</v>
      </c>
      <c r="CR63" s="1" t="s">
        <v>196</v>
      </c>
      <c r="CS63" s="1" t="s">
        <v>196</v>
      </c>
      <c r="CT63" s="1" t="s">
        <v>196</v>
      </c>
      <c r="CU63" s="1" t="s">
        <v>196</v>
      </c>
      <c r="CV63" s="1" t="s">
        <v>196</v>
      </c>
      <c r="CW63" s="1" t="s">
        <v>196</v>
      </c>
      <c r="CX63" s="1" t="s">
        <v>3221</v>
      </c>
      <c r="CY63" s="1" t="s">
        <v>3222</v>
      </c>
      <c r="CZ63" s="1" t="s">
        <v>3222</v>
      </c>
      <c r="DA63" s="1" t="s">
        <v>3225</v>
      </c>
      <c r="DB63" s="1" t="s">
        <v>3738</v>
      </c>
      <c r="DC63" s="1" t="s">
        <v>743</v>
      </c>
      <c r="DD63" s="1" t="s">
        <v>721</v>
      </c>
      <c r="DE63" s="1" t="s">
        <v>707</v>
      </c>
      <c r="DF63" s="1" t="s">
        <v>705</v>
      </c>
      <c r="DG63" s="1" t="s">
        <v>706</v>
      </c>
    </row>
    <row r="64" spans="1:111">
      <c r="A64" s="232" t="s">
        <v>4537</v>
      </c>
      <c r="B64" s="1" t="s">
        <v>699</v>
      </c>
      <c r="C64" s="1" t="s">
        <v>700</v>
      </c>
      <c r="D64" s="1" t="s">
        <v>851</v>
      </c>
      <c r="E64" s="1" t="s">
        <v>852</v>
      </c>
      <c r="F64" s="1" t="s">
        <v>855</v>
      </c>
      <c r="G64" s="1" t="s">
        <v>39</v>
      </c>
      <c r="H64" s="228">
        <v>46255</v>
      </c>
      <c r="I64" s="1" t="s">
        <v>372</v>
      </c>
      <c r="J64" s="1" t="s">
        <v>3739</v>
      </c>
      <c r="K64" s="1" t="s">
        <v>3740</v>
      </c>
      <c r="L64" s="1" t="s">
        <v>713</v>
      </c>
      <c r="M64" s="1" t="s">
        <v>714</v>
      </c>
      <c r="N64" s="1" t="s">
        <v>716</v>
      </c>
      <c r="O64" s="1" t="s">
        <v>717</v>
      </c>
      <c r="P64" s="1" t="s">
        <v>705</v>
      </c>
      <c r="Q64" s="1" t="s">
        <v>706</v>
      </c>
      <c r="R64" s="229">
        <v>0</v>
      </c>
      <c r="S64" s="229">
        <v>0.65625</v>
      </c>
      <c r="T64" s="1" t="s">
        <v>707</v>
      </c>
      <c r="U64" s="1" t="s">
        <v>196</v>
      </c>
      <c r="V64" s="1" t="s">
        <v>196</v>
      </c>
      <c r="W64" s="1" t="s">
        <v>196</v>
      </c>
      <c r="X64" s="1" t="s">
        <v>196</v>
      </c>
      <c r="Y64" s="1" t="s">
        <v>196</v>
      </c>
      <c r="Z64" s="1" t="s">
        <v>196</v>
      </c>
      <c r="AA64" s="1" t="s">
        <v>707</v>
      </c>
      <c r="AB64" s="1" t="s">
        <v>737</v>
      </c>
      <c r="AC64" s="1" t="s">
        <v>3741</v>
      </c>
      <c r="AD64" s="1" t="s">
        <v>3742</v>
      </c>
      <c r="AE64" s="1" t="s">
        <v>1080</v>
      </c>
      <c r="AF64" s="1" t="s">
        <v>276</v>
      </c>
      <c r="AG64" s="1" t="s">
        <v>91</v>
      </c>
      <c r="AH64" s="1" t="s">
        <v>14</v>
      </c>
      <c r="AI64" s="1" t="s">
        <v>1081</v>
      </c>
      <c r="AJ64" s="1" t="s">
        <v>276</v>
      </c>
      <c r="AK64" s="1" t="s">
        <v>91</v>
      </c>
      <c r="AL64" s="1" t="s">
        <v>14</v>
      </c>
      <c r="AM64" s="1">
        <v>8000</v>
      </c>
      <c r="AN64" s="1">
        <v>4000</v>
      </c>
      <c r="AO64" s="1">
        <v>4000</v>
      </c>
      <c r="AP64" s="1">
        <v>4000</v>
      </c>
      <c r="AQ64" s="1">
        <v>8000</v>
      </c>
      <c r="AR64" s="228">
        <v>46255</v>
      </c>
      <c r="AS64" s="228">
        <v>46262</v>
      </c>
      <c r="AT64" s="228">
        <v>46255</v>
      </c>
      <c r="AU64" s="228">
        <v>46255</v>
      </c>
      <c r="AV64" s="1" t="s">
        <v>39</v>
      </c>
      <c r="AW64" s="1" t="s">
        <v>196</v>
      </c>
      <c r="AX64" s="1" t="s">
        <v>196</v>
      </c>
      <c r="AY64" s="1" t="s">
        <v>710</v>
      </c>
      <c r="AZ64" s="1" t="s">
        <v>711</v>
      </c>
      <c r="BA64" s="1" t="s">
        <v>196</v>
      </c>
      <c r="BB64" s="228">
        <v>46262</v>
      </c>
      <c r="BC64" s="228">
        <v>46262</v>
      </c>
      <c r="BD64" s="1" t="s">
        <v>712</v>
      </c>
      <c r="BE64" s="228">
        <v>46255</v>
      </c>
      <c r="BF64" s="1" t="s">
        <v>712</v>
      </c>
      <c r="BG64" s="228">
        <v>46255</v>
      </c>
      <c r="BH64" s="1">
        <v>4000</v>
      </c>
      <c r="BI64" s="1">
        <v>8000</v>
      </c>
      <c r="BJ64" s="1" t="s">
        <v>1082</v>
      </c>
      <c r="BK64" s="1" t="s">
        <v>196</v>
      </c>
      <c r="BL64" s="1" t="s">
        <v>196</v>
      </c>
      <c r="BM64" s="1" t="s">
        <v>196</v>
      </c>
      <c r="BN64" s="1" t="s">
        <v>196</v>
      </c>
      <c r="BO64" s="1" t="s">
        <v>196</v>
      </c>
      <c r="BP64" s="1" t="s">
        <v>196</v>
      </c>
      <c r="BQ64" s="1" t="s">
        <v>196</v>
      </c>
      <c r="BR64" s="1" t="s">
        <v>196</v>
      </c>
      <c r="BS64" s="1" t="s">
        <v>196</v>
      </c>
      <c r="BT64" s="1" t="s">
        <v>1080</v>
      </c>
      <c r="BU64" s="1" t="s">
        <v>196</v>
      </c>
      <c r="BV64" s="1" t="s">
        <v>196</v>
      </c>
      <c r="BW64" s="1" t="s">
        <v>196</v>
      </c>
      <c r="BX64" s="1" t="s">
        <v>196</v>
      </c>
      <c r="BY64" s="1" t="s">
        <v>196</v>
      </c>
      <c r="BZ64" s="1" t="s">
        <v>196</v>
      </c>
      <c r="CA64" s="1" t="s">
        <v>196</v>
      </c>
      <c r="CB64" s="1" t="s">
        <v>196</v>
      </c>
      <c r="CC64" s="1" t="s">
        <v>196</v>
      </c>
      <c r="CD64" s="1" t="s">
        <v>1083</v>
      </c>
      <c r="CE64" s="1" t="s">
        <v>196</v>
      </c>
      <c r="CF64" s="1" t="s">
        <v>196</v>
      </c>
      <c r="CG64" s="1" t="s">
        <v>196</v>
      </c>
      <c r="CH64" s="1" t="s">
        <v>196</v>
      </c>
      <c r="CI64" s="1" t="s">
        <v>196</v>
      </c>
      <c r="CJ64" s="1" t="s">
        <v>196</v>
      </c>
      <c r="CK64" s="1" t="s">
        <v>196</v>
      </c>
      <c r="CL64" s="1" t="s">
        <v>196</v>
      </c>
      <c r="CM64" s="1" t="s">
        <v>196</v>
      </c>
      <c r="CN64" s="1" t="s">
        <v>1081</v>
      </c>
      <c r="CO64" s="1" t="s">
        <v>196</v>
      </c>
      <c r="CP64" s="1" t="s">
        <v>196</v>
      </c>
      <c r="CQ64" s="1" t="s">
        <v>196</v>
      </c>
      <c r="CR64" s="1" t="s">
        <v>196</v>
      </c>
      <c r="CS64" s="1" t="s">
        <v>196</v>
      </c>
      <c r="CT64" s="1" t="s">
        <v>196</v>
      </c>
      <c r="CU64" s="1" t="s">
        <v>196</v>
      </c>
      <c r="CV64" s="1" t="s">
        <v>196</v>
      </c>
      <c r="CW64" s="1" t="s">
        <v>196</v>
      </c>
      <c r="CX64" s="1" t="s">
        <v>3221</v>
      </c>
      <c r="CY64" s="1" t="s">
        <v>3222</v>
      </c>
      <c r="CZ64" s="1" t="s">
        <v>3222</v>
      </c>
      <c r="DA64" s="1" t="s">
        <v>3738</v>
      </c>
      <c r="DB64" s="1" t="s">
        <v>3243</v>
      </c>
      <c r="DC64" s="1" t="s">
        <v>737</v>
      </c>
      <c r="DD64" s="1" t="s">
        <v>707</v>
      </c>
      <c r="DE64" s="1" t="s">
        <v>707</v>
      </c>
      <c r="DF64" s="1" t="s">
        <v>705</v>
      </c>
      <c r="DG64" s="1" t="s">
        <v>706</v>
      </c>
    </row>
    <row r="65" spans="1:111">
      <c r="A65" s="232" t="s">
        <v>4537</v>
      </c>
      <c r="B65" s="1" t="s">
        <v>699</v>
      </c>
      <c r="C65" s="1" t="s">
        <v>700</v>
      </c>
      <c r="D65" s="1" t="s">
        <v>863</v>
      </c>
      <c r="E65" s="1" t="s">
        <v>864</v>
      </c>
      <c r="F65" s="1" t="s">
        <v>868</v>
      </c>
      <c r="G65" s="1" t="s">
        <v>168</v>
      </c>
      <c r="H65" s="228">
        <v>46255</v>
      </c>
      <c r="I65" s="1" t="s">
        <v>360</v>
      </c>
      <c r="J65" s="1" t="s">
        <v>3638</v>
      </c>
      <c r="K65" s="1" t="s">
        <v>3743</v>
      </c>
      <c r="L65" s="1" t="s">
        <v>796</v>
      </c>
      <c r="M65" s="1" t="s">
        <v>797</v>
      </c>
      <c r="N65" s="1" t="s">
        <v>196</v>
      </c>
      <c r="O65" s="1" t="s">
        <v>196</v>
      </c>
      <c r="P65" s="1" t="s">
        <v>196</v>
      </c>
      <c r="Q65" s="1" t="s">
        <v>196</v>
      </c>
      <c r="R65" s="229">
        <v>0</v>
      </c>
      <c r="S65" s="229">
        <v>0.70833333333333337</v>
      </c>
      <c r="T65" s="1" t="s">
        <v>707</v>
      </c>
      <c r="U65" s="1" t="s">
        <v>196</v>
      </c>
      <c r="V65" s="1" t="s">
        <v>196</v>
      </c>
      <c r="W65" s="1" t="s">
        <v>196</v>
      </c>
      <c r="X65" s="1" t="s">
        <v>196</v>
      </c>
      <c r="Y65" s="1" t="s">
        <v>196</v>
      </c>
      <c r="Z65" s="1" t="s">
        <v>196</v>
      </c>
      <c r="AA65" s="1" t="s">
        <v>707</v>
      </c>
      <c r="AB65" s="1" t="s">
        <v>707</v>
      </c>
      <c r="AC65" s="1" t="s">
        <v>707</v>
      </c>
      <c r="AD65" s="1" t="s">
        <v>707</v>
      </c>
      <c r="AE65" s="1" t="s">
        <v>196</v>
      </c>
      <c r="AF65" s="1" t="s">
        <v>196</v>
      </c>
      <c r="AG65" s="1" t="s">
        <v>196</v>
      </c>
      <c r="AH65" s="1" t="s">
        <v>196</v>
      </c>
      <c r="AI65" s="1" t="s">
        <v>3642</v>
      </c>
      <c r="AJ65" s="1" t="s">
        <v>276</v>
      </c>
      <c r="AK65" s="1" t="s">
        <v>125</v>
      </c>
      <c r="AL65" s="1" t="s">
        <v>14</v>
      </c>
      <c r="AM65" s="1">
        <v>598</v>
      </c>
      <c r="AN65" s="1">
        <v>600</v>
      </c>
      <c r="AO65" s="1">
        <v>0</v>
      </c>
      <c r="AP65" s="1">
        <v>0</v>
      </c>
      <c r="AQ65" s="1">
        <v>198</v>
      </c>
      <c r="AR65" s="228">
        <v>46251</v>
      </c>
      <c r="AS65" s="228">
        <v>46254</v>
      </c>
      <c r="AT65" s="228">
        <v>46252</v>
      </c>
      <c r="AU65" s="228">
        <v>46252</v>
      </c>
      <c r="AV65" s="1" t="s">
        <v>168</v>
      </c>
      <c r="AW65" s="1" t="s">
        <v>196</v>
      </c>
      <c r="AX65" s="1" t="s">
        <v>196</v>
      </c>
      <c r="AY65" s="1" t="s">
        <v>710</v>
      </c>
      <c r="AZ65" s="1" t="s">
        <v>711</v>
      </c>
      <c r="BA65" s="1" t="s">
        <v>196</v>
      </c>
      <c r="BB65" s="228">
        <v>46254</v>
      </c>
      <c r="BC65" s="228">
        <v>46254</v>
      </c>
      <c r="BD65" s="1" t="s">
        <v>712</v>
      </c>
      <c r="BE65" s="228">
        <v>46255</v>
      </c>
      <c r="BF65" s="1" t="s">
        <v>712</v>
      </c>
      <c r="BG65" s="228">
        <v>46255</v>
      </c>
      <c r="BH65" s="1">
        <v>600</v>
      </c>
      <c r="BI65" s="1">
        <v>598</v>
      </c>
      <c r="BJ65" s="1" t="s">
        <v>3643</v>
      </c>
      <c r="BK65" s="1" t="s">
        <v>3643</v>
      </c>
      <c r="BL65" s="1" t="s">
        <v>196</v>
      </c>
      <c r="BM65" s="1" t="s">
        <v>196</v>
      </c>
      <c r="BN65" s="1" t="s">
        <v>196</v>
      </c>
      <c r="BO65" s="1" t="s">
        <v>196</v>
      </c>
      <c r="BP65" s="1" t="s">
        <v>196</v>
      </c>
      <c r="BQ65" s="1" t="s">
        <v>196</v>
      </c>
      <c r="BR65" s="1" t="s">
        <v>196</v>
      </c>
      <c r="BS65" s="1" t="s">
        <v>196</v>
      </c>
      <c r="BT65" s="1" t="s">
        <v>3644</v>
      </c>
      <c r="BU65" s="1" t="s">
        <v>3645</v>
      </c>
      <c r="BV65" s="1" t="s">
        <v>196</v>
      </c>
      <c r="BW65" s="1" t="s">
        <v>196</v>
      </c>
      <c r="BX65" s="1" t="s">
        <v>196</v>
      </c>
      <c r="BY65" s="1" t="s">
        <v>196</v>
      </c>
      <c r="BZ65" s="1" t="s">
        <v>196</v>
      </c>
      <c r="CA65" s="1" t="s">
        <v>196</v>
      </c>
      <c r="CB65" s="1" t="s">
        <v>196</v>
      </c>
      <c r="CC65" s="1" t="s">
        <v>196</v>
      </c>
      <c r="CD65" s="1" t="s">
        <v>3646</v>
      </c>
      <c r="CE65" s="1" t="s">
        <v>196</v>
      </c>
      <c r="CF65" s="1" t="s">
        <v>196</v>
      </c>
      <c r="CG65" s="1" t="s">
        <v>196</v>
      </c>
      <c r="CH65" s="1" t="s">
        <v>196</v>
      </c>
      <c r="CI65" s="1" t="s">
        <v>196</v>
      </c>
      <c r="CJ65" s="1" t="s">
        <v>196</v>
      </c>
      <c r="CK65" s="1" t="s">
        <v>196</v>
      </c>
      <c r="CL65" s="1" t="s">
        <v>196</v>
      </c>
      <c r="CM65" s="1" t="s">
        <v>196</v>
      </c>
      <c r="CN65" s="1" t="s">
        <v>3642</v>
      </c>
      <c r="CO65" s="1" t="s">
        <v>196</v>
      </c>
      <c r="CP65" s="1" t="s">
        <v>196</v>
      </c>
      <c r="CQ65" s="1" t="s">
        <v>196</v>
      </c>
      <c r="CR65" s="1" t="s">
        <v>196</v>
      </c>
      <c r="CS65" s="1" t="s">
        <v>196</v>
      </c>
      <c r="CT65" s="1" t="s">
        <v>196</v>
      </c>
      <c r="CU65" s="1" t="s">
        <v>196</v>
      </c>
      <c r="CV65" s="1" t="s">
        <v>196</v>
      </c>
      <c r="CW65" s="1" t="s">
        <v>196</v>
      </c>
      <c r="CX65" s="1" t="s">
        <v>3221</v>
      </c>
      <c r="CY65" s="1" t="s">
        <v>3222</v>
      </c>
      <c r="CZ65" s="1" t="s">
        <v>3222</v>
      </c>
      <c r="DA65" s="1" t="s">
        <v>3224</v>
      </c>
      <c r="DB65" s="1" t="s">
        <v>3224</v>
      </c>
      <c r="DC65" s="1" t="s">
        <v>707</v>
      </c>
      <c r="DD65" s="1" t="s">
        <v>707</v>
      </c>
      <c r="DE65" s="1" t="s">
        <v>707</v>
      </c>
      <c r="DF65" s="1" t="s">
        <v>796</v>
      </c>
      <c r="DG65" s="1" t="s">
        <v>797</v>
      </c>
    </row>
    <row r="66" spans="1:111">
      <c r="A66" s="232" t="s">
        <v>4537</v>
      </c>
      <c r="B66" s="1" t="s">
        <v>699</v>
      </c>
      <c r="C66" s="1" t="s">
        <v>700</v>
      </c>
      <c r="D66" s="1" t="s">
        <v>869</v>
      </c>
      <c r="E66" s="1" t="s">
        <v>870</v>
      </c>
      <c r="F66" s="1" t="s">
        <v>848</v>
      </c>
      <c r="G66" s="1" t="s">
        <v>284</v>
      </c>
      <c r="H66" s="228">
        <v>46255</v>
      </c>
      <c r="I66" s="1" t="s">
        <v>373</v>
      </c>
      <c r="J66" s="1" t="s">
        <v>3745</v>
      </c>
      <c r="K66" s="1" t="s">
        <v>3746</v>
      </c>
      <c r="L66" s="1" t="s">
        <v>713</v>
      </c>
      <c r="M66" s="1" t="s">
        <v>714</v>
      </c>
      <c r="N66" s="1" t="s">
        <v>705</v>
      </c>
      <c r="O66" s="1" t="s">
        <v>706</v>
      </c>
      <c r="P66" s="1" t="s">
        <v>196</v>
      </c>
      <c r="Q66" s="1" t="s">
        <v>196</v>
      </c>
      <c r="R66" s="229">
        <v>0</v>
      </c>
      <c r="S66" s="229">
        <v>0.70833333333333337</v>
      </c>
      <c r="T66" s="1" t="s">
        <v>707</v>
      </c>
      <c r="U66" s="1" t="s">
        <v>196</v>
      </c>
      <c r="V66" s="1" t="s">
        <v>196</v>
      </c>
      <c r="W66" s="1" t="s">
        <v>196</v>
      </c>
      <c r="X66" s="1" t="s">
        <v>196</v>
      </c>
      <c r="Y66" s="1" t="s">
        <v>196</v>
      </c>
      <c r="Z66" s="1" t="s">
        <v>196</v>
      </c>
      <c r="AA66" s="1" t="s">
        <v>737</v>
      </c>
      <c r="AB66" s="1" t="s">
        <v>707</v>
      </c>
      <c r="AC66" s="1" t="s">
        <v>814</v>
      </c>
      <c r="AD66" s="1" t="s">
        <v>917</v>
      </c>
      <c r="AE66" s="1" t="s">
        <v>1080</v>
      </c>
      <c r="AF66" s="1" t="s">
        <v>276</v>
      </c>
      <c r="AG66" s="1" t="s">
        <v>91</v>
      </c>
      <c r="AH66" s="1" t="s">
        <v>14</v>
      </c>
      <c r="AI66" s="1" t="s">
        <v>1253</v>
      </c>
      <c r="AJ66" s="1" t="s">
        <v>276</v>
      </c>
      <c r="AK66" s="1" t="s">
        <v>91</v>
      </c>
      <c r="AL66" s="1" t="s">
        <v>281</v>
      </c>
      <c r="AM66" s="1">
        <v>1600</v>
      </c>
      <c r="AN66" s="1">
        <v>800</v>
      </c>
      <c r="AO66" s="1">
        <v>0</v>
      </c>
      <c r="AP66" s="1">
        <v>800</v>
      </c>
      <c r="AQ66" s="1">
        <v>800</v>
      </c>
      <c r="AR66" s="228">
        <v>46255</v>
      </c>
      <c r="AS66" s="228">
        <v>46261</v>
      </c>
      <c r="AT66" s="228">
        <v>46259</v>
      </c>
      <c r="AU66" s="228">
        <v>46259</v>
      </c>
      <c r="AV66" s="1" t="s">
        <v>1078</v>
      </c>
      <c r="AW66" s="1" t="s">
        <v>196</v>
      </c>
      <c r="AX66" s="1" t="s">
        <v>196</v>
      </c>
      <c r="AY66" s="1" t="s">
        <v>710</v>
      </c>
      <c r="AZ66" s="1" t="s">
        <v>711</v>
      </c>
      <c r="BA66" s="1" t="s">
        <v>196</v>
      </c>
      <c r="BB66" s="228">
        <v>46261</v>
      </c>
      <c r="BC66" s="228">
        <v>46261</v>
      </c>
      <c r="BD66" s="1" t="s">
        <v>712</v>
      </c>
      <c r="BE66" s="228">
        <v>46255</v>
      </c>
      <c r="BF66" s="1" t="s">
        <v>712</v>
      </c>
      <c r="BG66" s="228">
        <v>46258</v>
      </c>
      <c r="BH66" s="1">
        <v>800</v>
      </c>
      <c r="BI66" s="1">
        <v>800</v>
      </c>
      <c r="BJ66" s="1" t="s">
        <v>1082</v>
      </c>
      <c r="BK66" s="1" t="s">
        <v>196</v>
      </c>
      <c r="BL66" s="1" t="s">
        <v>196</v>
      </c>
      <c r="BM66" s="1" t="s">
        <v>196</v>
      </c>
      <c r="BN66" s="1" t="s">
        <v>196</v>
      </c>
      <c r="BO66" s="1" t="s">
        <v>196</v>
      </c>
      <c r="BP66" s="1" t="s">
        <v>196</v>
      </c>
      <c r="BQ66" s="1" t="s">
        <v>196</v>
      </c>
      <c r="BR66" s="1" t="s">
        <v>196</v>
      </c>
      <c r="BS66" s="1" t="s">
        <v>196</v>
      </c>
      <c r="BT66" s="1" t="s">
        <v>1080</v>
      </c>
      <c r="BU66" s="1" t="s">
        <v>196</v>
      </c>
      <c r="BV66" s="1" t="s">
        <v>196</v>
      </c>
      <c r="BW66" s="1" t="s">
        <v>196</v>
      </c>
      <c r="BX66" s="1" t="s">
        <v>196</v>
      </c>
      <c r="BY66" s="1" t="s">
        <v>196</v>
      </c>
      <c r="BZ66" s="1" t="s">
        <v>196</v>
      </c>
      <c r="CA66" s="1" t="s">
        <v>196</v>
      </c>
      <c r="CB66" s="1" t="s">
        <v>196</v>
      </c>
      <c r="CC66" s="1" t="s">
        <v>196</v>
      </c>
      <c r="CD66" s="1" t="s">
        <v>1083</v>
      </c>
      <c r="CE66" s="1" t="s">
        <v>196</v>
      </c>
      <c r="CF66" s="1" t="s">
        <v>196</v>
      </c>
      <c r="CG66" s="1" t="s">
        <v>196</v>
      </c>
      <c r="CH66" s="1" t="s">
        <v>196</v>
      </c>
      <c r="CI66" s="1" t="s">
        <v>196</v>
      </c>
      <c r="CJ66" s="1" t="s">
        <v>196</v>
      </c>
      <c r="CK66" s="1" t="s">
        <v>196</v>
      </c>
      <c r="CL66" s="1" t="s">
        <v>196</v>
      </c>
      <c r="CM66" s="1" t="s">
        <v>196</v>
      </c>
      <c r="CN66" s="1" t="s">
        <v>1253</v>
      </c>
      <c r="CO66" s="1" t="s">
        <v>196</v>
      </c>
      <c r="CP66" s="1" t="s">
        <v>196</v>
      </c>
      <c r="CQ66" s="1" t="s">
        <v>196</v>
      </c>
      <c r="CR66" s="1" t="s">
        <v>196</v>
      </c>
      <c r="CS66" s="1" t="s">
        <v>196</v>
      </c>
      <c r="CT66" s="1" t="s">
        <v>196</v>
      </c>
      <c r="CU66" s="1" t="s">
        <v>196</v>
      </c>
      <c r="CV66" s="1" t="s">
        <v>196</v>
      </c>
      <c r="CW66" s="1" t="s">
        <v>196</v>
      </c>
      <c r="CX66" s="1" t="s">
        <v>3221</v>
      </c>
      <c r="CY66" s="1" t="s">
        <v>3222</v>
      </c>
      <c r="CZ66" s="1" t="s">
        <v>3222</v>
      </c>
      <c r="DA66" s="1" t="s">
        <v>3290</v>
      </c>
      <c r="DB66" s="1" t="s">
        <v>3224</v>
      </c>
      <c r="DC66" s="1" t="s">
        <v>707</v>
      </c>
      <c r="DD66" s="1" t="s">
        <v>737</v>
      </c>
      <c r="DE66" s="1" t="s">
        <v>707</v>
      </c>
      <c r="DF66" s="1" t="s">
        <v>705</v>
      </c>
      <c r="DG66" s="1" t="s">
        <v>706</v>
      </c>
    </row>
    <row r="67" spans="1:111">
      <c r="A67" s="232" t="s">
        <v>4537</v>
      </c>
      <c r="B67" s="1" t="s">
        <v>699</v>
      </c>
      <c r="C67" s="1" t="s">
        <v>700</v>
      </c>
      <c r="D67" s="1" t="s">
        <v>869</v>
      </c>
      <c r="E67" s="1" t="s">
        <v>870</v>
      </c>
      <c r="F67" s="1" t="s">
        <v>877</v>
      </c>
      <c r="G67" s="1" t="s">
        <v>502</v>
      </c>
      <c r="H67" s="228">
        <v>46255</v>
      </c>
      <c r="I67" s="1" t="s">
        <v>368</v>
      </c>
      <c r="J67" s="1" t="s">
        <v>3609</v>
      </c>
      <c r="K67" s="1" t="s">
        <v>3747</v>
      </c>
      <c r="L67" s="1" t="s">
        <v>796</v>
      </c>
      <c r="M67" s="1" t="s">
        <v>797</v>
      </c>
      <c r="N67" s="1" t="s">
        <v>196</v>
      </c>
      <c r="O67" s="1" t="s">
        <v>196</v>
      </c>
      <c r="P67" s="1" t="s">
        <v>196</v>
      </c>
      <c r="Q67" s="1" t="s">
        <v>196</v>
      </c>
      <c r="R67" s="229">
        <v>0</v>
      </c>
      <c r="S67" s="229">
        <v>0.64583333333333337</v>
      </c>
      <c r="T67" s="1" t="s">
        <v>707</v>
      </c>
      <c r="U67" s="1" t="s">
        <v>196</v>
      </c>
      <c r="V67" s="1" t="s">
        <v>196</v>
      </c>
      <c r="W67" s="1" t="s">
        <v>196</v>
      </c>
      <c r="X67" s="1" t="s">
        <v>196</v>
      </c>
      <c r="Y67" s="1" t="s">
        <v>196</v>
      </c>
      <c r="Z67" s="1" t="s">
        <v>196</v>
      </c>
      <c r="AA67" s="1" t="s">
        <v>751</v>
      </c>
      <c r="AB67" s="1" t="s">
        <v>708</v>
      </c>
      <c r="AC67" s="1" t="s">
        <v>871</v>
      </c>
      <c r="AD67" s="1" t="s">
        <v>782</v>
      </c>
      <c r="AE67" s="1" t="s">
        <v>806</v>
      </c>
      <c r="AF67" s="1" t="s">
        <v>276</v>
      </c>
      <c r="AG67" s="1" t="s">
        <v>196</v>
      </c>
      <c r="AH67" s="1" t="s">
        <v>105</v>
      </c>
      <c r="AI67" s="1" t="s">
        <v>807</v>
      </c>
      <c r="AJ67" s="1" t="s">
        <v>276</v>
      </c>
      <c r="AK67" s="1" t="s">
        <v>196</v>
      </c>
      <c r="AL67" s="1" t="s">
        <v>122</v>
      </c>
      <c r="AM67" s="1">
        <v>4500</v>
      </c>
      <c r="AN67" s="1">
        <v>4500</v>
      </c>
      <c r="AO67" s="1">
        <v>4500</v>
      </c>
      <c r="AP67" s="1">
        <v>4500</v>
      </c>
      <c r="AQ67" s="1">
        <v>4500</v>
      </c>
      <c r="AR67" s="228">
        <v>46253</v>
      </c>
      <c r="AS67" s="228">
        <v>46259</v>
      </c>
      <c r="AT67" s="228">
        <v>46255</v>
      </c>
      <c r="AU67" s="228">
        <v>46255</v>
      </c>
      <c r="AV67" s="1" t="s">
        <v>491</v>
      </c>
      <c r="AW67" s="1" t="s">
        <v>196</v>
      </c>
      <c r="AX67" s="1" t="s">
        <v>196</v>
      </c>
      <c r="AY67" s="1" t="s">
        <v>710</v>
      </c>
      <c r="AZ67" s="1" t="s">
        <v>711</v>
      </c>
      <c r="BA67" s="1" t="s">
        <v>196</v>
      </c>
      <c r="BB67" s="228">
        <v>46259</v>
      </c>
      <c r="BC67" s="228">
        <v>46259</v>
      </c>
      <c r="BD67" s="1" t="s">
        <v>712</v>
      </c>
      <c r="BE67" s="228">
        <v>46255</v>
      </c>
      <c r="BF67" s="1" t="s">
        <v>712</v>
      </c>
      <c r="BG67" s="228">
        <v>46255</v>
      </c>
      <c r="BH67" s="1">
        <v>4500</v>
      </c>
      <c r="BI67" s="1">
        <v>4500</v>
      </c>
      <c r="BJ67" s="1" t="s">
        <v>808</v>
      </c>
      <c r="BK67" s="1" t="s">
        <v>196</v>
      </c>
      <c r="BL67" s="1" t="s">
        <v>196</v>
      </c>
      <c r="BM67" s="1" t="s">
        <v>196</v>
      </c>
      <c r="BN67" s="1" t="s">
        <v>196</v>
      </c>
      <c r="BO67" s="1" t="s">
        <v>196</v>
      </c>
      <c r="BP67" s="1" t="s">
        <v>196</v>
      </c>
      <c r="BQ67" s="1" t="s">
        <v>196</v>
      </c>
      <c r="BR67" s="1" t="s">
        <v>196</v>
      </c>
      <c r="BS67" s="1" t="s">
        <v>196</v>
      </c>
      <c r="BT67" s="1" t="s">
        <v>806</v>
      </c>
      <c r="BU67" s="1" t="s">
        <v>196</v>
      </c>
      <c r="BV67" s="1" t="s">
        <v>196</v>
      </c>
      <c r="BW67" s="1" t="s">
        <v>196</v>
      </c>
      <c r="BX67" s="1" t="s">
        <v>196</v>
      </c>
      <c r="BY67" s="1" t="s">
        <v>196</v>
      </c>
      <c r="BZ67" s="1" t="s">
        <v>196</v>
      </c>
      <c r="CA67" s="1" t="s">
        <v>196</v>
      </c>
      <c r="CB67" s="1" t="s">
        <v>196</v>
      </c>
      <c r="CC67" s="1" t="s">
        <v>196</v>
      </c>
      <c r="CD67" s="1" t="s">
        <v>809</v>
      </c>
      <c r="CE67" s="1" t="s">
        <v>196</v>
      </c>
      <c r="CF67" s="1" t="s">
        <v>196</v>
      </c>
      <c r="CG67" s="1" t="s">
        <v>196</v>
      </c>
      <c r="CH67" s="1" t="s">
        <v>196</v>
      </c>
      <c r="CI67" s="1" t="s">
        <v>196</v>
      </c>
      <c r="CJ67" s="1" t="s">
        <v>196</v>
      </c>
      <c r="CK67" s="1" t="s">
        <v>196</v>
      </c>
      <c r="CL67" s="1" t="s">
        <v>196</v>
      </c>
      <c r="CM67" s="1" t="s">
        <v>196</v>
      </c>
      <c r="CN67" s="1" t="s">
        <v>807</v>
      </c>
      <c r="CO67" s="1" t="s">
        <v>196</v>
      </c>
      <c r="CP67" s="1" t="s">
        <v>196</v>
      </c>
      <c r="CQ67" s="1" t="s">
        <v>196</v>
      </c>
      <c r="CR67" s="1" t="s">
        <v>196</v>
      </c>
      <c r="CS67" s="1" t="s">
        <v>196</v>
      </c>
      <c r="CT67" s="1" t="s">
        <v>196</v>
      </c>
      <c r="CU67" s="1" t="s">
        <v>196</v>
      </c>
      <c r="CV67" s="1" t="s">
        <v>196</v>
      </c>
      <c r="CW67" s="1" t="s">
        <v>196</v>
      </c>
      <c r="CX67" s="1" t="s">
        <v>3221</v>
      </c>
      <c r="CY67" s="1" t="s">
        <v>3222</v>
      </c>
      <c r="CZ67" s="1" t="s">
        <v>3222</v>
      </c>
      <c r="DA67" s="1" t="s">
        <v>3225</v>
      </c>
      <c r="DB67" s="1" t="s">
        <v>3290</v>
      </c>
      <c r="DC67" s="1" t="s">
        <v>708</v>
      </c>
      <c r="DD67" s="1" t="s">
        <v>751</v>
      </c>
      <c r="DE67" s="1" t="s">
        <v>707</v>
      </c>
      <c r="DF67" s="1" t="s">
        <v>796</v>
      </c>
      <c r="DG67" s="1" t="s">
        <v>797</v>
      </c>
    </row>
    <row r="68" spans="1:111">
      <c r="A68" s="232" t="s">
        <v>4537</v>
      </c>
      <c r="B68" s="1" t="s">
        <v>699</v>
      </c>
      <c r="C68" s="1" t="s">
        <v>700</v>
      </c>
      <c r="D68" s="1" t="s">
        <v>785</v>
      </c>
      <c r="E68" s="1" t="s">
        <v>786</v>
      </c>
      <c r="F68" s="1" t="s">
        <v>787</v>
      </c>
      <c r="G68" s="1" t="s">
        <v>36</v>
      </c>
      <c r="H68" s="228">
        <v>46254</v>
      </c>
      <c r="I68" s="1" t="s">
        <v>368</v>
      </c>
      <c r="J68" s="1" t="s">
        <v>3609</v>
      </c>
      <c r="K68" s="1" t="s">
        <v>3681</v>
      </c>
      <c r="L68" s="1" t="s">
        <v>788</v>
      </c>
      <c r="M68" s="1" t="s">
        <v>789</v>
      </c>
      <c r="N68" s="1" t="s">
        <v>776</v>
      </c>
      <c r="O68" s="1" t="s">
        <v>777</v>
      </c>
      <c r="P68" s="1" t="s">
        <v>196</v>
      </c>
      <c r="Q68" s="1" t="s">
        <v>196</v>
      </c>
      <c r="R68" s="229">
        <v>0</v>
      </c>
      <c r="S68" s="229">
        <v>0.70833333333333337</v>
      </c>
      <c r="T68" s="1" t="s">
        <v>707</v>
      </c>
      <c r="U68" s="1" t="s">
        <v>196</v>
      </c>
      <c r="V68" s="1" t="s">
        <v>196</v>
      </c>
      <c r="W68" s="1" t="s">
        <v>196</v>
      </c>
      <c r="X68" s="1" t="s">
        <v>196</v>
      </c>
      <c r="Y68" s="1" t="s">
        <v>196</v>
      </c>
      <c r="Z68" s="1" t="s">
        <v>196</v>
      </c>
      <c r="AA68" s="1" t="s">
        <v>737</v>
      </c>
      <c r="AB68" s="1" t="s">
        <v>737</v>
      </c>
      <c r="AC68" s="1" t="s">
        <v>1024</v>
      </c>
      <c r="AD68" s="1" t="s">
        <v>2030</v>
      </c>
      <c r="AE68" s="1" t="s">
        <v>806</v>
      </c>
      <c r="AF68" s="1" t="s">
        <v>276</v>
      </c>
      <c r="AG68" s="1" t="s">
        <v>196</v>
      </c>
      <c r="AH68" s="1" t="s">
        <v>105</v>
      </c>
      <c r="AI68" s="1" t="s">
        <v>807</v>
      </c>
      <c r="AJ68" s="1" t="s">
        <v>276</v>
      </c>
      <c r="AK68" s="1" t="s">
        <v>196</v>
      </c>
      <c r="AL68" s="1" t="s">
        <v>122</v>
      </c>
      <c r="AM68" s="1">
        <v>4500</v>
      </c>
      <c r="AN68" s="1">
        <v>4500</v>
      </c>
      <c r="AO68" s="1">
        <v>1500</v>
      </c>
      <c r="AP68" s="1">
        <v>1500</v>
      </c>
      <c r="AQ68" s="1">
        <v>1500</v>
      </c>
      <c r="AR68" s="228">
        <v>46253</v>
      </c>
      <c r="AS68" s="228">
        <v>46259</v>
      </c>
      <c r="AT68" s="228">
        <v>46253</v>
      </c>
      <c r="AU68" s="228">
        <v>46254</v>
      </c>
      <c r="AV68" s="1" t="s">
        <v>491</v>
      </c>
      <c r="AW68" s="1" t="s">
        <v>196</v>
      </c>
      <c r="AX68" s="1" t="s">
        <v>196</v>
      </c>
      <c r="AY68" s="1" t="s">
        <v>710</v>
      </c>
      <c r="AZ68" s="1" t="s">
        <v>711</v>
      </c>
      <c r="BA68" s="1" t="s">
        <v>196</v>
      </c>
      <c r="BB68" s="228">
        <v>46259</v>
      </c>
      <c r="BC68" s="228">
        <v>46259</v>
      </c>
      <c r="BD68" s="1" t="s">
        <v>712</v>
      </c>
      <c r="BE68" s="228">
        <v>46254</v>
      </c>
      <c r="BF68" s="1" t="s">
        <v>712</v>
      </c>
      <c r="BG68" s="228">
        <v>46255</v>
      </c>
      <c r="BH68" s="1">
        <v>4500</v>
      </c>
      <c r="BI68" s="1">
        <v>4500</v>
      </c>
      <c r="BJ68" s="1" t="s">
        <v>808</v>
      </c>
      <c r="BK68" s="1" t="s">
        <v>196</v>
      </c>
      <c r="BL68" s="1" t="s">
        <v>196</v>
      </c>
      <c r="BM68" s="1" t="s">
        <v>196</v>
      </c>
      <c r="BN68" s="1" t="s">
        <v>196</v>
      </c>
      <c r="BO68" s="1" t="s">
        <v>196</v>
      </c>
      <c r="BP68" s="1" t="s">
        <v>196</v>
      </c>
      <c r="BQ68" s="1" t="s">
        <v>196</v>
      </c>
      <c r="BR68" s="1" t="s">
        <v>196</v>
      </c>
      <c r="BS68" s="1" t="s">
        <v>196</v>
      </c>
      <c r="BT68" s="1" t="s">
        <v>806</v>
      </c>
      <c r="BU68" s="1" t="s">
        <v>196</v>
      </c>
      <c r="BV68" s="1" t="s">
        <v>196</v>
      </c>
      <c r="BW68" s="1" t="s">
        <v>196</v>
      </c>
      <c r="BX68" s="1" t="s">
        <v>196</v>
      </c>
      <c r="BY68" s="1" t="s">
        <v>196</v>
      </c>
      <c r="BZ68" s="1" t="s">
        <v>196</v>
      </c>
      <c r="CA68" s="1" t="s">
        <v>196</v>
      </c>
      <c r="CB68" s="1" t="s">
        <v>196</v>
      </c>
      <c r="CC68" s="1" t="s">
        <v>196</v>
      </c>
      <c r="CD68" s="1" t="s">
        <v>809</v>
      </c>
      <c r="CE68" s="1" t="s">
        <v>196</v>
      </c>
      <c r="CF68" s="1" t="s">
        <v>196</v>
      </c>
      <c r="CG68" s="1" t="s">
        <v>196</v>
      </c>
      <c r="CH68" s="1" t="s">
        <v>196</v>
      </c>
      <c r="CI68" s="1" t="s">
        <v>196</v>
      </c>
      <c r="CJ68" s="1" t="s">
        <v>196</v>
      </c>
      <c r="CK68" s="1" t="s">
        <v>196</v>
      </c>
      <c r="CL68" s="1" t="s">
        <v>196</v>
      </c>
      <c r="CM68" s="1" t="s">
        <v>196</v>
      </c>
      <c r="CN68" s="1" t="s">
        <v>807</v>
      </c>
      <c r="CO68" s="1" t="s">
        <v>196</v>
      </c>
      <c r="CP68" s="1" t="s">
        <v>196</v>
      </c>
      <c r="CQ68" s="1" t="s">
        <v>196</v>
      </c>
      <c r="CR68" s="1" t="s">
        <v>196</v>
      </c>
      <c r="CS68" s="1" t="s">
        <v>196</v>
      </c>
      <c r="CT68" s="1" t="s">
        <v>196</v>
      </c>
      <c r="CU68" s="1" t="s">
        <v>196</v>
      </c>
      <c r="CV68" s="1" t="s">
        <v>196</v>
      </c>
      <c r="CW68" s="1" t="s">
        <v>196</v>
      </c>
      <c r="CX68" s="1" t="s">
        <v>3221</v>
      </c>
      <c r="CY68" s="1" t="s">
        <v>3222</v>
      </c>
      <c r="CZ68" s="1" t="s">
        <v>3222</v>
      </c>
      <c r="DA68" s="1" t="s">
        <v>3682</v>
      </c>
      <c r="DB68" s="1" t="s">
        <v>3224</v>
      </c>
      <c r="DC68" s="1" t="s">
        <v>737</v>
      </c>
      <c r="DD68" s="1" t="s">
        <v>737</v>
      </c>
      <c r="DE68" s="1" t="s">
        <v>707</v>
      </c>
      <c r="DF68" s="1" t="s">
        <v>788</v>
      </c>
      <c r="DG68" s="1" t="s">
        <v>789</v>
      </c>
    </row>
    <row r="69" spans="1:111">
      <c r="A69" s="232" t="s">
        <v>4537</v>
      </c>
      <c r="B69" s="1" t="s">
        <v>699</v>
      </c>
      <c r="C69" s="1" t="s">
        <v>700</v>
      </c>
      <c r="D69" s="1" t="s">
        <v>785</v>
      </c>
      <c r="E69" s="1" t="s">
        <v>786</v>
      </c>
      <c r="F69" s="1" t="s">
        <v>787</v>
      </c>
      <c r="G69" s="1" t="s">
        <v>36</v>
      </c>
      <c r="H69" s="228">
        <v>46254</v>
      </c>
      <c r="I69" s="1" t="s">
        <v>377</v>
      </c>
      <c r="J69" s="1" t="s">
        <v>3560</v>
      </c>
      <c r="K69" s="1" t="s">
        <v>3683</v>
      </c>
      <c r="L69" s="1" t="s">
        <v>788</v>
      </c>
      <c r="M69" s="1" t="s">
        <v>789</v>
      </c>
      <c r="N69" s="1" t="s">
        <v>776</v>
      </c>
      <c r="O69" s="1" t="s">
        <v>777</v>
      </c>
      <c r="P69" s="1" t="s">
        <v>196</v>
      </c>
      <c r="Q69" s="1" t="s">
        <v>196</v>
      </c>
      <c r="R69" s="229">
        <v>0</v>
      </c>
      <c r="S69" s="229">
        <v>0.62152777777777779</v>
      </c>
      <c r="T69" s="1" t="s">
        <v>707</v>
      </c>
      <c r="U69" s="1" t="s">
        <v>196</v>
      </c>
      <c r="V69" s="1" t="s">
        <v>196</v>
      </c>
      <c r="W69" s="1" t="s">
        <v>196</v>
      </c>
      <c r="X69" s="1" t="s">
        <v>196</v>
      </c>
      <c r="Y69" s="1" t="s">
        <v>196</v>
      </c>
      <c r="Z69" s="1" t="s">
        <v>196</v>
      </c>
      <c r="AA69" s="1" t="s">
        <v>744</v>
      </c>
      <c r="AB69" s="1" t="s">
        <v>707</v>
      </c>
      <c r="AC69" s="1" t="s">
        <v>721</v>
      </c>
      <c r="AD69" s="1" t="s">
        <v>3684</v>
      </c>
      <c r="AE69" s="1" t="s">
        <v>3563</v>
      </c>
      <c r="AF69" s="1" t="s">
        <v>276</v>
      </c>
      <c r="AG69" s="1" t="s">
        <v>196</v>
      </c>
      <c r="AH69" s="1" t="s">
        <v>78</v>
      </c>
      <c r="AI69" s="1" t="s">
        <v>1751</v>
      </c>
      <c r="AJ69" s="1" t="s">
        <v>276</v>
      </c>
      <c r="AK69" s="1" t="s">
        <v>196</v>
      </c>
      <c r="AL69" s="1" t="s">
        <v>78</v>
      </c>
      <c r="AM69" s="1">
        <v>248</v>
      </c>
      <c r="AN69" s="1">
        <v>496</v>
      </c>
      <c r="AO69" s="1">
        <v>496</v>
      </c>
      <c r="AP69" s="1">
        <v>496</v>
      </c>
      <c r="AQ69" s="1">
        <v>248</v>
      </c>
      <c r="AR69" s="228">
        <v>46253</v>
      </c>
      <c r="AS69" s="228">
        <v>46258</v>
      </c>
      <c r="AT69" s="228">
        <v>46254</v>
      </c>
      <c r="AU69" s="228">
        <v>46254</v>
      </c>
      <c r="AV69" s="1" t="s">
        <v>792</v>
      </c>
      <c r="AW69" s="1" t="s">
        <v>196</v>
      </c>
      <c r="AX69" s="1" t="s">
        <v>196</v>
      </c>
      <c r="AY69" s="1" t="s">
        <v>710</v>
      </c>
      <c r="AZ69" s="1" t="s">
        <v>711</v>
      </c>
      <c r="BA69" s="1" t="s">
        <v>196</v>
      </c>
      <c r="BB69" s="228">
        <v>46258</v>
      </c>
      <c r="BC69" s="228">
        <v>46258</v>
      </c>
      <c r="BD69" s="1" t="s">
        <v>712</v>
      </c>
      <c r="BE69" s="228">
        <v>46254</v>
      </c>
      <c r="BF69" s="1" t="s">
        <v>712</v>
      </c>
      <c r="BG69" s="228">
        <v>46254</v>
      </c>
      <c r="BH69" s="1">
        <v>496</v>
      </c>
      <c r="BI69" s="1">
        <v>248</v>
      </c>
      <c r="BJ69" s="1" t="s">
        <v>3564</v>
      </c>
      <c r="BK69" s="1" t="s">
        <v>196</v>
      </c>
      <c r="BL69" s="1" t="s">
        <v>196</v>
      </c>
      <c r="BM69" s="1" t="s">
        <v>196</v>
      </c>
      <c r="BN69" s="1" t="s">
        <v>196</v>
      </c>
      <c r="BO69" s="1" t="s">
        <v>196</v>
      </c>
      <c r="BP69" s="1" t="s">
        <v>196</v>
      </c>
      <c r="BQ69" s="1" t="s">
        <v>196</v>
      </c>
      <c r="BR69" s="1" t="s">
        <v>196</v>
      </c>
      <c r="BS69" s="1" t="s">
        <v>196</v>
      </c>
      <c r="BT69" s="1" t="s">
        <v>3563</v>
      </c>
      <c r="BU69" s="1" t="s">
        <v>196</v>
      </c>
      <c r="BV69" s="1" t="s">
        <v>196</v>
      </c>
      <c r="BW69" s="1" t="s">
        <v>196</v>
      </c>
      <c r="BX69" s="1" t="s">
        <v>196</v>
      </c>
      <c r="BY69" s="1" t="s">
        <v>196</v>
      </c>
      <c r="BZ69" s="1" t="s">
        <v>196</v>
      </c>
      <c r="CA69" s="1" t="s">
        <v>196</v>
      </c>
      <c r="CB69" s="1" t="s">
        <v>196</v>
      </c>
      <c r="CC69" s="1" t="s">
        <v>196</v>
      </c>
      <c r="CD69" s="1" t="s">
        <v>3565</v>
      </c>
      <c r="CE69" s="1" t="s">
        <v>196</v>
      </c>
      <c r="CF69" s="1" t="s">
        <v>196</v>
      </c>
      <c r="CG69" s="1" t="s">
        <v>196</v>
      </c>
      <c r="CH69" s="1" t="s">
        <v>196</v>
      </c>
      <c r="CI69" s="1" t="s">
        <v>196</v>
      </c>
      <c r="CJ69" s="1" t="s">
        <v>196</v>
      </c>
      <c r="CK69" s="1" t="s">
        <v>196</v>
      </c>
      <c r="CL69" s="1" t="s">
        <v>196</v>
      </c>
      <c r="CM69" s="1" t="s">
        <v>196</v>
      </c>
      <c r="CN69" s="1" t="s">
        <v>1751</v>
      </c>
      <c r="CO69" s="1" t="s">
        <v>196</v>
      </c>
      <c r="CP69" s="1" t="s">
        <v>196</v>
      </c>
      <c r="CQ69" s="1" t="s">
        <v>196</v>
      </c>
      <c r="CR69" s="1" t="s">
        <v>196</v>
      </c>
      <c r="CS69" s="1" t="s">
        <v>196</v>
      </c>
      <c r="CT69" s="1" t="s">
        <v>196</v>
      </c>
      <c r="CU69" s="1" t="s">
        <v>196</v>
      </c>
      <c r="CV69" s="1" t="s">
        <v>196</v>
      </c>
      <c r="CW69" s="1" t="s">
        <v>196</v>
      </c>
      <c r="CX69" s="1" t="s">
        <v>3221</v>
      </c>
      <c r="CY69" s="1" t="s">
        <v>3222</v>
      </c>
      <c r="CZ69" s="1" t="s">
        <v>3222</v>
      </c>
      <c r="DA69" s="1" t="s">
        <v>3253</v>
      </c>
      <c r="DB69" s="1" t="s">
        <v>3682</v>
      </c>
      <c r="DC69" s="1" t="s">
        <v>707</v>
      </c>
      <c r="DD69" s="1" t="s">
        <v>744</v>
      </c>
      <c r="DE69" s="1" t="s">
        <v>707</v>
      </c>
      <c r="DF69" s="1" t="s">
        <v>788</v>
      </c>
      <c r="DG69" s="1" t="s">
        <v>789</v>
      </c>
    </row>
    <row r="70" spans="1:111">
      <c r="A70" s="232" t="s">
        <v>4537</v>
      </c>
      <c r="B70" s="1" t="s">
        <v>699</v>
      </c>
      <c r="C70" s="1" t="s">
        <v>700</v>
      </c>
      <c r="D70" s="1" t="s">
        <v>785</v>
      </c>
      <c r="E70" s="1" t="s">
        <v>786</v>
      </c>
      <c r="F70" s="1" t="s">
        <v>787</v>
      </c>
      <c r="G70" s="1" t="s">
        <v>36</v>
      </c>
      <c r="H70" s="228">
        <v>46254</v>
      </c>
      <c r="I70" s="1" t="s">
        <v>378</v>
      </c>
      <c r="J70" s="1" t="s">
        <v>3566</v>
      </c>
      <c r="K70" s="1" t="s">
        <v>3685</v>
      </c>
      <c r="L70" s="1" t="s">
        <v>788</v>
      </c>
      <c r="M70" s="1" t="s">
        <v>789</v>
      </c>
      <c r="N70" s="1" t="s">
        <v>776</v>
      </c>
      <c r="O70" s="1" t="s">
        <v>777</v>
      </c>
      <c r="P70" s="1" t="s">
        <v>196</v>
      </c>
      <c r="Q70" s="1" t="s">
        <v>196</v>
      </c>
      <c r="R70" s="229">
        <v>0</v>
      </c>
      <c r="S70" s="229">
        <v>0.58680555555555558</v>
      </c>
      <c r="T70" s="1" t="s">
        <v>707</v>
      </c>
      <c r="U70" s="1" t="s">
        <v>196</v>
      </c>
      <c r="V70" s="1" t="s">
        <v>196</v>
      </c>
      <c r="W70" s="1" t="s">
        <v>196</v>
      </c>
      <c r="X70" s="1" t="s">
        <v>196</v>
      </c>
      <c r="Y70" s="1" t="s">
        <v>196</v>
      </c>
      <c r="Z70" s="1" t="s">
        <v>196</v>
      </c>
      <c r="AA70" s="1" t="s">
        <v>742</v>
      </c>
      <c r="AB70" s="1" t="s">
        <v>707</v>
      </c>
      <c r="AC70" s="1" t="s">
        <v>744</v>
      </c>
      <c r="AD70" s="1" t="s">
        <v>3686</v>
      </c>
      <c r="AE70" s="1" t="s">
        <v>3687</v>
      </c>
      <c r="AF70" s="1" t="s">
        <v>276</v>
      </c>
      <c r="AG70" s="1" t="s">
        <v>196</v>
      </c>
      <c r="AH70" s="1" t="s">
        <v>78</v>
      </c>
      <c r="AI70" s="1" t="s">
        <v>2362</v>
      </c>
      <c r="AJ70" s="1" t="s">
        <v>276</v>
      </c>
      <c r="AK70" s="1" t="s">
        <v>196</v>
      </c>
      <c r="AL70" s="1" t="s">
        <v>78</v>
      </c>
      <c r="AM70" s="1">
        <v>85</v>
      </c>
      <c r="AN70" s="1">
        <v>174</v>
      </c>
      <c r="AO70" s="1">
        <v>174</v>
      </c>
      <c r="AP70" s="1">
        <v>174</v>
      </c>
      <c r="AQ70" s="1">
        <v>0</v>
      </c>
      <c r="AR70" s="228">
        <v>46253</v>
      </c>
      <c r="AS70" s="228">
        <v>46258</v>
      </c>
      <c r="AT70" s="228">
        <v>46254</v>
      </c>
      <c r="AU70" s="228">
        <v>46254</v>
      </c>
      <c r="AV70" s="1" t="s">
        <v>792</v>
      </c>
      <c r="AW70" s="1" t="s">
        <v>196</v>
      </c>
      <c r="AX70" s="1" t="s">
        <v>196</v>
      </c>
      <c r="AY70" s="1" t="s">
        <v>710</v>
      </c>
      <c r="AZ70" s="1" t="s">
        <v>711</v>
      </c>
      <c r="BA70" s="1" t="s">
        <v>196</v>
      </c>
      <c r="BB70" s="228">
        <v>46258</v>
      </c>
      <c r="BC70" s="228">
        <v>46258</v>
      </c>
      <c r="BD70" s="1" t="s">
        <v>712</v>
      </c>
      <c r="BE70" s="228">
        <v>46255</v>
      </c>
      <c r="BF70" s="1" t="s">
        <v>712</v>
      </c>
      <c r="BG70" s="228">
        <v>46255</v>
      </c>
      <c r="BH70" s="1">
        <v>174</v>
      </c>
      <c r="BI70" s="1">
        <v>85</v>
      </c>
      <c r="BJ70" s="1" t="s">
        <v>3569</v>
      </c>
      <c r="BK70" s="1" t="s">
        <v>196</v>
      </c>
      <c r="BL70" s="1" t="s">
        <v>196</v>
      </c>
      <c r="BM70" s="1" t="s">
        <v>196</v>
      </c>
      <c r="BN70" s="1" t="s">
        <v>196</v>
      </c>
      <c r="BO70" s="1" t="s">
        <v>196</v>
      </c>
      <c r="BP70" s="1" t="s">
        <v>196</v>
      </c>
      <c r="BQ70" s="1" t="s">
        <v>196</v>
      </c>
      <c r="BR70" s="1" t="s">
        <v>196</v>
      </c>
      <c r="BS70" s="1" t="s">
        <v>196</v>
      </c>
      <c r="BT70" s="1" t="s">
        <v>3687</v>
      </c>
      <c r="BU70" s="1" t="s">
        <v>196</v>
      </c>
      <c r="BV70" s="1" t="s">
        <v>196</v>
      </c>
      <c r="BW70" s="1" t="s">
        <v>196</v>
      </c>
      <c r="BX70" s="1" t="s">
        <v>196</v>
      </c>
      <c r="BY70" s="1" t="s">
        <v>196</v>
      </c>
      <c r="BZ70" s="1" t="s">
        <v>196</v>
      </c>
      <c r="CA70" s="1" t="s">
        <v>196</v>
      </c>
      <c r="CB70" s="1" t="s">
        <v>196</v>
      </c>
      <c r="CC70" s="1" t="s">
        <v>196</v>
      </c>
      <c r="CD70" s="1" t="s">
        <v>3570</v>
      </c>
      <c r="CE70" s="1" t="s">
        <v>196</v>
      </c>
      <c r="CF70" s="1" t="s">
        <v>196</v>
      </c>
      <c r="CG70" s="1" t="s">
        <v>196</v>
      </c>
      <c r="CH70" s="1" t="s">
        <v>196</v>
      </c>
      <c r="CI70" s="1" t="s">
        <v>196</v>
      </c>
      <c r="CJ70" s="1" t="s">
        <v>196</v>
      </c>
      <c r="CK70" s="1" t="s">
        <v>196</v>
      </c>
      <c r="CL70" s="1" t="s">
        <v>196</v>
      </c>
      <c r="CM70" s="1" t="s">
        <v>196</v>
      </c>
      <c r="CN70" s="1" t="s">
        <v>2362</v>
      </c>
      <c r="CO70" s="1" t="s">
        <v>196</v>
      </c>
      <c r="CP70" s="1" t="s">
        <v>196</v>
      </c>
      <c r="CQ70" s="1" t="s">
        <v>196</v>
      </c>
      <c r="CR70" s="1" t="s">
        <v>196</v>
      </c>
      <c r="CS70" s="1" t="s">
        <v>196</v>
      </c>
      <c r="CT70" s="1" t="s">
        <v>196</v>
      </c>
      <c r="CU70" s="1" t="s">
        <v>196</v>
      </c>
      <c r="CV70" s="1" t="s">
        <v>196</v>
      </c>
      <c r="CW70" s="1" t="s">
        <v>196</v>
      </c>
      <c r="CX70" s="1" t="s">
        <v>3221</v>
      </c>
      <c r="CY70" s="1" t="s">
        <v>3222</v>
      </c>
      <c r="CZ70" s="1" t="s">
        <v>3222</v>
      </c>
      <c r="DA70" s="1" t="s">
        <v>3284</v>
      </c>
      <c r="DB70" s="1" t="s">
        <v>3292</v>
      </c>
      <c r="DC70" s="1" t="s">
        <v>707</v>
      </c>
      <c r="DD70" s="1" t="s">
        <v>742</v>
      </c>
      <c r="DE70" s="1" t="s">
        <v>707</v>
      </c>
      <c r="DF70" s="1" t="s">
        <v>788</v>
      </c>
      <c r="DG70" s="1" t="s">
        <v>789</v>
      </c>
    </row>
    <row r="71" spans="1:111">
      <c r="A71" s="232" t="s">
        <v>4537</v>
      </c>
      <c r="B71" s="1" t="s">
        <v>699</v>
      </c>
      <c r="C71" s="1" t="s">
        <v>700</v>
      </c>
      <c r="D71" s="1" t="s">
        <v>785</v>
      </c>
      <c r="E71" s="1" t="s">
        <v>786</v>
      </c>
      <c r="F71" s="1" t="s">
        <v>787</v>
      </c>
      <c r="G71" s="1" t="s">
        <v>36</v>
      </c>
      <c r="H71" s="228">
        <v>46254</v>
      </c>
      <c r="I71" s="1" t="s">
        <v>381</v>
      </c>
      <c r="J71" s="1" t="s">
        <v>3688</v>
      </c>
      <c r="K71" s="1" t="s">
        <v>3689</v>
      </c>
      <c r="L71" s="1" t="s">
        <v>788</v>
      </c>
      <c r="M71" s="1" t="s">
        <v>789</v>
      </c>
      <c r="N71" s="1" t="s">
        <v>776</v>
      </c>
      <c r="O71" s="1" t="s">
        <v>777</v>
      </c>
      <c r="P71" s="1" t="s">
        <v>196</v>
      </c>
      <c r="Q71" s="1" t="s">
        <v>196</v>
      </c>
      <c r="R71" s="229">
        <v>0</v>
      </c>
      <c r="S71" s="229">
        <v>0.39583333333333331</v>
      </c>
      <c r="T71" s="1" t="s">
        <v>707</v>
      </c>
      <c r="U71" s="1" t="s">
        <v>196</v>
      </c>
      <c r="V71" s="1" t="s">
        <v>196</v>
      </c>
      <c r="W71" s="1" t="s">
        <v>196</v>
      </c>
      <c r="X71" s="1" t="s">
        <v>196</v>
      </c>
      <c r="Y71" s="1" t="s">
        <v>196</v>
      </c>
      <c r="Z71" s="1" t="s">
        <v>196</v>
      </c>
      <c r="AA71" s="1" t="s">
        <v>743</v>
      </c>
      <c r="AB71" s="1" t="s">
        <v>707</v>
      </c>
      <c r="AC71" s="1" t="s">
        <v>708</v>
      </c>
      <c r="AD71" s="1" t="s">
        <v>3690</v>
      </c>
      <c r="AE71" s="1" t="s">
        <v>3691</v>
      </c>
      <c r="AF71" s="1" t="s">
        <v>276</v>
      </c>
      <c r="AG71" s="1" t="s">
        <v>196</v>
      </c>
      <c r="AH71" s="1" t="s">
        <v>15</v>
      </c>
      <c r="AI71" s="1" t="s">
        <v>2455</v>
      </c>
      <c r="AJ71" s="1" t="s">
        <v>276</v>
      </c>
      <c r="AK71" s="1" t="s">
        <v>196</v>
      </c>
      <c r="AL71" s="1" t="s">
        <v>15</v>
      </c>
      <c r="AM71" s="1">
        <v>144</v>
      </c>
      <c r="AN71" s="1">
        <v>288</v>
      </c>
      <c r="AO71" s="1">
        <v>288</v>
      </c>
      <c r="AP71" s="1">
        <v>288</v>
      </c>
      <c r="AQ71" s="1">
        <v>144</v>
      </c>
      <c r="AR71" s="228">
        <v>46253</v>
      </c>
      <c r="AS71" s="228">
        <v>46258</v>
      </c>
      <c r="AT71" s="228">
        <v>46254</v>
      </c>
      <c r="AU71" s="228">
        <v>46254</v>
      </c>
      <c r="AV71" s="1" t="s">
        <v>36</v>
      </c>
      <c r="AW71" s="1" t="s">
        <v>196</v>
      </c>
      <c r="AX71" s="1" t="s">
        <v>196</v>
      </c>
      <c r="AY71" s="1" t="s">
        <v>710</v>
      </c>
      <c r="AZ71" s="1" t="s">
        <v>711</v>
      </c>
      <c r="BA71" s="1" t="s">
        <v>196</v>
      </c>
      <c r="BB71" s="228">
        <v>46258</v>
      </c>
      <c r="BC71" s="228">
        <v>46258</v>
      </c>
      <c r="BD71" s="1" t="s">
        <v>712</v>
      </c>
      <c r="BE71" s="228">
        <v>46254</v>
      </c>
      <c r="BF71" s="1" t="s">
        <v>712</v>
      </c>
      <c r="BG71" s="228">
        <v>46254</v>
      </c>
      <c r="BH71" s="1">
        <v>288</v>
      </c>
      <c r="BI71" s="1">
        <v>144</v>
      </c>
      <c r="BJ71" s="1" t="s">
        <v>3692</v>
      </c>
      <c r="BK71" s="1" t="s">
        <v>196</v>
      </c>
      <c r="BL71" s="1" t="s">
        <v>196</v>
      </c>
      <c r="BM71" s="1" t="s">
        <v>196</v>
      </c>
      <c r="BN71" s="1" t="s">
        <v>196</v>
      </c>
      <c r="BO71" s="1" t="s">
        <v>196</v>
      </c>
      <c r="BP71" s="1" t="s">
        <v>196</v>
      </c>
      <c r="BQ71" s="1" t="s">
        <v>196</v>
      </c>
      <c r="BR71" s="1" t="s">
        <v>196</v>
      </c>
      <c r="BS71" s="1" t="s">
        <v>196</v>
      </c>
      <c r="BT71" s="1" t="s">
        <v>3691</v>
      </c>
      <c r="BU71" s="1" t="s">
        <v>196</v>
      </c>
      <c r="BV71" s="1" t="s">
        <v>196</v>
      </c>
      <c r="BW71" s="1" t="s">
        <v>196</v>
      </c>
      <c r="BX71" s="1" t="s">
        <v>196</v>
      </c>
      <c r="BY71" s="1" t="s">
        <v>196</v>
      </c>
      <c r="BZ71" s="1" t="s">
        <v>196</v>
      </c>
      <c r="CA71" s="1" t="s">
        <v>196</v>
      </c>
      <c r="CB71" s="1" t="s">
        <v>196</v>
      </c>
      <c r="CC71" s="1" t="s">
        <v>196</v>
      </c>
      <c r="CD71" s="1" t="s">
        <v>3693</v>
      </c>
      <c r="CE71" s="1" t="s">
        <v>196</v>
      </c>
      <c r="CF71" s="1" t="s">
        <v>196</v>
      </c>
      <c r="CG71" s="1" t="s">
        <v>196</v>
      </c>
      <c r="CH71" s="1" t="s">
        <v>196</v>
      </c>
      <c r="CI71" s="1" t="s">
        <v>196</v>
      </c>
      <c r="CJ71" s="1" t="s">
        <v>196</v>
      </c>
      <c r="CK71" s="1" t="s">
        <v>196</v>
      </c>
      <c r="CL71" s="1" t="s">
        <v>196</v>
      </c>
      <c r="CM71" s="1" t="s">
        <v>196</v>
      </c>
      <c r="CN71" s="1" t="s">
        <v>2455</v>
      </c>
      <c r="CO71" s="1" t="s">
        <v>196</v>
      </c>
      <c r="CP71" s="1" t="s">
        <v>196</v>
      </c>
      <c r="CQ71" s="1" t="s">
        <v>196</v>
      </c>
      <c r="CR71" s="1" t="s">
        <v>196</v>
      </c>
      <c r="CS71" s="1" t="s">
        <v>196</v>
      </c>
      <c r="CT71" s="1" t="s">
        <v>196</v>
      </c>
      <c r="CU71" s="1" t="s">
        <v>196</v>
      </c>
      <c r="CV71" s="1" t="s">
        <v>196</v>
      </c>
      <c r="CW71" s="1" t="s">
        <v>196</v>
      </c>
      <c r="CX71" s="1" t="s">
        <v>3221</v>
      </c>
      <c r="CY71" s="1" t="s">
        <v>3222</v>
      </c>
      <c r="CZ71" s="1" t="s">
        <v>3222</v>
      </c>
      <c r="DA71" s="1" t="s">
        <v>3225</v>
      </c>
      <c r="DB71" s="1" t="s">
        <v>3252</v>
      </c>
      <c r="DC71" s="1" t="s">
        <v>707</v>
      </c>
      <c r="DD71" s="1" t="s">
        <v>743</v>
      </c>
      <c r="DE71" s="1" t="s">
        <v>707</v>
      </c>
      <c r="DF71" s="1" t="s">
        <v>788</v>
      </c>
      <c r="DG71" s="1" t="s">
        <v>789</v>
      </c>
    </row>
    <row r="72" spans="1:111">
      <c r="A72" s="232" t="s">
        <v>4537</v>
      </c>
      <c r="B72" s="1" t="s">
        <v>699</v>
      </c>
      <c r="C72" s="1" t="s">
        <v>700</v>
      </c>
      <c r="D72" s="1" t="s">
        <v>785</v>
      </c>
      <c r="E72" s="1" t="s">
        <v>786</v>
      </c>
      <c r="F72" s="1" t="s">
        <v>787</v>
      </c>
      <c r="G72" s="1" t="s">
        <v>36</v>
      </c>
      <c r="H72" s="228">
        <v>46254</v>
      </c>
      <c r="I72" s="1" t="s">
        <v>382</v>
      </c>
      <c r="J72" s="1" t="s">
        <v>3694</v>
      </c>
      <c r="K72" s="1" t="s">
        <v>3695</v>
      </c>
      <c r="L72" s="1" t="s">
        <v>788</v>
      </c>
      <c r="M72" s="1" t="s">
        <v>789</v>
      </c>
      <c r="N72" s="1" t="s">
        <v>776</v>
      </c>
      <c r="O72" s="1" t="s">
        <v>777</v>
      </c>
      <c r="P72" s="1" t="s">
        <v>196</v>
      </c>
      <c r="Q72" s="1" t="s">
        <v>196</v>
      </c>
      <c r="R72" s="229">
        <v>0</v>
      </c>
      <c r="S72" s="229">
        <v>0.41319444444444442</v>
      </c>
      <c r="T72" s="1" t="s">
        <v>707</v>
      </c>
      <c r="U72" s="1" t="s">
        <v>196</v>
      </c>
      <c r="V72" s="1" t="s">
        <v>196</v>
      </c>
      <c r="W72" s="1" t="s">
        <v>196</v>
      </c>
      <c r="X72" s="1" t="s">
        <v>196</v>
      </c>
      <c r="Y72" s="1" t="s">
        <v>196</v>
      </c>
      <c r="Z72" s="1" t="s">
        <v>196</v>
      </c>
      <c r="AA72" s="1" t="s">
        <v>744</v>
      </c>
      <c r="AB72" s="1" t="s">
        <v>707</v>
      </c>
      <c r="AC72" s="1" t="s">
        <v>709</v>
      </c>
      <c r="AD72" s="1" t="s">
        <v>3696</v>
      </c>
      <c r="AE72" s="1" t="s">
        <v>3697</v>
      </c>
      <c r="AF72" s="1" t="s">
        <v>276</v>
      </c>
      <c r="AG72" s="1" t="s">
        <v>196</v>
      </c>
      <c r="AH72" s="1" t="s">
        <v>78</v>
      </c>
      <c r="AI72" s="1" t="s">
        <v>3698</v>
      </c>
      <c r="AJ72" s="1" t="s">
        <v>276</v>
      </c>
      <c r="AK72" s="1" t="s">
        <v>196</v>
      </c>
      <c r="AL72" s="1" t="s">
        <v>78</v>
      </c>
      <c r="AM72" s="1">
        <v>103</v>
      </c>
      <c r="AN72" s="1">
        <v>210</v>
      </c>
      <c r="AO72" s="1">
        <v>210</v>
      </c>
      <c r="AP72" s="1">
        <v>210</v>
      </c>
      <c r="AQ72" s="1">
        <v>0</v>
      </c>
      <c r="AR72" s="228">
        <v>46253</v>
      </c>
      <c r="AS72" s="228">
        <v>46258</v>
      </c>
      <c r="AT72" s="228">
        <v>46254</v>
      </c>
      <c r="AU72" s="228">
        <v>46254</v>
      </c>
      <c r="AV72" s="1" t="s">
        <v>36</v>
      </c>
      <c r="AW72" s="1" t="s">
        <v>196</v>
      </c>
      <c r="AX72" s="1" t="s">
        <v>196</v>
      </c>
      <c r="AY72" s="1" t="s">
        <v>710</v>
      </c>
      <c r="AZ72" s="1" t="s">
        <v>711</v>
      </c>
      <c r="BA72" s="1" t="s">
        <v>196</v>
      </c>
      <c r="BB72" s="228">
        <v>46258</v>
      </c>
      <c r="BC72" s="228">
        <v>46258</v>
      </c>
      <c r="BD72" s="1" t="s">
        <v>712</v>
      </c>
      <c r="BE72" s="228">
        <v>46255</v>
      </c>
      <c r="BF72" s="1" t="s">
        <v>712</v>
      </c>
      <c r="BG72" s="228">
        <v>46255</v>
      </c>
      <c r="BH72" s="1">
        <v>210</v>
      </c>
      <c r="BI72" s="1">
        <v>103</v>
      </c>
      <c r="BJ72" s="1" t="s">
        <v>3699</v>
      </c>
      <c r="BK72" s="1" t="s">
        <v>196</v>
      </c>
      <c r="BL72" s="1" t="s">
        <v>196</v>
      </c>
      <c r="BM72" s="1" t="s">
        <v>196</v>
      </c>
      <c r="BN72" s="1" t="s">
        <v>196</v>
      </c>
      <c r="BO72" s="1" t="s">
        <v>196</v>
      </c>
      <c r="BP72" s="1" t="s">
        <v>196</v>
      </c>
      <c r="BQ72" s="1" t="s">
        <v>196</v>
      </c>
      <c r="BR72" s="1" t="s">
        <v>196</v>
      </c>
      <c r="BS72" s="1" t="s">
        <v>196</v>
      </c>
      <c r="BT72" s="1" t="s">
        <v>3697</v>
      </c>
      <c r="BU72" s="1" t="s">
        <v>196</v>
      </c>
      <c r="BV72" s="1" t="s">
        <v>196</v>
      </c>
      <c r="BW72" s="1" t="s">
        <v>196</v>
      </c>
      <c r="BX72" s="1" t="s">
        <v>196</v>
      </c>
      <c r="BY72" s="1" t="s">
        <v>196</v>
      </c>
      <c r="BZ72" s="1" t="s">
        <v>196</v>
      </c>
      <c r="CA72" s="1" t="s">
        <v>196</v>
      </c>
      <c r="CB72" s="1" t="s">
        <v>196</v>
      </c>
      <c r="CC72" s="1" t="s">
        <v>196</v>
      </c>
      <c r="CD72" s="1" t="s">
        <v>3700</v>
      </c>
      <c r="CE72" s="1" t="s">
        <v>196</v>
      </c>
      <c r="CF72" s="1" t="s">
        <v>196</v>
      </c>
      <c r="CG72" s="1" t="s">
        <v>196</v>
      </c>
      <c r="CH72" s="1" t="s">
        <v>196</v>
      </c>
      <c r="CI72" s="1" t="s">
        <v>196</v>
      </c>
      <c r="CJ72" s="1" t="s">
        <v>196</v>
      </c>
      <c r="CK72" s="1" t="s">
        <v>196</v>
      </c>
      <c r="CL72" s="1" t="s">
        <v>196</v>
      </c>
      <c r="CM72" s="1" t="s">
        <v>196</v>
      </c>
      <c r="CN72" s="1" t="s">
        <v>3698</v>
      </c>
      <c r="CO72" s="1" t="s">
        <v>196</v>
      </c>
      <c r="CP72" s="1" t="s">
        <v>196</v>
      </c>
      <c r="CQ72" s="1" t="s">
        <v>196</v>
      </c>
      <c r="CR72" s="1" t="s">
        <v>196</v>
      </c>
      <c r="CS72" s="1" t="s">
        <v>196</v>
      </c>
      <c r="CT72" s="1" t="s">
        <v>196</v>
      </c>
      <c r="CU72" s="1" t="s">
        <v>196</v>
      </c>
      <c r="CV72" s="1" t="s">
        <v>196</v>
      </c>
      <c r="CW72" s="1" t="s">
        <v>196</v>
      </c>
      <c r="CX72" s="1" t="s">
        <v>3221</v>
      </c>
      <c r="CY72" s="1" t="s">
        <v>3222</v>
      </c>
      <c r="CZ72" s="1" t="s">
        <v>3222</v>
      </c>
      <c r="DA72" s="1" t="s">
        <v>3252</v>
      </c>
      <c r="DB72" s="1" t="s">
        <v>3438</v>
      </c>
      <c r="DC72" s="1" t="s">
        <v>707</v>
      </c>
      <c r="DD72" s="1" t="s">
        <v>744</v>
      </c>
      <c r="DE72" s="1" t="s">
        <v>707</v>
      </c>
      <c r="DF72" s="1" t="s">
        <v>788</v>
      </c>
      <c r="DG72" s="1" t="s">
        <v>789</v>
      </c>
    </row>
    <row r="73" spans="1:111">
      <c r="A73" s="232" t="s">
        <v>4537</v>
      </c>
      <c r="B73" s="1" t="s">
        <v>699</v>
      </c>
      <c r="C73" s="1" t="s">
        <v>700</v>
      </c>
      <c r="D73" s="1" t="s">
        <v>785</v>
      </c>
      <c r="E73" s="1" t="s">
        <v>786</v>
      </c>
      <c r="F73" s="1" t="s">
        <v>787</v>
      </c>
      <c r="G73" s="1" t="s">
        <v>36</v>
      </c>
      <c r="H73" s="228">
        <v>46254</v>
      </c>
      <c r="I73" s="1" t="s">
        <v>383</v>
      </c>
      <c r="J73" s="1" t="s">
        <v>3701</v>
      </c>
      <c r="K73" s="1" t="s">
        <v>3702</v>
      </c>
      <c r="L73" s="1" t="s">
        <v>788</v>
      </c>
      <c r="M73" s="1" t="s">
        <v>789</v>
      </c>
      <c r="N73" s="1" t="s">
        <v>776</v>
      </c>
      <c r="O73" s="1" t="s">
        <v>777</v>
      </c>
      <c r="P73" s="1" t="s">
        <v>196</v>
      </c>
      <c r="Q73" s="1" t="s">
        <v>196</v>
      </c>
      <c r="R73" s="229">
        <v>0</v>
      </c>
      <c r="S73" s="229">
        <v>0.44444444444444442</v>
      </c>
      <c r="T73" s="1" t="s">
        <v>707</v>
      </c>
      <c r="U73" s="1" t="s">
        <v>196</v>
      </c>
      <c r="V73" s="1" t="s">
        <v>196</v>
      </c>
      <c r="W73" s="1" t="s">
        <v>196</v>
      </c>
      <c r="X73" s="1" t="s">
        <v>196</v>
      </c>
      <c r="Y73" s="1" t="s">
        <v>196</v>
      </c>
      <c r="Z73" s="1" t="s">
        <v>196</v>
      </c>
      <c r="AA73" s="1" t="s">
        <v>744</v>
      </c>
      <c r="AB73" s="1" t="s">
        <v>707</v>
      </c>
      <c r="AC73" s="1" t="s">
        <v>754</v>
      </c>
      <c r="AD73" s="1" t="s">
        <v>3703</v>
      </c>
      <c r="AE73" s="1" t="s">
        <v>3704</v>
      </c>
      <c r="AF73" s="1" t="s">
        <v>276</v>
      </c>
      <c r="AG73" s="1" t="s">
        <v>196</v>
      </c>
      <c r="AH73" s="1" t="s">
        <v>285</v>
      </c>
      <c r="AI73" s="1" t="s">
        <v>1026</v>
      </c>
      <c r="AJ73" s="1" t="s">
        <v>276</v>
      </c>
      <c r="AK73" s="1" t="s">
        <v>196</v>
      </c>
      <c r="AL73" s="1" t="s">
        <v>285</v>
      </c>
      <c r="AM73" s="1">
        <v>250</v>
      </c>
      <c r="AN73" s="1">
        <v>500</v>
      </c>
      <c r="AO73" s="1">
        <v>500</v>
      </c>
      <c r="AP73" s="1">
        <v>500</v>
      </c>
      <c r="AQ73" s="1">
        <v>250</v>
      </c>
      <c r="AR73" s="228">
        <v>46253</v>
      </c>
      <c r="AS73" s="228">
        <v>46258</v>
      </c>
      <c r="AT73" s="228">
        <v>46254</v>
      </c>
      <c r="AU73" s="228">
        <v>46254</v>
      </c>
      <c r="AV73" s="1" t="s">
        <v>36</v>
      </c>
      <c r="AW73" s="1" t="s">
        <v>196</v>
      </c>
      <c r="AX73" s="1" t="s">
        <v>196</v>
      </c>
      <c r="AY73" s="1" t="s">
        <v>710</v>
      </c>
      <c r="AZ73" s="1" t="s">
        <v>711</v>
      </c>
      <c r="BA73" s="1" t="s">
        <v>196</v>
      </c>
      <c r="BB73" s="228">
        <v>46258</v>
      </c>
      <c r="BC73" s="228">
        <v>46258</v>
      </c>
      <c r="BD73" s="1" t="s">
        <v>712</v>
      </c>
      <c r="BE73" s="228">
        <v>46254</v>
      </c>
      <c r="BF73" s="1" t="s">
        <v>712</v>
      </c>
      <c r="BG73" s="228">
        <v>46254</v>
      </c>
      <c r="BH73" s="1">
        <v>500</v>
      </c>
      <c r="BI73" s="1">
        <v>250</v>
      </c>
      <c r="BJ73" s="1" t="s">
        <v>3705</v>
      </c>
      <c r="BK73" s="1" t="s">
        <v>196</v>
      </c>
      <c r="BL73" s="1" t="s">
        <v>196</v>
      </c>
      <c r="BM73" s="1" t="s">
        <v>196</v>
      </c>
      <c r="BN73" s="1" t="s">
        <v>196</v>
      </c>
      <c r="BO73" s="1" t="s">
        <v>196</v>
      </c>
      <c r="BP73" s="1" t="s">
        <v>196</v>
      </c>
      <c r="BQ73" s="1" t="s">
        <v>196</v>
      </c>
      <c r="BR73" s="1" t="s">
        <v>196</v>
      </c>
      <c r="BS73" s="1" t="s">
        <v>196</v>
      </c>
      <c r="BT73" s="1" t="s">
        <v>3704</v>
      </c>
      <c r="BU73" s="1" t="s">
        <v>196</v>
      </c>
      <c r="BV73" s="1" t="s">
        <v>196</v>
      </c>
      <c r="BW73" s="1" t="s">
        <v>196</v>
      </c>
      <c r="BX73" s="1" t="s">
        <v>196</v>
      </c>
      <c r="BY73" s="1" t="s">
        <v>196</v>
      </c>
      <c r="BZ73" s="1" t="s">
        <v>196</v>
      </c>
      <c r="CA73" s="1" t="s">
        <v>196</v>
      </c>
      <c r="CB73" s="1" t="s">
        <v>196</v>
      </c>
      <c r="CC73" s="1" t="s">
        <v>196</v>
      </c>
      <c r="CD73" s="1" t="s">
        <v>1029</v>
      </c>
      <c r="CE73" s="1" t="s">
        <v>196</v>
      </c>
      <c r="CF73" s="1" t="s">
        <v>196</v>
      </c>
      <c r="CG73" s="1" t="s">
        <v>196</v>
      </c>
      <c r="CH73" s="1" t="s">
        <v>196</v>
      </c>
      <c r="CI73" s="1" t="s">
        <v>196</v>
      </c>
      <c r="CJ73" s="1" t="s">
        <v>196</v>
      </c>
      <c r="CK73" s="1" t="s">
        <v>196</v>
      </c>
      <c r="CL73" s="1" t="s">
        <v>196</v>
      </c>
      <c r="CM73" s="1" t="s">
        <v>196</v>
      </c>
      <c r="CN73" s="1" t="s">
        <v>1026</v>
      </c>
      <c r="CO73" s="1" t="s">
        <v>196</v>
      </c>
      <c r="CP73" s="1" t="s">
        <v>196</v>
      </c>
      <c r="CQ73" s="1" t="s">
        <v>196</v>
      </c>
      <c r="CR73" s="1" t="s">
        <v>196</v>
      </c>
      <c r="CS73" s="1" t="s">
        <v>196</v>
      </c>
      <c r="CT73" s="1" t="s">
        <v>196</v>
      </c>
      <c r="CU73" s="1" t="s">
        <v>196</v>
      </c>
      <c r="CV73" s="1" t="s">
        <v>196</v>
      </c>
      <c r="CW73" s="1" t="s">
        <v>196</v>
      </c>
      <c r="CX73" s="1" t="s">
        <v>3221</v>
      </c>
      <c r="CY73" s="1" t="s">
        <v>3222</v>
      </c>
      <c r="CZ73" s="1" t="s">
        <v>3222</v>
      </c>
      <c r="DA73" s="1" t="s">
        <v>3438</v>
      </c>
      <c r="DB73" s="1" t="s">
        <v>3267</v>
      </c>
      <c r="DC73" s="1" t="s">
        <v>707</v>
      </c>
      <c r="DD73" s="1" t="s">
        <v>744</v>
      </c>
      <c r="DE73" s="1" t="s">
        <v>707</v>
      </c>
      <c r="DF73" s="1" t="s">
        <v>788</v>
      </c>
      <c r="DG73" s="1" t="s">
        <v>789</v>
      </c>
    </row>
    <row r="74" spans="1:111">
      <c r="A74" s="232" t="s">
        <v>4537</v>
      </c>
      <c r="B74" s="1" t="s">
        <v>699</v>
      </c>
      <c r="C74" s="1" t="s">
        <v>700</v>
      </c>
      <c r="D74" s="1" t="s">
        <v>785</v>
      </c>
      <c r="E74" s="1" t="s">
        <v>786</v>
      </c>
      <c r="F74" s="1" t="s">
        <v>787</v>
      </c>
      <c r="G74" s="1" t="s">
        <v>36</v>
      </c>
      <c r="H74" s="228">
        <v>46254</v>
      </c>
      <c r="I74" s="1" t="s">
        <v>384</v>
      </c>
      <c r="J74" s="1" t="s">
        <v>3624</v>
      </c>
      <c r="K74" s="1" t="s">
        <v>3706</v>
      </c>
      <c r="L74" s="1" t="s">
        <v>788</v>
      </c>
      <c r="M74" s="1" t="s">
        <v>789</v>
      </c>
      <c r="N74" s="1" t="s">
        <v>776</v>
      </c>
      <c r="O74" s="1" t="s">
        <v>777</v>
      </c>
      <c r="P74" s="1" t="s">
        <v>196</v>
      </c>
      <c r="Q74" s="1" t="s">
        <v>196</v>
      </c>
      <c r="R74" s="229">
        <v>0</v>
      </c>
      <c r="S74" s="229">
        <v>0.57986111111111116</v>
      </c>
      <c r="T74" s="1" t="s">
        <v>707</v>
      </c>
      <c r="U74" s="1" t="s">
        <v>196</v>
      </c>
      <c r="V74" s="1" t="s">
        <v>196</v>
      </c>
      <c r="W74" s="1" t="s">
        <v>196</v>
      </c>
      <c r="X74" s="1" t="s">
        <v>196</v>
      </c>
      <c r="Y74" s="1" t="s">
        <v>196</v>
      </c>
      <c r="Z74" s="1" t="s">
        <v>196</v>
      </c>
      <c r="AA74" s="1" t="s">
        <v>743</v>
      </c>
      <c r="AB74" s="1" t="s">
        <v>743</v>
      </c>
      <c r="AC74" s="1" t="s">
        <v>708</v>
      </c>
      <c r="AD74" s="1" t="s">
        <v>3707</v>
      </c>
      <c r="AE74" s="1" t="s">
        <v>196</v>
      </c>
      <c r="AF74" s="1" t="s">
        <v>196</v>
      </c>
      <c r="AG74" s="1" t="s">
        <v>196</v>
      </c>
      <c r="AH74" s="1" t="s">
        <v>196</v>
      </c>
      <c r="AI74" s="1" t="s">
        <v>1026</v>
      </c>
      <c r="AJ74" s="1" t="s">
        <v>276</v>
      </c>
      <c r="AK74" s="1" t="s">
        <v>196</v>
      </c>
      <c r="AL74" s="1" t="s">
        <v>285</v>
      </c>
      <c r="AM74" s="1">
        <v>250</v>
      </c>
      <c r="AN74" s="1">
        <v>100</v>
      </c>
      <c r="AO74" s="1">
        <v>100</v>
      </c>
      <c r="AP74" s="1">
        <v>100</v>
      </c>
      <c r="AQ74" s="1">
        <v>50</v>
      </c>
      <c r="AR74" s="228">
        <v>46253</v>
      </c>
      <c r="AS74" s="228">
        <v>46258</v>
      </c>
      <c r="AT74" s="228">
        <v>46254</v>
      </c>
      <c r="AU74" s="228">
        <v>46254</v>
      </c>
      <c r="AV74" s="1" t="s">
        <v>487</v>
      </c>
      <c r="AW74" s="1" t="s">
        <v>196</v>
      </c>
      <c r="AX74" s="1" t="s">
        <v>196</v>
      </c>
      <c r="AY74" s="1" t="s">
        <v>710</v>
      </c>
      <c r="AZ74" s="1" t="s">
        <v>711</v>
      </c>
      <c r="BA74" s="1" t="s">
        <v>196</v>
      </c>
      <c r="BB74" s="228">
        <v>46258</v>
      </c>
      <c r="BC74" s="228">
        <v>46258</v>
      </c>
      <c r="BD74" s="1" t="s">
        <v>712</v>
      </c>
      <c r="BE74" s="228">
        <v>46254</v>
      </c>
      <c r="BF74" s="1" t="s">
        <v>712</v>
      </c>
      <c r="BG74" s="228">
        <v>46254</v>
      </c>
      <c r="BH74" s="1">
        <v>100</v>
      </c>
      <c r="BI74" s="1">
        <v>50</v>
      </c>
      <c r="BJ74" s="1" t="s">
        <v>3627</v>
      </c>
      <c r="BK74" s="1" t="s">
        <v>3628</v>
      </c>
      <c r="BL74" s="1" t="s">
        <v>196</v>
      </c>
      <c r="BM74" s="1" t="s">
        <v>196</v>
      </c>
      <c r="BN74" s="1" t="s">
        <v>196</v>
      </c>
      <c r="BO74" s="1" t="s">
        <v>196</v>
      </c>
      <c r="BP74" s="1" t="s">
        <v>196</v>
      </c>
      <c r="BQ74" s="1" t="s">
        <v>196</v>
      </c>
      <c r="BR74" s="1" t="s">
        <v>196</v>
      </c>
      <c r="BS74" s="1" t="s">
        <v>196</v>
      </c>
      <c r="BT74" s="1" t="s">
        <v>3629</v>
      </c>
      <c r="BU74" s="1" t="s">
        <v>3630</v>
      </c>
      <c r="BV74" s="1" t="s">
        <v>196</v>
      </c>
      <c r="BW74" s="1" t="s">
        <v>196</v>
      </c>
      <c r="BX74" s="1" t="s">
        <v>196</v>
      </c>
      <c r="BY74" s="1" t="s">
        <v>196</v>
      </c>
      <c r="BZ74" s="1" t="s">
        <v>196</v>
      </c>
      <c r="CA74" s="1" t="s">
        <v>196</v>
      </c>
      <c r="CB74" s="1" t="s">
        <v>196</v>
      </c>
      <c r="CC74" s="1" t="s">
        <v>196</v>
      </c>
      <c r="CD74" s="1" t="s">
        <v>1029</v>
      </c>
      <c r="CE74" s="1" t="s">
        <v>196</v>
      </c>
      <c r="CF74" s="1" t="s">
        <v>196</v>
      </c>
      <c r="CG74" s="1" t="s">
        <v>196</v>
      </c>
      <c r="CH74" s="1" t="s">
        <v>196</v>
      </c>
      <c r="CI74" s="1" t="s">
        <v>196</v>
      </c>
      <c r="CJ74" s="1" t="s">
        <v>196</v>
      </c>
      <c r="CK74" s="1" t="s">
        <v>196</v>
      </c>
      <c r="CL74" s="1" t="s">
        <v>196</v>
      </c>
      <c r="CM74" s="1" t="s">
        <v>196</v>
      </c>
      <c r="CN74" s="1" t="s">
        <v>1026</v>
      </c>
      <c r="CO74" s="1" t="s">
        <v>196</v>
      </c>
      <c r="CP74" s="1" t="s">
        <v>196</v>
      </c>
      <c r="CQ74" s="1" t="s">
        <v>196</v>
      </c>
      <c r="CR74" s="1" t="s">
        <v>196</v>
      </c>
      <c r="CS74" s="1" t="s">
        <v>196</v>
      </c>
      <c r="CT74" s="1" t="s">
        <v>196</v>
      </c>
      <c r="CU74" s="1" t="s">
        <v>196</v>
      </c>
      <c r="CV74" s="1" t="s">
        <v>196</v>
      </c>
      <c r="CW74" s="1" t="s">
        <v>196</v>
      </c>
      <c r="CX74" s="1" t="s">
        <v>3221</v>
      </c>
      <c r="CY74" s="1" t="s">
        <v>3222</v>
      </c>
      <c r="CZ74" s="1" t="s">
        <v>3222</v>
      </c>
      <c r="DA74" s="1" t="s">
        <v>3226</v>
      </c>
      <c r="DB74" s="1" t="s">
        <v>3284</v>
      </c>
      <c r="DC74" s="1" t="s">
        <v>743</v>
      </c>
      <c r="DD74" s="1" t="s">
        <v>743</v>
      </c>
      <c r="DE74" s="1" t="s">
        <v>707</v>
      </c>
      <c r="DF74" s="1" t="s">
        <v>788</v>
      </c>
      <c r="DG74" s="1" t="s">
        <v>789</v>
      </c>
    </row>
    <row r="75" spans="1:111">
      <c r="A75" s="232" t="s">
        <v>4537</v>
      </c>
      <c r="B75" s="1" t="s">
        <v>699</v>
      </c>
      <c r="C75" s="1" t="s">
        <v>700</v>
      </c>
      <c r="D75" s="1" t="s">
        <v>785</v>
      </c>
      <c r="E75" s="1" t="s">
        <v>786</v>
      </c>
      <c r="F75" s="1" t="s">
        <v>787</v>
      </c>
      <c r="G75" s="1" t="s">
        <v>36</v>
      </c>
      <c r="H75" s="228">
        <v>46254</v>
      </c>
      <c r="I75" s="1" t="s">
        <v>385</v>
      </c>
      <c r="J75" s="1" t="s">
        <v>3708</v>
      </c>
      <c r="K75" s="1" t="s">
        <v>3709</v>
      </c>
      <c r="L75" s="1" t="s">
        <v>788</v>
      </c>
      <c r="M75" s="1" t="s">
        <v>789</v>
      </c>
      <c r="N75" s="1" t="s">
        <v>776</v>
      </c>
      <c r="O75" s="1" t="s">
        <v>777</v>
      </c>
      <c r="P75" s="1" t="s">
        <v>196</v>
      </c>
      <c r="Q75" s="1" t="s">
        <v>196</v>
      </c>
      <c r="R75" s="229">
        <v>0</v>
      </c>
      <c r="S75" s="229">
        <v>0.45833333333333331</v>
      </c>
      <c r="T75" s="1" t="s">
        <v>707</v>
      </c>
      <c r="U75" s="1" t="s">
        <v>196</v>
      </c>
      <c r="V75" s="1" t="s">
        <v>196</v>
      </c>
      <c r="W75" s="1" t="s">
        <v>196</v>
      </c>
      <c r="X75" s="1" t="s">
        <v>196</v>
      </c>
      <c r="Y75" s="1" t="s">
        <v>196</v>
      </c>
      <c r="Z75" s="1" t="s">
        <v>196</v>
      </c>
      <c r="AA75" s="1" t="s">
        <v>744</v>
      </c>
      <c r="AB75" s="1" t="s">
        <v>707</v>
      </c>
      <c r="AC75" s="1" t="s">
        <v>751</v>
      </c>
      <c r="AD75" s="1" t="s">
        <v>992</v>
      </c>
      <c r="AE75" s="1" t="s">
        <v>3710</v>
      </c>
      <c r="AF75" s="1" t="s">
        <v>276</v>
      </c>
      <c r="AG75" s="1" t="s">
        <v>13</v>
      </c>
      <c r="AH75" s="1" t="s">
        <v>15</v>
      </c>
      <c r="AI75" s="1" t="s">
        <v>3711</v>
      </c>
      <c r="AJ75" s="1" t="s">
        <v>276</v>
      </c>
      <c r="AK75" s="1" t="s">
        <v>13</v>
      </c>
      <c r="AL75" s="1" t="s">
        <v>15</v>
      </c>
      <c r="AM75" s="1">
        <v>70</v>
      </c>
      <c r="AN75" s="1">
        <v>140</v>
      </c>
      <c r="AO75" s="1">
        <v>140</v>
      </c>
      <c r="AP75" s="1">
        <v>140</v>
      </c>
      <c r="AQ75" s="1">
        <v>70</v>
      </c>
      <c r="AR75" s="228">
        <v>46253</v>
      </c>
      <c r="AS75" s="228">
        <v>46258</v>
      </c>
      <c r="AT75" s="228">
        <v>46254</v>
      </c>
      <c r="AU75" s="228">
        <v>46254</v>
      </c>
      <c r="AV75" s="1" t="s">
        <v>36</v>
      </c>
      <c r="AW75" s="1" t="s">
        <v>196</v>
      </c>
      <c r="AX75" s="1" t="s">
        <v>196</v>
      </c>
      <c r="AY75" s="1" t="s">
        <v>710</v>
      </c>
      <c r="AZ75" s="1" t="s">
        <v>711</v>
      </c>
      <c r="BA75" s="1" t="s">
        <v>196</v>
      </c>
      <c r="BB75" s="228">
        <v>46258</v>
      </c>
      <c r="BC75" s="228">
        <v>46258</v>
      </c>
      <c r="BD75" s="1" t="s">
        <v>712</v>
      </c>
      <c r="BE75" s="228">
        <v>46254</v>
      </c>
      <c r="BF75" s="1" t="s">
        <v>712</v>
      </c>
      <c r="BG75" s="228">
        <v>46254</v>
      </c>
      <c r="BH75" s="1">
        <v>140</v>
      </c>
      <c r="BI75" s="1">
        <v>70</v>
      </c>
      <c r="BJ75" s="1" t="s">
        <v>3712</v>
      </c>
      <c r="BK75" s="1" t="s">
        <v>196</v>
      </c>
      <c r="BL75" s="1" t="s">
        <v>196</v>
      </c>
      <c r="BM75" s="1" t="s">
        <v>196</v>
      </c>
      <c r="BN75" s="1" t="s">
        <v>196</v>
      </c>
      <c r="BO75" s="1" t="s">
        <v>196</v>
      </c>
      <c r="BP75" s="1" t="s">
        <v>196</v>
      </c>
      <c r="BQ75" s="1" t="s">
        <v>196</v>
      </c>
      <c r="BR75" s="1" t="s">
        <v>196</v>
      </c>
      <c r="BS75" s="1" t="s">
        <v>196</v>
      </c>
      <c r="BT75" s="1" t="s">
        <v>3710</v>
      </c>
      <c r="BU75" s="1" t="s">
        <v>196</v>
      </c>
      <c r="BV75" s="1" t="s">
        <v>196</v>
      </c>
      <c r="BW75" s="1" t="s">
        <v>196</v>
      </c>
      <c r="BX75" s="1" t="s">
        <v>196</v>
      </c>
      <c r="BY75" s="1" t="s">
        <v>196</v>
      </c>
      <c r="BZ75" s="1" t="s">
        <v>196</v>
      </c>
      <c r="CA75" s="1" t="s">
        <v>196</v>
      </c>
      <c r="CB75" s="1" t="s">
        <v>196</v>
      </c>
      <c r="CC75" s="1" t="s">
        <v>196</v>
      </c>
      <c r="CD75" s="1" t="s">
        <v>3713</v>
      </c>
      <c r="CE75" s="1" t="s">
        <v>196</v>
      </c>
      <c r="CF75" s="1" t="s">
        <v>196</v>
      </c>
      <c r="CG75" s="1" t="s">
        <v>196</v>
      </c>
      <c r="CH75" s="1" t="s">
        <v>196</v>
      </c>
      <c r="CI75" s="1" t="s">
        <v>196</v>
      </c>
      <c r="CJ75" s="1" t="s">
        <v>196</v>
      </c>
      <c r="CK75" s="1" t="s">
        <v>196</v>
      </c>
      <c r="CL75" s="1" t="s">
        <v>196</v>
      </c>
      <c r="CM75" s="1" t="s">
        <v>196</v>
      </c>
      <c r="CN75" s="1" t="s">
        <v>3711</v>
      </c>
      <c r="CO75" s="1" t="s">
        <v>196</v>
      </c>
      <c r="CP75" s="1" t="s">
        <v>196</v>
      </c>
      <c r="CQ75" s="1" t="s">
        <v>196</v>
      </c>
      <c r="CR75" s="1" t="s">
        <v>196</v>
      </c>
      <c r="CS75" s="1" t="s">
        <v>196</v>
      </c>
      <c r="CT75" s="1" t="s">
        <v>196</v>
      </c>
      <c r="CU75" s="1" t="s">
        <v>196</v>
      </c>
      <c r="CV75" s="1" t="s">
        <v>196</v>
      </c>
      <c r="CW75" s="1" t="s">
        <v>196</v>
      </c>
      <c r="CX75" s="1" t="s">
        <v>3221</v>
      </c>
      <c r="CY75" s="1" t="s">
        <v>3222</v>
      </c>
      <c r="CZ75" s="1" t="s">
        <v>3222</v>
      </c>
      <c r="DA75" s="1" t="s">
        <v>3267</v>
      </c>
      <c r="DB75" s="1" t="s">
        <v>3289</v>
      </c>
      <c r="DC75" s="1" t="s">
        <v>707</v>
      </c>
      <c r="DD75" s="1" t="s">
        <v>744</v>
      </c>
      <c r="DE75" s="1" t="s">
        <v>707</v>
      </c>
      <c r="DF75" s="1" t="s">
        <v>788</v>
      </c>
      <c r="DG75" s="1" t="s">
        <v>789</v>
      </c>
    </row>
    <row r="76" spans="1:111">
      <c r="A76" s="232" t="s">
        <v>4537</v>
      </c>
      <c r="B76" s="1" t="s">
        <v>699</v>
      </c>
      <c r="C76" s="1" t="s">
        <v>700</v>
      </c>
      <c r="D76" s="1" t="s">
        <v>785</v>
      </c>
      <c r="E76" s="1" t="s">
        <v>786</v>
      </c>
      <c r="F76" s="1" t="s">
        <v>787</v>
      </c>
      <c r="G76" s="1" t="s">
        <v>36</v>
      </c>
      <c r="H76" s="228">
        <v>46254</v>
      </c>
      <c r="I76" s="1" t="s">
        <v>884</v>
      </c>
      <c r="J76" s="1" t="s">
        <v>3714</v>
      </c>
      <c r="K76" s="1" t="s">
        <v>3715</v>
      </c>
      <c r="L76" s="1" t="s">
        <v>788</v>
      </c>
      <c r="M76" s="1" t="s">
        <v>789</v>
      </c>
      <c r="N76" s="1" t="s">
        <v>776</v>
      </c>
      <c r="O76" s="1" t="s">
        <v>777</v>
      </c>
      <c r="P76" s="1" t="s">
        <v>196</v>
      </c>
      <c r="Q76" s="1" t="s">
        <v>196</v>
      </c>
      <c r="R76" s="229">
        <v>0</v>
      </c>
      <c r="S76" s="229">
        <v>0.5</v>
      </c>
      <c r="T76" s="1" t="s">
        <v>707</v>
      </c>
      <c r="U76" s="1" t="s">
        <v>196</v>
      </c>
      <c r="V76" s="1" t="s">
        <v>196</v>
      </c>
      <c r="W76" s="1" t="s">
        <v>196</v>
      </c>
      <c r="X76" s="1" t="s">
        <v>196</v>
      </c>
      <c r="Y76" s="1" t="s">
        <v>196</v>
      </c>
      <c r="Z76" s="1" t="s">
        <v>196</v>
      </c>
      <c r="AA76" s="1" t="s">
        <v>751</v>
      </c>
      <c r="AB76" s="1" t="s">
        <v>707</v>
      </c>
      <c r="AC76" s="1" t="s">
        <v>718</v>
      </c>
      <c r="AD76" s="1" t="s">
        <v>2033</v>
      </c>
      <c r="AE76" s="1" t="s">
        <v>3716</v>
      </c>
      <c r="AF76" s="1" t="s">
        <v>276</v>
      </c>
      <c r="AG76" s="1" t="s">
        <v>13</v>
      </c>
      <c r="AH76" s="1" t="s">
        <v>15</v>
      </c>
      <c r="AI76" s="1" t="s">
        <v>3717</v>
      </c>
      <c r="AJ76" s="1" t="s">
        <v>276</v>
      </c>
      <c r="AK76" s="1" t="s">
        <v>13</v>
      </c>
      <c r="AL76" s="1" t="s">
        <v>15</v>
      </c>
      <c r="AM76" s="1">
        <v>70</v>
      </c>
      <c r="AN76" s="1">
        <v>140</v>
      </c>
      <c r="AO76" s="1">
        <v>140</v>
      </c>
      <c r="AP76" s="1">
        <v>140</v>
      </c>
      <c r="AQ76" s="1">
        <v>0</v>
      </c>
      <c r="AR76" s="228">
        <v>46253</v>
      </c>
      <c r="AS76" s="228">
        <v>46258</v>
      </c>
      <c r="AT76" s="228">
        <v>46254</v>
      </c>
      <c r="AU76" s="228">
        <v>46254</v>
      </c>
      <c r="AV76" s="1" t="s">
        <v>36</v>
      </c>
      <c r="AW76" s="1" t="s">
        <v>196</v>
      </c>
      <c r="AX76" s="1" t="s">
        <v>196</v>
      </c>
      <c r="AY76" s="1" t="s">
        <v>710</v>
      </c>
      <c r="AZ76" s="1" t="s">
        <v>711</v>
      </c>
      <c r="BA76" s="1" t="s">
        <v>196</v>
      </c>
      <c r="BB76" s="228">
        <v>46258</v>
      </c>
      <c r="BC76" s="228">
        <v>46258</v>
      </c>
      <c r="BD76" s="1" t="s">
        <v>712</v>
      </c>
      <c r="BE76" s="228">
        <v>46255</v>
      </c>
      <c r="BF76" s="1" t="s">
        <v>712</v>
      </c>
      <c r="BG76" s="228">
        <v>46255</v>
      </c>
      <c r="BH76" s="1">
        <v>140</v>
      </c>
      <c r="BI76" s="1">
        <v>70</v>
      </c>
      <c r="BJ76" s="1" t="s">
        <v>3718</v>
      </c>
      <c r="BK76" s="1" t="s">
        <v>196</v>
      </c>
      <c r="BL76" s="1" t="s">
        <v>196</v>
      </c>
      <c r="BM76" s="1" t="s">
        <v>196</v>
      </c>
      <c r="BN76" s="1" t="s">
        <v>196</v>
      </c>
      <c r="BO76" s="1" t="s">
        <v>196</v>
      </c>
      <c r="BP76" s="1" t="s">
        <v>196</v>
      </c>
      <c r="BQ76" s="1" t="s">
        <v>196</v>
      </c>
      <c r="BR76" s="1" t="s">
        <v>196</v>
      </c>
      <c r="BS76" s="1" t="s">
        <v>196</v>
      </c>
      <c r="BT76" s="1" t="s">
        <v>3716</v>
      </c>
      <c r="BU76" s="1" t="s">
        <v>196</v>
      </c>
      <c r="BV76" s="1" t="s">
        <v>196</v>
      </c>
      <c r="BW76" s="1" t="s">
        <v>196</v>
      </c>
      <c r="BX76" s="1" t="s">
        <v>196</v>
      </c>
      <c r="BY76" s="1" t="s">
        <v>196</v>
      </c>
      <c r="BZ76" s="1" t="s">
        <v>196</v>
      </c>
      <c r="CA76" s="1" t="s">
        <v>196</v>
      </c>
      <c r="CB76" s="1" t="s">
        <v>196</v>
      </c>
      <c r="CC76" s="1" t="s">
        <v>196</v>
      </c>
      <c r="CD76" s="1" t="s">
        <v>3719</v>
      </c>
      <c r="CE76" s="1" t="s">
        <v>196</v>
      </c>
      <c r="CF76" s="1" t="s">
        <v>196</v>
      </c>
      <c r="CG76" s="1" t="s">
        <v>196</v>
      </c>
      <c r="CH76" s="1" t="s">
        <v>196</v>
      </c>
      <c r="CI76" s="1" t="s">
        <v>196</v>
      </c>
      <c r="CJ76" s="1" t="s">
        <v>196</v>
      </c>
      <c r="CK76" s="1" t="s">
        <v>196</v>
      </c>
      <c r="CL76" s="1" t="s">
        <v>196</v>
      </c>
      <c r="CM76" s="1" t="s">
        <v>196</v>
      </c>
      <c r="CN76" s="1" t="s">
        <v>3717</v>
      </c>
      <c r="CO76" s="1" t="s">
        <v>196</v>
      </c>
      <c r="CP76" s="1" t="s">
        <v>196</v>
      </c>
      <c r="CQ76" s="1" t="s">
        <v>196</v>
      </c>
      <c r="CR76" s="1" t="s">
        <v>196</v>
      </c>
      <c r="CS76" s="1" t="s">
        <v>196</v>
      </c>
      <c r="CT76" s="1" t="s">
        <v>196</v>
      </c>
      <c r="CU76" s="1" t="s">
        <v>196</v>
      </c>
      <c r="CV76" s="1" t="s">
        <v>196</v>
      </c>
      <c r="CW76" s="1" t="s">
        <v>196</v>
      </c>
      <c r="CX76" s="1" t="s">
        <v>3221</v>
      </c>
      <c r="CY76" s="1" t="s">
        <v>3222</v>
      </c>
      <c r="CZ76" s="1" t="s">
        <v>3222</v>
      </c>
      <c r="DA76" s="1" t="s">
        <v>3289</v>
      </c>
      <c r="DB76" s="1" t="s">
        <v>3226</v>
      </c>
      <c r="DC76" s="1" t="s">
        <v>707</v>
      </c>
      <c r="DD76" s="1" t="s">
        <v>751</v>
      </c>
      <c r="DE76" s="1" t="s">
        <v>707</v>
      </c>
      <c r="DF76" s="1" t="s">
        <v>788</v>
      </c>
      <c r="DG76" s="1" t="s">
        <v>789</v>
      </c>
    </row>
    <row r="77" spans="1:111">
      <c r="A77" s="232" t="s">
        <v>4537</v>
      </c>
      <c r="B77" s="1" t="s">
        <v>699</v>
      </c>
      <c r="C77" s="1" t="s">
        <v>700</v>
      </c>
      <c r="D77" s="1" t="s">
        <v>869</v>
      </c>
      <c r="E77" s="1" t="s">
        <v>870</v>
      </c>
      <c r="F77" s="1" t="s">
        <v>848</v>
      </c>
      <c r="G77" s="1" t="s">
        <v>284</v>
      </c>
      <c r="H77" s="228">
        <v>46254</v>
      </c>
      <c r="I77" s="1" t="s">
        <v>367</v>
      </c>
      <c r="J77" s="1" t="s">
        <v>3647</v>
      </c>
      <c r="K77" s="1" t="s">
        <v>1867</v>
      </c>
      <c r="L77" s="1" t="s">
        <v>713</v>
      </c>
      <c r="M77" s="1" t="s">
        <v>714</v>
      </c>
      <c r="N77" s="1" t="s">
        <v>716</v>
      </c>
      <c r="O77" s="1" t="s">
        <v>717</v>
      </c>
      <c r="P77" s="1" t="s">
        <v>705</v>
      </c>
      <c r="Q77" s="1" t="s">
        <v>706</v>
      </c>
      <c r="R77" s="229">
        <v>0</v>
      </c>
      <c r="S77" s="229">
        <v>0.70833333333333337</v>
      </c>
      <c r="T77" s="1" t="s">
        <v>707</v>
      </c>
      <c r="U77" s="1" t="s">
        <v>196</v>
      </c>
      <c r="V77" s="1" t="s">
        <v>196</v>
      </c>
      <c r="W77" s="1" t="s">
        <v>196</v>
      </c>
      <c r="X77" s="1" t="s">
        <v>196</v>
      </c>
      <c r="Y77" s="1" t="s">
        <v>196</v>
      </c>
      <c r="Z77" s="1" t="s">
        <v>196</v>
      </c>
      <c r="AA77" s="1" t="s">
        <v>718</v>
      </c>
      <c r="AB77" s="1" t="s">
        <v>708</v>
      </c>
      <c r="AC77" s="1" t="s">
        <v>3744</v>
      </c>
      <c r="AD77" s="1" t="s">
        <v>1240</v>
      </c>
      <c r="AE77" s="1" t="s">
        <v>196</v>
      </c>
      <c r="AF77" s="1" t="s">
        <v>196</v>
      </c>
      <c r="AG77" s="1" t="s">
        <v>196</v>
      </c>
      <c r="AH77" s="1" t="s">
        <v>196</v>
      </c>
      <c r="AI77" s="1" t="s">
        <v>1213</v>
      </c>
      <c r="AJ77" s="1" t="s">
        <v>276</v>
      </c>
      <c r="AK77" s="1" t="s">
        <v>88</v>
      </c>
      <c r="AL77" s="1" t="s">
        <v>281</v>
      </c>
      <c r="AM77" s="1">
        <v>8000</v>
      </c>
      <c r="AN77" s="1">
        <v>4000</v>
      </c>
      <c r="AO77" s="1">
        <v>200</v>
      </c>
      <c r="AP77" s="1">
        <v>3400</v>
      </c>
      <c r="AQ77" s="1">
        <v>3400</v>
      </c>
      <c r="AR77" s="228">
        <v>46253</v>
      </c>
      <c r="AS77" s="228">
        <v>46262</v>
      </c>
      <c r="AT77" s="228">
        <v>46253</v>
      </c>
      <c r="AU77" s="228">
        <v>46255</v>
      </c>
      <c r="AV77" s="1" t="s">
        <v>1078</v>
      </c>
      <c r="AW77" s="1" t="s">
        <v>196</v>
      </c>
      <c r="AX77" s="1" t="s">
        <v>196</v>
      </c>
      <c r="AY77" s="1" t="s">
        <v>710</v>
      </c>
      <c r="AZ77" s="1" t="s">
        <v>711</v>
      </c>
      <c r="BA77" s="1" t="s">
        <v>196</v>
      </c>
      <c r="BB77" s="228">
        <v>46262</v>
      </c>
      <c r="BC77" s="228">
        <v>46262</v>
      </c>
      <c r="BD77" s="1" t="s">
        <v>712</v>
      </c>
      <c r="BE77" s="228">
        <v>46254</v>
      </c>
      <c r="BF77" s="1" t="s">
        <v>712</v>
      </c>
      <c r="BG77" s="228">
        <v>46255</v>
      </c>
      <c r="BH77" s="1">
        <v>4000</v>
      </c>
      <c r="BI77" s="1">
        <v>4000</v>
      </c>
      <c r="BJ77" s="1" t="s">
        <v>859</v>
      </c>
      <c r="BK77" s="1" t="s">
        <v>860</v>
      </c>
      <c r="BL77" s="1" t="s">
        <v>196</v>
      </c>
      <c r="BM77" s="1" t="s">
        <v>196</v>
      </c>
      <c r="BN77" s="1" t="s">
        <v>196</v>
      </c>
      <c r="BO77" s="1" t="s">
        <v>196</v>
      </c>
      <c r="BP77" s="1" t="s">
        <v>196</v>
      </c>
      <c r="BQ77" s="1" t="s">
        <v>196</v>
      </c>
      <c r="BR77" s="1" t="s">
        <v>196</v>
      </c>
      <c r="BS77" s="1" t="s">
        <v>196</v>
      </c>
      <c r="BT77" s="1" t="s">
        <v>861</v>
      </c>
      <c r="BU77" s="1" t="s">
        <v>862</v>
      </c>
      <c r="BV77" s="1" t="s">
        <v>196</v>
      </c>
      <c r="BW77" s="1" t="s">
        <v>196</v>
      </c>
      <c r="BX77" s="1" t="s">
        <v>196</v>
      </c>
      <c r="BY77" s="1" t="s">
        <v>196</v>
      </c>
      <c r="BZ77" s="1" t="s">
        <v>196</v>
      </c>
      <c r="CA77" s="1" t="s">
        <v>196</v>
      </c>
      <c r="CB77" s="1" t="s">
        <v>196</v>
      </c>
      <c r="CC77" s="1" t="s">
        <v>196</v>
      </c>
      <c r="CD77" s="1" t="s">
        <v>827</v>
      </c>
      <c r="CE77" s="1" t="s">
        <v>196</v>
      </c>
      <c r="CF77" s="1" t="s">
        <v>196</v>
      </c>
      <c r="CG77" s="1" t="s">
        <v>196</v>
      </c>
      <c r="CH77" s="1" t="s">
        <v>196</v>
      </c>
      <c r="CI77" s="1" t="s">
        <v>196</v>
      </c>
      <c r="CJ77" s="1" t="s">
        <v>196</v>
      </c>
      <c r="CK77" s="1" t="s">
        <v>196</v>
      </c>
      <c r="CL77" s="1" t="s">
        <v>196</v>
      </c>
      <c r="CM77" s="1" t="s">
        <v>196</v>
      </c>
      <c r="CN77" s="1" t="s">
        <v>1213</v>
      </c>
      <c r="CO77" s="1" t="s">
        <v>196</v>
      </c>
      <c r="CP77" s="1" t="s">
        <v>196</v>
      </c>
      <c r="CQ77" s="1" t="s">
        <v>196</v>
      </c>
      <c r="CR77" s="1" t="s">
        <v>196</v>
      </c>
      <c r="CS77" s="1" t="s">
        <v>196</v>
      </c>
      <c r="CT77" s="1" t="s">
        <v>196</v>
      </c>
      <c r="CU77" s="1" t="s">
        <v>196</v>
      </c>
      <c r="CV77" s="1" t="s">
        <v>196</v>
      </c>
      <c r="CW77" s="1" t="s">
        <v>196</v>
      </c>
      <c r="CX77" s="1" t="s">
        <v>3221</v>
      </c>
      <c r="CY77" s="1" t="s">
        <v>3222</v>
      </c>
      <c r="CZ77" s="1" t="s">
        <v>3222</v>
      </c>
      <c r="DA77" s="1" t="s">
        <v>3225</v>
      </c>
      <c r="DB77" s="1" t="s">
        <v>3224</v>
      </c>
      <c r="DC77" s="1" t="s">
        <v>708</v>
      </c>
      <c r="DD77" s="1" t="s">
        <v>718</v>
      </c>
      <c r="DE77" s="1" t="s">
        <v>707</v>
      </c>
      <c r="DF77" s="1" t="s">
        <v>705</v>
      </c>
      <c r="DG77" s="1" t="s">
        <v>706</v>
      </c>
    </row>
    <row r="78" spans="1:111">
      <c r="A78" s="232" t="s">
        <v>4537</v>
      </c>
      <c r="B78" s="1" t="s">
        <v>699</v>
      </c>
      <c r="C78" s="1" t="s">
        <v>700</v>
      </c>
      <c r="D78" s="1" t="s">
        <v>785</v>
      </c>
      <c r="E78" s="1" t="s">
        <v>786</v>
      </c>
      <c r="F78" s="1" t="s">
        <v>787</v>
      </c>
      <c r="G78" s="1" t="s">
        <v>36</v>
      </c>
      <c r="H78" s="228">
        <v>46253</v>
      </c>
      <c r="I78" s="1" t="s">
        <v>368</v>
      </c>
      <c r="J78" s="1" t="s">
        <v>3609</v>
      </c>
      <c r="K78" s="1" t="s">
        <v>3610</v>
      </c>
      <c r="L78" s="1" t="s">
        <v>788</v>
      </c>
      <c r="M78" s="1" t="s">
        <v>789</v>
      </c>
      <c r="N78" s="1" t="s">
        <v>776</v>
      </c>
      <c r="O78" s="1" t="s">
        <v>777</v>
      </c>
      <c r="P78" s="1" t="s">
        <v>196</v>
      </c>
      <c r="Q78" s="1" t="s">
        <v>196</v>
      </c>
      <c r="R78" s="229">
        <v>0</v>
      </c>
      <c r="S78" s="229">
        <v>0.70833333333333337</v>
      </c>
      <c r="T78" s="1" t="s">
        <v>707</v>
      </c>
      <c r="U78" s="1" t="s">
        <v>196</v>
      </c>
      <c r="V78" s="1" t="s">
        <v>196</v>
      </c>
      <c r="W78" s="1" t="s">
        <v>196</v>
      </c>
      <c r="X78" s="1" t="s">
        <v>196</v>
      </c>
      <c r="Y78" s="1" t="s">
        <v>196</v>
      </c>
      <c r="Z78" s="1" t="s">
        <v>196</v>
      </c>
      <c r="AA78" s="1" t="s">
        <v>737</v>
      </c>
      <c r="AB78" s="1" t="s">
        <v>737</v>
      </c>
      <c r="AC78" s="1" t="s">
        <v>825</v>
      </c>
      <c r="AD78" s="1" t="s">
        <v>791</v>
      </c>
      <c r="AE78" s="1" t="s">
        <v>806</v>
      </c>
      <c r="AF78" s="1" t="s">
        <v>276</v>
      </c>
      <c r="AG78" s="1" t="s">
        <v>196</v>
      </c>
      <c r="AH78" s="1" t="s">
        <v>105</v>
      </c>
      <c r="AI78" s="1" t="s">
        <v>807</v>
      </c>
      <c r="AJ78" s="1" t="s">
        <v>276</v>
      </c>
      <c r="AK78" s="1" t="s">
        <v>196</v>
      </c>
      <c r="AL78" s="1" t="s">
        <v>122</v>
      </c>
      <c r="AM78" s="1">
        <v>4500</v>
      </c>
      <c r="AN78" s="1">
        <v>4500</v>
      </c>
      <c r="AO78" s="1">
        <v>3000</v>
      </c>
      <c r="AP78" s="1">
        <v>3000</v>
      </c>
      <c r="AQ78" s="1">
        <v>3000</v>
      </c>
      <c r="AR78" s="228">
        <v>46253</v>
      </c>
      <c r="AS78" s="228">
        <v>46259</v>
      </c>
      <c r="AT78" s="228">
        <v>46253</v>
      </c>
      <c r="AU78" s="228">
        <v>46254</v>
      </c>
      <c r="AV78" s="1" t="s">
        <v>491</v>
      </c>
      <c r="AW78" s="1" t="s">
        <v>196</v>
      </c>
      <c r="AX78" s="1" t="s">
        <v>196</v>
      </c>
      <c r="AY78" s="1" t="s">
        <v>710</v>
      </c>
      <c r="AZ78" s="1" t="s">
        <v>711</v>
      </c>
      <c r="BA78" s="1" t="s">
        <v>196</v>
      </c>
      <c r="BB78" s="228">
        <v>46259</v>
      </c>
      <c r="BC78" s="228">
        <v>46259</v>
      </c>
      <c r="BD78" s="1" t="s">
        <v>712</v>
      </c>
      <c r="BE78" s="228">
        <v>46254</v>
      </c>
      <c r="BF78" s="1" t="s">
        <v>712</v>
      </c>
      <c r="BG78" s="228">
        <v>46255</v>
      </c>
      <c r="BH78" s="1">
        <v>4500</v>
      </c>
      <c r="BI78" s="1">
        <v>4500</v>
      </c>
      <c r="BJ78" s="1" t="s">
        <v>808</v>
      </c>
      <c r="BK78" s="1" t="s">
        <v>196</v>
      </c>
      <c r="BL78" s="1" t="s">
        <v>196</v>
      </c>
      <c r="BM78" s="1" t="s">
        <v>196</v>
      </c>
      <c r="BN78" s="1" t="s">
        <v>196</v>
      </c>
      <c r="BO78" s="1" t="s">
        <v>196</v>
      </c>
      <c r="BP78" s="1" t="s">
        <v>196</v>
      </c>
      <c r="BQ78" s="1" t="s">
        <v>196</v>
      </c>
      <c r="BR78" s="1" t="s">
        <v>196</v>
      </c>
      <c r="BS78" s="1" t="s">
        <v>196</v>
      </c>
      <c r="BT78" s="1" t="s">
        <v>806</v>
      </c>
      <c r="BU78" s="1" t="s">
        <v>196</v>
      </c>
      <c r="BV78" s="1" t="s">
        <v>196</v>
      </c>
      <c r="BW78" s="1" t="s">
        <v>196</v>
      </c>
      <c r="BX78" s="1" t="s">
        <v>196</v>
      </c>
      <c r="BY78" s="1" t="s">
        <v>196</v>
      </c>
      <c r="BZ78" s="1" t="s">
        <v>196</v>
      </c>
      <c r="CA78" s="1" t="s">
        <v>196</v>
      </c>
      <c r="CB78" s="1" t="s">
        <v>196</v>
      </c>
      <c r="CC78" s="1" t="s">
        <v>196</v>
      </c>
      <c r="CD78" s="1" t="s">
        <v>809</v>
      </c>
      <c r="CE78" s="1" t="s">
        <v>196</v>
      </c>
      <c r="CF78" s="1" t="s">
        <v>196</v>
      </c>
      <c r="CG78" s="1" t="s">
        <v>196</v>
      </c>
      <c r="CH78" s="1" t="s">
        <v>196</v>
      </c>
      <c r="CI78" s="1" t="s">
        <v>196</v>
      </c>
      <c r="CJ78" s="1" t="s">
        <v>196</v>
      </c>
      <c r="CK78" s="1" t="s">
        <v>196</v>
      </c>
      <c r="CL78" s="1" t="s">
        <v>196</v>
      </c>
      <c r="CM78" s="1" t="s">
        <v>196</v>
      </c>
      <c r="CN78" s="1" t="s">
        <v>807</v>
      </c>
      <c r="CO78" s="1" t="s">
        <v>196</v>
      </c>
      <c r="CP78" s="1" t="s">
        <v>196</v>
      </c>
      <c r="CQ78" s="1" t="s">
        <v>196</v>
      </c>
      <c r="CR78" s="1" t="s">
        <v>196</v>
      </c>
      <c r="CS78" s="1" t="s">
        <v>196</v>
      </c>
      <c r="CT78" s="1" t="s">
        <v>196</v>
      </c>
      <c r="CU78" s="1" t="s">
        <v>196</v>
      </c>
      <c r="CV78" s="1" t="s">
        <v>196</v>
      </c>
      <c r="CW78" s="1" t="s">
        <v>196</v>
      </c>
      <c r="CX78" s="1" t="s">
        <v>3221</v>
      </c>
      <c r="CY78" s="1" t="s">
        <v>3222</v>
      </c>
      <c r="CZ78" s="1" t="s">
        <v>3222</v>
      </c>
      <c r="DA78" s="1" t="s">
        <v>3323</v>
      </c>
      <c r="DB78" s="1" t="s">
        <v>3224</v>
      </c>
      <c r="DC78" s="1" t="s">
        <v>737</v>
      </c>
      <c r="DD78" s="1" t="s">
        <v>737</v>
      </c>
      <c r="DE78" s="1" t="s">
        <v>707</v>
      </c>
      <c r="DF78" s="1" t="s">
        <v>788</v>
      </c>
      <c r="DG78" s="1" t="s">
        <v>789</v>
      </c>
    </row>
    <row r="79" spans="1:111">
      <c r="A79" s="232" t="s">
        <v>4537</v>
      </c>
      <c r="B79" s="1" t="s">
        <v>699</v>
      </c>
      <c r="C79" s="1" t="s">
        <v>700</v>
      </c>
      <c r="D79" s="1" t="s">
        <v>785</v>
      </c>
      <c r="E79" s="1" t="s">
        <v>786</v>
      </c>
      <c r="F79" s="1" t="s">
        <v>787</v>
      </c>
      <c r="G79" s="1" t="s">
        <v>36</v>
      </c>
      <c r="H79" s="228">
        <v>46253</v>
      </c>
      <c r="I79" s="1" t="s">
        <v>329</v>
      </c>
      <c r="J79" s="1" t="s">
        <v>3611</v>
      </c>
      <c r="K79" s="1" t="s">
        <v>3612</v>
      </c>
      <c r="L79" s="1" t="s">
        <v>788</v>
      </c>
      <c r="M79" s="1" t="s">
        <v>789</v>
      </c>
      <c r="N79" s="1" t="s">
        <v>776</v>
      </c>
      <c r="O79" s="1" t="s">
        <v>777</v>
      </c>
      <c r="P79" s="1" t="s">
        <v>196</v>
      </c>
      <c r="Q79" s="1" t="s">
        <v>196</v>
      </c>
      <c r="R79" s="229">
        <v>0</v>
      </c>
      <c r="S79" s="229">
        <v>0.57291666666666663</v>
      </c>
      <c r="T79" s="1" t="s">
        <v>707</v>
      </c>
      <c r="U79" s="1" t="s">
        <v>196</v>
      </c>
      <c r="V79" s="1" t="s">
        <v>196</v>
      </c>
      <c r="W79" s="1" t="s">
        <v>196</v>
      </c>
      <c r="X79" s="1" t="s">
        <v>196</v>
      </c>
      <c r="Y79" s="1" t="s">
        <v>196</v>
      </c>
      <c r="Z79" s="1" t="s">
        <v>196</v>
      </c>
      <c r="AA79" s="1" t="s">
        <v>745</v>
      </c>
      <c r="AB79" s="1" t="s">
        <v>743</v>
      </c>
      <c r="AC79" s="1" t="s">
        <v>1035</v>
      </c>
      <c r="AD79" s="1" t="s">
        <v>791</v>
      </c>
      <c r="AE79" s="1" t="s">
        <v>878</v>
      </c>
      <c r="AF79" s="1" t="s">
        <v>276</v>
      </c>
      <c r="AG79" s="1" t="s">
        <v>196</v>
      </c>
      <c r="AH79" s="1" t="s">
        <v>105</v>
      </c>
      <c r="AI79" s="1" t="s">
        <v>906</v>
      </c>
      <c r="AJ79" s="1" t="s">
        <v>276</v>
      </c>
      <c r="AK79" s="1" t="s">
        <v>196</v>
      </c>
      <c r="AL79" s="1" t="s">
        <v>122</v>
      </c>
      <c r="AM79" s="1">
        <v>4500</v>
      </c>
      <c r="AN79" s="1">
        <v>4500</v>
      </c>
      <c r="AO79" s="1">
        <v>0</v>
      </c>
      <c r="AP79" s="1">
        <v>4500</v>
      </c>
      <c r="AQ79" s="1">
        <v>4500</v>
      </c>
      <c r="AR79" s="228">
        <v>46252</v>
      </c>
      <c r="AS79" s="228">
        <v>46259</v>
      </c>
      <c r="AT79" s="228">
        <v>46254</v>
      </c>
      <c r="AU79" s="228">
        <v>46254</v>
      </c>
      <c r="AV79" s="1" t="s">
        <v>491</v>
      </c>
      <c r="AW79" s="1" t="s">
        <v>196</v>
      </c>
      <c r="AX79" s="1" t="s">
        <v>196</v>
      </c>
      <c r="AY79" s="1" t="s">
        <v>710</v>
      </c>
      <c r="AZ79" s="1" t="s">
        <v>711</v>
      </c>
      <c r="BA79" s="1" t="s">
        <v>196</v>
      </c>
      <c r="BB79" s="228">
        <v>46259</v>
      </c>
      <c r="BC79" s="228">
        <v>46259</v>
      </c>
      <c r="BD79" s="1" t="s">
        <v>712</v>
      </c>
      <c r="BE79" s="228">
        <v>46253</v>
      </c>
      <c r="BF79" s="1" t="s">
        <v>712</v>
      </c>
      <c r="BG79" s="228">
        <v>46253</v>
      </c>
      <c r="BH79" s="1">
        <v>4500</v>
      </c>
      <c r="BI79" s="1">
        <v>4500</v>
      </c>
      <c r="BJ79" s="1" t="s">
        <v>879</v>
      </c>
      <c r="BK79" s="1" t="s">
        <v>196</v>
      </c>
      <c r="BL79" s="1" t="s">
        <v>196</v>
      </c>
      <c r="BM79" s="1" t="s">
        <v>196</v>
      </c>
      <c r="BN79" s="1" t="s">
        <v>196</v>
      </c>
      <c r="BO79" s="1" t="s">
        <v>196</v>
      </c>
      <c r="BP79" s="1" t="s">
        <v>196</v>
      </c>
      <c r="BQ79" s="1" t="s">
        <v>196</v>
      </c>
      <c r="BR79" s="1" t="s">
        <v>196</v>
      </c>
      <c r="BS79" s="1" t="s">
        <v>196</v>
      </c>
      <c r="BT79" s="1" t="s">
        <v>878</v>
      </c>
      <c r="BU79" s="1" t="s">
        <v>196</v>
      </c>
      <c r="BV79" s="1" t="s">
        <v>196</v>
      </c>
      <c r="BW79" s="1" t="s">
        <v>196</v>
      </c>
      <c r="BX79" s="1" t="s">
        <v>196</v>
      </c>
      <c r="BY79" s="1" t="s">
        <v>196</v>
      </c>
      <c r="BZ79" s="1" t="s">
        <v>196</v>
      </c>
      <c r="CA79" s="1" t="s">
        <v>196</v>
      </c>
      <c r="CB79" s="1" t="s">
        <v>196</v>
      </c>
      <c r="CC79" s="1" t="s">
        <v>196</v>
      </c>
      <c r="CD79" s="1" t="s">
        <v>907</v>
      </c>
      <c r="CE79" s="1" t="s">
        <v>196</v>
      </c>
      <c r="CF79" s="1" t="s">
        <v>196</v>
      </c>
      <c r="CG79" s="1" t="s">
        <v>196</v>
      </c>
      <c r="CH79" s="1" t="s">
        <v>196</v>
      </c>
      <c r="CI79" s="1" t="s">
        <v>196</v>
      </c>
      <c r="CJ79" s="1" t="s">
        <v>196</v>
      </c>
      <c r="CK79" s="1" t="s">
        <v>196</v>
      </c>
      <c r="CL79" s="1" t="s">
        <v>196</v>
      </c>
      <c r="CM79" s="1" t="s">
        <v>196</v>
      </c>
      <c r="CN79" s="1" t="s">
        <v>906</v>
      </c>
      <c r="CO79" s="1" t="s">
        <v>196</v>
      </c>
      <c r="CP79" s="1" t="s">
        <v>196</v>
      </c>
      <c r="CQ79" s="1" t="s">
        <v>196</v>
      </c>
      <c r="CR79" s="1" t="s">
        <v>196</v>
      </c>
      <c r="CS79" s="1" t="s">
        <v>196</v>
      </c>
      <c r="CT79" s="1" t="s">
        <v>196</v>
      </c>
      <c r="CU79" s="1" t="s">
        <v>196</v>
      </c>
      <c r="CV79" s="1" t="s">
        <v>196</v>
      </c>
      <c r="CW79" s="1" t="s">
        <v>196</v>
      </c>
      <c r="CX79" s="1" t="s">
        <v>3221</v>
      </c>
      <c r="CY79" s="1" t="s">
        <v>3222</v>
      </c>
      <c r="CZ79" s="1" t="s">
        <v>3222</v>
      </c>
      <c r="DA79" s="1" t="s">
        <v>3225</v>
      </c>
      <c r="DB79" s="1" t="s">
        <v>3323</v>
      </c>
      <c r="DC79" s="1" t="s">
        <v>743</v>
      </c>
      <c r="DD79" s="1" t="s">
        <v>745</v>
      </c>
      <c r="DE79" s="1" t="s">
        <v>707</v>
      </c>
      <c r="DF79" s="1" t="s">
        <v>788</v>
      </c>
      <c r="DG79" s="1" t="s">
        <v>789</v>
      </c>
    </row>
    <row r="80" spans="1:111">
      <c r="A80" s="232" t="s">
        <v>4537</v>
      </c>
      <c r="B80" s="1" t="s">
        <v>699</v>
      </c>
      <c r="C80" s="1" t="s">
        <v>700</v>
      </c>
      <c r="D80" s="1" t="s">
        <v>818</v>
      </c>
      <c r="E80" s="1" t="s">
        <v>819</v>
      </c>
      <c r="F80" s="1" t="s">
        <v>820</v>
      </c>
      <c r="G80" s="1" t="s">
        <v>166</v>
      </c>
      <c r="H80" s="228">
        <v>46253</v>
      </c>
      <c r="I80" s="1" t="s">
        <v>364</v>
      </c>
      <c r="J80" s="1" t="s">
        <v>3613</v>
      </c>
      <c r="K80" s="1" t="s">
        <v>3614</v>
      </c>
      <c r="L80" s="1" t="s">
        <v>713</v>
      </c>
      <c r="M80" s="1" t="s">
        <v>714</v>
      </c>
      <c r="N80" s="1" t="s">
        <v>716</v>
      </c>
      <c r="O80" s="1" t="s">
        <v>717</v>
      </c>
      <c r="P80" s="1" t="s">
        <v>196</v>
      </c>
      <c r="Q80" s="1" t="s">
        <v>196</v>
      </c>
      <c r="R80" s="229">
        <v>0</v>
      </c>
      <c r="S80" s="229">
        <v>0.61111111111111116</v>
      </c>
      <c r="T80" s="1" t="s">
        <v>707</v>
      </c>
      <c r="U80" s="1" t="s">
        <v>196</v>
      </c>
      <c r="V80" s="1" t="s">
        <v>196</v>
      </c>
      <c r="W80" s="1" t="s">
        <v>196</v>
      </c>
      <c r="X80" s="1" t="s">
        <v>196</v>
      </c>
      <c r="Y80" s="1" t="s">
        <v>196</v>
      </c>
      <c r="Z80" s="1" t="s">
        <v>196</v>
      </c>
      <c r="AA80" s="1" t="s">
        <v>737</v>
      </c>
      <c r="AB80" s="1" t="s">
        <v>743</v>
      </c>
      <c r="AC80" s="1" t="s">
        <v>1088</v>
      </c>
      <c r="AD80" s="1" t="s">
        <v>3615</v>
      </c>
      <c r="AE80" s="1" t="s">
        <v>196</v>
      </c>
      <c r="AF80" s="1" t="s">
        <v>196</v>
      </c>
      <c r="AG80" s="1" t="s">
        <v>196</v>
      </c>
      <c r="AH80" s="1" t="s">
        <v>196</v>
      </c>
      <c r="AI80" s="1" t="s">
        <v>925</v>
      </c>
      <c r="AJ80" s="1" t="s">
        <v>276</v>
      </c>
      <c r="AK80" s="1" t="s">
        <v>88</v>
      </c>
      <c r="AL80" s="1" t="s">
        <v>14</v>
      </c>
      <c r="AM80" s="1">
        <v>3942</v>
      </c>
      <c r="AN80" s="1">
        <v>2000</v>
      </c>
      <c r="AO80" s="1">
        <v>2000</v>
      </c>
      <c r="AP80" s="1">
        <v>2000</v>
      </c>
      <c r="AQ80" s="1">
        <v>0</v>
      </c>
      <c r="AR80" s="228">
        <v>46252</v>
      </c>
      <c r="AS80" s="228">
        <v>46260</v>
      </c>
      <c r="AT80" s="228">
        <v>46253</v>
      </c>
      <c r="AU80" s="228">
        <v>46253</v>
      </c>
      <c r="AV80" s="1" t="s">
        <v>366</v>
      </c>
      <c r="AW80" s="1" t="s">
        <v>196</v>
      </c>
      <c r="AX80" s="1" t="s">
        <v>196</v>
      </c>
      <c r="AY80" s="1" t="s">
        <v>710</v>
      </c>
      <c r="AZ80" s="1" t="s">
        <v>711</v>
      </c>
      <c r="BA80" s="1" t="s">
        <v>196</v>
      </c>
      <c r="BB80" s="228">
        <v>46260</v>
      </c>
      <c r="BC80" s="228">
        <v>46260</v>
      </c>
      <c r="BD80" s="1" t="s">
        <v>712</v>
      </c>
      <c r="BE80" s="228">
        <v>46255</v>
      </c>
      <c r="BF80" s="1" t="s">
        <v>712</v>
      </c>
      <c r="BG80" s="228">
        <v>46255</v>
      </c>
      <c r="BH80" s="1">
        <v>2000</v>
      </c>
      <c r="BI80" s="1">
        <v>3942</v>
      </c>
      <c r="BJ80" s="1" t="s">
        <v>3616</v>
      </c>
      <c r="BK80" s="1" t="s">
        <v>3616</v>
      </c>
      <c r="BL80" s="1" t="s">
        <v>3616</v>
      </c>
      <c r="BM80" s="1" t="s">
        <v>196</v>
      </c>
      <c r="BN80" s="1" t="s">
        <v>196</v>
      </c>
      <c r="BO80" s="1" t="s">
        <v>196</v>
      </c>
      <c r="BP80" s="1" t="s">
        <v>196</v>
      </c>
      <c r="BQ80" s="1" t="s">
        <v>196</v>
      </c>
      <c r="BR80" s="1" t="s">
        <v>196</v>
      </c>
      <c r="BS80" s="1" t="s">
        <v>196</v>
      </c>
      <c r="BT80" s="1" t="s">
        <v>3732</v>
      </c>
      <c r="BU80" s="1" t="s">
        <v>3733</v>
      </c>
      <c r="BV80" s="1" t="s">
        <v>3734</v>
      </c>
      <c r="BW80" s="1" t="s">
        <v>196</v>
      </c>
      <c r="BX80" s="1" t="s">
        <v>196</v>
      </c>
      <c r="BY80" s="1" t="s">
        <v>196</v>
      </c>
      <c r="BZ80" s="1" t="s">
        <v>196</v>
      </c>
      <c r="CA80" s="1" t="s">
        <v>196</v>
      </c>
      <c r="CB80" s="1" t="s">
        <v>196</v>
      </c>
      <c r="CC80" s="1" t="s">
        <v>196</v>
      </c>
      <c r="CD80" s="1" t="s">
        <v>926</v>
      </c>
      <c r="CE80" s="1" t="s">
        <v>196</v>
      </c>
      <c r="CF80" s="1" t="s">
        <v>196</v>
      </c>
      <c r="CG80" s="1" t="s">
        <v>196</v>
      </c>
      <c r="CH80" s="1" t="s">
        <v>196</v>
      </c>
      <c r="CI80" s="1" t="s">
        <v>196</v>
      </c>
      <c r="CJ80" s="1" t="s">
        <v>196</v>
      </c>
      <c r="CK80" s="1" t="s">
        <v>196</v>
      </c>
      <c r="CL80" s="1" t="s">
        <v>196</v>
      </c>
      <c r="CM80" s="1" t="s">
        <v>196</v>
      </c>
      <c r="CN80" s="1" t="s">
        <v>925</v>
      </c>
      <c r="CO80" s="1" t="s">
        <v>196</v>
      </c>
      <c r="CP80" s="1" t="s">
        <v>196</v>
      </c>
      <c r="CQ80" s="1" t="s">
        <v>196</v>
      </c>
      <c r="CR80" s="1" t="s">
        <v>196</v>
      </c>
      <c r="CS80" s="1" t="s">
        <v>196</v>
      </c>
      <c r="CT80" s="1" t="s">
        <v>196</v>
      </c>
      <c r="CU80" s="1" t="s">
        <v>196</v>
      </c>
      <c r="CV80" s="1" t="s">
        <v>196</v>
      </c>
      <c r="CW80" s="1" t="s">
        <v>196</v>
      </c>
      <c r="CX80" s="1" t="s">
        <v>3221</v>
      </c>
      <c r="CY80" s="1" t="s">
        <v>3222</v>
      </c>
      <c r="CZ80" s="1" t="s">
        <v>3222</v>
      </c>
      <c r="DA80" s="1" t="s">
        <v>3230</v>
      </c>
      <c r="DB80" s="1" t="s">
        <v>3286</v>
      </c>
      <c r="DC80" s="1" t="s">
        <v>743</v>
      </c>
      <c r="DD80" s="1" t="s">
        <v>737</v>
      </c>
      <c r="DE80" s="1" t="s">
        <v>707</v>
      </c>
      <c r="DF80" s="1" t="s">
        <v>713</v>
      </c>
      <c r="DG80" s="1" t="s">
        <v>714</v>
      </c>
    </row>
    <row r="81" spans="1:111">
      <c r="A81" s="232" t="s">
        <v>4537</v>
      </c>
      <c r="B81" s="1" t="s">
        <v>699</v>
      </c>
      <c r="C81" s="1" t="s">
        <v>700</v>
      </c>
      <c r="D81" s="1" t="s">
        <v>818</v>
      </c>
      <c r="E81" s="1" t="s">
        <v>819</v>
      </c>
      <c r="F81" s="1" t="s">
        <v>820</v>
      </c>
      <c r="G81" s="1" t="s">
        <v>166</v>
      </c>
      <c r="H81" s="228">
        <v>46253</v>
      </c>
      <c r="I81" s="1" t="s">
        <v>358</v>
      </c>
      <c r="J81" s="1" t="s">
        <v>3617</v>
      </c>
      <c r="K81" s="1" t="s">
        <v>3618</v>
      </c>
      <c r="L81" s="1" t="s">
        <v>713</v>
      </c>
      <c r="M81" s="1" t="s">
        <v>714</v>
      </c>
      <c r="N81" s="1" t="s">
        <v>716</v>
      </c>
      <c r="O81" s="1" t="s">
        <v>717</v>
      </c>
      <c r="P81" s="1" t="s">
        <v>196</v>
      </c>
      <c r="Q81" s="1" t="s">
        <v>196</v>
      </c>
      <c r="R81" s="229">
        <v>0</v>
      </c>
      <c r="S81" s="229">
        <v>0.44861111111111113</v>
      </c>
      <c r="T81" s="1" t="s">
        <v>707</v>
      </c>
      <c r="U81" s="1" t="s">
        <v>196</v>
      </c>
      <c r="V81" s="1" t="s">
        <v>196</v>
      </c>
      <c r="W81" s="1" t="s">
        <v>196</v>
      </c>
      <c r="X81" s="1" t="s">
        <v>196</v>
      </c>
      <c r="Y81" s="1" t="s">
        <v>196</v>
      </c>
      <c r="Z81" s="1" t="s">
        <v>196</v>
      </c>
      <c r="AA81" s="1" t="s">
        <v>726</v>
      </c>
      <c r="AB81" s="1" t="s">
        <v>707</v>
      </c>
      <c r="AC81" s="1" t="s">
        <v>998</v>
      </c>
      <c r="AD81" s="1" t="s">
        <v>3619</v>
      </c>
      <c r="AE81" s="1" t="s">
        <v>196</v>
      </c>
      <c r="AF81" s="1" t="s">
        <v>196</v>
      </c>
      <c r="AG81" s="1" t="s">
        <v>196</v>
      </c>
      <c r="AH81" s="1" t="s">
        <v>196</v>
      </c>
      <c r="AI81" s="1" t="s">
        <v>826</v>
      </c>
      <c r="AJ81" s="1" t="s">
        <v>276</v>
      </c>
      <c r="AK81" s="1" t="s">
        <v>88</v>
      </c>
      <c r="AL81" s="1" t="s">
        <v>14</v>
      </c>
      <c r="AM81" s="1">
        <v>3585</v>
      </c>
      <c r="AN81" s="1">
        <v>1200</v>
      </c>
      <c r="AO81" s="1">
        <v>1200</v>
      </c>
      <c r="AP81" s="1">
        <v>1200</v>
      </c>
      <c r="AQ81" s="1">
        <v>3585</v>
      </c>
      <c r="AR81" s="228">
        <v>46252</v>
      </c>
      <c r="AS81" s="228">
        <v>46255</v>
      </c>
      <c r="AT81" s="228">
        <v>46253</v>
      </c>
      <c r="AU81" s="228">
        <v>46253</v>
      </c>
      <c r="AV81" s="1" t="s">
        <v>366</v>
      </c>
      <c r="AW81" s="1" t="s">
        <v>196</v>
      </c>
      <c r="AX81" s="1" t="s">
        <v>196</v>
      </c>
      <c r="AY81" s="1" t="s">
        <v>710</v>
      </c>
      <c r="AZ81" s="1" t="s">
        <v>711</v>
      </c>
      <c r="BA81" s="1" t="s">
        <v>196</v>
      </c>
      <c r="BB81" s="228">
        <v>46255</v>
      </c>
      <c r="BC81" s="228">
        <v>46255</v>
      </c>
      <c r="BD81" s="1" t="s">
        <v>712</v>
      </c>
      <c r="BE81" s="228">
        <v>46253</v>
      </c>
      <c r="BF81" s="1" t="s">
        <v>712</v>
      </c>
      <c r="BG81" s="228">
        <v>46253</v>
      </c>
      <c r="BH81" s="1">
        <v>1200</v>
      </c>
      <c r="BI81" s="1">
        <v>3585</v>
      </c>
      <c r="BJ81" s="1" t="s">
        <v>3620</v>
      </c>
      <c r="BK81" s="1" t="s">
        <v>3620</v>
      </c>
      <c r="BL81" s="1" t="s">
        <v>3620</v>
      </c>
      <c r="BM81" s="1" t="s">
        <v>196</v>
      </c>
      <c r="BN81" s="1" t="s">
        <v>196</v>
      </c>
      <c r="BO81" s="1" t="s">
        <v>196</v>
      </c>
      <c r="BP81" s="1" t="s">
        <v>196</v>
      </c>
      <c r="BQ81" s="1" t="s">
        <v>196</v>
      </c>
      <c r="BR81" s="1" t="s">
        <v>196</v>
      </c>
      <c r="BS81" s="1" t="s">
        <v>196</v>
      </c>
      <c r="BT81" s="1" t="s">
        <v>3621</v>
      </c>
      <c r="BU81" s="1" t="s">
        <v>3622</v>
      </c>
      <c r="BV81" s="1" t="s">
        <v>3623</v>
      </c>
      <c r="BW81" s="1" t="s">
        <v>196</v>
      </c>
      <c r="BX81" s="1" t="s">
        <v>196</v>
      </c>
      <c r="BY81" s="1" t="s">
        <v>196</v>
      </c>
      <c r="BZ81" s="1" t="s">
        <v>196</v>
      </c>
      <c r="CA81" s="1" t="s">
        <v>196</v>
      </c>
      <c r="CB81" s="1" t="s">
        <v>196</v>
      </c>
      <c r="CC81" s="1" t="s">
        <v>196</v>
      </c>
      <c r="CD81" s="1" t="s">
        <v>827</v>
      </c>
      <c r="CE81" s="1" t="s">
        <v>196</v>
      </c>
      <c r="CF81" s="1" t="s">
        <v>196</v>
      </c>
      <c r="CG81" s="1" t="s">
        <v>196</v>
      </c>
      <c r="CH81" s="1" t="s">
        <v>196</v>
      </c>
      <c r="CI81" s="1" t="s">
        <v>196</v>
      </c>
      <c r="CJ81" s="1" t="s">
        <v>196</v>
      </c>
      <c r="CK81" s="1" t="s">
        <v>196</v>
      </c>
      <c r="CL81" s="1" t="s">
        <v>196</v>
      </c>
      <c r="CM81" s="1" t="s">
        <v>196</v>
      </c>
      <c r="CN81" s="1" t="s">
        <v>826</v>
      </c>
      <c r="CO81" s="1" t="s">
        <v>196</v>
      </c>
      <c r="CP81" s="1" t="s">
        <v>196</v>
      </c>
      <c r="CQ81" s="1" t="s">
        <v>196</v>
      </c>
      <c r="CR81" s="1" t="s">
        <v>196</v>
      </c>
      <c r="CS81" s="1" t="s">
        <v>196</v>
      </c>
      <c r="CT81" s="1" t="s">
        <v>196</v>
      </c>
      <c r="CU81" s="1" t="s">
        <v>196</v>
      </c>
      <c r="CV81" s="1" t="s">
        <v>196</v>
      </c>
      <c r="CW81" s="1" t="s">
        <v>196</v>
      </c>
      <c r="CX81" s="1" t="s">
        <v>3221</v>
      </c>
      <c r="CY81" s="1" t="s">
        <v>3222</v>
      </c>
      <c r="CZ81" s="1" t="s">
        <v>3222</v>
      </c>
      <c r="DA81" s="1" t="s">
        <v>3225</v>
      </c>
      <c r="DB81" s="1" t="s">
        <v>3230</v>
      </c>
      <c r="DC81" s="1" t="s">
        <v>707</v>
      </c>
      <c r="DD81" s="1" t="s">
        <v>726</v>
      </c>
      <c r="DE81" s="1" t="s">
        <v>707</v>
      </c>
      <c r="DF81" s="1" t="s">
        <v>713</v>
      </c>
      <c r="DG81" s="1" t="s">
        <v>714</v>
      </c>
    </row>
    <row r="82" spans="1:111">
      <c r="A82" s="232" t="s">
        <v>4537</v>
      </c>
      <c r="B82" s="1" t="s">
        <v>699</v>
      </c>
      <c r="C82" s="1" t="s">
        <v>700</v>
      </c>
      <c r="D82" s="1" t="s">
        <v>818</v>
      </c>
      <c r="E82" s="1" t="s">
        <v>819</v>
      </c>
      <c r="F82" s="1" t="s">
        <v>820</v>
      </c>
      <c r="G82" s="1" t="s">
        <v>166</v>
      </c>
      <c r="H82" s="228">
        <v>46253</v>
      </c>
      <c r="I82" s="1" t="s">
        <v>384</v>
      </c>
      <c r="J82" s="1" t="s">
        <v>3624</v>
      </c>
      <c r="K82" s="1" t="s">
        <v>3625</v>
      </c>
      <c r="L82" s="1" t="s">
        <v>713</v>
      </c>
      <c r="M82" s="1" t="s">
        <v>714</v>
      </c>
      <c r="N82" s="1" t="s">
        <v>196</v>
      </c>
      <c r="O82" s="1" t="s">
        <v>196</v>
      </c>
      <c r="P82" s="1" t="s">
        <v>196</v>
      </c>
      <c r="Q82" s="1" t="s">
        <v>196</v>
      </c>
      <c r="R82" s="229">
        <v>0</v>
      </c>
      <c r="S82" s="229">
        <v>0.65902777777777777</v>
      </c>
      <c r="T82" s="1" t="s">
        <v>707</v>
      </c>
      <c r="U82" s="1" t="s">
        <v>196</v>
      </c>
      <c r="V82" s="1" t="s">
        <v>196</v>
      </c>
      <c r="W82" s="1" t="s">
        <v>196</v>
      </c>
      <c r="X82" s="1" t="s">
        <v>196</v>
      </c>
      <c r="Y82" s="1" t="s">
        <v>196</v>
      </c>
      <c r="Z82" s="1" t="s">
        <v>196</v>
      </c>
      <c r="AA82" s="1" t="s">
        <v>707</v>
      </c>
      <c r="AB82" s="1" t="s">
        <v>737</v>
      </c>
      <c r="AC82" s="1" t="s">
        <v>1579</v>
      </c>
      <c r="AD82" s="1" t="s">
        <v>3626</v>
      </c>
      <c r="AE82" s="1" t="s">
        <v>196</v>
      </c>
      <c r="AF82" s="1" t="s">
        <v>196</v>
      </c>
      <c r="AG82" s="1" t="s">
        <v>196</v>
      </c>
      <c r="AH82" s="1" t="s">
        <v>196</v>
      </c>
      <c r="AI82" s="1" t="s">
        <v>1026</v>
      </c>
      <c r="AJ82" s="1" t="s">
        <v>276</v>
      </c>
      <c r="AK82" s="1" t="s">
        <v>196</v>
      </c>
      <c r="AL82" s="1" t="s">
        <v>285</v>
      </c>
      <c r="AM82" s="1">
        <v>250</v>
      </c>
      <c r="AN82" s="1">
        <v>250</v>
      </c>
      <c r="AO82" s="1">
        <v>250</v>
      </c>
      <c r="AP82" s="1">
        <v>50</v>
      </c>
      <c r="AQ82" s="1">
        <v>50</v>
      </c>
      <c r="AR82" s="228">
        <v>46253</v>
      </c>
      <c r="AS82" s="228">
        <v>46258</v>
      </c>
      <c r="AT82" s="228">
        <v>46253</v>
      </c>
      <c r="AU82" s="228">
        <v>46253</v>
      </c>
      <c r="AV82" s="1" t="s">
        <v>487</v>
      </c>
      <c r="AW82" s="1" t="s">
        <v>196</v>
      </c>
      <c r="AX82" s="1" t="s">
        <v>196</v>
      </c>
      <c r="AY82" s="1" t="s">
        <v>710</v>
      </c>
      <c r="AZ82" s="1" t="s">
        <v>711</v>
      </c>
      <c r="BA82" s="1" t="s">
        <v>196</v>
      </c>
      <c r="BB82" s="228">
        <v>46258</v>
      </c>
      <c r="BC82" s="228">
        <v>46258</v>
      </c>
      <c r="BD82" s="1" t="s">
        <v>712</v>
      </c>
      <c r="BE82" s="228">
        <v>46253</v>
      </c>
      <c r="BF82" s="1" t="s">
        <v>712</v>
      </c>
      <c r="BG82" s="228">
        <v>46254</v>
      </c>
      <c r="BH82" s="1">
        <v>50</v>
      </c>
      <c r="BI82" s="1">
        <v>50</v>
      </c>
      <c r="BJ82" s="1" t="s">
        <v>3627</v>
      </c>
      <c r="BK82" s="1" t="s">
        <v>3628</v>
      </c>
      <c r="BL82" s="1" t="s">
        <v>196</v>
      </c>
      <c r="BM82" s="1" t="s">
        <v>196</v>
      </c>
      <c r="BN82" s="1" t="s">
        <v>196</v>
      </c>
      <c r="BO82" s="1" t="s">
        <v>196</v>
      </c>
      <c r="BP82" s="1" t="s">
        <v>196</v>
      </c>
      <c r="BQ82" s="1" t="s">
        <v>196</v>
      </c>
      <c r="BR82" s="1" t="s">
        <v>196</v>
      </c>
      <c r="BS82" s="1" t="s">
        <v>196</v>
      </c>
      <c r="BT82" s="1" t="s">
        <v>3629</v>
      </c>
      <c r="BU82" s="1" t="s">
        <v>3630</v>
      </c>
      <c r="BV82" s="1" t="s">
        <v>196</v>
      </c>
      <c r="BW82" s="1" t="s">
        <v>196</v>
      </c>
      <c r="BX82" s="1" t="s">
        <v>196</v>
      </c>
      <c r="BY82" s="1" t="s">
        <v>196</v>
      </c>
      <c r="BZ82" s="1" t="s">
        <v>196</v>
      </c>
      <c r="CA82" s="1" t="s">
        <v>196</v>
      </c>
      <c r="CB82" s="1" t="s">
        <v>196</v>
      </c>
      <c r="CC82" s="1" t="s">
        <v>196</v>
      </c>
      <c r="CD82" s="1" t="s">
        <v>1029</v>
      </c>
      <c r="CE82" s="1" t="s">
        <v>196</v>
      </c>
      <c r="CF82" s="1" t="s">
        <v>196</v>
      </c>
      <c r="CG82" s="1" t="s">
        <v>196</v>
      </c>
      <c r="CH82" s="1" t="s">
        <v>196</v>
      </c>
      <c r="CI82" s="1" t="s">
        <v>196</v>
      </c>
      <c r="CJ82" s="1" t="s">
        <v>196</v>
      </c>
      <c r="CK82" s="1" t="s">
        <v>196</v>
      </c>
      <c r="CL82" s="1" t="s">
        <v>196</v>
      </c>
      <c r="CM82" s="1" t="s">
        <v>196</v>
      </c>
      <c r="CN82" s="1" t="s">
        <v>1026</v>
      </c>
      <c r="CO82" s="1" t="s">
        <v>196</v>
      </c>
      <c r="CP82" s="1" t="s">
        <v>196</v>
      </c>
      <c r="CQ82" s="1" t="s">
        <v>196</v>
      </c>
      <c r="CR82" s="1" t="s">
        <v>196</v>
      </c>
      <c r="CS82" s="1" t="s">
        <v>196</v>
      </c>
      <c r="CT82" s="1" t="s">
        <v>196</v>
      </c>
      <c r="CU82" s="1" t="s">
        <v>196</v>
      </c>
      <c r="CV82" s="1" t="s">
        <v>196</v>
      </c>
      <c r="CW82" s="1" t="s">
        <v>196</v>
      </c>
      <c r="CX82" s="1" t="s">
        <v>3221</v>
      </c>
      <c r="CY82" s="1" t="s">
        <v>3222</v>
      </c>
      <c r="CZ82" s="1" t="s">
        <v>3222</v>
      </c>
      <c r="DA82" s="1" t="s">
        <v>3286</v>
      </c>
      <c r="DB82" s="1" t="s">
        <v>3232</v>
      </c>
      <c r="DC82" s="1" t="s">
        <v>737</v>
      </c>
      <c r="DD82" s="1" t="s">
        <v>707</v>
      </c>
      <c r="DE82" s="1" t="s">
        <v>707</v>
      </c>
      <c r="DF82" s="1" t="s">
        <v>713</v>
      </c>
      <c r="DG82" s="1" t="s">
        <v>714</v>
      </c>
    </row>
    <row r="83" spans="1:111">
      <c r="A83" s="232" t="s">
        <v>4537</v>
      </c>
      <c r="B83" s="1" t="s">
        <v>699</v>
      </c>
      <c r="C83" s="1" t="s">
        <v>700</v>
      </c>
      <c r="D83" s="1" t="s">
        <v>818</v>
      </c>
      <c r="E83" s="1" t="s">
        <v>819</v>
      </c>
      <c r="F83" s="1" t="s">
        <v>783</v>
      </c>
      <c r="G83" s="1" t="s">
        <v>42</v>
      </c>
      <c r="H83" s="228">
        <v>46253</v>
      </c>
      <c r="I83" s="1" t="s">
        <v>384</v>
      </c>
      <c r="J83" s="1" t="s">
        <v>3624</v>
      </c>
      <c r="K83" s="1" t="s">
        <v>1705</v>
      </c>
      <c r="L83" s="1" t="s">
        <v>713</v>
      </c>
      <c r="M83" s="1" t="s">
        <v>714</v>
      </c>
      <c r="N83" s="1" t="s">
        <v>196</v>
      </c>
      <c r="O83" s="1" t="s">
        <v>196</v>
      </c>
      <c r="P83" s="1" t="s">
        <v>196</v>
      </c>
      <c r="Q83" s="1" t="s">
        <v>196</v>
      </c>
      <c r="R83" s="229">
        <v>0</v>
      </c>
      <c r="S83" s="229">
        <v>0.70833333333333337</v>
      </c>
      <c r="T83" s="1" t="s">
        <v>707</v>
      </c>
      <c r="U83" s="1" t="s">
        <v>196</v>
      </c>
      <c r="V83" s="1" t="s">
        <v>196</v>
      </c>
      <c r="W83" s="1" t="s">
        <v>196</v>
      </c>
      <c r="X83" s="1" t="s">
        <v>196</v>
      </c>
      <c r="Y83" s="1" t="s">
        <v>196</v>
      </c>
      <c r="Z83" s="1" t="s">
        <v>196</v>
      </c>
      <c r="AA83" s="1" t="s">
        <v>707</v>
      </c>
      <c r="AB83" s="1" t="s">
        <v>707</v>
      </c>
      <c r="AC83" s="1" t="s">
        <v>707</v>
      </c>
      <c r="AD83" s="1" t="s">
        <v>707</v>
      </c>
      <c r="AE83" s="1" t="s">
        <v>196</v>
      </c>
      <c r="AF83" s="1" t="s">
        <v>196</v>
      </c>
      <c r="AG83" s="1" t="s">
        <v>196</v>
      </c>
      <c r="AH83" s="1" t="s">
        <v>196</v>
      </c>
      <c r="AI83" s="1" t="s">
        <v>1026</v>
      </c>
      <c r="AJ83" s="1" t="s">
        <v>276</v>
      </c>
      <c r="AK83" s="1" t="s">
        <v>196</v>
      </c>
      <c r="AL83" s="1" t="s">
        <v>285</v>
      </c>
      <c r="AM83" s="1">
        <v>250</v>
      </c>
      <c r="AN83" s="1">
        <v>250</v>
      </c>
      <c r="AO83" s="1">
        <v>250</v>
      </c>
      <c r="AP83" s="1">
        <v>250</v>
      </c>
      <c r="AQ83" s="1">
        <v>250</v>
      </c>
      <c r="AR83" s="228">
        <v>46253</v>
      </c>
      <c r="AS83" s="228">
        <v>46258</v>
      </c>
      <c r="AT83" s="228">
        <v>46253</v>
      </c>
      <c r="AU83" s="228">
        <v>46253</v>
      </c>
      <c r="AV83" s="1" t="s">
        <v>487</v>
      </c>
      <c r="AW83" s="1" t="s">
        <v>196</v>
      </c>
      <c r="AX83" s="1" t="s">
        <v>196</v>
      </c>
      <c r="AY83" s="1" t="s">
        <v>710</v>
      </c>
      <c r="AZ83" s="1" t="s">
        <v>711</v>
      </c>
      <c r="BA83" s="1" t="s">
        <v>196</v>
      </c>
      <c r="BB83" s="228">
        <v>46258</v>
      </c>
      <c r="BC83" s="228">
        <v>46258</v>
      </c>
      <c r="BD83" s="1" t="s">
        <v>712</v>
      </c>
      <c r="BE83" s="228">
        <v>46253</v>
      </c>
      <c r="BF83" s="1" t="s">
        <v>712</v>
      </c>
      <c r="BG83" s="228">
        <v>46254</v>
      </c>
      <c r="BH83" s="1">
        <v>250</v>
      </c>
      <c r="BI83" s="1">
        <v>250</v>
      </c>
      <c r="BJ83" s="1" t="s">
        <v>3627</v>
      </c>
      <c r="BK83" s="1" t="s">
        <v>3628</v>
      </c>
      <c r="BL83" s="1" t="s">
        <v>196</v>
      </c>
      <c r="BM83" s="1" t="s">
        <v>196</v>
      </c>
      <c r="BN83" s="1" t="s">
        <v>196</v>
      </c>
      <c r="BO83" s="1" t="s">
        <v>196</v>
      </c>
      <c r="BP83" s="1" t="s">
        <v>196</v>
      </c>
      <c r="BQ83" s="1" t="s">
        <v>196</v>
      </c>
      <c r="BR83" s="1" t="s">
        <v>196</v>
      </c>
      <c r="BS83" s="1" t="s">
        <v>196</v>
      </c>
      <c r="BT83" s="1" t="s">
        <v>3629</v>
      </c>
      <c r="BU83" s="1" t="s">
        <v>3630</v>
      </c>
      <c r="BV83" s="1" t="s">
        <v>196</v>
      </c>
      <c r="BW83" s="1" t="s">
        <v>196</v>
      </c>
      <c r="BX83" s="1" t="s">
        <v>196</v>
      </c>
      <c r="BY83" s="1" t="s">
        <v>196</v>
      </c>
      <c r="BZ83" s="1" t="s">
        <v>196</v>
      </c>
      <c r="CA83" s="1" t="s">
        <v>196</v>
      </c>
      <c r="CB83" s="1" t="s">
        <v>196</v>
      </c>
      <c r="CC83" s="1" t="s">
        <v>196</v>
      </c>
      <c r="CD83" s="1" t="s">
        <v>1029</v>
      </c>
      <c r="CE83" s="1" t="s">
        <v>196</v>
      </c>
      <c r="CF83" s="1" t="s">
        <v>196</v>
      </c>
      <c r="CG83" s="1" t="s">
        <v>196</v>
      </c>
      <c r="CH83" s="1" t="s">
        <v>196</v>
      </c>
      <c r="CI83" s="1" t="s">
        <v>196</v>
      </c>
      <c r="CJ83" s="1" t="s">
        <v>196</v>
      </c>
      <c r="CK83" s="1" t="s">
        <v>196</v>
      </c>
      <c r="CL83" s="1" t="s">
        <v>196</v>
      </c>
      <c r="CM83" s="1" t="s">
        <v>196</v>
      </c>
      <c r="CN83" s="1" t="s">
        <v>1026</v>
      </c>
      <c r="CO83" s="1" t="s">
        <v>196</v>
      </c>
      <c r="CP83" s="1" t="s">
        <v>196</v>
      </c>
      <c r="CQ83" s="1" t="s">
        <v>196</v>
      </c>
      <c r="CR83" s="1" t="s">
        <v>196</v>
      </c>
      <c r="CS83" s="1" t="s">
        <v>196</v>
      </c>
      <c r="CT83" s="1" t="s">
        <v>196</v>
      </c>
      <c r="CU83" s="1" t="s">
        <v>196</v>
      </c>
      <c r="CV83" s="1" t="s">
        <v>196</v>
      </c>
      <c r="CW83" s="1" t="s">
        <v>196</v>
      </c>
      <c r="CX83" s="1" t="s">
        <v>3221</v>
      </c>
      <c r="CY83" s="1" t="s">
        <v>3222</v>
      </c>
      <c r="CZ83" s="1" t="s">
        <v>3222</v>
      </c>
      <c r="DA83" s="1" t="s">
        <v>3224</v>
      </c>
      <c r="DB83" s="1" t="s">
        <v>3224</v>
      </c>
      <c r="DC83" s="1" t="s">
        <v>707</v>
      </c>
      <c r="DD83" s="1" t="s">
        <v>707</v>
      </c>
      <c r="DE83" s="1" t="s">
        <v>707</v>
      </c>
      <c r="DF83" s="1" t="s">
        <v>713</v>
      </c>
      <c r="DG83" s="1" t="s">
        <v>714</v>
      </c>
    </row>
    <row r="84" spans="1:111">
      <c r="A84" s="232" t="s">
        <v>4537</v>
      </c>
      <c r="B84" s="1" t="s">
        <v>699</v>
      </c>
      <c r="C84" s="1" t="s">
        <v>700</v>
      </c>
      <c r="D84" s="1" t="s">
        <v>869</v>
      </c>
      <c r="E84" s="1" t="s">
        <v>870</v>
      </c>
      <c r="F84" s="1" t="s">
        <v>848</v>
      </c>
      <c r="G84" s="1" t="s">
        <v>284</v>
      </c>
      <c r="H84" s="228">
        <v>46253</v>
      </c>
      <c r="I84" s="1" t="s">
        <v>367</v>
      </c>
      <c r="J84" s="1" t="s">
        <v>3647</v>
      </c>
      <c r="K84" s="1" t="s">
        <v>3648</v>
      </c>
      <c r="L84" s="1" t="s">
        <v>716</v>
      </c>
      <c r="M84" s="1" t="s">
        <v>717</v>
      </c>
      <c r="N84" s="1" t="s">
        <v>705</v>
      </c>
      <c r="O84" s="1" t="s">
        <v>706</v>
      </c>
      <c r="P84" s="1" t="s">
        <v>196</v>
      </c>
      <c r="Q84" s="1" t="s">
        <v>196</v>
      </c>
      <c r="R84" s="229">
        <v>0</v>
      </c>
      <c r="S84" s="229">
        <v>0.70833333333333337</v>
      </c>
      <c r="T84" s="1" t="s">
        <v>707</v>
      </c>
      <c r="U84" s="1" t="s">
        <v>196</v>
      </c>
      <c r="V84" s="1" t="s">
        <v>196</v>
      </c>
      <c r="W84" s="1" t="s">
        <v>196</v>
      </c>
      <c r="X84" s="1" t="s">
        <v>196</v>
      </c>
      <c r="Y84" s="1" t="s">
        <v>196</v>
      </c>
      <c r="Z84" s="1" t="s">
        <v>196</v>
      </c>
      <c r="AA84" s="1" t="s">
        <v>726</v>
      </c>
      <c r="AB84" s="1" t="s">
        <v>707</v>
      </c>
      <c r="AC84" s="1" t="s">
        <v>3649</v>
      </c>
      <c r="AD84" s="1" t="s">
        <v>2518</v>
      </c>
      <c r="AE84" s="1" t="s">
        <v>196</v>
      </c>
      <c r="AF84" s="1" t="s">
        <v>196</v>
      </c>
      <c r="AG84" s="1" t="s">
        <v>196</v>
      </c>
      <c r="AH84" s="1" t="s">
        <v>196</v>
      </c>
      <c r="AI84" s="1" t="s">
        <v>1213</v>
      </c>
      <c r="AJ84" s="1" t="s">
        <v>276</v>
      </c>
      <c r="AK84" s="1" t="s">
        <v>88</v>
      </c>
      <c r="AL84" s="1" t="s">
        <v>281</v>
      </c>
      <c r="AM84" s="1">
        <v>8000</v>
      </c>
      <c r="AN84" s="1">
        <v>4000</v>
      </c>
      <c r="AO84" s="1">
        <v>600</v>
      </c>
      <c r="AP84" s="1">
        <v>600</v>
      </c>
      <c r="AQ84" s="1">
        <v>600</v>
      </c>
      <c r="AR84" s="228">
        <v>46253</v>
      </c>
      <c r="AS84" s="228">
        <v>46262</v>
      </c>
      <c r="AT84" s="228">
        <v>46253</v>
      </c>
      <c r="AU84" s="228">
        <v>46255</v>
      </c>
      <c r="AV84" s="1" t="s">
        <v>1078</v>
      </c>
      <c r="AW84" s="1" t="s">
        <v>196</v>
      </c>
      <c r="AX84" s="1" t="s">
        <v>196</v>
      </c>
      <c r="AY84" s="1" t="s">
        <v>710</v>
      </c>
      <c r="AZ84" s="1" t="s">
        <v>711</v>
      </c>
      <c r="BA84" s="1" t="s">
        <v>196</v>
      </c>
      <c r="BB84" s="228">
        <v>46262</v>
      </c>
      <c r="BC84" s="228">
        <v>46262</v>
      </c>
      <c r="BD84" s="1" t="s">
        <v>712</v>
      </c>
      <c r="BE84" s="228">
        <v>46254</v>
      </c>
      <c r="BF84" s="1" t="s">
        <v>712</v>
      </c>
      <c r="BG84" s="228">
        <v>46255</v>
      </c>
      <c r="BH84" s="1">
        <v>4000</v>
      </c>
      <c r="BI84" s="1">
        <v>4000</v>
      </c>
      <c r="BJ84" s="1" t="s">
        <v>859</v>
      </c>
      <c r="BK84" s="1" t="s">
        <v>860</v>
      </c>
      <c r="BL84" s="1" t="s">
        <v>196</v>
      </c>
      <c r="BM84" s="1" t="s">
        <v>196</v>
      </c>
      <c r="BN84" s="1" t="s">
        <v>196</v>
      </c>
      <c r="BO84" s="1" t="s">
        <v>196</v>
      </c>
      <c r="BP84" s="1" t="s">
        <v>196</v>
      </c>
      <c r="BQ84" s="1" t="s">
        <v>196</v>
      </c>
      <c r="BR84" s="1" t="s">
        <v>196</v>
      </c>
      <c r="BS84" s="1" t="s">
        <v>196</v>
      </c>
      <c r="BT84" s="1" t="s">
        <v>861</v>
      </c>
      <c r="BU84" s="1" t="s">
        <v>862</v>
      </c>
      <c r="BV84" s="1" t="s">
        <v>196</v>
      </c>
      <c r="BW84" s="1" t="s">
        <v>196</v>
      </c>
      <c r="BX84" s="1" t="s">
        <v>196</v>
      </c>
      <c r="BY84" s="1" t="s">
        <v>196</v>
      </c>
      <c r="BZ84" s="1" t="s">
        <v>196</v>
      </c>
      <c r="CA84" s="1" t="s">
        <v>196</v>
      </c>
      <c r="CB84" s="1" t="s">
        <v>196</v>
      </c>
      <c r="CC84" s="1" t="s">
        <v>196</v>
      </c>
      <c r="CD84" s="1" t="s">
        <v>827</v>
      </c>
      <c r="CE84" s="1" t="s">
        <v>196</v>
      </c>
      <c r="CF84" s="1" t="s">
        <v>196</v>
      </c>
      <c r="CG84" s="1" t="s">
        <v>196</v>
      </c>
      <c r="CH84" s="1" t="s">
        <v>196</v>
      </c>
      <c r="CI84" s="1" t="s">
        <v>196</v>
      </c>
      <c r="CJ84" s="1" t="s">
        <v>196</v>
      </c>
      <c r="CK84" s="1" t="s">
        <v>196</v>
      </c>
      <c r="CL84" s="1" t="s">
        <v>196</v>
      </c>
      <c r="CM84" s="1" t="s">
        <v>196</v>
      </c>
      <c r="CN84" s="1" t="s">
        <v>1213</v>
      </c>
      <c r="CO84" s="1" t="s">
        <v>196</v>
      </c>
      <c r="CP84" s="1" t="s">
        <v>196</v>
      </c>
      <c r="CQ84" s="1" t="s">
        <v>196</v>
      </c>
      <c r="CR84" s="1" t="s">
        <v>196</v>
      </c>
      <c r="CS84" s="1" t="s">
        <v>196</v>
      </c>
      <c r="CT84" s="1" t="s">
        <v>196</v>
      </c>
      <c r="CU84" s="1" t="s">
        <v>196</v>
      </c>
      <c r="CV84" s="1" t="s">
        <v>196</v>
      </c>
      <c r="CW84" s="1" t="s">
        <v>196</v>
      </c>
      <c r="CX84" s="1" t="s">
        <v>3221</v>
      </c>
      <c r="CY84" s="1" t="s">
        <v>3222</v>
      </c>
      <c r="CZ84" s="1" t="s">
        <v>3222</v>
      </c>
      <c r="DA84" s="1" t="s">
        <v>3650</v>
      </c>
      <c r="DB84" s="1" t="s">
        <v>3224</v>
      </c>
      <c r="DC84" s="1" t="s">
        <v>707</v>
      </c>
      <c r="DD84" s="1" t="s">
        <v>726</v>
      </c>
      <c r="DE84" s="1" t="s">
        <v>707</v>
      </c>
      <c r="DF84" s="1" t="s">
        <v>705</v>
      </c>
      <c r="DG84" s="1" t="s">
        <v>706</v>
      </c>
    </row>
    <row r="85" spans="1:111">
      <c r="A85" s="232" t="s">
        <v>4537</v>
      </c>
      <c r="B85" s="1" t="s">
        <v>699</v>
      </c>
      <c r="C85" s="1" t="s">
        <v>700</v>
      </c>
      <c r="D85" s="1" t="s">
        <v>869</v>
      </c>
      <c r="E85" s="1" t="s">
        <v>870</v>
      </c>
      <c r="F85" s="1" t="s">
        <v>877</v>
      </c>
      <c r="G85" s="1" t="s">
        <v>502</v>
      </c>
      <c r="H85" s="228">
        <v>46253</v>
      </c>
      <c r="I85" s="1" t="s">
        <v>329</v>
      </c>
      <c r="J85" s="1" t="s">
        <v>3611</v>
      </c>
      <c r="K85" s="1" t="s">
        <v>3651</v>
      </c>
      <c r="L85" s="1" t="s">
        <v>716</v>
      </c>
      <c r="M85" s="1" t="s">
        <v>717</v>
      </c>
      <c r="N85" s="1" t="s">
        <v>705</v>
      </c>
      <c r="O85" s="1" t="s">
        <v>706</v>
      </c>
      <c r="P85" s="1" t="s">
        <v>196</v>
      </c>
      <c r="Q85" s="1" t="s">
        <v>196</v>
      </c>
      <c r="R85" s="229">
        <v>0</v>
      </c>
      <c r="S85" s="229">
        <v>0.66527777777777775</v>
      </c>
      <c r="T85" s="1" t="s">
        <v>707</v>
      </c>
      <c r="U85" s="1" t="s">
        <v>196</v>
      </c>
      <c r="V85" s="1" t="s">
        <v>196</v>
      </c>
      <c r="W85" s="1" t="s">
        <v>196</v>
      </c>
      <c r="X85" s="1" t="s">
        <v>196</v>
      </c>
      <c r="Y85" s="1" t="s">
        <v>196</v>
      </c>
      <c r="Z85" s="1" t="s">
        <v>196</v>
      </c>
      <c r="AA85" s="1" t="s">
        <v>718</v>
      </c>
      <c r="AB85" s="1" t="s">
        <v>708</v>
      </c>
      <c r="AC85" s="1" t="s">
        <v>2027</v>
      </c>
      <c r="AD85" s="1" t="s">
        <v>3652</v>
      </c>
      <c r="AE85" s="1" t="s">
        <v>878</v>
      </c>
      <c r="AF85" s="1" t="s">
        <v>276</v>
      </c>
      <c r="AG85" s="1" t="s">
        <v>196</v>
      </c>
      <c r="AH85" s="1" t="s">
        <v>105</v>
      </c>
      <c r="AI85" s="1" t="s">
        <v>906</v>
      </c>
      <c r="AJ85" s="1" t="s">
        <v>276</v>
      </c>
      <c r="AK85" s="1" t="s">
        <v>196</v>
      </c>
      <c r="AL85" s="1" t="s">
        <v>122</v>
      </c>
      <c r="AM85" s="1">
        <v>4500</v>
      </c>
      <c r="AN85" s="1">
        <v>4500</v>
      </c>
      <c r="AO85" s="1">
        <v>4500</v>
      </c>
      <c r="AP85" s="1">
        <v>4500</v>
      </c>
      <c r="AQ85" s="1">
        <v>4500</v>
      </c>
      <c r="AR85" s="228">
        <v>46252</v>
      </c>
      <c r="AS85" s="228">
        <v>46259</v>
      </c>
      <c r="AT85" s="228">
        <v>46253</v>
      </c>
      <c r="AU85" s="228">
        <v>46253</v>
      </c>
      <c r="AV85" s="1" t="s">
        <v>491</v>
      </c>
      <c r="AW85" s="1" t="s">
        <v>196</v>
      </c>
      <c r="AX85" s="1" t="s">
        <v>196</v>
      </c>
      <c r="AY85" s="1" t="s">
        <v>710</v>
      </c>
      <c r="AZ85" s="1" t="s">
        <v>711</v>
      </c>
      <c r="BA85" s="1" t="s">
        <v>196</v>
      </c>
      <c r="BB85" s="228">
        <v>46259</v>
      </c>
      <c r="BC85" s="228">
        <v>46259</v>
      </c>
      <c r="BD85" s="1" t="s">
        <v>712</v>
      </c>
      <c r="BE85" s="228">
        <v>46253</v>
      </c>
      <c r="BF85" s="1" t="s">
        <v>712</v>
      </c>
      <c r="BG85" s="228">
        <v>46253</v>
      </c>
      <c r="BH85" s="1">
        <v>4500</v>
      </c>
      <c r="BI85" s="1">
        <v>4500</v>
      </c>
      <c r="BJ85" s="1" t="s">
        <v>879</v>
      </c>
      <c r="BK85" s="1" t="s">
        <v>196</v>
      </c>
      <c r="BL85" s="1" t="s">
        <v>196</v>
      </c>
      <c r="BM85" s="1" t="s">
        <v>196</v>
      </c>
      <c r="BN85" s="1" t="s">
        <v>196</v>
      </c>
      <c r="BO85" s="1" t="s">
        <v>196</v>
      </c>
      <c r="BP85" s="1" t="s">
        <v>196</v>
      </c>
      <c r="BQ85" s="1" t="s">
        <v>196</v>
      </c>
      <c r="BR85" s="1" t="s">
        <v>196</v>
      </c>
      <c r="BS85" s="1" t="s">
        <v>196</v>
      </c>
      <c r="BT85" s="1" t="s">
        <v>878</v>
      </c>
      <c r="BU85" s="1" t="s">
        <v>196</v>
      </c>
      <c r="BV85" s="1" t="s">
        <v>196</v>
      </c>
      <c r="BW85" s="1" t="s">
        <v>196</v>
      </c>
      <c r="BX85" s="1" t="s">
        <v>196</v>
      </c>
      <c r="BY85" s="1" t="s">
        <v>196</v>
      </c>
      <c r="BZ85" s="1" t="s">
        <v>196</v>
      </c>
      <c r="CA85" s="1" t="s">
        <v>196</v>
      </c>
      <c r="CB85" s="1" t="s">
        <v>196</v>
      </c>
      <c r="CC85" s="1" t="s">
        <v>196</v>
      </c>
      <c r="CD85" s="1" t="s">
        <v>907</v>
      </c>
      <c r="CE85" s="1" t="s">
        <v>196</v>
      </c>
      <c r="CF85" s="1" t="s">
        <v>196</v>
      </c>
      <c r="CG85" s="1" t="s">
        <v>196</v>
      </c>
      <c r="CH85" s="1" t="s">
        <v>196</v>
      </c>
      <c r="CI85" s="1" t="s">
        <v>196</v>
      </c>
      <c r="CJ85" s="1" t="s">
        <v>196</v>
      </c>
      <c r="CK85" s="1" t="s">
        <v>196</v>
      </c>
      <c r="CL85" s="1" t="s">
        <v>196</v>
      </c>
      <c r="CM85" s="1" t="s">
        <v>196</v>
      </c>
      <c r="CN85" s="1" t="s">
        <v>906</v>
      </c>
      <c r="CO85" s="1" t="s">
        <v>196</v>
      </c>
      <c r="CP85" s="1" t="s">
        <v>196</v>
      </c>
      <c r="CQ85" s="1" t="s">
        <v>196</v>
      </c>
      <c r="CR85" s="1" t="s">
        <v>196</v>
      </c>
      <c r="CS85" s="1" t="s">
        <v>196</v>
      </c>
      <c r="CT85" s="1" t="s">
        <v>196</v>
      </c>
      <c r="CU85" s="1" t="s">
        <v>196</v>
      </c>
      <c r="CV85" s="1" t="s">
        <v>196</v>
      </c>
      <c r="CW85" s="1" t="s">
        <v>196</v>
      </c>
      <c r="CX85" s="1" t="s">
        <v>3221</v>
      </c>
      <c r="CY85" s="1" t="s">
        <v>3222</v>
      </c>
      <c r="CZ85" s="1" t="s">
        <v>3222</v>
      </c>
      <c r="DA85" s="1" t="s">
        <v>3225</v>
      </c>
      <c r="DB85" s="1" t="s">
        <v>3650</v>
      </c>
      <c r="DC85" s="1" t="s">
        <v>708</v>
      </c>
      <c r="DD85" s="1" t="s">
        <v>718</v>
      </c>
      <c r="DE85" s="1" t="s">
        <v>707</v>
      </c>
      <c r="DF85" s="1" t="s">
        <v>705</v>
      </c>
      <c r="DG85" s="1" t="s">
        <v>706</v>
      </c>
    </row>
    <row r="86" spans="1:111">
      <c r="A86" s="232" t="s">
        <v>4537</v>
      </c>
      <c r="B86" s="1" t="s">
        <v>699</v>
      </c>
      <c r="C86" s="1" t="s">
        <v>700</v>
      </c>
      <c r="D86" s="1" t="s">
        <v>818</v>
      </c>
      <c r="E86" s="1" t="s">
        <v>819</v>
      </c>
      <c r="F86" s="1" t="s">
        <v>820</v>
      </c>
      <c r="G86" s="1" t="s">
        <v>166</v>
      </c>
      <c r="H86" s="228">
        <v>46252</v>
      </c>
      <c r="I86" s="1" t="s">
        <v>365</v>
      </c>
      <c r="J86" s="1" t="s">
        <v>3554</v>
      </c>
      <c r="K86" s="1" t="s">
        <v>3555</v>
      </c>
      <c r="L86" s="1" t="s">
        <v>788</v>
      </c>
      <c r="M86" s="1" t="s">
        <v>789</v>
      </c>
      <c r="N86" s="1" t="s">
        <v>776</v>
      </c>
      <c r="O86" s="1" t="s">
        <v>777</v>
      </c>
      <c r="P86" s="1" t="s">
        <v>196</v>
      </c>
      <c r="Q86" s="1" t="s">
        <v>196</v>
      </c>
      <c r="R86" s="229">
        <v>0</v>
      </c>
      <c r="S86" s="229">
        <v>0.64583333333333337</v>
      </c>
      <c r="T86" s="1" t="s">
        <v>707</v>
      </c>
      <c r="U86" s="1" t="s">
        <v>196</v>
      </c>
      <c r="V86" s="1" t="s">
        <v>196</v>
      </c>
      <c r="W86" s="1" t="s">
        <v>196</v>
      </c>
      <c r="X86" s="1" t="s">
        <v>196</v>
      </c>
      <c r="Y86" s="1" t="s">
        <v>196</v>
      </c>
      <c r="Z86" s="1" t="s">
        <v>196</v>
      </c>
      <c r="AA86" s="1" t="s">
        <v>726</v>
      </c>
      <c r="AB86" s="1" t="s">
        <v>737</v>
      </c>
      <c r="AC86" s="1" t="s">
        <v>754</v>
      </c>
      <c r="AD86" s="1" t="s">
        <v>1038</v>
      </c>
      <c r="AE86" s="1" t="s">
        <v>3556</v>
      </c>
      <c r="AF86" s="1" t="s">
        <v>276</v>
      </c>
      <c r="AG86" s="1" t="s">
        <v>88</v>
      </c>
      <c r="AH86" s="1" t="s">
        <v>14</v>
      </c>
      <c r="AI86" s="1" t="s">
        <v>925</v>
      </c>
      <c r="AJ86" s="1" t="s">
        <v>276</v>
      </c>
      <c r="AK86" s="1" t="s">
        <v>88</v>
      </c>
      <c r="AL86" s="1" t="s">
        <v>14</v>
      </c>
      <c r="AM86" s="1">
        <v>400</v>
      </c>
      <c r="AN86" s="1">
        <v>200</v>
      </c>
      <c r="AO86" s="1">
        <v>0</v>
      </c>
      <c r="AP86" s="1">
        <v>200</v>
      </c>
      <c r="AQ86" s="1">
        <v>200</v>
      </c>
      <c r="AR86" s="228">
        <v>46252</v>
      </c>
      <c r="AS86" s="228">
        <v>46261</v>
      </c>
      <c r="AT86" s="228">
        <v>46258</v>
      </c>
      <c r="AU86" s="228">
        <v>46258</v>
      </c>
      <c r="AV86" s="1" t="s">
        <v>1047</v>
      </c>
      <c r="AW86" s="1" t="s">
        <v>196</v>
      </c>
      <c r="AX86" s="1" t="s">
        <v>196</v>
      </c>
      <c r="AY86" s="1" t="s">
        <v>710</v>
      </c>
      <c r="AZ86" s="1" t="s">
        <v>711</v>
      </c>
      <c r="BA86" s="1" t="s">
        <v>196</v>
      </c>
      <c r="BB86" s="228">
        <v>46261</v>
      </c>
      <c r="BC86" s="228">
        <v>46261</v>
      </c>
      <c r="BD86" s="1" t="s">
        <v>712</v>
      </c>
      <c r="BE86" s="228">
        <v>46252</v>
      </c>
      <c r="BF86" s="1" t="s">
        <v>712</v>
      </c>
      <c r="BG86" s="228">
        <v>46252</v>
      </c>
      <c r="BH86" s="1">
        <v>200</v>
      </c>
      <c r="BI86" s="1">
        <v>200</v>
      </c>
      <c r="BJ86" s="1" t="s">
        <v>3557</v>
      </c>
      <c r="BK86" s="1" t="s">
        <v>196</v>
      </c>
      <c r="BL86" s="1" t="s">
        <v>196</v>
      </c>
      <c r="BM86" s="1" t="s">
        <v>196</v>
      </c>
      <c r="BN86" s="1" t="s">
        <v>196</v>
      </c>
      <c r="BO86" s="1" t="s">
        <v>196</v>
      </c>
      <c r="BP86" s="1" t="s">
        <v>196</v>
      </c>
      <c r="BQ86" s="1" t="s">
        <v>196</v>
      </c>
      <c r="BR86" s="1" t="s">
        <v>196</v>
      </c>
      <c r="BS86" s="1" t="s">
        <v>196</v>
      </c>
      <c r="BT86" s="1" t="s">
        <v>3556</v>
      </c>
      <c r="BU86" s="1" t="s">
        <v>196</v>
      </c>
      <c r="BV86" s="1" t="s">
        <v>196</v>
      </c>
      <c r="BW86" s="1" t="s">
        <v>196</v>
      </c>
      <c r="BX86" s="1" t="s">
        <v>196</v>
      </c>
      <c r="BY86" s="1" t="s">
        <v>196</v>
      </c>
      <c r="BZ86" s="1" t="s">
        <v>196</v>
      </c>
      <c r="CA86" s="1" t="s">
        <v>196</v>
      </c>
      <c r="CB86" s="1" t="s">
        <v>196</v>
      </c>
      <c r="CC86" s="1" t="s">
        <v>196</v>
      </c>
      <c r="CD86" s="1" t="s">
        <v>926</v>
      </c>
      <c r="CE86" s="1" t="s">
        <v>196</v>
      </c>
      <c r="CF86" s="1" t="s">
        <v>196</v>
      </c>
      <c r="CG86" s="1" t="s">
        <v>196</v>
      </c>
      <c r="CH86" s="1" t="s">
        <v>196</v>
      </c>
      <c r="CI86" s="1" t="s">
        <v>196</v>
      </c>
      <c r="CJ86" s="1" t="s">
        <v>196</v>
      </c>
      <c r="CK86" s="1" t="s">
        <v>196</v>
      </c>
      <c r="CL86" s="1" t="s">
        <v>196</v>
      </c>
      <c r="CM86" s="1" t="s">
        <v>196</v>
      </c>
      <c r="CN86" s="1" t="s">
        <v>925</v>
      </c>
      <c r="CO86" s="1" t="s">
        <v>196</v>
      </c>
      <c r="CP86" s="1" t="s">
        <v>196</v>
      </c>
      <c r="CQ86" s="1" t="s">
        <v>196</v>
      </c>
      <c r="CR86" s="1" t="s">
        <v>196</v>
      </c>
      <c r="CS86" s="1" t="s">
        <v>196</v>
      </c>
      <c r="CT86" s="1" t="s">
        <v>196</v>
      </c>
      <c r="CU86" s="1" t="s">
        <v>196</v>
      </c>
      <c r="CV86" s="1" t="s">
        <v>196</v>
      </c>
      <c r="CW86" s="1" t="s">
        <v>196</v>
      </c>
      <c r="CX86" s="1" t="s">
        <v>3221</v>
      </c>
      <c r="CY86" s="1" t="s">
        <v>3222</v>
      </c>
      <c r="CZ86" s="1" t="s">
        <v>3222</v>
      </c>
      <c r="DA86" s="1" t="s">
        <v>3278</v>
      </c>
      <c r="DB86" s="1" t="s">
        <v>3290</v>
      </c>
      <c r="DC86" s="1" t="s">
        <v>737</v>
      </c>
      <c r="DD86" s="1" t="s">
        <v>726</v>
      </c>
      <c r="DE86" s="1" t="s">
        <v>707</v>
      </c>
      <c r="DF86" s="1" t="s">
        <v>788</v>
      </c>
      <c r="DG86" s="1" t="s">
        <v>789</v>
      </c>
    </row>
    <row r="87" spans="1:111">
      <c r="A87" s="232" t="s">
        <v>4537</v>
      </c>
      <c r="B87" s="1" t="s">
        <v>699</v>
      </c>
      <c r="C87" s="1" t="s">
        <v>700</v>
      </c>
      <c r="D87" s="1" t="s">
        <v>818</v>
      </c>
      <c r="E87" s="1" t="s">
        <v>819</v>
      </c>
      <c r="F87" s="1" t="s">
        <v>820</v>
      </c>
      <c r="G87" s="1" t="s">
        <v>166</v>
      </c>
      <c r="H87" s="228">
        <v>46252</v>
      </c>
      <c r="I87" s="1" t="s">
        <v>2907</v>
      </c>
      <c r="J87" s="1" t="s">
        <v>3516</v>
      </c>
      <c r="K87" s="1" t="s">
        <v>3558</v>
      </c>
      <c r="L87" s="1" t="s">
        <v>788</v>
      </c>
      <c r="M87" s="1" t="s">
        <v>789</v>
      </c>
      <c r="N87" s="1" t="s">
        <v>776</v>
      </c>
      <c r="O87" s="1" t="s">
        <v>777</v>
      </c>
      <c r="P87" s="1" t="s">
        <v>196</v>
      </c>
      <c r="Q87" s="1" t="s">
        <v>196</v>
      </c>
      <c r="R87" s="229">
        <v>0</v>
      </c>
      <c r="S87" s="229">
        <v>0.46527777777777779</v>
      </c>
      <c r="T87" s="1" t="s">
        <v>707</v>
      </c>
      <c r="U87" s="1" t="s">
        <v>196</v>
      </c>
      <c r="V87" s="1" t="s">
        <v>196</v>
      </c>
      <c r="W87" s="1" t="s">
        <v>196</v>
      </c>
      <c r="X87" s="1" t="s">
        <v>196</v>
      </c>
      <c r="Y87" s="1" t="s">
        <v>196</v>
      </c>
      <c r="Z87" s="1" t="s">
        <v>196</v>
      </c>
      <c r="AA87" s="1" t="s">
        <v>763</v>
      </c>
      <c r="AB87" s="1" t="s">
        <v>707</v>
      </c>
      <c r="AC87" s="1" t="s">
        <v>811</v>
      </c>
      <c r="AD87" s="1" t="s">
        <v>3559</v>
      </c>
      <c r="AE87" s="1" t="s">
        <v>196</v>
      </c>
      <c r="AF87" s="1" t="s">
        <v>196</v>
      </c>
      <c r="AG87" s="1" t="s">
        <v>196</v>
      </c>
      <c r="AH87" s="1" t="s">
        <v>196</v>
      </c>
      <c r="AI87" s="1" t="s">
        <v>1049</v>
      </c>
      <c r="AJ87" s="1" t="s">
        <v>196</v>
      </c>
      <c r="AK87" s="1" t="s">
        <v>152</v>
      </c>
      <c r="AL87" s="1" t="s">
        <v>196</v>
      </c>
      <c r="AM87" s="1">
        <v>1900</v>
      </c>
      <c r="AN87" s="1">
        <v>950</v>
      </c>
      <c r="AO87" s="1">
        <v>0</v>
      </c>
      <c r="AP87" s="1">
        <v>950</v>
      </c>
      <c r="AQ87" s="1">
        <v>1900</v>
      </c>
      <c r="AR87" s="228">
        <v>46251</v>
      </c>
      <c r="AS87" s="228">
        <v>46255</v>
      </c>
      <c r="AT87" s="228">
        <v>46253</v>
      </c>
      <c r="AU87" s="228">
        <v>46253</v>
      </c>
      <c r="AV87" s="1" t="s">
        <v>829</v>
      </c>
      <c r="AW87" s="1" t="s">
        <v>196</v>
      </c>
      <c r="AX87" s="1" t="s">
        <v>196</v>
      </c>
      <c r="AY87" s="1" t="s">
        <v>764</v>
      </c>
      <c r="AZ87" s="1" t="s">
        <v>765</v>
      </c>
      <c r="BA87" s="1" t="s">
        <v>196</v>
      </c>
      <c r="BB87" s="228">
        <v>46255</v>
      </c>
      <c r="BC87" s="228">
        <v>46255</v>
      </c>
      <c r="BD87" s="1" t="s">
        <v>712</v>
      </c>
      <c r="BE87" s="228">
        <v>46252</v>
      </c>
      <c r="BF87" s="1" t="s">
        <v>712</v>
      </c>
      <c r="BG87" s="228">
        <v>46252</v>
      </c>
      <c r="BH87" s="1">
        <v>950</v>
      </c>
      <c r="BI87" s="1">
        <v>1900</v>
      </c>
      <c r="BJ87" s="1" t="s">
        <v>3520</v>
      </c>
      <c r="BK87" s="1" t="s">
        <v>3521</v>
      </c>
      <c r="BL87" s="1" t="s">
        <v>196</v>
      </c>
      <c r="BM87" s="1" t="s">
        <v>196</v>
      </c>
      <c r="BN87" s="1" t="s">
        <v>196</v>
      </c>
      <c r="BO87" s="1" t="s">
        <v>196</v>
      </c>
      <c r="BP87" s="1" t="s">
        <v>196</v>
      </c>
      <c r="BQ87" s="1" t="s">
        <v>196</v>
      </c>
      <c r="BR87" s="1" t="s">
        <v>196</v>
      </c>
      <c r="BS87" s="1" t="s">
        <v>196</v>
      </c>
      <c r="BT87" s="1" t="s">
        <v>3522</v>
      </c>
      <c r="BU87" s="1" t="s">
        <v>3523</v>
      </c>
      <c r="BV87" s="1" t="s">
        <v>196</v>
      </c>
      <c r="BW87" s="1" t="s">
        <v>196</v>
      </c>
      <c r="BX87" s="1" t="s">
        <v>196</v>
      </c>
      <c r="BY87" s="1" t="s">
        <v>196</v>
      </c>
      <c r="BZ87" s="1" t="s">
        <v>196</v>
      </c>
      <c r="CA87" s="1" t="s">
        <v>196</v>
      </c>
      <c r="CB87" s="1" t="s">
        <v>196</v>
      </c>
      <c r="CC87" s="1" t="s">
        <v>196</v>
      </c>
      <c r="CD87" s="1" t="s">
        <v>1050</v>
      </c>
      <c r="CE87" s="1" t="s">
        <v>196</v>
      </c>
      <c r="CF87" s="1" t="s">
        <v>196</v>
      </c>
      <c r="CG87" s="1" t="s">
        <v>196</v>
      </c>
      <c r="CH87" s="1" t="s">
        <v>196</v>
      </c>
      <c r="CI87" s="1" t="s">
        <v>196</v>
      </c>
      <c r="CJ87" s="1" t="s">
        <v>196</v>
      </c>
      <c r="CK87" s="1" t="s">
        <v>196</v>
      </c>
      <c r="CL87" s="1" t="s">
        <v>196</v>
      </c>
      <c r="CM87" s="1" t="s">
        <v>196</v>
      </c>
      <c r="CN87" s="1" t="s">
        <v>1049</v>
      </c>
      <c r="CO87" s="1" t="s">
        <v>196</v>
      </c>
      <c r="CP87" s="1" t="s">
        <v>196</v>
      </c>
      <c r="CQ87" s="1" t="s">
        <v>196</v>
      </c>
      <c r="CR87" s="1" t="s">
        <v>196</v>
      </c>
      <c r="CS87" s="1" t="s">
        <v>196</v>
      </c>
      <c r="CT87" s="1" t="s">
        <v>196</v>
      </c>
      <c r="CU87" s="1" t="s">
        <v>196</v>
      </c>
      <c r="CV87" s="1" t="s">
        <v>196</v>
      </c>
      <c r="CW87" s="1" t="s">
        <v>196</v>
      </c>
      <c r="CX87" s="1" t="s">
        <v>3221</v>
      </c>
      <c r="CY87" s="1" t="s">
        <v>3222</v>
      </c>
      <c r="CZ87" s="1" t="s">
        <v>3222</v>
      </c>
      <c r="DA87" s="1" t="s">
        <v>3225</v>
      </c>
      <c r="DB87" s="1" t="s">
        <v>3275</v>
      </c>
      <c r="DC87" s="1" t="s">
        <v>707</v>
      </c>
      <c r="DD87" s="1" t="s">
        <v>763</v>
      </c>
      <c r="DE87" s="1" t="s">
        <v>707</v>
      </c>
      <c r="DF87" s="1" t="s">
        <v>788</v>
      </c>
      <c r="DG87" s="1" t="s">
        <v>789</v>
      </c>
    </row>
    <row r="88" spans="1:111">
      <c r="A88" s="232" t="s">
        <v>4537</v>
      </c>
      <c r="B88" s="1" t="s">
        <v>699</v>
      </c>
      <c r="C88" s="1" t="s">
        <v>700</v>
      </c>
      <c r="D88" s="1" t="s">
        <v>818</v>
      </c>
      <c r="E88" s="1" t="s">
        <v>819</v>
      </c>
      <c r="F88" s="1" t="s">
        <v>820</v>
      </c>
      <c r="G88" s="1" t="s">
        <v>166</v>
      </c>
      <c r="H88" s="228">
        <v>46252</v>
      </c>
      <c r="I88" s="1" t="s">
        <v>377</v>
      </c>
      <c r="J88" s="1" t="s">
        <v>3560</v>
      </c>
      <c r="K88" s="1" t="s">
        <v>3561</v>
      </c>
      <c r="L88" s="1" t="s">
        <v>788</v>
      </c>
      <c r="M88" s="1" t="s">
        <v>789</v>
      </c>
      <c r="N88" s="1" t="s">
        <v>776</v>
      </c>
      <c r="O88" s="1" t="s">
        <v>777</v>
      </c>
      <c r="P88" s="1" t="s">
        <v>196</v>
      </c>
      <c r="Q88" s="1" t="s">
        <v>196</v>
      </c>
      <c r="R88" s="229">
        <v>0</v>
      </c>
      <c r="S88" s="229">
        <v>0.58333333333333337</v>
      </c>
      <c r="T88" s="1" t="s">
        <v>707</v>
      </c>
      <c r="U88" s="1" t="s">
        <v>196</v>
      </c>
      <c r="V88" s="1" t="s">
        <v>196</v>
      </c>
      <c r="W88" s="1" t="s">
        <v>196</v>
      </c>
      <c r="X88" s="1" t="s">
        <v>196</v>
      </c>
      <c r="Y88" s="1" t="s">
        <v>196</v>
      </c>
      <c r="Z88" s="1" t="s">
        <v>196</v>
      </c>
      <c r="AA88" s="1" t="s">
        <v>744</v>
      </c>
      <c r="AB88" s="1" t="s">
        <v>707</v>
      </c>
      <c r="AC88" s="1" t="s">
        <v>726</v>
      </c>
      <c r="AD88" s="1" t="s">
        <v>3562</v>
      </c>
      <c r="AE88" s="1" t="s">
        <v>3563</v>
      </c>
      <c r="AF88" s="1" t="s">
        <v>276</v>
      </c>
      <c r="AG88" s="1" t="s">
        <v>196</v>
      </c>
      <c r="AH88" s="1" t="s">
        <v>78</v>
      </c>
      <c r="AI88" s="1" t="s">
        <v>1751</v>
      </c>
      <c r="AJ88" s="1" t="s">
        <v>276</v>
      </c>
      <c r="AK88" s="1" t="s">
        <v>196</v>
      </c>
      <c r="AL88" s="1" t="s">
        <v>78</v>
      </c>
      <c r="AM88" s="1">
        <v>248</v>
      </c>
      <c r="AN88" s="1">
        <v>248</v>
      </c>
      <c r="AO88" s="1">
        <v>0</v>
      </c>
      <c r="AP88" s="1">
        <v>248</v>
      </c>
      <c r="AQ88" s="1">
        <v>248</v>
      </c>
      <c r="AR88" s="228">
        <v>46253</v>
      </c>
      <c r="AS88" s="228">
        <v>46258</v>
      </c>
      <c r="AT88" s="228">
        <v>46253</v>
      </c>
      <c r="AU88" s="228">
        <v>46253</v>
      </c>
      <c r="AV88" s="1" t="s">
        <v>792</v>
      </c>
      <c r="AW88" s="1" t="s">
        <v>196</v>
      </c>
      <c r="AX88" s="1" t="s">
        <v>196</v>
      </c>
      <c r="AY88" s="1" t="s">
        <v>710</v>
      </c>
      <c r="AZ88" s="1" t="s">
        <v>711</v>
      </c>
      <c r="BA88" s="1" t="s">
        <v>196</v>
      </c>
      <c r="BB88" s="228">
        <v>46258</v>
      </c>
      <c r="BC88" s="228">
        <v>46258</v>
      </c>
      <c r="BD88" s="1" t="s">
        <v>712</v>
      </c>
      <c r="BE88" s="228">
        <v>46252</v>
      </c>
      <c r="BF88" s="1" t="s">
        <v>712</v>
      </c>
      <c r="BG88" s="228">
        <v>46254</v>
      </c>
      <c r="BH88" s="1">
        <v>248</v>
      </c>
      <c r="BI88" s="1">
        <v>248</v>
      </c>
      <c r="BJ88" s="1" t="s">
        <v>3564</v>
      </c>
      <c r="BK88" s="1" t="s">
        <v>196</v>
      </c>
      <c r="BL88" s="1" t="s">
        <v>196</v>
      </c>
      <c r="BM88" s="1" t="s">
        <v>196</v>
      </c>
      <c r="BN88" s="1" t="s">
        <v>196</v>
      </c>
      <c r="BO88" s="1" t="s">
        <v>196</v>
      </c>
      <c r="BP88" s="1" t="s">
        <v>196</v>
      </c>
      <c r="BQ88" s="1" t="s">
        <v>196</v>
      </c>
      <c r="BR88" s="1" t="s">
        <v>196</v>
      </c>
      <c r="BS88" s="1" t="s">
        <v>196</v>
      </c>
      <c r="BT88" s="1" t="s">
        <v>3563</v>
      </c>
      <c r="BU88" s="1" t="s">
        <v>196</v>
      </c>
      <c r="BV88" s="1" t="s">
        <v>196</v>
      </c>
      <c r="BW88" s="1" t="s">
        <v>196</v>
      </c>
      <c r="BX88" s="1" t="s">
        <v>196</v>
      </c>
      <c r="BY88" s="1" t="s">
        <v>196</v>
      </c>
      <c r="BZ88" s="1" t="s">
        <v>196</v>
      </c>
      <c r="CA88" s="1" t="s">
        <v>196</v>
      </c>
      <c r="CB88" s="1" t="s">
        <v>196</v>
      </c>
      <c r="CC88" s="1" t="s">
        <v>196</v>
      </c>
      <c r="CD88" s="1" t="s">
        <v>3565</v>
      </c>
      <c r="CE88" s="1" t="s">
        <v>196</v>
      </c>
      <c r="CF88" s="1" t="s">
        <v>196</v>
      </c>
      <c r="CG88" s="1" t="s">
        <v>196</v>
      </c>
      <c r="CH88" s="1" t="s">
        <v>196</v>
      </c>
      <c r="CI88" s="1" t="s">
        <v>196</v>
      </c>
      <c r="CJ88" s="1" t="s">
        <v>196</v>
      </c>
      <c r="CK88" s="1" t="s">
        <v>196</v>
      </c>
      <c r="CL88" s="1" t="s">
        <v>196</v>
      </c>
      <c r="CM88" s="1" t="s">
        <v>196</v>
      </c>
      <c r="CN88" s="1" t="s">
        <v>1751</v>
      </c>
      <c r="CO88" s="1" t="s">
        <v>196</v>
      </c>
      <c r="CP88" s="1" t="s">
        <v>196</v>
      </c>
      <c r="CQ88" s="1" t="s">
        <v>196</v>
      </c>
      <c r="CR88" s="1" t="s">
        <v>196</v>
      </c>
      <c r="CS88" s="1" t="s">
        <v>196</v>
      </c>
      <c r="CT88" s="1" t="s">
        <v>196</v>
      </c>
      <c r="CU88" s="1" t="s">
        <v>196</v>
      </c>
      <c r="CV88" s="1" t="s">
        <v>196</v>
      </c>
      <c r="CW88" s="1" t="s">
        <v>196</v>
      </c>
      <c r="CX88" s="1" t="s">
        <v>3221</v>
      </c>
      <c r="CY88" s="1" t="s">
        <v>3222</v>
      </c>
      <c r="CZ88" s="1" t="s">
        <v>3222</v>
      </c>
      <c r="DA88" s="1" t="s">
        <v>3304</v>
      </c>
      <c r="DB88" s="1" t="s">
        <v>3255</v>
      </c>
      <c r="DC88" s="1" t="s">
        <v>707</v>
      </c>
      <c r="DD88" s="1" t="s">
        <v>744</v>
      </c>
      <c r="DE88" s="1" t="s">
        <v>707</v>
      </c>
      <c r="DF88" s="1" t="s">
        <v>788</v>
      </c>
      <c r="DG88" s="1" t="s">
        <v>789</v>
      </c>
    </row>
    <row r="89" spans="1:111">
      <c r="A89" s="232" t="s">
        <v>4537</v>
      </c>
      <c r="B89" s="1" t="s">
        <v>699</v>
      </c>
      <c r="C89" s="1" t="s">
        <v>700</v>
      </c>
      <c r="D89" s="1" t="s">
        <v>818</v>
      </c>
      <c r="E89" s="1" t="s">
        <v>819</v>
      </c>
      <c r="F89" s="1" t="s">
        <v>820</v>
      </c>
      <c r="G89" s="1" t="s">
        <v>166</v>
      </c>
      <c r="H89" s="228">
        <v>46252</v>
      </c>
      <c r="I89" s="1" t="s">
        <v>378</v>
      </c>
      <c r="J89" s="1" t="s">
        <v>3566</v>
      </c>
      <c r="K89" s="1" t="s">
        <v>3567</v>
      </c>
      <c r="L89" s="1" t="s">
        <v>788</v>
      </c>
      <c r="M89" s="1" t="s">
        <v>789</v>
      </c>
      <c r="N89" s="1" t="s">
        <v>776</v>
      </c>
      <c r="O89" s="1" t="s">
        <v>777</v>
      </c>
      <c r="P89" s="1" t="s">
        <v>196</v>
      </c>
      <c r="Q89" s="1" t="s">
        <v>196</v>
      </c>
      <c r="R89" s="229">
        <v>0</v>
      </c>
      <c r="S89" s="229">
        <v>0.60416666666666663</v>
      </c>
      <c r="T89" s="1" t="s">
        <v>707</v>
      </c>
      <c r="U89" s="1" t="s">
        <v>196</v>
      </c>
      <c r="V89" s="1" t="s">
        <v>196</v>
      </c>
      <c r="W89" s="1" t="s">
        <v>196</v>
      </c>
      <c r="X89" s="1" t="s">
        <v>196</v>
      </c>
      <c r="Y89" s="1" t="s">
        <v>196</v>
      </c>
      <c r="Z89" s="1" t="s">
        <v>196</v>
      </c>
      <c r="AA89" s="1" t="s">
        <v>744</v>
      </c>
      <c r="AB89" s="1" t="s">
        <v>707</v>
      </c>
      <c r="AC89" s="1" t="s">
        <v>726</v>
      </c>
      <c r="AD89" s="1" t="s">
        <v>3568</v>
      </c>
      <c r="AE89" s="1" t="s">
        <v>3687</v>
      </c>
      <c r="AF89" s="1" t="s">
        <v>276</v>
      </c>
      <c r="AG89" s="1" t="s">
        <v>196</v>
      </c>
      <c r="AH89" s="1" t="s">
        <v>78</v>
      </c>
      <c r="AI89" s="1" t="s">
        <v>2362</v>
      </c>
      <c r="AJ89" s="1" t="s">
        <v>276</v>
      </c>
      <c r="AK89" s="1" t="s">
        <v>196</v>
      </c>
      <c r="AL89" s="1" t="s">
        <v>78</v>
      </c>
      <c r="AM89" s="1">
        <v>85</v>
      </c>
      <c r="AN89" s="1">
        <v>87</v>
      </c>
      <c r="AO89" s="1">
        <v>0</v>
      </c>
      <c r="AP89" s="1">
        <v>87</v>
      </c>
      <c r="AQ89" s="1">
        <v>85</v>
      </c>
      <c r="AR89" s="228">
        <v>46253</v>
      </c>
      <c r="AS89" s="228">
        <v>46258</v>
      </c>
      <c r="AT89" s="228">
        <v>46253</v>
      </c>
      <c r="AU89" s="228">
        <v>46253</v>
      </c>
      <c r="AV89" s="1" t="s">
        <v>792</v>
      </c>
      <c r="AW89" s="1" t="s">
        <v>196</v>
      </c>
      <c r="AX89" s="1" t="s">
        <v>196</v>
      </c>
      <c r="AY89" s="1" t="s">
        <v>710</v>
      </c>
      <c r="AZ89" s="1" t="s">
        <v>711</v>
      </c>
      <c r="BA89" s="1" t="s">
        <v>196</v>
      </c>
      <c r="BB89" s="228">
        <v>46258</v>
      </c>
      <c r="BC89" s="228">
        <v>46258</v>
      </c>
      <c r="BD89" s="1" t="s">
        <v>712</v>
      </c>
      <c r="BE89" s="228">
        <v>46252</v>
      </c>
      <c r="BF89" s="1" t="s">
        <v>712</v>
      </c>
      <c r="BG89" s="228">
        <v>46255</v>
      </c>
      <c r="BH89" s="1">
        <v>87</v>
      </c>
      <c r="BI89" s="1">
        <v>85</v>
      </c>
      <c r="BJ89" s="1" t="s">
        <v>3569</v>
      </c>
      <c r="BK89" s="1" t="s">
        <v>196</v>
      </c>
      <c r="BL89" s="1" t="s">
        <v>196</v>
      </c>
      <c r="BM89" s="1" t="s">
        <v>196</v>
      </c>
      <c r="BN89" s="1" t="s">
        <v>196</v>
      </c>
      <c r="BO89" s="1" t="s">
        <v>196</v>
      </c>
      <c r="BP89" s="1" t="s">
        <v>196</v>
      </c>
      <c r="BQ89" s="1" t="s">
        <v>196</v>
      </c>
      <c r="BR89" s="1" t="s">
        <v>196</v>
      </c>
      <c r="BS89" s="1" t="s">
        <v>196</v>
      </c>
      <c r="BT89" s="1" t="s">
        <v>3687</v>
      </c>
      <c r="BU89" s="1" t="s">
        <v>196</v>
      </c>
      <c r="BV89" s="1" t="s">
        <v>196</v>
      </c>
      <c r="BW89" s="1" t="s">
        <v>196</v>
      </c>
      <c r="BX89" s="1" t="s">
        <v>196</v>
      </c>
      <c r="BY89" s="1" t="s">
        <v>196</v>
      </c>
      <c r="BZ89" s="1" t="s">
        <v>196</v>
      </c>
      <c r="CA89" s="1" t="s">
        <v>196</v>
      </c>
      <c r="CB89" s="1" t="s">
        <v>196</v>
      </c>
      <c r="CC89" s="1" t="s">
        <v>196</v>
      </c>
      <c r="CD89" s="1" t="s">
        <v>3570</v>
      </c>
      <c r="CE89" s="1" t="s">
        <v>196</v>
      </c>
      <c r="CF89" s="1" t="s">
        <v>196</v>
      </c>
      <c r="CG89" s="1" t="s">
        <v>196</v>
      </c>
      <c r="CH89" s="1" t="s">
        <v>196</v>
      </c>
      <c r="CI89" s="1" t="s">
        <v>196</v>
      </c>
      <c r="CJ89" s="1" t="s">
        <v>196</v>
      </c>
      <c r="CK89" s="1" t="s">
        <v>196</v>
      </c>
      <c r="CL89" s="1" t="s">
        <v>196</v>
      </c>
      <c r="CM89" s="1" t="s">
        <v>196</v>
      </c>
      <c r="CN89" s="1" t="s">
        <v>2362</v>
      </c>
      <c r="CO89" s="1" t="s">
        <v>196</v>
      </c>
      <c r="CP89" s="1" t="s">
        <v>196</v>
      </c>
      <c r="CQ89" s="1" t="s">
        <v>196</v>
      </c>
      <c r="CR89" s="1" t="s">
        <v>196</v>
      </c>
      <c r="CS89" s="1" t="s">
        <v>196</v>
      </c>
      <c r="CT89" s="1" t="s">
        <v>196</v>
      </c>
      <c r="CU89" s="1" t="s">
        <v>196</v>
      </c>
      <c r="CV89" s="1" t="s">
        <v>196</v>
      </c>
      <c r="CW89" s="1" t="s">
        <v>196</v>
      </c>
      <c r="CX89" s="1" t="s">
        <v>3221</v>
      </c>
      <c r="CY89" s="1" t="s">
        <v>3222</v>
      </c>
      <c r="CZ89" s="1" t="s">
        <v>3222</v>
      </c>
      <c r="DA89" s="1" t="s">
        <v>3255</v>
      </c>
      <c r="DB89" s="1" t="s">
        <v>3278</v>
      </c>
      <c r="DC89" s="1" t="s">
        <v>707</v>
      </c>
      <c r="DD89" s="1" t="s">
        <v>744</v>
      </c>
      <c r="DE89" s="1" t="s">
        <v>707</v>
      </c>
      <c r="DF89" s="1" t="s">
        <v>788</v>
      </c>
      <c r="DG89" s="1" t="s">
        <v>789</v>
      </c>
    </row>
    <row r="90" spans="1:111">
      <c r="A90" s="232" t="s">
        <v>4537</v>
      </c>
      <c r="B90" s="1" t="s">
        <v>699</v>
      </c>
      <c r="C90" s="1" t="s">
        <v>700</v>
      </c>
      <c r="D90" s="1" t="s">
        <v>818</v>
      </c>
      <c r="E90" s="1" t="s">
        <v>819</v>
      </c>
      <c r="F90" s="1" t="s">
        <v>783</v>
      </c>
      <c r="G90" s="1" t="s">
        <v>42</v>
      </c>
      <c r="H90" s="228">
        <v>46252</v>
      </c>
      <c r="I90" s="1" t="s">
        <v>349</v>
      </c>
      <c r="J90" s="1" t="s">
        <v>3571</v>
      </c>
      <c r="K90" s="1" t="s">
        <v>3572</v>
      </c>
      <c r="L90" s="1" t="s">
        <v>788</v>
      </c>
      <c r="M90" s="1" t="s">
        <v>789</v>
      </c>
      <c r="N90" s="1" t="s">
        <v>776</v>
      </c>
      <c r="O90" s="1" t="s">
        <v>777</v>
      </c>
      <c r="P90" s="1" t="s">
        <v>196</v>
      </c>
      <c r="Q90" s="1" t="s">
        <v>196</v>
      </c>
      <c r="R90" s="229">
        <v>0</v>
      </c>
      <c r="S90" s="229">
        <v>0.5</v>
      </c>
      <c r="T90" s="1" t="s">
        <v>707</v>
      </c>
      <c r="U90" s="1" t="s">
        <v>196</v>
      </c>
      <c r="V90" s="1" t="s">
        <v>196</v>
      </c>
      <c r="W90" s="1" t="s">
        <v>196</v>
      </c>
      <c r="X90" s="1" t="s">
        <v>196</v>
      </c>
      <c r="Y90" s="1" t="s">
        <v>196</v>
      </c>
      <c r="Z90" s="1" t="s">
        <v>196</v>
      </c>
      <c r="AA90" s="1" t="s">
        <v>744</v>
      </c>
      <c r="AB90" s="1" t="s">
        <v>707</v>
      </c>
      <c r="AC90" s="1" t="s">
        <v>743</v>
      </c>
      <c r="AD90" s="1" t="s">
        <v>923</v>
      </c>
      <c r="AE90" s="1" t="s">
        <v>196</v>
      </c>
      <c r="AF90" s="1" t="s">
        <v>196</v>
      </c>
      <c r="AG90" s="1" t="s">
        <v>196</v>
      </c>
      <c r="AH90" s="1" t="s">
        <v>196</v>
      </c>
      <c r="AI90" s="1" t="s">
        <v>2073</v>
      </c>
      <c r="AJ90" s="1" t="s">
        <v>276</v>
      </c>
      <c r="AK90" s="1" t="s">
        <v>196</v>
      </c>
      <c r="AL90" s="1" t="s">
        <v>14</v>
      </c>
      <c r="AM90" s="1">
        <v>98</v>
      </c>
      <c r="AN90" s="1">
        <v>100</v>
      </c>
      <c r="AO90" s="1">
        <v>100</v>
      </c>
      <c r="AP90" s="1">
        <v>100</v>
      </c>
      <c r="AQ90" s="1">
        <v>98</v>
      </c>
      <c r="AR90" s="228">
        <v>46251</v>
      </c>
      <c r="AS90" s="228">
        <v>46255</v>
      </c>
      <c r="AT90" s="228">
        <v>46252</v>
      </c>
      <c r="AU90" s="228">
        <v>46252</v>
      </c>
      <c r="AV90" s="1" t="s">
        <v>42</v>
      </c>
      <c r="AW90" s="1" t="s">
        <v>196</v>
      </c>
      <c r="AX90" s="1" t="s">
        <v>196</v>
      </c>
      <c r="AY90" s="1" t="s">
        <v>764</v>
      </c>
      <c r="AZ90" s="1" t="s">
        <v>765</v>
      </c>
      <c r="BA90" s="1" t="s">
        <v>196</v>
      </c>
      <c r="BB90" s="228">
        <v>46255</v>
      </c>
      <c r="BC90" s="228">
        <v>46255</v>
      </c>
      <c r="BD90" s="1" t="s">
        <v>712</v>
      </c>
      <c r="BE90" s="228">
        <v>46252</v>
      </c>
      <c r="BF90" s="1" t="s">
        <v>712</v>
      </c>
      <c r="BG90" s="228">
        <v>46252</v>
      </c>
      <c r="BH90" s="1">
        <v>100</v>
      </c>
      <c r="BI90" s="1">
        <v>98</v>
      </c>
      <c r="BJ90" s="1" t="s">
        <v>3573</v>
      </c>
      <c r="BK90" s="1" t="s">
        <v>3573</v>
      </c>
      <c r="BL90" s="1" t="s">
        <v>196</v>
      </c>
      <c r="BM90" s="1" t="s">
        <v>196</v>
      </c>
      <c r="BN90" s="1" t="s">
        <v>196</v>
      </c>
      <c r="BO90" s="1" t="s">
        <v>196</v>
      </c>
      <c r="BP90" s="1" t="s">
        <v>196</v>
      </c>
      <c r="BQ90" s="1" t="s">
        <v>196</v>
      </c>
      <c r="BR90" s="1" t="s">
        <v>196</v>
      </c>
      <c r="BS90" s="1" t="s">
        <v>196</v>
      </c>
      <c r="BT90" s="1" t="s">
        <v>3574</v>
      </c>
      <c r="BU90" s="1" t="s">
        <v>3575</v>
      </c>
      <c r="BV90" s="1" t="s">
        <v>196</v>
      </c>
      <c r="BW90" s="1" t="s">
        <v>196</v>
      </c>
      <c r="BX90" s="1" t="s">
        <v>196</v>
      </c>
      <c r="BY90" s="1" t="s">
        <v>196</v>
      </c>
      <c r="BZ90" s="1" t="s">
        <v>196</v>
      </c>
      <c r="CA90" s="1" t="s">
        <v>196</v>
      </c>
      <c r="CB90" s="1" t="s">
        <v>196</v>
      </c>
      <c r="CC90" s="1" t="s">
        <v>196</v>
      </c>
      <c r="CD90" s="1" t="s">
        <v>3576</v>
      </c>
      <c r="CE90" s="1" t="s">
        <v>196</v>
      </c>
      <c r="CF90" s="1" t="s">
        <v>196</v>
      </c>
      <c r="CG90" s="1" t="s">
        <v>196</v>
      </c>
      <c r="CH90" s="1" t="s">
        <v>196</v>
      </c>
      <c r="CI90" s="1" t="s">
        <v>196</v>
      </c>
      <c r="CJ90" s="1" t="s">
        <v>196</v>
      </c>
      <c r="CK90" s="1" t="s">
        <v>196</v>
      </c>
      <c r="CL90" s="1" t="s">
        <v>196</v>
      </c>
      <c r="CM90" s="1" t="s">
        <v>196</v>
      </c>
      <c r="CN90" s="1" t="s">
        <v>2073</v>
      </c>
      <c r="CO90" s="1" t="s">
        <v>196</v>
      </c>
      <c r="CP90" s="1" t="s">
        <v>196</v>
      </c>
      <c r="CQ90" s="1" t="s">
        <v>196</v>
      </c>
      <c r="CR90" s="1" t="s">
        <v>196</v>
      </c>
      <c r="CS90" s="1" t="s">
        <v>196</v>
      </c>
      <c r="CT90" s="1" t="s">
        <v>196</v>
      </c>
      <c r="CU90" s="1" t="s">
        <v>196</v>
      </c>
      <c r="CV90" s="1" t="s">
        <v>196</v>
      </c>
      <c r="CW90" s="1" t="s">
        <v>196</v>
      </c>
      <c r="CX90" s="1" t="s">
        <v>3221</v>
      </c>
      <c r="CY90" s="1" t="s">
        <v>3222</v>
      </c>
      <c r="CZ90" s="1" t="s">
        <v>3222</v>
      </c>
      <c r="DA90" s="1" t="s">
        <v>3275</v>
      </c>
      <c r="DB90" s="1" t="s">
        <v>3226</v>
      </c>
      <c r="DC90" s="1" t="s">
        <v>707</v>
      </c>
      <c r="DD90" s="1" t="s">
        <v>744</v>
      </c>
      <c r="DE90" s="1" t="s">
        <v>707</v>
      </c>
      <c r="DF90" s="1" t="s">
        <v>788</v>
      </c>
      <c r="DG90" s="1" t="s">
        <v>789</v>
      </c>
    </row>
    <row r="91" spans="1:111">
      <c r="A91" s="232" t="s">
        <v>4537</v>
      </c>
      <c r="B91" s="1" t="s">
        <v>699</v>
      </c>
      <c r="C91" s="1" t="s">
        <v>700</v>
      </c>
      <c r="D91" s="1" t="s">
        <v>818</v>
      </c>
      <c r="E91" s="1" t="s">
        <v>819</v>
      </c>
      <c r="F91" s="1" t="s">
        <v>784</v>
      </c>
      <c r="G91" s="1" t="s">
        <v>279</v>
      </c>
      <c r="H91" s="228">
        <v>46252</v>
      </c>
      <c r="I91" s="1" t="s">
        <v>362</v>
      </c>
      <c r="J91" s="1" t="s">
        <v>3577</v>
      </c>
      <c r="K91" s="1" t="s">
        <v>3578</v>
      </c>
      <c r="L91" s="1" t="s">
        <v>788</v>
      </c>
      <c r="M91" s="1" t="s">
        <v>789</v>
      </c>
      <c r="N91" s="1" t="s">
        <v>776</v>
      </c>
      <c r="O91" s="1" t="s">
        <v>777</v>
      </c>
      <c r="P91" s="1" t="s">
        <v>196</v>
      </c>
      <c r="Q91" s="1" t="s">
        <v>196</v>
      </c>
      <c r="R91" s="229">
        <v>0</v>
      </c>
      <c r="S91" s="229">
        <v>0.5625</v>
      </c>
      <c r="T91" s="1" t="s">
        <v>707</v>
      </c>
      <c r="U91" s="1" t="s">
        <v>196</v>
      </c>
      <c r="V91" s="1" t="s">
        <v>196</v>
      </c>
      <c r="W91" s="1" t="s">
        <v>196</v>
      </c>
      <c r="X91" s="1" t="s">
        <v>196</v>
      </c>
      <c r="Y91" s="1" t="s">
        <v>196</v>
      </c>
      <c r="Z91" s="1" t="s">
        <v>196</v>
      </c>
      <c r="AA91" s="1" t="s">
        <v>744</v>
      </c>
      <c r="AB91" s="1" t="s">
        <v>743</v>
      </c>
      <c r="AC91" s="1" t="s">
        <v>721</v>
      </c>
      <c r="AD91" s="1" t="s">
        <v>3579</v>
      </c>
      <c r="AE91" s="1" t="s">
        <v>942</v>
      </c>
      <c r="AF91" s="1" t="s">
        <v>276</v>
      </c>
      <c r="AG91" s="1" t="s">
        <v>196</v>
      </c>
      <c r="AH91" s="1" t="s">
        <v>100</v>
      </c>
      <c r="AI91" s="1" t="s">
        <v>2945</v>
      </c>
      <c r="AJ91" s="1" t="s">
        <v>276</v>
      </c>
      <c r="AK91" s="1" t="s">
        <v>196</v>
      </c>
      <c r="AL91" s="1" t="s">
        <v>14</v>
      </c>
      <c r="AM91" s="1">
        <v>300</v>
      </c>
      <c r="AN91" s="1">
        <v>300</v>
      </c>
      <c r="AO91" s="1">
        <v>300</v>
      </c>
      <c r="AP91" s="1">
        <v>300</v>
      </c>
      <c r="AQ91" s="1">
        <v>300</v>
      </c>
      <c r="AR91" s="228">
        <v>46251</v>
      </c>
      <c r="AS91" s="228">
        <v>46255</v>
      </c>
      <c r="AT91" s="228">
        <v>46252</v>
      </c>
      <c r="AU91" s="228">
        <v>46252</v>
      </c>
      <c r="AV91" s="1" t="s">
        <v>279</v>
      </c>
      <c r="AW91" s="1" t="s">
        <v>196</v>
      </c>
      <c r="AX91" s="1" t="s">
        <v>196</v>
      </c>
      <c r="AY91" s="1" t="s">
        <v>764</v>
      </c>
      <c r="AZ91" s="1" t="s">
        <v>765</v>
      </c>
      <c r="BA91" s="1" t="s">
        <v>196</v>
      </c>
      <c r="BB91" s="228">
        <v>46255</v>
      </c>
      <c r="BC91" s="228">
        <v>46255</v>
      </c>
      <c r="BD91" s="1" t="s">
        <v>712</v>
      </c>
      <c r="BE91" s="228">
        <v>46252</v>
      </c>
      <c r="BF91" s="1" t="s">
        <v>712</v>
      </c>
      <c r="BG91" s="228">
        <v>46252</v>
      </c>
      <c r="BH91" s="1">
        <v>300</v>
      </c>
      <c r="BI91" s="1">
        <v>300</v>
      </c>
      <c r="BJ91" s="1" t="s">
        <v>943</v>
      </c>
      <c r="BK91" s="1" t="s">
        <v>196</v>
      </c>
      <c r="BL91" s="1" t="s">
        <v>196</v>
      </c>
      <c r="BM91" s="1" t="s">
        <v>196</v>
      </c>
      <c r="BN91" s="1" t="s">
        <v>196</v>
      </c>
      <c r="BO91" s="1" t="s">
        <v>196</v>
      </c>
      <c r="BP91" s="1" t="s">
        <v>196</v>
      </c>
      <c r="BQ91" s="1" t="s">
        <v>196</v>
      </c>
      <c r="BR91" s="1" t="s">
        <v>196</v>
      </c>
      <c r="BS91" s="1" t="s">
        <v>196</v>
      </c>
      <c r="BT91" s="1" t="s">
        <v>942</v>
      </c>
      <c r="BU91" s="1" t="s">
        <v>196</v>
      </c>
      <c r="BV91" s="1" t="s">
        <v>196</v>
      </c>
      <c r="BW91" s="1" t="s">
        <v>196</v>
      </c>
      <c r="BX91" s="1" t="s">
        <v>196</v>
      </c>
      <c r="BY91" s="1" t="s">
        <v>196</v>
      </c>
      <c r="BZ91" s="1" t="s">
        <v>196</v>
      </c>
      <c r="CA91" s="1" t="s">
        <v>196</v>
      </c>
      <c r="CB91" s="1" t="s">
        <v>196</v>
      </c>
      <c r="CC91" s="1" t="s">
        <v>196</v>
      </c>
      <c r="CD91" s="1" t="s">
        <v>944</v>
      </c>
      <c r="CE91" s="1" t="s">
        <v>196</v>
      </c>
      <c r="CF91" s="1" t="s">
        <v>196</v>
      </c>
      <c r="CG91" s="1" t="s">
        <v>196</v>
      </c>
      <c r="CH91" s="1" t="s">
        <v>196</v>
      </c>
      <c r="CI91" s="1" t="s">
        <v>196</v>
      </c>
      <c r="CJ91" s="1" t="s">
        <v>196</v>
      </c>
      <c r="CK91" s="1" t="s">
        <v>196</v>
      </c>
      <c r="CL91" s="1" t="s">
        <v>196</v>
      </c>
      <c r="CM91" s="1" t="s">
        <v>196</v>
      </c>
      <c r="CN91" s="1" t="s">
        <v>2945</v>
      </c>
      <c r="CO91" s="1" t="s">
        <v>196</v>
      </c>
      <c r="CP91" s="1" t="s">
        <v>196</v>
      </c>
      <c r="CQ91" s="1" t="s">
        <v>196</v>
      </c>
      <c r="CR91" s="1" t="s">
        <v>196</v>
      </c>
      <c r="CS91" s="1" t="s">
        <v>196</v>
      </c>
      <c r="CT91" s="1" t="s">
        <v>196</v>
      </c>
      <c r="CU91" s="1" t="s">
        <v>196</v>
      </c>
      <c r="CV91" s="1" t="s">
        <v>196</v>
      </c>
      <c r="CW91" s="1" t="s">
        <v>196</v>
      </c>
      <c r="CX91" s="1" t="s">
        <v>3221</v>
      </c>
      <c r="CY91" s="1" t="s">
        <v>3222</v>
      </c>
      <c r="CZ91" s="1" t="s">
        <v>3222</v>
      </c>
      <c r="DA91" s="1" t="s">
        <v>3226</v>
      </c>
      <c r="DB91" s="1" t="s">
        <v>3304</v>
      </c>
      <c r="DC91" s="1" t="s">
        <v>743</v>
      </c>
      <c r="DD91" s="1" t="s">
        <v>744</v>
      </c>
      <c r="DE91" s="1" t="s">
        <v>707</v>
      </c>
      <c r="DF91" s="1" t="s">
        <v>788</v>
      </c>
      <c r="DG91" s="1" t="s">
        <v>789</v>
      </c>
    </row>
    <row r="92" spans="1:111">
      <c r="A92" s="232" t="s">
        <v>4537</v>
      </c>
      <c r="B92" s="1" t="s">
        <v>699</v>
      </c>
      <c r="C92" s="1" t="s">
        <v>700</v>
      </c>
      <c r="D92" s="1" t="s">
        <v>818</v>
      </c>
      <c r="E92" s="1" t="s">
        <v>819</v>
      </c>
      <c r="F92" s="1" t="s">
        <v>850</v>
      </c>
      <c r="G92" s="1" t="s">
        <v>470</v>
      </c>
      <c r="H92" s="228">
        <v>46252</v>
      </c>
      <c r="I92" s="1" t="s">
        <v>2907</v>
      </c>
      <c r="J92" s="1" t="s">
        <v>3516</v>
      </c>
      <c r="K92" s="1" t="s">
        <v>3580</v>
      </c>
      <c r="L92" s="1" t="s">
        <v>788</v>
      </c>
      <c r="M92" s="1" t="s">
        <v>789</v>
      </c>
      <c r="N92" s="1" t="s">
        <v>776</v>
      </c>
      <c r="O92" s="1" t="s">
        <v>777</v>
      </c>
      <c r="P92" s="1" t="s">
        <v>196</v>
      </c>
      <c r="Q92" s="1" t="s">
        <v>196</v>
      </c>
      <c r="R92" s="229">
        <v>0</v>
      </c>
      <c r="S92" s="229">
        <v>0.70833333333333337</v>
      </c>
      <c r="T92" s="1" t="s">
        <v>707</v>
      </c>
      <c r="U92" s="1" t="s">
        <v>196</v>
      </c>
      <c r="V92" s="1" t="s">
        <v>196</v>
      </c>
      <c r="W92" s="1" t="s">
        <v>196</v>
      </c>
      <c r="X92" s="1" t="s">
        <v>196</v>
      </c>
      <c r="Y92" s="1" t="s">
        <v>196</v>
      </c>
      <c r="Z92" s="1" t="s">
        <v>196</v>
      </c>
      <c r="AA92" s="1" t="s">
        <v>707</v>
      </c>
      <c r="AB92" s="1" t="s">
        <v>707</v>
      </c>
      <c r="AC92" s="1" t="s">
        <v>707</v>
      </c>
      <c r="AD92" s="1" t="s">
        <v>707</v>
      </c>
      <c r="AE92" s="1" t="s">
        <v>196</v>
      </c>
      <c r="AF92" s="1" t="s">
        <v>196</v>
      </c>
      <c r="AG92" s="1" t="s">
        <v>196</v>
      </c>
      <c r="AH92" s="1" t="s">
        <v>196</v>
      </c>
      <c r="AI92" s="1" t="s">
        <v>1049</v>
      </c>
      <c r="AJ92" s="1" t="s">
        <v>196</v>
      </c>
      <c r="AK92" s="1" t="s">
        <v>152</v>
      </c>
      <c r="AL92" s="1" t="s">
        <v>196</v>
      </c>
      <c r="AM92" s="1">
        <v>1900</v>
      </c>
      <c r="AN92" s="1">
        <v>1000</v>
      </c>
      <c r="AO92" s="1">
        <v>1000</v>
      </c>
      <c r="AP92" s="1">
        <v>1000</v>
      </c>
      <c r="AQ92" s="1">
        <v>1000</v>
      </c>
      <c r="AR92" s="228">
        <v>46251</v>
      </c>
      <c r="AS92" s="228">
        <v>46255</v>
      </c>
      <c r="AT92" s="228">
        <v>46252</v>
      </c>
      <c r="AU92" s="228">
        <v>46252</v>
      </c>
      <c r="AV92" s="1" t="s">
        <v>829</v>
      </c>
      <c r="AW92" s="1" t="s">
        <v>196</v>
      </c>
      <c r="AX92" s="1" t="s">
        <v>196</v>
      </c>
      <c r="AY92" s="1" t="s">
        <v>764</v>
      </c>
      <c r="AZ92" s="1" t="s">
        <v>765</v>
      </c>
      <c r="BA92" s="1" t="s">
        <v>196</v>
      </c>
      <c r="BB92" s="228">
        <v>46255</v>
      </c>
      <c r="BC92" s="228">
        <v>46255</v>
      </c>
      <c r="BD92" s="1" t="s">
        <v>712</v>
      </c>
      <c r="BE92" s="228">
        <v>46252</v>
      </c>
      <c r="BF92" s="1" t="s">
        <v>712</v>
      </c>
      <c r="BG92" s="228">
        <v>46252</v>
      </c>
      <c r="BH92" s="1">
        <v>1000</v>
      </c>
      <c r="BI92" s="1">
        <v>1000</v>
      </c>
      <c r="BJ92" s="1" t="s">
        <v>3520</v>
      </c>
      <c r="BK92" s="1" t="s">
        <v>3521</v>
      </c>
      <c r="BL92" s="1" t="s">
        <v>196</v>
      </c>
      <c r="BM92" s="1" t="s">
        <v>196</v>
      </c>
      <c r="BN92" s="1" t="s">
        <v>196</v>
      </c>
      <c r="BO92" s="1" t="s">
        <v>196</v>
      </c>
      <c r="BP92" s="1" t="s">
        <v>196</v>
      </c>
      <c r="BQ92" s="1" t="s">
        <v>196</v>
      </c>
      <c r="BR92" s="1" t="s">
        <v>196</v>
      </c>
      <c r="BS92" s="1" t="s">
        <v>196</v>
      </c>
      <c r="BT92" s="1" t="s">
        <v>3522</v>
      </c>
      <c r="BU92" s="1" t="s">
        <v>3523</v>
      </c>
      <c r="BV92" s="1" t="s">
        <v>196</v>
      </c>
      <c r="BW92" s="1" t="s">
        <v>196</v>
      </c>
      <c r="BX92" s="1" t="s">
        <v>196</v>
      </c>
      <c r="BY92" s="1" t="s">
        <v>196</v>
      </c>
      <c r="BZ92" s="1" t="s">
        <v>196</v>
      </c>
      <c r="CA92" s="1" t="s">
        <v>196</v>
      </c>
      <c r="CB92" s="1" t="s">
        <v>196</v>
      </c>
      <c r="CC92" s="1" t="s">
        <v>196</v>
      </c>
      <c r="CD92" s="1" t="s">
        <v>1050</v>
      </c>
      <c r="CE92" s="1" t="s">
        <v>196</v>
      </c>
      <c r="CF92" s="1" t="s">
        <v>196</v>
      </c>
      <c r="CG92" s="1" t="s">
        <v>196</v>
      </c>
      <c r="CH92" s="1" t="s">
        <v>196</v>
      </c>
      <c r="CI92" s="1" t="s">
        <v>196</v>
      </c>
      <c r="CJ92" s="1" t="s">
        <v>196</v>
      </c>
      <c r="CK92" s="1" t="s">
        <v>196</v>
      </c>
      <c r="CL92" s="1" t="s">
        <v>196</v>
      </c>
      <c r="CM92" s="1" t="s">
        <v>196</v>
      </c>
      <c r="CN92" s="1" t="s">
        <v>1049</v>
      </c>
      <c r="CO92" s="1" t="s">
        <v>196</v>
      </c>
      <c r="CP92" s="1" t="s">
        <v>196</v>
      </c>
      <c r="CQ92" s="1" t="s">
        <v>196</v>
      </c>
      <c r="CR92" s="1" t="s">
        <v>196</v>
      </c>
      <c r="CS92" s="1" t="s">
        <v>196</v>
      </c>
      <c r="CT92" s="1" t="s">
        <v>196</v>
      </c>
      <c r="CU92" s="1" t="s">
        <v>196</v>
      </c>
      <c r="CV92" s="1" t="s">
        <v>196</v>
      </c>
      <c r="CW92" s="1" t="s">
        <v>196</v>
      </c>
      <c r="CX92" s="1" t="s">
        <v>3221</v>
      </c>
      <c r="CY92" s="1" t="s">
        <v>3222</v>
      </c>
      <c r="CZ92" s="1" t="s">
        <v>3222</v>
      </c>
      <c r="DA92" s="1" t="s">
        <v>3224</v>
      </c>
      <c r="DB92" s="1" t="s">
        <v>3224</v>
      </c>
      <c r="DC92" s="1" t="s">
        <v>707</v>
      </c>
      <c r="DD92" s="1" t="s">
        <v>707</v>
      </c>
      <c r="DE92" s="1" t="s">
        <v>707</v>
      </c>
      <c r="DF92" s="1" t="s">
        <v>788</v>
      </c>
      <c r="DG92" s="1" t="s">
        <v>789</v>
      </c>
    </row>
    <row r="93" spans="1:111">
      <c r="A93" s="232" t="s">
        <v>4537</v>
      </c>
      <c r="B93" s="1" t="s">
        <v>699</v>
      </c>
      <c r="C93" s="1" t="s">
        <v>700</v>
      </c>
      <c r="D93" s="1" t="s">
        <v>851</v>
      </c>
      <c r="E93" s="1" t="s">
        <v>852</v>
      </c>
      <c r="F93" s="1" t="s">
        <v>787</v>
      </c>
      <c r="G93" s="1" t="s">
        <v>36</v>
      </c>
      <c r="H93" s="228">
        <v>46252</v>
      </c>
      <c r="I93" s="1" t="s">
        <v>3492</v>
      </c>
      <c r="J93" s="1" t="s">
        <v>3507</v>
      </c>
      <c r="K93" s="1" t="s">
        <v>3581</v>
      </c>
      <c r="L93" s="1" t="s">
        <v>713</v>
      </c>
      <c r="M93" s="1" t="s">
        <v>714</v>
      </c>
      <c r="N93" s="1" t="s">
        <v>716</v>
      </c>
      <c r="O93" s="1" t="s">
        <v>717</v>
      </c>
      <c r="P93" s="1" t="s">
        <v>705</v>
      </c>
      <c r="Q93" s="1" t="s">
        <v>706</v>
      </c>
      <c r="R93" s="229">
        <v>0</v>
      </c>
      <c r="S93" s="229">
        <v>0.44166666666666665</v>
      </c>
      <c r="T93" s="1" t="s">
        <v>707</v>
      </c>
      <c r="U93" s="1" t="s">
        <v>196</v>
      </c>
      <c r="V93" s="1" t="s">
        <v>196</v>
      </c>
      <c r="W93" s="1" t="s">
        <v>196</v>
      </c>
      <c r="X93" s="1" t="s">
        <v>196</v>
      </c>
      <c r="Y93" s="1" t="s">
        <v>196</v>
      </c>
      <c r="Z93" s="1" t="s">
        <v>196</v>
      </c>
      <c r="AA93" s="1" t="s">
        <v>743</v>
      </c>
      <c r="AB93" s="1" t="s">
        <v>707</v>
      </c>
      <c r="AC93" s="1" t="s">
        <v>3582</v>
      </c>
      <c r="AD93" s="1" t="s">
        <v>3583</v>
      </c>
      <c r="AE93" s="1" t="s">
        <v>224</v>
      </c>
      <c r="AF93" s="1" t="s">
        <v>196</v>
      </c>
      <c r="AG93" s="1" t="s">
        <v>152</v>
      </c>
      <c r="AH93" s="1" t="s">
        <v>196</v>
      </c>
      <c r="AI93" s="1" t="s">
        <v>3139</v>
      </c>
      <c r="AJ93" s="1" t="s">
        <v>196</v>
      </c>
      <c r="AK93" s="1" t="s">
        <v>152</v>
      </c>
      <c r="AL93" s="1" t="s">
        <v>196</v>
      </c>
      <c r="AM93" s="1">
        <v>2000</v>
      </c>
      <c r="AN93" s="1">
        <v>2000</v>
      </c>
      <c r="AO93" s="1">
        <v>1600</v>
      </c>
      <c r="AP93" s="1">
        <v>1600</v>
      </c>
      <c r="AQ93" s="1">
        <v>1600</v>
      </c>
      <c r="AR93" s="228">
        <v>46251</v>
      </c>
      <c r="AS93" s="228">
        <v>46255</v>
      </c>
      <c r="AT93" s="228">
        <v>46251</v>
      </c>
      <c r="AU93" s="228">
        <v>46252</v>
      </c>
      <c r="AV93" s="1" t="s">
        <v>1071</v>
      </c>
      <c r="AW93" s="1" t="s">
        <v>196</v>
      </c>
      <c r="AX93" s="1" t="s">
        <v>196</v>
      </c>
      <c r="AY93" s="1" t="s">
        <v>764</v>
      </c>
      <c r="AZ93" s="1" t="s">
        <v>765</v>
      </c>
      <c r="BA93" s="1" t="s">
        <v>196</v>
      </c>
      <c r="BB93" s="228">
        <v>46255</v>
      </c>
      <c r="BC93" s="228">
        <v>46255</v>
      </c>
      <c r="BD93" s="1" t="s">
        <v>712</v>
      </c>
      <c r="BE93" s="228">
        <v>46252</v>
      </c>
      <c r="BF93" s="1" t="s">
        <v>712</v>
      </c>
      <c r="BG93" s="228">
        <v>46252</v>
      </c>
      <c r="BH93" s="1">
        <v>2000</v>
      </c>
      <c r="BI93" s="1">
        <v>2000</v>
      </c>
      <c r="BJ93" s="1" t="s">
        <v>1072</v>
      </c>
      <c r="BK93" s="1" t="s">
        <v>196</v>
      </c>
      <c r="BL93" s="1" t="s">
        <v>196</v>
      </c>
      <c r="BM93" s="1" t="s">
        <v>196</v>
      </c>
      <c r="BN93" s="1" t="s">
        <v>196</v>
      </c>
      <c r="BO93" s="1" t="s">
        <v>196</v>
      </c>
      <c r="BP93" s="1" t="s">
        <v>196</v>
      </c>
      <c r="BQ93" s="1" t="s">
        <v>196</v>
      </c>
      <c r="BR93" s="1" t="s">
        <v>196</v>
      </c>
      <c r="BS93" s="1" t="s">
        <v>196</v>
      </c>
      <c r="BT93" s="1" t="s">
        <v>224</v>
      </c>
      <c r="BU93" s="1" t="s">
        <v>196</v>
      </c>
      <c r="BV93" s="1" t="s">
        <v>196</v>
      </c>
      <c r="BW93" s="1" t="s">
        <v>196</v>
      </c>
      <c r="BX93" s="1" t="s">
        <v>196</v>
      </c>
      <c r="BY93" s="1" t="s">
        <v>196</v>
      </c>
      <c r="BZ93" s="1" t="s">
        <v>196</v>
      </c>
      <c r="CA93" s="1" t="s">
        <v>196</v>
      </c>
      <c r="CB93" s="1" t="s">
        <v>196</v>
      </c>
      <c r="CC93" s="1" t="s">
        <v>196</v>
      </c>
      <c r="CD93" s="1" t="s">
        <v>854</v>
      </c>
      <c r="CE93" s="1" t="s">
        <v>196</v>
      </c>
      <c r="CF93" s="1" t="s">
        <v>196</v>
      </c>
      <c r="CG93" s="1" t="s">
        <v>196</v>
      </c>
      <c r="CH93" s="1" t="s">
        <v>196</v>
      </c>
      <c r="CI93" s="1" t="s">
        <v>196</v>
      </c>
      <c r="CJ93" s="1" t="s">
        <v>196</v>
      </c>
      <c r="CK93" s="1" t="s">
        <v>196</v>
      </c>
      <c r="CL93" s="1" t="s">
        <v>196</v>
      </c>
      <c r="CM93" s="1" t="s">
        <v>196</v>
      </c>
      <c r="CN93" s="1" t="s">
        <v>3139</v>
      </c>
      <c r="CO93" s="1" t="s">
        <v>196</v>
      </c>
      <c r="CP93" s="1" t="s">
        <v>196</v>
      </c>
      <c r="CQ93" s="1" t="s">
        <v>196</v>
      </c>
      <c r="CR93" s="1" t="s">
        <v>196</v>
      </c>
      <c r="CS93" s="1" t="s">
        <v>196</v>
      </c>
      <c r="CT93" s="1" t="s">
        <v>196</v>
      </c>
      <c r="CU93" s="1" t="s">
        <v>196</v>
      </c>
      <c r="CV93" s="1" t="s">
        <v>196</v>
      </c>
      <c r="CW93" s="1" t="s">
        <v>196</v>
      </c>
      <c r="CX93" s="1" t="s">
        <v>3221</v>
      </c>
      <c r="CY93" s="1" t="s">
        <v>3222</v>
      </c>
      <c r="CZ93" s="1" t="s">
        <v>3222</v>
      </c>
      <c r="DA93" s="1" t="s">
        <v>3225</v>
      </c>
      <c r="DB93" s="1" t="s">
        <v>3631</v>
      </c>
      <c r="DC93" s="1" t="s">
        <v>707</v>
      </c>
      <c r="DD93" s="1" t="s">
        <v>743</v>
      </c>
      <c r="DE93" s="1" t="s">
        <v>707</v>
      </c>
      <c r="DF93" s="1" t="s">
        <v>705</v>
      </c>
      <c r="DG93" s="1" t="s">
        <v>706</v>
      </c>
    </row>
    <row r="94" spans="1:111">
      <c r="A94" s="232" t="s">
        <v>4537</v>
      </c>
      <c r="B94" s="1" t="s">
        <v>699</v>
      </c>
      <c r="C94" s="1" t="s">
        <v>700</v>
      </c>
      <c r="D94" s="1" t="s">
        <v>851</v>
      </c>
      <c r="E94" s="1" t="s">
        <v>852</v>
      </c>
      <c r="F94" s="1" t="s">
        <v>855</v>
      </c>
      <c r="G94" s="1" t="s">
        <v>39</v>
      </c>
      <c r="H94" s="228">
        <v>46252</v>
      </c>
      <c r="I94" s="1" t="s">
        <v>321</v>
      </c>
      <c r="J94" s="1" t="s">
        <v>3385</v>
      </c>
      <c r="K94" s="1" t="s">
        <v>3584</v>
      </c>
      <c r="L94" s="1" t="s">
        <v>713</v>
      </c>
      <c r="M94" s="1" t="s">
        <v>714</v>
      </c>
      <c r="N94" s="1" t="s">
        <v>196</v>
      </c>
      <c r="O94" s="1" t="s">
        <v>196</v>
      </c>
      <c r="P94" s="1" t="s">
        <v>196</v>
      </c>
      <c r="Q94" s="1" t="s">
        <v>196</v>
      </c>
      <c r="R94" s="229">
        <v>0</v>
      </c>
      <c r="S94" s="229">
        <v>0.70833333333333337</v>
      </c>
      <c r="T94" s="1" t="s">
        <v>707</v>
      </c>
      <c r="U94" s="1" t="s">
        <v>196</v>
      </c>
      <c r="V94" s="1" t="s">
        <v>196</v>
      </c>
      <c r="W94" s="1" t="s">
        <v>196</v>
      </c>
      <c r="X94" s="1" t="s">
        <v>196</v>
      </c>
      <c r="Y94" s="1" t="s">
        <v>196</v>
      </c>
      <c r="Z94" s="1" t="s">
        <v>196</v>
      </c>
      <c r="AA94" s="1" t="s">
        <v>707</v>
      </c>
      <c r="AB94" s="1" t="s">
        <v>707</v>
      </c>
      <c r="AC94" s="1" t="s">
        <v>707</v>
      </c>
      <c r="AD94" s="1" t="s">
        <v>707</v>
      </c>
      <c r="AE94" s="1" t="s">
        <v>196</v>
      </c>
      <c r="AF94" s="1" t="s">
        <v>196</v>
      </c>
      <c r="AG94" s="1" t="s">
        <v>196</v>
      </c>
      <c r="AH94" s="1" t="s">
        <v>196</v>
      </c>
      <c r="AI94" s="1" t="s">
        <v>826</v>
      </c>
      <c r="AJ94" s="1" t="s">
        <v>276</v>
      </c>
      <c r="AK94" s="1" t="s">
        <v>88</v>
      </c>
      <c r="AL94" s="1" t="s">
        <v>14</v>
      </c>
      <c r="AM94" s="1">
        <v>15994</v>
      </c>
      <c r="AN94" s="1">
        <v>8000</v>
      </c>
      <c r="AO94" s="1">
        <v>0</v>
      </c>
      <c r="AP94" s="1">
        <v>0</v>
      </c>
      <c r="AQ94" s="1">
        <v>394</v>
      </c>
      <c r="AR94" s="228">
        <v>46239</v>
      </c>
      <c r="AS94" s="228">
        <v>46244</v>
      </c>
      <c r="AT94" s="228">
        <v>46240</v>
      </c>
      <c r="AU94" s="228">
        <v>46241</v>
      </c>
      <c r="AV94" s="1" t="s">
        <v>39</v>
      </c>
      <c r="AW94" s="1" t="s">
        <v>196</v>
      </c>
      <c r="AX94" s="1" t="s">
        <v>196</v>
      </c>
      <c r="AY94" s="1" t="s">
        <v>710</v>
      </c>
      <c r="AZ94" s="1" t="s">
        <v>711</v>
      </c>
      <c r="BA94" s="1" t="s">
        <v>196</v>
      </c>
      <c r="BB94" s="228">
        <v>46244</v>
      </c>
      <c r="BC94" s="228">
        <v>46244</v>
      </c>
      <c r="BD94" s="1" t="s">
        <v>712</v>
      </c>
      <c r="BE94" s="228">
        <v>46252</v>
      </c>
      <c r="BF94" s="1" t="s">
        <v>712</v>
      </c>
      <c r="BG94" s="228">
        <v>46252</v>
      </c>
      <c r="BH94" s="1">
        <v>8000</v>
      </c>
      <c r="BI94" s="1">
        <v>15994</v>
      </c>
      <c r="BJ94" s="1" t="s">
        <v>859</v>
      </c>
      <c r="BK94" s="1" t="s">
        <v>860</v>
      </c>
      <c r="BL94" s="1" t="s">
        <v>859</v>
      </c>
      <c r="BM94" s="1" t="s">
        <v>860</v>
      </c>
      <c r="BN94" s="1" t="s">
        <v>196</v>
      </c>
      <c r="BO94" s="1" t="s">
        <v>196</v>
      </c>
      <c r="BP94" s="1" t="s">
        <v>196</v>
      </c>
      <c r="BQ94" s="1" t="s">
        <v>196</v>
      </c>
      <c r="BR94" s="1" t="s">
        <v>196</v>
      </c>
      <c r="BS94" s="1" t="s">
        <v>196</v>
      </c>
      <c r="BT94" s="1" t="s">
        <v>861</v>
      </c>
      <c r="BU94" s="1" t="s">
        <v>862</v>
      </c>
      <c r="BV94" s="1" t="s">
        <v>3510</v>
      </c>
      <c r="BW94" s="1" t="s">
        <v>3511</v>
      </c>
      <c r="BX94" s="1" t="s">
        <v>196</v>
      </c>
      <c r="BY94" s="1" t="s">
        <v>196</v>
      </c>
      <c r="BZ94" s="1" t="s">
        <v>196</v>
      </c>
      <c r="CA94" s="1" t="s">
        <v>196</v>
      </c>
      <c r="CB94" s="1" t="s">
        <v>196</v>
      </c>
      <c r="CC94" s="1" t="s">
        <v>196</v>
      </c>
      <c r="CD94" s="1" t="s">
        <v>827</v>
      </c>
      <c r="CE94" s="1" t="s">
        <v>196</v>
      </c>
      <c r="CF94" s="1" t="s">
        <v>196</v>
      </c>
      <c r="CG94" s="1" t="s">
        <v>196</v>
      </c>
      <c r="CH94" s="1" t="s">
        <v>196</v>
      </c>
      <c r="CI94" s="1" t="s">
        <v>196</v>
      </c>
      <c r="CJ94" s="1" t="s">
        <v>196</v>
      </c>
      <c r="CK94" s="1" t="s">
        <v>196</v>
      </c>
      <c r="CL94" s="1" t="s">
        <v>196</v>
      </c>
      <c r="CM94" s="1" t="s">
        <v>196</v>
      </c>
      <c r="CN94" s="1" t="s">
        <v>826</v>
      </c>
      <c r="CO94" s="1" t="s">
        <v>196</v>
      </c>
      <c r="CP94" s="1" t="s">
        <v>196</v>
      </c>
      <c r="CQ94" s="1" t="s">
        <v>196</v>
      </c>
      <c r="CR94" s="1" t="s">
        <v>196</v>
      </c>
      <c r="CS94" s="1" t="s">
        <v>196</v>
      </c>
      <c r="CT94" s="1" t="s">
        <v>196</v>
      </c>
      <c r="CU94" s="1" t="s">
        <v>196</v>
      </c>
      <c r="CV94" s="1" t="s">
        <v>196</v>
      </c>
      <c r="CW94" s="1" t="s">
        <v>196</v>
      </c>
      <c r="CX94" s="1" t="s">
        <v>3221</v>
      </c>
      <c r="CY94" s="1" t="s">
        <v>3222</v>
      </c>
      <c r="CZ94" s="1" t="s">
        <v>3222</v>
      </c>
      <c r="DA94" s="1" t="s">
        <v>3224</v>
      </c>
      <c r="DB94" s="1" t="s">
        <v>3224</v>
      </c>
      <c r="DC94" s="1" t="s">
        <v>707</v>
      </c>
      <c r="DD94" s="1" t="s">
        <v>707</v>
      </c>
      <c r="DE94" s="1" t="s">
        <v>707</v>
      </c>
      <c r="DF94" s="1" t="s">
        <v>713</v>
      </c>
      <c r="DG94" s="1" t="s">
        <v>714</v>
      </c>
    </row>
    <row r="95" spans="1:111">
      <c r="A95" s="232" t="s">
        <v>4537</v>
      </c>
      <c r="B95" s="1" t="s">
        <v>699</v>
      </c>
      <c r="C95" s="1" t="s">
        <v>700</v>
      </c>
      <c r="D95" s="1" t="s">
        <v>851</v>
      </c>
      <c r="E95" s="1" t="s">
        <v>852</v>
      </c>
      <c r="F95" s="1" t="s">
        <v>855</v>
      </c>
      <c r="G95" s="1" t="s">
        <v>39</v>
      </c>
      <c r="H95" s="228">
        <v>46252</v>
      </c>
      <c r="I95" s="1" t="s">
        <v>364</v>
      </c>
      <c r="J95" s="1" t="s">
        <v>3613</v>
      </c>
      <c r="K95" s="1" t="s">
        <v>3632</v>
      </c>
      <c r="L95" s="1" t="s">
        <v>713</v>
      </c>
      <c r="M95" s="1" t="s">
        <v>714</v>
      </c>
      <c r="N95" s="1" t="s">
        <v>716</v>
      </c>
      <c r="O95" s="1" t="s">
        <v>717</v>
      </c>
      <c r="P95" s="1" t="s">
        <v>705</v>
      </c>
      <c r="Q95" s="1" t="s">
        <v>706</v>
      </c>
      <c r="R95" s="229">
        <v>0</v>
      </c>
      <c r="S95" s="229">
        <v>0.6875</v>
      </c>
      <c r="T95" s="1" t="s">
        <v>707</v>
      </c>
      <c r="U95" s="1" t="s">
        <v>196</v>
      </c>
      <c r="V95" s="1" t="s">
        <v>196</v>
      </c>
      <c r="W95" s="1" t="s">
        <v>196</v>
      </c>
      <c r="X95" s="1" t="s">
        <v>196</v>
      </c>
      <c r="Y95" s="1" t="s">
        <v>196</v>
      </c>
      <c r="Z95" s="1" t="s">
        <v>196</v>
      </c>
      <c r="AA95" s="1" t="s">
        <v>707</v>
      </c>
      <c r="AB95" s="1" t="s">
        <v>707</v>
      </c>
      <c r="AC95" s="1" t="s">
        <v>1003</v>
      </c>
      <c r="AD95" s="1" t="s">
        <v>2856</v>
      </c>
      <c r="AE95" s="1" t="s">
        <v>196</v>
      </c>
      <c r="AF95" s="1" t="s">
        <v>196</v>
      </c>
      <c r="AG95" s="1" t="s">
        <v>196</v>
      </c>
      <c r="AH95" s="1" t="s">
        <v>196</v>
      </c>
      <c r="AI95" s="1" t="s">
        <v>925</v>
      </c>
      <c r="AJ95" s="1" t="s">
        <v>276</v>
      </c>
      <c r="AK95" s="1" t="s">
        <v>88</v>
      </c>
      <c r="AL95" s="1" t="s">
        <v>14</v>
      </c>
      <c r="AM95" s="1">
        <v>3942</v>
      </c>
      <c r="AN95" s="1">
        <v>1000</v>
      </c>
      <c r="AO95" s="1">
        <v>1000</v>
      </c>
      <c r="AP95" s="1">
        <v>1000</v>
      </c>
      <c r="AQ95" s="1">
        <v>1971</v>
      </c>
      <c r="AR95" s="228">
        <v>46252</v>
      </c>
      <c r="AS95" s="228">
        <v>46260</v>
      </c>
      <c r="AT95" s="228">
        <v>46252</v>
      </c>
      <c r="AU95" s="228">
        <v>46252</v>
      </c>
      <c r="AV95" s="1" t="s">
        <v>366</v>
      </c>
      <c r="AW95" s="1" t="s">
        <v>196</v>
      </c>
      <c r="AX95" s="1" t="s">
        <v>196</v>
      </c>
      <c r="AY95" s="1" t="s">
        <v>710</v>
      </c>
      <c r="AZ95" s="1" t="s">
        <v>711</v>
      </c>
      <c r="BA95" s="1" t="s">
        <v>196</v>
      </c>
      <c r="BB95" s="228">
        <v>46260</v>
      </c>
      <c r="BC95" s="228">
        <v>46260</v>
      </c>
      <c r="BD95" s="1" t="s">
        <v>712</v>
      </c>
      <c r="BE95" s="228">
        <v>46252</v>
      </c>
      <c r="BF95" s="1" t="s">
        <v>712</v>
      </c>
      <c r="BG95" s="228">
        <v>46255</v>
      </c>
      <c r="BH95" s="1">
        <v>1000</v>
      </c>
      <c r="BI95" s="1">
        <v>1971</v>
      </c>
      <c r="BJ95" s="1" t="s">
        <v>3616</v>
      </c>
      <c r="BK95" s="1" t="s">
        <v>3616</v>
      </c>
      <c r="BL95" s="1" t="s">
        <v>3616</v>
      </c>
      <c r="BM95" s="1" t="s">
        <v>196</v>
      </c>
      <c r="BN95" s="1" t="s">
        <v>196</v>
      </c>
      <c r="BO95" s="1" t="s">
        <v>196</v>
      </c>
      <c r="BP95" s="1" t="s">
        <v>196</v>
      </c>
      <c r="BQ95" s="1" t="s">
        <v>196</v>
      </c>
      <c r="BR95" s="1" t="s">
        <v>196</v>
      </c>
      <c r="BS95" s="1" t="s">
        <v>196</v>
      </c>
      <c r="BT95" s="1" t="s">
        <v>3732</v>
      </c>
      <c r="BU95" s="1" t="s">
        <v>3733</v>
      </c>
      <c r="BV95" s="1" t="s">
        <v>3734</v>
      </c>
      <c r="BW95" s="1" t="s">
        <v>196</v>
      </c>
      <c r="BX95" s="1" t="s">
        <v>196</v>
      </c>
      <c r="BY95" s="1" t="s">
        <v>196</v>
      </c>
      <c r="BZ95" s="1" t="s">
        <v>196</v>
      </c>
      <c r="CA95" s="1" t="s">
        <v>196</v>
      </c>
      <c r="CB95" s="1" t="s">
        <v>196</v>
      </c>
      <c r="CC95" s="1" t="s">
        <v>196</v>
      </c>
      <c r="CD95" s="1" t="s">
        <v>926</v>
      </c>
      <c r="CE95" s="1" t="s">
        <v>196</v>
      </c>
      <c r="CF95" s="1" t="s">
        <v>196</v>
      </c>
      <c r="CG95" s="1" t="s">
        <v>196</v>
      </c>
      <c r="CH95" s="1" t="s">
        <v>196</v>
      </c>
      <c r="CI95" s="1" t="s">
        <v>196</v>
      </c>
      <c r="CJ95" s="1" t="s">
        <v>196</v>
      </c>
      <c r="CK95" s="1" t="s">
        <v>196</v>
      </c>
      <c r="CL95" s="1" t="s">
        <v>196</v>
      </c>
      <c r="CM95" s="1" t="s">
        <v>196</v>
      </c>
      <c r="CN95" s="1" t="s">
        <v>925</v>
      </c>
      <c r="CO95" s="1" t="s">
        <v>196</v>
      </c>
      <c r="CP95" s="1" t="s">
        <v>196</v>
      </c>
      <c r="CQ95" s="1" t="s">
        <v>196</v>
      </c>
      <c r="CR95" s="1" t="s">
        <v>196</v>
      </c>
      <c r="CS95" s="1" t="s">
        <v>196</v>
      </c>
      <c r="CT95" s="1" t="s">
        <v>196</v>
      </c>
      <c r="CU95" s="1" t="s">
        <v>196</v>
      </c>
      <c r="CV95" s="1" t="s">
        <v>196</v>
      </c>
      <c r="CW95" s="1" t="s">
        <v>196</v>
      </c>
      <c r="CX95" s="1" t="s">
        <v>3221</v>
      </c>
      <c r="CY95" s="1" t="s">
        <v>3222</v>
      </c>
      <c r="CZ95" s="1" t="s">
        <v>3222</v>
      </c>
      <c r="DA95" s="1" t="s">
        <v>3633</v>
      </c>
      <c r="DB95" s="1" t="s">
        <v>3305</v>
      </c>
      <c r="DC95" s="1" t="s">
        <v>707</v>
      </c>
      <c r="DD95" s="1" t="s">
        <v>707</v>
      </c>
      <c r="DE95" s="1" t="s">
        <v>707</v>
      </c>
      <c r="DF95" s="1" t="s">
        <v>705</v>
      </c>
      <c r="DG95" s="1" t="s">
        <v>706</v>
      </c>
    </row>
    <row r="96" spans="1:111">
      <c r="A96" s="232" t="s">
        <v>4537</v>
      </c>
      <c r="B96" s="1" t="s">
        <v>699</v>
      </c>
      <c r="C96" s="1" t="s">
        <v>700</v>
      </c>
      <c r="D96" s="1" t="s">
        <v>851</v>
      </c>
      <c r="E96" s="1" t="s">
        <v>852</v>
      </c>
      <c r="F96" s="1" t="s">
        <v>855</v>
      </c>
      <c r="G96" s="1" t="s">
        <v>39</v>
      </c>
      <c r="H96" s="228">
        <v>46252</v>
      </c>
      <c r="I96" s="1" t="s">
        <v>365</v>
      </c>
      <c r="J96" s="1" t="s">
        <v>3554</v>
      </c>
      <c r="K96" s="1" t="s">
        <v>3634</v>
      </c>
      <c r="L96" s="1" t="s">
        <v>713</v>
      </c>
      <c r="M96" s="1" t="s">
        <v>714</v>
      </c>
      <c r="N96" s="1" t="s">
        <v>716</v>
      </c>
      <c r="O96" s="1" t="s">
        <v>717</v>
      </c>
      <c r="P96" s="1" t="s">
        <v>705</v>
      </c>
      <c r="Q96" s="1" t="s">
        <v>706</v>
      </c>
      <c r="R96" s="229">
        <v>0</v>
      </c>
      <c r="S96" s="229">
        <v>0.70833333333333337</v>
      </c>
      <c r="T96" s="1" t="s">
        <v>707</v>
      </c>
      <c r="U96" s="1" t="s">
        <v>196</v>
      </c>
      <c r="V96" s="1" t="s">
        <v>196</v>
      </c>
      <c r="W96" s="1" t="s">
        <v>196</v>
      </c>
      <c r="X96" s="1" t="s">
        <v>196</v>
      </c>
      <c r="Y96" s="1" t="s">
        <v>196</v>
      </c>
      <c r="Z96" s="1" t="s">
        <v>196</v>
      </c>
      <c r="AA96" s="1" t="s">
        <v>751</v>
      </c>
      <c r="AB96" s="1" t="s">
        <v>707</v>
      </c>
      <c r="AC96" s="1" t="s">
        <v>726</v>
      </c>
      <c r="AD96" s="1" t="s">
        <v>790</v>
      </c>
      <c r="AE96" s="1" t="s">
        <v>3556</v>
      </c>
      <c r="AF96" s="1" t="s">
        <v>276</v>
      </c>
      <c r="AG96" s="1" t="s">
        <v>88</v>
      </c>
      <c r="AH96" s="1" t="s">
        <v>14</v>
      </c>
      <c r="AI96" s="1" t="s">
        <v>925</v>
      </c>
      <c r="AJ96" s="1" t="s">
        <v>276</v>
      </c>
      <c r="AK96" s="1" t="s">
        <v>88</v>
      </c>
      <c r="AL96" s="1" t="s">
        <v>14</v>
      </c>
      <c r="AM96" s="1">
        <v>400</v>
      </c>
      <c r="AN96" s="1">
        <v>200</v>
      </c>
      <c r="AO96" s="1">
        <v>200</v>
      </c>
      <c r="AP96" s="1">
        <v>200</v>
      </c>
      <c r="AQ96" s="1">
        <v>400</v>
      </c>
      <c r="AR96" s="228">
        <v>46252</v>
      </c>
      <c r="AS96" s="228">
        <v>46261</v>
      </c>
      <c r="AT96" s="228">
        <v>46252</v>
      </c>
      <c r="AU96" s="228">
        <v>46252</v>
      </c>
      <c r="AV96" s="1" t="s">
        <v>1047</v>
      </c>
      <c r="AW96" s="1" t="s">
        <v>196</v>
      </c>
      <c r="AX96" s="1" t="s">
        <v>196</v>
      </c>
      <c r="AY96" s="1" t="s">
        <v>710</v>
      </c>
      <c r="AZ96" s="1" t="s">
        <v>711</v>
      </c>
      <c r="BA96" s="1" t="s">
        <v>196</v>
      </c>
      <c r="BB96" s="228">
        <v>46261</v>
      </c>
      <c r="BC96" s="228">
        <v>46261</v>
      </c>
      <c r="BD96" s="1" t="s">
        <v>712</v>
      </c>
      <c r="BE96" s="228">
        <v>46252</v>
      </c>
      <c r="BF96" s="1" t="s">
        <v>712</v>
      </c>
      <c r="BG96" s="228">
        <v>46252</v>
      </c>
      <c r="BH96" s="1">
        <v>200</v>
      </c>
      <c r="BI96" s="1">
        <v>400</v>
      </c>
      <c r="BJ96" s="1" t="s">
        <v>3557</v>
      </c>
      <c r="BK96" s="1" t="s">
        <v>196</v>
      </c>
      <c r="BL96" s="1" t="s">
        <v>196</v>
      </c>
      <c r="BM96" s="1" t="s">
        <v>196</v>
      </c>
      <c r="BN96" s="1" t="s">
        <v>196</v>
      </c>
      <c r="BO96" s="1" t="s">
        <v>196</v>
      </c>
      <c r="BP96" s="1" t="s">
        <v>196</v>
      </c>
      <c r="BQ96" s="1" t="s">
        <v>196</v>
      </c>
      <c r="BR96" s="1" t="s">
        <v>196</v>
      </c>
      <c r="BS96" s="1" t="s">
        <v>196</v>
      </c>
      <c r="BT96" s="1" t="s">
        <v>3556</v>
      </c>
      <c r="BU96" s="1" t="s">
        <v>196</v>
      </c>
      <c r="BV96" s="1" t="s">
        <v>196</v>
      </c>
      <c r="BW96" s="1" t="s">
        <v>196</v>
      </c>
      <c r="BX96" s="1" t="s">
        <v>196</v>
      </c>
      <c r="BY96" s="1" t="s">
        <v>196</v>
      </c>
      <c r="BZ96" s="1" t="s">
        <v>196</v>
      </c>
      <c r="CA96" s="1" t="s">
        <v>196</v>
      </c>
      <c r="CB96" s="1" t="s">
        <v>196</v>
      </c>
      <c r="CC96" s="1" t="s">
        <v>196</v>
      </c>
      <c r="CD96" s="1" t="s">
        <v>926</v>
      </c>
      <c r="CE96" s="1" t="s">
        <v>196</v>
      </c>
      <c r="CF96" s="1" t="s">
        <v>196</v>
      </c>
      <c r="CG96" s="1" t="s">
        <v>196</v>
      </c>
      <c r="CH96" s="1" t="s">
        <v>196</v>
      </c>
      <c r="CI96" s="1" t="s">
        <v>196</v>
      </c>
      <c r="CJ96" s="1" t="s">
        <v>196</v>
      </c>
      <c r="CK96" s="1" t="s">
        <v>196</v>
      </c>
      <c r="CL96" s="1" t="s">
        <v>196</v>
      </c>
      <c r="CM96" s="1" t="s">
        <v>196</v>
      </c>
      <c r="CN96" s="1" t="s">
        <v>925</v>
      </c>
      <c r="CO96" s="1" t="s">
        <v>196</v>
      </c>
      <c r="CP96" s="1" t="s">
        <v>196</v>
      </c>
      <c r="CQ96" s="1" t="s">
        <v>196</v>
      </c>
      <c r="CR96" s="1" t="s">
        <v>196</v>
      </c>
      <c r="CS96" s="1" t="s">
        <v>196</v>
      </c>
      <c r="CT96" s="1" t="s">
        <v>196</v>
      </c>
      <c r="CU96" s="1" t="s">
        <v>196</v>
      </c>
      <c r="CV96" s="1" t="s">
        <v>196</v>
      </c>
      <c r="CW96" s="1" t="s">
        <v>196</v>
      </c>
      <c r="CX96" s="1" t="s">
        <v>3221</v>
      </c>
      <c r="CY96" s="1" t="s">
        <v>3222</v>
      </c>
      <c r="CZ96" s="1" t="s">
        <v>3222</v>
      </c>
      <c r="DA96" s="1" t="s">
        <v>3305</v>
      </c>
      <c r="DB96" s="1" t="s">
        <v>3224</v>
      </c>
      <c r="DC96" s="1" t="s">
        <v>707</v>
      </c>
      <c r="DD96" s="1" t="s">
        <v>751</v>
      </c>
      <c r="DE96" s="1" t="s">
        <v>707</v>
      </c>
      <c r="DF96" s="1" t="s">
        <v>705</v>
      </c>
      <c r="DG96" s="1" t="s">
        <v>706</v>
      </c>
    </row>
    <row r="97" spans="1:111">
      <c r="A97" s="232" t="s">
        <v>4537</v>
      </c>
      <c r="B97" s="1" t="s">
        <v>699</v>
      </c>
      <c r="C97" s="1" t="s">
        <v>700</v>
      </c>
      <c r="D97" s="1" t="s">
        <v>851</v>
      </c>
      <c r="E97" s="1" t="s">
        <v>852</v>
      </c>
      <c r="F97" s="1" t="s">
        <v>855</v>
      </c>
      <c r="G97" s="1" t="s">
        <v>39</v>
      </c>
      <c r="H97" s="228">
        <v>46252</v>
      </c>
      <c r="I97" s="1" t="s">
        <v>358</v>
      </c>
      <c r="J97" s="1" t="s">
        <v>3617</v>
      </c>
      <c r="K97" s="1" t="s">
        <v>3635</v>
      </c>
      <c r="L97" s="1" t="s">
        <v>713</v>
      </c>
      <c r="M97" s="1" t="s">
        <v>714</v>
      </c>
      <c r="N97" s="1" t="s">
        <v>716</v>
      </c>
      <c r="O97" s="1" t="s">
        <v>717</v>
      </c>
      <c r="P97" s="1" t="s">
        <v>705</v>
      </c>
      <c r="Q97" s="1" t="s">
        <v>706</v>
      </c>
      <c r="R97" s="229">
        <v>0</v>
      </c>
      <c r="S97" s="229">
        <v>0.66111111111111109</v>
      </c>
      <c r="T97" s="1" t="s">
        <v>707</v>
      </c>
      <c r="U97" s="1" t="s">
        <v>196</v>
      </c>
      <c r="V97" s="1" t="s">
        <v>196</v>
      </c>
      <c r="W97" s="1" t="s">
        <v>196</v>
      </c>
      <c r="X97" s="1" t="s">
        <v>196</v>
      </c>
      <c r="Y97" s="1" t="s">
        <v>196</v>
      </c>
      <c r="Z97" s="1" t="s">
        <v>196</v>
      </c>
      <c r="AA97" s="1" t="s">
        <v>1006</v>
      </c>
      <c r="AB97" s="1" t="s">
        <v>708</v>
      </c>
      <c r="AC97" s="1" t="s">
        <v>2022</v>
      </c>
      <c r="AD97" s="1" t="s">
        <v>3636</v>
      </c>
      <c r="AE97" s="1" t="s">
        <v>196</v>
      </c>
      <c r="AF97" s="1" t="s">
        <v>196</v>
      </c>
      <c r="AG97" s="1" t="s">
        <v>196</v>
      </c>
      <c r="AH97" s="1" t="s">
        <v>196</v>
      </c>
      <c r="AI97" s="1" t="s">
        <v>826</v>
      </c>
      <c r="AJ97" s="1" t="s">
        <v>276</v>
      </c>
      <c r="AK97" s="1" t="s">
        <v>88</v>
      </c>
      <c r="AL97" s="1" t="s">
        <v>14</v>
      </c>
      <c r="AM97" s="1">
        <v>3585</v>
      </c>
      <c r="AN97" s="1">
        <v>600</v>
      </c>
      <c r="AO97" s="1">
        <v>600</v>
      </c>
      <c r="AP97" s="1">
        <v>600</v>
      </c>
      <c r="AQ97" s="1">
        <v>1195</v>
      </c>
      <c r="AR97" s="228">
        <v>46252</v>
      </c>
      <c r="AS97" s="228">
        <v>46255</v>
      </c>
      <c r="AT97" s="228">
        <v>46252</v>
      </c>
      <c r="AU97" s="228">
        <v>46252</v>
      </c>
      <c r="AV97" s="1" t="s">
        <v>366</v>
      </c>
      <c r="AW97" s="1" t="s">
        <v>196</v>
      </c>
      <c r="AX97" s="1" t="s">
        <v>196</v>
      </c>
      <c r="AY97" s="1" t="s">
        <v>710</v>
      </c>
      <c r="AZ97" s="1" t="s">
        <v>711</v>
      </c>
      <c r="BA97" s="1" t="s">
        <v>196</v>
      </c>
      <c r="BB97" s="228">
        <v>46255</v>
      </c>
      <c r="BC97" s="228">
        <v>46255</v>
      </c>
      <c r="BD97" s="1" t="s">
        <v>712</v>
      </c>
      <c r="BE97" s="228">
        <v>46252</v>
      </c>
      <c r="BF97" s="1" t="s">
        <v>712</v>
      </c>
      <c r="BG97" s="228">
        <v>46253</v>
      </c>
      <c r="BH97" s="1">
        <v>600</v>
      </c>
      <c r="BI97" s="1">
        <v>1195</v>
      </c>
      <c r="BJ97" s="1" t="s">
        <v>3620</v>
      </c>
      <c r="BK97" s="1" t="s">
        <v>3620</v>
      </c>
      <c r="BL97" s="1" t="s">
        <v>3620</v>
      </c>
      <c r="BM97" s="1" t="s">
        <v>196</v>
      </c>
      <c r="BN97" s="1" t="s">
        <v>196</v>
      </c>
      <c r="BO97" s="1" t="s">
        <v>196</v>
      </c>
      <c r="BP97" s="1" t="s">
        <v>196</v>
      </c>
      <c r="BQ97" s="1" t="s">
        <v>196</v>
      </c>
      <c r="BR97" s="1" t="s">
        <v>196</v>
      </c>
      <c r="BS97" s="1" t="s">
        <v>196</v>
      </c>
      <c r="BT97" s="1" t="s">
        <v>3621</v>
      </c>
      <c r="BU97" s="1" t="s">
        <v>3622</v>
      </c>
      <c r="BV97" s="1" t="s">
        <v>3623</v>
      </c>
      <c r="BW97" s="1" t="s">
        <v>196</v>
      </c>
      <c r="BX97" s="1" t="s">
        <v>196</v>
      </c>
      <c r="BY97" s="1" t="s">
        <v>196</v>
      </c>
      <c r="BZ97" s="1" t="s">
        <v>196</v>
      </c>
      <c r="CA97" s="1" t="s">
        <v>196</v>
      </c>
      <c r="CB97" s="1" t="s">
        <v>196</v>
      </c>
      <c r="CC97" s="1" t="s">
        <v>196</v>
      </c>
      <c r="CD97" s="1" t="s">
        <v>827</v>
      </c>
      <c r="CE97" s="1" t="s">
        <v>196</v>
      </c>
      <c r="CF97" s="1" t="s">
        <v>196</v>
      </c>
      <c r="CG97" s="1" t="s">
        <v>196</v>
      </c>
      <c r="CH97" s="1" t="s">
        <v>196</v>
      </c>
      <c r="CI97" s="1" t="s">
        <v>196</v>
      </c>
      <c r="CJ97" s="1" t="s">
        <v>196</v>
      </c>
      <c r="CK97" s="1" t="s">
        <v>196</v>
      </c>
      <c r="CL97" s="1" t="s">
        <v>196</v>
      </c>
      <c r="CM97" s="1" t="s">
        <v>196</v>
      </c>
      <c r="CN97" s="1" t="s">
        <v>826</v>
      </c>
      <c r="CO97" s="1" t="s">
        <v>196</v>
      </c>
      <c r="CP97" s="1" t="s">
        <v>196</v>
      </c>
      <c r="CQ97" s="1" t="s">
        <v>196</v>
      </c>
      <c r="CR97" s="1" t="s">
        <v>196</v>
      </c>
      <c r="CS97" s="1" t="s">
        <v>196</v>
      </c>
      <c r="CT97" s="1" t="s">
        <v>196</v>
      </c>
      <c r="CU97" s="1" t="s">
        <v>196</v>
      </c>
      <c r="CV97" s="1" t="s">
        <v>196</v>
      </c>
      <c r="CW97" s="1" t="s">
        <v>196</v>
      </c>
      <c r="CX97" s="1" t="s">
        <v>3221</v>
      </c>
      <c r="CY97" s="1" t="s">
        <v>3222</v>
      </c>
      <c r="CZ97" s="1" t="s">
        <v>3222</v>
      </c>
      <c r="DA97" s="1" t="s">
        <v>3631</v>
      </c>
      <c r="DB97" s="1" t="s">
        <v>3633</v>
      </c>
      <c r="DC97" s="1" t="s">
        <v>708</v>
      </c>
      <c r="DD97" s="1" t="s">
        <v>1006</v>
      </c>
      <c r="DE97" s="1" t="s">
        <v>707</v>
      </c>
      <c r="DF97" s="1" t="s">
        <v>705</v>
      </c>
      <c r="DG97" s="1" t="s">
        <v>706</v>
      </c>
    </row>
    <row r="98" spans="1:111">
      <c r="A98" s="232" t="s">
        <v>4537</v>
      </c>
      <c r="B98" s="1" t="s">
        <v>699</v>
      </c>
      <c r="C98" s="1" t="s">
        <v>700</v>
      </c>
      <c r="D98" s="1" t="s">
        <v>851</v>
      </c>
      <c r="E98" s="1" t="s">
        <v>852</v>
      </c>
      <c r="F98" s="1" t="s">
        <v>850</v>
      </c>
      <c r="G98" s="1" t="s">
        <v>470</v>
      </c>
      <c r="H98" s="228">
        <v>46252</v>
      </c>
      <c r="I98" s="1" t="s">
        <v>3492</v>
      </c>
      <c r="J98" s="1" t="s">
        <v>3507</v>
      </c>
      <c r="K98" s="1" t="s">
        <v>3585</v>
      </c>
      <c r="L98" s="1" t="s">
        <v>705</v>
      </c>
      <c r="M98" s="1" t="s">
        <v>706</v>
      </c>
      <c r="N98" s="1" t="s">
        <v>196</v>
      </c>
      <c r="O98" s="1" t="s">
        <v>196</v>
      </c>
      <c r="P98" s="1" t="s">
        <v>196</v>
      </c>
      <c r="Q98" s="1" t="s">
        <v>196</v>
      </c>
      <c r="R98" s="229">
        <v>0</v>
      </c>
      <c r="S98" s="229">
        <v>0.70833333333333337</v>
      </c>
      <c r="T98" s="1" t="s">
        <v>707</v>
      </c>
      <c r="U98" s="1" t="s">
        <v>196</v>
      </c>
      <c r="V98" s="1" t="s">
        <v>196</v>
      </c>
      <c r="W98" s="1" t="s">
        <v>196</v>
      </c>
      <c r="X98" s="1" t="s">
        <v>196</v>
      </c>
      <c r="Y98" s="1" t="s">
        <v>196</v>
      </c>
      <c r="Z98" s="1" t="s">
        <v>196</v>
      </c>
      <c r="AA98" s="1" t="s">
        <v>707</v>
      </c>
      <c r="AB98" s="1" t="s">
        <v>707</v>
      </c>
      <c r="AC98" s="1" t="s">
        <v>707</v>
      </c>
      <c r="AD98" s="1" t="s">
        <v>707</v>
      </c>
      <c r="AE98" s="1" t="s">
        <v>224</v>
      </c>
      <c r="AF98" s="1" t="s">
        <v>196</v>
      </c>
      <c r="AG98" s="1" t="s">
        <v>152</v>
      </c>
      <c r="AH98" s="1" t="s">
        <v>196</v>
      </c>
      <c r="AI98" s="1" t="s">
        <v>3139</v>
      </c>
      <c r="AJ98" s="1" t="s">
        <v>196</v>
      </c>
      <c r="AK98" s="1" t="s">
        <v>152</v>
      </c>
      <c r="AL98" s="1" t="s">
        <v>196</v>
      </c>
      <c r="AM98" s="1">
        <v>2000</v>
      </c>
      <c r="AN98" s="1">
        <v>2000</v>
      </c>
      <c r="AO98" s="1">
        <v>1600</v>
      </c>
      <c r="AP98" s="1">
        <v>1600</v>
      </c>
      <c r="AQ98" s="1">
        <v>1600</v>
      </c>
      <c r="AR98" s="228">
        <v>46251</v>
      </c>
      <c r="AS98" s="228">
        <v>46255</v>
      </c>
      <c r="AT98" s="228">
        <v>46251</v>
      </c>
      <c r="AU98" s="228">
        <v>46252</v>
      </c>
      <c r="AV98" s="1" t="s">
        <v>1071</v>
      </c>
      <c r="AW98" s="1" t="s">
        <v>196</v>
      </c>
      <c r="AX98" s="1" t="s">
        <v>196</v>
      </c>
      <c r="AY98" s="1" t="s">
        <v>764</v>
      </c>
      <c r="AZ98" s="1" t="s">
        <v>765</v>
      </c>
      <c r="BA98" s="1" t="s">
        <v>196</v>
      </c>
      <c r="BB98" s="228">
        <v>46255</v>
      </c>
      <c r="BC98" s="228">
        <v>46255</v>
      </c>
      <c r="BD98" s="1" t="s">
        <v>712</v>
      </c>
      <c r="BE98" s="228">
        <v>46252</v>
      </c>
      <c r="BF98" s="1" t="s">
        <v>712</v>
      </c>
      <c r="BG98" s="228">
        <v>46252</v>
      </c>
      <c r="BH98" s="1">
        <v>2000</v>
      </c>
      <c r="BI98" s="1">
        <v>2000</v>
      </c>
      <c r="BJ98" s="1" t="s">
        <v>1072</v>
      </c>
      <c r="BK98" s="1" t="s">
        <v>196</v>
      </c>
      <c r="BL98" s="1" t="s">
        <v>196</v>
      </c>
      <c r="BM98" s="1" t="s">
        <v>196</v>
      </c>
      <c r="BN98" s="1" t="s">
        <v>196</v>
      </c>
      <c r="BO98" s="1" t="s">
        <v>196</v>
      </c>
      <c r="BP98" s="1" t="s">
        <v>196</v>
      </c>
      <c r="BQ98" s="1" t="s">
        <v>196</v>
      </c>
      <c r="BR98" s="1" t="s">
        <v>196</v>
      </c>
      <c r="BS98" s="1" t="s">
        <v>196</v>
      </c>
      <c r="BT98" s="1" t="s">
        <v>224</v>
      </c>
      <c r="BU98" s="1" t="s">
        <v>196</v>
      </c>
      <c r="BV98" s="1" t="s">
        <v>196</v>
      </c>
      <c r="BW98" s="1" t="s">
        <v>196</v>
      </c>
      <c r="BX98" s="1" t="s">
        <v>196</v>
      </c>
      <c r="BY98" s="1" t="s">
        <v>196</v>
      </c>
      <c r="BZ98" s="1" t="s">
        <v>196</v>
      </c>
      <c r="CA98" s="1" t="s">
        <v>196</v>
      </c>
      <c r="CB98" s="1" t="s">
        <v>196</v>
      </c>
      <c r="CC98" s="1" t="s">
        <v>196</v>
      </c>
      <c r="CD98" s="1" t="s">
        <v>854</v>
      </c>
      <c r="CE98" s="1" t="s">
        <v>196</v>
      </c>
      <c r="CF98" s="1" t="s">
        <v>196</v>
      </c>
      <c r="CG98" s="1" t="s">
        <v>196</v>
      </c>
      <c r="CH98" s="1" t="s">
        <v>196</v>
      </c>
      <c r="CI98" s="1" t="s">
        <v>196</v>
      </c>
      <c r="CJ98" s="1" t="s">
        <v>196</v>
      </c>
      <c r="CK98" s="1" t="s">
        <v>196</v>
      </c>
      <c r="CL98" s="1" t="s">
        <v>196</v>
      </c>
      <c r="CM98" s="1" t="s">
        <v>196</v>
      </c>
      <c r="CN98" s="1" t="s">
        <v>3139</v>
      </c>
      <c r="CO98" s="1" t="s">
        <v>196</v>
      </c>
      <c r="CP98" s="1" t="s">
        <v>196</v>
      </c>
      <c r="CQ98" s="1" t="s">
        <v>196</v>
      </c>
      <c r="CR98" s="1" t="s">
        <v>196</v>
      </c>
      <c r="CS98" s="1" t="s">
        <v>196</v>
      </c>
      <c r="CT98" s="1" t="s">
        <v>196</v>
      </c>
      <c r="CU98" s="1" t="s">
        <v>196</v>
      </c>
      <c r="CV98" s="1" t="s">
        <v>196</v>
      </c>
      <c r="CW98" s="1" t="s">
        <v>196</v>
      </c>
      <c r="CX98" s="1" t="s">
        <v>3221</v>
      </c>
      <c r="CY98" s="1" t="s">
        <v>3222</v>
      </c>
      <c r="CZ98" s="1" t="s">
        <v>3222</v>
      </c>
      <c r="DA98" s="1" t="s">
        <v>3224</v>
      </c>
      <c r="DB98" s="1" t="s">
        <v>3224</v>
      </c>
      <c r="DC98" s="1" t="s">
        <v>707</v>
      </c>
      <c r="DD98" s="1" t="s">
        <v>707</v>
      </c>
      <c r="DE98" s="1" t="s">
        <v>707</v>
      </c>
      <c r="DF98" s="1" t="s">
        <v>705</v>
      </c>
      <c r="DG98" s="1" t="s">
        <v>706</v>
      </c>
    </row>
    <row r="99" spans="1:111">
      <c r="A99" s="232" t="s">
        <v>4537</v>
      </c>
      <c r="B99" s="1" t="s">
        <v>699</v>
      </c>
      <c r="C99" s="1" t="s">
        <v>700</v>
      </c>
      <c r="D99" s="1" t="s">
        <v>863</v>
      </c>
      <c r="E99" s="1" t="s">
        <v>864</v>
      </c>
      <c r="F99" s="1" t="s">
        <v>783</v>
      </c>
      <c r="G99" s="1" t="s">
        <v>42</v>
      </c>
      <c r="H99" s="228">
        <v>46252</v>
      </c>
      <c r="I99" s="1" t="s">
        <v>354</v>
      </c>
      <c r="J99" s="1" t="s">
        <v>3400</v>
      </c>
      <c r="K99" s="1" t="s">
        <v>3587</v>
      </c>
      <c r="L99" s="1" t="s">
        <v>713</v>
      </c>
      <c r="M99" s="1" t="s">
        <v>714</v>
      </c>
      <c r="N99" s="1" t="s">
        <v>716</v>
      </c>
      <c r="O99" s="1" t="s">
        <v>717</v>
      </c>
      <c r="P99" s="1" t="s">
        <v>705</v>
      </c>
      <c r="Q99" s="1" t="s">
        <v>706</v>
      </c>
      <c r="R99" s="229">
        <v>0</v>
      </c>
      <c r="S99" s="229">
        <v>0.70833333333333337</v>
      </c>
      <c r="T99" s="1" t="s">
        <v>707</v>
      </c>
      <c r="U99" s="1" t="s">
        <v>196</v>
      </c>
      <c r="V99" s="1" t="s">
        <v>196</v>
      </c>
      <c r="W99" s="1" t="s">
        <v>196</v>
      </c>
      <c r="X99" s="1" t="s">
        <v>196</v>
      </c>
      <c r="Y99" s="1" t="s">
        <v>196</v>
      </c>
      <c r="Z99" s="1" t="s">
        <v>196</v>
      </c>
      <c r="AA99" s="1" t="s">
        <v>707</v>
      </c>
      <c r="AB99" s="1" t="s">
        <v>707</v>
      </c>
      <c r="AC99" s="1" t="s">
        <v>707</v>
      </c>
      <c r="AD99" s="1" t="s">
        <v>707</v>
      </c>
      <c r="AE99" s="1" t="s">
        <v>196</v>
      </c>
      <c r="AF99" s="1" t="s">
        <v>196</v>
      </c>
      <c r="AG99" s="1" t="s">
        <v>196</v>
      </c>
      <c r="AH99" s="1" t="s">
        <v>196</v>
      </c>
      <c r="AI99" s="1" t="s">
        <v>865</v>
      </c>
      <c r="AJ99" s="1" t="s">
        <v>276</v>
      </c>
      <c r="AK99" s="1" t="s">
        <v>125</v>
      </c>
      <c r="AL99" s="1" t="s">
        <v>14</v>
      </c>
      <c r="AM99" s="1">
        <v>3595</v>
      </c>
      <c r="AN99" s="1">
        <v>3600</v>
      </c>
      <c r="AO99" s="1">
        <v>800</v>
      </c>
      <c r="AP99" s="1">
        <v>800</v>
      </c>
      <c r="AQ99" s="1">
        <v>800</v>
      </c>
      <c r="AR99" s="228">
        <v>46241</v>
      </c>
      <c r="AS99" s="228">
        <v>46255</v>
      </c>
      <c r="AT99" s="228">
        <v>46239</v>
      </c>
      <c r="AU99" s="228">
        <v>46252</v>
      </c>
      <c r="AV99" s="1" t="s">
        <v>866</v>
      </c>
      <c r="AW99" s="1" t="s">
        <v>196</v>
      </c>
      <c r="AX99" s="1" t="s">
        <v>196</v>
      </c>
      <c r="AY99" s="1" t="s">
        <v>710</v>
      </c>
      <c r="AZ99" s="1" t="s">
        <v>711</v>
      </c>
      <c r="BA99" s="1" t="s">
        <v>196</v>
      </c>
      <c r="BB99" s="228">
        <v>46255</v>
      </c>
      <c r="BC99" s="228">
        <v>46255</v>
      </c>
      <c r="BD99" s="1" t="s">
        <v>712</v>
      </c>
      <c r="BE99" s="228">
        <v>46252</v>
      </c>
      <c r="BF99" s="1" t="s">
        <v>712</v>
      </c>
      <c r="BG99" s="228">
        <v>46252</v>
      </c>
      <c r="BH99" s="1">
        <v>3600</v>
      </c>
      <c r="BI99" s="1">
        <v>3595</v>
      </c>
      <c r="BJ99" s="1" t="s">
        <v>932</v>
      </c>
      <c r="BK99" s="1" t="s">
        <v>932</v>
      </c>
      <c r="BL99" s="1" t="s">
        <v>196</v>
      </c>
      <c r="BM99" s="1" t="s">
        <v>196</v>
      </c>
      <c r="BN99" s="1" t="s">
        <v>196</v>
      </c>
      <c r="BO99" s="1" t="s">
        <v>196</v>
      </c>
      <c r="BP99" s="1" t="s">
        <v>196</v>
      </c>
      <c r="BQ99" s="1" t="s">
        <v>196</v>
      </c>
      <c r="BR99" s="1" t="s">
        <v>196</v>
      </c>
      <c r="BS99" s="1" t="s">
        <v>196</v>
      </c>
      <c r="BT99" s="1" t="s">
        <v>934</v>
      </c>
      <c r="BU99" s="1" t="s">
        <v>3586</v>
      </c>
      <c r="BV99" s="1" t="s">
        <v>196</v>
      </c>
      <c r="BW99" s="1" t="s">
        <v>196</v>
      </c>
      <c r="BX99" s="1" t="s">
        <v>196</v>
      </c>
      <c r="BY99" s="1" t="s">
        <v>196</v>
      </c>
      <c r="BZ99" s="1" t="s">
        <v>196</v>
      </c>
      <c r="CA99" s="1" t="s">
        <v>196</v>
      </c>
      <c r="CB99" s="1" t="s">
        <v>196</v>
      </c>
      <c r="CC99" s="1" t="s">
        <v>196</v>
      </c>
      <c r="CD99" s="1" t="s">
        <v>867</v>
      </c>
      <c r="CE99" s="1" t="s">
        <v>196</v>
      </c>
      <c r="CF99" s="1" t="s">
        <v>196</v>
      </c>
      <c r="CG99" s="1" t="s">
        <v>196</v>
      </c>
      <c r="CH99" s="1" t="s">
        <v>196</v>
      </c>
      <c r="CI99" s="1" t="s">
        <v>196</v>
      </c>
      <c r="CJ99" s="1" t="s">
        <v>196</v>
      </c>
      <c r="CK99" s="1" t="s">
        <v>196</v>
      </c>
      <c r="CL99" s="1" t="s">
        <v>196</v>
      </c>
      <c r="CM99" s="1" t="s">
        <v>196</v>
      </c>
      <c r="CN99" s="1" t="s">
        <v>865</v>
      </c>
      <c r="CO99" s="1" t="s">
        <v>196</v>
      </c>
      <c r="CP99" s="1" t="s">
        <v>196</v>
      </c>
      <c r="CQ99" s="1" t="s">
        <v>196</v>
      </c>
      <c r="CR99" s="1" t="s">
        <v>196</v>
      </c>
      <c r="CS99" s="1" t="s">
        <v>196</v>
      </c>
      <c r="CT99" s="1" t="s">
        <v>196</v>
      </c>
      <c r="CU99" s="1" t="s">
        <v>196</v>
      </c>
      <c r="CV99" s="1" t="s">
        <v>196</v>
      </c>
      <c r="CW99" s="1" t="s">
        <v>196</v>
      </c>
      <c r="CX99" s="1" t="s">
        <v>3221</v>
      </c>
      <c r="CY99" s="1" t="s">
        <v>3222</v>
      </c>
      <c r="CZ99" s="1" t="s">
        <v>3222</v>
      </c>
      <c r="DA99" s="1" t="s">
        <v>3224</v>
      </c>
      <c r="DB99" s="1" t="s">
        <v>3224</v>
      </c>
      <c r="DC99" s="1" t="s">
        <v>707</v>
      </c>
      <c r="DD99" s="1" t="s">
        <v>707</v>
      </c>
      <c r="DE99" s="1" t="s">
        <v>707</v>
      </c>
      <c r="DF99" s="1" t="s">
        <v>705</v>
      </c>
      <c r="DG99" s="1" t="s">
        <v>706</v>
      </c>
    </row>
    <row r="100" spans="1:111">
      <c r="A100" s="232" t="s">
        <v>4537</v>
      </c>
      <c r="B100" s="1" t="s">
        <v>699</v>
      </c>
      <c r="C100" s="1" t="s">
        <v>700</v>
      </c>
      <c r="D100" s="1" t="s">
        <v>863</v>
      </c>
      <c r="E100" s="1" t="s">
        <v>864</v>
      </c>
      <c r="F100" s="1" t="s">
        <v>868</v>
      </c>
      <c r="G100" s="1" t="s">
        <v>168</v>
      </c>
      <c r="H100" s="228">
        <v>46252</v>
      </c>
      <c r="I100" s="1" t="s">
        <v>354</v>
      </c>
      <c r="J100" s="1" t="s">
        <v>3400</v>
      </c>
      <c r="K100" s="1" t="s">
        <v>3588</v>
      </c>
      <c r="L100" s="1" t="s">
        <v>713</v>
      </c>
      <c r="M100" s="1" t="s">
        <v>714</v>
      </c>
      <c r="N100" s="1" t="s">
        <v>716</v>
      </c>
      <c r="O100" s="1" t="s">
        <v>717</v>
      </c>
      <c r="P100" s="1" t="s">
        <v>705</v>
      </c>
      <c r="Q100" s="1" t="s">
        <v>706</v>
      </c>
      <c r="R100" s="229">
        <v>0</v>
      </c>
      <c r="S100" s="229">
        <v>0.57361111111111107</v>
      </c>
      <c r="T100" s="1" t="s">
        <v>707</v>
      </c>
      <c r="U100" s="1" t="s">
        <v>196</v>
      </c>
      <c r="V100" s="1" t="s">
        <v>196</v>
      </c>
      <c r="W100" s="1" t="s">
        <v>196</v>
      </c>
      <c r="X100" s="1" t="s">
        <v>196</v>
      </c>
      <c r="Y100" s="1" t="s">
        <v>196</v>
      </c>
      <c r="Z100" s="1" t="s">
        <v>196</v>
      </c>
      <c r="AA100" s="1" t="s">
        <v>825</v>
      </c>
      <c r="AB100" s="1" t="s">
        <v>743</v>
      </c>
      <c r="AC100" s="1" t="s">
        <v>2076</v>
      </c>
      <c r="AD100" s="1" t="s">
        <v>3589</v>
      </c>
      <c r="AE100" s="1" t="s">
        <v>196</v>
      </c>
      <c r="AF100" s="1" t="s">
        <v>196</v>
      </c>
      <c r="AG100" s="1" t="s">
        <v>196</v>
      </c>
      <c r="AH100" s="1" t="s">
        <v>196</v>
      </c>
      <c r="AI100" s="1" t="s">
        <v>865</v>
      </c>
      <c r="AJ100" s="1" t="s">
        <v>276</v>
      </c>
      <c r="AK100" s="1" t="s">
        <v>125</v>
      </c>
      <c r="AL100" s="1" t="s">
        <v>14</v>
      </c>
      <c r="AM100" s="1">
        <v>3595</v>
      </c>
      <c r="AN100" s="1">
        <v>3600</v>
      </c>
      <c r="AO100" s="1">
        <v>800</v>
      </c>
      <c r="AP100" s="1">
        <v>800</v>
      </c>
      <c r="AQ100" s="1">
        <v>995</v>
      </c>
      <c r="AR100" s="228">
        <v>46241</v>
      </c>
      <c r="AS100" s="228">
        <v>46255</v>
      </c>
      <c r="AT100" s="228">
        <v>46239</v>
      </c>
      <c r="AU100" s="228">
        <v>46252</v>
      </c>
      <c r="AV100" s="1" t="s">
        <v>866</v>
      </c>
      <c r="AW100" s="1" t="s">
        <v>196</v>
      </c>
      <c r="AX100" s="1" t="s">
        <v>196</v>
      </c>
      <c r="AY100" s="1" t="s">
        <v>710</v>
      </c>
      <c r="AZ100" s="1" t="s">
        <v>711</v>
      </c>
      <c r="BA100" s="1" t="s">
        <v>196</v>
      </c>
      <c r="BB100" s="228">
        <v>46255</v>
      </c>
      <c r="BC100" s="228">
        <v>46255</v>
      </c>
      <c r="BD100" s="1" t="s">
        <v>712</v>
      </c>
      <c r="BE100" s="228">
        <v>46252</v>
      </c>
      <c r="BF100" s="1" t="s">
        <v>712</v>
      </c>
      <c r="BG100" s="228">
        <v>46252</v>
      </c>
      <c r="BH100" s="1">
        <v>3600</v>
      </c>
      <c r="BI100" s="1">
        <v>3595</v>
      </c>
      <c r="BJ100" s="1" t="s">
        <v>932</v>
      </c>
      <c r="BK100" s="1" t="s">
        <v>932</v>
      </c>
      <c r="BL100" s="1" t="s">
        <v>196</v>
      </c>
      <c r="BM100" s="1" t="s">
        <v>196</v>
      </c>
      <c r="BN100" s="1" t="s">
        <v>196</v>
      </c>
      <c r="BO100" s="1" t="s">
        <v>196</v>
      </c>
      <c r="BP100" s="1" t="s">
        <v>196</v>
      </c>
      <c r="BQ100" s="1" t="s">
        <v>196</v>
      </c>
      <c r="BR100" s="1" t="s">
        <v>196</v>
      </c>
      <c r="BS100" s="1" t="s">
        <v>196</v>
      </c>
      <c r="BT100" s="1" t="s">
        <v>934</v>
      </c>
      <c r="BU100" s="1" t="s">
        <v>3586</v>
      </c>
      <c r="BV100" s="1" t="s">
        <v>196</v>
      </c>
      <c r="BW100" s="1" t="s">
        <v>196</v>
      </c>
      <c r="BX100" s="1" t="s">
        <v>196</v>
      </c>
      <c r="BY100" s="1" t="s">
        <v>196</v>
      </c>
      <c r="BZ100" s="1" t="s">
        <v>196</v>
      </c>
      <c r="CA100" s="1" t="s">
        <v>196</v>
      </c>
      <c r="CB100" s="1" t="s">
        <v>196</v>
      </c>
      <c r="CC100" s="1" t="s">
        <v>196</v>
      </c>
      <c r="CD100" s="1" t="s">
        <v>867</v>
      </c>
      <c r="CE100" s="1" t="s">
        <v>196</v>
      </c>
      <c r="CF100" s="1" t="s">
        <v>196</v>
      </c>
      <c r="CG100" s="1" t="s">
        <v>196</v>
      </c>
      <c r="CH100" s="1" t="s">
        <v>196</v>
      </c>
      <c r="CI100" s="1" t="s">
        <v>196</v>
      </c>
      <c r="CJ100" s="1" t="s">
        <v>196</v>
      </c>
      <c r="CK100" s="1" t="s">
        <v>196</v>
      </c>
      <c r="CL100" s="1" t="s">
        <v>196</v>
      </c>
      <c r="CM100" s="1" t="s">
        <v>196</v>
      </c>
      <c r="CN100" s="1" t="s">
        <v>865</v>
      </c>
      <c r="CO100" s="1" t="s">
        <v>196</v>
      </c>
      <c r="CP100" s="1" t="s">
        <v>196</v>
      </c>
      <c r="CQ100" s="1" t="s">
        <v>196</v>
      </c>
      <c r="CR100" s="1" t="s">
        <v>196</v>
      </c>
      <c r="CS100" s="1" t="s">
        <v>196</v>
      </c>
      <c r="CT100" s="1" t="s">
        <v>196</v>
      </c>
      <c r="CU100" s="1" t="s">
        <v>196</v>
      </c>
      <c r="CV100" s="1" t="s">
        <v>196</v>
      </c>
      <c r="CW100" s="1" t="s">
        <v>196</v>
      </c>
      <c r="CX100" s="1" t="s">
        <v>3221</v>
      </c>
      <c r="CY100" s="1" t="s">
        <v>3222</v>
      </c>
      <c r="CZ100" s="1" t="s">
        <v>3222</v>
      </c>
      <c r="DA100" s="1" t="s">
        <v>3225</v>
      </c>
      <c r="DB100" s="1" t="s">
        <v>3637</v>
      </c>
      <c r="DC100" s="1" t="s">
        <v>743</v>
      </c>
      <c r="DD100" s="1" t="s">
        <v>825</v>
      </c>
      <c r="DE100" s="1" t="s">
        <v>707</v>
      </c>
      <c r="DF100" s="1" t="s">
        <v>705</v>
      </c>
      <c r="DG100" s="1" t="s">
        <v>706</v>
      </c>
    </row>
    <row r="101" spans="1:111">
      <c r="A101" s="232" t="s">
        <v>4537</v>
      </c>
      <c r="B101" s="1" t="s">
        <v>699</v>
      </c>
      <c r="C101" s="1" t="s">
        <v>700</v>
      </c>
      <c r="D101" s="1" t="s">
        <v>863</v>
      </c>
      <c r="E101" s="1" t="s">
        <v>864</v>
      </c>
      <c r="F101" s="1" t="s">
        <v>868</v>
      </c>
      <c r="G101" s="1" t="s">
        <v>168</v>
      </c>
      <c r="H101" s="228">
        <v>46252</v>
      </c>
      <c r="I101" s="1" t="s">
        <v>360</v>
      </c>
      <c r="J101" s="1" t="s">
        <v>3638</v>
      </c>
      <c r="K101" s="1" t="s">
        <v>3639</v>
      </c>
      <c r="L101" s="1" t="s">
        <v>713</v>
      </c>
      <c r="M101" s="1" t="s">
        <v>714</v>
      </c>
      <c r="N101" s="1" t="s">
        <v>716</v>
      </c>
      <c r="O101" s="1" t="s">
        <v>717</v>
      </c>
      <c r="P101" s="1" t="s">
        <v>705</v>
      </c>
      <c r="Q101" s="1" t="s">
        <v>706</v>
      </c>
      <c r="R101" s="229">
        <v>0</v>
      </c>
      <c r="S101" s="229">
        <v>0.66666666666666663</v>
      </c>
      <c r="T101" s="1" t="s">
        <v>707</v>
      </c>
      <c r="U101" s="1" t="s">
        <v>196</v>
      </c>
      <c r="V101" s="1" t="s">
        <v>196</v>
      </c>
      <c r="W101" s="1" t="s">
        <v>196</v>
      </c>
      <c r="X101" s="1" t="s">
        <v>196</v>
      </c>
      <c r="Y101" s="1" t="s">
        <v>196</v>
      </c>
      <c r="Z101" s="1" t="s">
        <v>196</v>
      </c>
      <c r="AA101" s="1" t="s">
        <v>737</v>
      </c>
      <c r="AB101" s="1" t="s">
        <v>737</v>
      </c>
      <c r="AC101" s="1" t="s">
        <v>3640</v>
      </c>
      <c r="AD101" s="1" t="s">
        <v>3641</v>
      </c>
      <c r="AE101" s="1" t="s">
        <v>196</v>
      </c>
      <c r="AF101" s="1" t="s">
        <v>196</v>
      </c>
      <c r="AG101" s="1" t="s">
        <v>196</v>
      </c>
      <c r="AH101" s="1" t="s">
        <v>196</v>
      </c>
      <c r="AI101" s="1" t="s">
        <v>3642</v>
      </c>
      <c r="AJ101" s="1" t="s">
        <v>276</v>
      </c>
      <c r="AK101" s="1" t="s">
        <v>125</v>
      </c>
      <c r="AL101" s="1" t="s">
        <v>14</v>
      </c>
      <c r="AM101" s="1">
        <v>598</v>
      </c>
      <c r="AN101" s="1">
        <v>600</v>
      </c>
      <c r="AO101" s="1">
        <v>600</v>
      </c>
      <c r="AP101" s="1">
        <v>600</v>
      </c>
      <c r="AQ101" s="1">
        <v>400</v>
      </c>
      <c r="AR101" s="228">
        <v>46251</v>
      </c>
      <c r="AS101" s="228">
        <v>46254</v>
      </c>
      <c r="AT101" s="228">
        <v>46252</v>
      </c>
      <c r="AU101" s="228">
        <v>46252</v>
      </c>
      <c r="AV101" s="1" t="s">
        <v>168</v>
      </c>
      <c r="AW101" s="1" t="s">
        <v>196</v>
      </c>
      <c r="AX101" s="1" t="s">
        <v>196</v>
      </c>
      <c r="AY101" s="1" t="s">
        <v>710</v>
      </c>
      <c r="AZ101" s="1" t="s">
        <v>711</v>
      </c>
      <c r="BA101" s="1" t="s">
        <v>196</v>
      </c>
      <c r="BB101" s="228">
        <v>46254</v>
      </c>
      <c r="BC101" s="228">
        <v>46254</v>
      </c>
      <c r="BD101" s="1" t="s">
        <v>712</v>
      </c>
      <c r="BE101" s="228">
        <v>46255</v>
      </c>
      <c r="BF101" s="1" t="s">
        <v>712</v>
      </c>
      <c r="BG101" s="228">
        <v>46255</v>
      </c>
      <c r="BH101" s="1">
        <v>600</v>
      </c>
      <c r="BI101" s="1">
        <v>598</v>
      </c>
      <c r="BJ101" s="1" t="s">
        <v>3643</v>
      </c>
      <c r="BK101" s="1" t="s">
        <v>3643</v>
      </c>
      <c r="BL101" s="1" t="s">
        <v>196</v>
      </c>
      <c r="BM101" s="1" t="s">
        <v>196</v>
      </c>
      <c r="BN101" s="1" t="s">
        <v>196</v>
      </c>
      <c r="BO101" s="1" t="s">
        <v>196</v>
      </c>
      <c r="BP101" s="1" t="s">
        <v>196</v>
      </c>
      <c r="BQ101" s="1" t="s">
        <v>196</v>
      </c>
      <c r="BR101" s="1" t="s">
        <v>196</v>
      </c>
      <c r="BS101" s="1" t="s">
        <v>196</v>
      </c>
      <c r="BT101" s="1" t="s">
        <v>3644</v>
      </c>
      <c r="BU101" s="1" t="s">
        <v>3645</v>
      </c>
      <c r="BV101" s="1" t="s">
        <v>196</v>
      </c>
      <c r="BW101" s="1" t="s">
        <v>196</v>
      </c>
      <c r="BX101" s="1" t="s">
        <v>196</v>
      </c>
      <c r="BY101" s="1" t="s">
        <v>196</v>
      </c>
      <c r="BZ101" s="1" t="s">
        <v>196</v>
      </c>
      <c r="CA101" s="1" t="s">
        <v>196</v>
      </c>
      <c r="CB101" s="1" t="s">
        <v>196</v>
      </c>
      <c r="CC101" s="1" t="s">
        <v>196</v>
      </c>
      <c r="CD101" s="1" t="s">
        <v>3646</v>
      </c>
      <c r="CE101" s="1" t="s">
        <v>196</v>
      </c>
      <c r="CF101" s="1" t="s">
        <v>196</v>
      </c>
      <c r="CG101" s="1" t="s">
        <v>196</v>
      </c>
      <c r="CH101" s="1" t="s">
        <v>196</v>
      </c>
      <c r="CI101" s="1" t="s">
        <v>196</v>
      </c>
      <c r="CJ101" s="1" t="s">
        <v>196</v>
      </c>
      <c r="CK101" s="1" t="s">
        <v>196</v>
      </c>
      <c r="CL101" s="1" t="s">
        <v>196</v>
      </c>
      <c r="CM101" s="1" t="s">
        <v>196</v>
      </c>
      <c r="CN101" s="1" t="s">
        <v>3642</v>
      </c>
      <c r="CO101" s="1" t="s">
        <v>196</v>
      </c>
      <c r="CP101" s="1" t="s">
        <v>196</v>
      </c>
      <c r="CQ101" s="1" t="s">
        <v>196</v>
      </c>
      <c r="CR101" s="1" t="s">
        <v>196</v>
      </c>
      <c r="CS101" s="1" t="s">
        <v>196</v>
      </c>
      <c r="CT101" s="1" t="s">
        <v>196</v>
      </c>
      <c r="CU101" s="1" t="s">
        <v>196</v>
      </c>
      <c r="CV101" s="1" t="s">
        <v>196</v>
      </c>
      <c r="CW101" s="1" t="s">
        <v>196</v>
      </c>
      <c r="CX101" s="1" t="s">
        <v>3221</v>
      </c>
      <c r="CY101" s="1" t="s">
        <v>3222</v>
      </c>
      <c r="CZ101" s="1" t="s">
        <v>3222</v>
      </c>
      <c r="DA101" s="1" t="s">
        <v>3637</v>
      </c>
      <c r="DB101" s="1" t="s">
        <v>3245</v>
      </c>
      <c r="DC101" s="1" t="s">
        <v>737</v>
      </c>
      <c r="DD101" s="1" t="s">
        <v>737</v>
      </c>
      <c r="DE101" s="1" t="s">
        <v>707</v>
      </c>
      <c r="DF101" s="1" t="s">
        <v>705</v>
      </c>
      <c r="DG101" s="1" t="s">
        <v>706</v>
      </c>
    </row>
    <row r="102" spans="1:111">
      <c r="A102" s="232" t="s">
        <v>4537</v>
      </c>
      <c r="B102" s="1" t="s">
        <v>699</v>
      </c>
      <c r="C102" s="1" t="s">
        <v>700</v>
      </c>
      <c r="D102" s="1" t="s">
        <v>869</v>
      </c>
      <c r="E102" s="1" t="s">
        <v>870</v>
      </c>
      <c r="F102" s="1" t="s">
        <v>877</v>
      </c>
      <c r="G102" s="1" t="s">
        <v>502</v>
      </c>
      <c r="H102" s="228">
        <v>46252</v>
      </c>
      <c r="I102" s="1" t="s">
        <v>328</v>
      </c>
      <c r="J102" s="1" t="s">
        <v>3501</v>
      </c>
      <c r="K102" s="1" t="s">
        <v>3590</v>
      </c>
      <c r="L102" s="1" t="s">
        <v>796</v>
      </c>
      <c r="M102" s="1" t="s">
        <v>797</v>
      </c>
      <c r="N102" s="1" t="s">
        <v>196</v>
      </c>
      <c r="O102" s="1" t="s">
        <v>196</v>
      </c>
      <c r="P102" s="1" t="s">
        <v>196</v>
      </c>
      <c r="Q102" s="1" t="s">
        <v>196</v>
      </c>
      <c r="R102" s="229">
        <v>0</v>
      </c>
      <c r="S102" s="229">
        <v>0.63888888888888884</v>
      </c>
      <c r="T102" s="1" t="s">
        <v>707</v>
      </c>
      <c r="U102" s="1" t="s">
        <v>196</v>
      </c>
      <c r="V102" s="1" t="s">
        <v>196</v>
      </c>
      <c r="W102" s="1" t="s">
        <v>196</v>
      </c>
      <c r="X102" s="1" t="s">
        <v>196</v>
      </c>
      <c r="Y102" s="1" t="s">
        <v>196</v>
      </c>
      <c r="Z102" s="1" t="s">
        <v>196</v>
      </c>
      <c r="AA102" s="1" t="s">
        <v>751</v>
      </c>
      <c r="AB102" s="1" t="s">
        <v>708</v>
      </c>
      <c r="AC102" s="1" t="s">
        <v>1021</v>
      </c>
      <c r="AD102" s="1" t="s">
        <v>930</v>
      </c>
      <c r="AE102" s="1" t="s">
        <v>878</v>
      </c>
      <c r="AF102" s="1" t="s">
        <v>276</v>
      </c>
      <c r="AG102" s="1" t="s">
        <v>196</v>
      </c>
      <c r="AH102" s="1" t="s">
        <v>105</v>
      </c>
      <c r="AI102" s="1" t="s">
        <v>906</v>
      </c>
      <c r="AJ102" s="1" t="s">
        <v>276</v>
      </c>
      <c r="AK102" s="1" t="s">
        <v>196</v>
      </c>
      <c r="AL102" s="1" t="s">
        <v>122</v>
      </c>
      <c r="AM102" s="1">
        <v>4500</v>
      </c>
      <c r="AN102" s="1">
        <v>4500</v>
      </c>
      <c r="AO102" s="1">
        <v>4500</v>
      </c>
      <c r="AP102" s="1">
        <v>4500</v>
      </c>
      <c r="AQ102" s="1">
        <v>4500</v>
      </c>
      <c r="AR102" s="228">
        <v>46251</v>
      </c>
      <c r="AS102" s="228">
        <v>46255</v>
      </c>
      <c r="AT102" s="228">
        <v>46252</v>
      </c>
      <c r="AU102" s="228">
        <v>46252</v>
      </c>
      <c r="AV102" s="1" t="s">
        <v>491</v>
      </c>
      <c r="AW102" s="1" t="s">
        <v>196</v>
      </c>
      <c r="AX102" s="1" t="s">
        <v>196</v>
      </c>
      <c r="AY102" s="1" t="s">
        <v>710</v>
      </c>
      <c r="AZ102" s="1" t="s">
        <v>711</v>
      </c>
      <c r="BA102" s="1" t="s">
        <v>196</v>
      </c>
      <c r="BB102" s="228">
        <v>46255</v>
      </c>
      <c r="BC102" s="228">
        <v>46255</v>
      </c>
      <c r="BD102" s="1" t="s">
        <v>712</v>
      </c>
      <c r="BE102" s="228">
        <v>46252</v>
      </c>
      <c r="BF102" s="1" t="s">
        <v>712</v>
      </c>
      <c r="BG102" s="228">
        <v>46252</v>
      </c>
      <c r="BH102" s="1">
        <v>4500</v>
      </c>
      <c r="BI102" s="1">
        <v>4500</v>
      </c>
      <c r="BJ102" s="1" t="s">
        <v>879</v>
      </c>
      <c r="BK102" s="1" t="s">
        <v>196</v>
      </c>
      <c r="BL102" s="1" t="s">
        <v>196</v>
      </c>
      <c r="BM102" s="1" t="s">
        <v>196</v>
      </c>
      <c r="BN102" s="1" t="s">
        <v>196</v>
      </c>
      <c r="BO102" s="1" t="s">
        <v>196</v>
      </c>
      <c r="BP102" s="1" t="s">
        <v>196</v>
      </c>
      <c r="BQ102" s="1" t="s">
        <v>196</v>
      </c>
      <c r="BR102" s="1" t="s">
        <v>196</v>
      </c>
      <c r="BS102" s="1" t="s">
        <v>196</v>
      </c>
      <c r="BT102" s="1" t="s">
        <v>878</v>
      </c>
      <c r="BU102" s="1" t="s">
        <v>196</v>
      </c>
      <c r="BV102" s="1" t="s">
        <v>196</v>
      </c>
      <c r="BW102" s="1" t="s">
        <v>196</v>
      </c>
      <c r="BX102" s="1" t="s">
        <v>196</v>
      </c>
      <c r="BY102" s="1" t="s">
        <v>196</v>
      </c>
      <c r="BZ102" s="1" t="s">
        <v>196</v>
      </c>
      <c r="CA102" s="1" t="s">
        <v>196</v>
      </c>
      <c r="CB102" s="1" t="s">
        <v>196</v>
      </c>
      <c r="CC102" s="1" t="s">
        <v>196</v>
      </c>
      <c r="CD102" s="1" t="s">
        <v>907</v>
      </c>
      <c r="CE102" s="1" t="s">
        <v>196</v>
      </c>
      <c r="CF102" s="1" t="s">
        <v>196</v>
      </c>
      <c r="CG102" s="1" t="s">
        <v>196</v>
      </c>
      <c r="CH102" s="1" t="s">
        <v>196</v>
      </c>
      <c r="CI102" s="1" t="s">
        <v>196</v>
      </c>
      <c r="CJ102" s="1" t="s">
        <v>196</v>
      </c>
      <c r="CK102" s="1" t="s">
        <v>196</v>
      </c>
      <c r="CL102" s="1" t="s">
        <v>196</v>
      </c>
      <c r="CM102" s="1" t="s">
        <v>196</v>
      </c>
      <c r="CN102" s="1" t="s">
        <v>906</v>
      </c>
      <c r="CO102" s="1" t="s">
        <v>196</v>
      </c>
      <c r="CP102" s="1" t="s">
        <v>196</v>
      </c>
      <c r="CQ102" s="1" t="s">
        <v>196</v>
      </c>
      <c r="CR102" s="1" t="s">
        <v>196</v>
      </c>
      <c r="CS102" s="1" t="s">
        <v>196</v>
      </c>
      <c r="CT102" s="1" t="s">
        <v>196</v>
      </c>
      <c r="CU102" s="1" t="s">
        <v>196</v>
      </c>
      <c r="CV102" s="1" t="s">
        <v>196</v>
      </c>
      <c r="CW102" s="1" t="s">
        <v>196</v>
      </c>
      <c r="CX102" s="1" t="s">
        <v>3221</v>
      </c>
      <c r="CY102" s="1" t="s">
        <v>3222</v>
      </c>
      <c r="CZ102" s="1" t="s">
        <v>3222</v>
      </c>
      <c r="DA102" s="1" t="s">
        <v>3225</v>
      </c>
      <c r="DB102" s="1" t="s">
        <v>3234</v>
      </c>
      <c r="DC102" s="1" t="s">
        <v>708</v>
      </c>
      <c r="DD102" s="1" t="s">
        <v>751</v>
      </c>
      <c r="DE102" s="1" t="s">
        <v>707</v>
      </c>
      <c r="DF102" s="1" t="s">
        <v>796</v>
      </c>
      <c r="DG102" s="1" t="s">
        <v>797</v>
      </c>
    </row>
    <row r="103" spans="1:111">
      <c r="A103" s="232" t="s">
        <v>4537</v>
      </c>
      <c r="B103" s="1" t="s">
        <v>699</v>
      </c>
      <c r="C103" s="1" t="s">
        <v>700</v>
      </c>
      <c r="D103" s="1" t="s">
        <v>785</v>
      </c>
      <c r="E103" s="1" t="s">
        <v>786</v>
      </c>
      <c r="F103" s="1" t="s">
        <v>787</v>
      </c>
      <c r="G103" s="1" t="s">
        <v>36</v>
      </c>
      <c r="H103" s="228">
        <v>46251</v>
      </c>
      <c r="I103" s="1" t="s">
        <v>3493</v>
      </c>
      <c r="J103" s="1" t="s">
        <v>3494</v>
      </c>
      <c r="K103" s="1" t="s">
        <v>3495</v>
      </c>
      <c r="L103" s="1" t="s">
        <v>788</v>
      </c>
      <c r="M103" s="1" t="s">
        <v>789</v>
      </c>
      <c r="N103" s="1" t="s">
        <v>776</v>
      </c>
      <c r="O103" s="1" t="s">
        <v>777</v>
      </c>
      <c r="P103" s="1" t="s">
        <v>196</v>
      </c>
      <c r="Q103" s="1" t="s">
        <v>196</v>
      </c>
      <c r="R103" s="229">
        <v>0</v>
      </c>
      <c r="S103" s="229">
        <v>0.49652777777777779</v>
      </c>
      <c r="T103" s="1" t="s">
        <v>707</v>
      </c>
      <c r="U103" s="1" t="s">
        <v>196</v>
      </c>
      <c r="V103" s="1" t="s">
        <v>196</v>
      </c>
      <c r="W103" s="1" t="s">
        <v>196</v>
      </c>
      <c r="X103" s="1" t="s">
        <v>196</v>
      </c>
      <c r="Y103" s="1" t="s">
        <v>196</v>
      </c>
      <c r="Z103" s="1" t="s">
        <v>196</v>
      </c>
      <c r="AA103" s="1" t="s">
        <v>707</v>
      </c>
      <c r="AB103" s="1" t="s">
        <v>707</v>
      </c>
      <c r="AC103" s="1" t="s">
        <v>1037</v>
      </c>
      <c r="AD103" s="1" t="s">
        <v>3496</v>
      </c>
      <c r="AE103" s="1" t="s">
        <v>800</v>
      </c>
      <c r="AF103" s="1" t="s">
        <v>276</v>
      </c>
      <c r="AG103" s="1" t="s">
        <v>196</v>
      </c>
      <c r="AH103" s="1" t="s">
        <v>105</v>
      </c>
      <c r="AI103" s="1" t="s">
        <v>800</v>
      </c>
      <c r="AJ103" s="1" t="s">
        <v>276</v>
      </c>
      <c r="AK103" s="1" t="s">
        <v>196</v>
      </c>
      <c r="AL103" s="1" t="s">
        <v>105</v>
      </c>
      <c r="AM103" s="1">
        <v>3300</v>
      </c>
      <c r="AN103" s="1">
        <v>3600</v>
      </c>
      <c r="AO103" s="1">
        <v>3600</v>
      </c>
      <c r="AP103" s="1">
        <v>3300</v>
      </c>
      <c r="AQ103" s="1">
        <v>3300</v>
      </c>
      <c r="AR103" s="228">
        <v>46244</v>
      </c>
      <c r="AS103" s="228">
        <v>46254</v>
      </c>
      <c r="AT103" s="228">
        <v>46251</v>
      </c>
      <c r="AU103" s="228">
        <v>46251</v>
      </c>
      <c r="AV103" s="1" t="s">
        <v>3457</v>
      </c>
      <c r="AW103" s="1" t="s">
        <v>196</v>
      </c>
      <c r="AX103" s="1" t="s">
        <v>196</v>
      </c>
      <c r="AY103" s="1" t="s">
        <v>710</v>
      </c>
      <c r="AZ103" s="1" t="s">
        <v>711</v>
      </c>
      <c r="BA103" s="1" t="s">
        <v>196</v>
      </c>
      <c r="BB103" s="228">
        <v>46254</v>
      </c>
      <c r="BC103" s="228">
        <v>46254</v>
      </c>
      <c r="BD103" s="1" t="s">
        <v>712</v>
      </c>
      <c r="BE103" s="228">
        <v>46251</v>
      </c>
      <c r="BF103" s="1" t="s">
        <v>712</v>
      </c>
      <c r="BG103" s="228">
        <v>46251</v>
      </c>
      <c r="BH103" s="1">
        <v>3300</v>
      </c>
      <c r="BI103" s="1">
        <v>3300</v>
      </c>
      <c r="BJ103" s="1" t="s">
        <v>802</v>
      </c>
      <c r="BK103" s="1" t="s">
        <v>196</v>
      </c>
      <c r="BL103" s="1" t="s">
        <v>196</v>
      </c>
      <c r="BM103" s="1" t="s">
        <v>196</v>
      </c>
      <c r="BN103" s="1" t="s">
        <v>196</v>
      </c>
      <c r="BO103" s="1" t="s">
        <v>196</v>
      </c>
      <c r="BP103" s="1" t="s">
        <v>196</v>
      </c>
      <c r="BQ103" s="1" t="s">
        <v>196</v>
      </c>
      <c r="BR103" s="1" t="s">
        <v>196</v>
      </c>
      <c r="BS103" s="1" t="s">
        <v>196</v>
      </c>
      <c r="BT103" s="1" t="s">
        <v>800</v>
      </c>
      <c r="BU103" s="1" t="s">
        <v>196</v>
      </c>
      <c r="BV103" s="1" t="s">
        <v>196</v>
      </c>
      <c r="BW103" s="1" t="s">
        <v>196</v>
      </c>
      <c r="BX103" s="1" t="s">
        <v>196</v>
      </c>
      <c r="BY103" s="1" t="s">
        <v>196</v>
      </c>
      <c r="BZ103" s="1" t="s">
        <v>196</v>
      </c>
      <c r="CA103" s="1" t="s">
        <v>196</v>
      </c>
      <c r="CB103" s="1" t="s">
        <v>196</v>
      </c>
      <c r="CC103" s="1" t="s">
        <v>196</v>
      </c>
      <c r="CD103" s="1" t="s">
        <v>1043</v>
      </c>
      <c r="CE103" s="1" t="s">
        <v>196</v>
      </c>
      <c r="CF103" s="1" t="s">
        <v>196</v>
      </c>
      <c r="CG103" s="1" t="s">
        <v>196</v>
      </c>
      <c r="CH103" s="1" t="s">
        <v>196</v>
      </c>
      <c r="CI103" s="1" t="s">
        <v>196</v>
      </c>
      <c r="CJ103" s="1" t="s">
        <v>196</v>
      </c>
      <c r="CK103" s="1" t="s">
        <v>196</v>
      </c>
      <c r="CL103" s="1" t="s">
        <v>196</v>
      </c>
      <c r="CM103" s="1" t="s">
        <v>196</v>
      </c>
      <c r="CN103" s="1" t="s">
        <v>800</v>
      </c>
      <c r="CO103" s="1" t="s">
        <v>196</v>
      </c>
      <c r="CP103" s="1" t="s">
        <v>196</v>
      </c>
      <c r="CQ103" s="1" t="s">
        <v>196</v>
      </c>
      <c r="CR103" s="1" t="s">
        <v>196</v>
      </c>
      <c r="CS103" s="1" t="s">
        <v>196</v>
      </c>
      <c r="CT103" s="1" t="s">
        <v>196</v>
      </c>
      <c r="CU103" s="1" t="s">
        <v>196</v>
      </c>
      <c r="CV103" s="1" t="s">
        <v>196</v>
      </c>
      <c r="CW103" s="1" t="s">
        <v>196</v>
      </c>
      <c r="CX103" s="1" t="s">
        <v>3221</v>
      </c>
      <c r="CY103" s="1" t="s">
        <v>3222</v>
      </c>
      <c r="CZ103" s="1" t="s">
        <v>3222</v>
      </c>
      <c r="DA103" s="1" t="s">
        <v>3313</v>
      </c>
      <c r="DB103" s="1" t="s">
        <v>3497</v>
      </c>
      <c r="DC103" s="1" t="s">
        <v>707</v>
      </c>
      <c r="DD103" s="1" t="s">
        <v>707</v>
      </c>
      <c r="DE103" s="1" t="s">
        <v>707</v>
      </c>
      <c r="DF103" s="1" t="s">
        <v>788</v>
      </c>
      <c r="DG103" s="1" t="s">
        <v>789</v>
      </c>
    </row>
    <row r="104" spans="1:111">
      <c r="A104" s="232" t="s">
        <v>4537</v>
      </c>
      <c r="B104" s="1" t="s">
        <v>699</v>
      </c>
      <c r="C104" s="1" t="s">
        <v>700</v>
      </c>
      <c r="D104" s="1" t="s">
        <v>785</v>
      </c>
      <c r="E104" s="1" t="s">
        <v>786</v>
      </c>
      <c r="F104" s="1" t="s">
        <v>787</v>
      </c>
      <c r="G104" s="1" t="s">
        <v>36</v>
      </c>
      <c r="H104" s="228">
        <v>46251</v>
      </c>
      <c r="I104" s="1" t="s">
        <v>1039</v>
      </c>
      <c r="J104" s="1" t="s">
        <v>3498</v>
      </c>
      <c r="K104" s="1" t="s">
        <v>3499</v>
      </c>
      <c r="L104" s="1" t="s">
        <v>788</v>
      </c>
      <c r="M104" s="1" t="s">
        <v>789</v>
      </c>
      <c r="N104" s="1" t="s">
        <v>776</v>
      </c>
      <c r="O104" s="1" t="s">
        <v>777</v>
      </c>
      <c r="P104" s="1" t="s">
        <v>196</v>
      </c>
      <c r="Q104" s="1" t="s">
        <v>196</v>
      </c>
      <c r="R104" s="229">
        <v>0</v>
      </c>
      <c r="S104" s="229">
        <v>0.38541666666666669</v>
      </c>
      <c r="T104" s="1" t="s">
        <v>707</v>
      </c>
      <c r="U104" s="1" t="s">
        <v>196</v>
      </c>
      <c r="V104" s="1" t="s">
        <v>196</v>
      </c>
      <c r="W104" s="1" t="s">
        <v>196</v>
      </c>
      <c r="X104" s="1" t="s">
        <v>196</v>
      </c>
      <c r="Y104" s="1" t="s">
        <v>196</v>
      </c>
      <c r="Z104" s="1" t="s">
        <v>196</v>
      </c>
      <c r="AA104" s="1" t="s">
        <v>745</v>
      </c>
      <c r="AB104" s="1" t="s">
        <v>707</v>
      </c>
      <c r="AC104" s="1" t="s">
        <v>743</v>
      </c>
      <c r="AD104" s="1" t="s">
        <v>3500</v>
      </c>
      <c r="AE104" s="1" t="s">
        <v>2053</v>
      </c>
      <c r="AF104" s="1" t="s">
        <v>276</v>
      </c>
      <c r="AG104" s="1" t="s">
        <v>196</v>
      </c>
      <c r="AH104" s="1" t="s">
        <v>105</v>
      </c>
      <c r="AI104" s="1" t="s">
        <v>2053</v>
      </c>
      <c r="AJ104" s="1" t="s">
        <v>276</v>
      </c>
      <c r="AK104" s="1" t="s">
        <v>196</v>
      </c>
      <c r="AL104" s="1" t="s">
        <v>105</v>
      </c>
      <c r="AM104" s="1">
        <v>300</v>
      </c>
      <c r="AN104" s="1">
        <v>290</v>
      </c>
      <c r="AO104" s="1">
        <v>290</v>
      </c>
      <c r="AP104" s="1">
        <v>300</v>
      </c>
      <c r="AQ104" s="1">
        <v>300</v>
      </c>
      <c r="AR104" s="228">
        <v>46244</v>
      </c>
      <c r="AS104" s="228">
        <v>46254</v>
      </c>
      <c r="AT104" s="228">
        <v>46251</v>
      </c>
      <c r="AU104" s="228">
        <v>46251</v>
      </c>
      <c r="AV104" s="1" t="s">
        <v>3457</v>
      </c>
      <c r="AW104" s="1" t="s">
        <v>196</v>
      </c>
      <c r="AX104" s="1" t="s">
        <v>196</v>
      </c>
      <c r="AY104" s="1" t="s">
        <v>710</v>
      </c>
      <c r="AZ104" s="1" t="s">
        <v>711</v>
      </c>
      <c r="BA104" s="1" t="s">
        <v>196</v>
      </c>
      <c r="BB104" s="228">
        <v>46254</v>
      </c>
      <c r="BC104" s="228">
        <v>46254</v>
      </c>
      <c r="BD104" s="1" t="s">
        <v>712</v>
      </c>
      <c r="BE104" s="228">
        <v>46251</v>
      </c>
      <c r="BF104" s="1" t="s">
        <v>712</v>
      </c>
      <c r="BG104" s="228">
        <v>46251</v>
      </c>
      <c r="BH104" s="1">
        <v>300</v>
      </c>
      <c r="BI104" s="1">
        <v>300</v>
      </c>
      <c r="BJ104" s="1" t="s">
        <v>802</v>
      </c>
      <c r="BK104" s="1" t="s">
        <v>196</v>
      </c>
      <c r="BL104" s="1" t="s">
        <v>196</v>
      </c>
      <c r="BM104" s="1" t="s">
        <v>196</v>
      </c>
      <c r="BN104" s="1" t="s">
        <v>196</v>
      </c>
      <c r="BO104" s="1" t="s">
        <v>196</v>
      </c>
      <c r="BP104" s="1" t="s">
        <v>196</v>
      </c>
      <c r="BQ104" s="1" t="s">
        <v>196</v>
      </c>
      <c r="BR104" s="1" t="s">
        <v>196</v>
      </c>
      <c r="BS104" s="1" t="s">
        <v>196</v>
      </c>
      <c r="BT104" s="1" t="s">
        <v>2053</v>
      </c>
      <c r="BU104" s="1" t="s">
        <v>196</v>
      </c>
      <c r="BV104" s="1" t="s">
        <v>196</v>
      </c>
      <c r="BW104" s="1" t="s">
        <v>196</v>
      </c>
      <c r="BX104" s="1" t="s">
        <v>196</v>
      </c>
      <c r="BY104" s="1" t="s">
        <v>196</v>
      </c>
      <c r="BZ104" s="1" t="s">
        <v>196</v>
      </c>
      <c r="CA104" s="1" t="s">
        <v>196</v>
      </c>
      <c r="CB104" s="1" t="s">
        <v>196</v>
      </c>
      <c r="CC104" s="1" t="s">
        <v>196</v>
      </c>
      <c r="CD104" s="1" t="s">
        <v>1043</v>
      </c>
      <c r="CE104" s="1" t="s">
        <v>196</v>
      </c>
      <c r="CF104" s="1" t="s">
        <v>196</v>
      </c>
      <c r="CG104" s="1" t="s">
        <v>196</v>
      </c>
      <c r="CH104" s="1" t="s">
        <v>196</v>
      </c>
      <c r="CI104" s="1" t="s">
        <v>196</v>
      </c>
      <c r="CJ104" s="1" t="s">
        <v>196</v>
      </c>
      <c r="CK104" s="1" t="s">
        <v>196</v>
      </c>
      <c r="CL104" s="1" t="s">
        <v>196</v>
      </c>
      <c r="CM104" s="1" t="s">
        <v>196</v>
      </c>
      <c r="CN104" s="1" t="s">
        <v>2053</v>
      </c>
      <c r="CO104" s="1" t="s">
        <v>196</v>
      </c>
      <c r="CP104" s="1" t="s">
        <v>196</v>
      </c>
      <c r="CQ104" s="1" t="s">
        <v>196</v>
      </c>
      <c r="CR104" s="1" t="s">
        <v>196</v>
      </c>
      <c r="CS104" s="1" t="s">
        <v>196</v>
      </c>
      <c r="CT104" s="1" t="s">
        <v>196</v>
      </c>
      <c r="CU104" s="1" t="s">
        <v>196</v>
      </c>
      <c r="CV104" s="1" t="s">
        <v>196</v>
      </c>
      <c r="CW104" s="1" t="s">
        <v>196</v>
      </c>
      <c r="CX104" s="1" t="s">
        <v>3221</v>
      </c>
      <c r="CY104" s="1" t="s">
        <v>3222</v>
      </c>
      <c r="CZ104" s="1" t="s">
        <v>3222</v>
      </c>
      <c r="DA104" s="1" t="s">
        <v>3225</v>
      </c>
      <c r="DB104" s="1" t="s">
        <v>3313</v>
      </c>
      <c r="DC104" s="1" t="s">
        <v>707</v>
      </c>
      <c r="DD104" s="1" t="s">
        <v>745</v>
      </c>
      <c r="DE104" s="1" t="s">
        <v>707</v>
      </c>
      <c r="DF104" s="1" t="s">
        <v>788</v>
      </c>
      <c r="DG104" s="1" t="s">
        <v>789</v>
      </c>
    </row>
    <row r="105" spans="1:111">
      <c r="A105" s="232" t="s">
        <v>4537</v>
      </c>
      <c r="B105" s="1" t="s">
        <v>699</v>
      </c>
      <c r="C105" s="1" t="s">
        <v>700</v>
      </c>
      <c r="D105" s="1" t="s">
        <v>785</v>
      </c>
      <c r="E105" s="1" t="s">
        <v>786</v>
      </c>
      <c r="F105" s="1" t="s">
        <v>787</v>
      </c>
      <c r="G105" s="1" t="s">
        <v>36</v>
      </c>
      <c r="H105" s="228">
        <v>46251</v>
      </c>
      <c r="I105" s="1" t="s">
        <v>328</v>
      </c>
      <c r="J105" s="1" t="s">
        <v>3501</v>
      </c>
      <c r="K105" s="1" t="s">
        <v>3502</v>
      </c>
      <c r="L105" s="1" t="s">
        <v>788</v>
      </c>
      <c r="M105" s="1" t="s">
        <v>789</v>
      </c>
      <c r="N105" s="1" t="s">
        <v>776</v>
      </c>
      <c r="O105" s="1" t="s">
        <v>777</v>
      </c>
      <c r="P105" s="1" t="s">
        <v>196</v>
      </c>
      <c r="Q105" s="1" t="s">
        <v>196</v>
      </c>
      <c r="R105" s="229">
        <v>0</v>
      </c>
      <c r="S105" s="229">
        <v>0.70833333333333337</v>
      </c>
      <c r="T105" s="1" t="s">
        <v>707</v>
      </c>
      <c r="U105" s="1" t="s">
        <v>196</v>
      </c>
      <c r="V105" s="1" t="s">
        <v>196</v>
      </c>
      <c r="W105" s="1" t="s">
        <v>196</v>
      </c>
      <c r="X105" s="1" t="s">
        <v>196</v>
      </c>
      <c r="Y105" s="1" t="s">
        <v>196</v>
      </c>
      <c r="Z105" s="1" t="s">
        <v>196</v>
      </c>
      <c r="AA105" s="1" t="s">
        <v>742</v>
      </c>
      <c r="AB105" s="1" t="s">
        <v>708</v>
      </c>
      <c r="AC105" s="1" t="s">
        <v>1006</v>
      </c>
      <c r="AD105" s="1" t="s">
        <v>902</v>
      </c>
      <c r="AE105" s="1" t="s">
        <v>878</v>
      </c>
      <c r="AF105" s="1" t="s">
        <v>276</v>
      </c>
      <c r="AG105" s="1" t="s">
        <v>196</v>
      </c>
      <c r="AH105" s="1" t="s">
        <v>105</v>
      </c>
      <c r="AI105" s="1" t="s">
        <v>906</v>
      </c>
      <c r="AJ105" s="1" t="s">
        <v>276</v>
      </c>
      <c r="AK105" s="1" t="s">
        <v>196</v>
      </c>
      <c r="AL105" s="1" t="s">
        <v>122</v>
      </c>
      <c r="AM105" s="1">
        <v>4500</v>
      </c>
      <c r="AN105" s="1">
        <v>4500</v>
      </c>
      <c r="AO105" s="1">
        <v>4500</v>
      </c>
      <c r="AP105" s="1">
        <v>4500</v>
      </c>
      <c r="AQ105" s="1">
        <v>4500</v>
      </c>
      <c r="AR105" s="228">
        <v>46251</v>
      </c>
      <c r="AS105" s="228">
        <v>46255</v>
      </c>
      <c r="AT105" s="228">
        <v>46251</v>
      </c>
      <c r="AU105" s="228">
        <v>46251</v>
      </c>
      <c r="AV105" s="1" t="s">
        <v>491</v>
      </c>
      <c r="AW105" s="1" t="s">
        <v>196</v>
      </c>
      <c r="AX105" s="1" t="s">
        <v>196</v>
      </c>
      <c r="AY105" s="1" t="s">
        <v>710</v>
      </c>
      <c r="AZ105" s="1" t="s">
        <v>711</v>
      </c>
      <c r="BA105" s="1" t="s">
        <v>196</v>
      </c>
      <c r="BB105" s="228">
        <v>46255</v>
      </c>
      <c r="BC105" s="228">
        <v>46255</v>
      </c>
      <c r="BD105" s="1" t="s">
        <v>712</v>
      </c>
      <c r="BE105" s="228">
        <v>46251</v>
      </c>
      <c r="BF105" s="1" t="s">
        <v>712</v>
      </c>
      <c r="BG105" s="228">
        <v>46252</v>
      </c>
      <c r="BH105" s="1">
        <v>4500</v>
      </c>
      <c r="BI105" s="1">
        <v>4500</v>
      </c>
      <c r="BJ105" s="1" t="s">
        <v>879</v>
      </c>
      <c r="BK105" s="1" t="s">
        <v>196</v>
      </c>
      <c r="BL105" s="1" t="s">
        <v>196</v>
      </c>
      <c r="BM105" s="1" t="s">
        <v>196</v>
      </c>
      <c r="BN105" s="1" t="s">
        <v>196</v>
      </c>
      <c r="BO105" s="1" t="s">
        <v>196</v>
      </c>
      <c r="BP105" s="1" t="s">
        <v>196</v>
      </c>
      <c r="BQ105" s="1" t="s">
        <v>196</v>
      </c>
      <c r="BR105" s="1" t="s">
        <v>196</v>
      </c>
      <c r="BS105" s="1" t="s">
        <v>196</v>
      </c>
      <c r="BT105" s="1" t="s">
        <v>878</v>
      </c>
      <c r="BU105" s="1" t="s">
        <v>196</v>
      </c>
      <c r="BV105" s="1" t="s">
        <v>196</v>
      </c>
      <c r="BW105" s="1" t="s">
        <v>196</v>
      </c>
      <c r="BX105" s="1" t="s">
        <v>196</v>
      </c>
      <c r="BY105" s="1" t="s">
        <v>196</v>
      </c>
      <c r="BZ105" s="1" t="s">
        <v>196</v>
      </c>
      <c r="CA105" s="1" t="s">
        <v>196</v>
      </c>
      <c r="CB105" s="1" t="s">
        <v>196</v>
      </c>
      <c r="CC105" s="1" t="s">
        <v>196</v>
      </c>
      <c r="CD105" s="1" t="s">
        <v>907</v>
      </c>
      <c r="CE105" s="1" t="s">
        <v>196</v>
      </c>
      <c r="CF105" s="1" t="s">
        <v>196</v>
      </c>
      <c r="CG105" s="1" t="s">
        <v>196</v>
      </c>
      <c r="CH105" s="1" t="s">
        <v>196</v>
      </c>
      <c r="CI105" s="1" t="s">
        <v>196</v>
      </c>
      <c r="CJ105" s="1" t="s">
        <v>196</v>
      </c>
      <c r="CK105" s="1" t="s">
        <v>196</v>
      </c>
      <c r="CL105" s="1" t="s">
        <v>196</v>
      </c>
      <c r="CM105" s="1" t="s">
        <v>196</v>
      </c>
      <c r="CN105" s="1" t="s">
        <v>906</v>
      </c>
      <c r="CO105" s="1" t="s">
        <v>196</v>
      </c>
      <c r="CP105" s="1" t="s">
        <v>196</v>
      </c>
      <c r="CQ105" s="1" t="s">
        <v>196</v>
      </c>
      <c r="CR105" s="1" t="s">
        <v>196</v>
      </c>
      <c r="CS105" s="1" t="s">
        <v>196</v>
      </c>
      <c r="CT105" s="1" t="s">
        <v>196</v>
      </c>
      <c r="CU105" s="1" t="s">
        <v>196</v>
      </c>
      <c r="CV105" s="1" t="s">
        <v>196</v>
      </c>
      <c r="CW105" s="1" t="s">
        <v>196</v>
      </c>
      <c r="CX105" s="1" t="s">
        <v>3221</v>
      </c>
      <c r="CY105" s="1" t="s">
        <v>3222</v>
      </c>
      <c r="CZ105" s="1" t="s">
        <v>3222</v>
      </c>
      <c r="DA105" s="1" t="s">
        <v>3497</v>
      </c>
      <c r="DB105" s="1" t="s">
        <v>3224</v>
      </c>
      <c r="DC105" s="1" t="s">
        <v>708</v>
      </c>
      <c r="DD105" s="1" t="s">
        <v>742</v>
      </c>
      <c r="DE105" s="1" t="s">
        <v>707</v>
      </c>
      <c r="DF105" s="1" t="s">
        <v>788</v>
      </c>
      <c r="DG105" s="1" t="s">
        <v>789</v>
      </c>
    </row>
    <row r="106" spans="1:111">
      <c r="A106" s="232" t="s">
        <v>4537</v>
      </c>
      <c r="B106" s="1" t="s">
        <v>699</v>
      </c>
      <c r="C106" s="1" t="s">
        <v>700</v>
      </c>
      <c r="D106" s="1" t="s">
        <v>818</v>
      </c>
      <c r="E106" s="1" t="s">
        <v>819</v>
      </c>
      <c r="F106" s="1" t="s">
        <v>820</v>
      </c>
      <c r="G106" s="1" t="s">
        <v>166</v>
      </c>
      <c r="H106" s="228">
        <v>46251</v>
      </c>
      <c r="I106" s="1" t="s">
        <v>3503</v>
      </c>
      <c r="J106" s="1" t="s">
        <v>3504</v>
      </c>
      <c r="K106" s="1" t="s">
        <v>3505</v>
      </c>
      <c r="L106" s="1" t="s">
        <v>713</v>
      </c>
      <c r="M106" s="1" t="s">
        <v>714</v>
      </c>
      <c r="N106" s="1" t="s">
        <v>196</v>
      </c>
      <c r="O106" s="1" t="s">
        <v>196</v>
      </c>
      <c r="P106" s="1" t="s">
        <v>196</v>
      </c>
      <c r="Q106" s="1" t="s">
        <v>196</v>
      </c>
      <c r="R106" s="229">
        <v>0</v>
      </c>
      <c r="S106" s="229">
        <v>0.70833333333333337</v>
      </c>
      <c r="T106" s="1" t="s">
        <v>707</v>
      </c>
      <c r="U106" s="1" t="s">
        <v>196</v>
      </c>
      <c r="V106" s="1" t="s">
        <v>196</v>
      </c>
      <c r="W106" s="1" t="s">
        <v>196</v>
      </c>
      <c r="X106" s="1" t="s">
        <v>196</v>
      </c>
      <c r="Y106" s="1" t="s">
        <v>196</v>
      </c>
      <c r="Z106" s="1" t="s">
        <v>196</v>
      </c>
      <c r="AA106" s="1" t="s">
        <v>707</v>
      </c>
      <c r="AB106" s="1" t="s">
        <v>707</v>
      </c>
      <c r="AC106" s="1" t="s">
        <v>707</v>
      </c>
      <c r="AD106" s="1" t="s">
        <v>707</v>
      </c>
      <c r="AE106" s="1" t="s">
        <v>833</v>
      </c>
      <c r="AF106" s="1" t="s">
        <v>276</v>
      </c>
      <c r="AG106" s="1" t="s">
        <v>88</v>
      </c>
      <c r="AH106" s="1" t="s">
        <v>14</v>
      </c>
      <c r="AI106" s="1" t="s">
        <v>826</v>
      </c>
      <c r="AJ106" s="1" t="s">
        <v>276</v>
      </c>
      <c r="AK106" s="1" t="s">
        <v>88</v>
      </c>
      <c r="AL106" s="1" t="s">
        <v>14</v>
      </c>
      <c r="AM106" s="1">
        <v>400</v>
      </c>
      <c r="AN106" s="1">
        <v>400</v>
      </c>
      <c r="AO106" s="1">
        <v>0</v>
      </c>
      <c r="AP106" s="1">
        <v>400</v>
      </c>
      <c r="AQ106" s="1">
        <v>400</v>
      </c>
      <c r="AR106" s="228">
        <v>46244</v>
      </c>
      <c r="AS106" s="228">
        <v>46245</v>
      </c>
      <c r="AT106" s="228">
        <v>46244</v>
      </c>
      <c r="AU106" s="228">
        <v>46244</v>
      </c>
      <c r="AV106" s="1" t="s">
        <v>366</v>
      </c>
      <c r="AW106" s="1" t="s">
        <v>196</v>
      </c>
      <c r="AX106" s="1" t="s">
        <v>196</v>
      </c>
      <c r="AY106" s="1" t="s">
        <v>710</v>
      </c>
      <c r="AZ106" s="1" t="s">
        <v>711</v>
      </c>
      <c r="BA106" s="1" t="s">
        <v>196</v>
      </c>
      <c r="BB106" s="228">
        <v>46245</v>
      </c>
      <c r="BC106" s="228">
        <v>46245</v>
      </c>
      <c r="BD106" s="1" t="s">
        <v>712</v>
      </c>
      <c r="BE106" s="228">
        <v>46251</v>
      </c>
      <c r="BF106" s="1" t="s">
        <v>712</v>
      </c>
      <c r="BG106" s="228">
        <v>46251</v>
      </c>
      <c r="BH106" s="1">
        <v>400</v>
      </c>
      <c r="BI106" s="1">
        <v>400</v>
      </c>
      <c r="BJ106" s="1" t="s">
        <v>3506</v>
      </c>
      <c r="BK106" s="1" t="s">
        <v>196</v>
      </c>
      <c r="BL106" s="1" t="s">
        <v>196</v>
      </c>
      <c r="BM106" s="1" t="s">
        <v>196</v>
      </c>
      <c r="BN106" s="1" t="s">
        <v>196</v>
      </c>
      <c r="BO106" s="1" t="s">
        <v>196</v>
      </c>
      <c r="BP106" s="1" t="s">
        <v>196</v>
      </c>
      <c r="BQ106" s="1" t="s">
        <v>196</v>
      </c>
      <c r="BR106" s="1" t="s">
        <v>196</v>
      </c>
      <c r="BS106" s="1" t="s">
        <v>196</v>
      </c>
      <c r="BT106" s="1" t="s">
        <v>833</v>
      </c>
      <c r="BU106" s="1" t="s">
        <v>196</v>
      </c>
      <c r="BV106" s="1" t="s">
        <v>196</v>
      </c>
      <c r="BW106" s="1" t="s">
        <v>196</v>
      </c>
      <c r="BX106" s="1" t="s">
        <v>196</v>
      </c>
      <c r="BY106" s="1" t="s">
        <v>196</v>
      </c>
      <c r="BZ106" s="1" t="s">
        <v>196</v>
      </c>
      <c r="CA106" s="1" t="s">
        <v>196</v>
      </c>
      <c r="CB106" s="1" t="s">
        <v>196</v>
      </c>
      <c r="CC106" s="1" t="s">
        <v>196</v>
      </c>
      <c r="CD106" s="1" t="s">
        <v>827</v>
      </c>
      <c r="CE106" s="1" t="s">
        <v>196</v>
      </c>
      <c r="CF106" s="1" t="s">
        <v>196</v>
      </c>
      <c r="CG106" s="1" t="s">
        <v>196</v>
      </c>
      <c r="CH106" s="1" t="s">
        <v>196</v>
      </c>
      <c r="CI106" s="1" t="s">
        <v>196</v>
      </c>
      <c r="CJ106" s="1" t="s">
        <v>196</v>
      </c>
      <c r="CK106" s="1" t="s">
        <v>196</v>
      </c>
      <c r="CL106" s="1" t="s">
        <v>196</v>
      </c>
      <c r="CM106" s="1" t="s">
        <v>196</v>
      </c>
      <c r="CN106" s="1" t="s">
        <v>826</v>
      </c>
      <c r="CO106" s="1" t="s">
        <v>196</v>
      </c>
      <c r="CP106" s="1" t="s">
        <v>196</v>
      </c>
      <c r="CQ106" s="1" t="s">
        <v>196</v>
      </c>
      <c r="CR106" s="1" t="s">
        <v>196</v>
      </c>
      <c r="CS106" s="1" t="s">
        <v>196</v>
      </c>
      <c r="CT106" s="1" t="s">
        <v>196</v>
      </c>
      <c r="CU106" s="1" t="s">
        <v>196</v>
      </c>
      <c r="CV106" s="1" t="s">
        <v>196</v>
      </c>
      <c r="CW106" s="1" t="s">
        <v>196</v>
      </c>
      <c r="CX106" s="1" t="s">
        <v>3221</v>
      </c>
      <c r="CY106" s="1" t="s">
        <v>3222</v>
      </c>
      <c r="CZ106" s="1" t="s">
        <v>3222</v>
      </c>
      <c r="DA106" s="1" t="s">
        <v>3224</v>
      </c>
      <c r="DB106" s="1" t="s">
        <v>3224</v>
      </c>
      <c r="DC106" s="1" t="s">
        <v>707</v>
      </c>
      <c r="DD106" s="1" t="s">
        <v>707</v>
      </c>
      <c r="DE106" s="1" t="s">
        <v>707</v>
      </c>
      <c r="DF106" s="1" t="s">
        <v>713</v>
      </c>
      <c r="DG106" s="1" t="s">
        <v>714</v>
      </c>
    </row>
    <row r="107" spans="1:111">
      <c r="A107" s="232" t="s">
        <v>4537</v>
      </c>
      <c r="B107" s="1" t="s">
        <v>699</v>
      </c>
      <c r="C107" s="1" t="s">
        <v>700</v>
      </c>
      <c r="D107" s="1" t="s">
        <v>851</v>
      </c>
      <c r="E107" s="1" t="s">
        <v>852</v>
      </c>
      <c r="F107" s="1" t="s">
        <v>787</v>
      </c>
      <c r="G107" s="1" t="s">
        <v>36</v>
      </c>
      <c r="H107" s="228">
        <v>46251</v>
      </c>
      <c r="I107" s="1" t="s">
        <v>3492</v>
      </c>
      <c r="J107" s="1" t="s">
        <v>3507</v>
      </c>
      <c r="K107" s="1" t="s">
        <v>3508</v>
      </c>
      <c r="L107" s="1" t="s">
        <v>713</v>
      </c>
      <c r="M107" s="1" t="s">
        <v>714</v>
      </c>
      <c r="N107" s="1" t="s">
        <v>716</v>
      </c>
      <c r="O107" s="1" t="s">
        <v>717</v>
      </c>
      <c r="P107" s="1" t="s">
        <v>705</v>
      </c>
      <c r="Q107" s="1" t="s">
        <v>706</v>
      </c>
      <c r="R107" s="229">
        <v>0</v>
      </c>
      <c r="S107" s="229">
        <v>0.70833333333333337</v>
      </c>
      <c r="T107" s="1" t="s">
        <v>707</v>
      </c>
      <c r="U107" s="1" t="s">
        <v>196</v>
      </c>
      <c r="V107" s="1" t="s">
        <v>196</v>
      </c>
      <c r="W107" s="1" t="s">
        <v>196</v>
      </c>
      <c r="X107" s="1" t="s">
        <v>196</v>
      </c>
      <c r="Y107" s="1" t="s">
        <v>196</v>
      </c>
      <c r="Z107" s="1" t="s">
        <v>196</v>
      </c>
      <c r="AA107" s="1" t="s">
        <v>726</v>
      </c>
      <c r="AB107" s="1" t="s">
        <v>707</v>
      </c>
      <c r="AC107" s="1" t="s">
        <v>1056</v>
      </c>
      <c r="AD107" s="1" t="s">
        <v>1002</v>
      </c>
      <c r="AE107" s="1" t="s">
        <v>224</v>
      </c>
      <c r="AF107" s="1" t="s">
        <v>196</v>
      </c>
      <c r="AG107" s="1" t="s">
        <v>152</v>
      </c>
      <c r="AH107" s="1" t="s">
        <v>196</v>
      </c>
      <c r="AI107" s="1" t="s">
        <v>3139</v>
      </c>
      <c r="AJ107" s="1" t="s">
        <v>196</v>
      </c>
      <c r="AK107" s="1" t="s">
        <v>152</v>
      </c>
      <c r="AL107" s="1" t="s">
        <v>196</v>
      </c>
      <c r="AM107" s="1">
        <v>2000</v>
      </c>
      <c r="AN107" s="1">
        <v>2000</v>
      </c>
      <c r="AO107" s="1">
        <v>400</v>
      </c>
      <c r="AP107" s="1">
        <v>400</v>
      </c>
      <c r="AQ107" s="1">
        <v>400</v>
      </c>
      <c r="AR107" s="228">
        <v>46251</v>
      </c>
      <c r="AS107" s="228">
        <v>46255</v>
      </c>
      <c r="AT107" s="228">
        <v>46251</v>
      </c>
      <c r="AU107" s="228">
        <v>46252</v>
      </c>
      <c r="AV107" s="1" t="s">
        <v>1071</v>
      </c>
      <c r="AW107" s="1" t="s">
        <v>196</v>
      </c>
      <c r="AX107" s="1" t="s">
        <v>196</v>
      </c>
      <c r="AY107" s="1" t="s">
        <v>764</v>
      </c>
      <c r="AZ107" s="1" t="s">
        <v>765</v>
      </c>
      <c r="BA107" s="1" t="s">
        <v>196</v>
      </c>
      <c r="BB107" s="228">
        <v>46255</v>
      </c>
      <c r="BC107" s="228">
        <v>46255</v>
      </c>
      <c r="BD107" s="1" t="s">
        <v>712</v>
      </c>
      <c r="BE107" s="228">
        <v>46252</v>
      </c>
      <c r="BF107" s="1" t="s">
        <v>712</v>
      </c>
      <c r="BG107" s="228">
        <v>46252</v>
      </c>
      <c r="BH107" s="1">
        <v>2000</v>
      </c>
      <c r="BI107" s="1">
        <v>2000</v>
      </c>
      <c r="BJ107" s="1" t="s">
        <v>1072</v>
      </c>
      <c r="BK107" s="1" t="s">
        <v>196</v>
      </c>
      <c r="BL107" s="1" t="s">
        <v>196</v>
      </c>
      <c r="BM107" s="1" t="s">
        <v>196</v>
      </c>
      <c r="BN107" s="1" t="s">
        <v>196</v>
      </c>
      <c r="BO107" s="1" t="s">
        <v>196</v>
      </c>
      <c r="BP107" s="1" t="s">
        <v>196</v>
      </c>
      <c r="BQ107" s="1" t="s">
        <v>196</v>
      </c>
      <c r="BR107" s="1" t="s">
        <v>196</v>
      </c>
      <c r="BS107" s="1" t="s">
        <v>196</v>
      </c>
      <c r="BT107" s="1" t="s">
        <v>224</v>
      </c>
      <c r="BU107" s="1" t="s">
        <v>196</v>
      </c>
      <c r="BV107" s="1" t="s">
        <v>196</v>
      </c>
      <c r="BW107" s="1" t="s">
        <v>196</v>
      </c>
      <c r="BX107" s="1" t="s">
        <v>196</v>
      </c>
      <c r="BY107" s="1" t="s">
        <v>196</v>
      </c>
      <c r="BZ107" s="1" t="s">
        <v>196</v>
      </c>
      <c r="CA107" s="1" t="s">
        <v>196</v>
      </c>
      <c r="CB107" s="1" t="s">
        <v>196</v>
      </c>
      <c r="CC107" s="1" t="s">
        <v>196</v>
      </c>
      <c r="CD107" s="1" t="s">
        <v>854</v>
      </c>
      <c r="CE107" s="1" t="s">
        <v>196</v>
      </c>
      <c r="CF107" s="1" t="s">
        <v>196</v>
      </c>
      <c r="CG107" s="1" t="s">
        <v>196</v>
      </c>
      <c r="CH107" s="1" t="s">
        <v>196</v>
      </c>
      <c r="CI107" s="1" t="s">
        <v>196</v>
      </c>
      <c r="CJ107" s="1" t="s">
        <v>196</v>
      </c>
      <c r="CK107" s="1" t="s">
        <v>196</v>
      </c>
      <c r="CL107" s="1" t="s">
        <v>196</v>
      </c>
      <c r="CM107" s="1" t="s">
        <v>196</v>
      </c>
      <c r="CN107" s="1" t="s">
        <v>3139</v>
      </c>
      <c r="CO107" s="1" t="s">
        <v>196</v>
      </c>
      <c r="CP107" s="1" t="s">
        <v>196</v>
      </c>
      <c r="CQ107" s="1" t="s">
        <v>196</v>
      </c>
      <c r="CR107" s="1" t="s">
        <v>196</v>
      </c>
      <c r="CS107" s="1" t="s">
        <v>196</v>
      </c>
      <c r="CT107" s="1" t="s">
        <v>196</v>
      </c>
      <c r="CU107" s="1" t="s">
        <v>196</v>
      </c>
      <c r="CV107" s="1" t="s">
        <v>196</v>
      </c>
      <c r="CW107" s="1" t="s">
        <v>196</v>
      </c>
      <c r="CX107" s="1" t="s">
        <v>3221</v>
      </c>
      <c r="CY107" s="1" t="s">
        <v>3222</v>
      </c>
      <c r="CZ107" s="1" t="s">
        <v>3222</v>
      </c>
      <c r="DA107" s="1" t="s">
        <v>3509</v>
      </c>
      <c r="DB107" s="1" t="s">
        <v>3224</v>
      </c>
      <c r="DC107" s="1" t="s">
        <v>707</v>
      </c>
      <c r="DD107" s="1" t="s">
        <v>726</v>
      </c>
      <c r="DE107" s="1" t="s">
        <v>707</v>
      </c>
      <c r="DF107" s="1" t="s">
        <v>705</v>
      </c>
      <c r="DG107" s="1" t="s">
        <v>706</v>
      </c>
    </row>
    <row r="108" spans="1:111">
      <c r="A108" s="232" t="s">
        <v>4537</v>
      </c>
      <c r="B108" s="1" t="s">
        <v>699</v>
      </c>
      <c r="C108" s="1" t="s">
        <v>700</v>
      </c>
      <c r="D108" s="1" t="s">
        <v>851</v>
      </c>
      <c r="E108" s="1" t="s">
        <v>852</v>
      </c>
      <c r="F108" s="1" t="s">
        <v>855</v>
      </c>
      <c r="G108" s="1" t="s">
        <v>39</v>
      </c>
      <c r="H108" s="228">
        <v>46251</v>
      </c>
      <c r="I108" s="1" t="s">
        <v>322</v>
      </c>
      <c r="J108" s="1" t="s">
        <v>3512</v>
      </c>
      <c r="K108" s="1" t="s">
        <v>3513</v>
      </c>
      <c r="L108" s="1" t="s">
        <v>713</v>
      </c>
      <c r="M108" s="1" t="s">
        <v>714</v>
      </c>
      <c r="N108" s="1" t="s">
        <v>716</v>
      </c>
      <c r="O108" s="1" t="s">
        <v>717</v>
      </c>
      <c r="P108" s="1" t="s">
        <v>705</v>
      </c>
      <c r="Q108" s="1" t="s">
        <v>706</v>
      </c>
      <c r="R108" s="229">
        <v>0</v>
      </c>
      <c r="S108" s="229">
        <v>0.60416666666666663</v>
      </c>
      <c r="T108" s="1" t="s">
        <v>707</v>
      </c>
      <c r="U108" s="1" t="s">
        <v>196</v>
      </c>
      <c r="V108" s="1" t="s">
        <v>196</v>
      </c>
      <c r="W108" s="1" t="s">
        <v>196</v>
      </c>
      <c r="X108" s="1" t="s">
        <v>196</v>
      </c>
      <c r="Y108" s="1" t="s">
        <v>196</v>
      </c>
      <c r="Z108" s="1" t="s">
        <v>196</v>
      </c>
      <c r="AA108" s="1" t="s">
        <v>753</v>
      </c>
      <c r="AB108" s="1" t="s">
        <v>743</v>
      </c>
      <c r="AC108" s="1" t="s">
        <v>3514</v>
      </c>
      <c r="AD108" s="1" t="s">
        <v>2052</v>
      </c>
      <c r="AE108" s="1" t="s">
        <v>1080</v>
      </c>
      <c r="AF108" s="1" t="s">
        <v>276</v>
      </c>
      <c r="AG108" s="1" t="s">
        <v>91</v>
      </c>
      <c r="AH108" s="1" t="s">
        <v>14</v>
      </c>
      <c r="AI108" s="1" t="s">
        <v>1081</v>
      </c>
      <c r="AJ108" s="1" t="s">
        <v>276</v>
      </c>
      <c r="AK108" s="1" t="s">
        <v>91</v>
      </c>
      <c r="AL108" s="1" t="s">
        <v>14</v>
      </c>
      <c r="AM108" s="1">
        <v>10000</v>
      </c>
      <c r="AN108" s="1">
        <v>5000</v>
      </c>
      <c r="AO108" s="1">
        <v>5000</v>
      </c>
      <c r="AP108" s="1">
        <v>5000</v>
      </c>
      <c r="AQ108" s="1">
        <v>10000</v>
      </c>
      <c r="AR108" s="228">
        <v>46241</v>
      </c>
      <c r="AS108" s="228">
        <v>46252</v>
      </c>
      <c r="AT108" s="228">
        <v>46251</v>
      </c>
      <c r="AU108" s="228">
        <v>46251</v>
      </c>
      <c r="AV108" s="1" t="s">
        <v>39</v>
      </c>
      <c r="AW108" s="1" t="s">
        <v>196</v>
      </c>
      <c r="AX108" s="1" t="s">
        <v>196</v>
      </c>
      <c r="AY108" s="1" t="s">
        <v>710</v>
      </c>
      <c r="AZ108" s="1" t="s">
        <v>711</v>
      </c>
      <c r="BA108" s="1" t="s">
        <v>196</v>
      </c>
      <c r="BB108" s="228">
        <v>46252</v>
      </c>
      <c r="BC108" s="228">
        <v>46252</v>
      </c>
      <c r="BD108" s="1" t="s">
        <v>712</v>
      </c>
      <c r="BE108" s="228">
        <v>46251</v>
      </c>
      <c r="BF108" s="1" t="s">
        <v>712</v>
      </c>
      <c r="BG108" s="228">
        <v>46251</v>
      </c>
      <c r="BH108" s="1">
        <v>5000</v>
      </c>
      <c r="BI108" s="1">
        <v>10000</v>
      </c>
      <c r="BJ108" s="1" t="s">
        <v>1082</v>
      </c>
      <c r="BK108" s="1" t="s">
        <v>196</v>
      </c>
      <c r="BL108" s="1" t="s">
        <v>196</v>
      </c>
      <c r="BM108" s="1" t="s">
        <v>196</v>
      </c>
      <c r="BN108" s="1" t="s">
        <v>196</v>
      </c>
      <c r="BO108" s="1" t="s">
        <v>196</v>
      </c>
      <c r="BP108" s="1" t="s">
        <v>196</v>
      </c>
      <c r="BQ108" s="1" t="s">
        <v>196</v>
      </c>
      <c r="BR108" s="1" t="s">
        <v>196</v>
      </c>
      <c r="BS108" s="1" t="s">
        <v>196</v>
      </c>
      <c r="BT108" s="1" t="s">
        <v>1080</v>
      </c>
      <c r="BU108" s="1" t="s">
        <v>196</v>
      </c>
      <c r="BV108" s="1" t="s">
        <v>196</v>
      </c>
      <c r="BW108" s="1" t="s">
        <v>196</v>
      </c>
      <c r="BX108" s="1" t="s">
        <v>196</v>
      </c>
      <c r="BY108" s="1" t="s">
        <v>196</v>
      </c>
      <c r="BZ108" s="1" t="s">
        <v>196</v>
      </c>
      <c r="CA108" s="1" t="s">
        <v>196</v>
      </c>
      <c r="CB108" s="1" t="s">
        <v>196</v>
      </c>
      <c r="CC108" s="1" t="s">
        <v>196</v>
      </c>
      <c r="CD108" s="1" t="s">
        <v>1083</v>
      </c>
      <c r="CE108" s="1" t="s">
        <v>196</v>
      </c>
      <c r="CF108" s="1" t="s">
        <v>196</v>
      </c>
      <c r="CG108" s="1" t="s">
        <v>196</v>
      </c>
      <c r="CH108" s="1" t="s">
        <v>196</v>
      </c>
      <c r="CI108" s="1" t="s">
        <v>196</v>
      </c>
      <c r="CJ108" s="1" t="s">
        <v>196</v>
      </c>
      <c r="CK108" s="1" t="s">
        <v>196</v>
      </c>
      <c r="CL108" s="1" t="s">
        <v>196</v>
      </c>
      <c r="CM108" s="1" t="s">
        <v>196</v>
      </c>
      <c r="CN108" s="1" t="s">
        <v>1081</v>
      </c>
      <c r="CO108" s="1" t="s">
        <v>196</v>
      </c>
      <c r="CP108" s="1" t="s">
        <v>196</v>
      </c>
      <c r="CQ108" s="1" t="s">
        <v>196</v>
      </c>
      <c r="CR108" s="1" t="s">
        <v>196</v>
      </c>
      <c r="CS108" s="1" t="s">
        <v>196</v>
      </c>
      <c r="CT108" s="1" t="s">
        <v>196</v>
      </c>
      <c r="CU108" s="1" t="s">
        <v>196</v>
      </c>
      <c r="CV108" s="1" t="s">
        <v>196</v>
      </c>
      <c r="CW108" s="1" t="s">
        <v>196</v>
      </c>
      <c r="CX108" s="1" t="s">
        <v>3221</v>
      </c>
      <c r="CY108" s="1" t="s">
        <v>3222</v>
      </c>
      <c r="CZ108" s="1" t="s">
        <v>3222</v>
      </c>
      <c r="DA108" s="1" t="s">
        <v>3225</v>
      </c>
      <c r="DB108" s="1" t="s">
        <v>3278</v>
      </c>
      <c r="DC108" s="1" t="s">
        <v>743</v>
      </c>
      <c r="DD108" s="1" t="s">
        <v>753</v>
      </c>
      <c r="DE108" s="1" t="s">
        <v>707</v>
      </c>
      <c r="DF108" s="1" t="s">
        <v>705</v>
      </c>
      <c r="DG108" s="1" t="s">
        <v>706</v>
      </c>
    </row>
    <row r="109" spans="1:111">
      <c r="A109" s="232" t="s">
        <v>4537</v>
      </c>
      <c r="B109" s="1" t="s">
        <v>699</v>
      </c>
      <c r="C109" s="1" t="s">
        <v>700</v>
      </c>
      <c r="D109" s="1" t="s">
        <v>851</v>
      </c>
      <c r="E109" s="1" t="s">
        <v>852</v>
      </c>
      <c r="F109" s="1" t="s">
        <v>855</v>
      </c>
      <c r="G109" s="1" t="s">
        <v>39</v>
      </c>
      <c r="H109" s="228">
        <v>46251</v>
      </c>
      <c r="I109" s="1" t="s">
        <v>3503</v>
      </c>
      <c r="J109" s="1" t="s">
        <v>3504</v>
      </c>
      <c r="K109" s="1" t="s">
        <v>3515</v>
      </c>
      <c r="L109" s="1" t="s">
        <v>713</v>
      </c>
      <c r="M109" s="1" t="s">
        <v>714</v>
      </c>
      <c r="N109" s="1" t="s">
        <v>196</v>
      </c>
      <c r="O109" s="1" t="s">
        <v>196</v>
      </c>
      <c r="P109" s="1" t="s">
        <v>196</v>
      </c>
      <c r="Q109" s="1" t="s">
        <v>196</v>
      </c>
      <c r="R109" s="229">
        <v>0.70833333333333337</v>
      </c>
      <c r="S109" s="229">
        <v>0.70833333333333337</v>
      </c>
      <c r="T109" s="1" t="s">
        <v>707</v>
      </c>
      <c r="U109" s="1" t="s">
        <v>196</v>
      </c>
      <c r="V109" s="1" t="s">
        <v>196</v>
      </c>
      <c r="W109" s="1" t="s">
        <v>196</v>
      </c>
      <c r="X109" s="1" t="s">
        <v>196</v>
      </c>
      <c r="Y109" s="1" t="s">
        <v>196</v>
      </c>
      <c r="Z109" s="1" t="s">
        <v>196</v>
      </c>
      <c r="AA109" s="1" t="s">
        <v>707</v>
      </c>
      <c r="AB109" s="1" t="s">
        <v>707</v>
      </c>
      <c r="AC109" s="1" t="s">
        <v>707</v>
      </c>
      <c r="AD109" s="1" t="s">
        <v>707</v>
      </c>
      <c r="AE109" s="1" t="s">
        <v>833</v>
      </c>
      <c r="AF109" s="1" t="s">
        <v>276</v>
      </c>
      <c r="AG109" s="1" t="s">
        <v>88</v>
      </c>
      <c r="AH109" s="1" t="s">
        <v>14</v>
      </c>
      <c r="AI109" s="1" t="s">
        <v>826</v>
      </c>
      <c r="AJ109" s="1" t="s">
        <v>276</v>
      </c>
      <c r="AK109" s="1" t="s">
        <v>88</v>
      </c>
      <c r="AL109" s="1" t="s">
        <v>14</v>
      </c>
      <c r="AM109" s="1">
        <v>400</v>
      </c>
      <c r="AN109" s="1">
        <v>400</v>
      </c>
      <c r="AO109" s="1">
        <v>200</v>
      </c>
      <c r="AP109" s="1">
        <v>200</v>
      </c>
      <c r="AQ109" s="1">
        <v>400</v>
      </c>
      <c r="AR109" s="228">
        <v>46239</v>
      </c>
      <c r="AS109" s="228">
        <v>46245</v>
      </c>
      <c r="AT109" s="228">
        <v>46251</v>
      </c>
      <c r="AU109" s="228">
        <v>46251</v>
      </c>
      <c r="AV109" s="1" t="s">
        <v>366</v>
      </c>
      <c r="AW109" s="1" t="s">
        <v>196</v>
      </c>
      <c r="AX109" s="1" t="s">
        <v>196</v>
      </c>
      <c r="AY109" s="1" t="s">
        <v>710</v>
      </c>
      <c r="AZ109" s="1" t="s">
        <v>711</v>
      </c>
      <c r="BA109" s="1" t="s">
        <v>196</v>
      </c>
      <c r="BB109" s="228">
        <v>46245</v>
      </c>
      <c r="BC109" s="228">
        <v>46245</v>
      </c>
      <c r="BD109" s="1" t="s">
        <v>712</v>
      </c>
      <c r="BE109" s="228">
        <v>46251</v>
      </c>
      <c r="BF109" s="1" t="s">
        <v>712</v>
      </c>
      <c r="BG109" s="228">
        <v>46251</v>
      </c>
      <c r="BH109" s="1">
        <v>200</v>
      </c>
      <c r="BI109" s="1">
        <v>400</v>
      </c>
      <c r="BJ109" s="1" t="s">
        <v>3506</v>
      </c>
      <c r="BK109" s="1" t="s">
        <v>196</v>
      </c>
      <c r="BL109" s="1" t="s">
        <v>196</v>
      </c>
      <c r="BM109" s="1" t="s">
        <v>196</v>
      </c>
      <c r="BN109" s="1" t="s">
        <v>196</v>
      </c>
      <c r="BO109" s="1" t="s">
        <v>196</v>
      </c>
      <c r="BP109" s="1" t="s">
        <v>196</v>
      </c>
      <c r="BQ109" s="1" t="s">
        <v>196</v>
      </c>
      <c r="BR109" s="1" t="s">
        <v>196</v>
      </c>
      <c r="BS109" s="1" t="s">
        <v>196</v>
      </c>
      <c r="BT109" s="1" t="s">
        <v>833</v>
      </c>
      <c r="BU109" s="1" t="s">
        <v>196</v>
      </c>
      <c r="BV109" s="1" t="s">
        <v>196</v>
      </c>
      <c r="BW109" s="1" t="s">
        <v>196</v>
      </c>
      <c r="BX109" s="1" t="s">
        <v>196</v>
      </c>
      <c r="BY109" s="1" t="s">
        <v>196</v>
      </c>
      <c r="BZ109" s="1" t="s">
        <v>196</v>
      </c>
      <c r="CA109" s="1" t="s">
        <v>196</v>
      </c>
      <c r="CB109" s="1" t="s">
        <v>196</v>
      </c>
      <c r="CC109" s="1" t="s">
        <v>196</v>
      </c>
      <c r="CD109" s="1" t="s">
        <v>827</v>
      </c>
      <c r="CE109" s="1" t="s">
        <v>196</v>
      </c>
      <c r="CF109" s="1" t="s">
        <v>196</v>
      </c>
      <c r="CG109" s="1" t="s">
        <v>196</v>
      </c>
      <c r="CH109" s="1" t="s">
        <v>196</v>
      </c>
      <c r="CI109" s="1" t="s">
        <v>196</v>
      </c>
      <c r="CJ109" s="1" t="s">
        <v>196</v>
      </c>
      <c r="CK109" s="1" t="s">
        <v>196</v>
      </c>
      <c r="CL109" s="1" t="s">
        <v>196</v>
      </c>
      <c r="CM109" s="1" t="s">
        <v>196</v>
      </c>
      <c r="CN109" s="1" t="s">
        <v>826</v>
      </c>
      <c r="CO109" s="1" t="s">
        <v>196</v>
      </c>
      <c r="CP109" s="1" t="s">
        <v>196</v>
      </c>
      <c r="CQ109" s="1" t="s">
        <v>196</v>
      </c>
      <c r="CR109" s="1" t="s">
        <v>196</v>
      </c>
      <c r="CS109" s="1" t="s">
        <v>196</v>
      </c>
      <c r="CT109" s="1" t="s">
        <v>196</v>
      </c>
      <c r="CU109" s="1" t="s">
        <v>196</v>
      </c>
      <c r="CV109" s="1" t="s">
        <v>196</v>
      </c>
      <c r="CW109" s="1" t="s">
        <v>196</v>
      </c>
      <c r="CX109" s="1" t="s">
        <v>3221</v>
      </c>
      <c r="CY109" s="1" t="s">
        <v>3224</v>
      </c>
      <c r="CZ109" s="1" t="s">
        <v>3224</v>
      </c>
      <c r="DA109" s="1" t="s">
        <v>3224</v>
      </c>
      <c r="DB109" s="1" t="s">
        <v>3224</v>
      </c>
      <c r="DC109" s="1" t="s">
        <v>707</v>
      </c>
      <c r="DD109" s="1" t="s">
        <v>707</v>
      </c>
      <c r="DE109" s="1" t="s">
        <v>707</v>
      </c>
      <c r="DF109" s="1" t="s">
        <v>713</v>
      </c>
      <c r="DG109" s="1" t="s">
        <v>714</v>
      </c>
    </row>
    <row r="110" spans="1:111">
      <c r="A110" s="232" t="s">
        <v>4537</v>
      </c>
      <c r="B110" s="1" t="s">
        <v>699</v>
      </c>
      <c r="C110" s="1" t="s">
        <v>700</v>
      </c>
      <c r="D110" s="1" t="s">
        <v>851</v>
      </c>
      <c r="E110" s="1" t="s">
        <v>852</v>
      </c>
      <c r="F110" s="1" t="s">
        <v>855</v>
      </c>
      <c r="G110" s="1" t="s">
        <v>39</v>
      </c>
      <c r="H110" s="228">
        <v>46251</v>
      </c>
      <c r="I110" s="1" t="s">
        <v>2907</v>
      </c>
      <c r="J110" s="1" t="s">
        <v>3516</v>
      </c>
      <c r="K110" s="1" t="s">
        <v>3517</v>
      </c>
      <c r="L110" s="1" t="s">
        <v>713</v>
      </c>
      <c r="M110" s="1" t="s">
        <v>714</v>
      </c>
      <c r="N110" s="1" t="s">
        <v>716</v>
      </c>
      <c r="O110" s="1" t="s">
        <v>717</v>
      </c>
      <c r="P110" s="1" t="s">
        <v>705</v>
      </c>
      <c r="Q110" s="1" t="s">
        <v>706</v>
      </c>
      <c r="R110" s="229">
        <v>0</v>
      </c>
      <c r="S110" s="229">
        <v>0.6694444444444444</v>
      </c>
      <c r="T110" s="1" t="s">
        <v>707</v>
      </c>
      <c r="U110" s="1" t="s">
        <v>196</v>
      </c>
      <c r="V110" s="1" t="s">
        <v>196</v>
      </c>
      <c r="W110" s="1" t="s">
        <v>196</v>
      </c>
      <c r="X110" s="1" t="s">
        <v>196</v>
      </c>
      <c r="Y110" s="1" t="s">
        <v>196</v>
      </c>
      <c r="Z110" s="1" t="s">
        <v>196</v>
      </c>
      <c r="AA110" s="1" t="s">
        <v>707</v>
      </c>
      <c r="AB110" s="1" t="s">
        <v>737</v>
      </c>
      <c r="AC110" s="1" t="s">
        <v>3518</v>
      </c>
      <c r="AD110" s="1" t="s">
        <v>3519</v>
      </c>
      <c r="AE110" s="1" t="s">
        <v>196</v>
      </c>
      <c r="AF110" s="1" t="s">
        <v>196</v>
      </c>
      <c r="AG110" s="1" t="s">
        <v>196</v>
      </c>
      <c r="AH110" s="1" t="s">
        <v>196</v>
      </c>
      <c r="AI110" s="1" t="s">
        <v>1049</v>
      </c>
      <c r="AJ110" s="1" t="s">
        <v>196</v>
      </c>
      <c r="AK110" s="1" t="s">
        <v>152</v>
      </c>
      <c r="AL110" s="1" t="s">
        <v>196</v>
      </c>
      <c r="AM110" s="1">
        <v>1900</v>
      </c>
      <c r="AN110" s="1">
        <v>1000</v>
      </c>
      <c r="AO110" s="1">
        <v>1000</v>
      </c>
      <c r="AP110" s="1">
        <v>1000</v>
      </c>
      <c r="AQ110" s="1">
        <v>950</v>
      </c>
      <c r="AR110" s="228">
        <v>46251</v>
      </c>
      <c r="AS110" s="228">
        <v>46255</v>
      </c>
      <c r="AT110" s="228">
        <v>46251</v>
      </c>
      <c r="AU110" s="228">
        <v>46251</v>
      </c>
      <c r="AV110" s="1" t="s">
        <v>829</v>
      </c>
      <c r="AW110" s="1" t="s">
        <v>196</v>
      </c>
      <c r="AX110" s="1" t="s">
        <v>196</v>
      </c>
      <c r="AY110" s="1" t="s">
        <v>764</v>
      </c>
      <c r="AZ110" s="1" t="s">
        <v>765</v>
      </c>
      <c r="BA110" s="1" t="s">
        <v>196</v>
      </c>
      <c r="BB110" s="228">
        <v>46255</v>
      </c>
      <c r="BC110" s="228">
        <v>46255</v>
      </c>
      <c r="BD110" s="1" t="s">
        <v>712</v>
      </c>
      <c r="BE110" s="228">
        <v>46251</v>
      </c>
      <c r="BF110" s="1" t="s">
        <v>712</v>
      </c>
      <c r="BG110" s="228">
        <v>46252</v>
      </c>
      <c r="BH110" s="1">
        <v>1000</v>
      </c>
      <c r="BI110" s="1">
        <v>950</v>
      </c>
      <c r="BJ110" s="1" t="s">
        <v>3520</v>
      </c>
      <c r="BK110" s="1" t="s">
        <v>3521</v>
      </c>
      <c r="BL110" s="1" t="s">
        <v>196</v>
      </c>
      <c r="BM110" s="1" t="s">
        <v>196</v>
      </c>
      <c r="BN110" s="1" t="s">
        <v>196</v>
      </c>
      <c r="BO110" s="1" t="s">
        <v>196</v>
      </c>
      <c r="BP110" s="1" t="s">
        <v>196</v>
      </c>
      <c r="BQ110" s="1" t="s">
        <v>196</v>
      </c>
      <c r="BR110" s="1" t="s">
        <v>196</v>
      </c>
      <c r="BS110" s="1" t="s">
        <v>196</v>
      </c>
      <c r="BT110" s="1" t="s">
        <v>3522</v>
      </c>
      <c r="BU110" s="1" t="s">
        <v>3523</v>
      </c>
      <c r="BV110" s="1" t="s">
        <v>196</v>
      </c>
      <c r="BW110" s="1" t="s">
        <v>196</v>
      </c>
      <c r="BX110" s="1" t="s">
        <v>196</v>
      </c>
      <c r="BY110" s="1" t="s">
        <v>196</v>
      </c>
      <c r="BZ110" s="1" t="s">
        <v>196</v>
      </c>
      <c r="CA110" s="1" t="s">
        <v>196</v>
      </c>
      <c r="CB110" s="1" t="s">
        <v>196</v>
      </c>
      <c r="CC110" s="1" t="s">
        <v>196</v>
      </c>
      <c r="CD110" s="1" t="s">
        <v>1050</v>
      </c>
      <c r="CE110" s="1" t="s">
        <v>196</v>
      </c>
      <c r="CF110" s="1" t="s">
        <v>196</v>
      </c>
      <c r="CG110" s="1" t="s">
        <v>196</v>
      </c>
      <c r="CH110" s="1" t="s">
        <v>196</v>
      </c>
      <c r="CI110" s="1" t="s">
        <v>196</v>
      </c>
      <c r="CJ110" s="1" t="s">
        <v>196</v>
      </c>
      <c r="CK110" s="1" t="s">
        <v>196</v>
      </c>
      <c r="CL110" s="1" t="s">
        <v>196</v>
      </c>
      <c r="CM110" s="1" t="s">
        <v>196</v>
      </c>
      <c r="CN110" s="1" t="s">
        <v>1049</v>
      </c>
      <c r="CO110" s="1" t="s">
        <v>196</v>
      </c>
      <c r="CP110" s="1" t="s">
        <v>196</v>
      </c>
      <c r="CQ110" s="1" t="s">
        <v>196</v>
      </c>
      <c r="CR110" s="1" t="s">
        <v>196</v>
      </c>
      <c r="CS110" s="1" t="s">
        <v>196</v>
      </c>
      <c r="CT110" s="1" t="s">
        <v>196</v>
      </c>
      <c r="CU110" s="1" t="s">
        <v>196</v>
      </c>
      <c r="CV110" s="1" t="s">
        <v>196</v>
      </c>
      <c r="CW110" s="1" t="s">
        <v>196</v>
      </c>
      <c r="CX110" s="1" t="s">
        <v>3221</v>
      </c>
      <c r="CY110" s="1" t="s">
        <v>3222</v>
      </c>
      <c r="CZ110" s="1" t="s">
        <v>3222</v>
      </c>
      <c r="DA110" s="1" t="s">
        <v>3278</v>
      </c>
      <c r="DB110" s="1" t="s">
        <v>3509</v>
      </c>
      <c r="DC110" s="1" t="s">
        <v>737</v>
      </c>
      <c r="DD110" s="1" t="s">
        <v>707</v>
      </c>
      <c r="DE110" s="1" t="s">
        <v>707</v>
      </c>
      <c r="DF110" s="1" t="s">
        <v>705</v>
      </c>
      <c r="DG110" s="1" t="s">
        <v>706</v>
      </c>
    </row>
    <row r="111" spans="1:111">
      <c r="A111" s="232" t="s">
        <v>4537</v>
      </c>
      <c r="B111" s="1" t="s">
        <v>699</v>
      </c>
      <c r="C111" s="1" t="s">
        <v>700</v>
      </c>
      <c r="D111" s="1" t="s">
        <v>851</v>
      </c>
      <c r="E111" s="1" t="s">
        <v>852</v>
      </c>
      <c r="F111" s="1" t="s">
        <v>850</v>
      </c>
      <c r="G111" s="1" t="s">
        <v>470</v>
      </c>
      <c r="H111" s="228">
        <v>46251</v>
      </c>
      <c r="I111" s="1" t="s">
        <v>3492</v>
      </c>
      <c r="J111" s="1" t="s">
        <v>3507</v>
      </c>
      <c r="K111" s="1" t="s">
        <v>1753</v>
      </c>
      <c r="L111" s="1" t="s">
        <v>705</v>
      </c>
      <c r="M111" s="1" t="s">
        <v>706</v>
      </c>
      <c r="N111" s="1" t="s">
        <v>196</v>
      </c>
      <c r="O111" s="1" t="s">
        <v>196</v>
      </c>
      <c r="P111" s="1" t="s">
        <v>196</v>
      </c>
      <c r="Q111" s="1" t="s">
        <v>196</v>
      </c>
      <c r="R111" s="229">
        <v>0</v>
      </c>
      <c r="S111" s="229">
        <v>0.38611111111111113</v>
      </c>
      <c r="T111" s="1" t="s">
        <v>707</v>
      </c>
      <c r="U111" s="1" t="s">
        <v>196</v>
      </c>
      <c r="V111" s="1" t="s">
        <v>196</v>
      </c>
      <c r="W111" s="1" t="s">
        <v>196</v>
      </c>
      <c r="X111" s="1" t="s">
        <v>196</v>
      </c>
      <c r="Y111" s="1" t="s">
        <v>196</v>
      </c>
      <c r="Z111" s="1" t="s">
        <v>196</v>
      </c>
      <c r="AA111" s="1" t="s">
        <v>707</v>
      </c>
      <c r="AB111" s="1" t="s">
        <v>707</v>
      </c>
      <c r="AC111" s="1" t="s">
        <v>707</v>
      </c>
      <c r="AD111" s="1" t="s">
        <v>707</v>
      </c>
      <c r="AE111" s="1" t="s">
        <v>224</v>
      </c>
      <c r="AF111" s="1" t="s">
        <v>196</v>
      </c>
      <c r="AG111" s="1" t="s">
        <v>152</v>
      </c>
      <c r="AH111" s="1" t="s">
        <v>196</v>
      </c>
      <c r="AI111" s="1" t="s">
        <v>3139</v>
      </c>
      <c r="AJ111" s="1" t="s">
        <v>196</v>
      </c>
      <c r="AK111" s="1" t="s">
        <v>152</v>
      </c>
      <c r="AL111" s="1" t="s">
        <v>196</v>
      </c>
      <c r="AM111" s="1">
        <v>2000</v>
      </c>
      <c r="AN111" s="1">
        <v>2000</v>
      </c>
      <c r="AO111" s="1">
        <v>400</v>
      </c>
      <c r="AP111" s="1">
        <v>400</v>
      </c>
      <c r="AQ111" s="1">
        <v>400</v>
      </c>
      <c r="AR111" s="228">
        <v>46251</v>
      </c>
      <c r="AS111" s="228">
        <v>46255</v>
      </c>
      <c r="AT111" s="228">
        <v>46251</v>
      </c>
      <c r="AU111" s="228">
        <v>46252</v>
      </c>
      <c r="AV111" s="1" t="s">
        <v>1071</v>
      </c>
      <c r="AW111" s="1" t="s">
        <v>196</v>
      </c>
      <c r="AX111" s="1" t="s">
        <v>196</v>
      </c>
      <c r="AY111" s="1" t="s">
        <v>764</v>
      </c>
      <c r="AZ111" s="1" t="s">
        <v>765</v>
      </c>
      <c r="BA111" s="1" t="s">
        <v>196</v>
      </c>
      <c r="BB111" s="228">
        <v>46255</v>
      </c>
      <c r="BC111" s="228">
        <v>46255</v>
      </c>
      <c r="BD111" s="1" t="s">
        <v>712</v>
      </c>
      <c r="BE111" s="228">
        <v>46252</v>
      </c>
      <c r="BF111" s="1" t="s">
        <v>712</v>
      </c>
      <c r="BG111" s="228">
        <v>46252</v>
      </c>
      <c r="BH111" s="1">
        <v>2000</v>
      </c>
      <c r="BI111" s="1">
        <v>2000</v>
      </c>
      <c r="BJ111" s="1" t="s">
        <v>1072</v>
      </c>
      <c r="BK111" s="1" t="s">
        <v>196</v>
      </c>
      <c r="BL111" s="1" t="s">
        <v>196</v>
      </c>
      <c r="BM111" s="1" t="s">
        <v>196</v>
      </c>
      <c r="BN111" s="1" t="s">
        <v>196</v>
      </c>
      <c r="BO111" s="1" t="s">
        <v>196</v>
      </c>
      <c r="BP111" s="1" t="s">
        <v>196</v>
      </c>
      <c r="BQ111" s="1" t="s">
        <v>196</v>
      </c>
      <c r="BR111" s="1" t="s">
        <v>196</v>
      </c>
      <c r="BS111" s="1" t="s">
        <v>196</v>
      </c>
      <c r="BT111" s="1" t="s">
        <v>224</v>
      </c>
      <c r="BU111" s="1" t="s">
        <v>196</v>
      </c>
      <c r="BV111" s="1" t="s">
        <v>196</v>
      </c>
      <c r="BW111" s="1" t="s">
        <v>196</v>
      </c>
      <c r="BX111" s="1" t="s">
        <v>196</v>
      </c>
      <c r="BY111" s="1" t="s">
        <v>196</v>
      </c>
      <c r="BZ111" s="1" t="s">
        <v>196</v>
      </c>
      <c r="CA111" s="1" t="s">
        <v>196</v>
      </c>
      <c r="CB111" s="1" t="s">
        <v>196</v>
      </c>
      <c r="CC111" s="1" t="s">
        <v>196</v>
      </c>
      <c r="CD111" s="1" t="s">
        <v>854</v>
      </c>
      <c r="CE111" s="1" t="s">
        <v>196</v>
      </c>
      <c r="CF111" s="1" t="s">
        <v>196</v>
      </c>
      <c r="CG111" s="1" t="s">
        <v>196</v>
      </c>
      <c r="CH111" s="1" t="s">
        <v>196</v>
      </c>
      <c r="CI111" s="1" t="s">
        <v>196</v>
      </c>
      <c r="CJ111" s="1" t="s">
        <v>196</v>
      </c>
      <c r="CK111" s="1" t="s">
        <v>196</v>
      </c>
      <c r="CL111" s="1" t="s">
        <v>196</v>
      </c>
      <c r="CM111" s="1" t="s">
        <v>196</v>
      </c>
      <c r="CN111" s="1" t="s">
        <v>3139</v>
      </c>
      <c r="CO111" s="1" t="s">
        <v>196</v>
      </c>
      <c r="CP111" s="1" t="s">
        <v>196</v>
      </c>
      <c r="CQ111" s="1" t="s">
        <v>196</v>
      </c>
      <c r="CR111" s="1" t="s">
        <v>196</v>
      </c>
      <c r="CS111" s="1" t="s">
        <v>196</v>
      </c>
      <c r="CT111" s="1" t="s">
        <v>196</v>
      </c>
      <c r="CU111" s="1" t="s">
        <v>196</v>
      </c>
      <c r="CV111" s="1" t="s">
        <v>196</v>
      </c>
      <c r="CW111" s="1" t="s">
        <v>196</v>
      </c>
      <c r="CX111" s="1" t="s">
        <v>3221</v>
      </c>
      <c r="CY111" s="1" t="s">
        <v>3222</v>
      </c>
      <c r="CZ111" s="1" t="s">
        <v>3222</v>
      </c>
      <c r="DA111" s="1" t="s">
        <v>3421</v>
      </c>
      <c r="DB111" s="1" t="s">
        <v>3421</v>
      </c>
      <c r="DC111" s="1" t="s">
        <v>707</v>
      </c>
      <c r="DD111" s="1" t="s">
        <v>707</v>
      </c>
      <c r="DE111" s="1" t="s">
        <v>707</v>
      </c>
      <c r="DF111" s="1" t="s">
        <v>705</v>
      </c>
      <c r="DG111" s="1" t="s">
        <v>706</v>
      </c>
    </row>
    <row r="112" spans="1:111">
      <c r="A112" s="232" t="s">
        <v>4537</v>
      </c>
      <c r="B112" s="1" t="s">
        <v>699</v>
      </c>
      <c r="C112" s="1" t="s">
        <v>700</v>
      </c>
      <c r="D112" s="1" t="s">
        <v>869</v>
      </c>
      <c r="E112" s="1" t="s">
        <v>870</v>
      </c>
      <c r="F112" s="1" t="s">
        <v>1234</v>
      </c>
      <c r="G112" s="1" t="s">
        <v>41</v>
      </c>
      <c r="H112" s="228">
        <v>46251</v>
      </c>
      <c r="I112" s="1" t="s">
        <v>3493</v>
      </c>
      <c r="J112" s="1" t="s">
        <v>3494</v>
      </c>
      <c r="K112" s="1" t="s">
        <v>3524</v>
      </c>
      <c r="L112" s="1" t="s">
        <v>796</v>
      </c>
      <c r="M112" s="1" t="s">
        <v>797</v>
      </c>
      <c r="N112" s="1" t="s">
        <v>196</v>
      </c>
      <c r="O112" s="1" t="s">
        <v>196</v>
      </c>
      <c r="P112" s="1" t="s">
        <v>196</v>
      </c>
      <c r="Q112" s="1" t="s">
        <v>196</v>
      </c>
      <c r="R112" s="229">
        <v>0</v>
      </c>
      <c r="S112" s="229">
        <v>0.70833333333333337</v>
      </c>
      <c r="T112" s="1" t="s">
        <v>707</v>
      </c>
      <c r="U112" s="1" t="s">
        <v>196</v>
      </c>
      <c r="V112" s="1" t="s">
        <v>196</v>
      </c>
      <c r="W112" s="1" t="s">
        <v>196</v>
      </c>
      <c r="X112" s="1" t="s">
        <v>196</v>
      </c>
      <c r="Y112" s="1" t="s">
        <v>196</v>
      </c>
      <c r="Z112" s="1" t="s">
        <v>196</v>
      </c>
      <c r="AA112" s="1" t="s">
        <v>707</v>
      </c>
      <c r="AB112" s="1" t="s">
        <v>707</v>
      </c>
      <c r="AC112" s="1" t="s">
        <v>707</v>
      </c>
      <c r="AD112" s="1" t="s">
        <v>707</v>
      </c>
      <c r="AE112" s="1" t="s">
        <v>800</v>
      </c>
      <c r="AF112" s="1" t="s">
        <v>276</v>
      </c>
      <c r="AG112" s="1" t="s">
        <v>196</v>
      </c>
      <c r="AH112" s="1" t="s">
        <v>105</v>
      </c>
      <c r="AI112" s="1" t="s">
        <v>800</v>
      </c>
      <c r="AJ112" s="1" t="s">
        <v>276</v>
      </c>
      <c r="AK112" s="1" t="s">
        <v>196</v>
      </c>
      <c r="AL112" s="1" t="s">
        <v>105</v>
      </c>
      <c r="AM112" s="1">
        <v>3300</v>
      </c>
      <c r="AN112" s="1">
        <v>3600</v>
      </c>
      <c r="AO112" s="1">
        <v>0</v>
      </c>
      <c r="AP112" s="1">
        <v>3600</v>
      </c>
      <c r="AQ112" s="1">
        <v>3300</v>
      </c>
      <c r="AR112" s="228">
        <v>46237</v>
      </c>
      <c r="AS112" s="228">
        <v>46254</v>
      </c>
      <c r="AT112" s="228">
        <v>46244</v>
      </c>
      <c r="AU112" s="228">
        <v>46244</v>
      </c>
      <c r="AV112" s="1" t="s">
        <v>3457</v>
      </c>
      <c r="AW112" s="1" t="s">
        <v>196</v>
      </c>
      <c r="AX112" s="1" t="s">
        <v>196</v>
      </c>
      <c r="AY112" s="1" t="s">
        <v>710</v>
      </c>
      <c r="AZ112" s="1" t="s">
        <v>711</v>
      </c>
      <c r="BA112" s="1" t="s">
        <v>196</v>
      </c>
      <c r="BB112" s="228">
        <v>46254</v>
      </c>
      <c r="BC112" s="228">
        <v>46254</v>
      </c>
      <c r="BD112" s="1" t="s">
        <v>712</v>
      </c>
      <c r="BE112" s="228">
        <v>46251</v>
      </c>
      <c r="BF112" s="1" t="s">
        <v>712</v>
      </c>
      <c r="BG112" s="228">
        <v>46251</v>
      </c>
      <c r="BH112" s="1">
        <v>3600</v>
      </c>
      <c r="BI112" s="1">
        <v>3300</v>
      </c>
      <c r="BJ112" s="1" t="s">
        <v>802</v>
      </c>
      <c r="BK112" s="1" t="s">
        <v>196</v>
      </c>
      <c r="BL112" s="1" t="s">
        <v>196</v>
      </c>
      <c r="BM112" s="1" t="s">
        <v>196</v>
      </c>
      <c r="BN112" s="1" t="s">
        <v>196</v>
      </c>
      <c r="BO112" s="1" t="s">
        <v>196</v>
      </c>
      <c r="BP112" s="1" t="s">
        <v>196</v>
      </c>
      <c r="BQ112" s="1" t="s">
        <v>196</v>
      </c>
      <c r="BR112" s="1" t="s">
        <v>196</v>
      </c>
      <c r="BS112" s="1" t="s">
        <v>196</v>
      </c>
      <c r="BT112" s="1" t="s">
        <v>800</v>
      </c>
      <c r="BU112" s="1" t="s">
        <v>196</v>
      </c>
      <c r="BV112" s="1" t="s">
        <v>196</v>
      </c>
      <c r="BW112" s="1" t="s">
        <v>196</v>
      </c>
      <c r="BX112" s="1" t="s">
        <v>196</v>
      </c>
      <c r="BY112" s="1" t="s">
        <v>196</v>
      </c>
      <c r="BZ112" s="1" t="s">
        <v>196</v>
      </c>
      <c r="CA112" s="1" t="s">
        <v>196</v>
      </c>
      <c r="CB112" s="1" t="s">
        <v>196</v>
      </c>
      <c r="CC112" s="1" t="s">
        <v>196</v>
      </c>
      <c r="CD112" s="1" t="s">
        <v>1043</v>
      </c>
      <c r="CE112" s="1" t="s">
        <v>196</v>
      </c>
      <c r="CF112" s="1" t="s">
        <v>196</v>
      </c>
      <c r="CG112" s="1" t="s">
        <v>196</v>
      </c>
      <c r="CH112" s="1" t="s">
        <v>196</v>
      </c>
      <c r="CI112" s="1" t="s">
        <v>196</v>
      </c>
      <c r="CJ112" s="1" t="s">
        <v>196</v>
      </c>
      <c r="CK112" s="1" t="s">
        <v>196</v>
      </c>
      <c r="CL112" s="1" t="s">
        <v>196</v>
      </c>
      <c r="CM112" s="1" t="s">
        <v>196</v>
      </c>
      <c r="CN112" s="1" t="s">
        <v>800</v>
      </c>
      <c r="CO112" s="1" t="s">
        <v>196</v>
      </c>
      <c r="CP112" s="1" t="s">
        <v>196</v>
      </c>
      <c r="CQ112" s="1" t="s">
        <v>196</v>
      </c>
      <c r="CR112" s="1" t="s">
        <v>196</v>
      </c>
      <c r="CS112" s="1" t="s">
        <v>196</v>
      </c>
      <c r="CT112" s="1" t="s">
        <v>196</v>
      </c>
      <c r="CU112" s="1" t="s">
        <v>196</v>
      </c>
      <c r="CV112" s="1" t="s">
        <v>196</v>
      </c>
      <c r="CW112" s="1" t="s">
        <v>196</v>
      </c>
      <c r="CX112" s="1" t="s">
        <v>3221</v>
      </c>
      <c r="CY112" s="1" t="s">
        <v>3222</v>
      </c>
      <c r="CZ112" s="1" t="s">
        <v>3222</v>
      </c>
      <c r="DA112" s="1" t="s">
        <v>3224</v>
      </c>
      <c r="DB112" s="1" t="s">
        <v>3224</v>
      </c>
      <c r="DC112" s="1" t="s">
        <v>707</v>
      </c>
      <c r="DD112" s="1" t="s">
        <v>707</v>
      </c>
      <c r="DE112" s="1" t="s">
        <v>707</v>
      </c>
      <c r="DF112" s="1" t="s">
        <v>796</v>
      </c>
      <c r="DG112" s="1" t="s">
        <v>797</v>
      </c>
    </row>
    <row r="113" spans="1:111">
      <c r="A113" s="232" t="s">
        <v>4537</v>
      </c>
      <c r="B113" s="1" t="s">
        <v>699</v>
      </c>
      <c r="C113" s="1" t="s">
        <v>700</v>
      </c>
      <c r="D113" s="1" t="s">
        <v>869</v>
      </c>
      <c r="E113" s="1" t="s">
        <v>870</v>
      </c>
      <c r="F113" s="1" t="s">
        <v>1234</v>
      </c>
      <c r="G113" s="1" t="s">
        <v>41</v>
      </c>
      <c r="H113" s="228">
        <v>46251</v>
      </c>
      <c r="I113" s="1" t="s">
        <v>1039</v>
      </c>
      <c r="J113" s="1" t="s">
        <v>3498</v>
      </c>
      <c r="K113" s="1" t="s">
        <v>3525</v>
      </c>
      <c r="L113" s="1" t="s">
        <v>796</v>
      </c>
      <c r="M113" s="1" t="s">
        <v>797</v>
      </c>
      <c r="N113" s="1" t="s">
        <v>196</v>
      </c>
      <c r="O113" s="1" t="s">
        <v>196</v>
      </c>
      <c r="P113" s="1" t="s">
        <v>196</v>
      </c>
      <c r="Q113" s="1" t="s">
        <v>196</v>
      </c>
      <c r="R113" s="229">
        <v>0</v>
      </c>
      <c r="S113" s="229">
        <v>0.70833333333333337</v>
      </c>
      <c r="T113" s="1" t="s">
        <v>707</v>
      </c>
      <c r="U113" s="1" t="s">
        <v>196</v>
      </c>
      <c r="V113" s="1" t="s">
        <v>196</v>
      </c>
      <c r="W113" s="1" t="s">
        <v>196</v>
      </c>
      <c r="X113" s="1" t="s">
        <v>196</v>
      </c>
      <c r="Y113" s="1" t="s">
        <v>196</v>
      </c>
      <c r="Z113" s="1" t="s">
        <v>196</v>
      </c>
      <c r="AA113" s="1" t="s">
        <v>707</v>
      </c>
      <c r="AB113" s="1" t="s">
        <v>707</v>
      </c>
      <c r="AC113" s="1" t="s">
        <v>707</v>
      </c>
      <c r="AD113" s="1" t="s">
        <v>707</v>
      </c>
      <c r="AE113" s="1" t="s">
        <v>2053</v>
      </c>
      <c r="AF113" s="1" t="s">
        <v>276</v>
      </c>
      <c r="AG113" s="1" t="s">
        <v>196</v>
      </c>
      <c r="AH113" s="1" t="s">
        <v>105</v>
      </c>
      <c r="AI113" s="1" t="s">
        <v>2053</v>
      </c>
      <c r="AJ113" s="1" t="s">
        <v>276</v>
      </c>
      <c r="AK113" s="1" t="s">
        <v>196</v>
      </c>
      <c r="AL113" s="1" t="s">
        <v>105</v>
      </c>
      <c r="AM113" s="1">
        <v>300</v>
      </c>
      <c r="AN113" s="1">
        <v>290</v>
      </c>
      <c r="AO113" s="1">
        <v>0</v>
      </c>
      <c r="AP113" s="1">
        <v>290</v>
      </c>
      <c r="AQ113" s="1">
        <v>300</v>
      </c>
      <c r="AR113" s="228">
        <v>46237</v>
      </c>
      <c r="AS113" s="228">
        <v>46254</v>
      </c>
      <c r="AT113" s="228">
        <v>46244</v>
      </c>
      <c r="AU113" s="228">
        <v>46244</v>
      </c>
      <c r="AV113" s="1" t="s">
        <v>3457</v>
      </c>
      <c r="AW113" s="1" t="s">
        <v>196</v>
      </c>
      <c r="AX113" s="1" t="s">
        <v>196</v>
      </c>
      <c r="AY113" s="1" t="s">
        <v>710</v>
      </c>
      <c r="AZ113" s="1" t="s">
        <v>711</v>
      </c>
      <c r="BA113" s="1" t="s">
        <v>196</v>
      </c>
      <c r="BB113" s="228">
        <v>46254</v>
      </c>
      <c r="BC113" s="228">
        <v>46254</v>
      </c>
      <c r="BD113" s="1" t="s">
        <v>712</v>
      </c>
      <c r="BE113" s="228">
        <v>46251</v>
      </c>
      <c r="BF113" s="1" t="s">
        <v>712</v>
      </c>
      <c r="BG113" s="228">
        <v>46251</v>
      </c>
      <c r="BH113" s="1">
        <v>290</v>
      </c>
      <c r="BI113" s="1">
        <v>300</v>
      </c>
      <c r="BJ113" s="1" t="s">
        <v>802</v>
      </c>
      <c r="BK113" s="1" t="s">
        <v>196</v>
      </c>
      <c r="BL113" s="1" t="s">
        <v>196</v>
      </c>
      <c r="BM113" s="1" t="s">
        <v>196</v>
      </c>
      <c r="BN113" s="1" t="s">
        <v>196</v>
      </c>
      <c r="BO113" s="1" t="s">
        <v>196</v>
      </c>
      <c r="BP113" s="1" t="s">
        <v>196</v>
      </c>
      <c r="BQ113" s="1" t="s">
        <v>196</v>
      </c>
      <c r="BR113" s="1" t="s">
        <v>196</v>
      </c>
      <c r="BS113" s="1" t="s">
        <v>196</v>
      </c>
      <c r="BT113" s="1" t="s">
        <v>2053</v>
      </c>
      <c r="BU113" s="1" t="s">
        <v>196</v>
      </c>
      <c r="BV113" s="1" t="s">
        <v>196</v>
      </c>
      <c r="BW113" s="1" t="s">
        <v>196</v>
      </c>
      <c r="BX113" s="1" t="s">
        <v>196</v>
      </c>
      <c r="BY113" s="1" t="s">
        <v>196</v>
      </c>
      <c r="BZ113" s="1" t="s">
        <v>196</v>
      </c>
      <c r="CA113" s="1" t="s">
        <v>196</v>
      </c>
      <c r="CB113" s="1" t="s">
        <v>196</v>
      </c>
      <c r="CC113" s="1" t="s">
        <v>196</v>
      </c>
      <c r="CD113" s="1" t="s">
        <v>1043</v>
      </c>
      <c r="CE113" s="1" t="s">
        <v>196</v>
      </c>
      <c r="CF113" s="1" t="s">
        <v>196</v>
      </c>
      <c r="CG113" s="1" t="s">
        <v>196</v>
      </c>
      <c r="CH113" s="1" t="s">
        <v>196</v>
      </c>
      <c r="CI113" s="1" t="s">
        <v>196</v>
      </c>
      <c r="CJ113" s="1" t="s">
        <v>196</v>
      </c>
      <c r="CK113" s="1" t="s">
        <v>196</v>
      </c>
      <c r="CL113" s="1" t="s">
        <v>196</v>
      </c>
      <c r="CM113" s="1" t="s">
        <v>196</v>
      </c>
      <c r="CN113" s="1" t="s">
        <v>2053</v>
      </c>
      <c r="CO113" s="1" t="s">
        <v>196</v>
      </c>
      <c r="CP113" s="1" t="s">
        <v>196</v>
      </c>
      <c r="CQ113" s="1" t="s">
        <v>196</v>
      </c>
      <c r="CR113" s="1" t="s">
        <v>196</v>
      </c>
      <c r="CS113" s="1" t="s">
        <v>196</v>
      </c>
      <c r="CT113" s="1" t="s">
        <v>196</v>
      </c>
      <c r="CU113" s="1" t="s">
        <v>196</v>
      </c>
      <c r="CV113" s="1" t="s">
        <v>196</v>
      </c>
      <c r="CW113" s="1" t="s">
        <v>196</v>
      </c>
      <c r="CX113" s="1" t="s">
        <v>3221</v>
      </c>
      <c r="CY113" s="1" t="s">
        <v>3222</v>
      </c>
      <c r="CZ113" s="1" t="s">
        <v>3222</v>
      </c>
      <c r="DA113" s="1" t="s">
        <v>3224</v>
      </c>
      <c r="DB113" s="1" t="s">
        <v>3224</v>
      </c>
      <c r="DC113" s="1" t="s">
        <v>707</v>
      </c>
      <c r="DD113" s="1" t="s">
        <v>707</v>
      </c>
      <c r="DE113" s="1" t="s">
        <v>707</v>
      </c>
      <c r="DF113" s="1" t="s">
        <v>796</v>
      </c>
      <c r="DG113" s="1" t="s">
        <v>797</v>
      </c>
    </row>
    <row r="114" spans="1:111">
      <c r="A114" s="232" t="s">
        <v>4537</v>
      </c>
      <c r="B114" s="1" t="s">
        <v>699</v>
      </c>
      <c r="C114" s="1" t="s">
        <v>700</v>
      </c>
      <c r="D114" s="1" t="s">
        <v>869</v>
      </c>
      <c r="E114" s="1" t="s">
        <v>870</v>
      </c>
      <c r="F114" s="1" t="s">
        <v>877</v>
      </c>
      <c r="G114" s="1" t="s">
        <v>502</v>
      </c>
      <c r="H114" s="228">
        <v>46251</v>
      </c>
      <c r="I114" s="1" t="s">
        <v>326</v>
      </c>
      <c r="J114" s="1" t="s">
        <v>3302</v>
      </c>
      <c r="K114" s="1" t="s">
        <v>3526</v>
      </c>
      <c r="L114" s="1" t="s">
        <v>796</v>
      </c>
      <c r="M114" s="1" t="s">
        <v>797</v>
      </c>
      <c r="N114" s="1" t="s">
        <v>196</v>
      </c>
      <c r="O114" s="1" t="s">
        <v>196</v>
      </c>
      <c r="P114" s="1" t="s">
        <v>196</v>
      </c>
      <c r="Q114" s="1" t="s">
        <v>196</v>
      </c>
      <c r="R114" s="229">
        <v>0</v>
      </c>
      <c r="S114" s="229">
        <v>0.70833333333333337</v>
      </c>
      <c r="T114" s="1" t="s">
        <v>707</v>
      </c>
      <c r="U114" s="1" t="s">
        <v>196</v>
      </c>
      <c r="V114" s="1" t="s">
        <v>196</v>
      </c>
      <c r="W114" s="1" t="s">
        <v>196</v>
      </c>
      <c r="X114" s="1" t="s">
        <v>196</v>
      </c>
      <c r="Y114" s="1" t="s">
        <v>196</v>
      </c>
      <c r="Z114" s="1" t="s">
        <v>196</v>
      </c>
      <c r="AA114" s="1" t="s">
        <v>842</v>
      </c>
      <c r="AB114" s="1" t="s">
        <v>708</v>
      </c>
      <c r="AC114" s="1" t="s">
        <v>804</v>
      </c>
      <c r="AD114" s="1" t="s">
        <v>744</v>
      </c>
      <c r="AE114" s="1" t="s">
        <v>806</v>
      </c>
      <c r="AF114" s="1" t="s">
        <v>276</v>
      </c>
      <c r="AG114" s="1" t="s">
        <v>196</v>
      </c>
      <c r="AH114" s="1" t="s">
        <v>105</v>
      </c>
      <c r="AI114" s="1" t="s">
        <v>196</v>
      </c>
      <c r="AJ114" s="1" t="s">
        <v>196</v>
      </c>
      <c r="AK114" s="1" t="s">
        <v>196</v>
      </c>
      <c r="AL114" s="1" t="s">
        <v>196</v>
      </c>
      <c r="AM114" s="1">
        <v>4500</v>
      </c>
      <c r="AN114" s="1">
        <v>4500</v>
      </c>
      <c r="AO114" s="1">
        <v>4500</v>
      </c>
      <c r="AP114" s="1">
        <v>4500</v>
      </c>
      <c r="AQ114" s="1">
        <v>4500</v>
      </c>
      <c r="AR114" s="228">
        <v>46241</v>
      </c>
      <c r="AS114" s="228">
        <v>46255</v>
      </c>
      <c r="AT114" s="228">
        <v>46251</v>
      </c>
      <c r="AU114" s="228">
        <v>46251</v>
      </c>
      <c r="AV114" s="1" t="s">
        <v>491</v>
      </c>
      <c r="AW114" s="1" t="s">
        <v>196</v>
      </c>
      <c r="AX114" s="1" t="s">
        <v>196</v>
      </c>
      <c r="AY114" s="1" t="s">
        <v>710</v>
      </c>
      <c r="AZ114" s="1" t="s">
        <v>711</v>
      </c>
      <c r="BA114" s="1" t="s">
        <v>196</v>
      </c>
      <c r="BB114" s="228">
        <v>46255</v>
      </c>
      <c r="BC114" s="228">
        <v>46255</v>
      </c>
      <c r="BD114" s="1" t="s">
        <v>712</v>
      </c>
      <c r="BE114" s="228">
        <v>46251</v>
      </c>
      <c r="BF114" s="1" t="s">
        <v>712</v>
      </c>
      <c r="BG114" s="228">
        <v>46251</v>
      </c>
      <c r="BH114" s="1">
        <v>4500</v>
      </c>
      <c r="BI114" s="1">
        <v>4500</v>
      </c>
      <c r="BJ114" s="1" t="s">
        <v>808</v>
      </c>
      <c r="BK114" s="1" t="s">
        <v>196</v>
      </c>
      <c r="BL114" s="1" t="s">
        <v>196</v>
      </c>
      <c r="BM114" s="1" t="s">
        <v>196</v>
      </c>
      <c r="BN114" s="1" t="s">
        <v>196</v>
      </c>
      <c r="BO114" s="1" t="s">
        <v>196</v>
      </c>
      <c r="BP114" s="1" t="s">
        <v>196</v>
      </c>
      <c r="BQ114" s="1" t="s">
        <v>196</v>
      </c>
      <c r="BR114" s="1" t="s">
        <v>196</v>
      </c>
      <c r="BS114" s="1" t="s">
        <v>196</v>
      </c>
      <c r="BT114" s="1" t="s">
        <v>806</v>
      </c>
      <c r="BU114" s="1" t="s">
        <v>196</v>
      </c>
      <c r="BV114" s="1" t="s">
        <v>196</v>
      </c>
      <c r="BW114" s="1" t="s">
        <v>196</v>
      </c>
      <c r="BX114" s="1" t="s">
        <v>196</v>
      </c>
      <c r="BY114" s="1" t="s">
        <v>196</v>
      </c>
      <c r="BZ114" s="1" t="s">
        <v>196</v>
      </c>
      <c r="CA114" s="1" t="s">
        <v>196</v>
      </c>
      <c r="CB114" s="1" t="s">
        <v>196</v>
      </c>
      <c r="CC114" s="1" t="s">
        <v>196</v>
      </c>
      <c r="CD114" s="1" t="s">
        <v>809</v>
      </c>
      <c r="CE114" s="1" t="s">
        <v>809</v>
      </c>
      <c r="CF114" s="1" t="s">
        <v>196</v>
      </c>
      <c r="CG114" s="1" t="s">
        <v>196</v>
      </c>
      <c r="CH114" s="1" t="s">
        <v>196</v>
      </c>
      <c r="CI114" s="1" t="s">
        <v>196</v>
      </c>
      <c r="CJ114" s="1" t="s">
        <v>196</v>
      </c>
      <c r="CK114" s="1" t="s">
        <v>196</v>
      </c>
      <c r="CL114" s="1" t="s">
        <v>196</v>
      </c>
      <c r="CM114" s="1" t="s">
        <v>196</v>
      </c>
      <c r="CN114" s="1" t="s">
        <v>807</v>
      </c>
      <c r="CO114" s="1" t="s">
        <v>807</v>
      </c>
      <c r="CP114" s="1" t="s">
        <v>196</v>
      </c>
      <c r="CQ114" s="1" t="s">
        <v>196</v>
      </c>
      <c r="CR114" s="1" t="s">
        <v>196</v>
      </c>
      <c r="CS114" s="1" t="s">
        <v>196</v>
      </c>
      <c r="CT114" s="1" t="s">
        <v>196</v>
      </c>
      <c r="CU114" s="1" t="s">
        <v>196</v>
      </c>
      <c r="CV114" s="1" t="s">
        <v>196</v>
      </c>
      <c r="CW114" s="1" t="s">
        <v>196</v>
      </c>
      <c r="CX114" s="1" t="s">
        <v>3221</v>
      </c>
      <c r="CY114" s="1" t="s">
        <v>3222</v>
      </c>
      <c r="CZ114" s="1" t="s">
        <v>3222</v>
      </c>
      <c r="DA114" s="1" t="s">
        <v>3225</v>
      </c>
      <c r="DB114" s="1" t="s">
        <v>3224</v>
      </c>
      <c r="DC114" s="1" t="s">
        <v>708</v>
      </c>
      <c r="DD114" s="1" t="s">
        <v>842</v>
      </c>
      <c r="DE114" s="1" t="s">
        <v>707</v>
      </c>
      <c r="DF114" s="1" t="s">
        <v>796</v>
      </c>
      <c r="DG114" s="1" t="s">
        <v>797</v>
      </c>
    </row>
    <row r="115" spans="1:111">
      <c r="A115" s="232" t="s">
        <v>4537</v>
      </c>
      <c r="B115" s="1" t="s">
        <v>699</v>
      </c>
      <c r="C115" s="1" t="s">
        <v>700</v>
      </c>
      <c r="D115" s="1" t="s">
        <v>851</v>
      </c>
      <c r="E115" s="1" t="s">
        <v>852</v>
      </c>
      <c r="F115" s="1" t="s">
        <v>855</v>
      </c>
      <c r="G115" s="1" t="s">
        <v>39</v>
      </c>
      <c r="H115" s="228">
        <v>46245</v>
      </c>
      <c r="I115" s="1" t="s">
        <v>356</v>
      </c>
      <c r="J115" s="1" t="s">
        <v>3393</v>
      </c>
      <c r="K115" s="1" t="s">
        <v>3394</v>
      </c>
      <c r="L115" s="1" t="s">
        <v>788</v>
      </c>
      <c r="M115" s="1" t="s">
        <v>789</v>
      </c>
      <c r="N115" s="1" t="s">
        <v>796</v>
      </c>
      <c r="O115" s="1" t="s">
        <v>797</v>
      </c>
      <c r="P115" s="1" t="s">
        <v>716</v>
      </c>
      <c r="Q115" s="1" t="s">
        <v>717</v>
      </c>
      <c r="R115" s="229">
        <v>0</v>
      </c>
      <c r="S115" s="229">
        <v>0.67500000000000004</v>
      </c>
      <c r="T115" s="1" t="s">
        <v>707</v>
      </c>
      <c r="U115" s="1" t="s">
        <v>196</v>
      </c>
      <c r="V115" s="1" t="s">
        <v>196</v>
      </c>
      <c r="W115" s="1" t="s">
        <v>196</v>
      </c>
      <c r="X115" s="1" t="s">
        <v>196</v>
      </c>
      <c r="Y115" s="1" t="s">
        <v>196</v>
      </c>
      <c r="Z115" s="1" t="s">
        <v>196</v>
      </c>
      <c r="AA115" s="1" t="s">
        <v>721</v>
      </c>
      <c r="AB115" s="1" t="s">
        <v>708</v>
      </c>
      <c r="AC115" s="1" t="s">
        <v>3395</v>
      </c>
      <c r="AD115" s="1" t="s">
        <v>3396</v>
      </c>
      <c r="AE115" s="1" t="s">
        <v>196</v>
      </c>
      <c r="AF115" s="1" t="s">
        <v>196</v>
      </c>
      <c r="AG115" s="1" t="s">
        <v>196</v>
      </c>
      <c r="AH115" s="1" t="s">
        <v>196</v>
      </c>
      <c r="AI115" s="1" t="s">
        <v>826</v>
      </c>
      <c r="AJ115" s="1" t="s">
        <v>276</v>
      </c>
      <c r="AK115" s="1" t="s">
        <v>88</v>
      </c>
      <c r="AL115" s="1" t="s">
        <v>14</v>
      </c>
      <c r="AM115" s="1">
        <v>20000</v>
      </c>
      <c r="AN115" s="1">
        <v>10000</v>
      </c>
      <c r="AO115" s="1">
        <v>10000</v>
      </c>
      <c r="AP115" s="1">
        <v>9800</v>
      </c>
      <c r="AQ115" s="1">
        <v>19400</v>
      </c>
      <c r="AR115" s="228">
        <v>46241</v>
      </c>
      <c r="AS115" s="228">
        <v>46251</v>
      </c>
      <c r="AT115" s="228">
        <v>46245</v>
      </c>
      <c r="AU115" s="228">
        <v>46245</v>
      </c>
      <c r="AV115" s="1" t="s">
        <v>39</v>
      </c>
      <c r="AW115" s="1" t="s">
        <v>196</v>
      </c>
      <c r="AX115" s="1" t="s">
        <v>196</v>
      </c>
      <c r="AY115" s="1" t="s">
        <v>710</v>
      </c>
      <c r="AZ115" s="1" t="s">
        <v>711</v>
      </c>
      <c r="BA115" s="1" t="s">
        <v>196</v>
      </c>
      <c r="BB115" s="228">
        <v>46251</v>
      </c>
      <c r="BC115" s="228">
        <v>46251</v>
      </c>
      <c r="BD115" s="1" t="s">
        <v>712</v>
      </c>
      <c r="BE115" s="228">
        <v>46245</v>
      </c>
      <c r="BF115" s="1" t="s">
        <v>712</v>
      </c>
      <c r="BG115" s="228">
        <v>46245</v>
      </c>
      <c r="BH115" s="1">
        <v>10000</v>
      </c>
      <c r="BI115" s="1">
        <v>20000</v>
      </c>
      <c r="BJ115" s="1" t="s">
        <v>859</v>
      </c>
      <c r="BK115" s="1" t="s">
        <v>860</v>
      </c>
      <c r="BL115" s="1" t="s">
        <v>196</v>
      </c>
      <c r="BM115" s="1" t="s">
        <v>196</v>
      </c>
      <c r="BN115" s="1" t="s">
        <v>196</v>
      </c>
      <c r="BO115" s="1" t="s">
        <v>196</v>
      </c>
      <c r="BP115" s="1" t="s">
        <v>196</v>
      </c>
      <c r="BQ115" s="1" t="s">
        <v>196</v>
      </c>
      <c r="BR115" s="1" t="s">
        <v>196</v>
      </c>
      <c r="BS115" s="1" t="s">
        <v>196</v>
      </c>
      <c r="BT115" s="1" t="s">
        <v>861</v>
      </c>
      <c r="BU115" s="1" t="s">
        <v>862</v>
      </c>
      <c r="BV115" s="1" t="s">
        <v>196</v>
      </c>
      <c r="BW115" s="1" t="s">
        <v>196</v>
      </c>
      <c r="BX115" s="1" t="s">
        <v>196</v>
      </c>
      <c r="BY115" s="1" t="s">
        <v>196</v>
      </c>
      <c r="BZ115" s="1" t="s">
        <v>196</v>
      </c>
      <c r="CA115" s="1" t="s">
        <v>196</v>
      </c>
      <c r="CB115" s="1" t="s">
        <v>196</v>
      </c>
      <c r="CC115" s="1" t="s">
        <v>196</v>
      </c>
      <c r="CD115" s="1" t="s">
        <v>827</v>
      </c>
      <c r="CE115" s="1" t="s">
        <v>196</v>
      </c>
      <c r="CF115" s="1" t="s">
        <v>196</v>
      </c>
      <c r="CG115" s="1" t="s">
        <v>196</v>
      </c>
      <c r="CH115" s="1" t="s">
        <v>196</v>
      </c>
      <c r="CI115" s="1" t="s">
        <v>196</v>
      </c>
      <c r="CJ115" s="1" t="s">
        <v>196</v>
      </c>
      <c r="CK115" s="1" t="s">
        <v>196</v>
      </c>
      <c r="CL115" s="1" t="s">
        <v>196</v>
      </c>
      <c r="CM115" s="1" t="s">
        <v>196</v>
      </c>
      <c r="CN115" s="1" t="s">
        <v>826</v>
      </c>
      <c r="CO115" s="1" t="s">
        <v>196</v>
      </c>
      <c r="CP115" s="1" t="s">
        <v>196</v>
      </c>
      <c r="CQ115" s="1" t="s">
        <v>196</v>
      </c>
      <c r="CR115" s="1" t="s">
        <v>196</v>
      </c>
      <c r="CS115" s="1" t="s">
        <v>196</v>
      </c>
      <c r="CT115" s="1" t="s">
        <v>196</v>
      </c>
      <c r="CU115" s="1" t="s">
        <v>196</v>
      </c>
      <c r="CV115" s="1" t="s">
        <v>196</v>
      </c>
      <c r="CW115" s="1" t="s">
        <v>196</v>
      </c>
      <c r="CX115" s="1" t="s">
        <v>3221</v>
      </c>
      <c r="CY115" s="1" t="s">
        <v>3222</v>
      </c>
      <c r="CZ115" s="1" t="s">
        <v>3222</v>
      </c>
      <c r="DA115" s="1" t="s">
        <v>3225</v>
      </c>
      <c r="DB115" s="1" t="s">
        <v>3397</v>
      </c>
      <c r="DC115" s="1" t="s">
        <v>708</v>
      </c>
      <c r="DD115" s="1" t="s">
        <v>721</v>
      </c>
      <c r="DE115" s="1" t="s">
        <v>707</v>
      </c>
      <c r="DF115" s="1" t="s">
        <v>796</v>
      </c>
      <c r="DG115" s="1" t="s">
        <v>797</v>
      </c>
    </row>
    <row r="116" spans="1:111">
      <c r="A116" s="232" t="s">
        <v>4537</v>
      </c>
      <c r="B116" s="1" t="s">
        <v>699</v>
      </c>
      <c r="C116" s="1" t="s">
        <v>700</v>
      </c>
      <c r="D116" s="1" t="s">
        <v>851</v>
      </c>
      <c r="E116" s="1" t="s">
        <v>852</v>
      </c>
      <c r="F116" s="1" t="s">
        <v>855</v>
      </c>
      <c r="G116" s="1" t="s">
        <v>39</v>
      </c>
      <c r="H116" s="228">
        <v>46245</v>
      </c>
      <c r="I116" s="1" t="s">
        <v>356</v>
      </c>
      <c r="J116" s="1" t="s">
        <v>3393</v>
      </c>
      <c r="K116" s="1" t="s">
        <v>3398</v>
      </c>
      <c r="L116" s="1" t="s">
        <v>788</v>
      </c>
      <c r="M116" s="1" t="s">
        <v>789</v>
      </c>
      <c r="N116" s="1" t="s">
        <v>796</v>
      </c>
      <c r="O116" s="1" t="s">
        <v>797</v>
      </c>
      <c r="P116" s="1" t="s">
        <v>716</v>
      </c>
      <c r="Q116" s="1" t="s">
        <v>717</v>
      </c>
      <c r="R116" s="229">
        <v>0</v>
      </c>
      <c r="S116" s="229">
        <v>0.70833333333333337</v>
      </c>
      <c r="T116" s="1" t="s">
        <v>707</v>
      </c>
      <c r="U116" s="1" t="s">
        <v>196</v>
      </c>
      <c r="V116" s="1" t="s">
        <v>196</v>
      </c>
      <c r="W116" s="1" t="s">
        <v>196</v>
      </c>
      <c r="X116" s="1" t="s">
        <v>196</v>
      </c>
      <c r="Y116" s="1" t="s">
        <v>196</v>
      </c>
      <c r="Z116" s="1" t="s">
        <v>196</v>
      </c>
      <c r="AA116" s="1" t="s">
        <v>721</v>
      </c>
      <c r="AB116" s="1" t="s">
        <v>707</v>
      </c>
      <c r="AC116" s="1" t="s">
        <v>744</v>
      </c>
      <c r="AD116" s="1" t="s">
        <v>751</v>
      </c>
      <c r="AE116" s="1" t="s">
        <v>196</v>
      </c>
      <c r="AF116" s="1" t="s">
        <v>196</v>
      </c>
      <c r="AG116" s="1" t="s">
        <v>196</v>
      </c>
      <c r="AH116" s="1" t="s">
        <v>196</v>
      </c>
      <c r="AI116" s="1" t="s">
        <v>826</v>
      </c>
      <c r="AJ116" s="1" t="s">
        <v>276</v>
      </c>
      <c r="AK116" s="1" t="s">
        <v>88</v>
      </c>
      <c r="AL116" s="1" t="s">
        <v>14</v>
      </c>
      <c r="AM116" s="1">
        <v>20000</v>
      </c>
      <c r="AN116" s="1">
        <v>10000</v>
      </c>
      <c r="AO116" s="1">
        <v>10000</v>
      </c>
      <c r="AP116" s="1">
        <v>200</v>
      </c>
      <c r="AQ116" s="1">
        <v>600</v>
      </c>
      <c r="AR116" s="228">
        <v>46241</v>
      </c>
      <c r="AS116" s="228">
        <v>46251</v>
      </c>
      <c r="AT116" s="228">
        <v>46245</v>
      </c>
      <c r="AU116" s="228">
        <v>46245</v>
      </c>
      <c r="AV116" s="1" t="s">
        <v>39</v>
      </c>
      <c r="AW116" s="1" t="s">
        <v>196</v>
      </c>
      <c r="AX116" s="1" t="s">
        <v>196</v>
      </c>
      <c r="AY116" s="1" t="s">
        <v>710</v>
      </c>
      <c r="AZ116" s="1" t="s">
        <v>711</v>
      </c>
      <c r="BA116" s="1" t="s">
        <v>196</v>
      </c>
      <c r="BB116" s="228">
        <v>46251</v>
      </c>
      <c r="BC116" s="228">
        <v>46251</v>
      </c>
      <c r="BD116" s="1" t="s">
        <v>712</v>
      </c>
      <c r="BE116" s="228">
        <v>46245</v>
      </c>
      <c r="BF116" s="1" t="s">
        <v>712</v>
      </c>
      <c r="BG116" s="228">
        <v>46245</v>
      </c>
      <c r="BH116" s="1">
        <v>10000</v>
      </c>
      <c r="BI116" s="1">
        <v>20000</v>
      </c>
      <c r="BJ116" s="1" t="s">
        <v>859</v>
      </c>
      <c r="BK116" s="1" t="s">
        <v>860</v>
      </c>
      <c r="BL116" s="1" t="s">
        <v>196</v>
      </c>
      <c r="BM116" s="1" t="s">
        <v>196</v>
      </c>
      <c r="BN116" s="1" t="s">
        <v>196</v>
      </c>
      <c r="BO116" s="1" t="s">
        <v>196</v>
      </c>
      <c r="BP116" s="1" t="s">
        <v>196</v>
      </c>
      <c r="BQ116" s="1" t="s">
        <v>196</v>
      </c>
      <c r="BR116" s="1" t="s">
        <v>196</v>
      </c>
      <c r="BS116" s="1" t="s">
        <v>196</v>
      </c>
      <c r="BT116" s="1" t="s">
        <v>861</v>
      </c>
      <c r="BU116" s="1" t="s">
        <v>862</v>
      </c>
      <c r="BV116" s="1" t="s">
        <v>196</v>
      </c>
      <c r="BW116" s="1" t="s">
        <v>196</v>
      </c>
      <c r="BX116" s="1" t="s">
        <v>196</v>
      </c>
      <c r="BY116" s="1" t="s">
        <v>196</v>
      </c>
      <c r="BZ116" s="1" t="s">
        <v>196</v>
      </c>
      <c r="CA116" s="1" t="s">
        <v>196</v>
      </c>
      <c r="CB116" s="1" t="s">
        <v>196</v>
      </c>
      <c r="CC116" s="1" t="s">
        <v>196</v>
      </c>
      <c r="CD116" s="1" t="s">
        <v>827</v>
      </c>
      <c r="CE116" s="1" t="s">
        <v>196</v>
      </c>
      <c r="CF116" s="1" t="s">
        <v>196</v>
      </c>
      <c r="CG116" s="1" t="s">
        <v>196</v>
      </c>
      <c r="CH116" s="1" t="s">
        <v>196</v>
      </c>
      <c r="CI116" s="1" t="s">
        <v>196</v>
      </c>
      <c r="CJ116" s="1" t="s">
        <v>196</v>
      </c>
      <c r="CK116" s="1" t="s">
        <v>196</v>
      </c>
      <c r="CL116" s="1" t="s">
        <v>196</v>
      </c>
      <c r="CM116" s="1" t="s">
        <v>196</v>
      </c>
      <c r="CN116" s="1" t="s">
        <v>826</v>
      </c>
      <c r="CO116" s="1" t="s">
        <v>196</v>
      </c>
      <c r="CP116" s="1" t="s">
        <v>196</v>
      </c>
      <c r="CQ116" s="1" t="s">
        <v>196</v>
      </c>
      <c r="CR116" s="1" t="s">
        <v>196</v>
      </c>
      <c r="CS116" s="1" t="s">
        <v>196</v>
      </c>
      <c r="CT116" s="1" t="s">
        <v>196</v>
      </c>
      <c r="CU116" s="1" t="s">
        <v>196</v>
      </c>
      <c r="CV116" s="1" t="s">
        <v>196</v>
      </c>
      <c r="CW116" s="1" t="s">
        <v>196</v>
      </c>
      <c r="CX116" s="1" t="s">
        <v>3221</v>
      </c>
      <c r="CY116" s="1" t="s">
        <v>3222</v>
      </c>
      <c r="CZ116" s="1" t="s">
        <v>3222</v>
      </c>
      <c r="DA116" s="1" t="s">
        <v>3397</v>
      </c>
      <c r="DB116" s="1" t="s">
        <v>3224</v>
      </c>
      <c r="DC116" s="1" t="s">
        <v>707</v>
      </c>
      <c r="DD116" s="1" t="s">
        <v>721</v>
      </c>
      <c r="DE116" s="1" t="s">
        <v>707</v>
      </c>
      <c r="DF116" s="1" t="s">
        <v>796</v>
      </c>
      <c r="DG116" s="1" t="s">
        <v>797</v>
      </c>
    </row>
    <row r="117" spans="1:111">
      <c r="A117" s="232" t="s">
        <v>4537</v>
      </c>
      <c r="B117" s="1" t="s">
        <v>699</v>
      </c>
      <c r="C117" s="1" t="s">
        <v>700</v>
      </c>
      <c r="D117" s="1" t="s">
        <v>869</v>
      </c>
      <c r="E117" s="1" t="s">
        <v>870</v>
      </c>
      <c r="F117" s="1" t="s">
        <v>877</v>
      </c>
      <c r="G117" s="1" t="s">
        <v>502</v>
      </c>
      <c r="H117" s="228">
        <v>46245</v>
      </c>
      <c r="I117" s="1" t="s">
        <v>353</v>
      </c>
      <c r="J117" s="1" t="s">
        <v>3297</v>
      </c>
      <c r="K117" s="1" t="s">
        <v>3455</v>
      </c>
      <c r="L117" s="1" t="s">
        <v>776</v>
      </c>
      <c r="M117" s="1" t="s">
        <v>777</v>
      </c>
      <c r="N117" s="1" t="s">
        <v>196</v>
      </c>
      <c r="O117" s="1" t="s">
        <v>196</v>
      </c>
      <c r="P117" s="1" t="s">
        <v>196</v>
      </c>
      <c r="Q117" s="1" t="s">
        <v>196</v>
      </c>
      <c r="R117" s="229">
        <v>0</v>
      </c>
      <c r="S117" s="229">
        <v>0.64583333333333337</v>
      </c>
      <c r="T117" s="1" t="s">
        <v>707</v>
      </c>
      <c r="U117" s="1" t="s">
        <v>196</v>
      </c>
      <c r="V117" s="1" t="s">
        <v>196</v>
      </c>
      <c r="W117" s="1" t="s">
        <v>196</v>
      </c>
      <c r="X117" s="1" t="s">
        <v>196</v>
      </c>
      <c r="Y117" s="1" t="s">
        <v>196</v>
      </c>
      <c r="Z117" s="1" t="s">
        <v>196</v>
      </c>
      <c r="AA117" s="1" t="s">
        <v>937</v>
      </c>
      <c r="AB117" s="1" t="s">
        <v>708</v>
      </c>
      <c r="AC117" s="1" t="s">
        <v>871</v>
      </c>
      <c r="AD117" s="1" t="s">
        <v>3456</v>
      </c>
      <c r="AE117" s="1" t="s">
        <v>800</v>
      </c>
      <c r="AF117" s="1" t="s">
        <v>276</v>
      </c>
      <c r="AG117" s="1" t="s">
        <v>196</v>
      </c>
      <c r="AH117" s="1" t="s">
        <v>105</v>
      </c>
      <c r="AI117" s="1" t="s">
        <v>801</v>
      </c>
      <c r="AJ117" s="1" t="s">
        <v>276</v>
      </c>
      <c r="AK117" s="1" t="s">
        <v>196</v>
      </c>
      <c r="AL117" s="1" t="s">
        <v>122</v>
      </c>
      <c r="AM117" s="1">
        <v>4500</v>
      </c>
      <c r="AN117" s="1">
        <v>4500</v>
      </c>
      <c r="AO117" s="1">
        <v>3300</v>
      </c>
      <c r="AP117" s="1">
        <v>3300</v>
      </c>
      <c r="AQ117" s="1">
        <v>3300</v>
      </c>
      <c r="AR117" s="228">
        <v>46240</v>
      </c>
      <c r="AS117" s="228">
        <v>46252</v>
      </c>
      <c r="AT117" s="228">
        <v>46244</v>
      </c>
      <c r="AU117" s="228">
        <v>46245</v>
      </c>
      <c r="AV117" s="1" t="s">
        <v>491</v>
      </c>
      <c r="AW117" s="1" t="s">
        <v>196</v>
      </c>
      <c r="AX117" s="1" t="s">
        <v>196</v>
      </c>
      <c r="AY117" s="1" t="s">
        <v>710</v>
      </c>
      <c r="AZ117" s="1" t="s">
        <v>711</v>
      </c>
      <c r="BA117" s="1" t="s">
        <v>196</v>
      </c>
      <c r="BB117" s="228">
        <v>46252</v>
      </c>
      <c r="BC117" s="228">
        <v>46252</v>
      </c>
      <c r="BD117" s="1" t="s">
        <v>712</v>
      </c>
      <c r="BE117" s="228">
        <v>46245</v>
      </c>
      <c r="BF117" s="1" t="s">
        <v>712</v>
      </c>
      <c r="BG117" s="228">
        <v>46245</v>
      </c>
      <c r="BH117" s="1">
        <v>4500</v>
      </c>
      <c r="BI117" s="1">
        <v>4500</v>
      </c>
      <c r="BJ117" s="1" t="s">
        <v>802</v>
      </c>
      <c r="BK117" s="1" t="s">
        <v>196</v>
      </c>
      <c r="BL117" s="1" t="s">
        <v>196</v>
      </c>
      <c r="BM117" s="1" t="s">
        <v>196</v>
      </c>
      <c r="BN117" s="1" t="s">
        <v>196</v>
      </c>
      <c r="BO117" s="1" t="s">
        <v>196</v>
      </c>
      <c r="BP117" s="1" t="s">
        <v>196</v>
      </c>
      <c r="BQ117" s="1" t="s">
        <v>196</v>
      </c>
      <c r="BR117" s="1" t="s">
        <v>196</v>
      </c>
      <c r="BS117" s="1" t="s">
        <v>196</v>
      </c>
      <c r="BT117" s="1" t="s">
        <v>800</v>
      </c>
      <c r="BU117" s="1" t="s">
        <v>196</v>
      </c>
      <c r="BV117" s="1" t="s">
        <v>196</v>
      </c>
      <c r="BW117" s="1" t="s">
        <v>196</v>
      </c>
      <c r="BX117" s="1" t="s">
        <v>196</v>
      </c>
      <c r="BY117" s="1" t="s">
        <v>196</v>
      </c>
      <c r="BZ117" s="1" t="s">
        <v>196</v>
      </c>
      <c r="CA117" s="1" t="s">
        <v>196</v>
      </c>
      <c r="CB117" s="1" t="s">
        <v>196</v>
      </c>
      <c r="CC117" s="1" t="s">
        <v>196</v>
      </c>
      <c r="CD117" s="1" t="s">
        <v>803</v>
      </c>
      <c r="CE117" s="1" t="s">
        <v>196</v>
      </c>
      <c r="CF117" s="1" t="s">
        <v>196</v>
      </c>
      <c r="CG117" s="1" t="s">
        <v>196</v>
      </c>
      <c r="CH117" s="1" t="s">
        <v>196</v>
      </c>
      <c r="CI117" s="1" t="s">
        <v>196</v>
      </c>
      <c r="CJ117" s="1" t="s">
        <v>196</v>
      </c>
      <c r="CK117" s="1" t="s">
        <v>196</v>
      </c>
      <c r="CL117" s="1" t="s">
        <v>196</v>
      </c>
      <c r="CM117" s="1" t="s">
        <v>196</v>
      </c>
      <c r="CN117" s="1" t="s">
        <v>801</v>
      </c>
      <c r="CO117" s="1" t="s">
        <v>196</v>
      </c>
      <c r="CP117" s="1" t="s">
        <v>196</v>
      </c>
      <c r="CQ117" s="1" t="s">
        <v>196</v>
      </c>
      <c r="CR117" s="1" t="s">
        <v>196</v>
      </c>
      <c r="CS117" s="1" t="s">
        <v>196</v>
      </c>
      <c r="CT117" s="1" t="s">
        <v>196</v>
      </c>
      <c r="CU117" s="1" t="s">
        <v>196</v>
      </c>
      <c r="CV117" s="1" t="s">
        <v>196</v>
      </c>
      <c r="CW117" s="1" t="s">
        <v>196</v>
      </c>
      <c r="CX117" s="1" t="s">
        <v>3221</v>
      </c>
      <c r="CY117" s="1" t="s">
        <v>3222</v>
      </c>
      <c r="CZ117" s="1" t="s">
        <v>3222</v>
      </c>
      <c r="DA117" s="1" t="s">
        <v>3225</v>
      </c>
      <c r="DB117" s="1" t="s">
        <v>3290</v>
      </c>
      <c r="DC117" s="1" t="s">
        <v>708</v>
      </c>
      <c r="DD117" s="1" t="s">
        <v>937</v>
      </c>
      <c r="DE117" s="1" t="s">
        <v>707</v>
      </c>
      <c r="DF117" s="1" t="s">
        <v>776</v>
      </c>
      <c r="DG117" s="1" t="s">
        <v>777</v>
      </c>
    </row>
    <row r="118" spans="1:111">
      <c r="A118" s="232" t="s">
        <v>4537</v>
      </c>
      <c r="B118" s="1" t="s">
        <v>699</v>
      </c>
      <c r="C118" s="1" t="s">
        <v>700</v>
      </c>
      <c r="D118" s="1" t="s">
        <v>785</v>
      </c>
      <c r="E118" s="1" t="s">
        <v>786</v>
      </c>
      <c r="F118" s="1" t="s">
        <v>787</v>
      </c>
      <c r="G118" s="1" t="s">
        <v>36</v>
      </c>
      <c r="H118" s="228">
        <v>46244</v>
      </c>
      <c r="I118" s="1" t="s">
        <v>353</v>
      </c>
      <c r="J118" s="1" t="s">
        <v>3297</v>
      </c>
      <c r="K118" s="1" t="s">
        <v>3300</v>
      </c>
      <c r="L118" s="1" t="s">
        <v>788</v>
      </c>
      <c r="M118" s="1" t="s">
        <v>789</v>
      </c>
      <c r="N118" s="1" t="s">
        <v>776</v>
      </c>
      <c r="O118" s="1" t="s">
        <v>777</v>
      </c>
      <c r="P118" s="1" t="s">
        <v>196</v>
      </c>
      <c r="Q118" s="1" t="s">
        <v>196</v>
      </c>
      <c r="R118" s="229">
        <v>0</v>
      </c>
      <c r="S118" s="229">
        <v>0.53472222222222221</v>
      </c>
      <c r="T118" s="1" t="s">
        <v>707</v>
      </c>
      <c r="U118" s="1" t="s">
        <v>196</v>
      </c>
      <c r="V118" s="1" t="s">
        <v>196</v>
      </c>
      <c r="W118" s="1" t="s">
        <v>196</v>
      </c>
      <c r="X118" s="1" t="s">
        <v>196</v>
      </c>
      <c r="Y118" s="1" t="s">
        <v>196</v>
      </c>
      <c r="Z118" s="1" t="s">
        <v>196</v>
      </c>
      <c r="AA118" s="1" t="s">
        <v>745</v>
      </c>
      <c r="AB118" s="1" t="s">
        <v>743</v>
      </c>
      <c r="AC118" s="1" t="s">
        <v>715</v>
      </c>
      <c r="AD118" s="1" t="s">
        <v>3301</v>
      </c>
      <c r="AE118" s="1" t="s">
        <v>800</v>
      </c>
      <c r="AF118" s="1" t="s">
        <v>276</v>
      </c>
      <c r="AG118" s="1" t="s">
        <v>196</v>
      </c>
      <c r="AH118" s="1" t="s">
        <v>105</v>
      </c>
      <c r="AI118" s="1" t="s">
        <v>801</v>
      </c>
      <c r="AJ118" s="1" t="s">
        <v>276</v>
      </c>
      <c r="AK118" s="1" t="s">
        <v>196</v>
      </c>
      <c r="AL118" s="1" t="s">
        <v>122</v>
      </c>
      <c r="AM118" s="1">
        <v>4500</v>
      </c>
      <c r="AN118" s="1">
        <v>4500</v>
      </c>
      <c r="AO118" s="1">
        <v>3600</v>
      </c>
      <c r="AP118" s="1">
        <v>3600</v>
      </c>
      <c r="AQ118" s="1">
        <v>3600</v>
      </c>
      <c r="AR118" s="228">
        <v>46240</v>
      </c>
      <c r="AS118" s="228">
        <v>46252</v>
      </c>
      <c r="AT118" s="228">
        <v>46241</v>
      </c>
      <c r="AU118" s="228">
        <v>46244</v>
      </c>
      <c r="AV118" s="1" t="s">
        <v>491</v>
      </c>
      <c r="AW118" s="1" t="s">
        <v>196</v>
      </c>
      <c r="AX118" s="1" t="s">
        <v>196</v>
      </c>
      <c r="AY118" s="1" t="s">
        <v>710</v>
      </c>
      <c r="AZ118" s="1" t="s">
        <v>711</v>
      </c>
      <c r="BA118" s="1" t="s">
        <v>196</v>
      </c>
      <c r="BB118" s="228">
        <v>46252</v>
      </c>
      <c r="BC118" s="228">
        <v>46252</v>
      </c>
      <c r="BD118" s="1" t="s">
        <v>712</v>
      </c>
      <c r="BE118" s="228">
        <v>46244</v>
      </c>
      <c r="BF118" s="1" t="s">
        <v>712</v>
      </c>
      <c r="BG118" s="228">
        <v>46245</v>
      </c>
      <c r="BH118" s="1">
        <v>4500</v>
      </c>
      <c r="BI118" s="1">
        <v>4500</v>
      </c>
      <c r="BJ118" s="1" t="s">
        <v>802</v>
      </c>
      <c r="BK118" s="1" t="s">
        <v>196</v>
      </c>
      <c r="BL118" s="1" t="s">
        <v>196</v>
      </c>
      <c r="BM118" s="1" t="s">
        <v>196</v>
      </c>
      <c r="BN118" s="1" t="s">
        <v>196</v>
      </c>
      <c r="BO118" s="1" t="s">
        <v>196</v>
      </c>
      <c r="BP118" s="1" t="s">
        <v>196</v>
      </c>
      <c r="BQ118" s="1" t="s">
        <v>196</v>
      </c>
      <c r="BR118" s="1" t="s">
        <v>196</v>
      </c>
      <c r="BS118" s="1" t="s">
        <v>196</v>
      </c>
      <c r="BT118" s="1" t="s">
        <v>800</v>
      </c>
      <c r="BU118" s="1" t="s">
        <v>196</v>
      </c>
      <c r="BV118" s="1" t="s">
        <v>196</v>
      </c>
      <c r="BW118" s="1" t="s">
        <v>196</v>
      </c>
      <c r="BX118" s="1" t="s">
        <v>196</v>
      </c>
      <c r="BY118" s="1" t="s">
        <v>196</v>
      </c>
      <c r="BZ118" s="1" t="s">
        <v>196</v>
      </c>
      <c r="CA118" s="1" t="s">
        <v>196</v>
      </c>
      <c r="CB118" s="1" t="s">
        <v>196</v>
      </c>
      <c r="CC118" s="1" t="s">
        <v>196</v>
      </c>
      <c r="CD118" s="1" t="s">
        <v>803</v>
      </c>
      <c r="CE118" s="1" t="s">
        <v>196</v>
      </c>
      <c r="CF118" s="1" t="s">
        <v>196</v>
      </c>
      <c r="CG118" s="1" t="s">
        <v>196</v>
      </c>
      <c r="CH118" s="1" t="s">
        <v>196</v>
      </c>
      <c r="CI118" s="1" t="s">
        <v>196</v>
      </c>
      <c r="CJ118" s="1" t="s">
        <v>196</v>
      </c>
      <c r="CK118" s="1" t="s">
        <v>196</v>
      </c>
      <c r="CL118" s="1" t="s">
        <v>196</v>
      </c>
      <c r="CM118" s="1" t="s">
        <v>196</v>
      </c>
      <c r="CN118" s="1" t="s">
        <v>801</v>
      </c>
      <c r="CO118" s="1" t="s">
        <v>196</v>
      </c>
      <c r="CP118" s="1" t="s">
        <v>196</v>
      </c>
      <c r="CQ118" s="1" t="s">
        <v>196</v>
      </c>
      <c r="CR118" s="1" t="s">
        <v>196</v>
      </c>
      <c r="CS118" s="1" t="s">
        <v>196</v>
      </c>
      <c r="CT118" s="1" t="s">
        <v>196</v>
      </c>
      <c r="CU118" s="1" t="s">
        <v>196</v>
      </c>
      <c r="CV118" s="1" t="s">
        <v>196</v>
      </c>
      <c r="CW118" s="1" t="s">
        <v>196</v>
      </c>
      <c r="CX118" s="1" t="s">
        <v>3221</v>
      </c>
      <c r="CY118" s="1" t="s">
        <v>3222</v>
      </c>
      <c r="CZ118" s="1" t="s">
        <v>3222</v>
      </c>
      <c r="DA118" s="1" t="s">
        <v>3225</v>
      </c>
      <c r="DB118" s="1" t="s">
        <v>3247</v>
      </c>
      <c r="DC118" s="1" t="s">
        <v>743</v>
      </c>
      <c r="DD118" s="1" t="s">
        <v>745</v>
      </c>
      <c r="DE118" s="1" t="s">
        <v>707</v>
      </c>
      <c r="DF118" s="1" t="s">
        <v>788</v>
      </c>
      <c r="DG118" s="1" t="s">
        <v>789</v>
      </c>
    </row>
    <row r="119" spans="1:111">
      <c r="A119" s="232" t="s">
        <v>4537</v>
      </c>
      <c r="B119" s="1" t="s">
        <v>699</v>
      </c>
      <c r="C119" s="1" t="s">
        <v>700</v>
      </c>
      <c r="D119" s="1" t="s">
        <v>785</v>
      </c>
      <c r="E119" s="1" t="s">
        <v>786</v>
      </c>
      <c r="F119" s="1" t="s">
        <v>787</v>
      </c>
      <c r="G119" s="1" t="s">
        <v>36</v>
      </c>
      <c r="H119" s="228">
        <v>46244</v>
      </c>
      <c r="I119" s="1" t="s">
        <v>326</v>
      </c>
      <c r="J119" s="1" t="s">
        <v>3302</v>
      </c>
      <c r="K119" s="1" t="s">
        <v>1752</v>
      </c>
      <c r="L119" s="1" t="s">
        <v>788</v>
      </c>
      <c r="M119" s="1" t="s">
        <v>789</v>
      </c>
      <c r="N119" s="1" t="s">
        <v>776</v>
      </c>
      <c r="O119" s="1" t="s">
        <v>777</v>
      </c>
      <c r="P119" s="1" t="s">
        <v>196</v>
      </c>
      <c r="Q119" s="1" t="s">
        <v>196</v>
      </c>
      <c r="R119" s="229">
        <v>0</v>
      </c>
      <c r="S119" s="229">
        <v>0.70833333333333337</v>
      </c>
      <c r="T119" s="1" t="s">
        <v>707</v>
      </c>
      <c r="U119" s="1" t="s">
        <v>196</v>
      </c>
      <c r="V119" s="1" t="s">
        <v>196</v>
      </c>
      <c r="W119" s="1" t="s">
        <v>196</v>
      </c>
      <c r="X119" s="1" t="s">
        <v>196</v>
      </c>
      <c r="Y119" s="1" t="s">
        <v>196</v>
      </c>
      <c r="Z119" s="1" t="s">
        <v>196</v>
      </c>
      <c r="AA119" s="1" t="s">
        <v>3303</v>
      </c>
      <c r="AB119" s="1" t="s">
        <v>737</v>
      </c>
      <c r="AC119" s="1" t="s">
        <v>843</v>
      </c>
      <c r="AD119" s="1" t="s">
        <v>1087</v>
      </c>
      <c r="AE119" s="1" t="s">
        <v>806</v>
      </c>
      <c r="AF119" s="1" t="s">
        <v>276</v>
      </c>
      <c r="AG119" s="1" t="s">
        <v>196</v>
      </c>
      <c r="AH119" s="1" t="s">
        <v>105</v>
      </c>
      <c r="AI119" s="1" t="s">
        <v>196</v>
      </c>
      <c r="AJ119" s="1" t="s">
        <v>196</v>
      </c>
      <c r="AK119" s="1" t="s">
        <v>196</v>
      </c>
      <c r="AL119" s="1" t="s">
        <v>196</v>
      </c>
      <c r="AM119" s="1">
        <v>4500</v>
      </c>
      <c r="AN119" s="1">
        <v>4500</v>
      </c>
      <c r="AO119" s="1">
        <v>4500</v>
      </c>
      <c r="AP119" s="1">
        <v>4500</v>
      </c>
      <c r="AQ119" s="1">
        <v>4500</v>
      </c>
      <c r="AR119" s="228">
        <v>46241</v>
      </c>
      <c r="AS119" s="228">
        <v>46255</v>
      </c>
      <c r="AT119" s="228">
        <v>46244</v>
      </c>
      <c r="AU119" s="228">
        <v>46244</v>
      </c>
      <c r="AV119" s="1" t="s">
        <v>491</v>
      </c>
      <c r="AW119" s="1" t="s">
        <v>196</v>
      </c>
      <c r="AX119" s="1" t="s">
        <v>196</v>
      </c>
      <c r="AY119" s="1" t="s">
        <v>710</v>
      </c>
      <c r="AZ119" s="1" t="s">
        <v>711</v>
      </c>
      <c r="BA119" s="1" t="s">
        <v>196</v>
      </c>
      <c r="BB119" s="228">
        <v>46255</v>
      </c>
      <c r="BC119" s="228">
        <v>46255</v>
      </c>
      <c r="BD119" s="1" t="s">
        <v>712</v>
      </c>
      <c r="BE119" s="228">
        <v>46244</v>
      </c>
      <c r="BF119" s="1" t="s">
        <v>712</v>
      </c>
      <c r="BG119" s="228">
        <v>46251</v>
      </c>
      <c r="BH119" s="1">
        <v>4500</v>
      </c>
      <c r="BI119" s="1">
        <v>4500</v>
      </c>
      <c r="BJ119" s="1" t="s">
        <v>808</v>
      </c>
      <c r="BK119" s="1" t="s">
        <v>196</v>
      </c>
      <c r="BL119" s="1" t="s">
        <v>196</v>
      </c>
      <c r="BM119" s="1" t="s">
        <v>196</v>
      </c>
      <c r="BN119" s="1" t="s">
        <v>196</v>
      </c>
      <c r="BO119" s="1" t="s">
        <v>196</v>
      </c>
      <c r="BP119" s="1" t="s">
        <v>196</v>
      </c>
      <c r="BQ119" s="1" t="s">
        <v>196</v>
      </c>
      <c r="BR119" s="1" t="s">
        <v>196</v>
      </c>
      <c r="BS119" s="1" t="s">
        <v>196</v>
      </c>
      <c r="BT119" s="1" t="s">
        <v>806</v>
      </c>
      <c r="BU119" s="1" t="s">
        <v>196</v>
      </c>
      <c r="BV119" s="1" t="s">
        <v>196</v>
      </c>
      <c r="BW119" s="1" t="s">
        <v>196</v>
      </c>
      <c r="BX119" s="1" t="s">
        <v>196</v>
      </c>
      <c r="BY119" s="1" t="s">
        <v>196</v>
      </c>
      <c r="BZ119" s="1" t="s">
        <v>196</v>
      </c>
      <c r="CA119" s="1" t="s">
        <v>196</v>
      </c>
      <c r="CB119" s="1" t="s">
        <v>196</v>
      </c>
      <c r="CC119" s="1" t="s">
        <v>196</v>
      </c>
      <c r="CD119" s="1" t="s">
        <v>809</v>
      </c>
      <c r="CE119" s="1" t="s">
        <v>809</v>
      </c>
      <c r="CF119" s="1" t="s">
        <v>196</v>
      </c>
      <c r="CG119" s="1" t="s">
        <v>196</v>
      </c>
      <c r="CH119" s="1" t="s">
        <v>196</v>
      </c>
      <c r="CI119" s="1" t="s">
        <v>196</v>
      </c>
      <c r="CJ119" s="1" t="s">
        <v>196</v>
      </c>
      <c r="CK119" s="1" t="s">
        <v>196</v>
      </c>
      <c r="CL119" s="1" t="s">
        <v>196</v>
      </c>
      <c r="CM119" s="1" t="s">
        <v>196</v>
      </c>
      <c r="CN119" s="1" t="s">
        <v>807</v>
      </c>
      <c r="CO119" s="1" t="s">
        <v>807</v>
      </c>
      <c r="CP119" s="1" t="s">
        <v>196</v>
      </c>
      <c r="CQ119" s="1" t="s">
        <v>196</v>
      </c>
      <c r="CR119" s="1" t="s">
        <v>196</v>
      </c>
      <c r="CS119" s="1" t="s">
        <v>196</v>
      </c>
      <c r="CT119" s="1" t="s">
        <v>196</v>
      </c>
      <c r="CU119" s="1" t="s">
        <v>196</v>
      </c>
      <c r="CV119" s="1" t="s">
        <v>196</v>
      </c>
      <c r="CW119" s="1" t="s">
        <v>196</v>
      </c>
      <c r="CX119" s="1" t="s">
        <v>3221</v>
      </c>
      <c r="CY119" s="1" t="s">
        <v>3222</v>
      </c>
      <c r="CZ119" s="1" t="s">
        <v>3222</v>
      </c>
      <c r="DA119" s="1" t="s">
        <v>3247</v>
      </c>
      <c r="DB119" s="1" t="s">
        <v>3224</v>
      </c>
      <c r="DC119" s="1" t="s">
        <v>737</v>
      </c>
      <c r="DD119" s="1" t="s">
        <v>3303</v>
      </c>
      <c r="DE119" s="1" t="s">
        <v>707</v>
      </c>
      <c r="DF119" s="1" t="s">
        <v>788</v>
      </c>
      <c r="DG119" s="1" t="s">
        <v>789</v>
      </c>
    </row>
    <row r="120" spans="1:111">
      <c r="A120" s="232" t="s">
        <v>4537</v>
      </c>
      <c r="B120" s="1" t="s">
        <v>699</v>
      </c>
      <c r="C120" s="1" t="s">
        <v>700</v>
      </c>
      <c r="D120" s="1" t="s">
        <v>818</v>
      </c>
      <c r="E120" s="1" t="s">
        <v>819</v>
      </c>
      <c r="F120" s="1" t="s">
        <v>820</v>
      </c>
      <c r="G120" s="1" t="s">
        <v>166</v>
      </c>
      <c r="H120" s="228">
        <v>46244</v>
      </c>
      <c r="I120" s="1" t="s">
        <v>323</v>
      </c>
      <c r="J120" s="1" t="s">
        <v>3346</v>
      </c>
      <c r="K120" s="1" t="s">
        <v>1706</v>
      </c>
      <c r="L120" s="1" t="s">
        <v>796</v>
      </c>
      <c r="M120" s="1" t="s">
        <v>797</v>
      </c>
      <c r="N120" s="1" t="s">
        <v>196</v>
      </c>
      <c r="O120" s="1" t="s">
        <v>196</v>
      </c>
      <c r="P120" s="1" t="s">
        <v>196</v>
      </c>
      <c r="Q120" s="1" t="s">
        <v>196</v>
      </c>
      <c r="R120" s="229">
        <v>0</v>
      </c>
      <c r="S120" s="229">
        <v>0.55555555555555558</v>
      </c>
      <c r="T120" s="1" t="s">
        <v>707</v>
      </c>
      <c r="U120" s="1" t="s">
        <v>196</v>
      </c>
      <c r="V120" s="1" t="s">
        <v>196</v>
      </c>
      <c r="W120" s="1" t="s">
        <v>196</v>
      </c>
      <c r="X120" s="1" t="s">
        <v>196</v>
      </c>
      <c r="Y120" s="1" t="s">
        <v>196</v>
      </c>
      <c r="Z120" s="1" t="s">
        <v>196</v>
      </c>
      <c r="AA120" s="1" t="s">
        <v>737</v>
      </c>
      <c r="AB120" s="1" t="s">
        <v>707</v>
      </c>
      <c r="AC120" s="1" t="s">
        <v>726</v>
      </c>
      <c r="AD120" s="1" t="s">
        <v>790</v>
      </c>
      <c r="AE120" s="1" t="s">
        <v>1080</v>
      </c>
      <c r="AF120" s="1" t="s">
        <v>276</v>
      </c>
      <c r="AG120" s="1" t="s">
        <v>91</v>
      </c>
      <c r="AH120" s="1" t="s">
        <v>14</v>
      </c>
      <c r="AI120" s="1" t="s">
        <v>858</v>
      </c>
      <c r="AJ120" s="1" t="s">
        <v>276</v>
      </c>
      <c r="AK120" s="1" t="s">
        <v>91</v>
      </c>
      <c r="AL120" s="1" t="s">
        <v>14</v>
      </c>
      <c r="AM120" s="1">
        <v>200</v>
      </c>
      <c r="AN120" s="1">
        <v>200</v>
      </c>
      <c r="AO120" s="1">
        <v>0</v>
      </c>
      <c r="AP120" s="1">
        <v>200</v>
      </c>
      <c r="AQ120" s="1">
        <v>200</v>
      </c>
      <c r="AR120" s="228">
        <v>46244</v>
      </c>
      <c r="AS120" s="228">
        <v>46254</v>
      </c>
      <c r="AT120" s="228">
        <v>46252</v>
      </c>
      <c r="AU120" s="228">
        <v>46252</v>
      </c>
      <c r="AV120" s="1" t="s">
        <v>166</v>
      </c>
      <c r="AW120" s="1" t="s">
        <v>196</v>
      </c>
      <c r="AX120" s="1" t="s">
        <v>196</v>
      </c>
      <c r="AY120" s="1" t="s">
        <v>710</v>
      </c>
      <c r="AZ120" s="1" t="s">
        <v>711</v>
      </c>
      <c r="BA120" s="1" t="s">
        <v>196</v>
      </c>
      <c r="BB120" s="228">
        <v>46254</v>
      </c>
      <c r="BC120" s="228">
        <v>46254</v>
      </c>
      <c r="BD120" s="1" t="s">
        <v>712</v>
      </c>
      <c r="BE120" s="228">
        <v>46244</v>
      </c>
      <c r="BF120" s="1" t="s">
        <v>712</v>
      </c>
      <c r="BG120" s="228">
        <v>46244</v>
      </c>
      <c r="BH120" s="1">
        <v>200</v>
      </c>
      <c r="BI120" s="1">
        <v>200</v>
      </c>
      <c r="BJ120" s="1" t="s">
        <v>1082</v>
      </c>
      <c r="BK120" s="1" t="s">
        <v>196</v>
      </c>
      <c r="BL120" s="1" t="s">
        <v>196</v>
      </c>
      <c r="BM120" s="1" t="s">
        <v>196</v>
      </c>
      <c r="BN120" s="1" t="s">
        <v>196</v>
      </c>
      <c r="BO120" s="1" t="s">
        <v>196</v>
      </c>
      <c r="BP120" s="1" t="s">
        <v>196</v>
      </c>
      <c r="BQ120" s="1" t="s">
        <v>196</v>
      </c>
      <c r="BR120" s="1" t="s">
        <v>196</v>
      </c>
      <c r="BS120" s="1" t="s">
        <v>196</v>
      </c>
      <c r="BT120" s="1" t="s">
        <v>1080</v>
      </c>
      <c r="BU120" s="1" t="s">
        <v>196</v>
      </c>
      <c r="BV120" s="1" t="s">
        <v>196</v>
      </c>
      <c r="BW120" s="1" t="s">
        <v>196</v>
      </c>
      <c r="BX120" s="1" t="s">
        <v>196</v>
      </c>
      <c r="BY120" s="1" t="s">
        <v>196</v>
      </c>
      <c r="BZ120" s="1" t="s">
        <v>196</v>
      </c>
      <c r="CA120" s="1" t="s">
        <v>196</v>
      </c>
      <c r="CB120" s="1" t="s">
        <v>196</v>
      </c>
      <c r="CC120" s="1" t="s">
        <v>196</v>
      </c>
      <c r="CD120" s="1" t="s">
        <v>929</v>
      </c>
      <c r="CE120" s="1" t="s">
        <v>196</v>
      </c>
      <c r="CF120" s="1" t="s">
        <v>196</v>
      </c>
      <c r="CG120" s="1" t="s">
        <v>196</v>
      </c>
      <c r="CH120" s="1" t="s">
        <v>196</v>
      </c>
      <c r="CI120" s="1" t="s">
        <v>196</v>
      </c>
      <c r="CJ120" s="1" t="s">
        <v>196</v>
      </c>
      <c r="CK120" s="1" t="s">
        <v>196</v>
      </c>
      <c r="CL120" s="1" t="s">
        <v>196</v>
      </c>
      <c r="CM120" s="1" t="s">
        <v>196</v>
      </c>
      <c r="CN120" s="1" t="s">
        <v>858</v>
      </c>
      <c r="CO120" s="1" t="s">
        <v>196</v>
      </c>
      <c r="CP120" s="1" t="s">
        <v>196</v>
      </c>
      <c r="CQ120" s="1" t="s">
        <v>196</v>
      </c>
      <c r="CR120" s="1" t="s">
        <v>196</v>
      </c>
      <c r="CS120" s="1" t="s">
        <v>196</v>
      </c>
      <c r="CT120" s="1" t="s">
        <v>196</v>
      </c>
      <c r="CU120" s="1" t="s">
        <v>196</v>
      </c>
      <c r="CV120" s="1" t="s">
        <v>196</v>
      </c>
      <c r="CW120" s="1" t="s">
        <v>196</v>
      </c>
      <c r="CX120" s="1" t="s">
        <v>3221</v>
      </c>
      <c r="CY120" s="1" t="s">
        <v>3222</v>
      </c>
      <c r="CZ120" s="1" t="s">
        <v>3222</v>
      </c>
      <c r="DA120" s="1" t="s">
        <v>3247</v>
      </c>
      <c r="DB120" s="1" t="s">
        <v>3347</v>
      </c>
      <c r="DC120" s="1" t="s">
        <v>707</v>
      </c>
      <c r="DD120" s="1" t="s">
        <v>737</v>
      </c>
      <c r="DE120" s="1" t="s">
        <v>707</v>
      </c>
      <c r="DF120" s="1" t="s">
        <v>796</v>
      </c>
      <c r="DG120" s="1" t="s">
        <v>797</v>
      </c>
    </row>
    <row r="121" spans="1:111">
      <c r="A121" s="232" t="s">
        <v>4537</v>
      </c>
      <c r="B121" s="1" t="s">
        <v>699</v>
      </c>
      <c r="C121" s="1" t="s">
        <v>700</v>
      </c>
      <c r="D121" s="1" t="s">
        <v>869</v>
      </c>
      <c r="E121" s="1" t="s">
        <v>870</v>
      </c>
      <c r="F121" s="1" t="s">
        <v>877</v>
      </c>
      <c r="G121" s="1" t="s">
        <v>502</v>
      </c>
      <c r="H121" s="228">
        <v>46244</v>
      </c>
      <c r="I121" s="1" t="s">
        <v>352</v>
      </c>
      <c r="J121" s="1" t="s">
        <v>3295</v>
      </c>
      <c r="K121" s="1" t="s">
        <v>3453</v>
      </c>
      <c r="L121" s="1" t="s">
        <v>716</v>
      </c>
      <c r="M121" s="1" t="s">
        <v>717</v>
      </c>
      <c r="N121" s="1" t="s">
        <v>196</v>
      </c>
      <c r="O121" s="1" t="s">
        <v>196</v>
      </c>
      <c r="P121" s="1" t="s">
        <v>196</v>
      </c>
      <c r="Q121" s="1" t="s">
        <v>196</v>
      </c>
      <c r="R121" s="229">
        <v>0</v>
      </c>
      <c r="S121" s="229">
        <v>0.59375</v>
      </c>
      <c r="T121" s="1" t="s">
        <v>707</v>
      </c>
      <c r="U121" s="1" t="s">
        <v>196</v>
      </c>
      <c r="V121" s="1" t="s">
        <v>196</v>
      </c>
      <c r="W121" s="1" t="s">
        <v>196</v>
      </c>
      <c r="X121" s="1" t="s">
        <v>196</v>
      </c>
      <c r="Y121" s="1" t="s">
        <v>196</v>
      </c>
      <c r="Z121" s="1" t="s">
        <v>196</v>
      </c>
      <c r="AA121" s="1" t="s">
        <v>726</v>
      </c>
      <c r="AB121" s="1" t="s">
        <v>743</v>
      </c>
      <c r="AC121" s="1" t="s">
        <v>1032</v>
      </c>
      <c r="AD121" s="1" t="s">
        <v>903</v>
      </c>
      <c r="AE121" s="1" t="s">
        <v>800</v>
      </c>
      <c r="AF121" s="1" t="s">
        <v>276</v>
      </c>
      <c r="AG121" s="1" t="s">
        <v>196</v>
      </c>
      <c r="AH121" s="1" t="s">
        <v>105</v>
      </c>
      <c r="AI121" s="1" t="s">
        <v>801</v>
      </c>
      <c r="AJ121" s="1" t="s">
        <v>276</v>
      </c>
      <c r="AK121" s="1" t="s">
        <v>196</v>
      </c>
      <c r="AL121" s="1" t="s">
        <v>122</v>
      </c>
      <c r="AM121" s="1">
        <v>4500</v>
      </c>
      <c r="AN121" s="1">
        <v>4500</v>
      </c>
      <c r="AO121" s="1">
        <v>4500</v>
      </c>
      <c r="AP121" s="1">
        <v>2700</v>
      </c>
      <c r="AQ121" s="1">
        <v>2700</v>
      </c>
      <c r="AR121" s="228">
        <v>46240</v>
      </c>
      <c r="AS121" s="228">
        <v>46252</v>
      </c>
      <c r="AT121" s="228">
        <v>46244</v>
      </c>
      <c r="AU121" s="228">
        <v>46244</v>
      </c>
      <c r="AV121" s="1" t="s">
        <v>491</v>
      </c>
      <c r="AW121" s="1" t="s">
        <v>196</v>
      </c>
      <c r="AX121" s="1" t="s">
        <v>196</v>
      </c>
      <c r="AY121" s="1" t="s">
        <v>710</v>
      </c>
      <c r="AZ121" s="1" t="s">
        <v>711</v>
      </c>
      <c r="BA121" s="1" t="s">
        <v>196</v>
      </c>
      <c r="BB121" s="228">
        <v>46252</v>
      </c>
      <c r="BC121" s="228">
        <v>46252</v>
      </c>
      <c r="BD121" s="1" t="s">
        <v>712</v>
      </c>
      <c r="BE121" s="228">
        <v>46244</v>
      </c>
      <c r="BF121" s="1" t="s">
        <v>712</v>
      </c>
      <c r="BG121" s="228">
        <v>46244</v>
      </c>
      <c r="BH121" s="1">
        <v>4500</v>
      </c>
      <c r="BI121" s="1">
        <v>4500</v>
      </c>
      <c r="BJ121" s="1" t="s">
        <v>802</v>
      </c>
      <c r="BK121" s="1" t="s">
        <v>196</v>
      </c>
      <c r="BL121" s="1" t="s">
        <v>196</v>
      </c>
      <c r="BM121" s="1" t="s">
        <v>196</v>
      </c>
      <c r="BN121" s="1" t="s">
        <v>196</v>
      </c>
      <c r="BO121" s="1" t="s">
        <v>196</v>
      </c>
      <c r="BP121" s="1" t="s">
        <v>196</v>
      </c>
      <c r="BQ121" s="1" t="s">
        <v>196</v>
      </c>
      <c r="BR121" s="1" t="s">
        <v>196</v>
      </c>
      <c r="BS121" s="1" t="s">
        <v>196</v>
      </c>
      <c r="BT121" s="1" t="s">
        <v>800</v>
      </c>
      <c r="BU121" s="1" t="s">
        <v>196</v>
      </c>
      <c r="BV121" s="1" t="s">
        <v>196</v>
      </c>
      <c r="BW121" s="1" t="s">
        <v>196</v>
      </c>
      <c r="BX121" s="1" t="s">
        <v>196</v>
      </c>
      <c r="BY121" s="1" t="s">
        <v>196</v>
      </c>
      <c r="BZ121" s="1" t="s">
        <v>196</v>
      </c>
      <c r="CA121" s="1" t="s">
        <v>196</v>
      </c>
      <c r="CB121" s="1" t="s">
        <v>196</v>
      </c>
      <c r="CC121" s="1" t="s">
        <v>196</v>
      </c>
      <c r="CD121" s="1" t="s">
        <v>803</v>
      </c>
      <c r="CE121" s="1" t="s">
        <v>196</v>
      </c>
      <c r="CF121" s="1" t="s">
        <v>196</v>
      </c>
      <c r="CG121" s="1" t="s">
        <v>196</v>
      </c>
      <c r="CH121" s="1" t="s">
        <v>196</v>
      </c>
      <c r="CI121" s="1" t="s">
        <v>196</v>
      </c>
      <c r="CJ121" s="1" t="s">
        <v>196</v>
      </c>
      <c r="CK121" s="1" t="s">
        <v>196</v>
      </c>
      <c r="CL121" s="1" t="s">
        <v>196</v>
      </c>
      <c r="CM121" s="1" t="s">
        <v>196</v>
      </c>
      <c r="CN121" s="1" t="s">
        <v>801</v>
      </c>
      <c r="CO121" s="1" t="s">
        <v>196</v>
      </c>
      <c r="CP121" s="1" t="s">
        <v>196</v>
      </c>
      <c r="CQ121" s="1" t="s">
        <v>196</v>
      </c>
      <c r="CR121" s="1" t="s">
        <v>196</v>
      </c>
      <c r="CS121" s="1" t="s">
        <v>196</v>
      </c>
      <c r="CT121" s="1" t="s">
        <v>196</v>
      </c>
      <c r="CU121" s="1" t="s">
        <v>196</v>
      </c>
      <c r="CV121" s="1" t="s">
        <v>196</v>
      </c>
      <c r="CW121" s="1" t="s">
        <v>196</v>
      </c>
      <c r="CX121" s="1" t="s">
        <v>3221</v>
      </c>
      <c r="CY121" s="1" t="s">
        <v>3222</v>
      </c>
      <c r="CZ121" s="1" t="s">
        <v>3222</v>
      </c>
      <c r="DA121" s="1" t="s">
        <v>3225</v>
      </c>
      <c r="DB121" s="1" t="s">
        <v>3253</v>
      </c>
      <c r="DC121" s="1" t="s">
        <v>743</v>
      </c>
      <c r="DD121" s="1" t="s">
        <v>726</v>
      </c>
      <c r="DE121" s="1" t="s">
        <v>707</v>
      </c>
      <c r="DF121" s="1" t="s">
        <v>716</v>
      </c>
      <c r="DG121" s="1" t="s">
        <v>717</v>
      </c>
    </row>
    <row r="122" spans="1:111">
      <c r="A122" s="232" t="s">
        <v>4537</v>
      </c>
      <c r="B122" s="1" t="s">
        <v>699</v>
      </c>
      <c r="C122" s="1" t="s">
        <v>700</v>
      </c>
      <c r="D122" s="1" t="s">
        <v>869</v>
      </c>
      <c r="E122" s="1" t="s">
        <v>870</v>
      </c>
      <c r="F122" s="1" t="s">
        <v>877</v>
      </c>
      <c r="G122" s="1" t="s">
        <v>502</v>
      </c>
      <c r="H122" s="228">
        <v>46244</v>
      </c>
      <c r="I122" s="1" t="s">
        <v>353</v>
      </c>
      <c r="J122" s="1" t="s">
        <v>3297</v>
      </c>
      <c r="K122" s="1" t="s">
        <v>3454</v>
      </c>
      <c r="L122" s="1" t="s">
        <v>716</v>
      </c>
      <c r="M122" s="1" t="s">
        <v>717</v>
      </c>
      <c r="N122" s="1" t="s">
        <v>196</v>
      </c>
      <c r="O122" s="1" t="s">
        <v>196</v>
      </c>
      <c r="P122" s="1" t="s">
        <v>196</v>
      </c>
      <c r="Q122" s="1" t="s">
        <v>196</v>
      </c>
      <c r="R122" s="229">
        <v>0</v>
      </c>
      <c r="S122" s="229">
        <v>0.70833333333333337</v>
      </c>
      <c r="T122" s="1" t="s">
        <v>707</v>
      </c>
      <c r="U122" s="1" t="s">
        <v>196</v>
      </c>
      <c r="V122" s="1" t="s">
        <v>196</v>
      </c>
      <c r="W122" s="1" t="s">
        <v>196</v>
      </c>
      <c r="X122" s="1" t="s">
        <v>196</v>
      </c>
      <c r="Y122" s="1" t="s">
        <v>196</v>
      </c>
      <c r="Z122" s="1" t="s">
        <v>196</v>
      </c>
      <c r="AA122" s="1" t="s">
        <v>721</v>
      </c>
      <c r="AB122" s="1" t="s">
        <v>737</v>
      </c>
      <c r="AC122" s="1" t="s">
        <v>816</v>
      </c>
      <c r="AD122" s="1" t="s">
        <v>781</v>
      </c>
      <c r="AE122" s="1" t="s">
        <v>800</v>
      </c>
      <c r="AF122" s="1" t="s">
        <v>276</v>
      </c>
      <c r="AG122" s="1" t="s">
        <v>196</v>
      </c>
      <c r="AH122" s="1" t="s">
        <v>105</v>
      </c>
      <c r="AI122" s="1" t="s">
        <v>801</v>
      </c>
      <c r="AJ122" s="1" t="s">
        <v>276</v>
      </c>
      <c r="AK122" s="1" t="s">
        <v>196</v>
      </c>
      <c r="AL122" s="1" t="s">
        <v>122</v>
      </c>
      <c r="AM122" s="1">
        <v>4500</v>
      </c>
      <c r="AN122" s="1">
        <v>4500</v>
      </c>
      <c r="AO122" s="1">
        <v>1200</v>
      </c>
      <c r="AP122" s="1">
        <v>1200</v>
      </c>
      <c r="AQ122" s="1">
        <v>1200</v>
      </c>
      <c r="AR122" s="228">
        <v>46240</v>
      </c>
      <c r="AS122" s="228">
        <v>46252</v>
      </c>
      <c r="AT122" s="228">
        <v>46244</v>
      </c>
      <c r="AU122" s="228">
        <v>46245</v>
      </c>
      <c r="AV122" s="1" t="s">
        <v>491</v>
      </c>
      <c r="AW122" s="1" t="s">
        <v>196</v>
      </c>
      <c r="AX122" s="1" t="s">
        <v>196</v>
      </c>
      <c r="AY122" s="1" t="s">
        <v>710</v>
      </c>
      <c r="AZ122" s="1" t="s">
        <v>711</v>
      </c>
      <c r="BA122" s="1" t="s">
        <v>196</v>
      </c>
      <c r="BB122" s="228">
        <v>46252</v>
      </c>
      <c r="BC122" s="228">
        <v>46252</v>
      </c>
      <c r="BD122" s="1" t="s">
        <v>712</v>
      </c>
      <c r="BE122" s="228">
        <v>46245</v>
      </c>
      <c r="BF122" s="1" t="s">
        <v>712</v>
      </c>
      <c r="BG122" s="228">
        <v>46245</v>
      </c>
      <c r="BH122" s="1">
        <v>4500</v>
      </c>
      <c r="BI122" s="1">
        <v>4500</v>
      </c>
      <c r="BJ122" s="1" t="s">
        <v>802</v>
      </c>
      <c r="BK122" s="1" t="s">
        <v>196</v>
      </c>
      <c r="BL122" s="1" t="s">
        <v>196</v>
      </c>
      <c r="BM122" s="1" t="s">
        <v>196</v>
      </c>
      <c r="BN122" s="1" t="s">
        <v>196</v>
      </c>
      <c r="BO122" s="1" t="s">
        <v>196</v>
      </c>
      <c r="BP122" s="1" t="s">
        <v>196</v>
      </c>
      <c r="BQ122" s="1" t="s">
        <v>196</v>
      </c>
      <c r="BR122" s="1" t="s">
        <v>196</v>
      </c>
      <c r="BS122" s="1" t="s">
        <v>196</v>
      </c>
      <c r="BT122" s="1" t="s">
        <v>800</v>
      </c>
      <c r="BU122" s="1" t="s">
        <v>196</v>
      </c>
      <c r="BV122" s="1" t="s">
        <v>196</v>
      </c>
      <c r="BW122" s="1" t="s">
        <v>196</v>
      </c>
      <c r="BX122" s="1" t="s">
        <v>196</v>
      </c>
      <c r="BY122" s="1" t="s">
        <v>196</v>
      </c>
      <c r="BZ122" s="1" t="s">
        <v>196</v>
      </c>
      <c r="CA122" s="1" t="s">
        <v>196</v>
      </c>
      <c r="CB122" s="1" t="s">
        <v>196</v>
      </c>
      <c r="CC122" s="1" t="s">
        <v>196</v>
      </c>
      <c r="CD122" s="1" t="s">
        <v>803</v>
      </c>
      <c r="CE122" s="1" t="s">
        <v>196</v>
      </c>
      <c r="CF122" s="1" t="s">
        <v>196</v>
      </c>
      <c r="CG122" s="1" t="s">
        <v>196</v>
      </c>
      <c r="CH122" s="1" t="s">
        <v>196</v>
      </c>
      <c r="CI122" s="1" t="s">
        <v>196</v>
      </c>
      <c r="CJ122" s="1" t="s">
        <v>196</v>
      </c>
      <c r="CK122" s="1" t="s">
        <v>196</v>
      </c>
      <c r="CL122" s="1" t="s">
        <v>196</v>
      </c>
      <c r="CM122" s="1" t="s">
        <v>196</v>
      </c>
      <c r="CN122" s="1" t="s">
        <v>801</v>
      </c>
      <c r="CO122" s="1" t="s">
        <v>196</v>
      </c>
      <c r="CP122" s="1" t="s">
        <v>196</v>
      </c>
      <c r="CQ122" s="1" t="s">
        <v>196</v>
      </c>
      <c r="CR122" s="1" t="s">
        <v>196</v>
      </c>
      <c r="CS122" s="1" t="s">
        <v>196</v>
      </c>
      <c r="CT122" s="1" t="s">
        <v>196</v>
      </c>
      <c r="CU122" s="1" t="s">
        <v>196</v>
      </c>
      <c r="CV122" s="1" t="s">
        <v>196</v>
      </c>
      <c r="CW122" s="1" t="s">
        <v>196</v>
      </c>
      <c r="CX122" s="1" t="s">
        <v>3221</v>
      </c>
      <c r="CY122" s="1" t="s">
        <v>3222</v>
      </c>
      <c r="CZ122" s="1" t="s">
        <v>3222</v>
      </c>
      <c r="DA122" s="1" t="s">
        <v>3253</v>
      </c>
      <c r="DB122" s="1" t="s">
        <v>3224</v>
      </c>
      <c r="DC122" s="1" t="s">
        <v>737</v>
      </c>
      <c r="DD122" s="1" t="s">
        <v>721</v>
      </c>
      <c r="DE122" s="1" t="s">
        <v>707</v>
      </c>
      <c r="DF122" s="1" t="s">
        <v>716</v>
      </c>
      <c r="DG122" s="1" t="s">
        <v>717</v>
      </c>
    </row>
    <row r="123" spans="1:111">
      <c r="A123" s="232" t="s">
        <v>4537</v>
      </c>
      <c r="B123" s="1" t="s">
        <v>699</v>
      </c>
      <c r="C123" s="1" t="s">
        <v>700</v>
      </c>
      <c r="D123" s="1" t="s">
        <v>701</v>
      </c>
      <c r="E123" s="1" t="s">
        <v>702</v>
      </c>
      <c r="F123" s="1" t="s">
        <v>703</v>
      </c>
      <c r="G123" s="1" t="s">
        <v>704</v>
      </c>
      <c r="H123" s="228">
        <v>46242</v>
      </c>
      <c r="I123" s="1" t="s">
        <v>155</v>
      </c>
      <c r="J123" s="1" t="s">
        <v>3258</v>
      </c>
      <c r="K123" s="1" t="s">
        <v>3266</v>
      </c>
      <c r="L123" s="1" t="s">
        <v>705</v>
      </c>
      <c r="M123" s="1" t="s">
        <v>706</v>
      </c>
      <c r="N123" s="1" t="s">
        <v>196</v>
      </c>
      <c r="O123" s="1" t="s">
        <v>196</v>
      </c>
      <c r="P123" s="1" t="s">
        <v>196</v>
      </c>
      <c r="Q123" s="1" t="s">
        <v>196</v>
      </c>
      <c r="R123" s="229">
        <v>0</v>
      </c>
      <c r="S123" s="229">
        <v>0.70833333333333337</v>
      </c>
      <c r="T123" s="1" t="s">
        <v>707</v>
      </c>
      <c r="U123" s="1" t="s">
        <v>196</v>
      </c>
      <c r="V123" s="1" t="s">
        <v>196</v>
      </c>
      <c r="W123" s="1" t="s">
        <v>196</v>
      </c>
      <c r="X123" s="1" t="s">
        <v>196</v>
      </c>
      <c r="Y123" s="1" t="s">
        <v>196</v>
      </c>
      <c r="Z123" s="1" t="s">
        <v>196</v>
      </c>
      <c r="AA123" s="1" t="s">
        <v>707</v>
      </c>
      <c r="AB123" s="1" t="s">
        <v>707</v>
      </c>
      <c r="AC123" s="1" t="s">
        <v>707</v>
      </c>
      <c r="AD123" s="1" t="s">
        <v>707</v>
      </c>
      <c r="AE123" s="1" t="s">
        <v>196</v>
      </c>
      <c r="AF123" s="1" t="s">
        <v>196</v>
      </c>
      <c r="AG123" s="1" t="s">
        <v>196</v>
      </c>
      <c r="AH123" s="1" t="s">
        <v>196</v>
      </c>
      <c r="AI123" s="1" t="s">
        <v>2075</v>
      </c>
      <c r="AJ123" s="1" t="s">
        <v>276</v>
      </c>
      <c r="AK123" s="1" t="s">
        <v>13</v>
      </c>
      <c r="AL123" s="1" t="s">
        <v>14</v>
      </c>
      <c r="AM123" s="1">
        <v>386</v>
      </c>
      <c r="AN123" s="1">
        <v>194</v>
      </c>
      <c r="AO123" s="1">
        <v>0</v>
      </c>
      <c r="AP123" s="1">
        <v>0</v>
      </c>
      <c r="AQ123" s="1">
        <v>192</v>
      </c>
      <c r="AR123" s="228">
        <v>46239</v>
      </c>
      <c r="AS123" s="228">
        <v>46254</v>
      </c>
      <c r="AT123" s="228">
        <v>46239</v>
      </c>
      <c r="AU123" s="228">
        <v>46239</v>
      </c>
      <c r="AV123" s="1" t="s">
        <v>704</v>
      </c>
      <c r="AW123" s="1" t="s">
        <v>196</v>
      </c>
      <c r="AX123" s="1" t="s">
        <v>196</v>
      </c>
      <c r="AY123" s="1" t="s">
        <v>710</v>
      </c>
      <c r="AZ123" s="1" t="s">
        <v>711</v>
      </c>
      <c r="BA123" s="1" t="s">
        <v>196</v>
      </c>
      <c r="BB123" s="228">
        <v>46254</v>
      </c>
      <c r="BC123" s="228">
        <v>46254</v>
      </c>
      <c r="BD123" s="1" t="s">
        <v>712</v>
      </c>
      <c r="BE123" s="228">
        <v>46242</v>
      </c>
      <c r="BF123" s="1" t="s">
        <v>712</v>
      </c>
      <c r="BG123" s="228">
        <v>46242</v>
      </c>
      <c r="BH123" s="1">
        <v>194</v>
      </c>
      <c r="BI123" s="1">
        <v>386</v>
      </c>
      <c r="BJ123" s="1" t="s">
        <v>1265</v>
      </c>
      <c r="BK123" s="1" t="s">
        <v>1265</v>
      </c>
      <c r="BL123" s="1" t="s">
        <v>196</v>
      </c>
      <c r="BM123" s="1" t="s">
        <v>196</v>
      </c>
      <c r="BN123" s="1" t="s">
        <v>196</v>
      </c>
      <c r="BO123" s="1" t="s">
        <v>196</v>
      </c>
      <c r="BP123" s="1" t="s">
        <v>196</v>
      </c>
      <c r="BQ123" s="1" t="s">
        <v>196</v>
      </c>
      <c r="BR123" s="1" t="s">
        <v>196</v>
      </c>
      <c r="BS123" s="1" t="s">
        <v>196</v>
      </c>
      <c r="BT123" s="1" t="s">
        <v>3261</v>
      </c>
      <c r="BU123" s="1" t="s">
        <v>3262</v>
      </c>
      <c r="BV123" s="1" t="s">
        <v>196</v>
      </c>
      <c r="BW123" s="1" t="s">
        <v>196</v>
      </c>
      <c r="BX123" s="1" t="s">
        <v>196</v>
      </c>
      <c r="BY123" s="1" t="s">
        <v>196</v>
      </c>
      <c r="BZ123" s="1" t="s">
        <v>196</v>
      </c>
      <c r="CA123" s="1" t="s">
        <v>196</v>
      </c>
      <c r="CB123" s="1" t="s">
        <v>196</v>
      </c>
      <c r="CC123" s="1" t="s">
        <v>196</v>
      </c>
      <c r="CD123" s="1" t="s">
        <v>1266</v>
      </c>
      <c r="CE123" s="1" t="s">
        <v>196</v>
      </c>
      <c r="CF123" s="1" t="s">
        <v>196</v>
      </c>
      <c r="CG123" s="1" t="s">
        <v>196</v>
      </c>
      <c r="CH123" s="1" t="s">
        <v>196</v>
      </c>
      <c r="CI123" s="1" t="s">
        <v>196</v>
      </c>
      <c r="CJ123" s="1" t="s">
        <v>196</v>
      </c>
      <c r="CK123" s="1" t="s">
        <v>196</v>
      </c>
      <c r="CL123" s="1" t="s">
        <v>196</v>
      </c>
      <c r="CM123" s="1" t="s">
        <v>196</v>
      </c>
      <c r="CN123" s="1" t="s">
        <v>2075</v>
      </c>
      <c r="CO123" s="1" t="s">
        <v>196</v>
      </c>
      <c r="CP123" s="1" t="s">
        <v>196</v>
      </c>
      <c r="CQ123" s="1" t="s">
        <v>196</v>
      </c>
      <c r="CR123" s="1" t="s">
        <v>196</v>
      </c>
      <c r="CS123" s="1" t="s">
        <v>196</v>
      </c>
      <c r="CT123" s="1" t="s">
        <v>196</v>
      </c>
      <c r="CU123" s="1" t="s">
        <v>196</v>
      </c>
      <c r="CV123" s="1" t="s">
        <v>196</v>
      </c>
      <c r="CW123" s="1" t="s">
        <v>196</v>
      </c>
      <c r="CX123" s="1" t="s">
        <v>3221</v>
      </c>
      <c r="CY123" s="1" t="s">
        <v>3222</v>
      </c>
      <c r="CZ123" s="1" t="s">
        <v>3222</v>
      </c>
      <c r="DA123" s="1" t="s">
        <v>3224</v>
      </c>
      <c r="DB123" s="1" t="s">
        <v>3224</v>
      </c>
      <c r="DC123" s="1" t="s">
        <v>707</v>
      </c>
      <c r="DD123" s="1" t="s">
        <v>707</v>
      </c>
      <c r="DE123" s="1" t="s">
        <v>707</v>
      </c>
      <c r="DF123" s="1" t="s">
        <v>705</v>
      </c>
      <c r="DG123" s="1" t="s">
        <v>706</v>
      </c>
    </row>
    <row r="124" spans="1:111">
      <c r="A124" s="232" t="s">
        <v>4537</v>
      </c>
      <c r="B124" s="1" t="s">
        <v>699</v>
      </c>
      <c r="C124" s="1" t="s">
        <v>700</v>
      </c>
      <c r="D124" s="1" t="s">
        <v>818</v>
      </c>
      <c r="E124" s="1" t="s">
        <v>819</v>
      </c>
      <c r="F124" s="1" t="s">
        <v>820</v>
      </c>
      <c r="G124" s="1" t="s">
        <v>166</v>
      </c>
      <c r="H124" s="228">
        <v>46242</v>
      </c>
      <c r="I124" s="1" t="s">
        <v>369</v>
      </c>
      <c r="J124" s="1" t="s">
        <v>3336</v>
      </c>
      <c r="K124" s="1" t="s">
        <v>3337</v>
      </c>
      <c r="L124" s="1" t="s">
        <v>713</v>
      </c>
      <c r="M124" s="1" t="s">
        <v>714</v>
      </c>
      <c r="N124" s="1" t="s">
        <v>196</v>
      </c>
      <c r="O124" s="1" t="s">
        <v>196</v>
      </c>
      <c r="P124" s="1" t="s">
        <v>196</v>
      </c>
      <c r="Q124" s="1" t="s">
        <v>196</v>
      </c>
      <c r="R124" s="229">
        <v>0</v>
      </c>
      <c r="S124" s="229">
        <v>0.70833333333333337</v>
      </c>
      <c r="T124" s="1" t="s">
        <v>707</v>
      </c>
      <c r="U124" s="1" t="s">
        <v>196</v>
      </c>
      <c r="V124" s="1" t="s">
        <v>196</v>
      </c>
      <c r="W124" s="1" t="s">
        <v>196</v>
      </c>
      <c r="X124" s="1" t="s">
        <v>196</v>
      </c>
      <c r="Y124" s="1" t="s">
        <v>196</v>
      </c>
      <c r="Z124" s="1" t="s">
        <v>196</v>
      </c>
      <c r="AA124" s="1" t="s">
        <v>707</v>
      </c>
      <c r="AB124" s="1" t="s">
        <v>707</v>
      </c>
      <c r="AC124" s="1" t="s">
        <v>707</v>
      </c>
      <c r="AD124" s="1" t="s">
        <v>707</v>
      </c>
      <c r="AE124" s="1" t="s">
        <v>196</v>
      </c>
      <c r="AF124" s="1" t="s">
        <v>196</v>
      </c>
      <c r="AG124" s="1" t="s">
        <v>196</v>
      </c>
      <c r="AH124" s="1" t="s">
        <v>196</v>
      </c>
      <c r="AI124" s="1" t="s">
        <v>196</v>
      </c>
      <c r="AJ124" s="1" t="s">
        <v>196</v>
      </c>
      <c r="AK124" s="1" t="s">
        <v>196</v>
      </c>
      <c r="AL124" s="1" t="s">
        <v>196</v>
      </c>
      <c r="AM124" s="1">
        <v>518</v>
      </c>
      <c r="AN124" s="1">
        <v>218</v>
      </c>
      <c r="AO124" s="1">
        <v>218</v>
      </c>
      <c r="AP124" s="1">
        <v>218</v>
      </c>
      <c r="AQ124" s="1">
        <v>218</v>
      </c>
      <c r="AR124" s="228">
        <v>46240</v>
      </c>
      <c r="AS124" s="228">
        <v>46252</v>
      </c>
      <c r="AT124" s="228">
        <v>46242</v>
      </c>
      <c r="AU124" s="228">
        <v>46242</v>
      </c>
      <c r="AV124" s="1" t="s">
        <v>3338</v>
      </c>
      <c r="AW124" s="1" t="s">
        <v>196</v>
      </c>
      <c r="AX124" s="1" t="s">
        <v>196</v>
      </c>
      <c r="AY124" s="1" t="s">
        <v>710</v>
      </c>
      <c r="AZ124" s="1" t="s">
        <v>711</v>
      </c>
      <c r="BA124" s="1" t="s">
        <v>196</v>
      </c>
      <c r="BB124" s="228">
        <v>46252</v>
      </c>
      <c r="BC124" s="228">
        <v>46252</v>
      </c>
      <c r="BD124" s="1" t="s">
        <v>712</v>
      </c>
      <c r="BE124" s="228">
        <v>46242</v>
      </c>
      <c r="BF124" s="1" t="s">
        <v>712</v>
      </c>
      <c r="BG124" s="228">
        <v>46242</v>
      </c>
      <c r="BH124" s="1">
        <v>218</v>
      </c>
      <c r="BI124" s="1">
        <v>218</v>
      </c>
      <c r="BJ124" s="1" t="s">
        <v>3339</v>
      </c>
      <c r="BK124" s="1" t="s">
        <v>3340</v>
      </c>
      <c r="BL124" s="1" t="s">
        <v>196</v>
      </c>
      <c r="BM124" s="1" t="s">
        <v>196</v>
      </c>
      <c r="BN124" s="1" t="s">
        <v>196</v>
      </c>
      <c r="BO124" s="1" t="s">
        <v>196</v>
      </c>
      <c r="BP124" s="1" t="s">
        <v>196</v>
      </c>
      <c r="BQ124" s="1" t="s">
        <v>196</v>
      </c>
      <c r="BR124" s="1" t="s">
        <v>196</v>
      </c>
      <c r="BS124" s="1" t="s">
        <v>196</v>
      </c>
      <c r="BT124" s="1" t="s">
        <v>3341</v>
      </c>
      <c r="BU124" s="1" t="s">
        <v>3342</v>
      </c>
      <c r="BV124" s="1" t="s">
        <v>196</v>
      </c>
      <c r="BW124" s="1" t="s">
        <v>196</v>
      </c>
      <c r="BX124" s="1" t="s">
        <v>196</v>
      </c>
      <c r="BY124" s="1" t="s">
        <v>196</v>
      </c>
      <c r="BZ124" s="1" t="s">
        <v>196</v>
      </c>
      <c r="CA124" s="1" t="s">
        <v>196</v>
      </c>
      <c r="CB124" s="1" t="s">
        <v>196</v>
      </c>
      <c r="CC124" s="1" t="s">
        <v>196</v>
      </c>
      <c r="CD124" s="1" t="s">
        <v>3343</v>
      </c>
      <c r="CE124" s="1" t="s">
        <v>3344</v>
      </c>
      <c r="CF124" s="1" t="s">
        <v>196</v>
      </c>
      <c r="CG124" s="1" t="s">
        <v>196</v>
      </c>
      <c r="CH124" s="1" t="s">
        <v>196</v>
      </c>
      <c r="CI124" s="1" t="s">
        <v>196</v>
      </c>
      <c r="CJ124" s="1" t="s">
        <v>196</v>
      </c>
      <c r="CK124" s="1" t="s">
        <v>196</v>
      </c>
      <c r="CL124" s="1" t="s">
        <v>196</v>
      </c>
      <c r="CM124" s="1" t="s">
        <v>196</v>
      </c>
      <c r="CN124" s="1" t="s">
        <v>3341</v>
      </c>
      <c r="CO124" s="1" t="s">
        <v>3345</v>
      </c>
      <c r="CP124" s="1" t="s">
        <v>196</v>
      </c>
      <c r="CQ124" s="1" t="s">
        <v>196</v>
      </c>
      <c r="CR124" s="1" t="s">
        <v>196</v>
      </c>
      <c r="CS124" s="1" t="s">
        <v>196</v>
      </c>
      <c r="CT124" s="1" t="s">
        <v>196</v>
      </c>
      <c r="CU124" s="1" t="s">
        <v>196</v>
      </c>
      <c r="CV124" s="1" t="s">
        <v>196</v>
      </c>
      <c r="CW124" s="1" t="s">
        <v>196</v>
      </c>
      <c r="CX124" s="1" t="s">
        <v>3221</v>
      </c>
      <c r="CY124" s="1" t="s">
        <v>3222</v>
      </c>
      <c r="CZ124" s="1" t="s">
        <v>3222</v>
      </c>
      <c r="DA124" s="1" t="s">
        <v>3224</v>
      </c>
      <c r="DB124" s="1" t="s">
        <v>3224</v>
      </c>
      <c r="DC124" s="1" t="s">
        <v>707</v>
      </c>
      <c r="DD124" s="1" t="s">
        <v>707</v>
      </c>
      <c r="DE124" s="1" t="s">
        <v>707</v>
      </c>
      <c r="DF124" s="1" t="s">
        <v>713</v>
      </c>
      <c r="DG124" s="1" t="s">
        <v>714</v>
      </c>
    </row>
    <row r="125" spans="1:111">
      <c r="A125" s="232" t="s">
        <v>4537</v>
      </c>
      <c r="B125" s="1" t="s">
        <v>699</v>
      </c>
      <c r="C125" s="1" t="s">
        <v>700</v>
      </c>
      <c r="D125" s="1" t="s">
        <v>851</v>
      </c>
      <c r="E125" s="1" t="s">
        <v>852</v>
      </c>
      <c r="F125" s="1" t="s">
        <v>855</v>
      </c>
      <c r="G125" s="1" t="s">
        <v>39</v>
      </c>
      <c r="H125" s="228">
        <v>46242</v>
      </c>
      <c r="I125" s="1" t="s">
        <v>153</v>
      </c>
      <c r="J125" s="1" t="s">
        <v>3388</v>
      </c>
      <c r="K125" s="1" t="s">
        <v>3391</v>
      </c>
      <c r="L125" s="1" t="s">
        <v>713</v>
      </c>
      <c r="M125" s="1" t="s">
        <v>714</v>
      </c>
      <c r="N125" s="1" t="s">
        <v>716</v>
      </c>
      <c r="O125" s="1" t="s">
        <v>717</v>
      </c>
      <c r="P125" s="1" t="s">
        <v>705</v>
      </c>
      <c r="Q125" s="1" t="s">
        <v>706</v>
      </c>
      <c r="R125" s="229">
        <v>0</v>
      </c>
      <c r="S125" s="229">
        <v>0.49305555555555558</v>
      </c>
      <c r="T125" s="1" t="s">
        <v>742</v>
      </c>
      <c r="U125" s="1" t="s">
        <v>713</v>
      </c>
      <c r="V125" s="1" t="s">
        <v>714</v>
      </c>
      <c r="W125" s="1" t="s">
        <v>716</v>
      </c>
      <c r="X125" s="1" t="s">
        <v>717</v>
      </c>
      <c r="Y125" s="1" t="s">
        <v>705</v>
      </c>
      <c r="Z125" s="1" t="s">
        <v>706</v>
      </c>
      <c r="AA125" s="1" t="s">
        <v>810</v>
      </c>
      <c r="AB125" s="1" t="s">
        <v>707</v>
      </c>
      <c r="AC125" s="1" t="s">
        <v>999</v>
      </c>
      <c r="AD125" s="1" t="s">
        <v>3392</v>
      </c>
      <c r="AE125" s="1" t="s">
        <v>196</v>
      </c>
      <c r="AF125" s="1" t="s">
        <v>196</v>
      </c>
      <c r="AG125" s="1" t="s">
        <v>196</v>
      </c>
      <c r="AH125" s="1" t="s">
        <v>196</v>
      </c>
      <c r="AI125" s="1" t="s">
        <v>826</v>
      </c>
      <c r="AJ125" s="1" t="s">
        <v>276</v>
      </c>
      <c r="AK125" s="1" t="s">
        <v>88</v>
      </c>
      <c r="AL125" s="1" t="s">
        <v>14</v>
      </c>
      <c r="AM125" s="1">
        <v>19600</v>
      </c>
      <c r="AN125" s="1">
        <v>10000</v>
      </c>
      <c r="AO125" s="1">
        <v>4000</v>
      </c>
      <c r="AP125" s="1">
        <v>3400</v>
      </c>
      <c r="AQ125" s="1">
        <v>6800</v>
      </c>
      <c r="AR125" s="228">
        <v>46240</v>
      </c>
      <c r="AS125" s="228">
        <v>46245</v>
      </c>
      <c r="AT125" s="228">
        <v>46241</v>
      </c>
      <c r="AU125" s="228">
        <v>46242</v>
      </c>
      <c r="AV125" s="1" t="s">
        <v>39</v>
      </c>
      <c r="AW125" s="1" t="s">
        <v>196</v>
      </c>
      <c r="AX125" s="1" t="s">
        <v>196</v>
      </c>
      <c r="AY125" s="1" t="s">
        <v>710</v>
      </c>
      <c r="AZ125" s="1" t="s">
        <v>711</v>
      </c>
      <c r="BA125" s="1" t="s">
        <v>196</v>
      </c>
      <c r="BB125" s="228">
        <v>46245</v>
      </c>
      <c r="BC125" s="228">
        <v>46245</v>
      </c>
      <c r="BD125" s="1" t="s">
        <v>712</v>
      </c>
      <c r="BE125" s="228">
        <v>46242</v>
      </c>
      <c r="BF125" s="1" t="s">
        <v>712</v>
      </c>
      <c r="BG125" s="228">
        <v>46242</v>
      </c>
      <c r="BH125" s="1">
        <v>9800</v>
      </c>
      <c r="BI125" s="1">
        <v>19600</v>
      </c>
      <c r="BJ125" s="1" t="s">
        <v>859</v>
      </c>
      <c r="BK125" s="1" t="s">
        <v>860</v>
      </c>
      <c r="BL125" s="1" t="s">
        <v>196</v>
      </c>
      <c r="BM125" s="1" t="s">
        <v>196</v>
      </c>
      <c r="BN125" s="1" t="s">
        <v>196</v>
      </c>
      <c r="BO125" s="1" t="s">
        <v>196</v>
      </c>
      <c r="BP125" s="1" t="s">
        <v>196</v>
      </c>
      <c r="BQ125" s="1" t="s">
        <v>196</v>
      </c>
      <c r="BR125" s="1" t="s">
        <v>196</v>
      </c>
      <c r="BS125" s="1" t="s">
        <v>196</v>
      </c>
      <c r="BT125" s="1" t="s">
        <v>861</v>
      </c>
      <c r="BU125" s="1" t="s">
        <v>862</v>
      </c>
      <c r="BV125" s="1" t="s">
        <v>196</v>
      </c>
      <c r="BW125" s="1" t="s">
        <v>196</v>
      </c>
      <c r="BX125" s="1" t="s">
        <v>196</v>
      </c>
      <c r="BY125" s="1" t="s">
        <v>196</v>
      </c>
      <c r="BZ125" s="1" t="s">
        <v>196</v>
      </c>
      <c r="CA125" s="1" t="s">
        <v>196</v>
      </c>
      <c r="CB125" s="1" t="s">
        <v>196</v>
      </c>
      <c r="CC125" s="1" t="s">
        <v>196</v>
      </c>
      <c r="CD125" s="1" t="s">
        <v>827</v>
      </c>
      <c r="CE125" s="1" t="s">
        <v>196</v>
      </c>
      <c r="CF125" s="1" t="s">
        <v>196</v>
      </c>
      <c r="CG125" s="1" t="s">
        <v>196</v>
      </c>
      <c r="CH125" s="1" t="s">
        <v>196</v>
      </c>
      <c r="CI125" s="1" t="s">
        <v>196</v>
      </c>
      <c r="CJ125" s="1" t="s">
        <v>196</v>
      </c>
      <c r="CK125" s="1" t="s">
        <v>196</v>
      </c>
      <c r="CL125" s="1" t="s">
        <v>196</v>
      </c>
      <c r="CM125" s="1" t="s">
        <v>196</v>
      </c>
      <c r="CN125" s="1" t="s">
        <v>826</v>
      </c>
      <c r="CO125" s="1" t="s">
        <v>196</v>
      </c>
      <c r="CP125" s="1" t="s">
        <v>196</v>
      </c>
      <c r="CQ125" s="1" t="s">
        <v>196</v>
      </c>
      <c r="CR125" s="1" t="s">
        <v>196</v>
      </c>
      <c r="CS125" s="1" t="s">
        <v>196</v>
      </c>
      <c r="CT125" s="1" t="s">
        <v>196</v>
      </c>
      <c r="CU125" s="1" t="s">
        <v>196</v>
      </c>
      <c r="CV125" s="1" t="s">
        <v>196</v>
      </c>
      <c r="CW125" s="1" t="s">
        <v>196</v>
      </c>
      <c r="CX125" s="1" t="s">
        <v>3221</v>
      </c>
      <c r="CY125" s="1" t="s">
        <v>3222</v>
      </c>
      <c r="CZ125" s="1" t="s">
        <v>3222</v>
      </c>
      <c r="DA125" s="1" t="s">
        <v>3225</v>
      </c>
      <c r="DB125" s="1" t="s">
        <v>3256</v>
      </c>
      <c r="DC125" s="1" t="s">
        <v>707</v>
      </c>
      <c r="DD125" s="1" t="s">
        <v>810</v>
      </c>
      <c r="DE125" s="1" t="s">
        <v>742</v>
      </c>
      <c r="DF125" s="1" t="s">
        <v>705</v>
      </c>
      <c r="DG125" s="1" t="s">
        <v>706</v>
      </c>
    </row>
    <row r="126" spans="1:111">
      <c r="A126" s="232" t="s">
        <v>4537</v>
      </c>
      <c r="B126" s="1" t="s">
        <v>699</v>
      </c>
      <c r="C126" s="1" t="s">
        <v>700</v>
      </c>
      <c r="D126" s="1" t="s">
        <v>869</v>
      </c>
      <c r="E126" s="1" t="s">
        <v>870</v>
      </c>
      <c r="F126" s="1" t="s">
        <v>1234</v>
      </c>
      <c r="G126" s="1" t="s">
        <v>41</v>
      </c>
      <c r="H126" s="228">
        <v>46242</v>
      </c>
      <c r="I126" s="1" t="s">
        <v>136</v>
      </c>
      <c r="J126" s="1" t="s">
        <v>3411</v>
      </c>
      <c r="K126" s="1" t="s">
        <v>3426</v>
      </c>
      <c r="L126" s="1" t="s">
        <v>788</v>
      </c>
      <c r="M126" s="1" t="s">
        <v>789</v>
      </c>
      <c r="N126" s="1" t="s">
        <v>796</v>
      </c>
      <c r="O126" s="1" t="s">
        <v>797</v>
      </c>
      <c r="P126" s="1" t="s">
        <v>713</v>
      </c>
      <c r="Q126" s="1" t="s">
        <v>714</v>
      </c>
      <c r="R126" s="229">
        <v>0</v>
      </c>
      <c r="S126" s="229">
        <v>0.70833333333333337</v>
      </c>
      <c r="T126" s="1" t="s">
        <v>707</v>
      </c>
      <c r="U126" s="1" t="s">
        <v>196</v>
      </c>
      <c r="V126" s="1" t="s">
        <v>196</v>
      </c>
      <c r="W126" s="1" t="s">
        <v>196</v>
      </c>
      <c r="X126" s="1" t="s">
        <v>196</v>
      </c>
      <c r="Y126" s="1" t="s">
        <v>196</v>
      </c>
      <c r="Z126" s="1" t="s">
        <v>196</v>
      </c>
      <c r="AA126" s="1" t="s">
        <v>742</v>
      </c>
      <c r="AB126" s="1" t="s">
        <v>708</v>
      </c>
      <c r="AC126" s="1" t="s">
        <v>843</v>
      </c>
      <c r="AD126" s="1" t="s">
        <v>1250</v>
      </c>
      <c r="AE126" s="1" t="s">
        <v>800</v>
      </c>
      <c r="AF126" s="1" t="s">
        <v>276</v>
      </c>
      <c r="AG126" s="1" t="s">
        <v>196</v>
      </c>
      <c r="AH126" s="1" t="s">
        <v>105</v>
      </c>
      <c r="AI126" s="1" t="s">
        <v>800</v>
      </c>
      <c r="AJ126" s="1" t="s">
        <v>276</v>
      </c>
      <c r="AK126" s="1" t="s">
        <v>196</v>
      </c>
      <c r="AL126" s="1" t="s">
        <v>105</v>
      </c>
      <c r="AM126" s="1">
        <v>0</v>
      </c>
      <c r="AN126" s="1">
        <v>3600</v>
      </c>
      <c r="AO126" s="1">
        <v>1200</v>
      </c>
      <c r="AP126" s="1">
        <v>1800</v>
      </c>
      <c r="AQ126" s="1">
        <v>0</v>
      </c>
      <c r="AR126" s="228">
        <v>46237</v>
      </c>
      <c r="AS126" s="228">
        <v>46254</v>
      </c>
      <c r="AT126" s="228">
        <v>46240</v>
      </c>
      <c r="AU126" s="228">
        <v>46242</v>
      </c>
      <c r="AV126" s="1" t="s">
        <v>41</v>
      </c>
      <c r="AW126" s="1" t="s">
        <v>196</v>
      </c>
      <c r="AX126" s="1" t="s">
        <v>196</v>
      </c>
      <c r="AY126" s="1" t="s">
        <v>710</v>
      </c>
      <c r="AZ126" s="1" t="s">
        <v>711</v>
      </c>
      <c r="BA126" s="1" t="s">
        <v>196</v>
      </c>
      <c r="BB126" s="228">
        <v>46254</v>
      </c>
      <c r="BC126" s="228">
        <v>46254</v>
      </c>
      <c r="BD126" s="1" t="s">
        <v>712</v>
      </c>
      <c r="BE126" s="228">
        <v>46242</v>
      </c>
      <c r="BF126" s="1" t="s">
        <v>712</v>
      </c>
      <c r="BG126" s="228">
        <v>46242</v>
      </c>
      <c r="BH126" s="1">
        <v>3600</v>
      </c>
      <c r="BI126" s="1">
        <v>0</v>
      </c>
      <c r="BJ126" s="1" t="s">
        <v>802</v>
      </c>
      <c r="BK126" s="1" t="s">
        <v>196</v>
      </c>
      <c r="BL126" s="1" t="s">
        <v>196</v>
      </c>
      <c r="BM126" s="1" t="s">
        <v>196</v>
      </c>
      <c r="BN126" s="1" t="s">
        <v>196</v>
      </c>
      <c r="BO126" s="1" t="s">
        <v>196</v>
      </c>
      <c r="BP126" s="1" t="s">
        <v>196</v>
      </c>
      <c r="BQ126" s="1" t="s">
        <v>196</v>
      </c>
      <c r="BR126" s="1" t="s">
        <v>196</v>
      </c>
      <c r="BS126" s="1" t="s">
        <v>196</v>
      </c>
      <c r="BT126" s="1" t="s">
        <v>800</v>
      </c>
      <c r="BU126" s="1" t="s">
        <v>196</v>
      </c>
      <c r="BV126" s="1" t="s">
        <v>196</v>
      </c>
      <c r="BW126" s="1" t="s">
        <v>196</v>
      </c>
      <c r="BX126" s="1" t="s">
        <v>196</v>
      </c>
      <c r="BY126" s="1" t="s">
        <v>196</v>
      </c>
      <c r="BZ126" s="1" t="s">
        <v>196</v>
      </c>
      <c r="CA126" s="1" t="s">
        <v>196</v>
      </c>
      <c r="CB126" s="1" t="s">
        <v>196</v>
      </c>
      <c r="CC126" s="1" t="s">
        <v>196</v>
      </c>
      <c r="CD126" s="1" t="s">
        <v>1043</v>
      </c>
      <c r="CE126" s="1" t="s">
        <v>196</v>
      </c>
      <c r="CF126" s="1" t="s">
        <v>196</v>
      </c>
      <c r="CG126" s="1" t="s">
        <v>196</v>
      </c>
      <c r="CH126" s="1" t="s">
        <v>196</v>
      </c>
      <c r="CI126" s="1" t="s">
        <v>196</v>
      </c>
      <c r="CJ126" s="1" t="s">
        <v>196</v>
      </c>
      <c r="CK126" s="1" t="s">
        <v>196</v>
      </c>
      <c r="CL126" s="1" t="s">
        <v>196</v>
      </c>
      <c r="CM126" s="1" t="s">
        <v>196</v>
      </c>
      <c r="CN126" s="1" t="s">
        <v>800</v>
      </c>
      <c r="CO126" s="1" t="s">
        <v>196</v>
      </c>
      <c r="CP126" s="1" t="s">
        <v>196</v>
      </c>
      <c r="CQ126" s="1" t="s">
        <v>196</v>
      </c>
      <c r="CR126" s="1" t="s">
        <v>196</v>
      </c>
      <c r="CS126" s="1" t="s">
        <v>196</v>
      </c>
      <c r="CT126" s="1" t="s">
        <v>196</v>
      </c>
      <c r="CU126" s="1" t="s">
        <v>196</v>
      </c>
      <c r="CV126" s="1" t="s">
        <v>196</v>
      </c>
      <c r="CW126" s="1" t="s">
        <v>196</v>
      </c>
      <c r="CX126" s="1" t="s">
        <v>3221</v>
      </c>
      <c r="CY126" s="1" t="s">
        <v>3222</v>
      </c>
      <c r="CZ126" s="1" t="s">
        <v>3222</v>
      </c>
      <c r="DA126" s="1" t="s">
        <v>3226</v>
      </c>
      <c r="DB126" s="1" t="s">
        <v>3224</v>
      </c>
      <c r="DC126" s="1" t="s">
        <v>708</v>
      </c>
      <c r="DD126" s="1" t="s">
        <v>742</v>
      </c>
      <c r="DE126" s="1" t="s">
        <v>707</v>
      </c>
      <c r="DF126" s="1" t="s">
        <v>796</v>
      </c>
      <c r="DG126" s="1" t="s">
        <v>797</v>
      </c>
    </row>
    <row r="127" spans="1:111">
      <c r="A127" s="232" t="s">
        <v>4537</v>
      </c>
      <c r="B127" s="1" t="s">
        <v>699</v>
      </c>
      <c r="C127" s="1" t="s">
        <v>700</v>
      </c>
      <c r="D127" s="1" t="s">
        <v>869</v>
      </c>
      <c r="E127" s="1" t="s">
        <v>870</v>
      </c>
      <c r="F127" s="1" t="s">
        <v>848</v>
      </c>
      <c r="G127" s="1" t="s">
        <v>284</v>
      </c>
      <c r="H127" s="228">
        <v>46242</v>
      </c>
      <c r="I127" s="1" t="s">
        <v>350</v>
      </c>
      <c r="J127" s="1" t="s">
        <v>3263</v>
      </c>
      <c r="K127" s="1" t="s">
        <v>3434</v>
      </c>
      <c r="L127" s="1" t="s">
        <v>788</v>
      </c>
      <c r="M127" s="1" t="s">
        <v>789</v>
      </c>
      <c r="N127" s="1" t="s">
        <v>796</v>
      </c>
      <c r="O127" s="1" t="s">
        <v>797</v>
      </c>
      <c r="P127" s="1" t="s">
        <v>196</v>
      </c>
      <c r="Q127" s="1" t="s">
        <v>196</v>
      </c>
      <c r="R127" s="229">
        <v>0</v>
      </c>
      <c r="S127" s="229">
        <v>0.4513888888888889</v>
      </c>
      <c r="T127" s="1" t="s">
        <v>707</v>
      </c>
      <c r="U127" s="1" t="s">
        <v>196</v>
      </c>
      <c r="V127" s="1" t="s">
        <v>196</v>
      </c>
      <c r="W127" s="1" t="s">
        <v>196</v>
      </c>
      <c r="X127" s="1" t="s">
        <v>196</v>
      </c>
      <c r="Y127" s="1" t="s">
        <v>196</v>
      </c>
      <c r="Z127" s="1" t="s">
        <v>196</v>
      </c>
      <c r="AA127" s="1" t="s">
        <v>726</v>
      </c>
      <c r="AB127" s="1" t="s">
        <v>707</v>
      </c>
      <c r="AC127" s="1" t="s">
        <v>908</v>
      </c>
      <c r="AD127" s="1" t="s">
        <v>3435</v>
      </c>
      <c r="AE127" s="1" t="s">
        <v>989</v>
      </c>
      <c r="AF127" s="1" t="s">
        <v>276</v>
      </c>
      <c r="AG127" s="1" t="s">
        <v>196</v>
      </c>
      <c r="AH127" s="1" t="s">
        <v>100</v>
      </c>
      <c r="AI127" s="1" t="s">
        <v>2924</v>
      </c>
      <c r="AJ127" s="1" t="s">
        <v>276</v>
      </c>
      <c r="AK127" s="1" t="s">
        <v>196</v>
      </c>
      <c r="AL127" s="1" t="s">
        <v>14</v>
      </c>
      <c r="AM127" s="1">
        <v>2100</v>
      </c>
      <c r="AN127" s="1">
        <v>2100</v>
      </c>
      <c r="AO127" s="1">
        <v>2100</v>
      </c>
      <c r="AP127" s="1">
        <v>2100</v>
      </c>
      <c r="AQ127" s="1">
        <v>2100</v>
      </c>
      <c r="AR127" s="228">
        <v>46241</v>
      </c>
      <c r="AS127" s="228">
        <v>46251</v>
      </c>
      <c r="AT127" s="228">
        <v>46242</v>
      </c>
      <c r="AU127" s="228">
        <v>46242</v>
      </c>
      <c r="AV127" s="1" t="s">
        <v>990</v>
      </c>
      <c r="AW127" s="1" t="s">
        <v>196</v>
      </c>
      <c r="AX127" s="1" t="s">
        <v>196</v>
      </c>
      <c r="AY127" s="1" t="s">
        <v>764</v>
      </c>
      <c r="AZ127" s="1" t="s">
        <v>765</v>
      </c>
      <c r="BA127" s="1" t="s">
        <v>196</v>
      </c>
      <c r="BB127" s="228">
        <v>46251</v>
      </c>
      <c r="BC127" s="228">
        <v>46251</v>
      </c>
      <c r="BD127" s="1" t="s">
        <v>712</v>
      </c>
      <c r="BE127" s="228">
        <v>46242</v>
      </c>
      <c r="BF127" s="1" t="s">
        <v>712</v>
      </c>
      <c r="BG127" s="228">
        <v>46242</v>
      </c>
      <c r="BH127" s="1">
        <v>2100</v>
      </c>
      <c r="BI127" s="1">
        <v>2100</v>
      </c>
      <c r="BJ127" s="1" t="s">
        <v>991</v>
      </c>
      <c r="BK127" s="1" t="s">
        <v>196</v>
      </c>
      <c r="BL127" s="1" t="s">
        <v>196</v>
      </c>
      <c r="BM127" s="1" t="s">
        <v>196</v>
      </c>
      <c r="BN127" s="1" t="s">
        <v>196</v>
      </c>
      <c r="BO127" s="1" t="s">
        <v>196</v>
      </c>
      <c r="BP127" s="1" t="s">
        <v>196</v>
      </c>
      <c r="BQ127" s="1" t="s">
        <v>196</v>
      </c>
      <c r="BR127" s="1" t="s">
        <v>196</v>
      </c>
      <c r="BS127" s="1" t="s">
        <v>196</v>
      </c>
      <c r="BT127" s="1" t="s">
        <v>989</v>
      </c>
      <c r="BU127" s="1" t="s">
        <v>196</v>
      </c>
      <c r="BV127" s="1" t="s">
        <v>196</v>
      </c>
      <c r="BW127" s="1" t="s">
        <v>196</v>
      </c>
      <c r="BX127" s="1" t="s">
        <v>196</v>
      </c>
      <c r="BY127" s="1" t="s">
        <v>196</v>
      </c>
      <c r="BZ127" s="1" t="s">
        <v>196</v>
      </c>
      <c r="CA127" s="1" t="s">
        <v>196</v>
      </c>
      <c r="CB127" s="1" t="s">
        <v>196</v>
      </c>
      <c r="CC127" s="1" t="s">
        <v>196</v>
      </c>
      <c r="CD127" s="1" t="s">
        <v>1007</v>
      </c>
      <c r="CE127" s="1" t="s">
        <v>196</v>
      </c>
      <c r="CF127" s="1" t="s">
        <v>196</v>
      </c>
      <c r="CG127" s="1" t="s">
        <v>196</v>
      </c>
      <c r="CH127" s="1" t="s">
        <v>196</v>
      </c>
      <c r="CI127" s="1" t="s">
        <v>196</v>
      </c>
      <c r="CJ127" s="1" t="s">
        <v>196</v>
      </c>
      <c r="CK127" s="1" t="s">
        <v>196</v>
      </c>
      <c r="CL127" s="1" t="s">
        <v>196</v>
      </c>
      <c r="CM127" s="1" t="s">
        <v>196</v>
      </c>
      <c r="CN127" s="1" t="s">
        <v>2924</v>
      </c>
      <c r="CO127" s="1" t="s">
        <v>196</v>
      </c>
      <c r="CP127" s="1" t="s">
        <v>196</v>
      </c>
      <c r="CQ127" s="1" t="s">
        <v>196</v>
      </c>
      <c r="CR127" s="1" t="s">
        <v>196</v>
      </c>
      <c r="CS127" s="1" t="s">
        <v>196</v>
      </c>
      <c r="CT127" s="1" t="s">
        <v>196</v>
      </c>
      <c r="CU127" s="1" t="s">
        <v>196</v>
      </c>
      <c r="CV127" s="1" t="s">
        <v>196</v>
      </c>
      <c r="CW127" s="1" t="s">
        <v>196</v>
      </c>
      <c r="CX127" s="1" t="s">
        <v>3221</v>
      </c>
      <c r="CY127" s="1" t="s">
        <v>3222</v>
      </c>
      <c r="CZ127" s="1" t="s">
        <v>3222</v>
      </c>
      <c r="DA127" s="1" t="s">
        <v>3225</v>
      </c>
      <c r="DB127" s="1" t="s">
        <v>3436</v>
      </c>
      <c r="DC127" s="1" t="s">
        <v>707</v>
      </c>
      <c r="DD127" s="1" t="s">
        <v>726</v>
      </c>
      <c r="DE127" s="1" t="s">
        <v>707</v>
      </c>
      <c r="DF127" s="1" t="s">
        <v>788</v>
      </c>
      <c r="DG127" s="1" t="s">
        <v>789</v>
      </c>
    </row>
    <row r="128" spans="1:111">
      <c r="A128" s="232" t="s">
        <v>4537</v>
      </c>
      <c r="B128" s="1" t="s">
        <v>699</v>
      </c>
      <c r="C128" s="1" t="s">
        <v>700</v>
      </c>
      <c r="D128" s="1" t="s">
        <v>869</v>
      </c>
      <c r="E128" s="1" t="s">
        <v>870</v>
      </c>
      <c r="F128" s="1" t="s">
        <v>877</v>
      </c>
      <c r="G128" s="1" t="s">
        <v>502</v>
      </c>
      <c r="H128" s="228">
        <v>46242</v>
      </c>
      <c r="I128" s="1" t="s">
        <v>352</v>
      </c>
      <c r="J128" s="1" t="s">
        <v>3295</v>
      </c>
      <c r="K128" s="1" t="s">
        <v>3452</v>
      </c>
      <c r="L128" s="1" t="s">
        <v>788</v>
      </c>
      <c r="M128" s="1" t="s">
        <v>789</v>
      </c>
      <c r="N128" s="1" t="s">
        <v>796</v>
      </c>
      <c r="O128" s="1" t="s">
        <v>797</v>
      </c>
      <c r="P128" s="1" t="s">
        <v>196</v>
      </c>
      <c r="Q128" s="1" t="s">
        <v>196</v>
      </c>
      <c r="R128" s="229">
        <v>0</v>
      </c>
      <c r="S128" s="229">
        <v>0.5</v>
      </c>
      <c r="T128" s="1" t="s">
        <v>707</v>
      </c>
      <c r="U128" s="1" t="s">
        <v>196</v>
      </c>
      <c r="V128" s="1" t="s">
        <v>196</v>
      </c>
      <c r="W128" s="1" t="s">
        <v>196</v>
      </c>
      <c r="X128" s="1" t="s">
        <v>196</v>
      </c>
      <c r="Y128" s="1" t="s">
        <v>196</v>
      </c>
      <c r="Z128" s="1" t="s">
        <v>196</v>
      </c>
      <c r="AA128" s="1" t="s">
        <v>742</v>
      </c>
      <c r="AB128" s="1" t="s">
        <v>707</v>
      </c>
      <c r="AC128" s="1" t="s">
        <v>810</v>
      </c>
      <c r="AD128" s="1" t="s">
        <v>930</v>
      </c>
      <c r="AE128" s="1" t="s">
        <v>800</v>
      </c>
      <c r="AF128" s="1" t="s">
        <v>276</v>
      </c>
      <c r="AG128" s="1" t="s">
        <v>196</v>
      </c>
      <c r="AH128" s="1" t="s">
        <v>105</v>
      </c>
      <c r="AI128" s="1" t="s">
        <v>801</v>
      </c>
      <c r="AJ128" s="1" t="s">
        <v>276</v>
      </c>
      <c r="AK128" s="1" t="s">
        <v>196</v>
      </c>
      <c r="AL128" s="1" t="s">
        <v>122</v>
      </c>
      <c r="AM128" s="1">
        <v>4500</v>
      </c>
      <c r="AN128" s="1">
        <v>4500</v>
      </c>
      <c r="AO128" s="1">
        <v>0</v>
      </c>
      <c r="AP128" s="1">
        <v>900</v>
      </c>
      <c r="AQ128" s="1">
        <v>900</v>
      </c>
      <c r="AR128" s="228">
        <v>46240</v>
      </c>
      <c r="AS128" s="228">
        <v>46252</v>
      </c>
      <c r="AT128" s="228">
        <v>46244</v>
      </c>
      <c r="AU128" s="228">
        <v>46244</v>
      </c>
      <c r="AV128" s="1" t="s">
        <v>491</v>
      </c>
      <c r="AW128" s="1" t="s">
        <v>196</v>
      </c>
      <c r="AX128" s="1" t="s">
        <v>196</v>
      </c>
      <c r="AY128" s="1" t="s">
        <v>710</v>
      </c>
      <c r="AZ128" s="1" t="s">
        <v>711</v>
      </c>
      <c r="BA128" s="1" t="s">
        <v>196</v>
      </c>
      <c r="BB128" s="228">
        <v>46252</v>
      </c>
      <c r="BC128" s="228">
        <v>46252</v>
      </c>
      <c r="BD128" s="1" t="s">
        <v>712</v>
      </c>
      <c r="BE128" s="228">
        <v>46244</v>
      </c>
      <c r="BF128" s="1" t="s">
        <v>712</v>
      </c>
      <c r="BG128" s="228">
        <v>46244</v>
      </c>
      <c r="BH128" s="1">
        <v>4500</v>
      </c>
      <c r="BI128" s="1">
        <v>4500</v>
      </c>
      <c r="BJ128" s="1" t="s">
        <v>802</v>
      </c>
      <c r="BK128" s="1" t="s">
        <v>196</v>
      </c>
      <c r="BL128" s="1" t="s">
        <v>196</v>
      </c>
      <c r="BM128" s="1" t="s">
        <v>196</v>
      </c>
      <c r="BN128" s="1" t="s">
        <v>196</v>
      </c>
      <c r="BO128" s="1" t="s">
        <v>196</v>
      </c>
      <c r="BP128" s="1" t="s">
        <v>196</v>
      </c>
      <c r="BQ128" s="1" t="s">
        <v>196</v>
      </c>
      <c r="BR128" s="1" t="s">
        <v>196</v>
      </c>
      <c r="BS128" s="1" t="s">
        <v>196</v>
      </c>
      <c r="BT128" s="1" t="s">
        <v>800</v>
      </c>
      <c r="BU128" s="1" t="s">
        <v>196</v>
      </c>
      <c r="BV128" s="1" t="s">
        <v>196</v>
      </c>
      <c r="BW128" s="1" t="s">
        <v>196</v>
      </c>
      <c r="BX128" s="1" t="s">
        <v>196</v>
      </c>
      <c r="BY128" s="1" t="s">
        <v>196</v>
      </c>
      <c r="BZ128" s="1" t="s">
        <v>196</v>
      </c>
      <c r="CA128" s="1" t="s">
        <v>196</v>
      </c>
      <c r="CB128" s="1" t="s">
        <v>196</v>
      </c>
      <c r="CC128" s="1" t="s">
        <v>196</v>
      </c>
      <c r="CD128" s="1" t="s">
        <v>803</v>
      </c>
      <c r="CE128" s="1" t="s">
        <v>196</v>
      </c>
      <c r="CF128" s="1" t="s">
        <v>196</v>
      </c>
      <c r="CG128" s="1" t="s">
        <v>196</v>
      </c>
      <c r="CH128" s="1" t="s">
        <v>196</v>
      </c>
      <c r="CI128" s="1" t="s">
        <v>196</v>
      </c>
      <c r="CJ128" s="1" t="s">
        <v>196</v>
      </c>
      <c r="CK128" s="1" t="s">
        <v>196</v>
      </c>
      <c r="CL128" s="1" t="s">
        <v>196</v>
      </c>
      <c r="CM128" s="1" t="s">
        <v>196</v>
      </c>
      <c r="CN128" s="1" t="s">
        <v>801</v>
      </c>
      <c r="CO128" s="1" t="s">
        <v>196</v>
      </c>
      <c r="CP128" s="1" t="s">
        <v>196</v>
      </c>
      <c r="CQ128" s="1" t="s">
        <v>196</v>
      </c>
      <c r="CR128" s="1" t="s">
        <v>196</v>
      </c>
      <c r="CS128" s="1" t="s">
        <v>196</v>
      </c>
      <c r="CT128" s="1" t="s">
        <v>196</v>
      </c>
      <c r="CU128" s="1" t="s">
        <v>196</v>
      </c>
      <c r="CV128" s="1" t="s">
        <v>196</v>
      </c>
      <c r="CW128" s="1" t="s">
        <v>196</v>
      </c>
      <c r="CX128" s="1" t="s">
        <v>3221</v>
      </c>
      <c r="CY128" s="1" t="s">
        <v>3222</v>
      </c>
      <c r="CZ128" s="1" t="s">
        <v>3222</v>
      </c>
      <c r="DA128" s="1" t="s">
        <v>3436</v>
      </c>
      <c r="DB128" s="1" t="s">
        <v>3226</v>
      </c>
      <c r="DC128" s="1" t="s">
        <v>707</v>
      </c>
      <c r="DD128" s="1" t="s">
        <v>742</v>
      </c>
      <c r="DE128" s="1" t="s">
        <v>707</v>
      </c>
      <c r="DF128" s="1" t="s">
        <v>796</v>
      </c>
      <c r="DG128" s="1" t="s">
        <v>797</v>
      </c>
    </row>
    <row r="129" spans="1:111">
      <c r="A129" s="232" t="s">
        <v>4537</v>
      </c>
      <c r="B129" s="1" t="s">
        <v>699</v>
      </c>
      <c r="C129" s="1" t="s">
        <v>700</v>
      </c>
      <c r="D129" s="1" t="s">
        <v>701</v>
      </c>
      <c r="E129" s="1" t="s">
        <v>702</v>
      </c>
      <c r="F129" s="1" t="s">
        <v>703</v>
      </c>
      <c r="G129" s="1" t="s">
        <v>704</v>
      </c>
      <c r="H129" s="228">
        <v>46241</v>
      </c>
      <c r="I129" s="1" t="s">
        <v>350</v>
      </c>
      <c r="J129" s="1" t="s">
        <v>3263</v>
      </c>
      <c r="K129" s="1" t="s">
        <v>3264</v>
      </c>
      <c r="L129" s="1" t="s">
        <v>788</v>
      </c>
      <c r="M129" s="1" t="s">
        <v>789</v>
      </c>
      <c r="N129" s="1" t="s">
        <v>776</v>
      </c>
      <c r="O129" s="1" t="s">
        <v>777</v>
      </c>
      <c r="P129" s="1" t="s">
        <v>196</v>
      </c>
      <c r="Q129" s="1" t="s">
        <v>196</v>
      </c>
      <c r="R129" s="229">
        <v>0</v>
      </c>
      <c r="S129" s="229">
        <v>0.70833333333333337</v>
      </c>
      <c r="T129" s="1" t="s">
        <v>707</v>
      </c>
      <c r="U129" s="1" t="s">
        <v>196</v>
      </c>
      <c r="V129" s="1" t="s">
        <v>196</v>
      </c>
      <c r="W129" s="1" t="s">
        <v>196</v>
      </c>
      <c r="X129" s="1" t="s">
        <v>196</v>
      </c>
      <c r="Y129" s="1" t="s">
        <v>196</v>
      </c>
      <c r="Z129" s="1" t="s">
        <v>196</v>
      </c>
      <c r="AA129" s="1" t="s">
        <v>726</v>
      </c>
      <c r="AB129" s="1" t="s">
        <v>707</v>
      </c>
      <c r="AC129" s="1" t="s">
        <v>753</v>
      </c>
      <c r="AD129" s="1" t="s">
        <v>993</v>
      </c>
      <c r="AE129" s="1" t="s">
        <v>989</v>
      </c>
      <c r="AF129" s="1" t="s">
        <v>276</v>
      </c>
      <c r="AG129" s="1" t="s">
        <v>196</v>
      </c>
      <c r="AH129" s="1" t="s">
        <v>100</v>
      </c>
      <c r="AI129" s="1" t="s">
        <v>2924</v>
      </c>
      <c r="AJ129" s="1" t="s">
        <v>276</v>
      </c>
      <c r="AK129" s="1" t="s">
        <v>196</v>
      </c>
      <c r="AL129" s="1" t="s">
        <v>14</v>
      </c>
      <c r="AM129" s="1">
        <v>2100</v>
      </c>
      <c r="AN129" s="1">
        <v>1050</v>
      </c>
      <c r="AO129" s="1">
        <v>1050</v>
      </c>
      <c r="AP129" s="1">
        <v>1050</v>
      </c>
      <c r="AQ129" s="1">
        <v>2100</v>
      </c>
      <c r="AR129" s="228">
        <v>46241</v>
      </c>
      <c r="AS129" s="228">
        <v>46251</v>
      </c>
      <c r="AT129" s="228">
        <v>46241</v>
      </c>
      <c r="AU129" s="228">
        <v>46241</v>
      </c>
      <c r="AV129" s="1" t="s">
        <v>990</v>
      </c>
      <c r="AW129" s="1" t="s">
        <v>196</v>
      </c>
      <c r="AX129" s="1" t="s">
        <v>196</v>
      </c>
      <c r="AY129" s="1" t="s">
        <v>764</v>
      </c>
      <c r="AZ129" s="1" t="s">
        <v>765</v>
      </c>
      <c r="BA129" s="1" t="s">
        <v>196</v>
      </c>
      <c r="BB129" s="228">
        <v>46251</v>
      </c>
      <c r="BC129" s="228">
        <v>46251</v>
      </c>
      <c r="BD129" s="1" t="s">
        <v>712</v>
      </c>
      <c r="BE129" s="228">
        <v>46241</v>
      </c>
      <c r="BF129" s="1" t="s">
        <v>712</v>
      </c>
      <c r="BG129" s="228">
        <v>46242</v>
      </c>
      <c r="BH129" s="1">
        <v>1050</v>
      </c>
      <c r="BI129" s="1">
        <v>2100</v>
      </c>
      <c r="BJ129" s="1" t="s">
        <v>991</v>
      </c>
      <c r="BK129" s="1" t="s">
        <v>196</v>
      </c>
      <c r="BL129" s="1" t="s">
        <v>196</v>
      </c>
      <c r="BM129" s="1" t="s">
        <v>196</v>
      </c>
      <c r="BN129" s="1" t="s">
        <v>196</v>
      </c>
      <c r="BO129" s="1" t="s">
        <v>196</v>
      </c>
      <c r="BP129" s="1" t="s">
        <v>196</v>
      </c>
      <c r="BQ129" s="1" t="s">
        <v>196</v>
      </c>
      <c r="BR129" s="1" t="s">
        <v>196</v>
      </c>
      <c r="BS129" s="1" t="s">
        <v>196</v>
      </c>
      <c r="BT129" s="1" t="s">
        <v>989</v>
      </c>
      <c r="BU129" s="1" t="s">
        <v>196</v>
      </c>
      <c r="BV129" s="1" t="s">
        <v>196</v>
      </c>
      <c r="BW129" s="1" t="s">
        <v>196</v>
      </c>
      <c r="BX129" s="1" t="s">
        <v>196</v>
      </c>
      <c r="BY129" s="1" t="s">
        <v>196</v>
      </c>
      <c r="BZ129" s="1" t="s">
        <v>196</v>
      </c>
      <c r="CA129" s="1" t="s">
        <v>196</v>
      </c>
      <c r="CB129" s="1" t="s">
        <v>196</v>
      </c>
      <c r="CC129" s="1" t="s">
        <v>196</v>
      </c>
      <c r="CD129" s="1" t="s">
        <v>1007</v>
      </c>
      <c r="CE129" s="1" t="s">
        <v>196</v>
      </c>
      <c r="CF129" s="1" t="s">
        <v>196</v>
      </c>
      <c r="CG129" s="1" t="s">
        <v>196</v>
      </c>
      <c r="CH129" s="1" t="s">
        <v>196</v>
      </c>
      <c r="CI129" s="1" t="s">
        <v>196</v>
      </c>
      <c r="CJ129" s="1" t="s">
        <v>196</v>
      </c>
      <c r="CK129" s="1" t="s">
        <v>196</v>
      </c>
      <c r="CL129" s="1" t="s">
        <v>196</v>
      </c>
      <c r="CM129" s="1" t="s">
        <v>196</v>
      </c>
      <c r="CN129" s="1" t="s">
        <v>2924</v>
      </c>
      <c r="CO129" s="1" t="s">
        <v>196</v>
      </c>
      <c r="CP129" s="1" t="s">
        <v>196</v>
      </c>
      <c r="CQ129" s="1" t="s">
        <v>196</v>
      </c>
      <c r="CR129" s="1" t="s">
        <v>196</v>
      </c>
      <c r="CS129" s="1" t="s">
        <v>196</v>
      </c>
      <c r="CT129" s="1" t="s">
        <v>196</v>
      </c>
      <c r="CU129" s="1" t="s">
        <v>196</v>
      </c>
      <c r="CV129" s="1" t="s">
        <v>196</v>
      </c>
      <c r="CW129" s="1" t="s">
        <v>196</v>
      </c>
      <c r="CX129" s="1" t="s">
        <v>3221</v>
      </c>
      <c r="CY129" s="1" t="s">
        <v>3222</v>
      </c>
      <c r="CZ129" s="1" t="s">
        <v>3222</v>
      </c>
      <c r="DA129" s="1" t="s">
        <v>3265</v>
      </c>
      <c r="DB129" s="1" t="s">
        <v>3224</v>
      </c>
      <c r="DC129" s="1" t="s">
        <v>707</v>
      </c>
      <c r="DD129" s="1" t="s">
        <v>726</v>
      </c>
      <c r="DE129" s="1" t="s">
        <v>707</v>
      </c>
      <c r="DF129" s="1" t="s">
        <v>788</v>
      </c>
      <c r="DG129" s="1" t="s">
        <v>789</v>
      </c>
    </row>
    <row r="130" spans="1:111">
      <c r="A130" s="232" t="s">
        <v>4537</v>
      </c>
      <c r="B130" s="1" t="s">
        <v>699</v>
      </c>
      <c r="C130" s="1" t="s">
        <v>700</v>
      </c>
      <c r="D130" s="1" t="s">
        <v>785</v>
      </c>
      <c r="E130" s="1" t="s">
        <v>786</v>
      </c>
      <c r="F130" s="1" t="s">
        <v>787</v>
      </c>
      <c r="G130" s="1" t="s">
        <v>36</v>
      </c>
      <c r="H130" s="228">
        <v>46241</v>
      </c>
      <c r="I130" s="1" t="s">
        <v>352</v>
      </c>
      <c r="J130" s="1" t="s">
        <v>3295</v>
      </c>
      <c r="K130" s="1" t="s">
        <v>3296</v>
      </c>
      <c r="L130" s="1" t="s">
        <v>788</v>
      </c>
      <c r="M130" s="1" t="s">
        <v>789</v>
      </c>
      <c r="N130" s="1" t="s">
        <v>776</v>
      </c>
      <c r="O130" s="1" t="s">
        <v>777</v>
      </c>
      <c r="P130" s="1" t="s">
        <v>196</v>
      </c>
      <c r="Q130" s="1" t="s">
        <v>196</v>
      </c>
      <c r="R130" s="229">
        <v>0</v>
      </c>
      <c r="S130" s="229">
        <v>0.58333333333333337</v>
      </c>
      <c r="T130" s="1" t="s">
        <v>707</v>
      </c>
      <c r="U130" s="1" t="s">
        <v>196</v>
      </c>
      <c r="V130" s="1" t="s">
        <v>196</v>
      </c>
      <c r="W130" s="1" t="s">
        <v>196</v>
      </c>
      <c r="X130" s="1" t="s">
        <v>196</v>
      </c>
      <c r="Y130" s="1" t="s">
        <v>196</v>
      </c>
      <c r="Z130" s="1" t="s">
        <v>196</v>
      </c>
      <c r="AA130" s="1" t="s">
        <v>754</v>
      </c>
      <c r="AB130" s="1" t="s">
        <v>743</v>
      </c>
      <c r="AC130" s="1" t="s">
        <v>1033</v>
      </c>
      <c r="AD130" s="1" t="s">
        <v>1004</v>
      </c>
      <c r="AE130" s="1" t="s">
        <v>800</v>
      </c>
      <c r="AF130" s="1" t="s">
        <v>276</v>
      </c>
      <c r="AG130" s="1" t="s">
        <v>196</v>
      </c>
      <c r="AH130" s="1" t="s">
        <v>105</v>
      </c>
      <c r="AI130" s="1" t="s">
        <v>801</v>
      </c>
      <c r="AJ130" s="1" t="s">
        <v>276</v>
      </c>
      <c r="AK130" s="1" t="s">
        <v>196</v>
      </c>
      <c r="AL130" s="1" t="s">
        <v>122</v>
      </c>
      <c r="AM130" s="1">
        <v>4500</v>
      </c>
      <c r="AN130" s="1">
        <v>4500</v>
      </c>
      <c r="AO130" s="1">
        <v>4500</v>
      </c>
      <c r="AP130" s="1">
        <v>4500</v>
      </c>
      <c r="AQ130" s="1">
        <v>4500</v>
      </c>
      <c r="AR130" s="228">
        <v>46240</v>
      </c>
      <c r="AS130" s="228">
        <v>46252</v>
      </c>
      <c r="AT130" s="228">
        <v>46241</v>
      </c>
      <c r="AU130" s="228">
        <v>46241</v>
      </c>
      <c r="AV130" s="1" t="s">
        <v>491</v>
      </c>
      <c r="AW130" s="1" t="s">
        <v>196</v>
      </c>
      <c r="AX130" s="1" t="s">
        <v>196</v>
      </c>
      <c r="AY130" s="1" t="s">
        <v>710</v>
      </c>
      <c r="AZ130" s="1" t="s">
        <v>711</v>
      </c>
      <c r="BA130" s="1" t="s">
        <v>196</v>
      </c>
      <c r="BB130" s="228">
        <v>46252</v>
      </c>
      <c r="BC130" s="228">
        <v>46252</v>
      </c>
      <c r="BD130" s="1" t="s">
        <v>712</v>
      </c>
      <c r="BE130" s="228">
        <v>46241</v>
      </c>
      <c r="BF130" s="1" t="s">
        <v>712</v>
      </c>
      <c r="BG130" s="228">
        <v>46244</v>
      </c>
      <c r="BH130" s="1">
        <v>4500</v>
      </c>
      <c r="BI130" s="1">
        <v>4500</v>
      </c>
      <c r="BJ130" s="1" t="s">
        <v>802</v>
      </c>
      <c r="BK130" s="1" t="s">
        <v>196</v>
      </c>
      <c r="BL130" s="1" t="s">
        <v>196</v>
      </c>
      <c r="BM130" s="1" t="s">
        <v>196</v>
      </c>
      <c r="BN130" s="1" t="s">
        <v>196</v>
      </c>
      <c r="BO130" s="1" t="s">
        <v>196</v>
      </c>
      <c r="BP130" s="1" t="s">
        <v>196</v>
      </c>
      <c r="BQ130" s="1" t="s">
        <v>196</v>
      </c>
      <c r="BR130" s="1" t="s">
        <v>196</v>
      </c>
      <c r="BS130" s="1" t="s">
        <v>196</v>
      </c>
      <c r="BT130" s="1" t="s">
        <v>800</v>
      </c>
      <c r="BU130" s="1" t="s">
        <v>196</v>
      </c>
      <c r="BV130" s="1" t="s">
        <v>196</v>
      </c>
      <c r="BW130" s="1" t="s">
        <v>196</v>
      </c>
      <c r="BX130" s="1" t="s">
        <v>196</v>
      </c>
      <c r="BY130" s="1" t="s">
        <v>196</v>
      </c>
      <c r="BZ130" s="1" t="s">
        <v>196</v>
      </c>
      <c r="CA130" s="1" t="s">
        <v>196</v>
      </c>
      <c r="CB130" s="1" t="s">
        <v>196</v>
      </c>
      <c r="CC130" s="1" t="s">
        <v>196</v>
      </c>
      <c r="CD130" s="1" t="s">
        <v>803</v>
      </c>
      <c r="CE130" s="1" t="s">
        <v>196</v>
      </c>
      <c r="CF130" s="1" t="s">
        <v>196</v>
      </c>
      <c r="CG130" s="1" t="s">
        <v>196</v>
      </c>
      <c r="CH130" s="1" t="s">
        <v>196</v>
      </c>
      <c r="CI130" s="1" t="s">
        <v>196</v>
      </c>
      <c r="CJ130" s="1" t="s">
        <v>196</v>
      </c>
      <c r="CK130" s="1" t="s">
        <v>196</v>
      </c>
      <c r="CL130" s="1" t="s">
        <v>196</v>
      </c>
      <c r="CM130" s="1" t="s">
        <v>196</v>
      </c>
      <c r="CN130" s="1" t="s">
        <v>801</v>
      </c>
      <c r="CO130" s="1" t="s">
        <v>196</v>
      </c>
      <c r="CP130" s="1" t="s">
        <v>196</v>
      </c>
      <c r="CQ130" s="1" t="s">
        <v>196</v>
      </c>
      <c r="CR130" s="1" t="s">
        <v>196</v>
      </c>
      <c r="CS130" s="1" t="s">
        <v>196</v>
      </c>
      <c r="CT130" s="1" t="s">
        <v>196</v>
      </c>
      <c r="CU130" s="1" t="s">
        <v>196</v>
      </c>
      <c r="CV130" s="1" t="s">
        <v>196</v>
      </c>
      <c r="CW130" s="1" t="s">
        <v>196</v>
      </c>
      <c r="CX130" s="1" t="s">
        <v>3221</v>
      </c>
      <c r="CY130" s="1" t="s">
        <v>3222</v>
      </c>
      <c r="CZ130" s="1" t="s">
        <v>3222</v>
      </c>
      <c r="DA130" s="1" t="s">
        <v>3225</v>
      </c>
      <c r="DB130" s="1" t="s">
        <v>3255</v>
      </c>
      <c r="DC130" s="1" t="s">
        <v>743</v>
      </c>
      <c r="DD130" s="1" t="s">
        <v>754</v>
      </c>
      <c r="DE130" s="1" t="s">
        <v>707</v>
      </c>
      <c r="DF130" s="1" t="s">
        <v>788</v>
      </c>
      <c r="DG130" s="1" t="s">
        <v>789</v>
      </c>
    </row>
    <row r="131" spans="1:111">
      <c r="A131" s="232" t="s">
        <v>4537</v>
      </c>
      <c r="B131" s="1" t="s">
        <v>699</v>
      </c>
      <c r="C131" s="1" t="s">
        <v>700</v>
      </c>
      <c r="D131" s="1" t="s">
        <v>785</v>
      </c>
      <c r="E131" s="1" t="s">
        <v>786</v>
      </c>
      <c r="F131" s="1" t="s">
        <v>787</v>
      </c>
      <c r="G131" s="1" t="s">
        <v>36</v>
      </c>
      <c r="H131" s="228">
        <v>46241</v>
      </c>
      <c r="I131" s="1" t="s">
        <v>353</v>
      </c>
      <c r="J131" s="1" t="s">
        <v>3297</v>
      </c>
      <c r="K131" s="1" t="s">
        <v>3298</v>
      </c>
      <c r="L131" s="1" t="s">
        <v>788</v>
      </c>
      <c r="M131" s="1" t="s">
        <v>789</v>
      </c>
      <c r="N131" s="1" t="s">
        <v>776</v>
      </c>
      <c r="O131" s="1" t="s">
        <v>777</v>
      </c>
      <c r="P131" s="1" t="s">
        <v>196</v>
      </c>
      <c r="Q131" s="1" t="s">
        <v>196</v>
      </c>
      <c r="R131" s="229">
        <v>0</v>
      </c>
      <c r="S131" s="229">
        <v>0.61458333333333337</v>
      </c>
      <c r="T131" s="1" t="s">
        <v>707</v>
      </c>
      <c r="U131" s="1" t="s">
        <v>196</v>
      </c>
      <c r="V131" s="1" t="s">
        <v>196</v>
      </c>
      <c r="W131" s="1" t="s">
        <v>196</v>
      </c>
      <c r="X131" s="1" t="s">
        <v>196</v>
      </c>
      <c r="Y131" s="1" t="s">
        <v>196</v>
      </c>
      <c r="Z131" s="1" t="s">
        <v>196</v>
      </c>
      <c r="AA131" s="1" t="s">
        <v>707</v>
      </c>
      <c r="AB131" s="1" t="s">
        <v>707</v>
      </c>
      <c r="AC131" s="1" t="s">
        <v>754</v>
      </c>
      <c r="AD131" s="1" t="s">
        <v>751</v>
      </c>
      <c r="AE131" s="1" t="s">
        <v>800</v>
      </c>
      <c r="AF131" s="1" t="s">
        <v>276</v>
      </c>
      <c r="AG131" s="1" t="s">
        <v>196</v>
      </c>
      <c r="AH131" s="1" t="s">
        <v>105</v>
      </c>
      <c r="AI131" s="1" t="s">
        <v>801</v>
      </c>
      <c r="AJ131" s="1" t="s">
        <v>276</v>
      </c>
      <c r="AK131" s="1" t="s">
        <v>196</v>
      </c>
      <c r="AL131" s="1" t="s">
        <v>122</v>
      </c>
      <c r="AM131" s="1">
        <v>4500</v>
      </c>
      <c r="AN131" s="1">
        <v>4500</v>
      </c>
      <c r="AO131" s="1">
        <v>900</v>
      </c>
      <c r="AP131" s="1">
        <v>900</v>
      </c>
      <c r="AQ131" s="1">
        <v>900</v>
      </c>
      <c r="AR131" s="228">
        <v>46240</v>
      </c>
      <c r="AS131" s="228">
        <v>46252</v>
      </c>
      <c r="AT131" s="228">
        <v>46241</v>
      </c>
      <c r="AU131" s="228">
        <v>46244</v>
      </c>
      <c r="AV131" s="1" t="s">
        <v>491</v>
      </c>
      <c r="AW131" s="1" t="s">
        <v>196</v>
      </c>
      <c r="AX131" s="1" t="s">
        <v>196</v>
      </c>
      <c r="AY131" s="1" t="s">
        <v>710</v>
      </c>
      <c r="AZ131" s="1" t="s">
        <v>711</v>
      </c>
      <c r="BA131" s="1" t="s">
        <v>196</v>
      </c>
      <c r="BB131" s="228">
        <v>46252</v>
      </c>
      <c r="BC131" s="228">
        <v>46252</v>
      </c>
      <c r="BD131" s="1" t="s">
        <v>712</v>
      </c>
      <c r="BE131" s="228">
        <v>46244</v>
      </c>
      <c r="BF131" s="1" t="s">
        <v>712</v>
      </c>
      <c r="BG131" s="228">
        <v>46245</v>
      </c>
      <c r="BH131" s="1">
        <v>4500</v>
      </c>
      <c r="BI131" s="1">
        <v>4500</v>
      </c>
      <c r="BJ131" s="1" t="s">
        <v>802</v>
      </c>
      <c r="BK131" s="1" t="s">
        <v>196</v>
      </c>
      <c r="BL131" s="1" t="s">
        <v>196</v>
      </c>
      <c r="BM131" s="1" t="s">
        <v>196</v>
      </c>
      <c r="BN131" s="1" t="s">
        <v>196</v>
      </c>
      <c r="BO131" s="1" t="s">
        <v>196</v>
      </c>
      <c r="BP131" s="1" t="s">
        <v>196</v>
      </c>
      <c r="BQ131" s="1" t="s">
        <v>196</v>
      </c>
      <c r="BR131" s="1" t="s">
        <v>196</v>
      </c>
      <c r="BS131" s="1" t="s">
        <v>196</v>
      </c>
      <c r="BT131" s="1" t="s">
        <v>800</v>
      </c>
      <c r="BU131" s="1" t="s">
        <v>196</v>
      </c>
      <c r="BV131" s="1" t="s">
        <v>196</v>
      </c>
      <c r="BW131" s="1" t="s">
        <v>196</v>
      </c>
      <c r="BX131" s="1" t="s">
        <v>196</v>
      </c>
      <c r="BY131" s="1" t="s">
        <v>196</v>
      </c>
      <c r="BZ131" s="1" t="s">
        <v>196</v>
      </c>
      <c r="CA131" s="1" t="s">
        <v>196</v>
      </c>
      <c r="CB131" s="1" t="s">
        <v>196</v>
      </c>
      <c r="CC131" s="1" t="s">
        <v>196</v>
      </c>
      <c r="CD131" s="1" t="s">
        <v>803</v>
      </c>
      <c r="CE131" s="1" t="s">
        <v>196</v>
      </c>
      <c r="CF131" s="1" t="s">
        <v>196</v>
      </c>
      <c r="CG131" s="1" t="s">
        <v>196</v>
      </c>
      <c r="CH131" s="1" t="s">
        <v>196</v>
      </c>
      <c r="CI131" s="1" t="s">
        <v>196</v>
      </c>
      <c r="CJ131" s="1" t="s">
        <v>196</v>
      </c>
      <c r="CK131" s="1" t="s">
        <v>196</v>
      </c>
      <c r="CL131" s="1" t="s">
        <v>196</v>
      </c>
      <c r="CM131" s="1" t="s">
        <v>196</v>
      </c>
      <c r="CN131" s="1" t="s">
        <v>801</v>
      </c>
      <c r="CO131" s="1" t="s">
        <v>196</v>
      </c>
      <c r="CP131" s="1" t="s">
        <v>196</v>
      </c>
      <c r="CQ131" s="1" t="s">
        <v>196</v>
      </c>
      <c r="CR131" s="1" t="s">
        <v>196</v>
      </c>
      <c r="CS131" s="1" t="s">
        <v>196</v>
      </c>
      <c r="CT131" s="1" t="s">
        <v>196</v>
      </c>
      <c r="CU131" s="1" t="s">
        <v>196</v>
      </c>
      <c r="CV131" s="1" t="s">
        <v>196</v>
      </c>
      <c r="CW131" s="1" t="s">
        <v>196</v>
      </c>
      <c r="CX131" s="1" t="s">
        <v>3221</v>
      </c>
      <c r="CY131" s="1" t="s">
        <v>3222</v>
      </c>
      <c r="CZ131" s="1" t="s">
        <v>3222</v>
      </c>
      <c r="DA131" s="1" t="s">
        <v>3255</v>
      </c>
      <c r="DB131" s="1" t="s">
        <v>3299</v>
      </c>
      <c r="DC131" s="1" t="s">
        <v>707</v>
      </c>
      <c r="DD131" s="1" t="s">
        <v>707</v>
      </c>
      <c r="DE131" s="1" t="s">
        <v>707</v>
      </c>
      <c r="DF131" s="1" t="s">
        <v>788</v>
      </c>
      <c r="DG131" s="1" t="s">
        <v>789</v>
      </c>
    </row>
    <row r="132" spans="1:111">
      <c r="A132" s="232" t="s">
        <v>4537</v>
      </c>
      <c r="B132" s="1" t="s">
        <v>699</v>
      </c>
      <c r="C132" s="1" t="s">
        <v>700</v>
      </c>
      <c r="D132" s="1" t="s">
        <v>851</v>
      </c>
      <c r="E132" s="1" t="s">
        <v>852</v>
      </c>
      <c r="F132" s="1" t="s">
        <v>855</v>
      </c>
      <c r="G132" s="1" t="s">
        <v>39</v>
      </c>
      <c r="H132" s="228">
        <v>46241</v>
      </c>
      <c r="I132" s="1" t="s">
        <v>321</v>
      </c>
      <c r="J132" s="1" t="s">
        <v>3385</v>
      </c>
      <c r="K132" s="1" t="s">
        <v>3387</v>
      </c>
      <c r="L132" s="1" t="s">
        <v>713</v>
      </c>
      <c r="M132" s="1" t="s">
        <v>714</v>
      </c>
      <c r="N132" s="1" t="s">
        <v>716</v>
      </c>
      <c r="O132" s="1" t="s">
        <v>717</v>
      </c>
      <c r="P132" s="1" t="s">
        <v>705</v>
      </c>
      <c r="Q132" s="1" t="s">
        <v>706</v>
      </c>
      <c r="R132" s="229">
        <v>0</v>
      </c>
      <c r="S132" s="229">
        <v>0.46875</v>
      </c>
      <c r="T132" s="1" t="s">
        <v>707</v>
      </c>
      <c r="U132" s="1" t="s">
        <v>196</v>
      </c>
      <c r="V132" s="1" t="s">
        <v>196</v>
      </c>
      <c r="W132" s="1" t="s">
        <v>196</v>
      </c>
      <c r="X132" s="1" t="s">
        <v>196</v>
      </c>
      <c r="Y132" s="1" t="s">
        <v>196</v>
      </c>
      <c r="Z132" s="1" t="s">
        <v>196</v>
      </c>
      <c r="AA132" s="1" t="s">
        <v>718</v>
      </c>
      <c r="AB132" s="1" t="s">
        <v>707</v>
      </c>
      <c r="AC132" s="1" t="s">
        <v>1059</v>
      </c>
      <c r="AD132" s="1" t="s">
        <v>918</v>
      </c>
      <c r="AE132" s="1" t="s">
        <v>196</v>
      </c>
      <c r="AF132" s="1" t="s">
        <v>196</v>
      </c>
      <c r="AG132" s="1" t="s">
        <v>196</v>
      </c>
      <c r="AH132" s="1" t="s">
        <v>196</v>
      </c>
      <c r="AI132" s="1" t="s">
        <v>826</v>
      </c>
      <c r="AJ132" s="1" t="s">
        <v>276</v>
      </c>
      <c r="AK132" s="1" t="s">
        <v>88</v>
      </c>
      <c r="AL132" s="1" t="s">
        <v>14</v>
      </c>
      <c r="AM132" s="1">
        <v>15994</v>
      </c>
      <c r="AN132" s="1">
        <v>8000</v>
      </c>
      <c r="AO132" s="1">
        <v>3000</v>
      </c>
      <c r="AP132" s="1">
        <v>3000</v>
      </c>
      <c r="AQ132" s="1">
        <v>5600</v>
      </c>
      <c r="AR132" s="228">
        <v>46239</v>
      </c>
      <c r="AS132" s="228">
        <v>46244</v>
      </c>
      <c r="AT132" s="228">
        <v>46240</v>
      </c>
      <c r="AU132" s="228">
        <v>46241</v>
      </c>
      <c r="AV132" s="1" t="s">
        <v>39</v>
      </c>
      <c r="AW132" s="1" t="s">
        <v>196</v>
      </c>
      <c r="AX132" s="1" t="s">
        <v>196</v>
      </c>
      <c r="AY132" s="1" t="s">
        <v>710</v>
      </c>
      <c r="AZ132" s="1" t="s">
        <v>711</v>
      </c>
      <c r="BA132" s="1" t="s">
        <v>196</v>
      </c>
      <c r="BB132" s="228">
        <v>46244</v>
      </c>
      <c r="BC132" s="228">
        <v>46244</v>
      </c>
      <c r="BD132" s="1" t="s">
        <v>712</v>
      </c>
      <c r="BE132" s="228">
        <v>46252</v>
      </c>
      <c r="BF132" s="1" t="s">
        <v>712</v>
      </c>
      <c r="BG132" s="228">
        <v>46252</v>
      </c>
      <c r="BH132" s="1">
        <v>8000</v>
      </c>
      <c r="BI132" s="1">
        <v>15994</v>
      </c>
      <c r="BJ132" s="1" t="s">
        <v>859</v>
      </c>
      <c r="BK132" s="1" t="s">
        <v>860</v>
      </c>
      <c r="BL132" s="1" t="s">
        <v>859</v>
      </c>
      <c r="BM132" s="1" t="s">
        <v>860</v>
      </c>
      <c r="BN132" s="1" t="s">
        <v>196</v>
      </c>
      <c r="BO132" s="1" t="s">
        <v>196</v>
      </c>
      <c r="BP132" s="1" t="s">
        <v>196</v>
      </c>
      <c r="BQ132" s="1" t="s">
        <v>196</v>
      </c>
      <c r="BR132" s="1" t="s">
        <v>196</v>
      </c>
      <c r="BS132" s="1" t="s">
        <v>196</v>
      </c>
      <c r="BT132" s="1" t="s">
        <v>861</v>
      </c>
      <c r="BU132" s="1" t="s">
        <v>862</v>
      </c>
      <c r="BV132" s="1" t="s">
        <v>3510</v>
      </c>
      <c r="BW132" s="1" t="s">
        <v>3511</v>
      </c>
      <c r="BX132" s="1" t="s">
        <v>196</v>
      </c>
      <c r="BY132" s="1" t="s">
        <v>196</v>
      </c>
      <c r="BZ132" s="1" t="s">
        <v>196</v>
      </c>
      <c r="CA132" s="1" t="s">
        <v>196</v>
      </c>
      <c r="CB132" s="1" t="s">
        <v>196</v>
      </c>
      <c r="CC132" s="1" t="s">
        <v>196</v>
      </c>
      <c r="CD132" s="1" t="s">
        <v>827</v>
      </c>
      <c r="CE132" s="1" t="s">
        <v>196</v>
      </c>
      <c r="CF132" s="1" t="s">
        <v>196</v>
      </c>
      <c r="CG132" s="1" t="s">
        <v>196</v>
      </c>
      <c r="CH132" s="1" t="s">
        <v>196</v>
      </c>
      <c r="CI132" s="1" t="s">
        <v>196</v>
      </c>
      <c r="CJ132" s="1" t="s">
        <v>196</v>
      </c>
      <c r="CK132" s="1" t="s">
        <v>196</v>
      </c>
      <c r="CL132" s="1" t="s">
        <v>196</v>
      </c>
      <c r="CM132" s="1" t="s">
        <v>196</v>
      </c>
      <c r="CN132" s="1" t="s">
        <v>826</v>
      </c>
      <c r="CO132" s="1" t="s">
        <v>196</v>
      </c>
      <c r="CP132" s="1" t="s">
        <v>196</v>
      </c>
      <c r="CQ132" s="1" t="s">
        <v>196</v>
      </c>
      <c r="CR132" s="1" t="s">
        <v>196</v>
      </c>
      <c r="CS132" s="1" t="s">
        <v>196</v>
      </c>
      <c r="CT132" s="1" t="s">
        <v>196</v>
      </c>
      <c r="CU132" s="1" t="s">
        <v>196</v>
      </c>
      <c r="CV132" s="1" t="s">
        <v>196</v>
      </c>
      <c r="CW132" s="1" t="s">
        <v>196</v>
      </c>
      <c r="CX132" s="1" t="s">
        <v>3221</v>
      </c>
      <c r="CY132" s="1" t="s">
        <v>3222</v>
      </c>
      <c r="CZ132" s="1" t="s">
        <v>3222</v>
      </c>
      <c r="DA132" s="1" t="s">
        <v>3225</v>
      </c>
      <c r="DB132" s="1" t="s">
        <v>3254</v>
      </c>
      <c r="DC132" s="1" t="s">
        <v>707</v>
      </c>
      <c r="DD132" s="1" t="s">
        <v>718</v>
      </c>
      <c r="DE132" s="1" t="s">
        <v>707</v>
      </c>
      <c r="DF132" s="1" t="s">
        <v>705</v>
      </c>
      <c r="DG132" s="1" t="s">
        <v>706</v>
      </c>
    </row>
    <row r="133" spans="1:111">
      <c r="A133" s="232" t="s">
        <v>4537</v>
      </c>
      <c r="B133" s="1" t="s">
        <v>699</v>
      </c>
      <c r="C133" s="1" t="s">
        <v>700</v>
      </c>
      <c r="D133" s="1" t="s">
        <v>851</v>
      </c>
      <c r="E133" s="1" t="s">
        <v>852</v>
      </c>
      <c r="F133" s="1" t="s">
        <v>855</v>
      </c>
      <c r="G133" s="1" t="s">
        <v>39</v>
      </c>
      <c r="H133" s="228">
        <v>46241</v>
      </c>
      <c r="I133" s="1" t="s">
        <v>153</v>
      </c>
      <c r="J133" s="1" t="s">
        <v>3388</v>
      </c>
      <c r="K133" s="1" t="s">
        <v>3389</v>
      </c>
      <c r="L133" s="1" t="s">
        <v>713</v>
      </c>
      <c r="M133" s="1" t="s">
        <v>714</v>
      </c>
      <c r="N133" s="1" t="s">
        <v>716</v>
      </c>
      <c r="O133" s="1" t="s">
        <v>717</v>
      </c>
      <c r="P133" s="1" t="s">
        <v>705</v>
      </c>
      <c r="Q133" s="1" t="s">
        <v>706</v>
      </c>
      <c r="R133" s="229">
        <v>0</v>
      </c>
      <c r="S133" s="229">
        <v>0.70833333333333337</v>
      </c>
      <c r="T133" s="1" t="s">
        <v>707</v>
      </c>
      <c r="U133" s="1" t="s">
        <v>196</v>
      </c>
      <c r="V133" s="1" t="s">
        <v>196</v>
      </c>
      <c r="W133" s="1" t="s">
        <v>196</v>
      </c>
      <c r="X133" s="1" t="s">
        <v>196</v>
      </c>
      <c r="Y133" s="1" t="s">
        <v>196</v>
      </c>
      <c r="Z133" s="1" t="s">
        <v>196</v>
      </c>
      <c r="AA133" s="1" t="s">
        <v>726</v>
      </c>
      <c r="AB133" s="1" t="s">
        <v>708</v>
      </c>
      <c r="AC133" s="1" t="s">
        <v>1034</v>
      </c>
      <c r="AD133" s="1" t="s">
        <v>3390</v>
      </c>
      <c r="AE133" s="1" t="s">
        <v>196</v>
      </c>
      <c r="AF133" s="1" t="s">
        <v>196</v>
      </c>
      <c r="AG133" s="1" t="s">
        <v>196</v>
      </c>
      <c r="AH133" s="1" t="s">
        <v>196</v>
      </c>
      <c r="AI133" s="1" t="s">
        <v>826</v>
      </c>
      <c r="AJ133" s="1" t="s">
        <v>276</v>
      </c>
      <c r="AK133" s="1" t="s">
        <v>88</v>
      </c>
      <c r="AL133" s="1" t="s">
        <v>14</v>
      </c>
      <c r="AM133" s="1">
        <v>19600</v>
      </c>
      <c r="AN133" s="1">
        <v>10000</v>
      </c>
      <c r="AO133" s="1">
        <v>6000</v>
      </c>
      <c r="AP133" s="1">
        <v>6400</v>
      </c>
      <c r="AQ133" s="1">
        <v>12800</v>
      </c>
      <c r="AR133" s="228">
        <v>46240</v>
      </c>
      <c r="AS133" s="228">
        <v>46245</v>
      </c>
      <c r="AT133" s="228">
        <v>46241</v>
      </c>
      <c r="AU133" s="228">
        <v>46242</v>
      </c>
      <c r="AV133" s="1" t="s">
        <v>39</v>
      </c>
      <c r="AW133" s="1" t="s">
        <v>196</v>
      </c>
      <c r="AX133" s="1" t="s">
        <v>196</v>
      </c>
      <c r="AY133" s="1" t="s">
        <v>710</v>
      </c>
      <c r="AZ133" s="1" t="s">
        <v>711</v>
      </c>
      <c r="BA133" s="1" t="s">
        <v>196</v>
      </c>
      <c r="BB133" s="228">
        <v>46245</v>
      </c>
      <c r="BC133" s="228">
        <v>46245</v>
      </c>
      <c r="BD133" s="1" t="s">
        <v>712</v>
      </c>
      <c r="BE133" s="228">
        <v>46242</v>
      </c>
      <c r="BF133" s="1" t="s">
        <v>712</v>
      </c>
      <c r="BG133" s="228">
        <v>46242</v>
      </c>
      <c r="BH133" s="1">
        <v>9800</v>
      </c>
      <c r="BI133" s="1">
        <v>19600</v>
      </c>
      <c r="BJ133" s="1" t="s">
        <v>859</v>
      </c>
      <c r="BK133" s="1" t="s">
        <v>860</v>
      </c>
      <c r="BL133" s="1" t="s">
        <v>196</v>
      </c>
      <c r="BM133" s="1" t="s">
        <v>196</v>
      </c>
      <c r="BN133" s="1" t="s">
        <v>196</v>
      </c>
      <c r="BO133" s="1" t="s">
        <v>196</v>
      </c>
      <c r="BP133" s="1" t="s">
        <v>196</v>
      </c>
      <c r="BQ133" s="1" t="s">
        <v>196</v>
      </c>
      <c r="BR133" s="1" t="s">
        <v>196</v>
      </c>
      <c r="BS133" s="1" t="s">
        <v>196</v>
      </c>
      <c r="BT133" s="1" t="s">
        <v>861</v>
      </c>
      <c r="BU133" s="1" t="s">
        <v>862</v>
      </c>
      <c r="BV133" s="1" t="s">
        <v>196</v>
      </c>
      <c r="BW133" s="1" t="s">
        <v>196</v>
      </c>
      <c r="BX133" s="1" t="s">
        <v>196</v>
      </c>
      <c r="BY133" s="1" t="s">
        <v>196</v>
      </c>
      <c r="BZ133" s="1" t="s">
        <v>196</v>
      </c>
      <c r="CA133" s="1" t="s">
        <v>196</v>
      </c>
      <c r="CB133" s="1" t="s">
        <v>196</v>
      </c>
      <c r="CC133" s="1" t="s">
        <v>196</v>
      </c>
      <c r="CD133" s="1" t="s">
        <v>827</v>
      </c>
      <c r="CE133" s="1" t="s">
        <v>196</v>
      </c>
      <c r="CF133" s="1" t="s">
        <v>196</v>
      </c>
      <c r="CG133" s="1" t="s">
        <v>196</v>
      </c>
      <c r="CH133" s="1" t="s">
        <v>196</v>
      </c>
      <c r="CI133" s="1" t="s">
        <v>196</v>
      </c>
      <c r="CJ133" s="1" t="s">
        <v>196</v>
      </c>
      <c r="CK133" s="1" t="s">
        <v>196</v>
      </c>
      <c r="CL133" s="1" t="s">
        <v>196</v>
      </c>
      <c r="CM133" s="1" t="s">
        <v>196</v>
      </c>
      <c r="CN133" s="1" t="s">
        <v>826</v>
      </c>
      <c r="CO133" s="1" t="s">
        <v>196</v>
      </c>
      <c r="CP133" s="1" t="s">
        <v>196</v>
      </c>
      <c r="CQ133" s="1" t="s">
        <v>196</v>
      </c>
      <c r="CR133" s="1" t="s">
        <v>196</v>
      </c>
      <c r="CS133" s="1" t="s">
        <v>196</v>
      </c>
      <c r="CT133" s="1" t="s">
        <v>196</v>
      </c>
      <c r="CU133" s="1" t="s">
        <v>196</v>
      </c>
      <c r="CV133" s="1" t="s">
        <v>196</v>
      </c>
      <c r="CW133" s="1" t="s">
        <v>196</v>
      </c>
      <c r="CX133" s="1" t="s">
        <v>3221</v>
      </c>
      <c r="CY133" s="1" t="s">
        <v>3222</v>
      </c>
      <c r="CZ133" s="1" t="s">
        <v>3222</v>
      </c>
      <c r="DA133" s="1" t="s">
        <v>3254</v>
      </c>
      <c r="DB133" s="1" t="s">
        <v>3224</v>
      </c>
      <c r="DC133" s="1" t="s">
        <v>708</v>
      </c>
      <c r="DD133" s="1" t="s">
        <v>726</v>
      </c>
      <c r="DE133" s="1" t="s">
        <v>707</v>
      </c>
      <c r="DF133" s="1" t="s">
        <v>705</v>
      </c>
      <c r="DG133" s="1" t="s">
        <v>706</v>
      </c>
    </row>
    <row r="134" spans="1:111">
      <c r="A134" s="232" t="s">
        <v>4537</v>
      </c>
      <c r="B134" s="1" t="s">
        <v>699</v>
      </c>
      <c r="C134" s="1" t="s">
        <v>700</v>
      </c>
      <c r="D134" s="1" t="s">
        <v>869</v>
      </c>
      <c r="E134" s="1" t="s">
        <v>870</v>
      </c>
      <c r="F134" s="1" t="s">
        <v>1234</v>
      </c>
      <c r="G134" s="1" t="s">
        <v>41</v>
      </c>
      <c r="H134" s="228">
        <v>46241</v>
      </c>
      <c r="I134" s="1" t="s">
        <v>136</v>
      </c>
      <c r="J134" s="1" t="s">
        <v>3411</v>
      </c>
      <c r="K134" s="1" t="s">
        <v>3418</v>
      </c>
      <c r="L134" s="1" t="s">
        <v>796</v>
      </c>
      <c r="M134" s="1" t="s">
        <v>797</v>
      </c>
      <c r="N134" s="1" t="s">
        <v>196</v>
      </c>
      <c r="O134" s="1" t="s">
        <v>196</v>
      </c>
      <c r="P134" s="1" t="s">
        <v>196</v>
      </c>
      <c r="Q134" s="1" t="s">
        <v>196</v>
      </c>
      <c r="R134" s="229">
        <v>0</v>
      </c>
      <c r="S134" s="229">
        <v>0.38611111111111113</v>
      </c>
      <c r="T134" s="1" t="s">
        <v>707</v>
      </c>
      <c r="U134" s="1" t="s">
        <v>196</v>
      </c>
      <c r="V134" s="1" t="s">
        <v>196</v>
      </c>
      <c r="W134" s="1" t="s">
        <v>196</v>
      </c>
      <c r="X134" s="1" t="s">
        <v>196</v>
      </c>
      <c r="Y134" s="1" t="s">
        <v>196</v>
      </c>
      <c r="Z134" s="1" t="s">
        <v>196</v>
      </c>
      <c r="AA134" s="1" t="s">
        <v>707</v>
      </c>
      <c r="AB134" s="1" t="s">
        <v>707</v>
      </c>
      <c r="AC134" s="1" t="s">
        <v>3419</v>
      </c>
      <c r="AD134" s="1" t="s">
        <v>707</v>
      </c>
      <c r="AE134" s="1" t="s">
        <v>800</v>
      </c>
      <c r="AF134" s="1" t="s">
        <v>276</v>
      </c>
      <c r="AG134" s="1" t="s">
        <v>196</v>
      </c>
      <c r="AH134" s="1" t="s">
        <v>105</v>
      </c>
      <c r="AI134" s="1" t="s">
        <v>800</v>
      </c>
      <c r="AJ134" s="1" t="s">
        <v>276</v>
      </c>
      <c r="AK134" s="1" t="s">
        <v>196</v>
      </c>
      <c r="AL134" s="1" t="s">
        <v>105</v>
      </c>
      <c r="AM134" s="1">
        <v>0</v>
      </c>
      <c r="AN134" s="1">
        <v>3600</v>
      </c>
      <c r="AO134" s="1">
        <v>600</v>
      </c>
      <c r="AP134" s="1">
        <v>0</v>
      </c>
      <c r="AQ134" s="1">
        <v>0</v>
      </c>
      <c r="AR134" s="228">
        <v>46237</v>
      </c>
      <c r="AS134" s="228">
        <v>46254</v>
      </c>
      <c r="AT134" s="228">
        <v>46240</v>
      </c>
      <c r="AU134" s="228">
        <v>46242</v>
      </c>
      <c r="AV134" s="1" t="s">
        <v>41</v>
      </c>
      <c r="AW134" s="1" t="s">
        <v>196</v>
      </c>
      <c r="AX134" s="1" t="s">
        <v>196</v>
      </c>
      <c r="AY134" s="1" t="s">
        <v>710</v>
      </c>
      <c r="AZ134" s="1" t="s">
        <v>711</v>
      </c>
      <c r="BA134" s="1" t="s">
        <v>196</v>
      </c>
      <c r="BB134" s="228">
        <v>46254</v>
      </c>
      <c r="BC134" s="228">
        <v>46254</v>
      </c>
      <c r="BD134" s="1" t="s">
        <v>712</v>
      </c>
      <c r="BE134" s="228">
        <v>46242</v>
      </c>
      <c r="BF134" s="1" t="s">
        <v>712</v>
      </c>
      <c r="BG134" s="228">
        <v>46242</v>
      </c>
      <c r="BH134" s="1">
        <v>3600</v>
      </c>
      <c r="BI134" s="1">
        <v>0</v>
      </c>
      <c r="BJ134" s="1" t="s">
        <v>802</v>
      </c>
      <c r="BK134" s="1" t="s">
        <v>196</v>
      </c>
      <c r="BL134" s="1" t="s">
        <v>196</v>
      </c>
      <c r="BM134" s="1" t="s">
        <v>196</v>
      </c>
      <c r="BN134" s="1" t="s">
        <v>196</v>
      </c>
      <c r="BO134" s="1" t="s">
        <v>196</v>
      </c>
      <c r="BP134" s="1" t="s">
        <v>196</v>
      </c>
      <c r="BQ134" s="1" t="s">
        <v>196</v>
      </c>
      <c r="BR134" s="1" t="s">
        <v>196</v>
      </c>
      <c r="BS134" s="1" t="s">
        <v>196</v>
      </c>
      <c r="BT134" s="1" t="s">
        <v>800</v>
      </c>
      <c r="BU134" s="1" t="s">
        <v>196</v>
      </c>
      <c r="BV134" s="1" t="s">
        <v>196</v>
      </c>
      <c r="BW134" s="1" t="s">
        <v>196</v>
      </c>
      <c r="BX134" s="1" t="s">
        <v>196</v>
      </c>
      <c r="BY134" s="1" t="s">
        <v>196</v>
      </c>
      <c r="BZ134" s="1" t="s">
        <v>196</v>
      </c>
      <c r="CA134" s="1" t="s">
        <v>196</v>
      </c>
      <c r="CB134" s="1" t="s">
        <v>196</v>
      </c>
      <c r="CC134" s="1" t="s">
        <v>196</v>
      </c>
      <c r="CD134" s="1" t="s">
        <v>1043</v>
      </c>
      <c r="CE134" s="1" t="s">
        <v>196</v>
      </c>
      <c r="CF134" s="1" t="s">
        <v>196</v>
      </c>
      <c r="CG134" s="1" t="s">
        <v>196</v>
      </c>
      <c r="CH134" s="1" t="s">
        <v>196</v>
      </c>
      <c r="CI134" s="1" t="s">
        <v>196</v>
      </c>
      <c r="CJ134" s="1" t="s">
        <v>196</v>
      </c>
      <c r="CK134" s="1" t="s">
        <v>196</v>
      </c>
      <c r="CL134" s="1" t="s">
        <v>196</v>
      </c>
      <c r="CM134" s="1" t="s">
        <v>196</v>
      </c>
      <c r="CN134" s="1" t="s">
        <v>800</v>
      </c>
      <c r="CO134" s="1" t="s">
        <v>196</v>
      </c>
      <c r="CP134" s="1" t="s">
        <v>196</v>
      </c>
      <c r="CQ134" s="1" t="s">
        <v>196</v>
      </c>
      <c r="CR134" s="1" t="s">
        <v>196</v>
      </c>
      <c r="CS134" s="1" t="s">
        <v>196</v>
      </c>
      <c r="CT134" s="1" t="s">
        <v>196</v>
      </c>
      <c r="CU134" s="1" t="s">
        <v>196</v>
      </c>
      <c r="CV134" s="1" t="s">
        <v>196</v>
      </c>
      <c r="CW134" s="1" t="s">
        <v>196</v>
      </c>
      <c r="CX134" s="1" t="s">
        <v>3221</v>
      </c>
      <c r="CY134" s="1" t="s">
        <v>3222</v>
      </c>
      <c r="CZ134" s="1" t="s">
        <v>3222</v>
      </c>
      <c r="DA134" s="1" t="s">
        <v>3420</v>
      </c>
      <c r="DB134" s="1" t="s">
        <v>3421</v>
      </c>
      <c r="DC134" s="1" t="s">
        <v>707</v>
      </c>
      <c r="DD134" s="1" t="s">
        <v>707</v>
      </c>
      <c r="DE134" s="1" t="s">
        <v>707</v>
      </c>
      <c r="DF134" s="1" t="s">
        <v>796</v>
      </c>
      <c r="DG134" s="1" t="s">
        <v>797</v>
      </c>
    </row>
    <row r="135" spans="1:111">
      <c r="A135" s="232" t="s">
        <v>4537</v>
      </c>
      <c r="B135" s="1" t="s">
        <v>699</v>
      </c>
      <c r="C135" s="1" t="s">
        <v>700</v>
      </c>
      <c r="D135" s="1" t="s">
        <v>869</v>
      </c>
      <c r="E135" s="1" t="s">
        <v>870</v>
      </c>
      <c r="F135" s="1" t="s">
        <v>1234</v>
      </c>
      <c r="G135" s="1" t="s">
        <v>41</v>
      </c>
      <c r="H135" s="228">
        <v>46241</v>
      </c>
      <c r="I135" s="1" t="s">
        <v>136</v>
      </c>
      <c r="J135" s="1" t="s">
        <v>3411</v>
      </c>
      <c r="K135" s="1" t="s">
        <v>3422</v>
      </c>
      <c r="L135" s="1" t="s">
        <v>796</v>
      </c>
      <c r="M135" s="1" t="s">
        <v>797</v>
      </c>
      <c r="N135" s="1" t="s">
        <v>196</v>
      </c>
      <c r="O135" s="1" t="s">
        <v>196</v>
      </c>
      <c r="P135" s="1" t="s">
        <v>196</v>
      </c>
      <c r="Q135" s="1" t="s">
        <v>196</v>
      </c>
      <c r="R135" s="229">
        <v>0</v>
      </c>
      <c r="S135" s="229">
        <v>0.60486111111111107</v>
      </c>
      <c r="T135" s="1" t="s">
        <v>707</v>
      </c>
      <c r="U135" s="1" t="s">
        <v>196</v>
      </c>
      <c r="V135" s="1" t="s">
        <v>196</v>
      </c>
      <c r="W135" s="1" t="s">
        <v>196</v>
      </c>
      <c r="X135" s="1" t="s">
        <v>196</v>
      </c>
      <c r="Y135" s="1" t="s">
        <v>196</v>
      </c>
      <c r="Z135" s="1" t="s">
        <v>196</v>
      </c>
      <c r="AA135" s="1" t="s">
        <v>707</v>
      </c>
      <c r="AB135" s="1" t="s">
        <v>743</v>
      </c>
      <c r="AC135" s="1" t="s">
        <v>1580</v>
      </c>
      <c r="AD135" s="1" t="s">
        <v>707</v>
      </c>
      <c r="AE135" s="1" t="s">
        <v>800</v>
      </c>
      <c r="AF135" s="1" t="s">
        <v>276</v>
      </c>
      <c r="AG135" s="1" t="s">
        <v>196</v>
      </c>
      <c r="AH135" s="1" t="s">
        <v>105</v>
      </c>
      <c r="AI135" s="1" t="s">
        <v>800</v>
      </c>
      <c r="AJ135" s="1" t="s">
        <v>276</v>
      </c>
      <c r="AK135" s="1" t="s">
        <v>196</v>
      </c>
      <c r="AL135" s="1" t="s">
        <v>105</v>
      </c>
      <c r="AM135" s="1">
        <v>0</v>
      </c>
      <c r="AN135" s="1">
        <v>3600</v>
      </c>
      <c r="AO135" s="1">
        <v>600</v>
      </c>
      <c r="AP135" s="1">
        <v>0</v>
      </c>
      <c r="AQ135" s="1">
        <v>0</v>
      </c>
      <c r="AR135" s="228">
        <v>46237</v>
      </c>
      <c r="AS135" s="228">
        <v>46254</v>
      </c>
      <c r="AT135" s="228">
        <v>46240</v>
      </c>
      <c r="AU135" s="228">
        <v>46242</v>
      </c>
      <c r="AV135" s="1" t="s">
        <v>41</v>
      </c>
      <c r="AW135" s="1" t="s">
        <v>196</v>
      </c>
      <c r="AX135" s="1" t="s">
        <v>196</v>
      </c>
      <c r="AY135" s="1" t="s">
        <v>710</v>
      </c>
      <c r="AZ135" s="1" t="s">
        <v>711</v>
      </c>
      <c r="BA135" s="1" t="s">
        <v>196</v>
      </c>
      <c r="BB135" s="228">
        <v>46254</v>
      </c>
      <c r="BC135" s="228">
        <v>46254</v>
      </c>
      <c r="BD135" s="1" t="s">
        <v>712</v>
      </c>
      <c r="BE135" s="228">
        <v>46242</v>
      </c>
      <c r="BF135" s="1" t="s">
        <v>712</v>
      </c>
      <c r="BG135" s="228">
        <v>46242</v>
      </c>
      <c r="BH135" s="1">
        <v>3600</v>
      </c>
      <c r="BI135" s="1">
        <v>0</v>
      </c>
      <c r="BJ135" s="1" t="s">
        <v>802</v>
      </c>
      <c r="BK135" s="1" t="s">
        <v>196</v>
      </c>
      <c r="BL135" s="1" t="s">
        <v>196</v>
      </c>
      <c r="BM135" s="1" t="s">
        <v>196</v>
      </c>
      <c r="BN135" s="1" t="s">
        <v>196</v>
      </c>
      <c r="BO135" s="1" t="s">
        <v>196</v>
      </c>
      <c r="BP135" s="1" t="s">
        <v>196</v>
      </c>
      <c r="BQ135" s="1" t="s">
        <v>196</v>
      </c>
      <c r="BR135" s="1" t="s">
        <v>196</v>
      </c>
      <c r="BS135" s="1" t="s">
        <v>196</v>
      </c>
      <c r="BT135" s="1" t="s">
        <v>800</v>
      </c>
      <c r="BU135" s="1" t="s">
        <v>196</v>
      </c>
      <c r="BV135" s="1" t="s">
        <v>196</v>
      </c>
      <c r="BW135" s="1" t="s">
        <v>196</v>
      </c>
      <c r="BX135" s="1" t="s">
        <v>196</v>
      </c>
      <c r="BY135" s="1" t="s">
        <v>196</v>
      </c>
      <c r="BZ135" s="1" t="s">
        <v>196</v>
      </c>
      <c r="CA135" s="1" t="s">
        <v>196</v>
      </c>
      <c r="CB135" s="1" t="s">
        <v>196</v>
      </c>
      <c r="CC135" s="1" t="s">
        <v>196</v>
      </c>
      <c r="CD135" s="1" t="s">
        <v>1043</v>
      </c>
      <c r="CE135" s="1" t="s">
        <v>196</v>
      </c>
      <c r="CF135" s="1" t="s">
        <v>196</v>
      </c>
      <c r="CG135" s="1" t="s">
        <v>196</v>
      </c>
      <c r="CH135" s="1" t="s">
        <v>196</v>
      </c>
      <c r="CI135" s="1" t="s">
        <v>196</v>
      </c>
      <c r="CJ135" s="1" t="s">
        <v>196</v>
      </c>
      <c r="CK135" s="1" t="s">
        <v>196</v>
      </c>
      <c r="CL135" s="1" t="s">
        <v>196</v>
      </c>
      <c r="CM135" s="1" t="s">
        <v>196</v>
      </c>
      <c r="CN135" s="1" t="s">
        <v>800</v>
      </c>
      <c r="CO135" s="1" t="s">
        <v>196</v>
      </c>
      <c r="CP135" s="1" t="s">
        <v>196</v>
      </c>
      <c r="CQ135" s="1" t="s">
        <v>196</v>
      </c>
      <c r="CR135" s="1" t="s">
        <v>196</v>
      </c>
      <c r="CS135" s="1" t="s">
        <v>196</v>
      </c>
      <c r="CT135" s="1" t="s">
        <v>196</v>
      </c>
      <c r="CU135" s="1" t="s">
        <v>196</v>
      </c>
      <c r="CV135" s="1" t="s">
        <v>196</v>
      </c>
      <c r="CW135" s="1" t="s">
        <v>196</v>
      </c>
      <c r="CX135" s="1" t="s">
        <v>3221</v>
      </c>
      <c r="CY135" s="1" t="s">
        <v>3222</v>
      </c>
      <c r="CZ135" s="1" t="s">
        <v>3222</v>
      </c>
      <c r="DA135" s="1" t="s">
        <v>3356</v>
      </c>
      <c r="DB135" s="1" t="s">
        <v>3423</v>
      </c>
      <c r="DC135" s="1" t="s">
        <v>743</v>
      </c>
      <c r="DD135" s="1" t="s">
        <v>707</v>
      </c>
      <c r="DE135" s="1" t="s">
        <v>707</v>
      </c>
      <c r="DF135" s="1" t="s">
        <v>796</v>
      </c>
      <c r="DG135" s="1" t="s">
        <v>797</v>
      </c>
    </row>
    <row r="136" spans="1:111">
      <c r="A136" s="232" t="s">
        <v>4537</v>
      </c>
      <c r="B136" s="1" t="s">
        <v>699</v>
      </c>
      <c r="C136" s="1" t="s">
        <v>700</v>
      </c>
      <c r="D136" s="1" t="s">
        <v>869</v>
      </c>
      <c r="E136" s="1" t="s">
        <v>870</v>
      </c>
      <c r="F136" s="1" t="s">
        <v>1234</v>
      </c>
      <c r="G136" s="1" t="s">
        <v>41</v>
      </c>
      <c r="H136" s="228">
        <v>46241</v>
      </c>
      <c r="I136" s="1" t="s">
        <v>596</v>
      </c>
      <c r="J136" s="1" t="s">
        <v>3415</v>
      </c>
      <c r="K136" s="1" t="s">
        <v>3424</v>
      </c>
      <c r="L136" s="1" t="s">
        <v>796</v>
      </c>
      <c r="M136" s="1" t="s">
        <v>797</v>
      </c>
      <c r="N136" s="1" t="s">
        <v>196</v>
      </c>
      <c r="O136" s="1" t="s">
        <v>196</v>
      </c>
      <c r="P136" s="1" t="s">
        <v>196</v>
      </c>
      <c r="Q136" s="1" t="s">
        <v>196</v>
      </c>
      <c r="R136" s="229">
        <v>0</v>
      </c>
      <c r="S136" s="229">
        <v>0.37083333333333335</v>
      </c>
      <c r="T136" s="1" t="s">
        <v>707</v>
      </c>
      <c r="U136" s="1" t="s">
        <v>196</v>
      </c>
      <c r="V136" s="1" t="s">
        <v>196</v>
      </c>
      <c r="W136" s="1" t="s">
        <v>196</v>
      </c>
      <c r="X136" s="1" t="s">
        <v>196</v>
      </c>
      <c r="Y136" s="1" t="s">
        <v>196</v>
      </c>
      <c r="Z136" s="1" t="s">
        <v>196</v>
      </c>
      <c r="AA136" s="1" t="s">
        <v>751</v>
      </c>
      <c r="AB136" s="1" t="s">
        <v>707</v>
      </c>
      <c r="AC136" s="1" t="s">
        <v>1044</v>
      </c>
      <c r="AD136" s="1" t="s">
        <v>707</v>
      </c>
      <c r="AE136" s="1" t="s">
        <v>2053</v>
      </c>
      <c r="AF136" s="1" t="s">
        <v>276</v>
      </c>
      <c r="AG136" s="1" t="s">
        <v>196</v>
      </c>
      <c r="AH136" s="1" t="s">
        <v>105</v>
      </c>
      <c r="AI136" s="1" t="s">
        <v>2053</v>
      </c>
      <c r="AJ136" s="1" t="s">
        <v>276</v>
      </c>
      <c r="AK136" s="1" t="s">
        <v>196</v>
      </c>
      <c r="AL136" s="1" t="s">
        <v>105</v>
      </c>
      <c r="AM136" s="1">
        <v>0</v>
      </c>
      <c r="AN136" s="1">
        <v>290</v>
      </c>
      <c r="AO136" s="1">
        <v>0</v>
      </c>
      <c r="AP136" s="1">
        <v>0</v>
      </c>
      <c r="AQ136" s="1">
        <v>0</v>
      </c>
      <c r="AR136" s="228">
        <v>46237</v>
      </c>
      <c r="AS136" s="228">
        <v>46254</v>
      </c>
      <c r="AT136" s="228">
        <v>46240</v>
      </c>
      <c r="AU136" s="228">
        <v>46240</v>
      </c>
      <c r="AV136" s="1" t="s">
        <v>41</v>
      </c>
      <c r="AW136" s="1" t="s">
        <v>196</v>
      </c>
      <c r="AX136" s="1" t="s">
        <v>196</v>
      </c>
      <c r="AY136" s="1" t="s">
        <v>710</v>
      </c>
      <c r="AZ136" s="1" t="s">
        <v>711</v>
      </c>
      <c r="BA136" s="1" t="s">
        <v>196</v>
      </c>
      <c r="BB136" s="228">
        <v>46254</v>
      </c>
      <c r="BC136" s="228">
        <v>46254</v>
      </c>
      <c r="BD136" s="1" t="s">
        <v>712</v>
      </c>
      <c r="BE136" s="228">
        <v>46241</v>
      </c>
      <c r="BF136" s="1" t="s">
        <v>712</v>
      </c>
      <c r="BG136" s="228">
        <v>46241</v>
      </c>
      <c r="BH136" s="1">
        <v>290</v>
      </c>
      <c r="BI136" s="1">
        <v>0</v>
      </c>
      <c r="BJ136" s="1" t="s">
        <v>802</v>
      </c>
      <c r="BK136" s="1" t="s">
        <v>196</v>
      </c>
      <c r="BL136" s="1" t="s">
        <v>196</v>
      </c>
      <c r="BM136" s="1" t="s">
        <v>196</v>
      </c>
      <c r="BN136" s="1" t="s">
        <v>196</v>
      </c>
      <c r="BO136" s="1" t="s">
        <v>196</v>
      </c>
      <c r="BP136" s="1" t="s">
        <v>196</v>
      </c>
      <c r="BQ136" s="1" t="s">
        <v>196</v>
      </c>
      <c r="BR136" s="1" t="s">
        <v>196</v>
      </c>
      <c r="BS136" s="1" t="s">
        <v>196</v>
      </c>
      <c r="BT136" s="1" t="s">
        <v>2053</v>
      </c>
      <c r="BU136" s="1" t="s">
        <v>196</v>
      </c>
      <c r="BV136" s="1" t="s">
        <v>196</v>
      </c>
      <c r="BW136" s="1" t="s">
        <v>196</v>
      </c>
      <c r="BX136" s="1" t="s">
        <v>196</v>
      </c>
      <c r="BY136" s="1" t="s">
        <v>196</v>
      </c>
      <c r="BZ136" s="1" t="s">
        <v>196</v>
      </c>
      <c r="CA136" s="1" t="s">
        <v>196</v>
      </c>
      <c r="CB136" s="1" t="s">
        <v>196</v>
      </c>
      <c r="CC136" s="1" t="s">
        <v>196</v>
      </c>
      <c r="CD136" s="1" t="s">
        <v>1043</v>
      </c>
      <c r="CE136" s="1" t="s">
        <v>196</v>
      </c>
      <c r="CF136" s="1" t="s">
        <v>196</v>
      </c>
      <c r="CG136" s="1" t="s">
        <v>196</v>
      </c>
      <c r="CH136" s="1" t="s">
        <v>196</v>
      </c>
      <c r="CI136" s="1" t="s">
        <v>196</v>
      </c>
      <c r="CJ136" s="1" t="s">
        <v>196</v>
      </c>
      <c r="CK136" s="1" t="s">
        <v>196</v>
      </c>
      <c r="CL136" s="1" t="s">
        <v>196</v>
      </c>
      <c r="CM136" s="1" t="s">
        <v>196</v>
      </c>
      <c r="CN136" s="1" t="s">
        <v>2053</v>
      </c>
      <c r="CO136" s="1" t="s">
        <v>196</v>
      </c>
      <c r="CP136" s="1" t="s">
        <v>196</v>
      </c>
      <c r="CQ136" s="1" t="s">
        <v>196</v>
      </c>
      <c r="CR136" s="1" t="s">
        <v>196</v>
      </c>
      <c r="CS136" s="1" t="s">
        <v>196</v>
      </c>
      <c r="CT136" s="1" t="s">
        <v>196</v>
      </c>
      <c r="CU136" s="1" t="s">
        <v>196</v>
      </c>
      <c r="CV136" s="1" t="s">
        <v>196</v>
      </c>
      <c r="CW136" s="1" t="s">
        <v>196</v>
      </c>
      <c r="CX136" s="1" t="s">
        <v>3221</v>
      </c>
      <c r="CY136" s="1" t="s">
        <v>3222</v>
      </c>
      <c r="CZ136" s="1" t="s">
        <v>3222</v>
      </c>
      <c r="DA136" s="1" t="s">
        <v>3225</v>
      </c>
      <c r="DB136" s="1" t="s">
        <v>3420</v>
      </c>
      <c r="DC136" s="1" t="s">
        <v>707</v>
      </c>
      <c r="DD136" s="1" t="s">
        <v>751</v>
      </c>
      <c r="DE136" s="1" t="s">
        <v>707</v>
      </c>
      <c r="DF136" s="1" t="s">
        <v>796</v>
      </c>
      <c r="DG136" s="1" t="s">
        <v>797</v>
      </c>
    </row>
    <row r="137" spans="1:111">
      <c r="A137" s="232" t="s">
        <v>4537</v>
      </c>
      <c r="B137" s="1" t="s">
        <v>699</v>
      </c>
      <c r="C137" s="1" t="s">
        <v>700</v>
      </c>
      <c r="D137" s="1" t="s">
        <v>869</v>
      </c>
      <c r="E137" s="1" t="s">
        <v>870</v>
      </c>
      <c r="F137" s="1" t="s">
        <v>1234</v>
      </c>
      <c r="G137" s="1" t="s">
        <v>41</v>
      </c>
      <c r="H137" s="228">
        <v>46241</v>
      </c>
      <c r="I137" s="1" t="s">
        <v>881</v>
      </c>
      <c r="J137" s="1" t="s">
        <v>3408</v>
      </c>
      <c r="K137" s="1" t="s">
        <v>3425</v>
      </c>
      <c r="L137" s="1" t="s">
        <v>796</v>
      </c>
      <c r="M137" s="1" t="s">
        <v>797</v>
      </c>
      <c r="N137" s="1" t="s">
        <v>196</v>
      </c>
      <c r="O137" s="1" t="s">
        <v>196</v>
      </c>
      <c r="P137" s="1" t="s">
        <v>196</v>
      </c>
      <c r="Q137" s="1" t="s">
        <v>196</v>
      </c>
      <c r="R137" s="229">
        <v>0</v>
      </c>
      <c r="S137" s="229">
        <v>0.46180555555555558</v>
      </c>
      <c r="T137" s="1" t="s">
        <v>707</v>
      </c>
      <c r="U137" s="1" t="s">
        <v>196</v>
      </c>
      <c r="V137" s="1" t="s">
        <v>196</v>
      </c>
      <c r="W137" s="1" t="s">
        <v>196</v>
      </c>
      <c r="X137" s="1" t="s">
        <v>196</v>
      </c>
      <c r="Y137" s="1" t="s">
        <v>196</v>
      </c>
      <c r="Z137" s="1" t="s">
        <v>196</v>
      </c>
      <c r="AA137" s="1" t="s">
        <v>707</v>
      </c>
      <c r="AB137" s="1" t="s">
        <v>707</v>
      </c>
      <c r="AC137" s="1" t="s">
        <v>2034</v>
      </c>
      <c r="AD137" s="1" t="s">
        <v>707</v>
      </c>
      <c r="AE137" s="1" t="s">
        <v>806</v>
      </c>
      <c r="AF137" s="1" t="s">
        <v>276</v>
      </c>
      <c r="AG137" s="1" t="s">
        <v>196</v>
      </c>
      <c r="AH137" s="1" t="s">
        <v>105</v>
      </c>
      <c r="AI137" s="1" t="s">
        <v>806</v>
      </c>
      <c r="AJ137" s="1" t="s">
        <v>276</v>
      </c>
      <c r="AK137" s="1" t="s">
        <v>196</v>
      </c>
      <c r="AL137" s="1" t="s">
        <v>105</v>
      </c>
      <c r="AM137" s="1">
        <v>1200</v>
      </c>
      <c r="AN137" s="1">
        <v>1200</v>
      </c>
      <c r="AO137" s="1">
        <v>0</v>
      </c>
      <c r="AP137" s="1">
        <v>0</v>
      </c>
      <c r="AQ137" s="1">
        <v>900</v>
      </c>
      <c r="AR137" s="228">
        <v>46238</v>
      </c>
      <c r="AS137" s="228">
        <v>46259</v>
      </c>
      <c r="AT137" s="228">
        <v>46239</v>
      </c>
      <c r="AU137" s="228">
        <v>46239</v>
      </c>
      <c r="AV137" s="1" t="s">
        <v>41</v>
      </c>
      <c r="AW137" s="1" t="s">
        <v>196</v>
      </c>
      <c r="AX137" s="1" t="s">
        <v>196</v>
      </c>
      <c r="AY137" s="1" t="s">
        <v>710</v>
      </c>
      <c r="AZ137" s="1" t="s">
        <v>711</v>
      </c>
      <c r="BA137" s="1" t="s">
        <v>196</v>
      </c>
      <c r="BB137" s="228">
        <v>46259</v>
      </c>
      <c r="BC137" s="228">
        <v>46259</v>
      </c>
      <c r="BD137" s="1" t="s">
        <v>712</v>
      </c>
      <c r="BE137" s="228">
        <v>46241</v>
      </c>
      <c r="BF137" s="1" t="s">
        <v>712</v>
      </c>
      <c r="BG137" s="228">
        <v>46241</v>
      </c>
      <c r="BH137" s="1">
        <v>1200</v>
      </c>
      <c r="BI137" s="1">
        <v>1200</v>
      </c>
      <c r="BJ137" s="1" t="s">
        <v>808</v>
      </c>
      <c r="BK137" s="1" t="s">
        <v>196</v>
      </c>
      <c r="BL137" s="1" t="s">
        <v>196</v>
      </c>
      <c r="BM137" s="1" t="s">
        <v>196</v>
      </c>
      <c r="BN137" s="1" t="s">
        <v>196</v>
      </c>
      <c r="BO137" s="1" t="s">
        <v>196</v>
      </c>
      <c r="BP137" s="1" t="s">
        <v>196</v>
      </c>
      <c r="BQ137" s="1" t="s">
        <v>196</v>
      </c>
      <c r="BR137" s="1" t="s">
        <v>196</v>
      </c>
      <c r="BS137" s="1" t="s">
        <v>196</v>
      </c>
      <c r="BT137" s="1" t="s">
        <v>806</v>
      </c>
      <c r="BU137" s="1" t="s">
        <v>196</v>
      </c>
      <c r="BV137" s="1" t="s">
        <v>196</v>
      </c>
      <c r="BW137" s="1" t="s">
        <v>196</v>
      </c>
      <c r="BX137" s="1" t="s">
        <v>196</v>
      </c>
      <c r="BY137" s="1" t="s">
        <v>196</v>
      </c>
      <c r="BZ137" s="1" t="s">
        <v>196</v>
      </c>
      <c r="CA137" s="1" t="s">
        <v>196</v>
      </c>
      <c r="CB137" s="1" t="s">
        <v>196</v>
      </c>
      <c r="CC137" s="1" t="s">
        <v>196</v>
      </c>
      <c r="CD137" s="1" t="s">
        <v>876</v>
      </c>
      <c r="CE137" s="1" t="s">
        <v>196</v>
      </c>
      <c r="CF137" s="1" t="s">
        <v>196</v>
      </c>
      <c r="CG137" s="1" t="s">
        <v>196</v>
      </c>
      <c r="CH137" s="1" t="s">
        <v>196</v>
      </c>
      <c r="CI137" s="1" t="s">
        <v>196</v>
      </c>
      <c r="CJ137" s="1" t="s">
        <v>196</v>
      </c>
      <c r="CK137" s="1" t="s">
        <v>196</v>
      </c>
      <c r="CL137" s="1" t="s">
        <v>196</v>
      </c>
      <c r="CM137" s="1" t="s">
        <v>196</v>
      </c>
      <c r="CN137" s="1" t="s">
        <v>806</v>
      </c>
      <c r="CO137" s="1" t="s">
        <v>196</v>
      </c>
      <c r="CP137" s="1" t="s">
        <v>196</v>
      </c>
      <c r="CQ137" s="1" t="s">
        <v>196</v>
      </c>
      <c r="CR137" s="1" t="s">
        <v>196</v>
      </c>
      <c r="CS137" s="1" t="s">
        <v>196</v>
      </c>
      <c r="CT137" s="1" t="s">
        <v>196</v>
      </c>
      <c r="CU137" s="1" t="s">
        <v>196</v>
      </c>
      <c r="CV137" s="1" t="s">
        <v>196</v>
      </c>
      <c r="CW137" s="1" t="s">
        <v>196</v>
      </c>
      <c r="CX137" s="1" t="s">
        <v>3221</v>
      </c>
      <c r="CY137" s="1" t="s">
        <v>3222</v>
      </c>
      <c r="CZ137" s="1" t="s">
        <v>3222</v>
      </c>
      <c r="DA137" s="1" t="s">
        <v>3421</v>
      </c>
      <c r="DB137" s="1" t="s">
        <v>3356</v>
      </c>
      <c r="DC137" s="1" t="s">
        <v>707</v>
      </c>
      <c r="DD137" s="1" t="s">
        <v>707</v>
      </c>
      <c r="DE137" s="1" t="s">
        <v>707</v>
      </c>
      <c r="DF137" s="1" t="s">
        <v>796</v>
      </c>
      <c r="DG137" s="1" t="s">
        <v>797</v>
      </c>
    </row>
    <row r="138" spans="1:111">
      <c r="A138" s="232" t="s">
        <v>4537</v>
      </c>
      <c r="B138" s="1" t="s">
        <v>699</v>
      </c>
      <c r="C138" s="1" t="s">
        <v>700</v>
      </c>
      <c r="D138" s="1" t="s">
        <v>869</v>
      </c>
      <c r="E138" s="1" t="s">
        <v>870</v>
      </c>
      <c r="F138" s="1" t="s">
        <v>877</v>
      </c>
      <c r="G138" s="1" t="s">
        <v>502</v>
      </c>
      <c r="H138" s="228">
        <v>46241</v>
      </c>
      <c r="I138" s="1" t="s">
        <v>352</v>
      </c>
      <c r="J138" s="1" t="s">
        <v>3295</v>
      </c>
      <c r="K138" s="1" t="s">
        <v>3450</v>
      </c>
      <c r="L138" s="1" t="s">
        <v>796</v>
      </c>
      <c r="M138" s="1" t="s">
        <v>797</v>
      </c>
      <c r="N138" s="1" t="s">
        <v>196</v>
      </c>
      <c r="O138" s="1" t="s">
        <v>196</v>
      </c>
      <c r="P138" s="1" t="s">
        <v>196</v>
      </c>
      <c r="Q138" s="1" t="s">
        <v>196</v>
      </c>
      <c r="R138" s="229">
        <v>0</v>
      </c>
      <c r="S138" s="229">
        <v>0.70833333333333337</v>
      </c>
      <c r="T138" s="1" t="s">
        <v>707</v>
      </c>
      <c r="U138" s="1" t="s">
        <v>196</v>
      </c>
      <c r="V138" s="1" t="s">
        <v>196</v>
      </c>
      <c r="W138" s="1" t="s">
        <v>196</v>
      </c>
      <c r="X138" s="1" t="s">
        <v>196</v>
      </c>
      <c r="Y138" s="1" t="s">
        <v>196</v>
      </c>
      <c r="Z138" s="1" t="s">
        <v>196</v>
      </c>
      <c r="AA138" s="1" t="s">
        <v>842</v>
      </c>
      <c r="AB138" s="1" t="s">
        <v>737</v>
      </c>
      <c r="AC138" s="1" t="s">
        <v>899</v>
      </c>
      <c r="AD138" s="1" t="s">
        <v>3451</v>
      </c>
      <c r="AE138" s="1" t="s">
        <v>800</v>
      </c>
      <c r="AF138" s="1" t="s">
        <v>276</v>
      </c>
      <c r="AG138" s="1" t="s">
        <v>196</v>
      </c>
      <c r="AH138" s="1" t="s">
        <v>105</v>
      </c>
      <c r="AI138" s="1" t="s">
        <v>801</v>
      </c>
      <c r="AJ138" s="1" t="s">
        <v>276</v>
      </c>
      <c r="AK138" s="1" t="s">
        <v>196</v>
      </c>
      <c r="AL138" s="1" t="s">
        <v>122</v>
      </c>
      <c r="AM138" s="1">
        <v>4500</v>
      </c>
      <c r="AN138" s="1">
        <v>4500</v>
      </c>
      <c r="AO138" s="1">
        <v>0</v>
      </c>
      <c r="AP138" s="1">
        <v>900</v>
      </c>
      <c r="AQ138" s="1">
        <v>900</v>
      </c>
      <c r="AR138" s="228">
        <v>46240</v>
      </c>
      <c r="AS138" s="228">
        <v>46252</v>
      </c>
      <c r="AT138" s="228">
        <v>46244</v>
      </c>
      <c r="AU138" s="228">
        <v>46244</v>
      </c>
      <c r="AV138" s="1" t="s">
        <v>491</v>
      </c>
      <c r="AW138" s="1" t="s">
        <v>196</v>
      </c>
      <c r="AX138" s="1" t="s">
        <v>196</v>
      </c>
      <c r="AY138" s="1" t="s">
        <v>710</v>
      </c>
      <c r="AZ138" s="1" t="s">
        <v>711</v>
      </c>
      <c r="BA138" s="1" t="s">
        <v>196</v>
      </c>
      <c r="BB138" s="228">
        <v>46252</v>
      </c>
      <c r="BC138" s="228">
        <v>46252</v>
      </c>
      <c r="BD138" s="1" t="s">
        <v>712</v>
      </c>
      <c r="BE138" s="228">
        <v>46244</v>
      </c>
      <c r="BF138" s="1" t="s">
        <v>712</v>
      </c>
      <c r="BG138" s="228">
        <v>46244</v>
      </c>
      <c r="BH138" s="1">
        <v>4500</v>
      </c>
      <c r="BI138" s="1">
        <v>4500</v>
      </c>
      <c r="BJ138" s="1" t="s">
        <v>802</v>
      </c>
      <c r="BK138" s="1" t="s">
        <v>196</v>
      </c>
      <c r="BL138" s="1" t="s">
        <v>196</v>
      </c>
      <c r="BM138" s="1" t="s">
        <v>196</v>
      </c>
      <c r="BN138" s="1" t="s">
        <v>196</v>
      </c>
      <c r="BO138" s="1" t="s">
        <v>196</v>
      </c>
      <c r="BP138" s="1" t="s">
        <v>196</v>
      </c>
      <c r="BQ138" s="1" t="s">
        <v>196</v>
      </c>
      <c r="BR138" s="1" t="s">
        <v>196</v>
      </c>
      <c r="BS138" s="1" t="s">
        <v>196</v>
      </c>
      <c r="BT138" s="1" t="s">
        <v>800</v>
      </c>
      <c r="BU138" s="1" t="s">
        <v>196</v>
      </c>
      <c r="BV138" s="1" t="s">
        <v>196</v>
      </c>
      <c r="BW138" s="1" t="s">
        <v>196</v>
      </c>
      <c r="BX138" s="1" t="s">
        <v>196</v>
      </c>
      <c r="BY138" s="1" t="s">
        <v>196</v>
      </c>
      <c r="BZ138" s="1" t="s">
        <v>196</v>
      </c>
      <c r="CA138" s="1" t="s">
        <v>196</v>
      </c>
      <c r="CB138" s="1" t="s">
        <v>196</v>
      </c>
      <c r="CC138" s="1" t="s">
        <v>196</v>
      </c>
      <c r="CD138" s="1" t="s">
        <v>803</v>
      </c>
      <c r="CE138" s="1" t="s">
        <v>196</v>
      </c>
      <c r="CF138" s="1" t="s">
        <v>196</v>
      </c>
      <c r="CG138" s="1" t="s">
        <v>196</v>
      </c>
      <c r="CH138" s="1" t="s">
        <v>196</v>
      </c>
      <c r="CI138" s="1" t="s">
        <v>196</v>
      </c>
      <c r="CJ138" s="1" t="s">
        <v>196</v>
      </c>
      <c r="CK138" s="1" t="s">
        <v>196</v>
      </c>
      <c r="CL138" s="1" t="s">
        <v>196</v>
      </c>
      <c r="CM138" s="1" t="s">
        <v>196</v>
      </c>
      <c r="CN138" s="1" t="s">
        <v>801</v>
      </c>
      <c r="CO138" s="1" t="s">
        <v>196</v>
      </c>
      <c r="CP138" s="1" t="s">
        <v>196</v>
      </c>
      <c r="CQ138" s="1" t="s">
        <v>196</v>
      </c>
      <c r="CR138" s="1" t="s">
        <v>196</v>
      </c>
      <c r="CS138" s="1" t="s">
        <v>196</v>
      </c>
      <c r="CT138" s="1" t="s">
        <v>196</v>
      </c>
      <c r="CU138" s="1" t="s">
        <v>196</v>
      </c>
      <c r="CV138" s="1" t="s">
        <v>196</v>
      </c>
      <c r="CW138" s="1" t="s">
        <v>196</v>
      </c>
      <c r="CX138" s="1" t="s">
        <v>3221</v>
      </c>
      <c r="CY138" s="1" t="s">
        <v>3222</v>
      </c>
      <c r="CZ138" s="1" t="s">
        <v>3222</v>
      </c>
      <c r="DA138" s="1" t="s">
        <v>3423</v>
      </c>
      <c r="DB138" s="1" t="s">
        <v>3224</v>
      </c>
      <c r="DC138" s="1" t="s">
        <v>737</v>
      </c>
      <c r="DD138" s="1" t="s">
        <v>842</v>
      </c>
      <c r="DE138" s="1" t="s">
        <v>707</v>
      </c>
      <c r="DF138" s="1" t="s">
        <v>796</v>
      </c>
      <c r="DG138" s="1" t="s">
        <v>797</v>
      </c>
    </row>
    <row r="139" spans="1:111">
      <c r="A139" s="232" t="s">
        <v>4537</v>
      </c>
      <c r="B139" s="1" t="s">
        <v>699</v>
      </c>
      <c r="C139" s="1" t="s">
        <v>700</v>
      </c>
      <c r="D139" s="1" t="s">
        <v>818</v>
      </c>
      <c r="E139" s="1" t="s">
        <v>819</v>
      </c>
      <c r="F139" s="1" t="s">
        <v>783</v>
      </c>
      <c r="G139" s="1" t="s">
        <v>42</v>
      </c>
      <c r="H139" s="228">
        <v>46240</v>
      </c>
      <c r="I139" s="1" t="s">
        <v>369</v>
      </c>
      <c r="J139" s="1" t="s">
        <v>3336</v>
      </c>
      <c r="K139" s="1" t="s">
        <v>3350</v>
      </c>
      <c r="L139" s="1" t="s">
        <v>713</v>
      </c>
      <c r="M139" s="1" t="s">
        <v>714</v>
      </c>
      <c r="N139" s="1" t="s">
        <v>196</v>
      </c>
      <c r="O139" s="1" t="s">
        <v>196</v>
      </c>
      <c r="P139" s="1" t="s">
        <v>196</v>
      </c>
      <c r="Q139" s="1" t="s">
        <v>196</v>
      </c>
      <c r="R139" s="229">
        <v>0</v>
      </c>
      <c r="S139" s="229">
        <v>0.70833333333333337</v>
      </c>
      <c r="T139" s="1" t="s">
        <v>707</v>
      </c>
      <c r="U139" s="1" t="s">
        <v>196</v>
      </c>
      <c r="V139" s="1" t="s">
        <v>196</v>
      </c>
      <c r="W139" s="1" t="s">
        <v>196</v>
      </c>
      <c r="X139" s="1" t="s">
        <v>196</v>
      </c>
      <c r="Y139" s="1" t="s">
        <v>196</v>
      </c>
      <c r="Z139" s="1" t="s">
        <v>196</v>
      </c>
      <c r="AA139" s="1" t="s">
        <v>707</v>
      </c>
      <c r="AB139" s="1" t="s">
        <v>707</v>
      </c>
      <c r="AC139" s="1" t="s">
        <v>707</v>
      </c>
      <c r="AD139" s="1" t="s">
        <v>707</v>
      </c>
      <c r="AE139" s="1" t="s">
        <v>196</v>
      </c>
      <c r="AF139" s="1" t="s">
        <v>196</v>
      </c>
      <c r="AG139" s="1" t="s">
        <v>196</v>
      </c>
      <c r="AH139" s="1" t="s">
        <v>196</v>
      </c>
      <c r="AI139" s="1" t="s">
        <v>196</v>
      </c>
      <c r="AJ139" s="1" t="s">
        <v>196</v>
      </c>
      <c r="AK139" s="1" t="s">
        <v>196</v>
      </c>
      <c r="AL139" s="1" t="s">
        <v>196</v>
      </c>
      <c r="AM139" s="1">
        <v>518</v>
      </c>
      <c r="AN139" s="1">
        <v>500</v>
      </c>
      <c r="AO139" s="1">
        <v>0</v>
      </c>
      <c r="AP139" s="1">
        <v>539</v>
      </c>
      <c r="AQ139" s="1">
        <v>518</v>
      </c>
      <c r="AR139" s="228">
        <v>46240</v>
      </c>
      <c r="AS139" s="228">
        <v>46252</v>
      </c>
      <c r="AT139" s="228">
        <v>46242</v>
      </c>
      <c r="AU139" s="228">
        <v>46242</v>
      </c>
      <c r="AV139" s="1" t="s">
        <v>3338</v>
      </c>
      <c r="AW139" s="1" t="s">
        <v>196</v>
      </c>
      <c r="AX139" s="1" t="s">
        <v>196</v>
      </c>
      <c r="AY139" s="1" t="s">
        <v>710</v>
      </c>
      <c r="AZ139" s="1" t="s">
        <v>711</v>
      </c>
      <c r="BA139" s="1" t="s">
        <v>196</v>
      </c>
      <c r="BB139" s="228">
        <v>46252</v>
      </c>
      <c r="BC139" s="228">
        <v>46252</v>
      </c>
      <c r="BD139" s="1" t="s">
        <v>712</v>
      </c>
      <c r="BE139" s="228">
        <v>46240</v>
      </c>
      <c r="BF139" s="1" t="s">
        <v>712</v>
      </c>
      <c r="BG139" s="228">
        <v>46242</v>
      </c>
      <c r="BH139" s="1">
        <v>539</v>
      </c>
      <c r="BI139" s="1">
        <v>518</v>
      </c>
      <c r="BJ139" s="1" t="s">
        <v>3339</v>
      </c>
      <c r="BK139" s="1" t="s">
        <v>3340</v>
      </c>
      <c r="BL139" s="1" t="s">
        <v>196</v>
      </c>
      <c r="BM139" s="1" t="s">
        <v>196</v>
      </c>
      <c r="BN139" s="1" t="s">
        <v>196</v>
      </c>
      <c r="BO139" s="1" t="s">
        <v>196</v>
      </c>
      <c r="BP139" s="1" t="s">
        <v>196</v>
      </c>
      <c r="BQ139" s="1" t="s">
        <v>196</v>
      </c>
      <c r="BR139" s="1" t="s">
        <v>196</v>
      </c>
      <c r="BS139" s="1" t="s">
        <v>196</v>
      </c>
      <c r="BT139" s="1" t="s">
        <v>3341</v>
      </c>
      <c r="BU139" s="1" t="s">
        <v>3342</v>
      </c>
      <c r="BV139" s="1" t="s">
        <v>196</v>
      </c>
      <c r="BW139" s="1" t="s">
        <v>196</v>
      </c>
      <c r="BX139" s="1" t="s">
        <v>196</v>
      </c>
      <c r="BY139" s="1" t="s">
        <v>196</v>
      </c>
      <c r="BZ139" s="1" t="s">
        <v>196</v>
      </c>
      <c r="CA139" s="1" t="s">
        <v>196</v>
      </c>
      <c r="CB139" s="1" t="s">
        <v>196</v>
      </c>
      <c r="CC139" s="1" t="s">
        <v>196</v>
      </c>
      <c r="CD139" s="1" t="s">
        <v>3343</v>
      </c>
      <c r="CE139" s="1" t="s">
        <v>3344</v>
      </c>
      <c r="CF139" s="1" t="s">
        <v>196</v>
      </c>
      <c r="CG139" s="1" t="s">
        <v>196</v>
      </c>
      <c r="CH139" s="1" t="s">
        <v>196</v>
      </c>
      <c r="CI139" s="1" t="s">
        <v>196</v>
      </c>
      <c r="CJ139" s="1" t="s">
        <v>196</v>
      </c>
      <c r="CK139" s="1" t="s">
        <v>196</v>
      </c>
      <c r="CL139" s="1" t="s">
        <v>196</v>
      </c>
      <c r="CM139" s="1" t="s">
        <v>196</v>
      </c>
      <c r="CN139" s="1" t="s">
        <v>3341</v>
      </c>
      <c r="CO139" s="1" t="s">
        <v>3345</v>
      </c>
      <c r="CP139" s="1" t="s">
        <v>196</v>
      </c>
      <c r="CQ139" s="1" t="s">
        <v>196</v>
      </c>
      <c r="CR139" s="1" t="s">
        <v>196</v>
      </c>
      <c r="CS139" s="1" t="s">
        <v>196</v>
      </c>
      <c r="CT139" s="1" t="s">
        <v>196</v>
      </c>
      <c r="CU139" s="1" t="s">
        <v>196</v>
      </c>
      <c r="CV139" s="1" t="s">
        <v>196</v>
      </c>
      <c r="CW139" s="1" t="s">
        <v>196</v>
      </c>
      <c r="CX139" s="1" t="s">
        <v>3221</v>
      </c>
      <c r="CY139" s="1" t="s">
        <v>3222</v>
      </c>
      <c r="CZ139" s="1" t="s">
        <v>3222</v>
      </c>
      <c r="DA139" s="1" t="s">
        <v>3224</v>
      </c>
      <c r="DB139" s="1" t="s">
        <v>3224</v>
      </c>
      <c r="DC139" s="1" t="s">
        <v>707</v>
      </c>
      <c r="DD139" s="1" t="s">
        <v>707</v>
      </c>
      <c r="DE139" s="1" t="s">
        <v>707</v>
      </c>
      <c r="DF139" s="1" t="s">
        <v>713</v>
      </c>
      <c r="DG139" s="1" t="s">
        <v>714</v>
      </c>
    </row>
    <row r="140" spans="1:111">
      <c r="A140" s="232" t="s">
        <v>4537</v>
      </c>
      <c r="B140" s="1" t="s">
        <v>699</v>
      </c>
      <c r="C140" s="1" t="s">
        <v>700</v>
      </c>
      <c r="D140" s="1" t="s">
        <v>818</v>
      </c>
      <c r="E140" s="1" t="s">
        <v>819</v>
      </c>
      <c r="F140" s="1" t="s">
        <v>848</v>
      </c>
      <c r="G140" s="1" t="s">
        <v>284</v>
      </c>
      <c r="H140" s="228">
        <v>46240</v>
      </c>
      <c r="I140" s="1" t="s">
        <v>369</v>
      </c>
      <c r="J140" s="1" t="s">
        <v>3336</v>
      </c>
      <c r="K140" s="1" t="s">
        <v>3351</v>
      </c>
      <c r="L140" s="1" t="s">
        <v>713</v>
      </c>
      <c r="M140" s="1" t="s">
        <v>714</v>
      </c>
      <c r="N140" s="1" t="s">
        <v>196</v>
      </c>
      <c r="O140" s="1" t="s">
        <v>196</v>
      </c>
      <c r="P140" s="1" t="s">
        <v>196</v>
      </c>
      <c r="Q140" s="1" t="s">
        <v>196</v>
      </c>
      <c r="R140" s="229">
        <v>0</v>
      </c>
      <c r="S140" s="229">
        <v>0.70833333333333337</v>
      </c>
      <c r="T140" s="1" t="s">
        <v>707</v>
      </c>
      <c r="U140" s="1" t="s">
        <v>196</v>
      </c>
      <c r="V140" s="1" t="s">
        <v>196</v>
      </c>
      <c r="W140" s="1" t="s">
        <v>196</v>
      </c>
      <c r="X140" s="1" t="s">
        <v>196</v>
      </c>
      <c r="Y140" s="1" t="s">
        <v>196</v>
      </c>
      <c r="Z140" s="1" t="s">
        <v>196</v>
      </c>
      <c r="AA140" s="1" t="s">
        <v>707</v>
      </c>
      <c r="AB140" s="1" t="s">
        <v>707</v>
      </c>
      <c r="AC140" s="1" t="s">
        <v>707</v>
      </c>
      <c r="AD140" s="1" t="s">
        <v>707</v>
      </c>
      <c r="AE140" s="1" t="s">
        <v>196</v>
      </c>
      <c r="AF140" s="1" t="s">
        <v>196</v>
      </c>
      <c r="AG140" s="1" t="s">
        <v>196</v>
      </c>
      <c r="AH140" s="1" t="s">
        <v>196</v>
      </c>
      <c r="AI140" s="1" t="s">
        <v>196</v>
      </c>
      <c r="AJ140" s="1" t="s">
        <v>196</v>
      </c>
      <c r="AK140" s="1" t="s">
        <v>196</v>
      </c>
      <c r="AL140" s="1" t="s">
        <v>196</v>
      </c>
      <c r="AM140" s="1">
        <v>518</v>
      </c>
      <c r="AN140" s="1">
        <v>300</v>
      </c>
      <c r="AO140" s="1">
        <v>0</v>
      </c>
      <c r="AP140" s="1">
        <v>300</v>
      </c>
      <c r="AQ140" s="1">
        <v>300</v>
      </c>
      <c r="AR140" s="228">
        <v>46240</v>
      </c>
      <c r="AS140" s="228">
        <v>46252</v>
      </c>
      <c r="AT140" s="228">
        <v>46242</v>
      </c>
      <c r="AU140" s="228">
        <v>46242</v>
      </c>
      <c r="AV140" s="1" t="s">
        <v>3338</v>
      </c>
      <c r="AW140" s="1" t="s">
        <v>196</v>
      </c>
      <c r="AX140" s="1" t="s">
        <v>196</v>
      </c>
      <c r="AY140" s="1" t="s">
        <v>710</v>
      </c>
      <c r="AZ140" s="1" t="s">
        <v>711</v>
      </c>
      <c r="BA140" s="1" t="s">
        <v>196</v>
      </c>
      <c r="BB140" s="228">
        <v>46252</v>
      </c>
      <c r="BC140" s="228">
        <v>46252</v>
      </c>
      <c r="BD140" s="1" t="s">
        <v>712</v>
      </c>
      <c r="BE140" s="228">
        <v>46240</v>
      </c>
      <c r="BF140" s="1" t="s">
        <v>712</v>
      </c>
      <c r="BG140" s="228">
        <v>46242</v>
      </c>
      <c r="BH140" s="1">
        <v>300</v>
      </c>
      <c r="BI140" s="1">
        <v>300</v>
      </c>
      <c r="BJ140" s="1" t="s">
        <v>3339</v>
      </c>
      <c r="BK140" s="1" t="s">
        <v>3340</v>
      </c>
      <c r="BL140" s="1" t="s">
        <v>196</v>
      </c>
      <c r="BM140" s="1" t="s">
        <v>196</v>
      </c>
      <c r="BN140" s="1" t="s">
        <v>196</v>
      </c>
      <c r="BO140" s="1" t="s">
        <v>196</v>
      </c>
      <c r="BP140" s="1" t="s">
        <v>196</v>
      </c>
      <c r="BQ140" s="1" t="s">
        <v>196</v>
      </c>
      <c r="BR140" s="1" t="s">
        <v>196</v>
      </c>
      <c r="BS140" s="1" t="s">
        <v>196</v>
      </c>
      <c r="BT140" s="1" t="s">
        <v>3341</v>
      </c>
      <c r="BU140" s="1" t="s">
        <v>3342</v>
      </c>
      <c r="BV140" s="1" t="s">
        <v>196</v>
      </c>
      <c r="BW140" s="1" t="s">
        <v>196</v>
      </c>
      <c r="BX140" s="1" t="s">
        <v>196</v>
      </c>
      <c r="BY140" s="1" t="s">
        <v>196</v>
      </c>
      <c r="BZ140" s="1" t="s">
        <v>196</v>
      </c>
      <c r="CA140" s="1" t="s">
        <v>196</v>
      </c>
      <c r="CB140" s="1" t="s">
        <v>196</v>
      </c>
      <c r="CC140" s="1" t="s">
        <v>196</v>
      </c>
      <c r="CD140" s="1" t="s">
        <v>3343</v>
      </c>
      <c r="CE140" s="1" t="s">
        <v>3344</v>
      </c>
      <c r="CF140" s="1" t="s">
        <v>196</v>
      </c>
      <c r="CG140" s="1" t="s">
        <v>196</v>
      </c>
      <c r="CH140" s="1" t="s">
        <v>196</v>
      </c>
      <c r="CI140" s="1" t="s">
        <v>196</v>
      </c>
      <c r="CJ140" s="1" t="s">
        <v>196</v>
      </c>
      <c r="CK140" s="1" t="s">
        <v>196</v>
      </c>
      <c r="CL140" s="1" t="s">
        <v>196</v>
      </c>
      <c r="CM140" s="1" t="s">
        <v>196</v>
      </c>
      <c r="CN140" s="1" t="s">
        <v>3341</v>
      </c>
      <c r="CO140" s="1" t="s">
        <v>3345</v>
      </c>
      <c r="CP140" s="1" t="s">
        <v>196</v>
      </c>
      <c r="CQ140" s="1" t="s">
        <v>196</v>
      </c>
      <c r="CR140" s="1" t="s">
        <v>196</v>
      </c>
      <c r="CS140" s="1" t="s">
        <v>196</v>
      </c>
      <c r="CT140" s="1" t="s">
        <v>196</v>
      </c>
      <c r="CU140" s="1" t="s">
        <v>196</v>
      </c>
      <c r="CV140" s="1" t="s">
        <v>196</v>
      </c>
      <c r="CW140" s="1" t="s">
        <v>196</v>
      </c>
      <c r="CX140" s="1" t="s">
        <v>3221</v>
      </c>
      <c r="CY140" s="1" t="s">
        <v>3222</v>
      </c>
      <c r="CZ140" s="1" t="s">
        <v>3222</v>
      </c>
      <c r="DA140" s="1" t="s">
        <v>3224</v>
      </c>
      <c r="DB140" s="1" t="s">
        <v>3224</v>
      </c>
      <c r="DC140" s="1" t="s">
        <v>707</v>
      </c>
      <c r="DD140" s="1" t="s">
        <v>707</v>
      </c>
      <c r="DE140" s="1" t="s">
        <v>707</v>
      </c>
      <c r="DF140" s="1" t="s">
        <v>713</v>
      </c>
      <c r="DG140" s="1" t="s">
        <v>714</v>
      </c>
    </row>
    <row r="141" spans="1:111">
      <c r="A141" s="232" t="s">
        <v>4537</v>
      </c>
      <c r="B141" s="1" t="s">
        <v>699</v>
      </c>
      <c r="C141" s="1" t="s">
        <v>700</v>
      </c>
      <c r="D141" s="1" t="s">
        <v>851</v>
      </c>
      <c r="E141" s="1" t="s">
        <v>852</v>
      </c>
      <c r="F141" s="1" t="s">
        <v>855</v>
      </c>
      <c r="G141" s="1" t="s">
        <v>39</v>
      </c>
      <c r="H141" s="228">
        <v>46240</v>
      </c>
      <c r="I141" s="1" t="s">
        <v>321</v>
      </c>
      <c r="J141" s="1" t="s">
        <v>3385</v>
      </c>
      <c r="K141" s="1" t="s">
        <v>3386</v>
      </c>
      <c r="L141" s="1" t="s">
        <v>713</v>
      </c>
      <c r="M141" s="1" t="s">
        <v>714</v>
      </c>
      <c r="N141" s="1" t="s">
        <v>716</v>
      </c>
      <c r="O141" s="1" t="s">
        <v>717</v>
      </c>
      <c r="P141" s="1" t="s">
        <v>776</v>
      </c>
      <c r="Q141" s="1" t="s">
        <v>777</v>
      </c>
      <c r="R141" s="229">
        <v>0</v>
      </c>
      <c r="S141" s="229">
        <v>0.70833333333333337</v>
      </c>
      <c r="T141" s="1" t="s">
        <v>707</v>
      </c>
      <c r="U141" s="1" t="s">
        <v>196</v>
      </c>
      <c r="V141" s="1" t="s">
        <v>196</v>
      </c>
      <c r="W141" s="1" t="s">
        <v>196</v>
      </c>
      <c r="X141" s="1" t="s">
        <v>196</v>
      </c>
      <c r="Y141" s="1" t="s">
        <v>196</v>
      </c>
      <c r="Z141" s="1" t="s">
        <v>196</v>
      </c>
      <c r="AA141" s="1" t="s">
        <v>1041</v>
      </c>
      <c r="AB141" s="1" t="s">
        <v>737</v>
      </c>
      <c r="AC141" s="1" t="s">
        <v>901</v>
      </c>
      <c r="AD141" s="1" t="s">
        <v>2068</v>
      </c>
      <c r="AE141" s="1" t="s">
        <v>196</v>
      </c>
      <c r="AF141" s="1" t="s">
        <v>196</v>
      </c>
      <c r="AG141" s="1" t="s">
        <v>196</v>
      </c>
      <c r="AH141" s="1" t="s">
        <v>196</v>
      </c>
      <c r="AI141" s="1" t="s">
        <v>826</v>
      </c>
      <c r="AJ141" s="1" t="s">
        <v>276</v>
      </c>
      <c r="AK141" s="1" t="s">
        <v>88</v>
      </c>
      <c r="AL141" s="1" t="s">
        <v>14</v>
      </c>
      <c r="AM141" s="1">
        <v>15994</v>
      </c>
      <c r="AN141" s="1">
        <v>8000</v>
      </c>
      <c r="AO141" s="1">
        <v>5000</v>
      </c>
      <c r="AP141" s="1">
        <v>5000</v>
      </c>
      <c r="AQ141" s="1">
        <v>10000</v>
      </c>
      <c r="AR141" s="228">
        <v>46239</v>
      </c>
      <c r="AS141" s="228">
        <v>46244</v>
      </c>
      <c r="AT141" s="228">
        <v>46240</v>
      </c>
      <c r="AU141" s="228">
        <v>46241</v>
      </c>
      <c r="AV141" s="1" t="s">
        <v>39</v>
      </c>
      <c r="AW141" s="1" t="s">
        <v>196</v>
      </c>
      <c r="AX141" s="1" t="s">
        <v>196</v>
      </c>
      <c r="AY141" s="1" t="s">
        <v>710</v>
      </c>
      <c r="AZ141" s="1" t="s">
        <v>711</v>
      </c>
      <c r="BA141" s="1" t="s">
        <v>196</v>
      </c>
      <c r="BB141" s="228">
        <v>46244</v>
      </c>
      <c r="BC141" s="228">
        <v>46244</v>
      </c>
      <c r="BD141" s="1" t="s">
        <v>712</v>
      </c>
      <c r="BE141" s="228">
        <v>46252</v>
      </c>
      <c r="BF141" s="1" t="s">
        <v>712</v>
      </c>
      <c r="BG141" s="228">
        <v>46252</v>
      </c>
      <c r="BH141" s="1">
        <v>8000</v>
      </c>
      <c r="BI141" s="1">
        <v>15994</v>
      </c>
      <c r="BJ141" s="1" t="s">
        <v>859</v>
      </c>
      <c r="BK141" s="1" t="s">
        <v>860</v>
      </c>
      <c r="BL141" s="1" t="s">
        <v>859</v>
      </c>
      <c r="BM141" s="1" t="s">
        <v>860</v>
      </c>
      <c r="BN141" s="1" t="s">
        <v>196</v>
      </c>
      <c r="BO141" s="1" t="s">
        <v>196</v>
      </c>
      <c r="BP141" s="1" t="s">
        <v>196</v>
      </c>
      <c r="BQ141" s="1" t="s">
        <v>196</v>
      </c>
      <c r="BR141" s="1" t="s">
        <v>196</v>
      </c>
      <c r="BS141" s="1" t="s">
        <v>196</v>
      </c>
      <c r="BT141" s="1" t="s">
        <v>861</v>
      </c>
      <c r="BU141" s="1" t="s">
        <v>862</v>
      </c>
      <c r="BV141" s="1" t="s">
        <v>3510</v>
      </c>
      <c r="BW141" s="1" t="s">
        <v>3511</v>
      </c>
      <c r="BX141" s="1" t="s">
        <v>196</v>
      </c>
      <c r="BY141" s="1" t="s">
        <v>196</v>
      </c>
      <c r="BZ141" s="1" t="s">
        <v>196</v>
      </c>
      <c r="CA141" s="1" t="s">
        <v>196</v>
      </c>
      <c r="CB141" s="1" t="s">
        <v>196</v>
      </c>
      <c r="CC141" s="1" t="s">
        <v>196</v>
      </c>
      <c r="CD141" s="1" t="s">
        <v>827</v>
      </c>
      <c r="CE141" s="1" t="s">
        <v>196</v>
      </c>
      <c r="CF141" s="1" t="s">
        <v>196</v>
      </c>
      <c r="CG141" s="1" t="s">
        <v>196</v>
      </c>
      <c r="CH141" s="1" t="s">
        <v>196</v>
      </c>
      <c r="CI141" s="1" t="s">
        <v>196</v>
      </c>
      <c r="CJ141" s="1" t="s">
        <v>196</v>
      </c>
      <c r="CK141" s="1" t="s">
        <v>196</v>
      </c>
      <c r="CL141" s="1" t="s">
        <v>196</v>
      </c>
      <c r="CM141" s="1" t="s">
        <v>196</v>
      </c>
      <c r="CN141" s="1" t="s">
        <v>826</v>
      </c>
      <c r="CO141" s="1" t="s">
        <v>196</v>
      </c>
      <c r="CP141" s="1" t="s">
        <v>196</v>
      </c>
      <c r="CQ141" s="1" t="s">
        <v>196</v>
      </c>
      <c r="CR141" s="1" t="s">
        <v>196</v>
      </c>
      <c r="CS141" s="1" t="s">
        <v>196</v>
      </c>
      <c r="CT141" s="1" t="s">
        <v>196</v>
      </c>
      <c r="CU141" s="1" t="s">
        <v>196</v>
      </c>
      <c r="CV141" s="1" t="s">
        <v>196</v>
      </c>
      <c r="CW141" s="1" t="s">
        <v>196</v>
      </c>
      <c r="CX141" s="1" t="s">
        <v>3221</v>
      </c>
      <c r="CY141" s="1" t="s">
        <v>3222</v>
      </c>
      <c r="CZ141" s="1" t="s">
        <v>3222</v>
      </c>
      <c r="DA141" s="1" t="s">
        <v>3225</v>
      </c>
      <c r="DB141" s="1" t="s">
        <v>3224</v>
      </c>
      <c r="DC141" s="1" t="s">
        <v>737</v>
      </c>
      <c r="DD141" s="1" t="s">
        <v>1041</v>
      </c>
      <c r="DE141" s="1" t="s">
        <v>707</v>
      </c>
      <c r="DF141" s="1" t="s">
        <v>705</v>
      </c>
      <c r="DG141" s="1" t="s">
        <v>706</v>
      </c>
    </row>
    <row r="142" spans="1:111">
      <c r="A142" s="232" t="s">
        <v>4537</v>
      </c>
      <c r="B142" s="1" t="s">
        <v>699</v>
      </c>
      <c r="C142" s="1" t="s">
        <v>700</v>
      </c>
      <c r="D142" s="1" t="s">
        <v>863</v>
      </c>
      <c r="E142" s="1" t="s">
        <v>864</v>
      </c>
      <c r="F142" s="1" t="s">
        <v>783</v>
      </c>
      <c r="G142" s="1" t="s">
        <v>42</v>
      </c>
      <c r="H142" s="228">
        <v>46240</v>
      </c>
      <c r="I142" s="1" t="s">
        <v>354</v>
      </c>
      <c r="J142" s="1" t="s">
        <v>3400</v>
      </c>
      <c r="K142" s="1" t="s">
        <v>1524</v>
      </c>
      <c r="L142" s="1" t="s">
        <v>713</v>
      </c>
      <c r="M142" s="1" t="s">
        <v>714</v>
      </c>
      <c r="N142" s="1" t="s">
        <v>716</v>
      </c>
      <c r="O142" s="1" t="s">
        <v>717</v>
      </c>
      <c r="P142" s="1" t="s">
        <v>705</v>
      </c>
      <c r="Q142" s="1" t="s">
        <v>706</v>
      </c>
      <c r="R142" s="229">
        <v>0</v>
      </c>
      <c r="S142" s="229">
        <v>0.70833333333333337</v>
      </c>
      <c r="T142" s="1" t="s">
        <v>707</v>
      </c>
      <c r="U142" s="1" t="s">
        <v>196</v>
      </c>
      <c r="V142" s="1" t="s">
        <v>196</v>
      </c>
      <c r="W142" s="1" t="s">
        <v>196</v>
      </c>
      <c r="X142" s="1" t="s">
        <v>196</v>
      </c>
      <c r="Y142" s="1" t="s">
        <v>196</v>
      </c>
      <c r="Z142" s="1" t="s">
        <v>196</v>
      </c>
      <c r="AA142" s="1" t="s">
        <v>707</v>
      </c>
      <c r="AB142" s="1" t="s">
        <v>707</v>
      </c>
      <c r="AC142" s="1" t="s">
        <v>707</v>
      </c>
      <c r="AD142" s="1" t="s">
        <v>707</v>
      </c>
      <c r="AE142" s="1" t="s">
        <v>196</v>
      </c>
      <c r="AF142" s="1" t="s">
        <v>196</v>
      </c>
      <c r="AG142" s="1" t="s">
        <v>196</v>
      </c>
      <c r="AH142" s="1" t="s">
        <v>196</v>
      </c>
      <c r="AI142" s="1" t="s">
        <v>865</v>
      </c>
      <c r="AJ142" s="1" t="s">
        <v>276</v>
      </c>
      <c r="AK142" s="1" t="s">
        <v>125</v>
      </c>
      <c r="AL142" s="1" t="s">
        <v>14</v>
      </c>
      <c r="AM142" s="1">
        <v>3595</v>
      </c>
      <c r="AN142" s="1">
        <v>3600</v>
      </c>
      <c r="AO142" s="1">
        <v>1600</v>
      </c>
      <c r="AP142" s="1">
        <v>1600</v>
      </c>
      <c r="AQ142" s="1">
        <v>1595</v>
      </c>
      <c r="AR142" s="228">
        <v>46241</v>
      </c>
      <c r="AS142" s="228">
        <v>46255</v>
      </c>
      <c r="AT142" s="228">
        <v>46239</v>
      </c>
      <c r="AU142" s="228">
        <v>46252</v>
      </c>
      <c r="AV142" s="1" t="s">
        <v>866</v>
      </c>
      <c r="AW142" s="1" t="s">
        <v>196</v>
      </c>
      <c r="AX142" s="1" t="s">
        <v>196</v>
      </c>
      <c r="AY142" s="1" t="s">
        <v>710</v>
      </c>
      <c r="AZ142" s="1" t="s">
        <v>711</v>
      </c>
      <c r="BA142" s="1" t="s">
        <v>196</v>
      </c>
      <c r="BB142" s="228">
        <v>46255</v>
      </c>
      <c r="BC142" s="228">
        <v>46255</v>
      </c>
      <c r="BD142" s="1" t="s">
        <v>712</v>
      </c>
      <c r="BE142" s="228">
        <v>46252</v>
      </c>
      <c r="BF142" s="1" t="s">
        <v>712</v>
      </c>
      <c r="BG142" s="228">
        <v>46252</v>
      </c>
      <c r="BH142" s="1">
        <v>3600</v>
      </c>
      <c r="BI142" s="1">
        <v>3595</v>
      </c>
      <c r="BJ142" s="1" t="s">
        <v>932</v>
      </c>
      <c r="BK142" s="1" t="s">
        <v>932</v>
      </c>
      <c r="BL142" s="1" t="s">
        <v>196</v>
      </c>
      <c r="BM142" s="1" t="s">
        <v>196</v>
      </c>
      <c r="BN142" s="1" t="s">
        <v>196</v>
      </c>
      <c r="BO142" s="1" t="s">
        <v>196</v>
      </c>
      <c r="BP142" s="1" t="s">
        <v>196</v>
      </c>
      <c r="BQ142" s="1" t="s">
        <v>196</v>
      </c>
      <c r="BR142" s="1" t="s">
        <v>196</v>
      </c>
      <c r="BS142" s="1" t="s">
        <v>196</v>
      </c>
      <c r="BT142" s="1" t="s">
        <v>934</v>
      </c>
      <c r="BU142" s="1" t="s">
        <v>3586</v>
      </c>
      <c r="BV142" s="1" t="s">
        <v>196</v>
      </c>
      <c r="BW142" s="1" t="s">
        <v>196</v>
      </c>
      <c r="BX142" s="1" t="s">
        <v>196</v>
      </c>
      <c r="BY142" s="1" t="s">
        <v>196</v>
      </c>
      <c r="BZ142" s="1" t="s">
        <v>196</v>
      </c>
      <c r="CA142" s="1" t="s">
        <v>196</v>
      </c>
      <c r="CB142" s="1" t="s">
        <v>196</v>
      </c>
      <c r="CC142" s="1" t="s">
        <v>196</v>
      </c>
      <c r="CD142" s="1" t="s">
        <v>867</v>
      </c>
      <c r="CE142" s="1" t="s">
        <v>196</v>
      </c>
      <c r="CF142" s="1" t="s">
        <v>196</v>
      </c>
      <c r="CG142" s="1" t="s">
        <v>196</v>
      </c>
      <c r="CH142" s="1" t="s">
        <v>196</v>
      </c>
      <c r="CI142" s="1" t="s">
        <v>196</v>
      </c>
      <c r="CJ142" s="1" t="s">
        <v>196</v>
      </c>
      <c r="CK142" s="1" t="s">
        <v>196</v>
      </c>
      <c r="CL142" s="1" t="s">
        <v>196</v>
      </c>
      <c r="CM142" s="1" t="s">
        <v>196</v>
      </c>
      <c r="CN142" s="1" t="s">
        <v>865</v>
      </c>
      <c r="CO142" s="1" t="s">
        <v>196</v>
      </c>
      <c r="CP142" s="1" t="s">
        <v>196</v>
      </c>
      <c r="CQ142" s="1" t="s">
        <v>196</v>
      </c>
      <c r="CR142" s="1" t="s">
        <v>196</v>
      </c>
      <c r="CS142" s="1" t="s">
        <v>196</v>
      </c>
      <c r="CT142" s="1" t="s">
        <v>196</v>
      </c>
      <c r="CU142" s="1" t="s">
        <v>196</v>
      </c>
      <c r="CV142" s="1" t="s">
        <v>196</v>
      </c>
      <c r="CW142" s="1" t="s">
        <v>196</v>
      </c>
      <c r="CX142" s="1" t="s">
        <v>3221</v>
      </c>
      <c r="CY142" s="1" t="s">
        <v>3222</v>
      </c>
      <c r="CZ142" s="1" t="s">
        <v>3222</v>
      </c>
      <c r="DA142" s="1" t="s">
        <v>3224</v>
      </c>
      <c r="DB142" s="1" t="s">
        <v>3224</v>
      </c>
      <c r="DC142" s="1" t="s">
        <v>707</v>
      </c>
      <c r="DD142" s="1" t="s">
        <v>707</v>
      </c>
      <c r="DE142" s="1" t="s">
        <v>707</v>
      </c>
      <c r="DF142" s="1" t="s">
        <v>705</v>
      </c>
      <c r="DG142" s="1" t="s">
        <v>706</v>
      </c>
    </row>
    <row r="143" spans="1:111">
      <c r="A143" s="232" t="s">
        <v>4537</v>
      </c>
      <c r="B143" s="1" t="s">
        <v>699</v>
      </c>
      <c r="C143" s="1" t="s">
        <v>700</v>
      </c>
      <c r="D143" s="1" t="s">
        <v>863</v>
      </c>
      <c r="E143" s="1" t="s">
        <v>864</v>
      </c>
      <c r="F143" s="1" t="s">
        <v>868</v>
      </c>
      <c r="G143" s="1" t="s">
        <v>168</v>
      </c>
      <c r="H143" s="228">
        <v>46240</v>
      </c>
      <c r="I143" s="1" t="s">
        <v>354</v>
      </c>
      <c r="J143" s="1" t="s">
        <v>3400</v>
      </c>
      <c r="K143" s="1" t="s">
        <v>3407</v>
      </c>
      <c r="L143" s="1" t="s">
        <v>713</v>
      </c>
      <c r="M143" s="1" t="s">
        <v>714</v>
      </c>
      <c r="N143" s="1" t="s">
        <v>716</v>
      </c>
      <c r="O143" s="1" t="s">
        <v>717</v>
      </c>
      <c r="P143" s="1" t="s">
        <v>705</v>
      </c>
      <c r="Q143" s="1" t="s">
        <v>706</v>
      </c>
      <c r="R143" s="229">
        <v>0</v>
      </c>
      <c r="S143" s="229">
        <v>0.46736111111111112</v>
      </c>
      <c r="T143" s="1" t="s">
        <v>707</v>
      </c>
      <c r="U143" s="1" t="s">
        <v>196</v>
      </c>
      <c r="V143" s="1" t="s">
        <v>196</v>
      </c>
      <c r="W143" s="1" t="s">
        <v>196</v>
      </c>
      <c r="X143" s="1" t="s">
        <v>196</v>
      </c>
      <c r="Y143" s="1" t="s">
        <v>196</v>
      </c>
      <c r="Z143" s="1" t="s">
        <v>196</v>
      </c>
      <c r="AA143" s="1" t="s">
        <v>721</v>
      </c>
      <c r="AB143" s="1" t="s">
        <v>708</v>
      </c>
      <c r="AC143" s="1" t="s">
        <v>816</v>
      </c>
      <c r="AD143" s="1" t="s">
        <v>1208</v>
      </c>
      <c r="AE143" s="1" t="s">
        <v>196</v>
      </c>
      <c r="AF143" s="1" t="s">
        <v>196</v>
      </c>
      <c r="AG143" s="1" t="s">
        <v>196</v>
      </c>
      <c r="AH143" s="1" t="s">
        <v>196</v>
      </c>
      <c r="AI143" s="1" t="s">
        <v>865</v>
      </c>
      <c r="AJ143" s="1" t="s">
        <v>276</v>
      </c>
      <c r="AK143" s="1" t="s">
        <v>125</v>
      </c>
      <c r="AL143" s="1" t="s">
        <v>14</v>
      </c>
      <c r="AM143" s="1">
        <v>3595</v>
      </c>
      <c r="AN143" s="1">
        <v>3600</v>
      </c>
      <c r="AO143" s="1">
        <v>1600</v>
      </c>
      <c r="AP143" s="1">
        <v>1600</v>
      </c>
      <c r="AQ143" s="1">
        <v>1400</v>
      </c>
      <c r="AR143" s="228">
        <v>46241</v>
      </c>
      <c r="AS143" s="228">
        <v>46255</v>
      </c>
      <c r="AT143" s="228">
        <v>46239</v>
      </c>
      <c r="AU143" s="228">
        <v>46252</v>
      </c>
      <c r="AV143" s="1" t="s">
        <v>866</v>
      </c>
      <c r="AW143" s="1" t="s">
        <v>196</v>
      </c>
      <c r="AX143" s="1" t="s">
        <v>196</v>
      </c>
      <c r="AY143" s="1" t="s">
        <v>710</v>
      </c>
      <c r="AZ143" s="1" t="s">
        <v>711</v>
      </c>
      <c r="BA143" s="1" t="s">
        <v>196</v>
      </c>
      <c r="BB143" s="228">
        <v>46255</v>
      </c>
      <c r="BC143" s="228">
        <v>46255</v>
      </c>
      <c r="BD143" s="1" t="s">
        <v>712</v>
      </c>
      <c r="BE143" s="228">
        <v>46252</v>
      </c>
      <c r="BF143" s="1" t="s">
        <v>712</v>
      </c>
      <c r="BG143" s="228">
        <v>46252</v>
      </c>
      <c r="BH143" s="1">
        <v>3600</v>
      </c>
      <c r="BI143" s="1">
        <v>3595</v>
      </c>
      <c r="BJ143" s="1" t="s">
        <v>932</v>
      </c>
      <c r="BK143" s="1" t="s">
        <v>932</v>
      </c>
      <c r="BL143" s="1" t="s">
        <v>196</v>
      </c>
      <c r="BM143" s="1" t="s">
        <v>196</v>
      </c>
      <c r="BN143" s="1" t="s">
        <v>196</v>
      </c>
      <c r="BO143" s="1" t="s">
        <v>196</v>
      </c>
      <c r="BP143" s="1" t="s">
        <v>196</v>
      </c>
      <c r="BQ143" s="1" t="s">
        <v>196</v>
      </c>
      <c r="BR143" s="1" t="s">
        <v>196</v>
      </c>
      <c r="BS143" s="1" t="s">
        <v>196</v>
      </c>
      <c r="BT143" s="1" t="s">
        <v>934</v>
      </c>
      <c r="BU143" s="1" t="s">
        <v>3586</v>
      </c>
      <c r="BV143" s="1" t="s">
        <v>196</v>
      </c>
      <c r="BW143" s="1" t="s">
        <v>196</v>
      </c>
      <c r="BX143" s="1" t="s">
        <v>196</v>
      </c>
      <c r="BY143" s="1" t="s">
        <v>196</v>
      </c>
      <c r="BZ143" s="1" t="s">
        <v>196</v>
      </c>
      <c r="CA143" s="1" t="s">
        <v>196</v>
      </c>
      <c r="CB143" s="1" t="s">
        <v>196</v>
      </c>
      <c r="CC143" s="1" t="s">
        <v>196</v>
      </c>
      <c r="CD143" s="1" t="s">
        <v>867</v>
      </c>
      <c r="CE143" s="1" t="s">
        <v>196</v>
      </c>
      <c r="CF143" s="1" t="s">
        <v>196</v>
      </c>
      <c r="CG143" s="1" t="s">
        <v>196</v>
      </c>
      <c r="CH143" s="1" t="s">
        <v>196</v>
      </c>
      <c r="CI143" s="1" t="s">
        <v>196</v>
      </c>
      <c r="CJ143" s="1" t="s">
        <v>196</v>
      </c>
      <c r="CK143" s="1" t="s">
        <v>196</v>
      </c>
      <c r="CL143" s="1" t="s">
        <v>196</v>
      </c>
      <c r="CM143" s="1" t="s">
        <v>196</v>
      </c>
      <c r="CN143" s="1" t="s">
        <v>865</v>
      </c>
      <c r="CO143" s="1" t="s">
        <v>196</v>
      </c>
      <c r="CP143" s="1" t="s">
        <v>196</v>
      </c>
      <c r="CQ143" s="1" t="s">
        <v>196</v>
      </c>
      <c r="CR143" s="1" t="s">
        <v>196</v>
      </c>
      <c r="CS143" s="1" t="s">
        <v>196</v>
      </c>
      <c r="CT143" s="1" t="s">
        <v>196</v>
      </c>
      <c r="CU143" s="1" t="s">
        <v>196</v>
      </c>
      <c r="CV143" s="1" t="s">
        <v>196</v>
      </c>
      <c r="CW143" s="1" t="s">
        <v>196</v>
      </c>
      <c r="CX143" s="1" t="s">
        <v>3221</v>
      </c>
      <c r="CY143" s="1" t="s">
        <v>3222</v>
      </c>
      <c r="CZ143" s="1" t="s">
        <v>3222</v>
      </c>
      <c r="DA143" s="1" t="s">
        <v>3225</v>
      </c>
      <c r="DB143" s="1" t="s">
        <v>3227</v>
      </c>
      <c r="DC143" s="1" t="s">
        <v>708</v>
      </c>
      <c r="DD143" s="1" t="s">
        <v>721</v>
      </c>
      <c r="DE143" s="1" t="s">
        <v>707</v>
      </c>
      <c r="DF143" s="1" t="s">
        <v>705</v>
      </c>
      <c r="DG143" s="1" t="s">
        <v>706</v>
      </c>
    </row>
    <row r="144" spans="1:111">
      <c r="A144" s="232" t="s">
        <v>4537</v>
      </c>
      <c r="B144" s="1" t="s">
        <v>699</v>
      </c>
      <c r="C144" s="1" t="s">
        <v>700</v>
      </c>
      <c r="D144" s="1" t="s">
        <v>869</v>
      </c>
      <c r="E144" s="1" t="s">
        <v>870</v>
      </c>
      <c r="F144" s="1" t="s">
        <v>1234</v>
      </c>
      <c r="G144" s="1" t="s">
        <v>41</v>
      </c>
      <c r="H144" s="228">
        <v>46240</v>
      </c>
      <c r="I144" s="1" t="s">
        <v>136</v>
      </c>
      <c r="J144" s="1" t="s">
        <v>3411</v>
      </c>
      <c r="K144" s="1" t="s">
        <v>1523</v>
      </c>
      <c r="L144" s="1" t="s">
        <v>796</v>
      </c>
      <c r="M144" s="1" t="s">
        <v>797</v>
      </c>
      <c r="N144" s="1" t="s">
        <v>776</v>
      </c>
      <c r="O144" s="1" t="s">
        <v>777</v>
      </c>
      <c r="P144" s="1" t="s">
        <v>196</v>
      </c>
      <c r="Q144" s="1" t="s">
        <v>196</v>
      </c>
      <c r="R144" s="229">
        <v>0</v>
      </c>
      <c r="S144" s="229">
        <v>0.70833333333333337</v>
      </c>
      <c r="T144" s="1" t="s">
        <v>707</v>
      </c>
      <c r="U144" s="1" t="s">
        <v>196</v>
      </c>
      <c r="V144" s="1" t="s">
        <v>196</v>
      </c>
      <c r="W144" s="1" t="s">
        <v>196</v>
      </c>
      <c r="X144" s="1" t="s">
        <v>196</v>
      </c>
      <c r="Y144" s="1" t="s">
        <v>196</v>
      </c>
      <c r="Z144" s="1" t="s">
        <v>196</v>
      </c>
      <c r="AA144" s="1" t="s">
        <v>919</v>
      </c>
      <c r="AB144" s="1" t="s">
        <v>737</v>
      </c>
      <c r="AC144" s="1" t="s">
        <v>3412</v>
      </c>
      <c r="AD144" s="1" t="s">
        <v>3413</v>
      </c>
      <c r="AE144" s="1" t="s">
        <v>800</v>
      </c>
      <c r="AF144" s="1" t="s">
        <v>276</v>
      </c>
      <c r="AG144" s="1" t="s">
        <v>196</v>
      </c>
      <c r="AH144" s="1" t="s">
        <v>105</v>
      </c>
      <c r="AI144" s="1" t="s">
        <v>800</v>
      </c>
      <c r="AJ144" s="1" t="s">
        <v>276</v>
      </c>
      <c r="AK144" s="1" t="s">
        <v>196</v>
      </c>
      <c r="AL144" s="1" t="s">
        <v>105</v>
      </c>
      <c r="AM144" s="1">
        <v>0</v>
      </c>
      <c r="AN144" s="1">
        <v>3600</v>
      </c>
      <c r="AO144" s="1">
        <v>1800</v>
      </c>
      <c r="AP144" s="1">
        <v>1800</v>
      </c>
      <c r="AQ144" s="1">
        <v>0</v>
      </c>
      <c r="AR144" s="228">
        <v>46237</v>
      </c>
      <c r="AS144" s="228">
        <v>46254</v>
      </c>
      <c r="AT144" s="228">
        <v>46240</v>
      </c>
      <c r="AU144" s="228">
        <v>46242</v>
      </c>
      <c r="AV144" s="1" t="s">
        <v>41</v>
      </c>
      <c r="AW144" s="1" t="s">
        <v>196</v>
      </c>
      <c r="AX144" s="1" t="s">
        <v>196</v>
      </c>
      <c r="AY144" s="1" t="s">
        <v>710</v>
      </c>
      <c r="AZ144" s="1" t="s">
        <v>711</v>
      </c>
      <c r="BA144" s="1" t="s">
        <v>196</v>
      </c>
      <c r="BB144" s="228">
        <v>46254</v>
      </c>
      <c r="BC144" s="228">
        <v>46254</v>
      </c>
      <c r="BD144" s="1" t="s">
        <v>712</v>
      </c>
      <c r="BE144" s="228">
        <v>46242</v>
      </c>
      <c r="BF144" s="1" t="s">
        <v>712</v>
      </c>
      <c r="BG144" s="228">
        <v>46242</v>
      </c>
      <c r="BH144" s="1">
        <v>3600</v>
      </c>
      <c r="BI144" s="1">
        <v>0</v>
      </c>
      <c r="BJ144" s="1" t="s">
        <v>802</v>
      </c>
      <c r="BK144" s="1" t="s">
        <v>196</v>
      </c>
      <c r="BL144" s="1" t="s">
        <v>196</v>
      </c>
      <c r="BM144" s="1" t="s">
        <v>196</v>
      </c>
      <c r="BN144" s="1" t="s">
        <v>196</v>
      </c>
      <c r="BO144" s="1" t="s">
        <v>196</v>
      </c>
      <c r="BP144" s="1" t="s">
        <v>196</v>
      </c>
      <c r="BQ144" s="1" t="s">
        <v>196</v>
      </c>
      <c r="BR144" s="1" t="s">
        <v>196</v>
      </c>
      <c r="BS144" s="1" t="s">
        <v>196</v>
      </c>
      <c r="BT144" s="1" t="s">
        <v>800</v>
      </c>
      <c r="BU144" s="1" t="s">
        <v>196</v>
      </c>
      <c r="BV144" s="1" t="s">
        <v>196</v>
      </c>
      <c r="BW144" s="1" t="s">
        <v>196</v>
      </c>
      <c r="BX144" s="1" t="s">
        <v>196</v>
      </c>
      <c r="BY144" s="1" t="s">
        <v>196</v>
      </c>
      <c r="BZ144" s="1" t="s">
        <v>196</v>
      </c>
      <c r="CA144" s="1" t="s">
        <v>196</v>
      </c>
      <c r="CB144" s="1" t="s">
        <v>196</v>
      </c>
      <c r="CC144" s="1" t="s">
        <v>196</v>
      </c>
      <c r="CD144" s="1" t="s">
        <v>1043</v>
      </c>
      <c r="CE144" s="1" t="s">
        <v>196</v>
      </c>
      <c r="CF144" s="1" t="s">
        <v>196</v>
      </c>
      <c r="CG144" s="1" t="s">
        <v>196</v>
      </c>
      <c r="CH144" s="1" t="s">
        <v>196</v>
      </c>
      <c r="CI144" s="1" t="s">
        <v>196</v>
      </c>
      <c r="CJ144" s="1" t="s">
        <v>196</v>
      </c>
      <c r="CK144" s="1" t="s">
        <v>196</v>
      </c>
      <c r="CL144" s="1" t="s">
        <v>196</v>
      </c>
      <c r="CM144" s="1" t="s">
        <v>196</v>
      </c>
      <c r="CN144" s="1" t="s">
        <v>800</v>
      </c>
      <c r="CO144" s="1" t="s">
        <v>196</v>
      </c>
      <c r="CP144" s="1" t="s">
        <v>196</v>
      </c>
      <c r="CQ144" s="1" t="s">
        <v>196</v>
      </c>
      <c r="CR144" s="1" t="s">
        <v>196</v>
      </c>
      <c r="CS144" s="1" t="s">
        <v>196</v>
      </c>
      <c r="CT144" s="1" t="s">
        <v>196</v>
      </c>
      <c r="CU144" s="1" t="s">
        <v>196</v>
      </c>
      <c r="CV144" s="1" t="s">
        <v>196</v>
      </c>
      <c r="CW144" s="1" t="s">
        <v>196</v>
      </c>
      <c r="CX144" s="1" t="s">
        <v>3221</v>
      </c>
      <c r="CY144" s="1" t="s">
        <v>3222</v>
      </c>
      <c r="CZ144" s="1" t="s">
        <v>3222</v>
      </c>
      <c r="DA144" s="1" t="s">
        <v>3414</v>
      </c>
      <c r="DB144" s="1" t="s">
        <v>3224</v>
      </c>
      <c r="DC144" s="1" t="s">
        <v>737</v>
      </c>
      <c r="DD144" s="1" t="s">
        <v>919</v>
      </c>
      <c r="DE144" s="1" t="s">
        <v>707</v>
      </c>
      <c r="DF144" s="1" t="s">
        <v>796</v>
      </c>
      <c r="DG144" s="1" t="s">
        <v>797</v>
      </c>
    </row>
    <row r="145" spans="1:111">
      <c r="A145" s="232" t="s">
        <v>4537</v>
      </c>
      <c r="B145" s="1" t="s">
        <v>699</v>
      </c>
      <c r="C145" s="1" t="s">
        <v>700</v>
      </c>
      <c r="D145" s="1" t="s">
        <v>869</v>
      </c>
      <c r="E145" s="1" t="s">
        <v>870</v>
      </c>
      <c r="F145" s="1" t="s">
        <v>1234</v>
      </c>
      <c r="G145" s="1" t="s">
        <v>41</v>
      </c>
      <c r="H145" s="228">
        <v>46240</v>
      </c>
      <c r="I145" s="1" t="s">
        <v>596</v>
      </c>
      <c r="J145" s="1" t="s">
        <v>3415</v>
      </c>
      <c r="K145" s="1" t="s">
        <v>3416</v>
      </c>
      <c r="L145" s="1" t="s">
        <v>796</v>
      </c>
      <c r="M145" s="1" t="s">
        <v>797</v>
      </c>
      <c r="N145" s="1" t="s">
        <v>776</v>
      </c>
      <c r="O145" s="1" t="s">
        <v>777</v>
      </c>
      <c r="P145" s="1" t="s">
        <v>196</v>
      </c>
      <c r="Q145" s="1" t="s">
        <v>196</v>
      </c>
      <c r="R145" s="229">
        <v>0</v>
      </c>
      <c r="S145" s="229">
        <v>0.39305555555555555</v>
      </c>
      <c r="T145" s="1" t="s">
        <v>707</v>
      </c>
      <c r="U145" s="1" t="s">
        <v>196</v>
      </c>
      <c r="V145" s="1" t="s">
        <v>196</v>
      </c>
      <c r="W145" s="1" t="s">
        <v>196</v>
      </c>
      <c r="X145" s="1" t="s">
        <v>196</v>
      </c>
      <c r="Y145" s="1" t="s">
        <v>196</v>
      </c>
      <c r="Z145" s="1" t="s">
        <v>196</v>
      </c>
      <c r="AA145" s="1" t="s">
        <v>751</v>
      </c>
      <c r="AB145" s="1" t="s">
        <v>707</v>
      </c>
      <c r="AC145" s="1" t="s">
        <v>752</v>
      </c>
      <c r="AD145" s="1" t="s">
        <v>3417</v>
      </c>
      <c r="AE145" s="1" t="s">
        <v>2053</v>
      </c>
      <c r="AF145" s="1" t="s">
        <v>276</v>
      </c>
      <c r="AG145" s="1" t="s">
        <v>196</v>
      </c>
      <c r="AH145" s="1" t="s">
        <v>105</v>
      </c>
      <c r="AI145" s="1" t="s">
        <v>2053</v>
      </c>
      <c r="AJ145" s="1" t="s">
        <v>276</v>
      </c>
      <c r="AK145" s="1" t="s">
        <v>196</v>
      </c>
      <c r="AL145" s="1" t="s">
        <v>105</v>
      </c>
      <c r="AM145" s="1">
        <v>0</v>
      </c>
      <c r="AN145" s="1">
        <v>290</v>
      </c>
      <c r="AO145" s="1">
        <v>290</v>
      </c>
      <c r="AP145" s="1">
        <v>290</v>
      </c>
      <c r="AQ145" s="1">
        <v>0</v>
      </c>
      <c r="AR145" s="228">
        <v>46237</v>
      </c>
      <c r="AS145" s="228">
        <v>46254</v>
      </c>
      <c r="AT145" s="228">
        <v>46240</v>
      </c>
      <c r="AU145" s="228">
        <v>46240</v>
      </c>
      <c r="AV145" s="1" t="s">
        <v>41</v>
      </c>
      <c r="AW145" s="1" t="s">
        <v>196</v>
      </c>
      <c r="AX145" s="1" t="s">
        <v>196</v>
      </c>
      <c r="AY145" s="1" t="s">
        <v>710</v>
      </c>
      <c r="AZ145" s="1" t="s">
        <v>711</v>
      </c>
      <c r="BA145" s="1" t="s">
        <v>196</v>
      </c>
      <c r="BB145" s="228">
        <v>46254</v>
      </c>
      <c r="BC145" s="228">
        <v>46254</v>
      </c>
      <c r="BD145" s="1" t="s">
        <v>712</v>
      </c>
      <c r="BE145" s="228">
        <v>46241</v>
      </c>
      <c r="BF145" s="1" t="s">
        <v>712</v>
      </c>
      <c r="BG145" s="228">
        <v>46241</v>
      </c>
      <c r="BH145" s="1">
        <v>290</v>
      </c>
      <c r="BI145" s="1">
        <v>0</v>
      </c>
      <c r="BJ145" s="1" t="s">
        <v>802</v>
      </c>
      <c r="BK145" s="1" t="s">
        <v>196</v>
      </c>
      <c r="BL145" s="1" t="s">
        <v>196</v>
      </c>
      <c r="BM145" s="1" t="s">
        <v>196</v>
      </c>
      <c r="BN145" s="1" t="s">
        <v>196</v>
      </c>
      <c r="BO145" s="1" t="s">
        <v>196</v>
      </c>
      <c r="BP145" s="1" t="s">
        <v>196</v>
      </c>
      <c r="BQ145" s="1" t="s">
        <v>196</v>
      </c>
      <c r="BR145" s="1" t="s">
        <v>196</v>
      </c>
      <c r="BS145" s="1" t="s">
        <v>196</v>
      </c>
      <c r="BT145" s="1" t="s">
        <v>2053</v>
      </c>
      <c r="BU145" s="1" t="s">
        <v>196</v>
      </c>
      <c r="BV145" s="1" t="s">
        <v>196</v>
      </c>
      <c r="BW145" s="1" t="s">
        <v>196</v>
      </c>
      <c r="BX145" s="1" t="s">
        <v>196</v>
      </c>
      <c r="BY145" s="1" t="s">
        <v>196</v>
      </c>
      <c r="BZ145" s="1" t="s">
        <v>196</v>
      </c>
      <c r="CA145" s="1" t="s">
        <v>196</v>
      </c>
      <c r="CB145" s="1" t="s">
        <v>196</v>
      </c>
      <c r="CC145" s="1" t="s">
        <v>196</v>
      </c>
      <c r="CD145" s="1" t="s">
        <v>1043</v>
      </c>
      <c r="CE145" s="1" t="s">
        <v>196</v>
      </c>
      <c r="CF145" s="1" t="s">
        <v>196</v>
      </c>
      <c r="CG145" s="1" t="s">
        <v>196</v>
      </c>
      <c r="CH145" s="1" t="s">
        <v>196</v>
      </c>
      <c r="CI145" s="1" t="s">
        <v>196</v>
      </c>
      <c r="CJ145" s="1" t="s">
        <v>196</v>
      </c>
      <c r="CK145" s="1" t="s">
        <v>196</v>
      </c>
      <c r="CL145" s="1" t="s">
        <v>196</v>
      </c>
      <c r="CM145" s="1" t="s">
        <v>196</v>
      </c>
      <c r="CN145" s="1" t="s">
        <v>2053</v>
      </c>
      <c r="CO145" s="1" t="s">
        <v>196</v>
      </c>
      <c r="CP145" s="1" t="s">
        <v>196</v>
      </c>
      <c r="CQ145" s="1" t="s">
        <v>196</v>
      </c>
      <c r="CR145" s="1" t="s">
        <v>196</v>
      </c>
      <c r="CS145" s="1" t="s">
        <v>196</v>
      </c>
      <c r="CT145" s="1" t="s">
        <v>196</v>
      </c>
      <c r="CU145" s="1" t="s">
        <v>196</v>
      </c>
      <c r="CV145" s="1" t="s">
        <v>196</v>
      </c>
      <c r="CW145" s="1" t="s">
        <v>196</v>
      </c>
      <c r="CX145" s="1" t="s">
        <v>3221</v>
      </c>
      <c r="CY145" s="1" t="s">
        <v>3222</v>
      </c>
      <c r="CZ145" s="1" t="s">
        <v>3222</v>
      </c>
      <c r="DA145" s="1" t="s">
        <v>3225</v>
      </c>
      <c r="DB145" s="1" t="s">
        <v>3414</v>
      </c>
      <c r="DC145" s="1" t="s">
        <v>707</v>
      </c>
      <c r="DD145" s="1" t="s">
        <v>751</v>
      </c>
      <c r="DE145" s="1" t="s">
        <v>707</v>
      </c>
      <c r="DF145" s="1" t="s">
        <v>796</v>
      </c>
      <c r="DG145" s="1" t="s">
        <v>797</v>
      </c>
    </row>
    <row r="146" spans="1:111">
      <c r="A146" s="232" t="s">
        <v>4537</v>
      </c>
      <c r="B146" s="1" t="s">
        <v>699</v>
      </c>
      <c r="C146" s="1" t="s">
        <v>700</v>
      </c>
      <c r="D146" s="1" t="s">
        <v>701</v>
      </c>
      <c r="E146" s="1" t="s">
        <v>702</v>
      </c>
      <c r="F146" s="1" t="s">
        <v>703</v>
      </c>
      <c r="G146" s="1" t="s">
        <v>704</v>
      </c>
      <c r="H146" s="228">
        <v>46239</v>
      </c>
      <c r="I146" s="1" t="s">
        <v>155</v>
      </c>
      <c r="J146" s="1" t="s">
        <v>3258</v>
      </c>
      <c r="K146" s="1" t="s">
        <v>3259</v>
      </c>
      <c r="L146" s="1" t="s">
        <v>713</v>
      </c>
      <c r="M146" s="1" t="s">
        <v>714</v>
      </c>
      <c r="N146" s="1" t="s">
        <v>705</v>
      </c>
      <c r="O146" s="1" t="s">
        <v>706</v>
      </c>
      <c r="P146" s="1" t="s">
        <v>196</v>
      </c>
      <c r="Q146" s="1" t="s">
        <v>196</v>
      </c>
      <c r="R146" s="229">
        <v>0</v>
      </c>
      <c r="S146" s="229">
        <v>0.40972222222222221</v>
      </c>
      <c r="T146" s="1" t="s">
        <v>707</v>
      </c>
      <c r="U146" s="1" t="s">
        <v>196</v>
      </c>
      <c r="V146" s="1" t="s">
        <v>196</v>
      </c>
      <c r="W146" s="1" t="s">
        <v>196</v>
      </c>
      <c r="X146" s="1" t="s">
        <v>196</v>
      </c>
      <c r="Y146" s="1" t="s">
        <v>196</v>
      </c>
      <c r="Z146" s="1" t="s">
        <v>196</v>
      </c>
      <c r="AA146" s="1" t="s">
        <v>914</v>
      </c>
      <c r="AB146" s="1" t="s">
        <v>708</v>
      </c>
      <c r="AC146" s="1" t="s">
        <v>988</v>
      </c>
      <c r="AD146" s="1" t="s">
        <v>3260</v>
      </c>
      <c r="AE146" s="1" t="s">
        <v>196</v>
      </c>
      <c r="AF146" s="1" t="s">
        <v>196</v>
      </c>
      <c r="AG146" s="1" t="s">
        <v>196</v>
      </c>
      <c r="AH146" s="1" t="s">
        <v>196</v>
      </c>
      <c r="AI146" s="1" t="s">
        <v>2075</v>
      </c>
      <c r="AJ146" s="1" t="s">
        <v>276</v>
      </c>
      <c r="AK146" s="1" t="s">
        <v>13</v>
      </c>
      <c r="AL146" s="1" t="s">
        <v>14</v>
      </c>
      <c r="AM146" s="1">
        <v>386</v>
      </c>
      <c r="AN146" s="1">
        <v>194</v>
      </c>
      <c r="AO146" s="1">
        <v>194</v>
      </c>
      <c r="AP146" s="1">
        <v>194</v>
      </c>
      <c r="AQ146" s="1">
        <v>194</v>
      </c>
      <c r="AR146" s="228">
        <v>46239</v>
      </c>
      <c r="AS146" s="228">
        <v>46254</v>
      </c>
      <c r="AT146" s="228">
        <v>46239</v>
      </c>
      <c r="AU146" s="228">
        <v>46239</v>
      </c>
      <c r="AV146" s="1" t="s">
        <v>704</v>
      </c>
      <c r="AW146" s="1" t="s">
        <v>196</v>
      </c>
      <c r="AX146" s="1" t="s">
        <v>196</v>
      </c>
      <c r="AY146" s="1" t="s">
        <v>710</v>
      </c>
      <c r="AZ146" s="1" t="s">
        <v>711</v>
      </c>
      <c r="BA146" s="1" t="s">
        <v>196</v>
      </c>
      <c r="BB146" s="228">
        <v>46254</v>
      </c>
      <c r="BC146" s="228">
        <v>46254</v>
      </c>
      <c r="BD146" s="1" t="s">
        <v>712</v>
      </c>
      <c r="BE146" s="228">
        <v>46242</v>
      </c>
      <c r="BF146" s="1" t="s">
        <v>712</v>
      </c>
      <c r="BG146" s="228">
        <v>46242</v>
      </c>
      <c r="BH146" s="1">
        <v>194</v>
      </c>
      <c r="BI146" s="1">
        <v>386</v>
      </c>
      <c r="BJ146" s="1" t="s">
        <v>1265</v>
      </c>
      <c r="BK146" s="1" t="s">
        <v>1265</v>
      </c>
      <c r="BL146" s="1" t="s">
        <v>196</v>
      </c>
      <c r="BM146" s="1" t="s">
        <v>196</v>
      </c>
      <c r="BN146" s="1" t="s">
        <v>196</v>
      </c>
      <c r="BO146" s="1" t="s">
        <v>196</v>
      </c>
      <c r="BP146" s="1" t="s">
        <v>196</v>
      </c>
      <c r="BQ146" s="1" t="s">
        <v>196</v>
      </c>
      <c r="BR146" s="1" t="s">
        <v>196</v>
      </c>
      <c r="BS146" s="1" t="s">
        <v>196</v>
      </c>
      <c r="BT146" s="1" t="s">
        <v>3261</v>
      </c>
      <c r="BU146" s="1" t="s">
        <v>3262</v>
      </c>
      <c r="BV146" s="1" t="s">
        <v>196</v>
      </c>
      <c r="BW146" s="1" t="s">
        <v>196</v>
      </c>
      <c r="BX146" s="1" t="s">
        <v>196</v>
      </c>
      <c r="BY146" s="1" t="s">
        <v>196</v>
      </c>
      <c r="BZ146" s="1" t="s">
        <v>196</v>
      </c>
      <c r="CA146" s="1" t="s">
        <v>196</v>
      </c>
      <c r="CB146" s="1" t="s">
        <v>196</v>
      </c>
      <c r="CC146" s="1" t="s">
        <v>196</v>
      </c>
      <c r="CD146" s="1" t="s">
        <v>1266</v>
      </c>
      <c r="CE146" s="1" t="s">
        <v>196</v>
      </c>
      <c r="CF146" s="1" t="s">
        <v>196</v>
      </c>
      <c r="CG146" s="1" t="s">
        <v>196</v>
      </c>
      <c r="CH146" s="1" t="s">
        <v>196</v>
      </c>
      <c r="CI146" s="1" t="s">
        <v>196</v>
      </c>
      <c r="CJ146" s="1" t="s">
        <v>196</v>
      </c>
      <c r="CK146" s="1" t="s">
        <v>196</v>
      </c>
      <c r="CL146" s="1" t="s">
        <v>196</v>
      </c>
      <c r="CM146" s="1" t="s">
        <v>196</v>
      </c>
      <c r="CN146" s="1" t="s">
        <v>2075</v>
      </c>
      <c r="CO146" s="1" t="s">
        <v>196</v>
      </c>
      <c r="CP146" s="1" t="s">
        <v>196</v>
      </c>
      <c r="CQ146" s="1" t="s">
        <v>196</v>
      </c>
      <c r="CR146" s="1" t="s">
        <v>196</v>
      </c>
      <c r="CS146" s="1" t="s">
        <v>196</v>
      </c>
      <c r="CT146" s="1" t="s">
        <v>196</v>
      </c>
      <c r="CU146" s="1" t="s">
        <v>196</v>
      </c>
      <c r="CV146" s="1" t="s">
        <v>196</v>
      </c>
      <c r="CW146" s="1" t="s">
        <v>196</v>
      </c>
      <c r="CX146" s="1" t="s">
        <v>3221</v>
      </c>
      <c r="CY146" s="1" t="s">
        <v>3222</v>
      </c>
      <c r="CZ146" s="1" t="s">
        <v>3222</v>
      </c>
      <c r="DA146" s="1" t="s">
        <v>3225</v>
      </c>
      <c r="DB146" s="1" t="s">
        <v>3223</v>
      </c>
      <c r="DC146" s="1" t="s">
        <v>708</v>
      </c>
      <c r="DD146" s="1" t="s">
        <v>914</v>
      </c>
      <c r="DE146" s="1" t="s">
        <v>707</v>
      </c>
      <c r="DF146" s="1" t="s">
        <v>705</v>
      </c>
      <c r="DG146" s="1" t="s">
        <v>706</v>
      </c>
    </row>
    <row r="147" spans="1:111">
      <c r="A147" s="232" t="s">
        <v>4537</v>
      </c>
      <c r="B147" s="1" t="s">
        <v>699</v>
      </c>
      <c r="C147" s="1" t="s">
        <v>700</v>
      </c>
      <c r="D147" s="1" t="s">
        <v>818</v>
      </c>
      <c r="E147" s="1" t="s">
        <v>819</v>
      </c>
      <c r="F147" s="1" t="s">
        <v>820</v>
      </c>
      <c r="G147" s="1" t="s">
        <v>166</v>
      </c>
      <c r="H147" s="228">
        <v>46239</v>
      </c>
      <c r="I147" s="1" t="s">
        <v>3096</v>
      </c>
      <c r="J147" s="1" t="s">
        <v>3143</v>
      </c>
      <c r="K147" s="1" t="s">
        <v>3328</v>
      </c>
      <c r="L147" s="1" t="s">
        <v>788</v>
      </c>
      <c r="M147" s="1" t="s">
        <v>789</v>
      </c>
      <c r="N147" s="1" t="s">
        <v>196</v>
      </c>
      <c r="O147" s="1" t="s">
        <v>196</v>
      </c>
      <c r="P147" s="1" t="s">
        <v>196</v>
      </c>
      <c r="Q147" s="1" t="s">
        <v>196</v>
      </c>
      <c r="R147" s="229">
        <v>0</v>
      </c>
      <c r="S147" s="229">
        <v>0.47916666666666669</v>
      </c>
      <c r="T147" s="1" t="s">
        <v>707</v>
      </c>
      <c r="U147" s="1" t="s">
        <v>196</v>
      </c>
      <c r="V147" s="1" t="s">
        <v>196</v>
      </c>
      <c r="W147" s="1" t="s">
        <v>196</v>
      </c>
      <c r="X147" s="1" t="s">
        <v>196</v>
      </c>
      <c r="Y147" s="1" t="s">
        <v>196</v>
      </c>
      <c r="Z147" s="1" t="s">
        <v>196</v>
      </c>
      <c r="AA147" s="1" t="s">
        <v>707</v>
      </c>
      <c r="AB147" s="1" t="s">
        <v>707</v>
      </c>
      <c r="AC147" s="1" t="s">
        <v>931</v>
      </c>
      <c r="AD147" s="1" t="s">
        <v>3329</v>
      </c>
      <c r="AE147" s="1" t="s">
        <v>196</v>
      </c>
      <c r="AF147" s="1" t="s">
        <v>196</v>
      </c>
      <c r="AG147" s="1" t="s">
        <v>196</v>
      </c>
      <c r="AH147" s="1" t="s">
        <v>196</v>
      </c>
      <c r="AI147" s="1" t="s">
        <v>196</v>
      </c>
      <c r="AJ147" s="1" t="s">
        <v>196</v>
      </c>
      <c r="AK147" s="1" t="s">
        <v>196</v>
      </c>
      <c r="AL147" s="1" t="s">
        <v>196</v>
      </c>
      <c r="AM147" s="1">
        <v>1709</v>
      </c>
      <c r="AN147" s="1">
        <v>1985</v>
      </c>
      <c r="AO147" s="1">
        <v>0</v>
      </c>
      <c r="AP147" s="1">
        <v>1358</v>
      </c>
      <c r="AQ147" s="1">
        <v>1358</v>
      </c>
      <c r="AR147" s="228">
        <v>46237</v>
      </c>
      <c r="AS147" s="228">
        <v>46244</v>
      </c>
      <c r="AT147" s="228">
        <v>46238</v>
      </c>
      <c r="AU147" s="228">
        <v>46238</v>
      </c>
      <c r="AV147" s="1" t="s">
        <v>829</v>
      </c>
      <c r="AW147" s="1" t="s">
        <v>196</v>
      </c>
      <c r="AX147" s="1" t="s">
        <v>196</v>
      </c>
      <c r="AY147" s="1" t="s">
        <v>764</v>
      </c>
      <c r="AZ147" s="1" t="s">
        <v>765</v>
      </c>
      <c r="BA147" s="1" t="s">
        <v>196</v>
      </c>
      <c r="BB147" s="228">
        <v>46244</v>
      </c>
      <c r="BC147" s="228">
        <v>46244</v>
      </c>
      <c r="BD147" s="1" t="s">
        <v>712</v>
      </c>
      <c r="BE147" s="228">
        <v>46239</v>
      </c>
      <c r="BF147" s="1" t="s">
        <v>712</v>
      </c>
      <c r="BG147" s="228">
        <v>46239</v>
      </c>
      <c r="BH147" s="1">
        <v>1940</v>
      </c>
      <c r="BI147" s="1">
        <v>1709</v>
      </c>
      <c r="BJ147" s="1" t="s">
        <v>1577</v>
      </c>
      <c r="BK147" s="1" t="s">
        <v>3326</v>
      </c>
      <c r="BL147" s="1" t="s">
        <v>196</v>
      </c>
      <c r="BM147" s="1" t="s">
        <v>196</v>
      </c>
      <c r="BN147" s="1" t="s">
        <v>196</v>
      </c>
      <c r="BO147" s="1" t="s">
        <v>196</v>
      </c>
      <c r="BP147" s="1" t="s">
        <v>196</v>
      </c>
      <c r="BQ147" s="1" t="s">
        <v>196</v>
      </c>
      <c r="BR147" s="1" t="s">
        <v>196</v>
      </c>
      <c r="BS147" s="1" t="s">
        <v>196</v>
      </c>
      <c r="BT147" s="1" t="s">
        <v>1575</v>
      </c>
      <c r="BU147" s="1" t="s">
        <v>3327</v>
      </c>
      <c r="BV147" s="1" t="s">
        <v>196</v>
      </c>
      <c r="BW147" s="1" t="s">
        <v>196</v>
      </c>
      <c r="BX147" s="1" t="s">
        <v>196</v>
      </c>
      <c r="BY147" s="1" t="s">
        <v>196</v>
      </c>
      <c r="BZ147" s="1" t="s">
        <v>196</v>
      </c>
      <c r="CA147" s="1" t="s">
        <v>196</v>
      </c>
      <c r="CB147" s="1" t="s">
        <v>196</v>
      </c>
      <c r="CC147" s="1" t="s">
        <v>196</v>
      </c>
      <c r="CD147" s="1" t="s">
        <v>1578</v>
      </c>
      <c r="CE147" s="1" t="s">
        <v>1578</v>
      </c>
      <c r="CF147" s="1" t="s">
        <v>1578</v>
      </c>
      <c r="CG147" s="1" t="s">
        <v>196</v>
      </c>
      <c r="CH147" s="1" t="s">
        <v>196</v>
      </c>
      <c r="CI147" s="1" t="s">
        <v>196</v>
      </c>
      <c r="CJ147" s="1" t="s">
        <v>196</v>
      </c>
      <c r="CK147" s="1" t="s">
        <v>196</v>
      </c>
      <c r="CL147" s="1" t="s">
        <v>196</v>
      </c>
      <c r="CM147" s="1" t="s">
        <v>196</v>
      </c>
      <c r="CN147" s="1" t="s">
        <v>1576</v>
      </c>
      <c r="CO147" s="1" t="s">
        <v>1576</v>
      </c>
      <c r="CP147" s="1" t="s">
        <v>3145</v>
      </c>
      <c r="CQ147" s="1" t="s">
        <v>196</v>
      </c>
      <c r="CR147" s="1" t="s">
        <v>196</v>
      </c>
      <c r="CS147" s="1" t="s">
        <v>196</v>
      </c>
      <c r="CT147" s="1" t="s">
        <v>196</v>
      </c>
      <c r="CU147" s="1" t="s">
        <v>196</v>
      </c>
      <c r="CV147" s="1" t="s">
        <v>196</v>
      </c>
      <c r="CW147" s="1" t="s">
        <v>196</v>
      </c>
      <c r="CX147" s="1" t="s">
        <v>3221</v>
      </c>
      <c r="CY147" s="1" t="s">
        <v>3222</v>
      </c>
      <c r="CZ147" s="1" t="s">
        <v>3222</v>
      </c>
      <c r="DA147" s="1" t="s">
        <v>3313</v>
      </c>
      <c r="DB147" s="1" t="s">
        <v>3277</v>
      </c>
      <c r="DC147" s="1" t="s">
        <v>707</v>
      </c>
      <c r="DD147" s="1" t="s">
        <v>707</v>
      </c>
      <c r="DE147" s="1" t="s">
        <v>707</v>
      </c>
      <c r="DF147" s="1" t="s">
        <v>788</v>
      </c>
      <c r="DG147" s="1" t="s">
        <v>789</v>
      </c>
    </row>
    <row r="148" spans="1:111">
      <c r="A148" s="232" t="s">
        <v>4537</v>
      </c>
      <c r="B148" s="1" t="s">
        <v>699</v>
      </c>
      <c r="C148" s="1" t="s">
        <v>700</v>
      </c>
      <c r="D148" s="1" t="s">
        <v>818</v>
      </c>
      <c r="E148" s="1" t="s">
        <v>819</v>
      </c>
      <c r="F148" s="1" t="s">
        <v>820</v>
      </c>
      <c r="G148" s="1" t="s">
        <v>166</v>
      </c>
      <c r="H148" s="228">
        <v>46239</v>
      </c>
      <c r="I148" s="1" t="s">
        <v>3096</v>
      </c>
      <c r="J148" s="1" t="s">
        <v>3143</v>
      </c>
      <c r="K148" s="1" t="s">
        <v>3330</v>
      </c>
      <c r="L148" s="1" t="s">
        <v>788</v>
      </c>
      <c r="M148" s="1" t="s">
        <v>789</v>
      </c>
      <c r="N148" s="1" t="s">
        <v>196</v>
      </c>
      <c r="O148" s="1" t="s">
        <v>196</v>
      </c>
      <c r="P148" s="1" t="s">
        <v>196</v>
      </c>
      <c r="Q148" s="1" t="s">
        <v>196</v>
      </c>
      <c r="R148" s="229">
        <v>0</v>
      </c>
      <c r="S148" s="229">
        <v>0.70833333333333337</v>
      </c>
      <c r="T148" s="1" t="s">
        <v>707</v>
      </c>
      <c r="U148" s="1" t="s">
        <v>196</v>
      </c>
      <c r="V148" s="1" t="s">
        <v>196</v>
      </c>
      <c r="W148" s="1" t="s">
        <v>196</v>
      </c>
      <c r="X148" s="1" t="s">
        <v>196</v>
      </c>
      <c r="Y148" s="1" t="s">
        <v>196</v>
      </c>
      <c r="Z148" s="1" t="s">
        <v>196</v>
      </c>
      <c r="AA148" s="1" t="s">
        <v>707</v>
      </c>
      <c r="AB148" s="1" t="s">
        <v>707</v>
      </c>
      <c r="AC148" s="1" t="s">
        <v>707</v>
      </c>
      <c r="AD148" s="1" t="s">
        <v>707</v>
      </c>
      <c r="AE148" s="1" t="s">
        <v>196</v>
      </c>
      <c r="AF148" s="1" t="s">
        <v>196</v>
      </c>
      <c r="AG148" s="1" t="s">
        <v>196</v>
      </c>
      <c r="AH148" s="1" t="s">
        <v>196</v>
      </c>
      <c r="AI148" s="1" t="s">
        <v>196</v>
      </c>
      <c r="AJ148" s="1" t="s">
        <v>196</v>
      </c>
      <c r="AK148" s="1" t="s">
        <v>196</v>
      </c>
      <c r="AL148" s="1" t="s">
        <v>196</v>
      </c>
      <c r="AM148" s="1">
        <v>1709</v>
      </c>
      <c r="AN148" s="1">
        <v>1985</v>
      </c>
      <c r="AO148" s="1">
        <v>0</v>
      </c>
      <c r="AP148" s="1">
        <v>0</v>
      </c>
      <c r="AQ148" s="1">
        <v>157</v>
      </c>
      <c r="AR148" s="228">
        <v>46237</v>
      </c>
      <c r="AS148" s="228">
        <v>46244</v>
      </c>
      <c r="AT148" s="228">
        <v>46238</v>
      </c>
      <c r="AU148" s="228">
        <v>46238</v>
      </c>
      <c r="AV148" s="1" t="s">
        <v>829</v>
      </c>
      <c r="AW148" s="1" t="s">
        <v>196</v>
      </c>
      <c r="AX148" s="1" t="s">
        <v>196</v>
      </c>
      <c r="AY148" s="1" t="s">
        <v>764</v>
      </c>
      <c r="AZ148" s="1" t="s">
        <v>765</v>
      </c>
      <c r="BA148" s="1" t="s">
        <v>196</v>
      </c>
      <c r="BB148" s="228">
        <v>46244</v>
      </c>
      <c r="BC148" s="228">
        <v>46244</v>
      </c>
      <c r="BD148" s="1" t="s">
        <v>712</v>
      </c>
      <c r="BE148" s="228">
        <v>46239</v>
      </c>
      <c r="BF148" s="1" t="s">
        <v>712</v>
      </c>
      <c r="BG148" s="228">
        <v>46239</v>
      </c>
      <c r="BH148" s="1">
        <v>1940</v>
      </c>
      <c r="BI148" s="1">
        <v>1709</v>
      </c>
      <c r="BJ148" s="1" t="s">
        <v>1577</v>
      </c>
      <c r="BK148" s="1" t="s">
        <v>3326</v>
      </c>
      <c r="BL148" s="1" t="s">
        <v>196</v>
      </c>
      <c r="BM148" s="1" t="s">
        <v>196</v>
      </c>
      <c r="BN148" s="1" t="s">
        <v>196</v>
      </c>
      <c r="BO148" s="1" t="s">
        <v>196</v>
      </c>
      <c r="BP148" s="1" t="s">
        <v>196</v>
      </c>
      <c r="BQ148" s="1" t="s">
        <v>196</v>
      </c>
      <c r="BR148" s="1" t="s">
        <v>196</v>
      </c>
      <c r="BS148" s="1" t="s">
        <v>196</v>
      </c>
      <c r="BT148" s="1" t="s">
        <v>1575</v>
      </c>
      <c r="BU148" s="1" t="s">
        <v>3327</v>
      </c>
      <c r="BV148" s="1" t="s">
        <v>196</v>
      </c>
      <c r="BW148" s="1" t="s">
        <v>196</v>
      </c>
      <c r="BX148" s="1" t="s">
        <v>196</v>
      </c>
      <c r="BY148" s="1" t="s">
        <v>196</v>
      </c>
      <c r="BZ148" s="1" t="s">
        <v>196</v>
      </c>
      <c r="CA148" s="1" t="s">
        <v>196</v>
      </c>
      <c r="CB148" s="1" t="s">
        <v>196</v>
      </c>
      <c r="CC148" s="1" t="s">
        <v>196</v>
      </c>
      <c r="CD148" s="1" t="s">
        <v>1578</v>
      </c>
      <c r="CE148" s="1" t="s">
        <v>1578</v>
      </c>
      <c r="CF148" s="1" t="s">
        <v>1578</v>
      </c>
      <c r="CG148" s="1" t="s">
        <v>196</v>
      </c>
      <c r="CH148" s="1" t="s">
        <v>196</v>
      </c>
      <c r="CI148" s="1" t="s">
        <v>196</v>
      </c>
      <c r="CJ148" s="1" t="s">
        <v>196</v>
      </c>
      <c r="CK148" s="1" t="s">
        <v>196</v>
      </c>
      <c r="CL148" s="1" t="s">
        <v>196</v>
      </c>
      <c r="CM148" s="1" t="s">
        <v>196</v>
      </c>
      <c r="CN148" s="1" t="s">
        <v>1576</v>
      </c>
      <c r="CO148" s="1" t="s">
        <v>1576</v>
      </c>
      <c r="CP148" s="1" t="s">
        <v>3145</v>
      </c>
      <c r="CQ148" s="1" t="s">
        <v>196</v>
      </c>
      <c r="CR148" s="1" t="s">
        <v>196</v>
      </c>
      <c r="CS148" s="1" t="s">
        <v>196</v>
      </c>
      <c r="CT148" s="1" t="s">
        <v>196</v>
      </c>
      <c r="CU148" s="1" t="s">
        <v>196</v>
      </c>
      <c r="CV148" s="1" t="s">
        <v>196</v>
      </c>
      <c r="CW148" s="1" t="s">
        <v>196</v>
      </c>
      <c r="CX148" s="1" t="s">
        <v>3221</v>
      </c>
      <c r="CY148" s="1" t="s">
        <v>3222</v>
      </c>
      <c r="CZ148" s="1" t="s">
        <v>3222</v>
      </c>
      <c r="DA148" s="1" t="s">
        <v>3224</v>
      </c>
      <c r="DB148" s="1" t="s">
        <v>3224</v>
      </c>
      <c r="DC148" s="1" t="s">
        <v>707</v>
      </c>
      <c r="DD148" s="1" t="s">
        <v>707</v>
      </c>
      <c r="DE148" s="1" t="s">
        <v>707</v>
      </c>
      <c r="DF148" s="1" t="s">
        <v>788</v>
      </c>
      <c r="DG148" s="1" t="s">
        <v>789</v>
      </c>
    </row>
    <row r="149" spans="1:111">
      <c r="A149" s="232" t="s">
        <v>4537</v>
      </c>
      <c r="B149" s="1" t="s">
        <v>699</v>
      </c>
      <c r="C149" s="1" t="s">
        <v>700</v>
      </c>
      <c r="D149" s="1" t="s">
        <v>818</v>
      </c>
      <c r="E149" s="1" t="s">
        <v>819</v>
      </c>
      <c r="F149" s="1" t="s">
        <v>820</v>
      </c>
      <c r="G149" s="1" t="s">
        <v>166</v>
      </c>
      <c r="H149" s="228">
        <v>46239</v>
      </c>
      <c r="I149" s="1" t="s">
        <v>3203</v>
      </c>
      <c r="J149" s="1" t="s">
        <v>3331</v>
      </c>
      <c r="K149" s="1" t="s">
        <v>3332</v>
      </c>
      <c r="L149" s="1" t="s">
        <v>788</v>
      </c>
      <c r="M149" s="1" t="s">
        <v>789</v>
      </c>
      <c r="N149" s="1" t="s">
        <v>196</v>
      </c>
      <c r="O149" s="1" t="s">
        <v>196</v>
      </c>
      <c r="P149" s="1" t="s">
        <v>196</v>
      </c>
      <c r="Q149" s="1" t="s">
        <v>196</v>
      </c>
      <c r="R149" s="229">
        <v>0</v>
      </c>
      <c r="S149" s="229">
        <v>0.38541666666666669</v>
      </c>
      <c r="T149" s="1" t="s">
        <v>707</v>
      </c>
      <c r="U149" s="1" t="s">
        <v>196</v>
      </c>
      <c r="V149" s="1" t="s">
        <v>196</v>
      </c>
      <c r="W149" s="1" t="s">
        <v>196</v>
      </c>
      <c r="X149" s="1" t="s">
        <v>196</v>
      </c>
      <c r="Y149" s="1" t="s">
        <v>196</v>
      </c>
      <c r="Z149" s="1" t="s">
        <v>196</v>
      </c>
      <c r="AA149" s="1" t="s">
        <v>726</v>
      </c>
      <c r="AB149" s="1" t="s">
        <v>707</v>
      </c>
      <c r="AC149" s="1" t="s">
        <v>743</v>
      </c>
      <c r="AD149" s="1" t="s">
        <v>3333</v>
      </c>
      <c r="AE149" s="1" t="s">
        <v>196</v>
      </c>
      <c r="AF149" s="1" t="s">
        <v>196</v>
      </c>
      <c r="AG149" s="1" t="s">
        <v>196</v>
      </c>
      <c r="AH149" s="1" t="s">
        <v>196</v>
      </c>
      <c r="AI149" s="1" t="s">
        <v>1576</v>
      </c>
      <c r="AJ149" s="1" t="s">
        <v>196</v>
      </c>
      <c r="AK149" s="1" t="s">
        <v>477</v>
      </c>
      <c r="AL149" s="1" t="s">
        <v>196</v>
      </c>
      <c r="AM149" s="1">
        <v>177</v>
      </c>
      <c r="AN149" s="1">
        <v>194</v>
      </c>
      <c r="AO149" s="1">
        <v>0</v>
      </c>
      <c r="AP149" s="1">
        <v>177</v>
      </c>
      <c r="AQ149" s="1">
        <v>177</v>
      </c>
      <c r="AR149" s="228">
        <v>46238</v>
      </c>
      <c r="AS149" s="228">
        <v>46244</v>
      </c>
      <c r="AT149" s="228">
        <v>46240</v>
      </c>
      <c r="AU149" s="228">
        <v>46240</v>
      </c>
      <c r="AV149" s="1" t="s">
        <v>829</v>
      </c>
      <c r="AW149" s="1" t="s">
        <v>196</v>
      </c>
      <c r="AX149" s="1" t="s">
        <v>196</v>
      </c>
      <c r="AY149" s="1" t="s">
        <v>764</v>
      </c>
      <c r="AZ149" s="1" t="s">
        <v>765</v>
      </c>
      <c r="BA149" s="1" t="s">
        <v>196</v>
      </c>
      <c r="BB149" s="228">
        <v>46244</v>
      </c>
      <c r="BC149" s="228">
        <v>46244</v>
      </c>
      <c r="BD149" s="1" t="s">
        <v>712</v>
      </c>
      <c r="BE149" s="228">
        <v>46239</v>
      </c>
      <c r="BF149" s="1" t="s">
        <v>712</v>
      </c>
      <c r="BG149" s="228">
        <v>46239</v>
      </c>
      <c r="BH149" s="1">
        <v>177</v>
      </c>
      <c r="BI149" s="1">
        <v>177</v>
      </c>
      <c r="BJ149" s="1" t="s">
        <v>1577</v>
      </c>
      <c r="BK149" s="1" t="s">
        <v>3334</v>
      </c>
      <c r="BL149" s="1" t="s">
        <v>196</v>
      </c>
      <c r="BM149" s="1" t="s">
        <v>196</v>
      </c>
      <c r="BN149" s="1" t="s">
        <v>196</v>
      </c>
      <c r="BO149" s="1" t="s">
        <v>196</v>
      </c>
      <c r="BP149" s="1" t="s">
        <v>196</v>
      </c>
      <c r="BQ149" s="1" t="s">
        <v>196</v>
      </c>
      <c r="BR149" s="1" t="s">
        <v>196</v>
      </c>
      <c r="BS149" s="1" t="s">
        <v>196</v>
      </c>
      <c r="BT149" s="1" t="s">
        <v>1575</v>
      </c>
      <c r="BU149" s="1" t="s">
        <v>3335</v>
      </c>
      <c r="BV149" s="1" t="s">
        <v>196</v>
      </c>
      <c r="BW149" s="1" t="s">
        <v>196</v>
      </c>
      <c r="BX149" s="1" t="s">
        <v>196</v>
      </c>
      <c r="BY149" s="1" t="s">
        <v>196</v>
      </c>
      <c r="BZ149" s="1" t="s">
        <v>196</v>
      </c>
      <c r="CA149" s="1" t="s">
        <v>196</v>
      </c>
      <c r="CB149" s="1" t="s">
        <v>196</v>
      </c>
      <c r="CC149" s="1" t="s">
        <v>196</v>
      </c>
      <c r="CD149" s="1" t="s">
        <v>1578</v>
      </c>
      <c r="CE149" s="1" t="s">
        <v>196</v>
      </c>
      <c r="CF149" s="1" t="s">
        <v>196</v>
      </c>
      <c r="CG149" s="1" t="s">
        <v>196</v>
      </c>
      <c r="CH149" s="1" t="s">
        <v>196</v>
      </c>
      <c r="CI149" s="1" t="s">
        <v>196</v>
      </c>
      <c r="CJ149" s="1" t="s">
        <v>196</v>
      </c>
      <c r="CK149" s="1" t="s">
        <v>196</v>
      </c>
      <c r="CL149" s="1" t="s">
        <v>196</v>
      </c>
      <c r="CM149" s="1" t="s">
        <v>196</v>
      </c>
      <c r="CN149" s="1" t="s">
        <v>1576</v>
      </c>
      <c r="CO149" s="1" t="s">
        <v>196</v>
      </c>
      <c r="CP149" s="1" t="s">
        <v>196</v>
      </c>
      <c r="CQ149" s="1" t="s">
        <v>196</v>
      </c>
      <c r="CR149" s="1" t="s">
        <v>196</v>
      </c>
      <c r="CS149" s="1" t="s">
        <v>196</v>
      </c>
      <c r="CT149" s="1" t="s">
        <v>196</v>
      </c>
      <c r="CU149" s="1" t="s">
        <v>196</v>
      </c>
      <c r="CV149" s="1" t="s">
        <v>196</v>
      </c>
      <c r="CW149" s="1" t="s">
        <v>196</v>
      </c>
      <c r="CX149" s="1" t="s">
        <v>3221</v>
      </c>
      <c r="CY149" s="1" t="s">
        <v>3222</v>
      </c>
      <c r="CZ149" s="1" t="s">
        <v>3222</v>
      </c>
      <c r="DA149" s="1" t="s">
        <v>3225</v>
      </c>
      <c r="DB149" s="1" t="s">
        <v>3313</v>
      </c>
      <c r="DC149" s="1" t="s">
        <v>707</v>
      </c>
      <c r="DD149" s="1" t="s">
        <v>726</v>
      </c>
      <c r="DE149" s="1" t="s">
        <v>707</v>
      </c>
      <c r="DF149" s="1" t="s">
        <v>788</v>
      </c>
      <c r="DG149" s="1" t="s">
        <v>789</v>
      </c>
    </row>
    <row r="150" spans="1:111">
      <c r="A150" s="232" t="s">
        <v>4537</v>
      </c>
      <c r="B150" s="1" t="s">
        <v>699</v>
      </c>
      <c r="C150" s="1" t="s">
        <v>700</v>
      </c>
      <c r="D150" s="1" t="s">
        <v>818</v>
      </c>
      <c r="E150" s="1" t="s">
        <v>819</v>
      </c>
      <c r="F150" s="1" t="s">
        <v>850</v>
      </c>
      <c r="G150" s="1" t="s">
        <v>470</v>
      </c>
      <c r="H150" s="228">
        <v>46239</v>
      </c>
      <c r="I150" s="1" t="s">
        <v>3096</v>
      </c>
      <c r="J150" s="1" t="s">
        <v>3143</v>
      </c>
      <c r="K150" s="1" t="s">
        <v>3354</v>
      </c>
      <c r="L150" s="1" t="s">
        <v>788</v>
      </c>
      <c r="M150" s="1" t="s">
        <v>789</v>
      </c>
      <c r="N150" s="1" t="s">
        <v>196</v>
      </c>
      <c r="O150" s="1" t="s">
        <v>196</v>
      </c>
      <c r="P150" s="1" t="s">
        <v>196</v>
      </c>
      <c r="Q150" s="1" t="s">
        <v>196</v>
      </c>
      <c r="R150" s="229">
        <v>0</v>
      </c>
      <c r="S150" s="229">
        <v>0.70833333333333337</v>
      </c>
      <c r="T150" s="1" t="s">
        <v>707</v>
      </c>
      <c r="U150" s="1" t="s">
        <v>196</v>
      </c>
      <c r="V150" s="1" t="s">
        <v>196</v>
      </c>
      <c r="W150" s="1" t="s">
        <v>196</v>
      </c>
      <c r="X150" s="1" t="s">
        <v>196</v>
      </c>
      <c r="Y150" s="1" t="s">
        <v>196</v>
      </c>
      <c r="Z150" s="1" t="s">
        <v>196</v>
      </c>
      <c r="AA150" s="1" t="s">
        <v>707</v>
      </c>
      <c r="AB150" s="1" t="s">
        <v>707</v>
      </c>
      <c r="AC150" s="1" t="s">
        <v>707</v>
      </c>
      <c r="AD150" s="1" t="s">
        <v>707</v>
      </c>
      <c r="AE150" s="1" t="s">
        <v>196</v>
      </c>
      <c r="AF150" s="1" t="s">
        <v>196</v>
      </c>
      <c r="AG150" s="1" t="s">
        <v>196</v>
      </c>
      <c r="AH150" s="1" t="s">
        <v>196</v>
      </c>
      <c r="AI150" s="1" t="s">
        <v>196</v>
      </c>
      <c r="AJ150" s="1" t="s">
        <v>196</v>
      </c>
      <c r="AK150" s="1" t="s">
        <v>196</v>
      </c>
      <c r="AL150" s="1" t="s">
        <v>196</v>
      </c>
      <c r="AM150" s="1">
        <v>1709</v>
      </c>
      <c r="AN150" s="1">
        <v>2000</v>
      </c>
      <c r="AO150" s="1">
        <v>0</v>
      </c>
      <c r="AP150" s="1">
        <v>1600</v>
      </c>
      <c r="AQ150" s="1">
        <v>1600</v>
      </c>
      <c r="AR150" s="228">
        <v>46237</v>
      </c>
      <c r="AS150" s="228">
        <v>46244</v>
      </c>
      <c r="AT150" s="228">
        <v>46238</v>
      </c>
      <c r="AU150" s="228">
        <v>46238</v>
      </c>
      <c r="AV150" s="1" t="s">
        <v>829</v>
      </c>
      <c r="AW150" s="1" t="s">
        <v>196</v>
      </c>
      <c r="AX150" s="1" t="s">
        <v>196</v>
      </c>
      <c r="AY150" s="1" t="s">
        <v>764</v>
      </c>
      <c r="AZ150" s="1" t="s">
        <v>765</v>
      </c>
      <c r="BA150" s="1" t="s">
        <v>196</v>
      </c>
      <c r="BB150" s="228">
        <v>46244</v>
      </c>
      <c r="BC150" s="228">
        <v>46244</v>
      </c>
      <c r="BD150" s="1" t="s">
        <v>712</v>
      </c>
      <c r="BE150" s="228">
        <v>46239</v>
      </c>
      <c r="BF150" s="1" t="s">
        <v>712</v>
      </c>
      <c r="BG150" s="228">
        <v>46239</v>
      </c>
      <c r="BH150" s="1">
        <v>1800</v>
      </c>
      <c r="BI150" s="1">
        <v>1800</v>
      </c>
      <c r="BJ150" s="1" t="s">
        <v>1577</v>
      </c>
      <c r="BK150" s="1" t="s">
        <v>3326</v>
      </c>
      <c r="BL150" s="1" t="s">
        <v>196</v>
      </c>
      <c r="BM150" s="1" t="s">
        <v>196</v>
      </c>
      <c r="BN150" s="1" t="s">
        <v>196</v>
      </c>
      <c r="BO150" s="1" t="s">
        <v>196</v>
      </c>
      <c r="BP150" s="1" t="s">
        <v>196</v>
      </c>
      <c r="BQ150" s="1" t="s">
        <v>196</v>
      </c>
      <c r="BR150" s="1" t="s">
        <v>196</v>
      </c>
      <c r="BS150" s="1" t="s">
        <v>196</v>
      </c>
      <c r="BT150" s="1" t="s">
        <v>1575</v>
      </c>
      <c r="BU150" s="1" t="s">
        <v>3327</v>
      </c>
      <c r="BV150" s="1" t="s">
        <v>196</v>
      </c>
      <c r="BW150" s="1" t="s">
        <v>196</v>
      </c>
      <c r="BX150" s="1" t="s">
        <v>196</v>
      </c>
      <c r="BY150" s="1" t="s">
        <v>196</v>
      </c>
      <c r="BZ150" s="1" t="s">
        <v>196</v>
      </c>
      <c r="CA150" s="1" t="s">
        <v>196</v>
      </c>
      <c r="CB150" s="1" t="s">
        <v>196</v>
      </c>
      <c r="CC150" s="1" t="s">
        <v>196</v>
      </c>
      <c r="CD150" s="1" t="s">
        <v>1578</v>
      </c>
      <c r="CE150" s="1" t="s">
        <v>1578</v>
      </c>
      <c r="CF150" s="1" t="s">
        <v>1578</v>
      </c>
      <c r="CG150" s="1" t="s">
        <v>196</v>
      </c>
      <c r="CH150" s="1" t="s">
        <v>196</v>
      </c>
      <c r="CI150" s="1" t="s">
        <v>196</v>
      </c>
      <c r="CJ150" s="1" t="s">
        <v>196</v>
      </c>
      <c r="CK150" s="1" t="s">
        <v>196</v>
      </c>
      <c r="CL150" s="1" t="s">
        <v>196</v>
      </c>
      <c r="CM150" s="1" t="s">
        <v>196</v>
      </c>
      <c r="CN150" s="1" t="s">
        <v>1576</v>
      </c>
      <c r="CO150" s="1" t="s">
        <v>1576</v>
      </c>
      <c r="CP150" s="1" t="s">
        <v>3145</v>
      </c>
      <c r="CQ150" s="1" t="s">
        <v>196</v>
      </c>
      <c r="CR150" s="1" t="s">
        <v>196</v>
      </c>
      <c r="CS150" s="1" t="s">
        <v>196</v>
      </c>
      <c r="CT150" s="1" t="s">
        <v>196</v>
      </c>
      <c r="CU150" s="1" t="s">
        <v>196</v>
      </c>
      <c r="CV150" s="1" t="s">
        <v>196</v>
      </c>
      <c r="CW150" s="1" t="s">
        <v>196</v>
      </c>
      <c r="CX150" s="1" t="s">
        <v>3221</v>
      </c>
      <c r="CY150" s="1" t="s">
        <v>3222</v>
      </c>
      <c r="CZ150" s="1" t="s">
        <v>3222</v>
      </c>
      <c r="DA150" s="1" t="s">
        <v>3224</v>
      </c>
      <c r="DB150" s="1" t="s">
        <v>3224</v>
      </c>
      <c r="DC150" s="1" t="s">
        <v>707</v>
      </c>
      <c r="DD150" s="1" t="s">
        <v>707</v>
      </c>
      <c r="DE150" s="1" t="s">
        <v>707</v>
      </c>
      <c r="DF150" s="1" t="s">
        <v>788</v>
      </c>
      <c r="DG150" s="1" t="s">
        <v>789</v>
      </c>
    </row>
    <row r="151" spans="1:111">
      <c r="A151" s="232" t="s">
        <v>4537</v>
      </c>
      <c r="B151" s="1" t="s">
        <v>699</v>
      </c>
      <c r="C151" s="1" t="s">
        <v>700</v>
      </c>
      <c r="D151" s="1" t="s">
        <v>818</v>
      </c>
      <c r="E151" s="1" t="s">
        <v>819</v>
      </c>
      <c r="F151" s="1" t="s">
        <v>850</v>
      </c>
      <c r="G151" s="1" t="s">
        <v>470</v>
      </c>
      <c r="H151" s="228">
        <v>46239</v>
      </c>
      <c r="I151" s="1" t="s">
        <v>3203</v>
      </c>
      <c r="J151" s="1" t="s">
        <v>3331</v>
      </c>
      <c r="K151" s="1" t="s">
        <v>3355</v>
      </c>
      <c r="L151" s="1" t="s">
        <v>788</v>
      </c>
      <c r="M151" s="1" t="s">
        <v>789</v>
      </c>
      <c r="N151" s="1" t="s">
        <v>196</v>
      </c>
      <c r="O151" s="1" t="s">
        <v>196</v>
      </c>
      <c r="P151" s="1" t="s">
        <v>196</v>
      </c>
      <c r="Q151" s="1" t="s">
        <v>196</v>
      </c>
      <c r="R151" s="229">
        <v>0</v>
      </c>
      <c r="S151" s="229">
        <v>0.70833333333333337</v>
      </c>
      <c r="T151" s="1" t="s">
        <v>707</v>
      </c>
      <c r="U151" s="1" t="s">
        <v>196</v>
      </c>
      <c r="V151" s="1" t="s">
        <v>196</v>
      </c>
      <c r="W151" s="1" t="s">
        <v>196</v>
      </c>
      <c r="X151" s="1" t="s">
        <v>196</v>
      </c>
      <c r="Y151" s="1" t="s">
        <v>196</v>
      </c>
      <c r="Z151" s="1" t="s">
        <v>196</v>
      </c>
      <c r="AA151" s="1" t="s">
        <v>707</v>
      </c>
      <c r="AB151" s="1" t="s">
        <v>707</v>
      </c>
      <c r="AC151" s="1" t="s">
        <v>707</v>
      </c>
      <c r="AD151" s="1" t="s">
        <v>707</v>
      </c>
      <c r="AE151" s="1" t="s">
        <v>196</v>
      </c>
      <c r="AF151" s="1" t="s">
        <v>196</v>
      </c>
      <c r="AG151" s="1" t="s">
        <v>196</v>
      </c>
      <c r="AH151" s="1" t="s">
        <v>196</v>
      </c>
      <c r="AI151" s="1" t="s">
        <v>1576</v>
      </c>
      <c r="AJ151" s="1" t="s">
        <v>196</v>
      </c>
      <c r="AK151" s="1" t="s">
        <v>477</v>
      </c>
      <c r="AL151" s="1" t="s">
        <v>196</v>
      </c>
      <c r="AM151" s="1">
        <v>177</v>
      </c>
      <c r="AN151" s="1">
        <v>200</v>
      </c>
      <c r="AO151" s="1">
        <v>0</v>
      </c>
      <c r="AP151" s="1">
        <v>200</v>
      </c>
      <c r="AQ151" s="1">
        <v>200</v>
      </c>
      <c r="AR151" s="228">
        <v>46238</v>
      </c>
      <c r="AS151" s="228">
        <v>46244</v>
      </c>
      <c r="AT151" s="228">
        <v>46240</v>
      </c>
      <c r="AU151" s="228">
        <v>46240</v>
      </c>
      <c r="AV151" s="1" t="s">
        <v>829</v>
      </c>
      <c r="AW151" s="1" t="s">
        <v>196</v>
      </c>
      <c r="AX151" s="1" t="s">
        <v>196</v>
      </c>
      <c r="AY151" s="1" t="s">
        <v>764</v>
      </c>
      <c r="AZ151" s="1" t="s">
        <v>765</v>
      </c>
      <c r="BA151" s="1" t="s">
        <v>196</v>
      </c>
      <c r="BB151" s="228">
        <v>46244</v>
      </c>
      <c r="BC151" s="228">
        <v>46244</v>
      </c>
      <c r="BD151" s="1" t="s">
        <v>712</v>
      </c>
      <c r="BE151" s="228">
        <v>46239</v>
      </c>
      <c r="BF151" s="1" t="s">
        <v>712</v>
      </c>
      <c r="BG151" s="228">
        <v>46239</v>
      </c>
      <c r="BH151" s="1">
        <v>200</v>
      </c>
      <c r="BI151" s="1">
        <v>200</v>
      </c>
      <c r="BJ151" s="1" t="s">
        <v>1577</v>
      </c>
      <c r="BK151" s="1" t="s">
        <v>3334</v>
      </c>
      <c r="BL151" s="1" t="s">
        <v>196</v>
      </c>
      <c r="BM151" s="1" t="s">
        <v>196</v>
      </c>
      <c r="BN151" s="1" t="s">
        <v>196</v>
      </c>
      <c r="BO151" s="1" t="s">
        <v>196</v>
      </c>
      <c r="BP151" s="1" t="s">
        <v>196</v>
      </c>
      <c r="BQ151" s="1" t="s">
        <v>196</v>
      </c>
      <c r="BR151" s="1" t="s">
        <v>196</v>
      </c>
      <c r="BS151" s="1" t="s">
        <v>196</v>
      </c>
      <c r="BT151" s="1" t="s">
        <v>1575</v>
      </c>
      <c r="BU151" s="1" t="s">
        <v>3335</v>
      </c>
      <c r="BV151" s="1" t="s">
        <v>196</v>
      </c>
      <c r="BW151" s="1" t="s">
        <v>196</v>
      </c>
      <c r="BX151" s="1" t="s">
        <v>196</v>
      </c>
      <c r="BY151" s="1" t="s">
        <v>196</v>
      </c>
      <c r="BZ151" s="1" t="s">
        <v>196</v>
      </c>
      <c r="CA151" s="1" t="s">
        <v>196</v>
      </c>
      <c r="CB151" s="1" t="s">
        <v>196</v>
      </c>
      <c r="CC151" s="1" t="s">
        <v>196</v>
      </c>
      <c r="CD151" s="1" t="s">
        <v>1578</v>
      </c>
      <c r="CE151" s="1" t="s">
        <v>196</v>
      </c>
      <c r="CF151" s="1" t="s">
        <v>196</v>
      </c>
      <c r="CG151" s="1" t="s">
        <v>196</v>
      </c>
      <c r="CH151" s="1" t="s">
        <v>196</v>
      </c>
      <c r="CI151" s="1" t="s">
        <v>196</v>
      </c>
      <c r="CJ151" s="1" t="s">
        <v>196</v>
      </c>
      <c r="CK151" s="1" t="s">
        <v>196</v>
      </c>
      <c r="CL151" s="1" t="s">
        <v>196</v>
      </c>
      <c r="CM151" s="1" t="s">
        <v>196</v>
      </c>
      <c r="CN151" s="1" t="s">
        <v>1576</v>
      </c>
      <c r="CO151" s="1" t="s">
        <v>196</v>
      </c>
      <c r="CP151" s="1" t="s">
        <v>196</v>
      </c>
      <c r="CQ151" s="1" t="s">
        <v>196</v>
      </c>
      <c r="CR151" s="1" t="s">
        <v>196</v>
      </c>
      <c r="CS151" s="1" t="s">
        <v>196</v>
      </c>
      <c r="CT151" s="1" t="s">
        <v>196</v>
      </c>
      <c r="CU151" s="1" t="s">
        <v>196</v>
      </c>
      <c r="CV151" s="1" t="s">
        <v>196</v>
      </c>
      <c r="CW151" s="1" t="s">
        <v>196</v>
      </c>
      <c r="CX151" s="1" t="s">
        <v>3221</v>
      </c>
      <c r="CY151" s="1" t="s">
        <v>3222</v>
      </c>
      <c r="CZ151" s="1" t="s">
        <v>3222</v>
      </c>
      <c r="DA151" s="1" t="s">
        <v>3224</v>
      </c>
      <c r="DB151" s="1" t="s">
        <v>3224</v>
      </c>
      <c r="DC151" s="1" t="s">
        <v>707</v>
      </c>
      <c r="DD151" s="1" t="s">
        <v>707</v>
      </c>
      <c r="DE151" s="1" t="s">
        <v>707</v>
      </c>
      <c r="DF151" s="1" t="s">
        <v>788</v>
      </c>
      <c r="DG151" s="1" t="s">
        <v>789</v>
      </c>
    </row>
    <row r="152" spans="1:111">
      <c r="A152" s="232" t="s">
        <v>4537</v>
      </c>
      <c r="B152" s="1" t="s">
        <v>699</v>
      </c>
      <c r="C152" s="1" t="s">
        <v>700</v>
      </c>
      <c r="D152" s="1" t="s">
        <v>851</v>
      </c>
      <c r="E152" s="1" t="s">
        <v>852</v>
      </c>
      <c r="F152" s="1" t="s">
        <v>855</v>
      </c>
      <c r="G152" s="1" t="s">
        <v>39</v>
      </c>
      <c r="H152" s="228">
        <v>46239</v>
      </c>
      <c r="I152" s="1" t="s">
        <v>357</v>
      </c>
      <c r="J152" s="1" t="s">
        <v>3140</v>
      </c>
      <c r="K152" s="1" t="s">
        <v>3384</v>
      </c>
      <c r="L152" s="1" t="s">
        <v>788</v>
      </c>
      <c r="M152" s="1" t="s">
        <v>789</v>
      </c>
      <c r="N152" s="1" t="s">
        <v>196</v>
      </c>
      <c r="O152" s="1" t="s">
        <v>196</v>
      </c>
      <c r="P152" s="1" t="s">
        <v>196</v>
      </c>
      <c r="Q152" s="1" t="s">
        <v>196</v>
      </c>
      <c r="R152" s="229">
        <v>0</v>
      </c>
      <c r="S152" s="229">
        <v>0.70833333333333337</v>
      </c>
      <c r="T152" s="1" t="s">
        <v>707</v>
      </c>
      <c r="U152" s="1" t="s">
        <v>196</v>
      </c>
      <c r="V152" s="1" t="s">
        <v>196</v>
      </c>
      <c r="W152" s="1" t="s">
        <v>196</v>
      </c>
      <c r="X152" s="1" t="s">
        <v>196</v>
      </c>
      <c r="Y152" s="1" t="s">
        <v>196</v>
      </c>
      <c r="Z152" s="1" t="s">
        <v>196</v>
      </c>
      <c r="AA152" s="1" t="s">
        <v>707</v>
      </c>
      <c r="AB152" s="1" t="s">
        <v>707</v>
      </c>
      <c r="AC152" s="1" t="s">
        <v>707</v>
      </c>
      <c r="AD152" s="1" t="s">
        <v>707</v>
      </c>
      <c r="AE152" s="1" t="s">
        <v>196</v>
      </c>
      <c r="AF152" s="1" t="s">
        <v>196</v>
      </c>
      <c r="AG152" s="1" t="s">
        <v>196</v>
      </c>
      <c r="AH152" s="1" t="s">
        <v>196</v>
      </c>
      <c r="AI152" s="1" t="s">
        <v>1065</v>
      </c>
      <c r="AJ152" s="1" t="s">
        <v>276</v>
      </c>
      <c r="AK152" s="1" t="s">
        <v>88</v>
      </c>
      <c r="AL152" s="1" t="s">
        <v>14</v>
      </c>
      <c r="AM152" s="1">
        <v>3187</v>
      </c>
      <c r="AN152" s="1">
        <v>1600</v>
      </c>
      <c r="AO152" s="1">
        <v>0</v>
      </c>
      <c r="AP152" s="1">
        <v>0</v>
      </c>
      <c r="AQ152" s="1">
        <v>587</v>
      </c>
      <c r="AR152" s="228">
        <v>46237</v>
      </c>
      <c r="AS152" s="228">
        <v>46241</v>
      </c>
      <c r="AT152" s="228">
        <v>46237</v>
      </c>
      <c r="AU152" s="228">
        <v>46237</v>
      </c>
      <c r="AV152" s="1" t="s">
        <v>39</v>
      </c>
      <c r="AW152" s="1" t="s">
        <v>196</v>
      </c>
      <c r="AX152" s="1" t="s">
        <v>1066</v>
      </c>
      <c r="AY152" s="1" t="s">
        <v>710</v>
      </c>
      <c r="AZ152" s="1" t="s">
        <v>711</v>
      </c>
      <c r="BA152" s="1" t="s">
        <v>196</v>
      </c>
      <c r="BB152" s="228">
        <v>46241</v>
      </c>
      <c r="BC152" s="228">
        <v>46241</v>
      </c>
      <c r="BD152" s="1" t="s">
        <v>712</v>
      </c>
      <c r="BE152" s="228">
        <v>46239</v>
      </c>
      <c r="BF152" s="1" t="s">
        <v>712</v>
      </c>
      <c r="BG152" s="228">
        <v>46239</v>
      </c>
      <c r="BH152" s="1">
        <v>1600</v>
      </c>
      <c r="BI152" s="1">
        <v>3187</v>
      </c>
      <c r="BJ152" s="1" t="s">
        <v>1067</v>
      </c>
      <c r="BK152" s="1" t="s">
        <v>1067</v>
      </c>
      <c r="BL152" s="1" t="s">
        <v>1067</v>
      </c>
      <c r="BM152" s="1" t="s">
        <v>196</v>
      </c>
      <c r="BN152" s="1" t="s">
        <v>196</v>
      </c>
      <c r="BO152" s="1" t="s">
        <v>196</v>
      </c>
      <c r="BP152" s="1" t="s">
        <v>196</v>
      </c>
      <c r="BQ152" s="1" t="s">
        <v>196</v>
      </c>
      <c r="BR152" s="1" t="s">
        <v>196</v>
      </c>
      <c r="BS152" s="1" t="s">
        <v>196</v>
      </c>
      <c r="BT152" s="1" t="s">
        <v>1077</v>
      </c>
      <c r="BU152" s="1" t="s">
        <v>3382</v>
      </c>
      <c r="BV152" s="1" t="s">
        <v>1581</v>
      </c>
      <c r="BW152" s="1" t="s">
        <v>196</v>
      </c>
      <c r="BX152" s="1" t="s">
        <v>196</v>
      </c>
      <c r="BY152" s="1" t="s">
        <v>196</v>
      </c>
      <c r="BZ152" s="1" t="s">
        <v>196</v>
      </c>
      <c r="CA152" s="1" t="s">
        <v>196</v>
      </c>
      <c r="CB152" s="1" t="s">
        <v>196</v>
      </c>
      <c r="CC152" s="1" t="s">
        <v>196</v>
      </c>
      <c r="CD152" s="1" t="s">
        <v>1068</v>
      </c>
      <c r="CE152" s="1" t="s">
        <v>196</v>
      </c>
      <c r="CF152" s="1" t="s">
        <v>196</v>
      </c>
      <c r="CG152" s="1" t="s">
        <v>196</v>
      </c>
      <c r="CH152" s="1" t="s">
        <v>196</v>
      </c>
      <c r="CI152" s="1" t="s">
        <v>196</v>
      </c>
      <c r="CJ152" s="1" t="s">
        <v>196</v>
      </c>
      <c r="CK152" s="1" t="s">
        <v>196</v>
      </c>
      <c r="CL152" s="1" t="s">
        <v>196</v>
      </c>
      <c r="CM152" s="1" t="s">
        <v>196</v>
      </c>
      <c r="CN152" s="1" t="s">
        <v>1065</v>
      </c>
      <c r="CO152" s="1" t="s">
        <v>196</v>
      </c>
      <c r="CP152" s="1" t="s">
        <v>196</v>
      </c>
      <c r="CQ152" s="1" t="s">
        <v>196</v>
      </c>
      <c r="CR152" s="1" t="s">
        <v>196</v>
      </c>
      <c r="CS152" s="1" t="s">
        <v>196</v>
      </c>
      <c r="CT152" s="1" t="s">
        <v>196</v>
      </c>
      <c r="CU152" s="1" t="s">
        <v>196</v>
      </c>
      <c r="CV152" s="1" t="s">
        <v>196</v>
      </c>
      <c r="CW152" s="1" t="s">
        <v>196</v>
      </c>
      <c r="CX152" s="1" t="s">
        <v>3221</v>
      </c>
      <c r="CY152" s="1" t="s">
        <v>3222</v>
      </c>
      <c r="CZ152" s="1" t="s">
        <v>3222</v>
      </c>
      <c r="DA152" s="1" t="s">
        <v>3224</v>
      </c>
      <c r="DB152" s="1" t="s">
        <v>3224</v>
      </c>
      <c r="DC152" s="1" t="s">
        <v>707</v>
      </c>
      <c r="DD152" s="1" t="s">
        <v>707</v>
      </c>
      <c r="DE152" s="1" t="s">
        <v>707</v>
      </c>
      <c r="DF152" s="1" t="s">
        <v>788</v>
      </c>
      <c r="DG152" s="1" t="s">
        <v>789</v>
      </c>
    </row>
    <row r="153" spans="1:111">
      <c r="A153" s="232" t="s">
        <v>4537</v>
      </c>
      <c r="B153" s="1" t="s">
        <v>699</v>
      </c>
      <c r="C153" s="1" t="s">
        <v>700</v>
      </c>
      <c r="D153" s="1" t="s">
        <v>863</v>
      </c>
      <c r="E153" s="1" t="s">
        <v>864</v>
      </c>
      <c r="F153" s="1" t="s">
        <v>783</v>
      </c>
      <c r="G153" s="1" t="s">
        <v>42</v>
      </c>
      <c r="H153" s="228">
        <v>46239</v>
      </c>
      <c r="I153" s="1" t="s">
        <v>354</v>
      </c>
      <c r="J153" s="1" t="s">
        <v>3400</v>
      </c>
      <c r="K153" s="1" t="s">
        <v>3401</v>
      </c>
      <c r="L153" s="1" t="s">
        <v>716</v>
      </c>
      <c r="M153" s="1" t="s">
        <v>717</v>
      </c>
      <c r="N153" s="1" t="s">
        <v>705</v>
      </c>
      <c r="O153" s="1" t="s">
        <v>706</v>
      </c>
      <c r="P153" s="1" t="s">
        <v>196</v>
      </c>
      <c r="Q153" s="1" t="s">
        <v>196</v>
      </c>
      <c r="R153" s="229">
        <v>0</v>
      </c>
      <c r="S153" s="229">
        <v>0.70833333333333337</v>
      </c>
      <c r="T153" s="1" t="s">
        <v>707</v>
      </c>
      <c r="U153" s="1" t="s">
        <v>196</v>
      </c>
      <c r="V153" s="1" t="s">
        <v>196</v>
      </c>
      <c r="W153" s="1" t="s">
        <v>196</v>
      </c>
      <c r="X153" s="1" t="s">
        <v>196</v>
      </c>
      <c r="Y153" s="1" t="s">
        <v>196</v>
      </c>
      <c r="Z153" s="1" t="s">
        <v>196</v>
      </c>
      <c r="AA153" s="1" t="s">
        <v>707</v>
      </c>
      <c r="AB153" s="1" t="s">
        <v>707</v>
      </c>
      <c r="AC153" s="1" t="s">
        <v>707</v>
      </c>
      <c r="AD153" s="1" t="s">
        <v>707</v>
      </c>
      <c r="AE153" s="1" t="s">
        <v>196</v>
      </c>
      <c r="AF153" s="1" t="s">
        <v>196</v>
      </c>
      <c r="AG153" s="1" t="s">
        <v>196</v>
      </c>
      <c r="AH153" s="1" t="s">
        <v>196</v>
      </c>
      <c r="AI153" s="1" t="s">
        <v>865</v>
      </c>
      <c r="AJ153" s="1" t="s">
        <v>276</v>
      </c>
      <c r="AK153" s="1" t="s">
        <v>125</v>
      </c>
      <c r="AL153" s="1" t="s">
        <v>14</v>
      </c>
      <c r="AM153" s="1">
        <v>3595</v>
      </c>
      <c r="AN153" s="1">
        <v>3600</v>
      </c>
      <c r="AO153" s="1">
        <v>1200</v>
      </c>
      <c r="AP153" s="1">
        <v>1200</v>
      </c>
      <c r="AQ153" s="1">
        <v>1200</v>
      </c>
      <c r="AR153" s="228">
        <v>46241</v>
      </c>
      <c r="AS153" s="228">
        <v>46255</v>
      </c>
      <c r="AT153" s="228">
        <v>46239</v>
      </c>
      <c r="AU153" s="228">
        <v>46252</v>
      </c>
      <c r="AV153" s="1" t="s">
        <v>866</v>
      </c>
      <c r="AW153" s="1" t="s">
        <v>196</v>
      </c>
      <c r="AX153" s="1" t="s">
        <v>196</v>
      </c>
      <c r="AY153" s="1" t="s">
        <v>710</v>
      </c>
      <c r="AZ153" s="1" t="s">
        <v>711</v>
      </c>
      <c r="BA153" s="1" t="s">
        <v>196</v>
      </c>
      <c r="BB153" s="228">
        <v>46255</v>
      </c>
      <c r="BC153" s="228">
        <v>46255</v>
      </c>
      <c r="BD153" s="1" t="s">
        <v>712</v>
      </c>
      <c r="BE153" s="228">
        <v>46252</v>
      </c>
      <c r="BF153" s="1" t="s">
        <v>712</v>
      </c>
      <c r="BG153" s="228">
        <v>46252</v>
      </c>
      <c r="BH153" s="1">
        <v>3600</v>
      </c>
      <c r="BI153" s="1">
        <v>3595</v>
      </c>
      <c r="BJ153" s="1" t="s">
        <v>932</v>
      </c>
      <c r="BK153" s="1" t="s">
        <v>932</v>
      </c>
      <c r="BL153" s="1" t="s">
        <v>196</v>
      </c>
      <c r="BM153" s="1" t="s">
        <v>196</v>
      </c>
      <c r="BN153" s="1" t="s">
        <v>196</v>
      </c>
      <c r="BO153" s="1" t="s">
        <v>196</v>
      </c>
      <c r="BP153" s="1" t="s">
        <v>196</v>
      </c>
      <c r="BQ153" s="1" t="s">
        <v>196</v>
      </c>
      <c r="BR153" s="1" t="s">
        <v>196</v>
      </c>
      <c r="BS153" s="1" t="s">
        <v>196</v>
      </c>
      <c r="BT153" s="1" t="s">
        <v>934</v>
      </c>
      <c r="BU153" s="1" t="s">
        <v>3586</v>
      </c>
      <c r="BV153" s="1" t="s">
        <v>196</v>
      </c>
      <c r="BW153" s="1" t="s">
        <v>196</v>
      </c>
      <c r="BX153" s="1" t="s">
        <v>196</v>
      </c>
      <c r="BY153" s="1" t="s">
        <v>196</v>
      </c>
      <c r="BZ153" s="1" t="s">
        <v>196</v>
      </c>
      <c r="CA153" s="1" t="s">
        <v>196</v>
      </c>
      <c r="CB153" s="1" t="s">
        <v>196</v>
      </c>
      <c r="CC153" s="1" t="s">
        <v>196</v>
      </c>
      <c r="CD153" s="1" t="s">
        <v>867</v>
      </c>
      <c r="CE153" s="1" t="s">
        <v>196</v>
      </c>
      <c r="CF153" s="1" t="s">
        <v>196</v>
      </c>
      <c r="CG153" s="1" t="s">
        <v>196</v>
      </c>
      <c r="CH153" s="1" t="s">
        <v>196</v>
      </c>
      <c r="CI153" s="1" t="s">
        <v>196</v>
      </c>
      <c r="CJ153" s="1" t="s">
        <v>196</v>
      </c>
      <c r="CK153" s="1" t="s">
        <v>196</v>
      </c>
      <c r="CL153" s="1" t="s">
        <v>196</v>
      </c>
      <c r="CM153" s="1" t="s">
        <v>196</v>
      </c>
      <c r="CN153" s="1" t="s">
        <v>865</v>
      </c>
      <c r="CO153" s="1" t="s">
        <v>196</v>
      </c>
      <c r="CP153" s="1" t="s">
        <v>196</v>
      </c>
      <c r="CQ153" s="1" t="s">
        <v>196</v>
      </c>
      <c r="CR153" s="1" t="s">
        <v>196</v>
      </c>
      <c r="CS153" s="1" t="s">
        <v>196</v>
      </c>
      <c r="CT153" s="1" t="s">
        <v>196</v>
      </c>
      <c r="CU153" s="1" t="s">
        <v>196</v>
      </c>
      <c r="CV153" s="1" t="s">
        <v>196</v>
      </c>
      <c r="CW153" s="1" t="s">
        <v>196</v>
      </c>
      <c r="CX153" s="1" t="s">
        <v>3221</v>
      </c>
      <c r="CY153" s="1" t="s">
        <v>3222</v>
      </c>
      <c r="CZ153" s="1" t="s">
        <v>3222</v>
      </c>
      <c r="DA153" s="1" t="s">
        <v>3224</v>
      </c>
      <c r="DB153" s="1" t="s">
        <v>3224</v>
      </c>
      <c r="DC153" s="1" t="s">
        <v>707</v>
      </c>
      <c r="DD153" s="1" t="s">
        <v>707</v>
      </c>
      <c r="DE153" s="1" t="s">
        <v>707</v>
      </c>
      <c r="DF153" s="1" t="s">
        <v>705</v>
      </c>
      <c r="DG153" s="1" t="s">
        <v>706</v>
      </c>
    </row>
    <row r="154" spans="1:111">
      <c r="A154" s="232" t="s">
        <v>4537</v>
      </c>
      <c r="B154" s="1" t="s">
        <v>699</v>
      </c>
      <c r="C154" s="1" t="s">
        <v>700</v>
      </c>
      <c r="D154" s="1" t="s">
        <v>863</v>
      </c>
      <c r="E154" s="1" t="s">
        <v>864</v>
      </c>
      <c r="F154" s="1" t="s">
        <v>868</v>
      </c>
      <c r="G154" s="1" t="s">
        <v>168</v>
      </c>
      <c r="H154" s="228">
        <v>46239</v>
      </c>
      <c r="I154" s="1" t="s">
        <v>354</v>
      </c>
      <c r="J154" s="1" t="s">
        <v>3400</v>
      </c>
      <c r="K154" s="1" t="s">
        <v>1517</v>
      </c>
      <c r="L154" s="1" t="s">
        <v>716</v>
      </c>
      <c r="M154" s="1" t="s">
        <v>717</v>
      </c>
      <c r="N154" s="1" t="s">
        <v>705</v>
      </c>
      <c r="O154" s="1" t="s">
        <v>706</v>
      </c>
      <c r="P154" s="1" t="s">
        <v>196</v>
      </c>
      <c r="Q154" s="1" t="s">
        <v>196</v>
      </c>
      <c r="R154" s="229">
        <v>0</v>
      </c>
      <c r="S154" s="229">
        <v>0.67222222222222228</v>
      </c>
      <c r="T154" s="1" t="s">
        <v>707</v>
      </c>
      <c r="U154" s="1" t="s">
        <v>196</v>
      </c>
      <c r="V154" s="1" t="s">
        <v>196</v>
      </c>
      <c r="W154" s="1" t="s">
        <v>196</v>
      </c>
      <c r="X154" s="1" t="s">
        <v>196</v>
      </c>
      <c r="Y154" s="1" t="s">
        <v>196</v>
      </c>
      <c r="Z154" s="1" t="s">
        <v>196</v>
      </c>
      <c r="AA154" s="1" t="s">
        <v>1031</v>
      </c>
      <c r="AB154" s="1" t="s">
        <v>708</v>
      </c>
      <c r="AC154" s="1" t="s">
        <v>3404</v>
      </c>
      <c r="AD154" s="1" t="s">
        <v>3405</v>
      </c>
      <c r="AE154" s="1" t="s">
        <v>196</v>
      </c>
      <c r="AF154" s="1" t="s">
        <v>196</v>
      </c>
      <c r="AG154" s="1" t="s">
        <v>196</v>
      </c>
      <c r="AH154" s="1" t="s">
        <v>196</v>
      </c>
      <c r="AI154" s="1" t="s">
        <v>865</v>
      </c>
      <c r="AJ154" s="1" t="s">
        <v>276</v>
      </c>
      <c r="AK154" s="1" t="s">
        <v>125</v>
      </c>
      <c r="AL154" s="1" t="s">
        <v>14</v>
      </c>
      <c r="AM154" s="1">
        <v>3595</v>
      </c>
      <c r="AN154" s="1">
        <v>3600</v>
      </c>
      <c r="AO154" s="1">
        <v>1200</v>
      </c>
      <c r="AP154" s="1">
        <v>1200</v>
      </c>
      <c r="AQ154" s="1">
        <v>1200</v>
      </c>
      <c r="AR154" s="228">
        <v>46241</v>
      </c>
      <c r="AS154" s="228">
        <v>46255</v>
      </c>
      <c r="AT154" s="228">
        <v>46239</v>
      </c>
      <c r="AU154" s="228">
        <v>46252</v>
      </c>
      <c r="AV154" s="1" t="s">
        <v>866</v>
      </c>
      <c r="AW154" s="1" t="s">
        <v>196</v>
      </c>
      <c r="AX154" s="1" t="s">
        <v>196</v>
      </c>
      <c r="AY154" s="1" t="s">
        <v>710</v>
      </c>
      <c r="AZ154" s="1" t="s">
        <v>711</v>
      </c>
      <c r="BA154" s="1" t="s">
        <v>196</v>
      </c>
      <c r="BB154" s="228">
        <v>46255</v>
      </c>
      <c r="BC154" s="228">
        <v>46255</v>
      </c>
      <c r="BD154" s="1" t="s">
        <v>712</v>
      </c>
      <c r="BE154" s="228">
        <v>46252</v>
      </c>
      <c r="BF154" s="1" t="s">
        <v>712</v>
      </c>
      <c r="BG154" s="228">
        <v>46252</v>
      </c>
      <c r="BH154" s="1">
        <v>3600</v>
      </c>
      <c r="BI154" s="1">
        <v>3595</v>
      </c>
      <c r="BJ154" s="1" t="s">
        <v>932</v>
      </c>
      <c r="BK154" s="1" t="s">
        <v>932</v>
      </c>
      <c r="BL154" s="1" t="s">
        <v>196</v>
      </c>
      <c r="BM154" s="1" t="s">
        <v>196</v>
      </c>
      <c r="BN154" s="1" t="s">
        <v>196</v>
      </c>
      <c r="BO154" s="1" t="s">
        <v>196</v>
      </c>
      <c r="BP154" s="1" t="s">
        <v>196</v>
      </c>
      <c r="BQ154" s="1" t="s">
        <v>196</v>
      </c>
      <c r="BR154" s="1" t="s">
        <v>196</v>
      </c>
      <c r="BS154" s="1" t="s">
        <v>196</v>
      </c>
      <c r="BT154" s="1" t="s">
        <v>934</v>
      </c>
      <c r="BU154" s="1" t="s">
        <v>3586</v>
      </c>
      <c r="BV154" s="1" t="s">
        <v>196</v>
      </c>
      <c r="BW154" s="1" t="s">
        <v>196</v>
      </c>
      <c r="BX154" s="1" t="s">
        <v>196</v>
      </c>
      <c r="BY154" s="1" t="s">
        <v>196</v>
      </c>
      <c r="BZ154" s="1" t="s">
        <v>196</v>
      </c>
      <c r="CA154" s="1" t="s">
        <v>196</v>
      </c>
      <c r="CB154" s="1" t="s">
        <v>196</v>
      </c>
      <c r="CC154" s="1" t="s">
        <v>196</v>
      </c>
      <c r="CD154" s="1" t="s">
        <v>867</v>
      </c>
      <c r="CE154" s="1" t="s">
        <v>196</v>
      </c>
      <c r="CF154" s="1" t="s">
        <v>196</v>
      </c>
      <c r="CG154" s="1" t="s">
        <v>196</v>
      </c>
      <c r="CH154" s="1" t="s">
        <v>196</v>
      </c>
      <c r="CI154" s="1" t="s">
        <v>196</v>
      </c>
      <c r="CJ154" s="1" t="s">
        <v>196</v>
      </c>
      <c r="CK154" s="1" t="s">
        <v>196</v>
      </c>
      <c r="CL154" s="1" t="s">
        <v>196</v>
      </c>
      <c r="CM154" s="1" t="s">
        <v>196</v>
      </c>
      <c r="CN154" s="1" t="s">
        <v>865</v>
      </c>
      <c r="CO154" s="1" t="s">
        <v>196</v>
      </c>
      <c r="CP154" s="1" t="s">
        <v>196</v>
      </c>
      <c r="CQ154" s="1" t="s">
        <v>196</v>
      </c>
      <c r="CR154" s="1" t="s">
        <v>196</v>
      </c>
      <c r="CS154" s="1" t="s">
        <v>196</v>
      </c>
      <c r="CT154" s="1" t="s">
        <v>196</v>
      </c>
      <c r="CU154" s="1" t="s">
        <v>196</v>
      </c>
      <c r="CV154" s="1" t="s">
        <v>196</v>
      </c>
      <c r="CW154" s="1" t="s">
        <v>196</v>
      </c>
      <c r="CX154" s="1" t="s">
        <v>3221</v>
      </c>
      <c r="CY154" s="1" t="s">
        <v>3222</v>
      </c>
      <c r="CZ154" s="1" t="s">
        <v>3222</v>
      </c>
      <c r="DA154" s="1" t="s">
        <v>3225</v>
      </c>
      <c r="DB154" s="1" t="s">
        <v>3406</v>
      </c>
      <c r="DC154" s="1" t="s">
        <v>708</v>
      </c>
      <c r="DD154" s="1" t="s">
        <v>1031</v>
      </c>
      <c r="DE154" s="1" t="s">
        <v>707</v>
      </c>
      <c r="DF154" s="1" t="s">
        <v>705</v>
      </c>
      <c r="DG154" s="1" t="s">
        <v>706</v>
      </c>
    </row>
    <row r="155" spans="1:111">
      <c r="A155" s="232" t="s">
        <v>4537</v>
      </c>
      <c r="B155" s="1" t="s">
        <v>699</v>
      </c>
      <c r="C155" s="1" t="s">
        <v>700</v>
      </c>
      <c r="D155" s="1" t="s">
        <v>869</v>
      </c>
      <c r="E155" s="1" t="s">
        <v>870</v>
      </c>
      <c r="F155" s="1" t="s">
        <v>1234</v>
      </c>
      <c r="G155" s="1" t="s">
        <v>41</v>
      </c>
      <c r="H155" s="228">
        <v>46239</v>
      </c>
      <c r="I155" s="1" t="s">
        <v>881</v>
      </c>
      <c r="J155" s="1" t="s">
        <v>3408</v>
      </c>
      <c r="K155" s="1" t="s">
        <v>3409</v>
      </c>
      <c r="L155" s="1" t="s">
        <v>788</v>
      </c>
      <c r="M155" s="1" t="s">
        <v>789</v>
      </c>
      <c r="N155" s="1" t="s">
        <v>796</v>
      </c>
      <c r="O155" s="1" t="s">
        <v>797</v>
      </c>
      <c r="P155" s="1" t="s">
        <v>776</v>
      </c>
      <c r="Q155" s="1" t="s">
        <v>777</v>
      </c>
      <c r="R155" s="229">
        <v>0</v>
      </c>
      <c r="S155" s="229">
        <v>0.70833333333333337</v>
      </c>
      <c r="T155" s="1" t="s">
        <v>707</v>
      </c>
      <c r="U155" s="1" t="s">
        <v>196</v>
      </c>
      <c r="V155" s="1" t="s">
        <v>196</v>
      </c>
      <c r="W155" s="1" t="s">
        <v>196</v>
      </c>
      <c r="X155" s="1" t="s">
        <v>196</v>
      </c>
      <c r="Y155" s="1" t="s">
        <v>196</v>
      </c>
      <c r="Z155" s="1" t="s">
        <v>196</v>
      </c>
      <c r="AA155" s="1" t="s">
        <v>812</v>
      </c>
      <c r="AB155" s="1" t="s">
        <v>708</v>
      </c>
      <c r="AC155" s="1" t="s">
        <v>3410</v>
      </c>
      <c r="AD155" s="1" t="s">
        <v>1263</v>
      </c>
      <c r="AE155" s="1" t="s">
        <v>806</v>
      </c>
      <c r="AF155" s="1" t="s">
        <v>276</v>
      </c>
      <c r="AG155" s="1" t="s">
        <v>196</v>
      </c>
      <c r="AH155" s="1" t="s">
        <v>105</v>
      </c>
      <c r="AI155" s="1" t="s">
        <v>806</v>
      </c>
      <c r="AJ155" s="1" t="s">
        <v>276</v>
      </c>
      <c r="AK155" s="1" t="s">
        <v>196</v>
      </c>
      <c r="AL155" s="1" t="s">
        <v>105</v>
      </c>
      <c r="AM155" s="1">
        <v>1200</v>
      </c>
      <c r="AN155" s="1">
        <v>1200</v>
      </c>
      <c r="AO155" s="1">
        <v>1200</v>
      </c>
      <c r="AP155" s="1">
        <v>1200</v>
      </c>
      <c r="AQ155" s="1">
        <v>300</v>
      </c>
      <c r="AR155" s="228">
        <v>46238</v>
      </c>
      <c r="AS155" s="228">
        <v>46259</v>
      </c>
      <c r="AT155" s="228">
        <v>46239</v>
      </c>
      <c r="AU155" s="228">
        <v>46239</v>
      </c>
      <c r="AV155" s="1" t="s">
        <v>41</v>
      </c>
      <c r="AW155" s="1" t="s">
        <v>196</v>
      </c>
      <c r="AX155" s="1" t="s">
        <v>196</v>
      </c>
      <c r="AY155" s="1" t="s">
        <v>710</v>
      </c>
      <c r="AZ155" s="1" t="s">
        <v>711</v>
      </c>
      <c r="BA155" s="1" t="s">
        <v>196</v>
      </c>
      <c r="BB155" s="228">
        <v>46259</v>
      </c>
      <c r="BC155" s="228">
        <v>46259</v>
      </c>
      <c r="BD155" s="1" t="s">
        <v>712</v>
      </c>
      <c r="BE155" s="228">
        <v>46241</v>
      </c>
      <c r="BF155" s="1" t="s">
        <v>712</v>
      </c>
      <c r="BG155" s="228">
        <v>46241</v>
      </c>
      <c r="BH155" s="1">
        <v>1200</v>
      </c>
      <c r="BI155" s="1">
        <v>1200</v>
      </c>
      <c r="BJ155" s="1" t="s">
        <v>808</v>
      </c>
      <c r="BK155" s="1" t="s">
        <v>196</v>
      </c>
      <c r="BL155" s="1" t="s">
        <v>196</v>
      </c>
      <c r="BM155" s="1" t="s">
        <v>196</v>
      </c>
      <c r="BN155" s="1" t="s">
        <v>196</v>
      </c>
      <c r="BO155" s="1" t="s">
        <v>196</v>
      </c>
      <c r="BP155" s="1" t="s">
        <v>196</v>
      </c>
      <c r="BQ155" s="1" t="s">
        <v>196</v>
      </c>
      <c r="BR155" s="1" t="s">
        <v>196</v>
      </c>
      <c r="BS155" s="1" t="s">
        <v>196</v>
      </c>
      <c r="BT155" s="1" t="s">
        <v>806</v>
      </c>
      <c r="BU155" s="1" t="s">
        <v>196</v>
      </c>
      <c r="BV155" s="1" t="s">
        <v>196</v>
      </c>
      <c r="BW155" s="1" t="s">
        <v>196</v>
      </c>
      <c r="BX155" s="1" t="s">
        <v>196</v>
      </c>
      <c r="BY155" s="1" t="s">
        <v>196</v>
      </c>
      <c r="BZ155" s="1" t="s">
        <v>196</v>
      </c>
      <c r="CA155" s="1" t="s">
        <v>196</v>
      </c>
      <c r="CB155" s="1" t="s">
        <v>196</v>
      </c>
      <c r="CC155" s="1" t="s">
        <v>196</v>
      </c>
      <c r="CD155" s="1" t="s">
        <v>876</v>
      </c>
      <c r="CE155" s="1" t="s">
        <v>196</v>
      </c>
      <c r="CF155" s="1" t="s">
        <v>196</v>
      </c>
      <c r="CG155" s="1" t="s">
        <v>196</v>
      </c>
      <c r="CH155" s="1" t="s">
        <v>196</v>
      </c>
      <c r="CI155" s="1" t="s">
        <v>196</v>
      </c>
      <c r="CJ155" s="1" t="s">
        <v>196</v>
      </c>
      <c r="CK155" s="1" t="s">
        <v>196</v>
      </c>
      <c r="CL155" s="1" t="s">
        <v>196</v>
      </c>
      <c r="CM155" s="1" t="s">
        <v>196</v>
      </c>
      <c r="CN155" s="1" t="s">
        <v>806</v>
      </c>
      <c r="CO155" s="1" t="s">
        <v>196</v>
      </c>
      <c r="CP155" s="1" t="s">
        <v>196</v>
      </c>
      <c r="CQ155" s="1" t="s">
        <v>196</v>
      </c>
      <c r="CR155" s="1" t="s">
        <v>196</v>
      </c>
      <c r="CS155" s="1" t="s">
        <v>196</v>
      </c>
      <c r="CT155" s="1" t="s">
        <v>196</v>
      </c>
      <c r="CU155" s="1" t="s">
        <v>196</v>
      </c>
      <c r="CV155" s="1" t="s">
        <v>196</v>
      </c>
      <c r="CW155" s="1" t="s">
        <v>196</v>
      </c>
      <c r="CX155" s="1" t="s">
        <v>3221</v>
      </c>
      <c r="CY155" s="1" t="s">
        <v>3222</v>
      </c>
      <c r="CZ155" s="1" t="s">
        <v>3222</v>
      </c>
      <c r="DA155" s="1" t="s">
        <v>3369</v>
      </c>
      <c r="DB155" s="1" t="s">
        <v>3224</v>
      </c>
      <c r="DC155" s="1" t="s">
        <v>708</v>
      </c>
      <c r="DD155" s="1" t="s">
        <v>812</v>
      </c>
      <c r="DE155" s="1" t="s">
        <v>707</v>
      </c>
      <c r="DF155" s="1" t="s">
        <v>796</v>
      </c>
      <c r="DG155" s="1" t="s">
        <v>797</v>
      </c>
    </row>
    <row r="156" spans="1:111">
      <c r="A156" s="232" t="s">
        <v>4537</v>
      </c>
      <c r="B156" s="1" t="s">
        <v>699</v>
      </c>
      <c r="C156" s="1" t="s">
        <v>700</v>
      </c>
      <c r="D156" s="1" t="s">
        <v>869</v>
      </c>
      <c r="E156" s="1" t="s">
        <v>870</v>
      </c>
      <c r="F156" s="1" t="s">
        <v>848</v>
      </c>
      <c r="G156" s="1" t="s">
        <v>284</v>
      </c>
      <c r="H156" s="228">
        <v>46239</v>
      </c>
      <c r="I156" s="1" t="s">
        <v>3431</v>
      </c>
      <c r="J156" s="1" t="s">
        <v>3432</v>
      </c>
      <c r="K156" s="1" t="s">
        <v>3433</v>
      </c>
      <c r="L156" s="1" t="s">
        <v>776</v>
      </c>
      <c r="M156" s="1" t="s">
        <v>777</v>
      </c>
      <c r="N156" s="1" t="s">
        <v>196</v>
      </c>
      <c r="O156" s="1" t="s">
        <v>196</v>
      </c>
      <c r="P156" s="1" t="s">
        <v>196</v>
      </c>
      <c r="Q156" s="1" t="s">
        <v>196</v>
      </c>
      <c r="R156" s="229">
        <v>0</v>
      </c>
      <c r="S156" s="229">
        <v>0.70833333333333337</v>
      </c>
      <c r="T156" s="1" t="s">
        <v>707</v>
      </c>
      <c r="U156" s="1" t="s">
        <v>196</v>
      </c>
      <c r="V156" s="1" t="s">
        <v>196</v>
      </c>
      <c r="W156" s="1" t="s">
        <v>196</v>
      </c>
      <c r="X156" s="1" t="s">
        <v>196</v>
      </c>
      <c r="Y156" s="1" t="s">
        <v>196</v>
      </c>
      <c r="Z156" s="1" t="s">
        <v>196</v>
      </c>
      <c r="AA156" s="1" t="s">
        <v>707</v>
      </c>
      <c r="AB156" s="1" t="s">
        <v>707</v>
      </c>
      <c r="AC156" s="1" t="s">
        <v>707</v>
      </c>
      <c r="AD156" s="1" t="s">
        <v>707</v>
      </c>
      <c r="AE156" s="1" t="s">
        <v>196</v>
      </c>
      <c r="AF156" s="1" t="s">
        <v>196</v>
      </c>
      <c r="AG156" s="1" t="s">
        <v>196</v>
      </c>
      <c r="AH156" s="1" t="s">
        <v>196</v>
      </c>
      <c r="AI156" s="1" t="s">
        <v>1576</v>
      </c>
      <c r="AJ156" s="1" t="s">
        <v>196</v>
      </c>
      <c r="AK156" s="1" t="s">
        <v>477</v>
      </c>
      <c r="AL156" s="1" t="s">
        <v>196</v>
      </c>
      <c r="AM156" s="1">
        <v>157</v>
      </c>
      <c r="AN156" s="1">
        <v>157</v>
      </c>
      <c r="AO156" s="1">
        <v>157</v>
      </c>
      <c r="AP156" s="1">
        <v>157</v>
      </c>
      <c r="AQ156" s="1">
        <v>157</v>
      </c>
      <c r="AR156" s="228">
        <v>46237</v>
      </c>
      <c r="AS156" s="228">
        <v>46244</v>
      </c>
      <c r="AT156" s="228">
        <v>46239</v>
      </c>
      <c r="AU156" s="228">
        <v>46239</v>
      </c>
      <c r="AV156" s="1" t="s">
        <v>284</v>
      </c>
      <c r="AW156" s="1" t="s">
        <v>196</v>
      </c>
      <c r="AX156" s="1" t="s">
        <v>196</v>
      </c>
      <c r="AY156" s="1" t="s">
        <v>764</v>
      </c>
      <c r="AZ156" s="1" t="s">
        <v>765</v>
      </c>
      <c r="BA156" s="1" t="s">
        <v>196</v>
      </c>
      <c r="BB156" s="228">
        <v>46244</v>
      </c>
      <c r="BC156" s="228">
        <v>46244</v>
      </c>
      <c r="BD156" s="1" t="s">
        <v>712</v>
      </c>
      <c r="BE156" s="228">
        <v>46239</v>
      </c>
      <c r="BF156" s="1" t="s">
        <v>712</v>
      </c>
      <c r="BG156" s="228">
        <v>46239</v>
      </c>
      <c r="BH156" s="1">
        <v>157</v>
      </c>
      <c r="BI156" s="1">
        <v>157</v>
      </c>
      <c r="BJ156" s="1" t="s">
        <v>1577</v>
      </c>
      <c r="BK156" s="1" t="s">
        <v>3326</v>
      </c>
      <c r="BL156" s="1" t="s">
        <v>196</v>
      </c>
      <c r="BM156" s="1" t="s">
        <v>196</v>
      </c>
      <c r="BN156" s="1" t="s">
        <v>196</v>
      </c>
      <c r="BO156" s="1" t="s">
        <v>196</v>
      </c>
      <c r="BP156" s="1" t="s">
        <v>196</v>
      </c>
      <c r="BQ156" s="1" t="s">
        <v>196</v>
      </c>
      <c r="BR156" s="1" t="s">
        <v>196</v>
      </c>
      <c r="BS156" s="1" t="s">
        <v>196</v>
      </c>
      <c r="BT156" s="1" t="s">
        <v>1575</v>
      </c>
      <c r="BU156" s="1" t="s">
        <v>3327</v>
      </c>
      <c r="BV156" s="1" t="s">
        <v>196</v>
      </c>
      <c r="BW156" s="1" t="s">
        <v>196</v>
      </c>
      <c r="BX156" s="1" t="s">
        <v>196</v>
      </c>
      <c r="BY156" s="1" t="s">
        <v>196</v>
      </c>
      <c r="BZ156" s="1" t="s">
        <v>196</v>
      </c>
      <c r="CA156" s="1" t="s">
        <v>196</v>
      </c>
      <c r="CB156" s="1" t="s">
        <v>196</v>
      </c>
      <c r="CC156" s="1" t="s">
        <v>196</v>
      </c>
      <c r="CD156" s="1" t="s">
        <v>1578</v>
      </c>
      <c r="CE156" s="1" t="s">
        <v>196</v>
      </c>
      <c r="CF156" s="1" t="s">
        <v>196</v>
      </c>
      <c r="CG156" s="1" t="s">
        <v>196</v>
      </c>
      <c r="CH156" s="1" t="s">
        <v>196</v>
      </c>
      <c r="CI156" s="1" t="s">
        <v>196</v>
      </c>
      <c r="CJ156" s="1" t="s">
        <v>196</v>
      </c>
      <c r="CK156" s="1" t="s">
        <v>196</v>
      </c>
      <c r="CL156" s="1" t="s">
        <v>196</v>
      </c>
      <c r="CM156" s="1" t="s">
        <v>196</v>
      </c>
      <c r="CN156" s="1" t="s">
        <v>1576</v>
      </c>
      <c r="CO156" s="1" t="s">
        <v>196</v>
      </c>
      <c r="CP156" s="1" t="s">
        <v>196</v>
      </c>
      <c r="CQ156" s="1" t="s">
        <v>196</v>
      </c>
      <c r="CR156" s="1" t="s">
        <v>196</v>
      </c>
      <c r="CS156" s="1" t="s">
        <v>196</v>
      </c>
      <c r="CT156" s="1" t="s">
        <v>196</v>
      </c>
      <c r="CU156" s="1" t="s">
        <v>196</v>
      </c>
      <c r="CV156" s="1" t="s">
        <v>196</v>
      </c>
      <c r="CW156" s="1" t="s">
        <v>196</v>
      </c>
      <c r="CX156" s="1" t="s">
        <v>3221</v>
      </c>
      <c r="CY156" s="1" t="s">
        <v>3222</v>
      </c>
      <c r="CZ156" s="1" t="s">
        <v>3222</v>
      </c>
      <c r="DA156" s="1" t="s">
        <v>3224</v>
      </c>
      <c r="DB156" s="1" t="s">
        <v>3224</v>
      </c>
      <c r="DC156" s="1" t="s">
        <v>707</v>
      </c>
      <c r="DD156" s="1" t="s">
        <v>707</v>
      </c>
      <c r="DE156" s="1" t="s">
        <v>707</v>
      </c>
      <c r="DF156" s="1" t="s">
        <v>776</v>
      </c>
      <c r="DG156" s="1" t="s">
        <v>777</v>
      </c>
    </row>
    <row r="157" spans="1:111">
      <c r="A157" s="232" t="s">
        <v>4537</v>
      </c>
      <c r="B157" s="1" t="s">
        <v>699</v>
      </c>
      <c r="C157" s="1" t="s">
        <v>700</v>
      </c>
      <c r="D157" s="1" t="s">
        <v>869</v>
      </c>
      <c r="E157" s="1" t="s">
        <v>870</v>
      </c>
      <c r="F157" s="1" t="s">
        <v>877</v>
      </c>
      <c r="G157" s="1" t="s">
        <v>502</v>
      </c>
      <c r="H157" s="228">
        <v>46239</v>
      </c>
      <c r="I157" s="1" t="s">
        <v>347</v>
      </c>
      <c r="J157" s="1" t="s">
        <v>3120</v>
      </c>
      <c r="K157" s="1" t="s">
        <v>3448</v>
      </c>
      <c r="L157" s="1" t="s">
        <v>776</v>
      </c>
      <c r="M157" s="1" t="s">
        <v>777</v>
      </c>
      <c r="N157" s="1" t="s">
        <v>196</v>
      </c>
      <c r="O157" s="1" t="s">
        <v>196</v>
      </c>
      <c r="P157" s="1" t="s">
        <v>196</v>
      </c>
      <c r="Q157" s="1" t="s">
        <v>196</v>
      </c>
      <c r="R157" s="229">
        <v>0</v>
      </c>
      <c r="S157" s="229">
        <v>0.41249999999999998</v>
      </c>
      <c r="T157" s="1" t="s">
        <v>707</v>
      </c>
      <c r="U157" s="1" t="s">
        <v>196</v>
      </c>
      <c r="V157" s="1" t="s">
        <v>196</v>
      </c>
      <c r="W157" s="1" t="s">
        <v>196</v>
      </c>
      <c r="X157" s="1" t="s">
        <v>196</v>
      </c>
      <c r="Y157" s="1" t="s">
        <v>196</v>
      </c>
      <c r="Z157" s="1" t="s">
        <v>196</v>
      </c>
      <c r="AA157" s="1" t="s">
        <v>726</v>
      </c>
      <c r="AB157" s="1" t="s">
        <v>707</v>
      </c>
      <c r="AC157" s="1" t="s">
        <v>1012</v>
      </c>
      <c r="AD157" s="1" t="s">
        <v>3449</v>
      </c>
      <c r="AE157" s="1" t="s">
        <v>878</v>
      </c>
      <c r="AF157" s="1" t="s">
        <v>276</v>
      </c>
      <c r="AG157" s="1" t="s">
        <v>196</v>
      </c>
      <c r="AH157" s="1" t="s">
        <v>105</v>
      </c>
      <c r="AI157" s="1" t="s">
        <v>906</v>
      </c>
      <c r="AJ157" s="1" t="s">
        <v>276</v>
      </c>
      <c r="AK157" s="1" t="s">
        <v>196</v>
      </c>
      <c r="AL157" s="1" t="s">
        <v>122</v>
      </c>
      <c r="AM157" s="1">
        <v>1500</v>
      </c>
      <c r="AN157" s="1">
        <v>1500</v>
      </c>
      <c r="AO157" s="1">
        <v>600</v>
      </c>
      <c r="AP157" s="1">
        <v>600</v>
      </c>
      <c r="AQ157" s="1">
        <v>600</v>
      </c>
      <c r="AR157" s="228">
        <v>46237</v>
      </c>
      <c r="AS157" s="228">
        <v>46244</v>
      </c>
      <c r="AT157" s="228">
        <v>46238</v>
      </c>
      <c r="AU157" s="228">
        <v>46239</v>
      </c>
      <c r="AV157" s="1" t="s">
        <v>491</v>
      </c>
      <c r="AW157" s="1" t="s">
        <v>196</v>
      </c>
      <c r="AX157" s="1" t="s">
        <v>196</v>
      </c>
      <c r="AY157" s="1" t="s">
        <v>710</v>
      </c>
      <c r="AZ157" s="1" t="s">
        <v>711</v>
      </c>
      <c r="BA157" s="1" t="s">
        <v>196</v>
      </c>
      <c r="BB157" s="228">
        <v>46244</v>
      </c>
      <c r="BC157" s="228">
        <v>46244</v>
      </c>
      <c r="BD157" s="1" t="s">
        <v>712</v>
      </c>
      <c r="BE157" s="228">
        <v>46239</v>
      </c>
      <c r="BF157" s="1" t="s">
        <v>712</v>
      </c>
      <c r="BG157" s="228">
        <v>46239</v>
      </c>
      <c r="BH157" s="1">
        <v>1500</v>
      </c>
      <c r="BI157" s="1">
        <v>1500</v>
      </c>
      <c r="BJ157" s="1" t="s">
        <v>879</v>
      </c>
      <c r="BK157" s="1" t="s">
        <v>196</v>
      </c>
      <c r="BL157" s="1" t="s">
        <v>196</v>
      </c>
      <c r="BM157" s="1" t="s">
        <v>196</v>
      </c>
      <c r="BN157" s="1" t="s">
        <v>196</v>
      </c>
      <c r="BO157" s="1" t="s">
        <v>196</v>
      </c>
      <c r="BP157" s="1" t="s">
        <v>196</v>
      </c>
      <c r="BQ157" s="1" t="s">
        <v>196</v>
      </c>
      <c r="BR157" s="1" t="s">
        <v>196</v>
      </c>
      <c r="BS157" s="1" t="s">
        <v>196</v>
      </c>
      <c r="BT157" s="1" t="s">
        <v>878</v>
      </c>
      <c r="BU157" s="1" t="s">
        <v>196</v>
      </c>
      <c r="BV157" s="1" t="s">
        <v>196</v>
      </c>
      <c r="BW157" s="1" t="s">
        <v>196</v>
      </c>
      <c r="BX157" s="1" t="s">
        <v>196</v>
      </c>
      <c r="BY157" s="1" t="s">
        <v>196</v>
      </c>
      <c r="BZ157" s="1" t="s">
        <v>196</v>
      </c>
      <c r="CA157" s="1" t="s">
        <v>196</v>
      </c>
      <c r="CB157" s="1" t="s">
        <v>196</v>
      </c>
      <c r="CC157" s="1" t="s">
        <v>196</v>
      </c>
      <c r="CD157" s="1" t="s">
        <v>907</v>
      </c>
      <c r="CE157" s="1" t="s">
        <v>196</v>
      </c>
      <c r="CF157" s="1" t="s">
        <v>196</v>
      </c>
      <c r="CG157" s="1" t="s">
        <v>196</v>
      </c>
      <c r="CH157" s="1" t="s">
        <v>196</v>
      </c>
      <c r="CI157" s="1" t="s">
        <v>196</v>
      </c>
      <c r="CJ157" s="1" t="s">
        <v>196</v>
      </c>
      <c r="CK157" s="1" t="s">
        <v>196</v>
      </c>
      <c r="CL157" s="1" t="s">
        <v>196</v>
      </c>
      <c r="CM157" s="1" t="s">
        <v>196</v>
      </c>
      <c r="CN157" s="1" t="s">
        <v>906</v>
      </c>
      <c r="CO157" s="1" t="s">
        <v>196</v>
      </c>
      <c r="CP157" s="1" t="s">
        <v>196</v>
      </c>
      <c r="CQ157" s="1" t="s">
        <v>196</v>
      </c>
      <c r="CR157" s="1" t="s">
        <v>196</v>
      </c>
      <c r="CS157" s="1" t="s">
        <v>196</v>
      </c>
      <c r="CT157" s="1" t="s">
        <v>196</v>
      </c>
      <c r="CU157" s="1" t="s">
        <v>196</v>
      </c>
      <c r="CV157" s="1" t="s">
        <v>196</v>
      </c>
      <c r="CW157" s="1" t="s">
        <v>196</v>
      </c>
      <c r="CX157" s="1" t="s">
        <v>3221</v>
      </c>
      <c r="CY157" s="1" t="s">
        <v>3222</v>
      </c>
      <c r="CZ157" s="1" t="s">
        <v>3222</v>
      </c>
      <c r="DA157" s="1" t="s">
        <v>3225</v>
      </c>
      <c r="DB157" s="1" t="s">
        <v>3369</v>
      </c>
      <c r="DC157" s="1" t="s">
        <v>707</v>
      </c>
      <c r="DD157" s="1" t="s">
        <v>726</v>
      </c>
      <c r="DE157" s="1" t="s">
        <v>707</v>
      </c>
      <c r="DF157" s="1" t="s">
        <v>776</v>
      </c>
      <c r="DG157" s="1" t="s">
        <v>777</v>
      </c>
    </row>
    <row r="158" spans="1:111">
      <c r="A158" s="232" t="s">
        <v>4537</v>
      </c>
      <c r="B158" s="1" t="s">
        <v>699</v>
      </c>
      <c r="C158" s="1" t="s">
        <v>700</v>
      </c>
      <c r="D158" s="1" t="s">
        <v>785</v>
      </c>
      <c r="E158" s="1" t="s">
        <v>786</v>
      </c>
      <c r="F158" s="1" t="s">
        <v>787</v>
      </c>
      <c r="G158" s="1" t="s">
        <v>36</v>
      </c>
      <c r="H158" s="228">
        <v>46238</v>
      </c>
      <c r="I158" s="1" t="s">
        <v>3116</v>
      </c>
      <c r="J158" s="1" t="s">
        <v>3117</v>
      </c>
      <c r="K158" s="1" t="s">
        <v>1582</v>
      </c>
      <c r="L158" s="1" t="s">
        <v>788</v>
      </c>
      <c r="M158" s="1" t="s">
        <v>789</v>
      </c>
      <c r="N158" s="1" t="s">
        <v>776</v>
      </c>
      <c r="O158" s="1" t="s">
        <v>777</v>
      </c>
      <c r="P158" s="1" t="s">
        <v>196</v>
      </c>
      <c r="Q158" s="1" t="s">
        <v>196</v>
      </c>
      <c r="R158" s="229">
        <v>0</v>
      </c>
      <c r="S158" s="229">
        <v>0.4861111111111111</v>
      </c>
      <c r="T158" s="1" t="s">
        <v>707</v>
      </c>
      <c r="U158" s="1" t="s">
        <v>196</v>
      </c>
      <c r="V158" s="1" t="s">
        <v>196</v>
      </c>
      <c r="W158" s="1" t="s">
        <v>196</v>
      </c>
      <c r="X158" s="1" t="s">
        <v>196</v>
      </c>
      <c r="Y158" s="1" t="s">
        <v>196</v>
      </c>
      <c r="Z158" s="1" t="s">
        <v>196</v>
      </c>
      <c r="AA158" s="1" t="s">
        <v>744</v>
      </c>
      <c r="AB158" s="1" t="s">
        <v>707</v>
      </c>
      <c r="AC158" s="1" t="s">
        <v>737</v>
      </c>
      <c r="AD158" s="1" t="s">
        <v>817</v>
      </c>
      <c r="AE158" s="1" t="s">
        <v>3118</v>
      </c>
      <c r="AF158" s="1" t="s">
        <v>276</v>
      </c>
      <c r="AG158" s="1" t="s">
        <v>196</v>
      </c>
      <c r="AH158" s="1" t="s">
        <v>196</v>
      </c>
      <c r="AI158" s="1" t="s">
        <v>3118</v>
      </c>
      <c r="AJ158" s="1" t="s">
        <v>276</v>
      </c>
      <c r="AK158" s="1" t="s">
        <v>196</v>
      </c>
      <c r="AL158" s="1" t="s">
        <v>196</v>
      </c>
      <c r="AM158" s="1">
        <v>20</v>
      </c>
      <c r="AN158" s="1">
        <v>20</v>
      </c>
      <c r="AO158" s="1">
        <v>20</v>
      </c>
      <c r="AP158" s="1">
        <v>20</v>
      </c>
      <c r="AQ158" s="1">
        <v>20</v>
      </c>
      <c r="AR158" s="228">
        <v>46238</v>
      </c>
      <c r="AS158" s="228">
        <v>46238</v>
      </c>
      <c r="AT158" s="228">
        <v>46238</v>
      </c>
      <c r="AU158" s="228">
        <v>46238</v>
      </c>
      <c r="AV158" s="1" t="s">
        <v>36</v>
      </c>
      <c r="AW158" s="1" t="s">
        <v>196</v>
      </c>
      <c r="AX158" s="1" t="s">
        <v>196</v>
      </c>
      <c r="AY158" s="1" t="s">
        <v>764</v>
      </c>
      <c r="AZ158" s="1" t="s">
        <v>765</v>
      </c>
      <c r="BA158" s="1" t="s">
        <v>196</v>
      </c>
      <c r="BB158" s="228">
        <v>46238</v>
      </c>
      <c r="BC158" s="228">
        <v>46238</v>
      </c>
      <c r="BD158" s="1" t="s">
        <v>712</v>
      </c>
      <c r="BE158" s="228">
        <v>46238</v>
      </c>
      <c r="BF158" s="1" t="s">
        <v>712</v>
      </c>
      <c r="BG158" s="228">
        <v>46238</v>
      </c>
      <c r="BH158" s="1">
        <v>20</v>
      </c>
      <c r="BI158" s="1">
        <v>20</v>
      </c>
      <c r="BJ158" s="1" t="s">
        <v>3119</v>
      </c>
      <c r="BK158" s="1" t="s">
        <v>196</v>
      </c>
      <c r="BL158" s="1" t="s">
        <v>196</v>
      </c>
      <c r="BM158" s="1" t="s">
        <v>196</v>
      </c>
      <c r="BN158" s="1" t="s">
        <v>196</v>
      </c>
      <c r="BO158" s="1" t="s">
        <v>196</v>
      </c>
      <c r="BP158" s="1" t="s">
        <v>196</v>
      </c>
      <c r="BQ158" s="1" t="s">
        <v>196</v>
      </c>
      <c r="BR158" s="1" t="s">
        <v>196</v>
      </c>
      <c r="BS158" s="1" t="s">
        <v>196</v>
      </c>
      <c r="BT158" s="1" t="s">
        <v>3118</v>
      </c>
      <c r="BU158" s="1" t="s">
        <v>196</v>
      </c>
      <c r="BV158" s="1" t="s">
        <v>196</v>
      </c>
      <c r="BW158" s="1" t="s">
        <v>196</v>
      </c>
      <c r="BX158" s="1" t="s">
        <v>196</v>
      </c>
      <c r="BY158" s="1" t="s">
        <v>196</v>
      </c>
      <c r="BZ158" s="1" t="s">
        <v>196</v>
      </c>
      <c r="CA158" s="1" t="s">
        <v>196</v>
      </c>
      <c r="CB158" s="1" t="s">
        <v>196</v>
      </c>
      <c r="CC158" s="1" t="s">
        <v>196</v>
      </c>
      <c r="CD158" s="1" t="s">
        <v>2061</v>
      </c>
      <c r="CE158" s="1" t="s">
        <v>196</v>
      </c>
      <c r="CF158" s="1" t="s">
        <v>196</v>
      </c>
      <c r="CG158" s="1" t="s">
        <v>196</v>
      </c>
      <c r="CH158" s="1" t="s">
        <v>196</v>
      </c>
      <c r="CI158" s="1" t="s">
        <v>196</v>
      </c>
      <c r="CJ158" s="1" t="s">
        <v>196</v>
      </c>
      <c r="CK158" s="1" t="s">
        <v>196</v>
      </c>
      <c r="CL158" s="1" t="s">
        <v>196</v>
      </c>
      <c r="CM158" s="1" t="s">
        <v>196</v>
      </c>
      <c r="CN158" s="1" t="s">
        <v>3118</v>
      </c>
      <c r="CO158" s="1" t="s">
        <v>196</v>
      </c>
      <c r="CP158" s="1" t="s">
        <v>196</v>
      </c>
      <c r="CQ158" s="1" t="s">
        <v>196</v>
      </c>
      <c r="CR158" s="1" t="s">
        <v>196</v>
      </c>
      <c r="CS158" s="1" t="s">
        <v>196</v>
      </c>
      <c r="CT158" s="1" t="s">
        <v>196</v>
      </c>
      <c r="CU158" s="1" t="s">
        <v>196</v>
      </c>
      <c r="CV158" s="1" t="s">
        <v>196</v>
      </c>
      <c r="CW158" s="1" t="s">
        <v>196</v>
      </c>
      <c r="CX158" s="1" t="s">
        <v>3221</v>
      </c>
      <c r="CY158" s="1" t="s">
        <v>3222</v>
      </c>
      <c r="CZ158" s="1" t="s">
        <v>3222</v>
      </c>
      <c r="DA158" s="1" t="s">
        <v>3288</v>
      </c>
      <c r="DB158" s="1" t="s">
        <v>3268</v>
      </c>
      <c r="DC158" s="1" t="s">
        <v>707</v>
      </c>
      <c r="DD158" s="1" t="s">
        <v>744</v>
      </c>
      <c r="DE158" s="1" t="s">
        <v>707</v>
      </c>
      <c r="DF158" s="1" t="s">
        <v>788</v>
      </c>
      <c r="DG158" s="1" t="s">
        <v>789</v>
      </c>
    </row>
    <row r="159" spans="1:111">
      <c r="A159" s="232" t="s">
        <v>4537</v>
      </c>
      <c r="B159" s="1" t="s">
        <v>699</v>
      </c>
      <c r="C159" s="1" t="s">
        <v>700</v>
      </c>
      <c r="D159" s="1" t="s">
        <v>785</v>
      </c>
      <c r="E159" s="1" t="s">
        <v>786</v>
      </c>
      <c r="F159" s="1" t="s">
        <v>787</v>
      </c>
      <c r="G159" s="1" t="s">
        <v>36</v>
      </c>
      <c r="H159" s="228">
        <v>46238</v>
      </c>
      <c r="I159" s="1" t="s">
        <v>347</v>
      </c>
      <c r="J159" s="1" t="s">
        <v>3120</v>
      </c>
      <c r="K159" s="1" t="s">
        <v>3121</v>
      </c>
      <c r="L159" s="1" t="s">
        <v>788</v>
      </c>
      <c r="M159" s="1" t="s">
        <v>789</v>
      </c>
      <c r="N159" s="1" t="s">
        <v>776</v>
      </c>
      <c r="O159" s="1" t="s">
        <v>777</v>
      </c>
      <c r="P159" s="1" t="s">
        <v>196</v>
      </c>
      <c r="Q159" s="1" t="s">
        <v>196</v>
      </c>
      <c r="R159" s="229">
        <v>0</v>
      </c>
      <c r="S159" s="229">
        <v>0.47569444444444442</v>
      </c>
      <c r="T159" s="1" t="s">
        <v>707</v>
      </c>
      <c r="U159" s="1" t="s">
        <v>196</v>
      </c>
      <c r="V159" s="1" t="s">
        <v>196</v>
      </c>
      <c r="W159" s="1" t="s">
        <v>196</v>
      </c>
      <c r="X159" s="1" t="s">
        <v>196</v>
      </c>
      <c r="Y159" s="1" t="s">
        <v>196</v>
      </c>
      <c r="Z159" s="1" t="s">
        <v>196</v>
      </c>
      <c r="AA159" s="1" t="s">
        <v>742</v>
      </c>
      <c r="AB159" s="1" t="s">
        <v>707</v>
      </c>
      <c r="AC159" s="1" t="s">
        <v>842</v>
      </c>
      <c r="AD159" s="1" t="s">
        <v>902</v>
      </c>
      <c r="AE159" s="1" t="s">
        <v>878</v>
      </c>
      <c r="AF159" s="1" t="s">
        <v>276</v>
      </c>
      <c r="AG159" s="1" t="s">
        <v>196</v>
      </c>
      <c r="AH159" s="1" t="s">
        <v>105</v>
      </c>
      <c r="AI159" s="1" t="s">
        <v>906</v>
      </c>
      <c r="AJ159" s="1" t="s">
        <v>276</v>
      </c>
      <c r="AK159" s="1" t="s">
        <v>196</v>
      </c>
      <c r="AL159" s="1" t="s">
        <v>122</v>
      </c>
      <c r="AM159" s="1">
        <v>1500</v>
      </c>
      <c r="AN159" s="1">
        <v>1500</v>
      </c>
      <c r="AO159" s="1">
        <v>0</v>
      </c>
      <c r="AP159" s="1">
        <v>1500</v>
      </c>
      <c r="AQ159" s="1">
        <v>1500</v>
      </c>
      <c r="AR159" s="228">
        <v>46237</v>
      </c>
      <c r="AS159" s="228">
        <v>46244</v>
      </c>
      <c r="AT159" s="228">
        <v>46237</v>
      </c>
      <c r="AU159" s="228">
        <v>46237</v>
      </c>
      <c r="AV159" s="1" t="s">
        <v>491</v>
      </c>
      <c r="AW159" s="1" t="s">
        <v>196</v>
      </c>
      <c r="AX159" s="1" t="s">
        <v>196</v>
      </c>
      <c r="AY159" s="1" t="s">
        <v>710</v>
      </c>
      <c r="AZ159" s="1" t="s">
        <v>711</v>
      </c>
      <c r="BA159" s="1" t="s">
        <v>196</v>
      </c>
      <c r="BB159" s="228">
        <v>46244</v>
      </c>
      <c r="BC159" s="228">
        <v>46244</v>
      </c>
      <c r="BD159" s="1" t="s">
        <v>712</v>
      </c>
      <c r="BE159" s="228">
        <v>46238</v>
      </c>
      <c r="BF159" s="1" t="s">
        <v>712</v>
      </c>
      <c r="BG159" s="228">
        <v>46239</v>
      </c>
      <c r="BH159" s="1">
        <v>1500</v>
      </c>
      <c r="BI159" s="1">
        <v>1500</v>
      </c>
      <c r="BJ159" s="1" t="s">
        <v>879</v>
      </c>
      <c r="BK159" s="1" t="s">
        <v>196</v>
      </c>
      <c r="BL159" s="1" t="s">
        <v>196</v>
      </c>
      <c r="BM159" s="1" t="s">
        <v>196</v>
      </c>
      <c r="BN159" s="1" t="s">
        <v>196</v>
      </c>
      <c r="BO159" s="1" t="s">
        <v>196</v>
      </c>
      <c r="BP159" s="1" t="s">
        <v>196</v>
      </c>
      <c r="BQ159" s="1" t="s">
        <v>196</v>
      </c>
      <c r="BR159" s="1" t="s">
        <v>196</v>
      </c>
      <c r="BS159" s="1" t="s">
        <v>196</v>
      </c>
      <c r="BT159" s="1" t="s">
        <v>878</v>
      </c>
      <c r="BU159" s="1" t="s">
        <v>196</v>
      </c>
      <c r="BV159" s="1" t="s">
        <v>196</v>
      </c>
      <c r="BW159" s="1" t="s">
        <v>196</v>
      </c>
      <c r="BX159" s="1" t="s">
        <v>196</v>
      </c>
      <c r="BY159" s="1" t="s">
        <v>196</v>
      </c>
      <c r="BZ159" s="1" t="s">
        <v>196</v>
      </c>
      <c r="CA159" s="1" t="s">
        <v>196</v>
      </c>
      <c r="CB159" s="1" t="s">
        <v>196</v>
      </c>
      <c r="CC159" s="1" t="s">
        <v>196</v>
      </c>
      <c r="CD159" s="1" t="s">
        <v>907</v>
      </c>
      <c r="CE159" s="1" t="s">
        <v>196</v>
      </c>
      <c r="CF159" s="1" t="s">
        <v>196</v>
      </c>
      <c r="CG159" s="1" t="s">
        <v>196</v>
      </c>
      <c r="CH159" s="1" t="s">
        <v>196</v>
      </c>
      <c r="CI159" s="1" t="s">
        <v>196</v>
      </c>
      <c r="CJ159" s="1" t="s">
        <v>196</v>
      </c>
      <c r="CK159" s="1" t="s">
        <v>196</v>
      </c>
      <c r="CL159" s="1" t="s">
        <v>196</v>
      </c>
      <c r="CM159" s="1" t="s">
        <v>196</v>
      </c>
      <c r="CN159" s="1" t="s">
        <v>906</v>
      </c>
      <c r="CO159" s="1" t="s">
        <v>196</v>
      </c>
      <c r="CP159" s="1" t="s">
        <v>196</v>
      </c>
      <c r="CQ159" s="1" t="s">
        <v>196</v>
      </c>
      <c r="CR159" s="1" t="s">
        <v>196</v>
      </c>
      <c r="CS159" s="1" t="s">
        <v>196</v>
      </c>
      <c r="CT159" s="1" t="s">
        <v>196</v>
      </c>
      <c r="CU159" s="1" t="s">
        <v>196</v>
      </c>
      <c r="CV159" s="1" t="s">
        <v>196</v>
      </c>
      <c r="CW159" s="1" t="s">
        <v>196</v>
      </c>
      <c r="CX159" s="1" t="s">
        <v>3221</v>
      </c>
      <c r="CY159" s="1" t="s">
        <v>3222</v>
      </c>
      <c r="CZ159" s="1" t="s">
        <v>3222</v>
      </c>
      <c r="DA159" s="1" t="s">
        <v>3228</v>
      </c>
      <c r="DB159" s="1" t="s">
        <v>3288</v>
      </c>
      <c r="DC159" s="1" t="s">
        <v>707</v>
      </c>
      <c r="DD159" s="1" t="s">
        <v>742</v>
      </c>
      <c r="DE159" s="1" t="s">
        <v>707</v>
      </c>
      <c r="DF159" s="1" t="s">
        <v>788</v>
      </c>
      <c r="DG159" s="1" t="s">
        <v>789</v>
      </c>
    </row>
    <row r="160" spans="1:111">
      <c r="A160" s="232" t="s">
        <v>4537</v>
      </c>
      <c r="B160" s="1" t="s">
        <v>699</v>
      </c>
      <c r="C160" s="1" t="s">
        <v>700</v>
      </c>
      <c r="D160" s="1" t="s">
        <v>785</v>
      </c>
      <c r="E160" s="1" t="s">
        <v>786</v>
      </c>
      <c r="F160" s="1" t="s">
        <v>787</v>
      </c>
      <c r="G160" s="1" t="s">
        <v>36</v>
      </c>
      <c r="H160" s="228">
        <v>46238</v>
      </c>
      <c r="I160" s="1" t="s">
        <v>351</v>
      </c>
      <c r="J160" s="1" t="s">
        <v>3122</v>
      </c>
      <c r="K160" s="1" t="s">
        <v>3123</v>
      </c>
      <c r="L160" s="1" t="s">
        <v>788</v>
      </c>
      <c r="M160" s="1" t="s">
        <v>789</v>
      </c>
      <c r="N160" s="1" t="s">
        <v>776</v>
      </c>
      <c r="O160" s="1" t="s">
        <v>777</v>
      </c>
      <c r="P160" s="1" t="s">
        <v>196</v>
      </c>
      <c r="Q160" s="1" t="s">
        <v>196</v>
      </c>
      <c r="R160" s="229">
        <v>0</v>
      </c>
      <c r="S160" s="229">
        <v>0.4201388888888889</v>
      </c>
      <c r="T160" s="1" t="s">
        <v>707</v>
      </c>
      <c r="U160" s="1" t="s">
        <v>196</v>
      </c>
      <c r="V160" s="1" t="s">
        <v>196</v>
      </c>
      <c r="W160" s="1" t="s">
        <v>196</v>
      </c>
      <c r="X160" s="1" t="s">
        <v>196</v>
      </c>
      <c r="Y160" s="1" t="s">
        <v>196</v>
      </c>
      <c r="Z160" s="1" t="s">
        <v>196</v>
      </c>
      <c r="AA160" s="1" t="s">
        <v>842</v>
      </c>
      <c r="AB160" s="1" t="s">
        <v>707</v>
      </c>
      <c r="AC160" s="1" t="s">
        <v>919</v>
      </c>
      <c r="AD160" s="1" t="s">
        <v>742</v>
      </c>
      <c r="AE160" s="1" t="s">
        <v>912</v>
      </c>
      <c r="AF160" s="1" t="s">
        <v>276</v>
      </c>
      <c r="AG160" s="1" t="s">
        <v>196</v>
      </c>
      <c r="AH160" s="1" t="s">
        <v>77</v>
      </c>
      <c r="AI160" s="1" t="s">
        <v>1019</v>
      </c>
      <c r="AJ160" s="1" t="s">
        <v>276</v>
      </c>
      <c r="AK160" s="1" t="s">
        <v>196</v>
      </c>
      <c r="AL160" s="1" t="s">
        <v>122</v>
      </c>
      <c r="AM160" s="1">
        <v>500</v>
      </c>
      <c r="AN160" s="1">
        <v>500</v>
      </c>
      <c r="AO160" s="1">
        <v>0</v>
      </c>
      <c r="AP160" s="1">
        <v>500</v>
      </c>
      <c r="AQ160" s="1">
        <v>500</v>
      </c>
      <c r="AR160" s="228">
        <v>46237</v>
      </c>
      <c r="AS160" s="228">
        <v>46239</v>
      </c>
      <c r="AT160" s="228">
        <v>46237</v>
      </c>
      <c r="AU160" s="228">
        <v>46237</v>
      </c>
      <c r="AV160" s="1" t="s">
        <v>792</v>
      </c>
      <c r="AW160" s="1" t="s">
        <v>196</v>
      </c>
      <c r="AX160" s="1" t="s">
        <v>196</v>
      </c>
      <c r="AY160" s="1" t="s">
        <v>710</v>
      </c>
      <c r="AZ160" s="1" t="s">
        <v>711</v>
      </c>
      <c r="BA160" s="1" t="s">
        <v>196</v>
      </c>
      <c r="BB160" s="228">
        <v>46239</v>
      </c>
      <c r="BC160" s="228">
        <v>46239</v>
      </c>
      <c r="BD160" s="1" t="s">
        <v>712</v>
      </c>
      <c r="BE160" s="228">
        <v>46238</v>
      </c>
      <c r="BF160" s="1" t="s">
        <v>712</v>
      </c>
      <c r="BG160" s="228">
        <v>46238</v>
      </c>
      <c r="BH160" s="1">
        <v>500</v>
      </c>
      <c r="BI160" s="1">
        <v>500</v>
      </c>
      <c r="BJ160" s="1" t="s">
        <v>913</v>
      </c>
      <c r="BK160" s="1" t="s">
        <v>196</v>
      </c>
      <c r="BL160" s="1" t="s">
        <v>196</v>
      </c>
      <c r="BM160" s="1" t="s">
        <v>196</v>
      </c>
      <c r="BN160" s="1" t="s">
        <v>196</v>
      </c>
      <c r="BO160" s="1" t="s">
        <v>196</v>
      </c>
      <c r="BP160" s="1" t="s">
        <v>196</v>
      </c>
      <c r="BQ160" s="1" t="s">
        <v>196</v>
      </c>
      <c r="BR160" s="1" t="s">
        <v>196</v>
      </c>
      <c r="BS160" s="1" t="s">
        <v>196</v>
      </c>
      <c r="BT160" s="1" t="s">
        <v>912</v>
      </c>
      <c r="BU160" s="1" t="s">
        <v>196</v>
      </c>
      <c r="BV160" s="1" t="s">
        <v>196</v>
      </c>
      <c r="BW160" s="1" t="s">
        <v>196</v>
      </c>
      <c r="BX160" s="1" t="s">
        <v>196</v>
      </c>
      <c r="BY160" s="1" t="s">
        <v>196</v>
      </c>
      <c r="BZ160" s="1" t="s">
        <v>196</v>
      </c>
      <c r="CA160" s="1" t="s">
        <v>196</v>
      </c>
      <c r="CB160" s="1" t="s">
        <v>196</v>
      </c>
      <c r="CC160" s="1" t="s">
        <v>196</v>
      </c>
      <c r="CD160" s="1" t="s">
        <v>1020</v>
      </c>
      <c r="CE160" s="1" t="s">
        <v>196</v>
      </c>
      <c r="CF160" s="1" t="s">
        <v>196</v>
      </c>
      <c r="CG160" s="1" t="s">
        <v>196</v>
      </c>
      <c r="CH160" s="1" t="s">
        <v>196</v>
      </c>
      <c r="CI160" s="1" t="s">
        <v>196</v>
      </c>
      <c r="CJ160" s="1" t="s">
        <v>196</v>
      </c>
      <c r="CK160" s="1" t="s">
        <v>196</v>
      </c>
      <c r="CL160" s="1" t="s">
        <v>196</v>
      </c>
      <c r="CM160" s="1" t="s">
        <v>196</v>
      </c>
      <c r="CN160" s="1" t="s">
        <v>1019</v>
      </c>
      <c r="CO160" s="1" t="s">
        <v>196</v>
      </c>
      <c r="CP160" s="1" t="s">
        <v>196</v>
      </c>
      <c r="CQ160" s="1" t="s">
        <v>196</v>
      </c>
      <c r="CR160" s="1" t="s">
        <v>196</v>
      </c>
      <c r="CS160" s="1" t="s">
        <v>196</v>
      </c>
      <c r="CT160" s="1" t="s">
        <v>196</v>
      </c>
      <c r="CU160" s="1" t="s">
        <v>196</v>
      </c>
      <c r="CV160" s="1" t="s">
        <v>196</v>
      </c>
      <c r="CW160" s="1" t="s">
        <v>196</v>
      </c>
      <c r="CX160" s="1" t="s">
        <v>3221</v>
      </c>
      <c r="CY160" s="1" t="s">
        <v>3222</v>
      </c>
      <c r="CZ160" s="1" t="s">
        <v>3222</v>
      </c>
      <c r="DA160" s="1" t="s">
        <v>3225</v>
      </c>
      <c r="DB160" s="1" t="s">
        <v>3228</v>
      </c>
      <c r="DC160" s="1" t="s">
        <v>707</v>
      </c>
      <c r="DD160" s="1" t="s">
        <v>842</v>
      </c>
      <c r="DE160" s="1" t="s">
        <v>707</v>
      </c>
      <c r="DF160" s="1" t="s">
        <v>788</v>
      </c>
      <c r="DG160" s="1" t="s">
        <v>789</v>
      </c>
    </row>
    <row r="161" spans="1:111">
      <c r="A161" s="232" t="s">
        <v>4537</v>
      </c>
      <c r="B161" s="1" t="s">
        <v>699</v>
      </c>
      <c r="C161" s="1" t="s">
        <v>700</v>
      </c>
      <c r="D161" s="1" t="s">
        <v>818</v>
      </c>
      <c r="E161" s="1" t="s">
        <v>819</v>
      </c>
      <c r="F161" s="1" t="s">
        <v>820</v>
      </c>
      <c r="G161" s="1" t="s">
        <v>166</v>
      </c>
      <c r="H161" s="228">
        <v>46238</v>
      </c>
      <c r="I161" s="1" t="s">
        <v>3096</v>
      </c>
      <c r="J161" s="1" t="s">
        <v>3143</v>
      </c>
      <c r="K161" s="1" t="s">
        <v>3324</v>
      </c>
      <c r="L161" s="1" t="s">
        <v>788</v>
      </c>
      <c r="M161" s="1" t="s">
        <v>789</v>
      </c>
      <c r="N161" s="1" t="s">
        <v>776</v>
      </c>
      <c r="O161" s="1" t="s">
        <v>777</v>
      </c>
      <c r="P161" s="1" t="s">
        <v>196</v>
      </c>
      <c r="Q161" s="1" t="s">
        <v>196</v>
      </c>
      <c r="R161" s="229">
        <v>0</v>
      </c>
      <c r="S161" s="229">
        <v>0.60416666666666663</v>
      </c>
      <c r="T161" s="1" t="s">
        <v>707</v>
      </c>
      <c r="U161" s="1" t="s">
        <v>196</v>
      </c>
      <c r="V161" s="1" t="s">
        <v>196</v>
      </c>
      <c r="W161" s="1" t="s">
        <v>196</v>
      </c>
      <c r="X161" s="1" t="s">
        <v>196</v>
      </c>
      <c r="Y161" s="1" t="s">
        <v>196</v>
      </c>
      <c r="Z161" s="1" t="s">
        <v>196</v>
      </c>
      <c r="AA161" s="1" t="s">
        <v>931</v>
      </c>
      <c r="AB161" s="1" t="s">
        <v>743</v>
      </c>
      <c r="AC161" s="1" t="s">
        <v>843</v>
      </c>
      <c r="AD161" s="1" t="s">
        <v>3325</v>
      </c>
      <c r="AE161" s="1" t="s">
        <v>196</v>
      </c>
      <c r="AF161" s="1" t="s">
        <v>196</v>
      </c>
      <c r="AG161" s="1" t="s">
        <v>196</v>
      </c>
      <c r="AH161" s="1" t="s">
        <v>196</v>
      </c>
      <c r="AI161" s="1" t="s">
        <v>196</v>
      </c>
      <c r="AJ161" s="1" t="s">
        <v>196</v>
      </c>
      <c r="AK161" s="1" t="s">
        <v>196</v>
      </c>
      <c r="AL161" s="1" t="s">
        <v>196</v>
      </c>
      <c r="AM161" s="1">
        <v>1709</v>
      </c>
      <c r="AN161" s="1">
        <v>1985</v>
      </c>
      <c r="AO161" s="1">
        <v>1985</v>
      </c>
      <c r="AP161" s="1">
        <v>582</v>
      </c>
      <c r="AQ161" s="1">
        <v>194</v>
      </c>
      <c r="AR161" s="228">
        <v>46237</v>
      </c>
      <c r="AS161" s="228">
        <v>46244</v>
      </c>
      <c r="AT161" s="228">
        <v>46238</v>
      </c>
      <c r="AU161" s="228">
        <v>46238</v>
      </c>
      <c r="AV161" s="1" t="s">
        <v>829</v>
      </c>
      <c r="AW161" s="1" t="s">
        <v>196</v>
      </c>
      <c r="AX161" s="1" t="s">
        <v>196</v>
      </c>
      <c r="AY161" s="1" t="s">
        <v>764</v>
      </c>
      <c r="AZ161" s="1" t="s">
        <v>765</v>
      </c>
      <c r="BA161" s="1" t="s">
        <v>196</v>
      </c>
      <c r="BB161" s="228">
        <v>46244</v>
      </c>
      <c r="BC161" s="228">
        <v>46244</v>
      </c>
      <c r="BD161" s="1" t="s">
        <v>712</v>
      </c>
      <c r="BE161" s="228">
        <v>46239</v>
      </c>
      <c r="BF161" s="1" t="s">
        <v>712</v>
      </c>
      <c r="BG161" s="228">
        <v>46239</v>
      </c>
      <c r="BH161" s="1">
        <v>1940</v>
      </c>
      <c r="BI161" s="1">
        <v>1709</v>
      </c>
      <c r="BJ161" s="1" t="s">
        <v>1577</v>
      </c>
      <c r="BK161" s="1" t="s">
        <v>3326</v>
      </c>
      <c r="BL161" s="1" t="s">
        <v>196</v>
      </c>
      <c r="BM161" s="1" t="s">
        <v>196</v>
      </c>
      <c r="BN161" s="1" t="s">
        <v>196</v>
      </c>
      <c r="BO161" s="1" t="s">
        <v>196</v>
      </c>
      <c r="BP161" s="1" t="s">
        <v>196</v>
      </c>
      <c r="BQ161" s="1" t="s">
        <v>196</v>
      </c>
      <c r="BR161" s="1" t="s">
        <v>196</v>
      </c>
      <c r="BS161" s="1" t="s">
        <v>196</v>
      </c>
      <c r="BT161" s="1" t="s">
        <v>1575</v>
      </c>
      <c r="BU161" s="1" t="s">
        <v>3327</v>
      </c>
      <c r="BV161" s="1" t="s">
        <v>196</v>
      </c>
      <c r="BW161" s="1" t="s">
        <v>196</v>
      </c>
      <c r="BX161" s="1" t="s">
        <v>196</v>
      </c>
      <c r="BY161" s="1" t="s">
        <v>196</v>
      </c>
      <c r="BZ161" s="1" t="s">
        <v>196</v>
      </c>
      <c r="CA161" s="1" t="s">
        <v>196</v>
      </c>
      <c r="CB161" s="1" t="s">
        <v>196</v>
      </c>
      <c r="CC161" s="1" t="s">
        <v>196</v>
      </c>
      <c r="CD161" s="1" t="s">
        <v>1578</v>
      </c>
      <c r="CE161" s="1" t="s">
        <v>1578</v>
      </c>
      <c r="CF161" s="1" t="s">
        <v>1578</v>
      </c>
      <c r="CG161" s="1" t="s">
        <v>196</v>
      </c>
      <c r="CH161" s="1" t="s">
        <v>196</v>
      </c>
      <c r="CI161" s="1" t="s">
        <v>196</v>
      </c>
      <c r="CJ161" s="1" t="s">
        <v>196</v>
      </c>
      <c r="CK161" s="1" t="s">
        <v>196</v>
      </c>
      <c r="CL161" s="1" t="s">
        <v>196</v>
      </c>
      <c r="CM161" s="1" t="s">
        <v>196</v>
      </c>
      <c r="CN161" s="1" t="s">
        <v>1576</v>
      </c>
      <c r="CO161" s="1" t="s">
        <v>1576</v>
      </c>
      <c r="CP161" s="1" t="s">
        <v>3145</v>
      </c>
      <c r="CQ161" s="1" t="s">
        <v>196</v>
      </c>
      <c r="CR161" s="1" t="s">
        <v>196</v>
      </c>
      <c r="CS161" s="1" t="s">
        <v>196</v>
      </c>
      <c r="CT161" s="1" t="s">
        <v>196</v>
      </c>
      <c r="CU161" s="1" t="s">
        <v>196</v>
      </c>
      <c r="CV161" s="1" t="s">
        <v>196</v>
      </c>
      <c r="CW161" s="1" t="s">
        <v>196</v>
      </c>
      <c r="CX161" s="1" t="s">
        <v>3221</v>
      </c>
      <c r="CY161" s="1" t="s">
        <v>3222</v>
      </c>
      <c r="CZ161" s="1" t="s">
        <v>3222</v>
      </c>
      <c r="DA161" s="1" t="s">
        <v>3311</v>
      </c>
      <c r="DB161" s="1" t="s">
        <v>3278</v>
      </c>
      <c r="DC161" s="1" t="s">
        <v>743</v>
      </c>
      <c r="DD161" s="1" t="s">
        <v>931</v>
      </c>
      <c r="DE161" s="1" t="s">
        <v>707</v>
      </c>
      <c r="DF161" s="1" t="s">
        <v>788</v>
      </c>
      <c r="DG161" s="1" t="s">
        <v>789</v>
      </c>
    </row>
    <row r="162" spans="1:111">
      <c r="A162" s="232" t="s">
        <v>4537</v>
      </c>
      <c r="B162" s="1" t="s">
        <v>699</v>
      </c>
      <c r="C162" s="1" t="s">
        <v>700</v>
      </c>
      <c r="D162" s="1" t="s">
        <v>818</v>
      </c>
      <c r="E162" s="1" t="s">
        <v>819</v>
      </c>
      <c r="F162" s="1" t="s">
        <v>820</v>
      </c>
      <c r="G162" s="1" t="s">
        <v>166</v>
      </c>
      <c r="H162" s="228">
        <v>46238</v>
      </c>
      <c r="I162" s="1" t="s">
        <v>351</v>
      </c>
      <c r="J162" s="1" t="s">
        <v>3122</v>
      </c>
      <c r="K162" s="1" t="s">
        <v>3133</v>
      </c>
      <c r="L162" s="1" t="s">
        <v>788</v>
      </c>
      <c r="M162" s="1" t="s">
        <v>789</v>
      </c>
      <c r="N162" s="1" t="s">
        <v>776</v>
      </c>
      <c r="O162" s="1" t="s">
        <v>777</v>
      </c>
      <c r="P162" s="1" t="s">
        <v>196</v>
      </c>
      <c r="Q162" s="1" t="s">
        <v>196</v>
      </c>
      <c r="R162" s="229">
        <v>0</v>
      </c>
      <c r="S162" s="229">
        <v>0.40625</v>
      </c>
      <c r="T162" s="1" t="s">
        <v>707</v>
      </c>
      <c r="U162" s="1" t="s">
        <v>196</v>
      </c>
      <c r="V162" s="1" t="s">
        <v>196</v>
      </c>
      <c r="W162" s="1" t="s">
        <v>196</v>
      </c>
      <c r="X162" s="1" t="s">
        <v>196</v>
      </c>
      <c r="Y162" s="1" t="s">
        <v>196</v>
      </c>
      <c r="Z162" s="1" t="s">
        <v>196</v>
      </c>
      <c r="AA162" s="1" t="s">
        <v>726</v>
      </c>
      <c r="AB162" s="1" t="s">
        <v>707</v>
      </c>
      <c r="AC162" s="1" t="s">
        <v>842</v>
      </c>
      <c r="AD162" s="1" t="s">
        <v>979</v>
      </c>
      <c r="AE162" s="1" t="s">
        <v>912</v>
      </c>
      <c r="AF162" s="1" t="s">
        <v>276</v>
      </c>
      <c r="AG162" s="1" t="s">
        <v>196</v>
      </c>
      <c r="AH162" s="1" t="s">
        <v>77</v>
      </c>
      <c r="AI162" s="1" t="s">
        <v>1019</v>
      </c>
      <c r="AJ162" s="1" t="s">
        <v>276</v>
      </c>
      <c r="AK162" s="1" t="s">
        <v>196</v>
      </c>
      <c r="AL162" s="1" t="s">
        <v>122</v>
      </c>
      <c r="AM162" s="1">
        <v>500</v>
      </c>
      <c r="AN162" s="1">
        <v>500</v>
      </c>
      <c r="AO162" s="1">
        <v>500</v>
      </c>
      <c r="AP162" s="1">
        <v>500</v>
      </c>
      <c r="AQ162" s="1">
        <v>500</v>
      </c>
      <c r="AR162" s="228">
        <v>46237</v>
      </c>
      <c r="AS162" s="228">
        <v>46239</v>
      </c>
      <c r="AT162" s="228">
        <v>46238</v>
      </c>
      <c r="AU162" s="228">
        <v>46238</v>
      </c>
      <c r="AV162" s="1" t="s">
        <v>792</v>
      </c>
      <c r="AW162" s="1" t="s">
        <v>196</v>
      </c>
      <c r="AX162" s="1" t="s">
        <v>196</v>
      </c>
      <c r="AY162" s="1" t="s">
        <v>710</v>
      </c>
      <c r="AZ162" s="1" t="s">
        <v>711</v>
      </c>
      <c r="BA162" s="1" t="s">
        <v>196</v>
      </c>
      <c r="BB162" s="228">
        <v>46239</v>
      </c>
      <c r="BC162" s="228">
        <v>46239</v>
      </c>
      <c r="BD162" s="1" t="s">
        <v>712</v>
      </c>
      <c r="BE162" s="228">
        <v>46238</v>
      </c>
      <c r="BF162" s="1" t="s">
        <v>712</v>
      </c>
      <c r="BG162" s="228">
        <v>46238</v>
      </c>
      <c r="BH162" s="1">
        <v>500</v>
      </c>
      <c r="BI162" s="1">
        <v>500</v>
      </c>
      <c r="BJ162" s="1" t="s">
        <v>913</v>
      </c>
      <c r="BK162" s="1" t="s">
        <v>196</v>
      </c>
      <c r="BL162" s="1" t="s">
        <v>196</v>
      </c>
      <c r="BM162" s="1" t="s">
        <v>196</v>
      </c>
      <c r="BN162" s="1" t="s">
        <v>196</v>
      </c>
      <c r="BO162" s="1" t="s">
        <v>196</v>
      </c>
      <c r="BP162" s="1" t="s">
        <v>196</v>
      </c>
      <c r="BQ162" s="1" t="s">
        <v>196</v>
      </c>
      <c r="BR162" s="1" t="s">
        <v>196</v>
      </c>
      <c r="BS162" s="1" t="s">
        <v>196</v>
      </c>
      <c r="BT162" s="1" t="s">
        <v>912</v>
      </c>
      <c r="BU162" s="1" t="s">
        <v>196</v>
      </c>
      <c r="BV162" s="1" t="s">
        <v>196</v>
      </c>
      <c r="BW162" s="1" t="s">
        <v>196</v>
      </c>
      <c r="BX162" s="1" t="s">
        <v>196</v>
      </c>
      <c r="BY162" s="1" t="s">
        <v>196</v>
      </c>
      <c r="BZ162" s="1" t="s">
        <v>196</v>
      </c>
      <c r="CA162" s="1" t="s">
        <v>196</v>
      </c>
      <c r="CB162" s="1" t="s">
        <v>196</v>
      </c>
      <c r="CC162" s="1" t="s">
        <v>196</v>
      </c>
      <c r="CD162" s="1" t="s">
        <v>1020</v>
      </c>
      <c r="CE162" s="1" t="s">
        <v>196</v>
      </c>
      <c r="CF162" s="1" t="s">
        <v>196</v>
      </c>
      <c r="CG162" s="1" t="s">
        <v>196</v>
      </c>
      <c r="CH162" s="1" t="s">
        <v>196</v>
      </c>
      <c r="CI162" s="1" t="s">
        <v>196</v>
      </c>
      <c r="CJ162" s="1" t="s">
        <v>196</v>
      </c>
      <c r="CK162" s="1" t="s">
        <v>196</v>
      </c>
      <c r="CL162" s="1" t="s">
        <v>196</v>
      </c>
      <c r="CM162" s="1" t="s">
        <v>196</v>
      </c>
      <c r="CN162" s="1" t="s">
        <v>1019</v>
      </c>
      <c r="CO162" s="1" t="s">
        <v>196</v>
      </c>
      <c r="CP162" s="1" t="s">
        <v>196</v>
      </c>
      <c r="CQ162" s="1" t="s">
        <v>196</v>
      </c>
      <c r="CR162" s="1" t="s">
        <v>196</v>
      </c>
      <c r="CS162" s="1" t="s">
        <v>196</v>
      </c>
      <c r="CT162" s="1" t="s">
        <v>196</v>
      </c>
      <c r="CU162" s="1" t="s">
        <v>196</v>
      </c>
      <c r="CV162" s="1" t="s">
        <v>196</v>
      </c>
      <c r="CW162" s="1" t="s">
        <v>196</v>
      </c>
      <c r="CX162" s="1" t="s">
        <v>3221</v>
      </c>
      <c r="CY162" s="1" t="s">
        <v>3222</v>
      </c>
      <c r="CZ162" s="1" t="s">
        <v>3222</v>
      </c>
      <c r="DA162" s="1" t="s">
        <v>3225</v>
      </c>
      <c r="DB162" s="1" t="s">
        <v>3311</v>
      </c>
      <c r="DC162" s="1" t="s">
        <v>707</v>
      </c>
      <c r="DD162" s="1" t="s">
        <v>726</v>
      </c>
      <c r="DE162" s="1" t="s">
        <v>707</v>
      </c>
      <c r="DF162" s="1" t="s">
        <v>788</v>
      </c>
      <c r="DG162" s="1" t="s">
        <v>789</v>
      </c>
    </row>
    <row r="163" spans="1:111">
      <c r="A163" s="232" t="s">
        <v>4537</v>
      </c>
      <c r="B163" s="1" t="s">
        <v>699</v>
      </c>
      <c r="C163" s="1" t="s">
        <v>700</v>
      </c>
      <c r="D163" s="1" t="s">
        <v>818</v>
      </c>
      <c r="E163" s="1" t="s">
        <v>819</v>
      </c>
      <c r="F163" s="1" t="s">
        <v>850</v>
      </c>
      <c r="G163" s="1" t="s">
        <v>470</v>
      </c>
      <c r="H163" s="228">
        <v>46238</v>
      </c>
      <c r="I163" s="1" t="s">
        <v>3096</v>
      </c>
      <c r="J163" s="1" t="s">
        <v>3143</v>
      </c>
      <c r="K163" s="1" t="s">
        <v>3353</v>
      </c>
      <c r="L163" s="1" t="s">
        <v>788</v>
      </c>
      <c r="M163" s="1" t="s">
        <v>789</v>
      </c>
      <c r="N163" s="1" t="s">
        <v>776</v>
      </c>
      <c r="O163" s="1" t="s">
        <v>777</v>
      </c>
      <c r="P163" s="1" t="s">
        <v>196</v>
      </c>
      <c r="Q163" s="1" t="s">
        <v>196</v>
      </c>
      <c r="R163" s="229">
        <v>0</v>
      </c>
      <c r="S163" s="229">
        <v>0.70833333333333337</v>
      </c>
      <c r="T163" s="1" t="s">
        <v>707</v>
      </c>
      <c r="U163" s="1" t="s">
        <v>196</v>
      </c>
      <c r="V163" s="1" t="s">
        <v>196</v>
      </c>
      <c r="W163" s="1" t="s">
        <v>196</v>
      </c>
      <c r="X163" s="1" t="s">
        <v>196</v>
      </c>
      <c r="Y163" s="1" t="s">
        <v>196</v>
      </c>
      <c r="Z163" s="1" t="s">
        <v>196</v>
      </c>
      <c r="AA163" s="1" t="s">
        <v>707</v>
      </c>
      <c r="AB163" s="1" t="s">
        <v>707</v>
      </c>
      <c r="AC163" s="1" t="s">
        <v>707</v>
      </c>
      <c r="AD163" s="1" t="s">
        <v>707</v>
      </c>
      <c r="AE163" s="1" t="s">
        <v>196</v>
      </c>
      <c r="AF163" s="1" t="s">
        <v>196</v>
      </c>
      <c r="AG163" s="1" t="s">
        <v>196</v>
      </c>
      <c r="AH163" s="1" t="s">
        <v>196</v>
      </c>
      <c r="AI163" s="1" t="s">
        <v>196</v>
      </c>
      <c r="AJ163" s="1" t="s">
        <v>196</v>
      </c>
      <c r="AK163" s="1" t="s">
        <v>196</v>
      </c>
      <c r="AL163" s="1" t="s">
        <v>196</v>
      </c>
      <c r="AM163" s="1">
        <v>1709</v>
      </c>
      <c r="AN163" s="1">
        <v>2000</v>
      </c>
      <c r="AO163" s="1">
        <v>2000</v>
      </c>
      <c r="AP163" s="1">
        <v>200</v>
      </c>
      <c r="AQ163" s="1">
        <v>200</v>
      </c>
      <c r="AR163" s="228">
        <v>46237</v>
      </c>
      <c r="AS163" s="228">
        <v>46244</v>
      </c>
      <c r="AT163" s="228">
        <v>46238</v>
      </c>
      <c r="AU163" s="228">
        <v>46238</v>
      </c>
      <c r="AV163" s="1" t="s">
        <v>829</v>
      </c>
      <c r="AW163" s="1" t="s">
        <v>196</v>
      </c>
      <c r="AX163" s="1" t="s">
        <v>196</v>
      </c>
      <c r="AY163" s="1" t="s">
        <v>764</v>
      </c>
      <c r="AZ163" s="1" t="s">
        <v>765</v>
      </c>
      <c r="BA163" s="1" t="s">
        <v>196</v>
      </c>
      <c r="BB163" s="228">
        <v>46244</v>
      </c>
      <c r="BC163" s="228">
        <v>46244</v>
      </c>
      <c r="BD163" s="1" t="s">
        <v>712</v>
      </c>
      <c r="BE163" s="228">
        <v>46239</v>
      </c>
      <c r="BF163" s="1" t="s">
        <v>712</v>
      </c>
      <c r="BG163" s="228">
        <v>46239</v>
      </c>
      <c r="BH163" s="1">
        <v>1800</v>
      </c>
      <c r="BI163" s="1">
        <v>1800</v>
      </c>
      <c r="BJ163" s="1" t="s">
        <v>1577</v>
      </c>
      <c r="BK163" s="1" t="s">
        <v>3326</v>
      </c>
      <c r="BL163" s="1" t="s">
        <v>196</v>
      </c>
      <c r="BM163" s="1" t="s">
        <v>196</v>
      </c>
      <c r="BN163" s="1" t="s">
        <v>196</v>
      </c>
      <c r="BO163" s="1" t="s">
        <v>196</v>
      </c>
      <c r="BP163" s="1" t="s">
        <v>196</v>
      </c>
      <c r="BQ163" s="1" t="s">
        <v>196</v>
      </c>
      <c r="BR163" s="1" t="s">
        <v>196</v>
      </c>
      <c r="BS163" s="1" t="s">
        <v>196</v>
      </c>
      <c r="BT163" s="1" t="s">
        <v>1575</v>
      </c>
      <c r="BU163" s="1" t="s">
        <v>3327</v>
      </c>
      <c r="BV163" s="1" t="s">
        <v>196</v>
      </c>
      <c r="BW163" s="1" t="s">
        <v>196</v>
      </c>
      <c r="BX163" s="1" t="s">
        <v>196</v>
      </c>
      <c r="BY163" s="1" t="s">
        <v>196</v>
      </c>
      <c r="BZ163" s="1" t="s">
        <v>196</v>
      </c>
      <c r="CA163" s="1" t="s">
        <v>196</v>
      </c>
      <c r="CB163" s="1" t="s">
        <v>196</v>
      </c>
      <c r="CC163" s="1" t="s">
        <v>196</v>
      </c>
      <c r="CD163" s="1" t="s">
        <v>1578</v>
      </c>
      <c r="CE163" s="1" t="s">
        <v>1578</v>
      </c>
      <c r="CF163" s="1" t="s">
        <v>1578</v>
      </c>
      <c r="CG163" s="1" t="s">
        <v>196</v>
      </c>
      <c r="CH163" s="1" t="s">
        <v>196</v>
      </c>
      <c r="CI163" s="1" t="s">
        <v>196</v>
      </c>
      <c r="CJ163" s="1" t="s">
        <v>196</v>
      </c>
      <c r="CK163" s="1" t="s">
        <v>196</v>
      </c>
      <c r="CL163" s="1" t="s">
        <v>196</v>
      </c>
      <c r="CM163" s="1" t="s">
        <v>196</v>
      </c>
      <c r="CN163" s="1" t="s">
        <v>1576</v>
      </c>
      <c r="CO163" s="1" t="s">
        <v>1576</v>
      </c>
      <c r="CP163" s="1" t="s">
        <v>3145</v>
      </c>
      <c r="CQ163" s="1" t="s">
        <v>196</v>
      </c>
      <c r="CR163" s="1" t="s">
        <v>196</v>
      </c>
      <c r="CS163" s="1" t="s">
        <v>196</v>
      </c>
      <c r="CT163" s="1" t="s">
        <v>196</v>
      </c>
      <c r="CU163" s="1" t="s">
        <v>196</v>
      </c>
      <c r="CV163" s="1" t="s">
        <v>196</v>
      </c>
      <c r="CW163" s="1" t="s">
        <v>196</v>
      </c>
      <c r="CX163" s="1" t="s">
        <v>3221</v>
      </c>
      <c r="CY163" s="1" t="s">
        <v>3222</v>
      </c>
      <c r="CZ163" s="1" t="s">
        <v>3222</v>
      </c>
      <c r="DA163" s="1" t="s">
        <v>3224</v>
      </c>
      <c r="DB163" s="1" t="s">
        <v>3224</v>
      </c>
      <c r="DC163" s="1" t="s">
        <v>707</v>
      </c>
      <c r="DD163" s="1" t="s">
        <v>707</v>
      </c>
      <c r="DE163" s="1" t="s">
        <v>707</v>
      </c>
      <c r="DF163" s="1" t="s">
        <v>788</v>
      </c>
      <c r="DG163" s="1" t="s">
        <v>789</v>
      </c>
    </row>
    <row r="164" spans="1:111">
      <c r="A164" s="232" t="s">
        <v>4537</v>
      </c>
      <c r="B164" s="1" t="s">
        <v>699</v>
      </c>
      <c r="C164" s="1" t="s">
        <v>700</v>
      </c>
      <c r="D164" s="1" t="s">
        <v>851</v>
      </c>
      <c r="E164" s="1" t="s">
        <v>852</v>
      </c>
      <c r="F164" s="1" t="s">
        <v>787</v>
      </c>
      <c r="G164" s="1" t="s">
        <v>36</v>
      </c>
      <c r="H164" s="228">
        <v>46238</v>
      </c>
      <c r="I164" s="1" t="s">
        <v>380</v>
      </c>
      <c r="J164" s="1" t="s">
        <v>3137</v>
      </c>
      <c r="K164" s="1" t="s">
        <v>3361</v>
      </c>
      <c r="L164" s="1" t="s">
        <v>713</v>
      </c>
      <c r="M164" s="1" t="s">
        <v>714</v>
      </c>
      <c r="N164" s="1" t="s">
        <v>716</v>
      </c>
      <c r="O164" s="1" t="s">
        <v>717</v>
      </c>
      <c r="P164" s="1" t="s">
        <v>705</v>
      </c>
      <c r="Q164" s="1" t="s">
        <v>706</v>
      </c>
      <c r="R164" s="229">
        <v>0</v>
      </c>
      <c r="S164" s="229">
        <v>0.70833333333333337</v>
      </c>
      <c r="T164" s="1" t="s">
        <v>707</v>
      </c>
      <c r="U164" s="1" t="s">
        <v>196</v>
      </c>
      <c r="V164" s="1" t="s">
        <v>196</v>
      </c>
      <c r="W164" s="1" t="s">
        <v>196</v>
      </c>
      <c r="X164" s="1" t="s">
        <v>196</v>
      </c>
      <c r="Y164" s="1" t="s">
        <v>196</v>
      </c>
      <c r="Z164" s="1" t="s">
        <v>196</v>
      </c>
      <c r="AA164" s="1" t="s">
        <v>744</v>
      </c>
      <c r="AB164" s="1" t="s">
        <v>708</v>
      </c>
      <c r="AC164" s="1" t="s">
        <v>3362</v>
      </c>
      <c r="AD164" s="1" t="s">
        <v>3363</v>
      </c>
      <c r="AE164" s="1" t="s">
        <v>224</v>
      </c>
      <c r="AF164" s="1" t="s">
        <v>196</v>
      </c>
      <c r="AG164" s="1" t="s">
        <v>152</v>
      </c>
      <c r="AH164" s="1" t="s">
        <v>196</v>
      </c>
      <c r="AI164" s="1" t="s">
        <v>3139</v>
      </c>
      <c r="AJ164" s="1" t="s">
        <v>196</v>
      </c>
      <c r="AK164" s="1" t="s">
        <v>152</v>
      </c>
      <c r="AL164" s="1" t="s">
        <v>196</v>
      </c>
      <c r="AM164" s="1">
        <v>6000</v>
      </c>
      <c r="AN164" s="1">
        <v>6000</v>
      </c>
      <c r="AO164" s="1">
        <v>4500</v>
      </c>
      <c r="AP164" s="1">
        <v>4800</v>
      </c>
      <c r="AQ164" s="1">
        <v>4900</v>
      </c>
      <c r="AR164" s="228">
        <v>46237</v>
      </c>
      <c r="AS164" s="228">
        <v>46244</v>
      </c>
      <c r="AT164" s="228">
        <v>46237</v>
      </c>
      <c r="AU164" s="228">
        <v>46238</v>
      </c>
      <c r="AV164" s="1" t="s">
        <v>1071</v>
      </c>
      <c r="AW164" s="1" t="s">
        <v>196</v>
      </c>
      <c r="AX164" s="1" t="s">
        <v>196</v>
      </c>
      <c r="AY164" s="1" t="s">
        <v>764</v>
      </c>
      <c r="AZ164" s="1" t="s">
        <v>765</v>
      </c>
      <c r="BA164" s="1" t="s">
        <v>196</v>
      </c>
      <c r="BB164" s="228">
        <v>46244</v>
      </c>
      <c r="BC164" s="228">
        <v>46244</v>
      </c>
      <c r="BD164" s="1" t="s">
        <v>712</v>
      </c>
      <c r="BE164" s="228">
        <v>46238</v>
      </c>
      <c r="BF164" s="1" t="s">
        <v>712</v>
      </c>
      <c r="BG164" s="228">
        <v>46238</v>
      </c>
      <c r="BH164" s="1">
        <v>6000</v>
      </c>
      <c r="BI164" s="1">
        <v>6000</v>
      </c>
      <c r="BJ164" s="1" t="s">
        <v>1072</v>
      </c>
      <c r="BK164" s="1" t="s">
        <v>196</v>
      </c>
      <c r="BL164" s="1" t="s">
        <v>196</v>
      </c>
      <c r="BM164" s="1" t="s">
        <v>196</v>
      </c>
      <c r="BN164" s="1" t="s">
        <v>196</v>
      </c>
      <c r="BO164" s="1" t="s">
        <v>196</v>
      </c>
      <c r="BP164" s="1" t="s">
        <v>196</v>
      </c>
      <c r="BQ164" s="1" t="s">
        <v>196</v>
      </c>
      <c r="BR164" s="1" t="s">
        <v>196</v>
      </c>
      <c r="BS164" s="1" t="s">
        <v>196</v>
      </c>
      <c r="BT164" s="1" t="s">
        <v>224</v>
      </c>
      <c r="BU164" s="1" t="s">
        <v>196</v>
      </c>
      <c r="BV164" s="1" t="s">
        <v>196</v>
      </c>
      <c r="BW164" s="1" t="s">
        <v>196</v>
      </c>
      <c r="BX164" s="1" t="s">
        <v>196</v>
      </c>
      <c r="BY164" s="1" t="s">
        <v>196</v>
      </c>
      <c r="BZ164" s="1" t="s">
        <v>196</v>
      </c>
      <c r="CA164" s="1" t="s">
        <v>196</v>
      </c>
      <c r="CB164" s="1" t="s">
        <v>196</v>
      </c>
      <c r="CC164" s="1" t="s">
        <v>196</v>
      </c>
      <c r="CD164" s="1" t="s">
        <v>854</v>
      </c>
      <c r="CE164" s="1" t="s">
        <v>196</v>
      </c>
      <c r="CF164" s="1" t="s">
        <v>196</v>
      </c>
      <c r="CG164" s="1" t="s">
        <v>196</v>
      </c>
      <c r="CH164" s="1" t="s">
        <v>196</v>
      </c>
      <c r="CI164" s="1" t="s">
        <v>196</v>
      </c>
      <c r="CJ164" s="1" t="s">
        <v>196</v>
      </c>
      <c r="CK164" s="1" t="s">
        <v>196</v>
      </c>
      <c r="CL164" s="1" t="s">
        <v>196</v>
      </c>
      <c r="CM164" s="1" t="s">
        <v>196</v>
      </c>
      <c r="CN164" s="1" t="s">
        <v>3139</v>
      </c>
      <c r="CO164" s="1" t="s">
        <v>196</v>
      </c>
      <c r="CP164" s="1" t="s">
        <v>196</v>
      </c>
      <c r="CQ164" s="1" t="s">
        <v>196</v>
      </c>
      <c r="CR164" s="1" t="s">
        <v>196</v>
      </c>
      <c r="CS164" s="1" t="s">
        <v>196</v>
      </c>
      <c r="CT164" s="1" t="s">
        <v>196</v>
      </c>
      <c r="CU164" s="1" t="s">
        <v>196</v>
      </c>
      <c r="CV164" s="1" t="s">
        <v>196</v>
      </c>
      <c r="CW164" s="1" t="s">
        <v>196</v>
      </c>
      <c r="CX164" s="1" t="s">
        <v>3221</v>
      </c>
      <c r="CY164" s="1" t="s">
        <v>3222</v>
      </c>
      <c r="CZ164" s="1" t="s">
        <v>3222</v>
      </c>
      <c r="DA164" s="1" t="s">
        <v>3282</v>
      </c>
      <c r="DB164" s="1" t="s">
        <v>3224</v>
      </c>
      <c r="DC164" s="1" t="s">
        <v>708</v>
      </c>
      <c r="DD164" s="1" t="s">
        <v>744</v>
      </c>
      <c r="DE164" s="1" t="s">
        <v>707</v>
      </c>
      <c r="DF164" s="1" t="s">
        <v>705</v>
      </c>
      <c r="DG164" s="1" t="s">
        <v>706</v>
      </c>
    </row>
    <row r="165" spans="1:111">
      <c r="A165" s="232" t="s">
        <v>4537</v>
      </c>
      <c r="B165" s="1" t="s">
        <v>699</v>
      </c>
      <c r="C165" s="1" t="s">
        <v>700</v>
      </c>
      <c r="D165" s="1" t="s">
        <v>851</v>
      </c>
      <c r="E165" s="1" t="s">
        <v>852</v>
      </c>
      <c r="F165" s="1" t="s">
        <v>855</v>
      </c>
      <c r="G165" s="1" t="s">
        <v>39</v>
      </c>
      <c r="H165" s="228">
        <v>46238</v>
      </c>
      <c r="I165" s="1" t="s">
        <v>3096</v>
      </c>
      <c r="J165" s="1" t="s">
        <v>3143</v>
      </c>
      <c r="K165" s="1" t="s">
        <v>3144</v>
      </c>
      <c r="L165" s="1" t="s">
        <v>713</v>
      </c>
      <c r="M165" s="1" t="s">
        <v>714</v>
      </c>
      <c r="N165" s="1" t="s">
        <v>716</v>
      </c>
      <c r="O165" s="1" t="s">
        <v>717</v>
      </c>
      <c r="P165" s="1" t="s">
        <v>705</v>
      </c>
      <c r="Q165" s="1" t="s">
        <v>706</v>
      </c>
      <c r="R165" s="229">
        <v>0</v>
      </c>
      <c r="S165" s="229">
        <v>0.44236111111111109</v>
      </c>
      <c r="T165" s="1" t="s">
        <v>707</v>
      </c>
      <c r="U165" s="1" t="s">
        <v>196</v>
      </c>
      <c r="V165" s="1" t="s">
        <v>196</v>
      </c>
      <c r="W165" s="1" t="s">
        <v>196</v>
      </c>
      <c r="X165" s="1" t="s">
        <v>196</v>
      </c>
      <c r="Y165" s="1" t="s">
        <v>196</v>
      </c>
      <c r="Z165" s="1" t="s">
        <v>196</v>
      </c>
      <c r="AA165" s="1" t="s">
        <v>754</v>
      </c>
      <c r="AB165" s="1" t="s">
        <v>707</v>
      </c>
      <c r="AC165" s="1" t="s">
        <v>1009</v>
      </c>
      <c r="AD165" s="1" t="s">
        <v>2063</v>
      </c>
      <c r="AE165" s="1" t="s">
        <v>196</v>
      </c>
      <c r="AF165" s="1" t="s">
        <v>196</v>
      </c>
      <c r="AG165" s="1" t="s">
        <v>196</v>
      </c>
      <c r="AH165" s="1" t="s">
        <v>196</v>
      </c>
      <c r="AI165" s="1" t="s">
        <v>196</v>
      </c>
      <c r="AJ165" s="1" t="s">
        <v>196</v>
      </c>
      <c r="AK165" s="1" t="s">
        <v>196</v>
      </c>
      <c r="AL165" s="1" t="s">
        <v>196</v>
      </c>
      <c r="AM165" s="1">
        <v>1709</v>
      </c>
      <c r="AN165" s="1">
        <v>2000</v>
      </c>
      <c r="AO165" s="1">
        <v>2000</v>
      </c>
      <c r="AP165" s="1">
        <v>2000</v>
      </c>
      <c r="AQ165" s="1">
        <v>1709</v>
      </c>
      <c r="AR165" s="228">
        <v>46237</v>
      </c>
      <c r="AS165" s="228">
        <v>46244</v>
      </c>
      <c r="AT165" s="228">
        <v>46238</v>
      </c>
      <c r="AU165" s="228">
        <v>46238</v>
      </c>
      <c r="AV165" s="1" t="s">
        <v>829</v>
      </c>
      <c r="AW165" s="1" t="s">
        <v>196</v>
      </c>
      <c r="AX165" s="1" t="s">
        <v>196</v>
      </c>
      <c r="AY165" s="1" t="s">
        <v>764</v>
      </c>
      <c r="AZ165" s="1" t="s">
        <v>765</v>
      </c>
      <c r="BA165" s="1" t="s">
        <v>196</v>
      </c>
      <c r="BB165" s="228">
        <v>46244</v>
      </c>
      <c r="BC165" s="228">
        <v>46244</v>
      </c>
      <c r="BD165" s="1" t="s">
        <v>712</v>
      </c>
      <c r="BE165" s="228">
        <v>46238</v>
      </c>
      <c r="BF165" s="1" t="s">
        <v>712</v>
      </c>
      <c r="BG165" s="228">
        <v>46239</v>
      </c>
      <c r="BH165" s="1">
        <v>2000</v>
      </c>
      <c r="BI165" s="1">
        <v>1709</v>
      </c>
      <c r="BJ165" s="1" t="s">
        <v>1577</v>
      </c>
      <c r="BK165" s="1" t="s">
        <v>3326</v>
      </c>
      <c r="BL165" s="1" t="s">
        <v>196</v>
      </c>
      <c r="BM165" s="1" t="s">
        <v>196</v>
      </c>
      <c r="BN165" s="1" t="s">
        <v>196</v>
      </c>
      <c r="BO165" s="1" t="s">
        <v>196</v>
      </c>
      <c r="BP165" s="1" t="s">
        <v>196</v>
      </c>
      <c r="BQ165" s="1" t="s">
        <v>196</v>
      </c>
      <c r="BR165" s="1" t="s">
        <v>196</v>
      </c>
      <c r="BS165" s="1" t="s">
        <v>196</v>
      </c>
      <c r="BT165" s="1" t="s">
        <v>1575</v>
      </c>
      <c r="BU165" s="1" t="s">
        <v>3327</v>
      </c>
      <c r="BV165" s="1" t="s">
        <v>196</v>
      </c>
      <c r="BW165" s="1" t="s">
        <v>196</v>
      </c>
      <c r="BX165" s="1" t="s">
        <v>196</v>
      </c>
      <c r="BY165" s="1" t="s">
        <v>196</v>
      </c>
      <c r="BZ165" s="1" t="s">
        <v>196</v>
      </c>
      <c r="CA165" s="1" t="s">
        <v>196</v>
      </c>
      <c r="CB165" s="1" t="s">
        <v>196</v>
      </c>
      <c r="CC165" s="1" t="s">
        <v>196</v>
      </c>
      <c r="CD165" s="1" t="s">
        <v>1578</v>
      </c>
      <c r="CE165" s="1" t="s">
        <v>1578</v>
      </c>
      <c r="CF165" s="1" t="s">
        <v>1578</v>
      </c>
      <c r="CG165" s="1" t="s">
        <v>196</v>
      </c>
      <c r="CH165" s="1" t="s">
        <v>196</v>
      </c>
      <c r="CI165" s="1" t="s">
        <v>196</v>
      </c>
      <c r="CJ165" s="1" t="s">
        <v>196</v>
      </c>
      <c r="CK165" s="1" t="s">
        <v>196</v>
      </c>
      <c r="CL165" s="1" t="s">
        <v>196</v>
      </c>
      <c r="CM165" s="1" t="s">
        <v>196</v>
      </c>
      <c r="CN165" s="1" t="s">
        <v>1576</v>
      </c>
      <c r="CO165" s="1" t="s">
        <v>1576</v>
      </c>
      <c r="CP165" s="1" t="s">
        <v>3145</v>
      </c>
      <c r="CQ165" s="1" t="s">
        <v>196</v>
      </c>
      <c r="CR165" s="1" t="s">
        <v>196</v>
      </c>
      <c r="CS165" s="1" t="s">
        <v>196</v>
      </c>
      <c r="CT165" s="1" t="s">
        <v>196</v>
      </c>
      <c r="CU165" s="1" t="s">
        <v>196</v>
      </c>
      <c r="CV165" s="1" t="s">
        <v>196</v>
      </c>
      <c r="CW165" s="1" t="s">
        <v>196</v>
      </c>
      <c r="CX165" s="1" t="s">
        <v>3221</v>
      </c>
      <c r="CY165" s="1" t="s">
        <v>3222</v>
      </c>
      <c r="CZ165" s="1" t="s">
        <v>3222</v>
      </c>
      <c r="DA165" s="1" t="s">
        <v>3225</v>
      </c>
      <c r="DB165" s="1" t="s">
        <v>3282</v>
      </c>
      <c r="DC165" s="1" t="s">
        <v>707</v>
      </c>
      <c r="DD165" s="1" t="s">
        <v>754</v>
      </c>
      <c r="DE165" s="1" t="s">
        <v>707</v>
      </c>
      <c r="DF165" s="1" t="s">
        <v>705</v>
      </c>
      <c r="DG165" s="1" t="s">
        <v>706</v>
      </c>
    </row>
    <row r="166" spans="1:111">
      <c r="A166" s="232" t="s">
        <v>4537</v>
      </c>
      <c r="B166" s="1" t="s">
        <v>699</v>
      </c>
      <c r="C166" s="1" t="s">
        <v>700</v>
      </c>
      <c r="D166" s="1" t="s">
        <v>851</v>
      </c>
      <c r="E166" s="1" t="s">
        <v>852</v>
      </c>
      <c r="F166" s="1" t="s">
        <v>855</v>
      </c>
      <c r="G166" s="1" t="s">
        <v>39</v>
      </c>
      <c r="H166" s="228">
        <v>46238</v>
      </c>
      <c r="I166" s="1" t="s">
        <v>3203</v>
      </c>
      <c r="J166" s="1" t="s">
        <v>3331</v>
      </c>
      <c r="K166" s="1" t="s">
        <v>3383</v>
      </c>
      <c r="L166" s="1" t="s">
        <v>713</v>
      </c>
      <c r="M166" s="1" t="s">
        <v>714</v>
      </c>
      <c r="N166" s="1" t="s">
        <v>196</v>
      </c>
      <c r="O166" s="1" t="s">
        <v>196</v>
      </c>
      <c r="P166" s="1" t="s">
        <v>196</v>
      </c>
      <c r="Q166" s="1" t="s">
        <v>196</v>
      </c>
      <c r="R166" s="229">
        <v>0</v>
      </c>
      <c r="S166" s="229">
        <v>0.70833333333333337</v>
      </c>
      <c r="T166" s="1" t="s">
        <v>707</v>
      </c>
      <c r="U166" s="1" t="s">
        <v>196</v>
      </c>
      <c r="V166" s="1" t="s">
        <v>196</v>
      </c>
      <c r="W166" s="1" t="s">
        <v>196</v>
      </c>
      <c r="X166" s="1" t="s">
        <v>196</v>
      </c>
      <c r="Y166" s="1" t="s">
        <v>196</v>
      </c>
      <c r="Z166" s="1" t="s">
        <v>196</v>
      </c>
      <c r="AA166" s="1" t="s">
        <v>707</v>
      </c>
      <c r="AB166" s="1" t="s">
        <v>707</v>
      </c>
      <c r="AC166" s="1" t="s">
        <v>707</v>
      </c>
      <c r="AD166" s="1" t="s">
        <v>707</v>
      </c>
      <c r="AE166" s="1" t="s">
        <v>196</v>
      </c>
      <c r="AF166" s="1" t="s">
        <v>196</v>
      </c>
      <c r="AG166" s="1" t="s">
        <v>196</v>
      </c>
      <c r="AH166" s="1" t="s">
        <v>196</v>
      </c>
      <c r="AI166" s="1" t="s">
        <v>1576</v>
      </c>
      <c r="AJ166" s="1" t="s">
        <v>196</v>
      </c>
      <c r="AK166" s="1" t="s">
        <v>477</v>
      </c>
      <c r="AL166" s="1" t="s">
        <v>196</v>
      </c>
      <c r="AM166" s="1">
        <v>177</v>
      </c>
      <c r="AN166" s="1">
        <v>200</v>
      </c>
      <c r="AO166" s="1">
        <v>200</v>
      </c>
      <c r="AP166" s="1">
        <v>200</v>
      </c>
      <c r="AQ166" s="1">
        <v>177</v>
      </c>
      <c r="AR166" s="228">
        <v>46238</v>
      </c>
      <c r="AS166" s="228">
        <v>46244</v>
      </c>
      <c r="AT166" s="228">
        <v>46238</v>
      </c>
      <c r="AU166" s="228">
        <v>46238</v>
      </c>
      <c r="AV166" s="1" t="s">
        <v>829</v>
      </c>
      <c r="AW166" s="1" t="s">
        <v>196</v>
      </c>
      <c r="AX166" s="1" t="s">
        <v>196</v>
      </c>
      <c r="AY166" s="1" t="s">
        <v>764</v>
      </c>
      <c r="AZ166" s="1" t="s">
        <v>765</v>
      </c>
      <c r="BA166" s="1" t="s">
        <v>196</v>
      </c>
      <c r="BB166" s="228">
        <v>46244</v>
      </c>
      <c r="BC166" s="228">
        <v>46244</v>
      </c>
      <c r="BD166" s="1" t="s">
        <v>712</v>
      </c>
      <c r="BE166" s="228">
        <v>46238</v>
      </c>
      <c r="BF166" s="1" t="s">
        <v>712</v>
      </c>
      <c r="BG166" s="228">
        <v>46239</v>
      </c>
      <c r="BH166" s="1">
        <v>200</v>
      </c>
      <c r="BI166" s="1">
        <v>177</v>
      </c>
      <c r="BJ166" s="1" t="s">
        <v>1577</v>
      </c>
      <c r="BK166" s="1" t="s">
        <v>3334</v>
      </c>
      <c r="BL166" s="1" t="s">
        <v>196</v>
      </c>
      <c r="BM166" s="1" t="s">
        <v>196</v>
      </c>
      <c r="BN166" s="1" t="s">
        <v>196</v>
      </c>
      <c r="BO166" s="1" t="s">
        <v>196</v>
      </c>
      <c r="BP166" s="1" t="s">
        <v>196</v>
      </c>
      <c r="BQ166" s="1" t="s">
        <v>196</v>
      </c>
      <c r="BR166" s="1" t="s">
        <v>196</v>
      </c>
      <c r="BS166" s="1" t="s">
        <v>196</v>
      </c>
      <c r="BT166" s="1" t="s">
        <v>1575</v>
      </c>
      <c r="BU166" s="1" t="s">
        <v>3335</v>
      </c>
      <c r="BV166" s="1" t="s">
        <v>196</v>
      </c>
      <c r="BW166" s="1" t="s">
        <v>196</v>
      </c>
      <c r="BX166" s="1" t="s">
        <v>196</v>
      </c>
      <c r="BY166" s="1" t="s">
        <v>196</v>
      </c>
      <c r="BZ166" s="1" t="s">
        <v>196</v>
      </c>
      <c r="CA166" s="1" t="s">
        <v>196</v>
      </c>
      <c r="CB166" s="1" t="s">
        <v>196</v>
      </c>
      <c r="CC166" s="1" t="s">
        <v>196</v>
      </c>
      <c r="CD166" s="1" t="s">
        <v>1578</v>
      </c>
      <c r="CE166" s="1" t="s">
        <v>196</v>
      </c>
      <c r="CF166" s="1" t="s">
        <v>196</v>
      </c>
      <c r="CG166" s="1" t="s">
        <v>196</v>
      </c>
      <c r="CH166" s="1" t="s">
        <v>196</v>
      </c>
      <c r="CI166" s="1" t="s">
        <v>196</v>
      </c>
      <c r="CJ166" s="1" t="s">
        <v>196</v>
      </c>
      <c r="CK166" s="1" t="s">
        <v>196</v>
      </c>
      <c r="CL166" s="1" t="s">
        <v>196</v>
      </c>
      <c r="CM166" s="1" t="s">
        <v>196</v>
      </c>
      <c r="CN166" s="1" t="s">
        <v>1576</v>
      </c>
      <c r="CO166" s="1" t="s">
        <v>196</v>
      </c>
      <c r="CP166" s="1" t="s">
        <v>196</v>
      </c>
      <c r="CQ166" s="1" t="s">
        <v>196</v>
      </c>
      <c r="CR166" s="1" t="s">
        <v>196</v>
      </c>
      <c r="CS166" s="1" t="s">
        <v>196</v>
      </c>
      <c r="CT166" s="1" t="s">
        <v>196</v>
      </c>
      <c r="CU166" s="1" t="s">
        <v>196</v>
      </c>
      <c r="CV166" s="1" t="s">
        <v>196</v>
      </c>
      <c r="CW166" s="1" t="s">
        <v>196</v>
      </c>
      <c r="CX166" s="1" t="s">
        <v>3221</v>
      </c>
      <c r="CY166" s="1" t="s">
        <v>3222</v>
      </c>
      <c r="CZ166" s="1" t="s">
        <v>3222</v>
      </c>
      <c r="DA166" s="1" t="s">
        <v>3224</v>
      </c>
      <c r="DB166" s="1" t="s">
        <v>3224</v>
      </c>
      <c r="DC166" s="1" t="s">
        <v>707</v>
      </c>
      <c r="DD166" s="1" t="s">
        <v>707</v>
      </c>
      <c r="DE166" s="1" t="s">
        <v>707</v>
      </c>
      <c r="DF166" s="1" t="s">
        <v>713</v>
      </c>
      <c r="DG166" s="1" t="s">
        <v>714</v>
      </c>
    </row>
    <row r="167" spans="1:111">
      <c r="A167" s="232" t="s">
        <v>4537</v>
      </c>
      <c r="B167" s="1" t="s">
        <v>699</v>
      </c>
      <c r="C167" s="1" t="s">
        <v>700</v>
      </c>
      <c r="D167" s="1" t="s">
        <v>851</v>
      </c>
      <c r="E167" s="1" t="s">
        <v>852</v>
      </c>
      <c r="F167" s="1" t="s">
        <v>850</v>
      </c>
      <c r="G167" s="1" t="s">
        <v>470</v>
      </c>
      <c r="H167" s="228">
        <v>46238</v>
      </c>
      <c r="I167" s="1" t="s">
        <v>380</v>
      </c>
      <c r="J167" s="1" t="s">
        <v>3137</v>
      </c>
      <c r="K167" s="1" t="s">
        <v>3399</v>
      </c>
      <c r="L167" s="1" t="s">
        <v>713</v>
      </c>
      <c r="M167" s="1" t="s">
        <v>714</v>
      </c>
      <c r="N167" s="1" t="s">
        <v>716</v>
      </c>
      <c r="O167" s="1" t="s">
        <v>717</v>
      </c>
      <c r="P167" s="1" t="s">
        <v>705</v>
      </c>
      <c r="Q167" s="1" t="s">
        <v>706</v>
      </c>
      <c r="R167" s="229">
        <v>0</v>
      </c>
      <c r="S167" s="229">
        <v>0.70833333333333337</v>
      </c>
      <c r="T167" s="1" t="s">
        <v>707</v>
      </c>
      <c r="U167" s="1" t="s">
        <v>196</v>
      </c>
      <c r="V167" s="1" t="s">
        <v>196</v>
      </c>
      <c r="W167" s="1" t="s">
        <v>196</v>
      </c>
      <c r="X167" s="1" t="s">
        <v>196</v>
      </c>
      <c r="Y167" s="1" t="s">
        <v>196</v>
      </c>
      <c r="Z167" s="1" t="s">
        <v>196</v>
      </c>
      <c r="AA167" s="1" t="s">
        <v>707</v>
      </c>
      <c r="AB167" s="1" t="s">
        <v>707</v>
      </c>
      <c r="AC167" s="1" t="s">
        <v>707</v>
      </c>
      <c r="AD167" s="1" t="s">
        <v>707</v>
      </c>
      <c r="AE167" s="1" t="s">
        <v>224</v>
      </c>
      <c r="AF167" s="1" t="s">
        <v>196</v>
      </c>
      <c r="AG167" s="1" t="s">
        <v>152</v>
      </c>
      <c r="AH167" s="1" t="s">
        <v>196</v>
      </c>
      <c r="AI167" s="1" t="s">
        <v>3139</v>
      </c>
      <c r="AJ167" s="1" t="s">
        <v>196</v>
      </c>
      <c r="AK167" s="1" t="s">
        <v>152</v>
      </c>
      <c r="AL167" s="1" t="s">
        <v>196</v>
      </c>
      <c r="AM167" s="1">
        <v>6000</v>
      </c>
      <c r="AN167" s="1">
        <v>6000</v>
      </c>
      <c r="AO167" s="1">
        <v>4500</v>
      </c>
      <c r="AP167" s="1">
        <v>4900</v>
      </c>
      <c r="AQ167" s="1">
        <v>4900</v>
      </c>
      <c r="AR167" s="228">
        <v>46237</v>
      </c>
      <c r="AS167" s="228">
        <v>46244</v>
      </c>
      <c r="AT167" s="228">
        <v>46237</v>
      </c>
      <c r="AU167" s="228">
        <v>46238</v>
      </c>
      <c r="AV167" s="1" t="s">
        <v>1071</v>
      </c>
      <c r="AW167" s="1" t="s">
        <v>196</v>
      </c>
      <c r="AX167" s="1" t="s">
        <v>196</v>
      </c>
      <c r="AY167" s="1" t="s">
        <v>764</v>
      </c>
      <c r="AZ167" s="1" t="s">
        <v>765</v>
      </c>
      <c r="BA167" s="1" t="s">
        <v>196</v>
      </c>
      <c r="BB167" s="228">
        <v>46244</v>
      </c>
      <c r="BC167" s="228">
        <v>46244</v>
      </c>
      <c r="BD167" s="1" t="s">
        <v>712</v>
      </c>
      <c r="BE167" s="228">
        <v>46238</v>
      </c>
      <c r="BF167" s="1" t="s">
        <v>712</v>
      </c>
      <c r="BG167" s="228">
        <v>46238</v>
      </c>
      <c r="BH167" s="1">
        <v>6000</v>
      </c>
      <c r="BI167" s="1">
        <v>6000</v>
      </c>
      <c r="BJ167" s="1" t="s">
        <v>1072</v>
      </c>
      <c r="BK167" s="1" t="s">
        <v>196</v>
      </c>
      <c r="BL167" s="1" t="s">
        <v>196</v>
      </c>
      <c r="BM167" s="1" t="s">
        <v>196</v>
      </c>
      <c r="BN167" s="1" t="s">
        <v>196</v>
      </c>
      <c r="BO167" s="1" t="s">
        <v>196</v>
      </c>
      <c r="BP167" s="1" t="s">
        <v>196</v>
      </c>
      <c r="BQ167" s="1" t="s">
        <v>196</v>
      </c>
      <c r="BR167" s="1" t="s">
        <v>196</v>
      </c>
      <c r="BS167" s="1" t="s">
        <v>196</v>
      </c>
      <c r="BT167" s="1" t="s">
        <v>224</v>
      </c>
      <c r="BU167" s="1" t="s">
        <v>196</v>
      </c>
      <c r="BV167" s="1" t="s">
        <v>196</v>
      </c>
      <c r="BW167" s="1" t="s">
        <v>196</v>
      </c>
      <c r="BX167" s="1" t="s">
        <v>196</v>
      </c>
      <c r="BY167" s="1" t="s">
        <v>196</v>
      </c>
      <c r="BZ167" s="1" t="s">
        <v>196</v>
      </c>
      <c r="CA167" s="1" t="s">
        <v>196</v>
      </c>
      <c r="CB167" s="1" t="s">
        <v>196</v>
      </c>
      <c r="CC167" s="1" t="s">
        <v>196</v>
      </c>
      <c r="CD167" s="1" t="s">
        <v>854</v>
      </c>
      <c r="CE167" s="1" t="s">
        <v>196</v>
      </c>
      <c r="CF167" s="1" t="s">
        <v>196</v>
      </c>
      <c r="CG167" s="1" t="s">
        <v>196</v>
      </c>
      <c r="CH167" s="1" t="s">
        <v>196</v>
      </c>
      <c r="CI167" s="1" t="s">
        <v>196</v>
      </c>
      <c r="CJ167" s="1" t="s">
        <v>196</v>
      </c>
      <c r="CK167" s="1" t="s">
        <v>196</v>
      </c>
      <c r="CL167" s="1" t="s">
        <v>196</v>
      </c>
      <c r="CM167" s="1" t="s">
        <v>196</v>
      </c>
      <c r="CN167" s="1" t="s">
        <v>3139</v>
      </c>
      <c r="CO167" s="1" t="s">
        <v>196</v>
      </c>
      <c r="CP167" s="1" t="s">
        <v>196</v>
      </c>
      <c r="CQ167" s="1" t="s">
        <v>196</v>
      </c>
      <c r="CR167" s="1" t="s">
        <v>196</v>
      </c>
      <c r="CS167" s="1" t="s">
        <v>196</v>
      </c>
      <c r="CT167" s="1" t="s">
        <v>196</v>
      </c>
      <c r="CU167" s="1" t="s">
        <v>196</v>
      </c>
      <c r="CV167" s="1" t="s">
        <v>196</v>
      </c>
      <c r="CW167" s="1" t="s">
        <v>196</v>
      </c>
      <c r="CX167" s="1" t="s">
        <v>3221</v>
      </c>
      <c r="CY167" s="1" t="s">
        <v>3222</v>
      </c>
      <c r="CZ167" s="1" t="s">
        <v>3222</v>
      </c>
      <c r="DA167" s="1" t="s">
        <v>3224</v>
      </c>
      <c r="DB167" s="1" t="s">
        <v>3224</v>
      </c>
      <c r="DC167" s="1" t="s">
        <v>707</v>
      </c>
      <c r="DD167" s="1" t="s">
        <v>707</v>
      </c>
      <c r="DE167" s="1" t="s">
        <v>707</v>
      </c>
      <c r="DF167" s="1" t="s">
        <v>705</v>
      </c>
      <c r="DG167" s="1" t="s">
        <v>706</v>
      </c>
    </row>
    <row r="168" spans="1:111">
      <c r="A168" s="232" t="s">
        <v>4537</v>
      </c>
      <c r="B168" s="1" t="s">
        <v>699</v>
      </c>
      <c r="C168" s="1" t="s">
        <v>700</v>
      </c>
      <c r="D168" s="1" t="s">
        <v>869</v>
      </c>
      <c r="E168" s="1" t="s">
        <v>870</v>
      </c>
      <c r="F168" s="1" t="s">
        <v>877</v>
      </c>
      <c r="G168" s="1" t="s">
        <v>502</v>
      </c>
      <c r="H168" s="228">
        <v>46238</v>
      </c>
      <c r="I168" s="1" t="s">
        <v>347</v>
      </c>
      <c r="J168" s="1" t="s">
        <v>3120</v>
      </c>
      <c r="K168" s="1" t="s">
        <v>3443</v>
      </c>
      <c r="L168" s="1" t="s">
        <v>796</v>
      </c>
      <c r="M168" s="1" t="s">
        <v>797</v>
      </c>
      <c r="N168" s="1" t="s">
        <v>196</v>
      </c>
      <c r="O168" s="1" t="s">
        <v>196</v>
      </c>
      <c r="P168" s="1" t="s">
        <v>196</v>
      </c>
      <c r="Q168" s="1" t="s">
        <v>196</v>
      </c>
      <c r="R168" s="229">
        <v>0</v>
      </c>
      <c r="S168" s="229">
        <v>0.70833333333333337</v>
      </c>
      <c r="T168" s="1" t="s">
        <v>707</v>
      </c>
      <c r="U168" s="1" t="s">
        <v>196</v>
      </c>
      <c r="V168" s="1" t="s">
        <v>196</v>
      </c>
      <c r="W168" s="1" t="s">
        <v>196</v>
      </c>
      <c r="X168" s="1" t="s">
        <v>196</v>
      </c>
      <c r="Y168" s="1" t="s">
        <v>196</v>
      </c>
      <c r="Z168" s="1" t="s">
        <v>196</v>
      </c>
      <c r="AA168" s="1" t="s">
        <v>751</v>
      </c>
      <c r="AB168" s="1" t="s">
        <v>707</v>
      </c>
      <c r="AC168" s="1" t="s">
        <v>910</v>
      </c>
      <c r="AD168" s="1" t="s">
        <v>3444</v>
      </c>
      <c r="AE168" s="1" t="s">
        <v>878</v>
      </c>
      <c r="AF168" s="1" t="s">
        <v>276</v>
      </c>
      <c r="AG168" s="1" t="s">
        <v>196</v>
      </c>
      <c r="AH168" s="1" t="s">
        <v>105</v>
      </c>
      <c r="AI168" s="1" t="s">
        <v>906</v>
      </c>
      <c r="AJ168" s="1" t="s">
        <v>276</v>
      </c>
      <c r="AK168" s="1" t="s">
        <v>196</v>
      </c>
      <c r="AL168" s="1" t="s">
        <v>122</v>
      </c>
      <c r="AM168" s="1">
        <v>1500</v>
      </c>
      <c r="AN168" s="1">
        <v>1500</v>
      </c>
      <c r="AO168" s="1">
        <v>900</v>
      </c>
      <c r="AP168" s="1">
        <v>900</v>
      </c>
      <c r="AQ168" s="1">
        <v>900</v>
      </c>
      <c r="AR168" s="228">
        <v>46237</v>
      </c>
      <c r="AS168" s="228">
        <v>46244</v>
      </c>
      <c r="AT168" s="228">
        <v>46238</v>
      </c>
      <c r="AU168" s="228">
        <v>46239</v>
      </c>
      <c r="AV168" s="1" t="s">
        <v>491</v>
      </c>
      <c r="AW168" s="1" t="s">
        <v>196</v>
      </c>
      <c r="AX168" s="1" t="s">
        <v>196</v>
      </c>
      <c r="AY168" s="1" t="s">
        <v>710</v>
      </c>
      <c r="AZ168" s="1" t="s">
        <v>711</v>
      </c>
      <c r="BA168" s="1" t="s">
        <v>196</v>
      </c>
      <c r="BB168" s="228">
        <v>46244</v>
      </c>
      <c r="BC168" s="228">
        <v>46244</v>
      </c>
      <c r="BD168" s="1" t="s">
        <v>712</v>
      </c>
      <c r="BE168" s="228">
        <v>46239</v>
      </c>
      <c r="BF168" s="1" t="s">
        <v>712</v>
      </c>
      <c r="BG168" s="228">
        <v>46239</v>
      </c>
      <c r="BH168" s="1">
        <v>1500</v>
      </c>
      <c r="BI168" s="1">
        <v>1500</v>
      </c>
      <c r="BJ168" s="1" t="s">
        <v>879</v>
      </c>
      <c r="BK168" s="1" t="s">
        <v>196</v>
      </c>
      <c r="BL168" s="1" t="s">
        <v>196</v>
      </c>
      <c r="BM168" s="1" t="s">
        <v>196</v>
      </c>
      <c r="BN168" s="1" t="s">
        <v>196</v>
      </c>
      <c r="BO168" s="1" t="s">
        <v>196</v>
      </c>
      <c r="BP168" s="1" t="s">
        <v>196</v>
      </c>
      <c r="BQ168" s="1" t="s">
        <v>196</v>
      </c>
      <c r="BR168" s="1" t="s">
        <v>196</v>
      </c>
      <c r="BS168" s="1" t="s">
        <v>196</v>
      </c>
      <c r="BT168" s="1" t="s">
        <v>878</v>
      </c>
      <c r="BU168" s="1" t="s">
        <v>196</v>
      </c>
      <c r="BV168" s="1" t="s">
        <v>196</v>
      </c>
      <c r="BW168" s="1" t="s">
        <v>196</v>
      </c>
      <c r="BX168" s="1" t="s">
        <v>196</v>
      </c>
      <c r="BY168" s="1" t="s">
        <v>196</v>
      </c>
      <c r="BZ168" s="1" t="s">
        <v>196</v>
      </c>
      <c r="CA168" s="1" t="s">
        <v>196</v>
      </c>
      <c r="CB168" s="1" t="s">
        <v>196</v>
      </c>
      <c r="CC168" s="1" t="s">
        <v>196</v>
      </c>
      <c r="CD168" s="1" t="s">
        <v>907</v>
      </c>
      <c r="CE168" s="1" t="s">
        <v>196</v>
      </c>
      <c r="CF168" s="1" t="s">
        <v>196</v>
      </c>
      <c r="CG168" s="1" t="s">
        <v>196</v>
      </c>
      <c r="CH168" s="1" t="s">
        <v>196</v>
      </c>
      <c r="CI168" s="1" t="s">
        <v>196</v>
      </c>
      <c r="CJ168" s="1" t="s">
        <v>196</v>
      </c>
      <c r="CK168" s="1" t="s">
        <v>196</v>
      </c>
      <c r="CL168" s="1" t="s">
        <v>196</v>
      </c>
      <c r="CM168" s="1" t="s">
        <v>196</v>
      </c>
      <c r="CN168" s="1" t="s">
        <v>906</v>
      </c>
      <c r="CO168" s="1" t="s">
        <v>196</v>
      </c>
      <c r="CP168" s="1" t="s">
        <v>196</v>
      </c>
      <c r="CQ168" s="1" t="s">
        <v>196</v>
      </c>
      <c r="CR168" s="1" t="s">
        <v>196</v>
      </c>
      <c r="CS168" s="1" t="s">
        <v>196</v>
      </c>
      <c r="CT168" s="1" t="s">
        <v>196</v>
      </c>
      <c r="CU168" s="1" t="s">
        <v>196</v>
      </c>
      <c r="CV168" s="1" t="s">
        <v>196</v>
      </c>
      <c r="CW168" s="1" t="s">
        <v>196</v>
      </c>
      <c r="CX168" s="1" t="s">
        <v>3221</v>
      </c>
      <c r="CY168" s="1" t="s">
        <v>3222</v>
      </c>
      <c r="CZ168" s="1" t="s">
        <v>3222</v>
      </c>
      <c r="DA168" s="1" t="s">
        <v>3445</v>
      </c>
      <c r="DB168" s="1" t="s">
        <v>3224</v>
      </c>
      <c r="DC168" s="1" t="s">
        <v>707</v>
      </c>
      <c r="DD168" s="1" t="s">
        <v>751</v>
      </c>
      <c r="DE168" s="1" t="s">
        <v>707</v>
      </c>
      <c r="DF168" s="1" t="s">
        <v>796</v>
      </c>
      <c r="DG168" s="1" t="s">
        <v>797</v>
      </c>
    </row>
    <row r="169" spans="1:111">
      <c r="A169" s="232" t="s">
        <v>4537</v>
      </c>
      <c r="B169" s="1" t="s">
        <v>699</v>
      </c>
      <c r="C169" s="1" t="s">
        <v>700</v>
      </c>
      <c r="D169" s="1" t="s">
        <v>869</v>
      </c>
      <c r="E169" s="1" t="s">
        <v>870</v>
      </c>
      <c r="F169" s="1" t="s">
        <v>877</v>
      </c>
      <c r="G169" s="1" t="s">
        <v>502</v>
      </c>
      <c r="H169" s="228">
        <v>46238</v>
      </c>
      <c r="I169" s="1" t="s">
        <v>348</v>
      </c>
      <c r="J169" s="1" t="s">
        <v>3114</v>
      </c>
      <c r="K169" s="1" t="s">
        <v>3446</v>
      </c>
      <c r="L169" s="1" t="s">
        <v>796</v>
      </c>
      <c r="M169" s="1" t="s">
        <v>797</v>
      </c>
      <c r="N169" s="1" t="s">
        <v>196</v>
      </c>
      <c r="O169" s="1" t="s">
        <v>196</v>
      </c>
      <c r="P169" s="1" t="s">
        <v>196</v>
      </c>
      <c r="Q169" s="1" t="s">
        <v>196</v>
      </c>
      <c r="R169" s="229">
        <v>0</v>
      </c>
      <c r="S169" s="229">
        <v>0.64722222222222225</v>
      </c>
      <c r="T169" s="1" t="s">
        <v>707</v>
      </c>
      <c r="U169" s="1" t="s">
        <v>196</v>
      </c>
      <c r="V169" s="1" t="s">
        <v>196</v>
      </c>
      <c r="W169" s="1" t="s">
        <v>196</v>
      </c>
      <c r="X169" s="1" t="s">
        <v>196</v>
      </c>
      <c r="Y169" s="1" t="s">
        <v>196</v>
      </c>
      <c r="Z169" s="1" t="s">
        <v>196</v>
      </c>
      <c r="AA169" s="1" t="s">
        <v>751</v>
      </c>
      <c r="AB169" s="1" t="s">
        <v>708</v>
      </c>
      <c r="AC169" s="1" t="s">
        <v>2048</v>
      </c>
      <c r="AD169" s="1" t="s">
        <v>3447</v>
      </c>
      <c r="AE169" s="1" t="s">
        <v>806</v>
      </c>
      <c r="AF169" s="1" t="s">
        <v>276</v>
      </c>
      <c r="AG169" s="1" t="s">
        <v>196</v>
      </c>
      <c r="AH169" s="1" t="s">
        <v>105</v>
      </c>
      <c r="AI169" s="1" t="s">
        <v>807</v>
      </c>
      <c r="AJ169" s="1" t="s">
        <v>276</v>
      </c>
      <c r="AK169" s="1" t="s">
        <v>196</v>
      </c>
      <c r="AL169" s="1" t="s">
        <v>122</v>
      </c>
      <c r="AM169" s="1">
        <v>4500</v>
      </c>
      <c r="AN169" s="1">
        <v>4500</v>
      </c>
      <c r="AO169" s="1">
        <v>4200</v>
      </c>
      <c r="AP169" s="1">
        <v>4200</v>
      </c>
      <c r="AQ169" s="1">
        <v>4200</v>
      </c>
      <c r="AR169" s="228">
        <v>46237</v>
      </c>
      <c r="AS169" s="228">
        <v>46251</v>
      </c>
      <c r="AT169" s="228">
        <v>46237</v>
      </c>
      <c r="AU169" s="228">
        <v>46238</v>
      </c>
      <c r="AV169" s="1" t="s">
        <v>491</v>
      </c>
      <c r="AW169" s="1" t="s">
        <v>196</v>
      </c>
      <c r="AX169" s="1" t="s">
        <v>196</v>
      </c>
      <c r="AY169" s="1" t="s">
        <v>710</v>
      </c>
      <c r="AZ169" s="1" t="s">
        <v>711</v>
      </c>
      <c r="BA169" s="1" t="s">
        <v>196</v>
      </c>
      <c r="BB169" s="228">
        <v>46251</v>
      </c>
      <c r="BC169" s="228">
        <v>46251</v>
      </c>
      <c r="BD169" s="1" t="s">
        <v>712</v>
      </c>
      <c r="BE169" s="228">
        <v>46238</v>
      </c>
      <c r="BF169" s="1" t="s">
        <v>712</v>
      </c>
      <c r="BG169" s="228">
        <v>46238</v>
      </c>
      <c r="BH169" s="1">
        <v>4500</v>
      </c>
      <c r="BI169" s="1">
        <v>4500</v>
      </c>
      <c r="BJ169" s="1" t="s">
        <v>808</v>
      </c>
      <c r="BK169" s="1" t="s">
        <v>196</v>
      </c>
      <c r="BL169" s="1" t="s">
        <v>196</v>
      </c>
      <c r="BM169" s="1" t="s">
        <v>196</v>
      </c>
      <c r="BN169" s="1" t="s">
        <v>196</v>
      </c>
      <c r="BO169" s="1" t="s">
        <v>196</v>
      </c>
      <c r="BP169" s="1" t="s">
        <v>196</v>
      </c>
      <c r="BQ169" s="1" t="s">
        <v>196</v>
      </c>
      <c r="BR169" s="1" t="s">
        <v>196</v>
      </c>
      <c r="BS169" s="1" t="s">
        <v>196</v>
      </c>
      <c r="BT169" s="1" t="s">
        <v>806</v>
      </c>
      <c r="BU169" s="1" t="s">
        <v>196</v>
      </c>
      <c r="BV169" s="1" t="s">
        <v>196</v>
      </c>
      <c r="BW169" s="1" t="s">
        <v>196</v>
      </c>
      <c r="BX169" s="1" t="s">
        <v>196</v>
      </c>
      <c r="BY169" s="1" t="s">
        <v>196</v>
      </c>
      <c r="BZ169" s="1" t="s">
        <v>196</v>
      </c>
      <c r="CA169" s="1" t="s">
        <v>196</v>
      </c>
      <c r="CB169" s="1" t="s">
        <v>196</v>
      </c>
      <c r="CC169" s="1" t="s">
        <v>196</v>
      </c>
      <c r="CD169" s="1" t="s">
        <v>809</v>
      </c>
      <c r="CE169" s="1" t="s">
        <v>196</v>
      </c>
      <c r="CF169" s="1" t="s">
        <v>196</v>
      </c>
      <c r="CG169" s="1" t="s">
        <v>196</v>
      </c>
      <c r="CH169" s="1" t="s">
        <v>196</v>
      </c>
      <c r="CI169" s="1" t="s">
        <v>196</v>
      </c>
      <c r="CJ169" s="1" t="s">
        <v>196</v>
      </c>
      <c r="CK169" s="1" t="s">
        <v>196</v>
      </c>
      <c r="CL169" s="1" t="s">
        <v>196</v>
      </c>
      <c r="CM169" s="1" t="s">
        <v>196</v>
      </c>
      <c r="CN169" s="1" t="s">
        <v>807</v>
      </c>
      <c r="CO169" s="1" t="s">
        <v>196</v>
      </c>
      <c r="CP169" s="1" t="s">
        <v>196</v>
      </c>
      <c r="CQ169" s="1" t="s">
        <v>196</v>
      </c>
      <c r="CR169" s="1" t="s">
        <v>196</v>
      </c>
      <c r="CS169" s="1" t="s">
        <v>196</v>
      </c>
      <c r="CT169" s="1" t="s">
        <v>196</v>
      </c>
      <c r="CU169" s="1" t="s">
        <v>196</v>
      </c>
      <c r="CV169" s="1" t="s">
        <v>196</v>
      </c>
      <c r="CW169" s="1" t="s">
        <v>196</v>
      </c>
      <c r="CX169" s="1" t="s">
        <v>3221</v>
      </c>
      <c r="CY169" s="1" t="s">
        <v>3222</v>
      </c>
      <c r="CZ169" s="1" t="s">
        <v>3222</v>
      </c>
      <c r="DA169" s="1" t="s">
        <v>3225</v>
      </c>
      <c r="DB169" s="1" t="s">
        <v>3445</v>
      </c>
      <c r="DC169" s="1" t="s">
        <v>708</v>
      </c>
      <c r="DD169" s="1" t="s">
        <v>751</v>
      </c>
      <c r="DE169" s="1" t="s">
        <v>707</v>
      </c>
      <c r="DF169" s="1" t="s">
        <v>796</v>
      </c>
      <c r="DG169" s="1" t="s">
        <v>797</v>
      </c>
    </row>
    <row r="170" spans="1:111">
      <c r="A170" s="232" t="s">
        <v>4537</v>
      </c>
      <c r="B170" s="1" t="s">
        <v>699</v>
      </c>
      <c r="C170" s="1" t="s">
        <v>700</v>
      </c>
      <c r="D170" s="1" t="s">
        <v>785</v>
      </c>
      <c r="E170" s="1" t="s">
        <v>786</v>
      </c>
      <c r="F170" s="1" t="s">
        <v>787</v>
      </c>
      <c r="G170" s="1" t="s">
        <v>36</v>
      </c>
      <c r="H170" s="228">
        <v>46237</v>
      </c>
      <c r="I170" s="1" t="s">
        <v>346</v>
      </c>
      <c r="J170" s="1" t="s">
        <v>3112</v>
      </c>
      <c r="K170" s="1" t="s">
        <v>3113</v>
      </c>
      <c r="L170" s="1" t="s">
        <v>788</v>
      </c>
      <c r="M170" s="1" t="s">
        <v>789</v>
      </c>
      <c r="N170" s="1" t="s">
        <v>776</v>
      </c>
      <c r="O170" s="1" t="s">
        <v>777</v>
      </c>
      <c r="P170" s="1" t="s">
        <v>196</v>
      </c>
      <c r="Q170" s="1" t="s">
        <v>196</v>
      </c>
      <c r="R170" s="229">
        <v>0</v>
      </c>
      <c r="S170" s="229">
        <v>0.4861111111111111</v>
      </c>
      <c r="T170" s="1" t="s">
        <v>707</v>
      </c>
      <c r="U170" s="1" t="s">
        <v>196</v>
      </c>
      <c r="V170" s="1" t="s">
        <v>196</v>
      </c>
      <c r="W170" s="1" t="s">
        <v>196</v>
      </c>
      <c r="X170" s="1" t="s">
        <v>196</v>
      </c>
      <c r="Y170" s="1" t="s">
        <v>196</v>
      </c>
      <c r="Z170" s="1" t="s">
        <v>196</v>
      </c>
      <c r="AA170" s="1" t="s">
        <v>718</v>
      </c>
      <c r="AB170" s="1" t="s">
        <v>707</v>
      </c>
      <c r="AC170" s="1" t="s">
        <v>937</v>
      </c>
      <c r="AD170" s="1" t="s">
        <v>1567</v>
      </c>
      <c r="AE170" s="1" t="s">
        <v>806</v>
      </c>
      <c r="AF170" s="1" t="s">
        <v>276</v>
      </c>
      <c r="AG170" s="1" t="s">
        <v>196</v>
      </c>
      <c r="AH170" s="1" t="s">
        <v>105</v>
      </c>
      <c r="AI170" s="1" t="s">
        <v>807</v>
      </c>
      <c r="AJ170" s="1" t="s">
        <v>276</v>
      </c>
      <c r="AK170" s="1" t="s">
        <v>196</v>
      </c>
      <c r="AL170" s="1" t="s">
        <v>122</v>
      </c>
      <c r="AM170" s="1">
        <v>4500</v>
      </c>
      <c r="AN170" s="1">
        <v>4500</v>
      </c>
      <c r="AO170" s="1">
        <v>3300</v>
      </c>
      <c r="AP170" s="1">
        <v>4500</v>
      </c>
      <c r="AQ170" s="1">
        <v>4500</v>
      </c>
      <c r="AR170" s="228">
        <v>46237</v>
      </c>
      <c r="AS170" s="228">
        <v>46241</v>
      </c>
      <c r="AT170" s="228">
        <v>46234</v>
      </c>
      <c r="AU170" s="228">
        <v>46237</v>
      </c>
      <c r="AV170" s="1" t="s">
        <v>491</v>
      </c>
      <c r="AW170" s="1" t="s">
        <v>196</v>
      </c>
      <c r="AX170" s="1" t="s">
        <v>196</v>
      </c>
      <c r="AY170" s="1" t="s">
        <v>710</v>
      </c>
      <c r="AZ170" s="1" t="s">
        <v>711</v>
      </c>
      <c r="BA170" s="1" t="s">
        <v>196</v>
      </c>
      <c r="BB170" s="228">
        <v>46241</v>
      </c>
      <c r="BC170" s="228">
        <v>46241</v>
      </c>
      <c r="BD170" s="1" t="s">
        <v>712</v>
      </c>
      <c r="BE170" s="228">
        <v>46237</v>
      </c>
      <c r="BF170" s="1" t="s">
        <v>712</v>
      </c>
      <c r="BG170" s="228">
        <v>46237</v>
      </c>
      <c r="BH170" s="1">
        <v>4500</v>
      </c>
      <c r="BI170" s="1">
        <v>4500</v>
      </c>
      <c r="BJ170" s="1" t="s">
        <v>808</v>
      </c>
      <c r="BK170" s="1" t="s">
        <v>196</v>
      </c>
      <c r="BL170" s="1" t="s">
        <v>196</v>
      </c>
      <c r="BM170" s="1" t="s">
        <v>196</v>
      </c>
      <c r="BN170" s="1" t="s">
        <v>196</v>
      </c>
      <c r="BO170" s="1" t="s">
        <v>196</v>
      </c>
      <c r="BP170" s="1" t="s">
        <v>196</v>
      </c>
      <c r="BQ170" s="1" t="s">
        <v>196</v>
      </c>
      <c r="BR170" s="1" t="s">
        <v>196</v>
      </c>
      <c r="BS170" s="1" t="s">
        <v>196</v>
      </c>
      <c r="BT170" s="1" t="s">
        <v>806</v>
      </c>
      <c r="BU170" s="1" t="s">
        <v>196</v>
      </c>
      <c r="BV170" s="1" t="s">
        <v>196</v>
      </c>
      <c r="BW170" s="1" t="s">
        <v>196</v>
      </c>
      <c r="BX170" s="1" t="s">
        <v>196</v>
      </c>
      <c r="BY170" s="1" t="s">
        <v>196</v>
      </c>
      <c r="BZ170" s="1" t="s">
        <v>196</v>
      </c>
      <c r="CA170" s="1" t="s">
        <v>196</v>
      </c>
      <c r="CB170" s="1" t="s">
        <v>196</v>
      </c>
      <c r="CC170" s="1" t="s">
        <v>196</v>
      </c>
      <c r="CD170" s="1" t="s">
        <v>809</v>
      </c>
      <c r="CE170" s="1" t="s">
        <v>196</v>
      </c>
      <c r="CF170" s="1" t="s">
        <v>196</v>
      </c>
      <c r="CG170" s="1" t="s">
        <v>196</v>
      </c>
      <c r="CH170" s="1" t="s">
        <v>196</v>
      </c>
      <c r="CI170" s="1" t="s">
        <v>196</v>
      </c>
      <c r="CJ170" s="1" t="s">
        <v>196</v>
      </c>
      <c r="CK170" s="1" t="s">
        <v>196</v>
      </c>
      <c r="CL170" s="1" t="s">
        <v>196</v>
      </c>
      <c r="CM170" s="1" t="s">
        <v>196</v>
      </c>
      <c r="CN170" s="1" t="s">
        <v>807</v>
      </c>
      <c r="CO170" s="1" t="s">
        <v>196</v>
      </c>
      <c r="CP170" s="1" t="s">
        <v>196</v>
      </c>
      <c r="CQ170" s="1" t="s">
        <v>196</v>
      </c>
      <c r="CR170" s="1" t="s">
        <v>196</v>
      </c>
      <c r="CS170" s="1" t="s">
        <v>196</v>
      </c>
      <c r="CT170" s="1" t="s">
        <v>196</v>
      </c>
      <c r="CU170" s="1" t="s">
        <v>196</v>
      </c>
      <c r="CV170" s="1" t="s">
        <v>196</v>
      </c>
      <c r="CW170" s="1" t="s">
        <v>196</v>
      </c>
      <c r="CX170" s="1" t="s">
        <v>3221</v>
      </c>
      <c r="CY170" s="1" t="s">
        <v>3222</v>
      </c>
      <c r="CZ170" s="1" t="s">
        <v>3222</v>
      </c>
      <c r="DA170" s="1" t="s">
        <v>3225</v>
      </c>
      <c r="DB170" s="1" t="s">
        <v>3268</v>
      </c>
      <c r="DC170" s="1" t="s">
        <v>707</v>
      </c>
      <c r="DD170" s="1" t="s">
        <v>718</v>
      </c>
      <c r="DE170" s="1" t="s">
        <v>707</v>
      </c>
      <c r="DF170" s="1" t="s">
        <v>788</v>
      </c>
      <c r="DG170" s="1" t="s">
        <v>789</v>
      </c>
    </row>
    <row r="171" spans="1:111">
      <c r="A171" s="232" t="s">
        <v>4537</v>
      </c>
      <c r="B171" s="1" t="s">
        <v>699</v>
      </c>
      <c r="C171" s="1" t="s">
        <v>700</v>
      </c>
      <c r="D171" s="1" t="s">
        <v>785</v>
      </c>
      <c r="E171" s="1" t="s">
        <v>786</v>
      </c>
      <c r="F171" s="1" t="s">
        <v>787</v>
      </c>
      <c r="G171" s="1" t="s">
        <v>36</v>
      </c>
      <c r="H171" s="228">
        <v>46237</v>
      </c>
      <c r="I171" s="1" t="s">
        <v>348</v>
      </c>
      <c r="J171" s="1" t="s">
        <v>3114</v>
      </c>
      <c r="K171" s="1" t="s">
        <v>3115</v>
      </c>
      <c r="L171" s="1" t="s">
        <v>788</v>
      </c>
      <c r="M171" s="1" t="s">
        <v>789</v>
      </c>
      <c r="N171" s="1" t="s">
        <v>776</v>
      </c>
      <c r="O171" s="1" t="s">
        <v>777</v>
      </c>
      <c r="P171" s="1" t="s">
        <v>196</v>
      </c>
      <c r="Q171" s="1" t="s">
        <v>196</v>
      </c>
      <c r="R171" s="229">
        <v>0</v>
      </c>
      <c r="S171" s="229">
        <v>0.70833333333333337</v>
      </c>
      <c r="T171" s="1" t="s">
        <v>707</v>
      </c>
      <c r="U171" s="1" t="s">
        <v>196</v>
      </c>
      <c r="V171" s="1" t="s">
        <v>196</v>
      </c>
      <c r="W171" s="1" t="s">
        <v>196</v>
      </c>
      <c r="X171" s="1" t="s">
        <v>196</v>
      </c>
      <c r="Y171" s="1" t="s">
        <v>196</v>
      </c>
      <c r="Z171" s="1" t="s">
        <v>196</v>
      </c>
      <c r="AA171" s="1" t="s">
        <v>744</v>
      </c>
      <c r="AB171" s="1" t="s">
        <v>708</v>
      </c>
      <c r="AC171" s="1" t="s">
        <v>813</v>
      </c>
      <c r="AD171" s="1" t="s">
        <v>918</v>
      </c>
      <c r="AE171" s="1" t="s">
        <v>806</v>
      </c>
      <c r="AF171" s="1" t="s">
        <v>276</v>
      </c>
      <c r="AG171" s="1" t="s">
        <v>196</v>
      </c>
      <c r="AH171" s="1" t="s">
        <v>105</v>
      </c>
      <c r="AI171" s="1" t="s">
        <v>807</v>
      </c>
      <c r="AJ171" s="1" t="s">
        <v>276</v>
      </c>
      <c r="AK171" s="1" t="s">
        <v>196</v>
      </c>
      <c r="AL171" s="1" t="s">
        <v>122</v>
      </c>
      <c r="AM171" s="1">
        <v>4500</v>
      </c>
      <c r="AN171" s="1">
        <v>4500</v>
      </c>
      <c r="AO171" s="1">
        <v>0</v>
      </c>
      <c r="AP171" s="1">
        <v>4500</v>
      </c>
      <c r="AQ171" s="1">
        <v>4500</v>
      </c>
      <c r="AR171" s="228">
        <v>46237</v>
      </c>
      <c r="AS171" s="228">
        <v>46251</v>
      </c>
      <c r="AT171" s="228">
        <v>46241</v>
      </c>
      <c r="AU171" s="228">
        <v>46241</v>
      </c>
      <c r="AV171" s="1" t="s">
        <v>491</v>
      </c>
      <c r="AW171" s="1" t="s">
        <v>196</v>
      </c>
      <c r="AX171" s="1" t="s">
        <v>196</v>
      </c>
      <c r="AY171" s="1" t="s">
        <v>710</v>
      </c>
      <c r="AZ171" s="1" t="s">
        <v>711</v>
      </c>
      <c r="BA171" s="1" t="s">
        <v>196</v>
      </c>
      <c r="BB171" s="228">
        <v>46251</v>
      </c>
      <c r="BC171" s="228">
        <v>46251</v>
      </c>
      <c r="BD171" s="1" t="s">
        <v>712</v>
      </c>
      <c r="BE171" s="228">
        <v>46237</v>
      </c>
      <c r="BF171" s="1" t="s">
        <v>712</v>
      </c>
      <c r="BG171" s="228">
        <v>46238</v>
      </c>
      <c r="BH171" s="1">
        <v>4500</v>
      </c>
      <c r="BI171" s="1">
        <v>4500</v>
      </c>
      <c r="BJ171" s="1" t="s">
        <v>808</v>
      </c>
      <c r="BK171" s="1" t="s">
        <v>196</v>
      </c>
      <c r="BL171" s="1" t="s">
        <v>196</v>
      </c>
      <c r="BM171" s="1" t="s">
        <v>196</v>
      </c>
      <c r="BN171" s="1" t="s">
        <v>196</v>
      </c>
      <c r="BO171" s="1" t="s">
        <v>196</v>
      </c>
      <c r="BP171" s="1" t="s">
        <v>196</v>
      </c>
      <c r="BQ171" s="1" t="s">
        <v>196</v>
      </c>
      <c r="BR171" s="1" t="s">
        <v>196</v>
      </c>
      <c r="BS171" s="1" t="s">
        <v>196</v>
      </c>
      <c r="BT171" s="1" t="s">
        <v>806</v>
      </c>
      <c r="BU171" s="1" t="s">
        <v>196</v>
      </c>
      <c r="BV171" s="1" t="s">
        <v>196</v>
      </c>
      <c r="BW171" s="1" t="s">
        <v>196</v>
      </c>
      <c r="BX171" s="1" t="s">
        <v>196</v>
      </c>
      <c r="BY171" s="1" t="s">
        <v>196</v>
      </c>
      <c r="BZ171" s="1" t="s">
        <v>196</v>
      </c>
      <c r="CA171" s="1" t="s">
        <v>196</v>
      </c>
      <c r="CB171" s="1" t="s">
        <v>196</v>
      </c>
      <c r="CC171" s="1" t="s">
        <v>196</v>
      </c>
      <c r="CD171" s="1" t="s">
        <v>809</v>
      </c>
      <c r="CE171" s="1" t="s">
        <v>196</v>
      </c>
      <c r="CF171" s="1" t="s">
        <v>196</v>
      </c>
      <c r="CG171" s="1" t="s">
        <v>196</v>
      </c>
      <c r="CH171" s="1" t="s">
        <v>196</v>
      </c>
      <c r="CI171" s="1" t="s">
        <v>196</v>
      </c>
      <c r="CJ171" s="1" t="s">
        <v>196</v>
      </c>
      <c r="CK171" s="1" t="s">
        <v>196</v>
      </c>
      <c r="CL171" s="1" t="s">
        <v>196</v>
      </c>
      <c r="CM171" s="1" t="s">
        <v>196</v>
      </c>
      <c r="CN171" s="1" t="s">
        <v>807</v>
      </c>
      <c r="CO171" s="1" t="s">
        <v>196</v>
      </c>
      <c r="CP171" s="1" t="s">
        <v>196</v>
      </c>
      <c r="CQ171" s="1" t="s">
        <v>196</v>
      </c>
      <c r="CR171" s="1" t="s">
        <v>196</v>
      </c>
      <c r="CS171" s="1" t="s">
        <v>196</v>
      </c>
      <c r="CT171" s="1" t="s">
        <v>196</v>
      </c>
      <c r="CU171" s="1" t="s">
        <v>196</v>
      </c>
      <c r="CV171" s="1" t="s">
        <v>196</v>
      </c>
      <c r="CW171" s="1" t="s">
        <v>196</v>
      </c>
      <c r="CX171" s="1" t="s">
        <v>3221</v>
      </c>
      <c r="CY171" s="1" t="s">
        <v>3222</v>
      </c>
      <c r="CZ171" s="1" t="s">
        <v>3222</v>
      </c>
      <c r="DA171" s="1" t="s">
        <v>3268</v>
      </c>
      <c r="DB171" s="1" t="s">
        <v>3224</v>
      </c>
      <c r="DC171" s="1" t="s">
        <v>708</v>
      </c>
      <c r="DD171" s="1" t="s">
        <v>744</v>
      </c>
      <c r="DE171" s="1" t="s">
        <v>707</v>
      </c>
      <c r="DF171" s="1" t="s">
        <v>788</v>
      </c>
      <c r="DG171" s="1" t="s">
        <v>789</v>
      </c>
    </row>
    <row r="172" spans="1:111">
      <c r="A172" s="232" t="s">
        <v>4537</v>
      </c>
      <c r="B172" s="1" t="s">
        <v>699</v>
      </c>
      <c r="C172" s="1" t="s">
        <v>700</v>
      </c>
      <c r="D172" s="1" t="s">
        <v>818</v>
      </c>
      <c r="E172" s="1" t="s">
        <v>819</v>
      </c>
      <c r="F172" s="1" t="s">
        <v>820</v>
      </c>
      <c r="G172" s="1" t="s">
        <v>166</v>
      </c>
      <c r="H172" s="228">
        <v>46237</v>
      </c>
      <c r="I172" s="1" t="s">
        <v>3124</v>
      </c>
      <c r="J172" s="1" t="s">
        <v>3125</v>
      </c>
      <c r="K172" s="1" t="s">
        <v>3126</v>
      </c>
      <c r="L172" s="1" t="s">
        <v>788</v>
      </c>
      <c r="M172" s="1" t="s">
        <v>789</v>
      </c>
      <c r="N172" s="1" t="s">
        <v>796</v>
      </c>
      <c r="O172" s="1" t="s">
        <v>797</v>
      </c>
      <c r="P172" s="1" t="s">
        <v>196</v>
      </c>
      <c r="Q172" s="1" t="s">
        <v>196</v>
      </c>
      <c r="R172" s="229">
        <v>0</v>
      </c>
      <c r="S172" s="229">
        <v>0.70833333333333337</v>
      </c>
      <c r="T172" s="1" t="s">
        <v>707</v>
      </c>
      <c r="U172" s="1" t="s">
        <v>196</v>
      </c>
      <c r="V172" s="1" t="s">
        <v>196</v>
      </c>
      <c r="W172" s="1" t="s">
        <v>196</v>
      </c>
      <c r="X172" s="1" t="s">
        <v>196</v>
      </c>
      <c r="Y172" s="1" t="s">
        <v>196</v>
      </c>
      <c r="Z172" s="1" t="s">
        <v>196</v>
      </c>
      <c r="AA172" s="1" t="s">
        <v>707</v>
      </c>
      <c r="AB172" s="1" t="s">
        <v>707</v>
      </c>
      <c r="AC172" s="1" t="s">
        <v>707</v>
      </c>
      <c r="AD172" s="1" t="s">
        <v>707</v>
      </c>
      <c r="AE172" s="1" t="s">
        <v>196</v>
      </c>
      <c r="AF172" s="1" t="s">
        <v>196</v>
      </c>
      <c r="AG172" s="1" t="s">
        <v>196</v>
      </c>
      <c r="AH172" s="1" t="s">
        <v>196</v>
      </c>
      <c r="AI172" s="1" t="s">
        <v>3127</v>
      </c>
      <c r="AJ172" s="1" t="s">
        <v>276</v>
      </c>
      <c r="AK172" s="1" t="s">
        <v>196</v>
      </c>
      <c r="AL172" s="1" t="s">
        <v>196</v>
      </c>
      <c r="AM172" s="1">
        <v>40</v>
      </c>
      <c r="AN172" s="1">
        <v>20</v>
      </c>
      <c r="AO172" s="1">
        <v>20</v>
      </c>
      <c r="AP172" s="1">
        <v>20</v>
      </c>
      <c r="AQ172" s="1">
        <v>40</v>
      </c>
      <c r="AR172" s="228">
        <v>46237</v>
      </c>
      <c r="AS172" s="228">
        <v>46244</v>
      </c>
      <c r="AT172" s="228">
        <v>46237</v>
      </c>
      <c r="AU172" s="228">
        <v>46237</v>
      </c>
      <c r="AV172" s="1" t="s">
        <v>166</v>
      </c>
      <c r="AW172" s="1" t="s">
        <v>196</v>
      </c>
      <c r="AX172" s="1" t="s">
        <v>196</v>
      </c>
      <c r="AY172" s="1" t="s">
        <v>764</v>
      </c>
      <c r="AZ172" s="1" t="s">
        <v>765</v>
      </c>
      <c r="BA172" s="1" t="s">
        <v>196</v>
      </c>
      <c r="BB172" s="228">
        <v>46244</v>
      </c>
      <c r="BC172" s="228">
        <v>46244</v>
      </c>
      <c r="BD172" s="1" t="s">
        <v>712</v>
      </c>
      <c r="BE172" s="228">
        <v>46237</v>
      </c>
      <c r="BF172" s="1" t="s">
        <v>712</v>
      </c>
      <c r="BG172" s="228">
        <v>46237</v>
      </c>
      <c r="BH172" s="1">
        <v>20</v>
      </c>
      <c r="BI172" s="1">
        <v>40</v>
      </c>
      <c r="BJ172" s="1" t="s">
        <v>3128</v>
      </c>
      <c r="BK172" s="1" t="s">
        <v>3129</v>
      </c>
      <c r="BL172" s="1" t="s">
        <v>196</v>
      </c>
      <c r="BM172" s="1" t="s">
        <v>196</v>
      </c>
      <c r="BN172" s="1" t="s">
        <v>196</v>
      </c>
      <c r="BO172" s="1" t="s">
        <v>196</v>
      </c>
      <c r="BP172" s="1" t="s">
        <v>196</v>
      </c>
      <c r="BQ172" s="1" t="s">
        <v>196</v>
      </c>
      <c r="BR172" s="1" t="s">
        <v>196</v>
      </c>
      <c r="BS172" s="1" t="s">
        <v>196</v>
      </c>
      <c r="BT172" s="1" t="s">
        <v>3130</v>
      </c>
      <c r="BU172" s="1" t="s">
        <v>3131</v>
      </c>
      <c r="BV172" s="1" t="s">
        <v>196</v>
      </c>
      <c r="BW172" s="1" t="s">
        <v>196</v>
      </c>
      <c r="BX172" s="1" t="s">
        <v>196</v>
      </c>
      <c r="BY172" s="1" t="s">
        <v>196</v>
      </c>
      <c r="BZ172" s="1" t="s">
        <v>196</v>
      </c>
      <c r="CA172" s="1" t="s">
        <v>196</v>
      </c>
      <c r="CB172" s="1" t="s">
        <v>196</v>
      </c>
      <c r="CC172" s="1" t="s">
        <v>196</v>
      </c>
      <c r="CD172" s="1" t="s">
        <v>3132</v>
      </c>
      <c r="CE172" s="1" t="s">
        <v>196</v>
      </c>
      <c r="CF172" s="1" t="s">
        <v>196</v>
      </c>
      <c r="CG172" s="1" t="s">
        <v>196</v>
      </c>
      <c r="CH172" s="1" t="s">
        <v>196</v>
      </c>
      <c r="CI172" s="1" t="s">
        <v>196</v>
      </c>
      <c r="CJ172" s="1" t="s">
        <v>196</v>
      </c>
      <c r="CK172" s="1" t="s">
        <v>196</v>
      </c>
      <c r="CL172" s="1" t="s">
        <v>196</v>
      </c>
      <c r="CM172" s="1" t="s">
        <v>196</v>
      </c>
      <c r="CN172" s="1" t="s">
        <v>3127</v>
      </c>
      <c r="CO172" s="1" t="s">
        <v>196</v>
      </c>
      <c r="CP172" s="1" t="s">
        <v>196</v>
      </c>
      <c r="CQ172" s="1" t="s">
        <v>196</v>
      </c>
      <c r="CR172" s="1" t="s">
        <v>196</v>
      </c>
      <c r="CS172" s="1" t="s">
        <v>196</v>
      </c>
      <c r="CT172" s="1" t="s">
        <v>196</v>
      </c>
      <c r="CU172" s="1" t="s">
        <v>196</v>
      </c>
      <c r="CV172" s="1" t="s">
        <v>196</v>
      </c>
      <c r="CW172" s="1" t="s">
        <v>196</v>
      </c>
      <c r="CX172" s="1" t="s">
        <v>3221</v>
      </c>
      <c r="CY172" s="1" t="s">
        <v>3222</v>
      </c>
      <c r="CZ172" s="1" t="s">
        <v>3222</v>
      </c>
      <c r="DA172" s="1" t="s">
        <v>3224</v>
      </c>
      <c r="DB172" s="1" t="s">
        <v>3224</v>
      </c>
      <c r="DC172" s="1" t="s">
        <v>707</v>
      </c>
      <c r="DD172" s="1" t="s">
        <v>707</v>
      </c>
      <c r="DE172" s="1" t="s">
        <v>707</v>
      </c>
      <c r="DF172" s="1" t="s">
        <v>796</v>
      </c>
      <c r="DG172" s="1" t="s">
        <v>797</v>
      </c>
    </row>
    <row r="173" spans="1:111">
      <c r="A173" s="232" t="s">
        <v>4537</v>
      </c>
      <c r="B173" s="1" t="s">
        <v>699</v>
      </c>
      <c r="C173" s="1" t="s">
        <v>700</v>
      </c>
      <c r="D173" s="1" t="s">
        <v>851</v>
      </c>
      <c r="E173" s="1" t="s">
        <v>852</v>
      </c>
      <c r="F173" s="1" t="s">
        <v>787</v>
      </c>
      <c r="G173" s="1" t="s">
        <v>36</v>
      </c>
      <c r="H173" s="228">
        <v>46237</v>
      </c>
      <c r="I173" s="1" t="s">
        <v>370</v>
      </c>
      <c r="J173" s="1" t="s">
        <v>3135</v>
      </c>
      <c r="K173" s="1" t="s">
        <v>3136</v>
      </c>
      <c r="L173" s="1" t="s">
        <v>713</v>
      </c>
      <c r="M173" s="1" t="s">
        <v>714</v>
      </c>
      <c r="N173" s="1" t="s">
        <v>716</v>
      </c>
      <c r="O173" s="1" t="s">
        <v>717</v>
      </c>
      <c r="P173" s="1" t="s">
        <v>705</v>
      </c>
      <c r="Q173" s="1" t="s">
        <v>706</v>
      </c>
      <c r="R173" s="229">
        <v>0</v>
      </c>
      <c r="S173" s="229">
        <v>0.6020833333333333</v>
      </c>
      <c r="T173" s="1" t="s">
        <v>707</v>
      </c>
      <c r="U173" s="1" t="s">
        <v>196</v>
      </c>
      <c r="V173" s="1" t="s">
        <v>196</v>
      </c>
      <c r="W173" s="1" t="s">
        <v>196</v>
      </c>
      <c r="X173" s="1" t="s">
        <v>196</v>
      </c>
      <c r="Y173" s="1" t="s">
        <v>196</v>
      </c>
      <c r="Z173" s="1" t="s">
        <v>196</v>
      </c>
      <c r="AA173" s="1" t="s">
        <v>707</v>
      </c>
      <c r="AB173" s="1" t="s">
        <v>707</v>
      </c>
      <c r="AC173" s="1" t="s">
        <v>726</v>
      </c>
      <c r="AD173" s="1" t="s">
        <v>727</v>
      </c>
      <c r="AE173" s="1" t="s">
        <v>1771</v>
      </c>
      <c r="AF173" s="1" t="s">
        <v>196</v>
      </c>
      <c r="AG173" s="1" t="s">
        <v>1866</v>
      </c>
      <c r="AH173" s="1" t="s">
        <v>196</v>
      </c>
      <c r="AI173" s="1" t="s">
        <v>1865</v>
      </c>
      <c r="AJ173" s="1" t="s">
        <v>196</v>
      </c>
      <c r="AK173" s="1" t="s">
        <v>1866</v>
      </c>
      <c r="AL173" s="1" t="s">
        <v>196</v>
      </c>
      <c r="AM173" s="1">
        <v>400</v>
      </c>
      <c r="AN173" s="1">
        <v>400</v>
      </c>
      <c r="AO173" s="1">
        <v>400</v>
      </c>
      <c r="AP173" s="1">
        <v>400</v>
      </c>
      <c r="AQ173" s="1">
        <v>400</v>
      </c>
      <c r="AR173" s="228">
        <v>46237</v>
      </c>
      <c r="AS173" s="228">
        <v>46244</v>
      </c>
      <c r="AT173" s="228">
        <v>46237</v>
      </c>
      <c r="AU173" s="228">
        <v>46237</v>
      </c>
      <c r="AV173" s="1" t="s">
        <v>1071</v>
      </c>
      <c r="AW173" s="1" t="s">
        <v>196</v>
      </c>
      <c r="AX173" s="1" t="s">
        <v>196</v>
      </c>
      <c r="AY173" s="1" t="s">
        <v>764</v>
      </c>
      <c r="AZ173" s="1" t="s">
        <v>765</v>
      </c>
      <c r="BA173" s="1" t="s">
        <v>196</v>
      </c>
      <c r="BB173" s="228">
        <v>46244</v>
      </c>
      <c r="BC173" s="228">
        <v>46244</v>
      </c>
      <c r="BD173" s="1" t="s">
        <v>712</v>
      </c>
      <c r="BE173" s="228">
        <v>46237</v>
      </c>
      <c r="BF173" s="1" t="s">
        <v>712</v>
      </c>
      <c r="BG173" s="228">
        <v>46237</v>
      </c>
      <c r="BH173" s="1">
        <v>400</v>
      </c>
      <c r="BI173" s="1">
        <v>400</v>
      </c>
      <c r="BJ173" s="1" t="s">
        <v>1774</v>
      </c>
      <c r="BK173" s="1" t="s">
        <v>196</v>
      </c>
      <c r="BL173" s="1" t="s">
        <v>196</v>
      </c>
      <c r="BM173" s="1" t="s">
        <v>196</v>
      </c>
      <c r="BN173" s="1" t="s">
        <v>196</v>
      </c>
      <c r="BO173" s="1" t="s">
        <v>196</v>
      </c>
      <c r="BP173" s="1" t="s">
        <v>196</v>
      </c>
      <c r="BQ173" s="1" t="s">
        <v>196</v>
      </c>
      <c r="BR173" s="1" t="s">
        <v>196</v>
      </c>
      <c r="BS173" s="1" t="s">
        <v>196</v>
      </c>
      <c r="BT173" s="1" t="s">
        <v>1771</v>
      </c>
      <c r="BU173" s="1" t="s">
        <v>196</v>
      </c>
      <c r="BV173" s="1" t="s">
        <v>196</v>
      </c>
      <c r="BW173" s="1" t="s">
        <v>196</v>
      </c>
      <c r="BX173" s="1" t="s">
        <v>196</v>
      </c>
      <c r="BY173" s="1" t="s">
        <v>196</v>
      </c>
      <c r="BZ173" s="1" t="s">
        <v>196</v>
      </c>
      <c r="CA173" s="1" t="s">
        <v>196</v>
      </c>
      <c r="CB173" s="1" t="s">
        <v>196</v>
      </c>
      <c r="CC173" s="1" t="s">
        <v>196</v>
      </c>
      <c r="CD173" s="1" t="s">
        <v>1233</v>
      </c>
      <c r="CE173" s="1" t="s">
        <v>196</v>
      </c>
      <c r="CF173" s="1" t="s">
        <v>196</v>
      </c>
      <c r="CG173" s="1" t="s">
        <v>196</v>
      </c>
      <c r="CH173" s="1" t="s">
        <v>196</v>
      </c>
      <c r="CI173" s="1" t="s">
        <v>196</v>
      </c>
      <c r="CJ173" s="1" t="s">
        <v>196</v>
      </c>
      <c r="CK173" s="1" t="s">
        <v>196</v>
      </c>
      <c r="CL173" s="1" t="s">
        <v>196</v>
      </c>
      <c r="CM173" s="1" t="s">
        <v>196</v>
      </c>
      <c r="CN173" s="1" t="s">
        <v>1865</v>
      </c>
      <c r="CO173" s="1" t="s">
        <v>196</v>
      </c>
      <c r="CP173" s="1" t="s">
        <v>196</v>
      </c>
      <c r="CQ173" s="1" t="s">
        <v>196</v>
      </c>
      <c r="CR173" s="1" t="s">
        <v>196</v>
      </c>
      <c r="CS173" s="1" t="s">
        <v>196</v>
      </c>
      <c r="CT173" s="1" t="s">
        <v>196</v>
      </c>
      <c r="CU173" s="1" t="s">
        <v>196</v>
      </c>
      <c r="CV173" s="1" t="s">
        <v>196</v>
      </c>
      <c r="CW173" s="1" t="s">
        <v>196</v>
      </c>
      <c r="CX173" s="1" t="s">
        <v>3221</v>
      </c>
      <c r="CY173" s="1" t="s">
        <v>3222</v>
      </c>
      <c r="CZ173" s="1" t="s">
        <v>3222</v>
      </c>
      <c r="DA173" s="1" t="s">
        <v>3359</v>
      </c>
      <c r="DB173" s="1" t="s">
        <v>3360</v>
      </c>
      <c r="DC173" s="1" t="s">
        <v>707</v>
      </c>
      <c r="DD173" s="1" t="s">
        <v>707</v>
      </c>
      <c r="DE173" s="1" t="s">
        <v>707</v>
      </c>
      <c r="DF173" s="1" t="s">
        <v>705</v>
      </c>
      <c r="DG173" s="1" t="s">
        <v>706</v>
      </c>
    </row>
    <row r="174" spans="1:111">
      <c r="A174" s="232" t="s">
        <v>4537</v>
      </c>
      <c r="B174" s="1" t="s">
        <v>699</v>
      </c>
      <c r="C174" s="1" t="s">
        <v>700</v>
      </c>
      <c r="D174" s="1" t="s">
        <v>851</v>
      </c>
      <c r="E174" s="1" t="s">
        <v>852</v>
      </c>
      <c r="F174" s="1" t="s">
        <v>787</v>
      </c>
      <c r="G174" s="1" t="s">
        <v>36</v>
      </c>
      <c r="H174" s="228">
        <v>46237</v>
      </c>
      <c r="I174" s="1" t="s">
        <v>380</v>
      </c>
      <c r="J174" s="1" t="s">
        <v>3137</v>
      </c>
      <c r="K174" s="1" t="s">
        <v>3138</v>
      </c>
      <c r="L174" s="1" t="s">
        <v>713</v>
      </c>
      <c r="M174" s="1" t="s">
        <v>714</v>
      </c>
      <c r="N174" s="1" t="s">
        <v>716</v>
      </c>
      <c r="O174" s="1" t="s">
        <v>717</v>
      </c>
      <c r="P174" s="1" t="s">
        <v>705</v>
      </c>
      <c r="Q174" s="1" t="s">
        <v>706</v>
      </c>
      <c r="R174" s="229">
        <v>0</v>
      </c>
      <c r="S174" s="229">
        <v>0.72916666666666663</v>
      </c>
      <c r="T174" s="1" t="s">
        <v>726</v>
      </c>
      <c r="U174" s="1" t="s">
        <v>713</v>
      </c>
      <c r="V174" s="1" t="s">
        <v>714</v>
      </c>
      <c r="W174" s="1" t="s">
        <v>716</v>
      </c>
      <c r="X174" s="1" t="s">
        <v>717</v>
      </c>
      <c r="Y174" s="1" t="s">
        <v>705</v>
      </c>
      <c r="Z174" s="1" t="s">
        <v>706</v>
      </c>
      <c r="AA174" s="1" t="s">
        <v>799</v>
      </c>
      <c r="AB174" s="1" t="s">
        <v>737</v>
      </c>
      <c r="AC174" s="1" t="s">
        <v>1155</v>
      </c>
      <c r="AD174" s="1" t="s">
        <v>1002</v>
      </c>
      <c r="AE174" s="1" t="s">
        <v>224</v>
      </c>
      <c r="AF174" s="1" t="s">
        <v>196</v>
      </c>
      <c r="AG174" s="1" t="s">
        <v>152</v>
      </c>
      <c r="AH174" s="1" t="s">
        <v>196</v>
      </c>
      <c r="AI174" s="1" t="s">
        <v>3139</v>
      </c>
      <c r="AJ174" s="1" t="s">
        <v>196</v>
      </c>
      <c r="AK174" s="1" t="s">
        <v>152</v>
      </c>
      <c r="AL174" s="1" t="s">
        <v>196</v>
      </c>
      <c r="AM174" s="1">
        <v>6000</v>
      </c>
      <c r="AN174" s="1">
        <v>6000</v>
      </c>
      <c r="AO174" s="1">
        <v>1500</v>
      </c>
      <c r="AP174" s="1">
        <v>1200</v>
      </c>
      <c r="AQ174" s="1">
        <v>1100</v>
      </c>
      <c r="AR174" s="228">
        <v>46237</v>
      </c>
      <c r="AS174" s="228">
        <v>46244</v>
      </c>
      <c r="AT174" s="228">
        <v>46237</v>
      </c>
      <c r="AU174" s="228">
        <v>46238</v>
      </c>
      <c r="AV174" s="1" t="s">
        <v>1071</v>
      </c>
      <c r="AW174" s="1" t="s">
        <v>196</v>
      </c>
      <c r="AX174" s="1" t="s">
        <v>196</v>
      </c>
      <c r="AY174" s="1" t="s">
        <v>764</v>
      </c>
      <c r="AZ174" s="1" t="s">
        <v>765</v>
      </c>
      <c r="BA174" s="1" t="s">
        <v>196</v>
      </c>
      <c r="BB174" s="228">
        <v>46244</v>
      </c>
      <c r="BC174" s="228">
        <v>46244</v>
      </c>
      <c r="BD174" s="1" t="s">
        <v>712</v>
      </c>
      <c r="BE174" s="228">
        <v>46238</v>
      </c>
      <c r="BF174" s="1" t="s">
        <v>712</v>
      </c>
      <c r="BG174" s="228">
        <v>46238</v>
      </c>
      <c r="BH174" s="1">
        <v>6000</v>
      </c>
      <c r="BI174" s="1">
        <v>6000</v>
      </c>
      <c r="BJ174" s="1" t="s">
        <v>1072</v>
      </c>
      <c r="BK174" s="1" t="s">
        <v>196</v>
      </c>
      <c r="BL174" s="1" t="s">
        <v>196</v>
      </c>
      <c r="BM174" s="1" t="s">
        <v>196</v>
      </c>
      <c r="BN174" s="1" t="s">
        <v>196</v>
      </c>
      <c r="BO174" s="1" t="s">
        <v>196</v>
      </c>
      <c r="BP174" s="1" t="s">
        <v>196</v>
      </c>
      <c r="BQ174" s="1" t="s">
        <v>196</v>
      </c>
      <c r="BR174" s="1" t="s">
        <v>196</v>
      </c>
      <c r="BS174" s="1" t="s">
        <v>196</v>
      </c>
      <c r="BT174" s="1" t="s">
        <v>224</v>
      </c>
      <c r="BU174" s="1" t="s">
        <v>196</v>
      </c>
      <c r="BV174" s="1" t="s">
        <v>196</v>
      </c>
      <c r="BW174" s="1" t="s">
        <v>196</v>
      </c>
      <c r="BX174" s="1" t="s">
        <v>196</v>
      </c>
      <c r="BY174" s="1" t="s">
        <v>196</v>
      </c>
      <c r="BZ174" s="1" t="s">
        <v>196</v>
      </c>
      <c r="CA174" s="1" t="s">
        <v>196</v>
      </c>
      <c r="CB174" s="1" t="s">
        <v>196</v>
      </c>
      <c r="CC174" s="1" t="s">
        <v>196</v>
      </c>
      <c r="CD174" s="1" t="s">
        <v>854</v>
      </c>
      <c r="CE174" s="1" t="s">
        <v>196</v>
      </c>
      <c r="CF174" s="1" t="s">
        <v>196</v>
      </c>
      <c r="CG174" s="1" t="s">
        <v>196</v>
      </c>
      <c r="CH174" s="1" t="s">
        <v>196</v>
      </c>
      <c r="CI174" s="1" t="s">
        <v>196</v>
      </c>
      <c r="CJ174" s="1" t="s">
        <v>196</v>
      </c>
      <c r="CK174" s="1" t="s">
        <v>196</v>
      </c>
      <c r="CL174" s="1" t="s">
        <v>196</v>
      </c>
      <c r="CM174" s="1" t="s">
        <v>196</v>
      </c>
      <c r="CN174" s="1" t="s">
        <v>3139</v>
      </c>
      <c r="CO174" s="1" t="s">
        <v>196</v>
      </c>
      <c r="CP174" s="1" t="s">
        <v>196</v>
      </c>
      <c r="CQ174" s="1" t="s">
        <v>196</v>
      </c>
      <c r="CR174" s="1" t="s">
        <v>196</v>
      </c>
      <c r="CS174" s="1" t="s">
        <v>196</v>
      </c>
      <c r="CT174" s="1" t="s">
        <v>196</v>
      </c>
      <c r="CU174" s="1" t="s">
        <v>196</v>
      </c>
      <c r="CV174" s="1" t="s">
        <v>196</v>
      </c>
      <c r="CW174" s="1" t="s">
        <v>196</v>
      </c>
      <c r="CX174" s="1" t="s">
        <v>3221</v>
      </c>
      <c r="CY174" s="1" t="s">
        <v>3222</v>
      </c>
      <c r="CZ174" s="1" t="s">
        <v>3222</v>
      </c>
      <c r="DA174" s="1" t="s">
        <v>3360</v>
      </c>
      <c r="DB174" s="1" t="s">
        <v>3287</v>
      </c>
      <c r="DC174" s="1" t="s">
        <v>737</v>
      </c>
      <c r="DD174" s="1" t="s">
        <v>799</v>
      </c>
      <c r="DE174" s="1" t="s">
        <v>726</v>
      </c>
      <c r="DF174" s="1" t="s">
        <v>705</v>
      </c>
      <c r="DG174" s="1" t="s">
        <v>706</v>
      </c>
    </row>
    <row r="175" spans="1:111">
      <c r="A175" s="232" t="s">
        <v>4537</v>
      </c>
      <c r="B175" s="1" t="s">
        <v>699</v>
      </c>
      <c r="C175" s="1" t="s">
        <v>700</v>
      </c>
      <c r="D175" s="1" t="s">
        <v>851</v>
      </c>
      <c r="E175" s="1" t="s">
        <v>852</v>
      </c>
      <c r="F175" s="1" t="s">
        <v>855</v>
      </c>
      <c r="G175" s="1" t="s">
        <v>39</v>
      </c>
      <c r="H175" s="228">
        <v>46237</v>
      </c>
      <c r="I175" s="1" t="s">
        <v>357</v>
      </c>
      <c r="J175" s="1" t="s">
        <v>3140</v>
      </c>
      <c r="K175" s="1" t="s">
        <v>3141</v>
      </c>
      <c r="L175" s="1" t="s">
        <v>713</v>
      </c>
      <c r="M175" s="1" t="s">
        <v>714</v>
      </c>
      <c r="N175" s="1" t="s">
        <v>716</v>
      </c>
      <c r="O175" s="1" t="s">
        <v>717</v>
      </c>
      <c r="P175" s="1" t="s">
        <v>705</v>
      </c>
      <c r="Q175" s="1" t="s">
        <v>706</v>
      </c>
      <c r="R175" s="229">
        <v>0</v>
      </c>
      <c r="S175" s="229">
        <v>0.58125000000000004</v>
      </c>
      <c r="T175" s="1" t="s">
        <v>707</v>
      </c>
      <c r="U175" s="1" t="s">
        <v>196</v>
      </c>
      <c r="V175" s="1" t="s">
        <v>196</v>
      </c>
      <c r="W175" s="1" t="s">
        <v>196</v>
      </c>
      <c r="X175" s="1" t="s">
        <v>196</v>
      </c>
      <c r="Y175" s="1" t="s">
        <v>196</v>
      </c>
      <c r="Z175" s="1" t="s">
        <v>196</v>
      </c>
      <c r="AA175" s="1" t="s">
        <v>1037</v>
      </c>
      <c r="AB175" s="1" t="s">
        <v>743</v>
      </c>
      <c r="AC175" s="1" t="s">
        <v>1010</v>
      </c>
      <c r="AD175" s="1" t="s">
        <v>3142</v>
      </c>
      <c r="AE175" s="1" t="s">
        <v>196</v>
      </c>
      <c r="AF175" s="1" t="s">
        <v>196</v>
      </c>
      <c r="AG175" s="1" t="s">
        <v>196</v>
      </c>
      <c r="AH175" s="1" t="s">
        <v>196</v>
      </c>
      <c r="AI175" s="1" t="s">
        <v>1065</v>
      </c>
      <c r="AJ175" s="1" t="s">
        <v>276</v>
      </c>
      <c r="AK175" s="1" t="s">
        <v>88</v>
      </c>
      <c r="AL175" s="1" t="s">
        <v>14</v>
      </c>
      <c r="AM175" s="1">
        <v>3187</v>
      </c>
      <c r="AN175" s="1">
        <v>1600</v>
      </c>
      <c r="AO175" s="1">
        <v>1600</v>
      </c>
      <c r="AP175" s="1">
        <v>1600</v>
      </c>
      <c r="AQ175" s="1">
        <v>2600</v>
      </c>
      <c r="AR175" s="228">
        <v>46237</v>
      </c>
      <c r="AS175" s="228">
        <v>46241</v>
      </c>
      <c r="AT175" s="228">
        <v>46237</v>
      </c>
      <c r="AU175" s="228">
        <v>46237</v>
      </c>
      <c r="AV175" s="1" t="s">
        <v>39</v>
      </c>
      <c r="AW175" s="1" t="s">
        <v>196</v>
      </c>
      <c r="AX175" s="1" t="s">
        <v>1066</v>
      </c>
      <c r="AY175" s="1" t="s">
        <v>710</v>
      </c>
      <c r="AZ175" s="1" t="s">
        <v>711</v>
      </c>
      <c r="BA175" s="1" t="s">
        <v>196</v>
      </c>
      <c r="BB175" s="228">
        <v>46241</v>
      </c>
      <c r="BC175" s="228">
        <v>46241</v>
      </c>
      <c r="BD175" s="1" t="s">
        <v>712</v>
      </c>
      <c r="BE175" s="228">
        <v>46239</v>
      </c>
      <c r="BF175" s="1" t="s">
        <v>712</v>
      </c>
      <c r="BG175" s="228">
        <v>46239</v>
      </c>
      <c r="BH175" s="1">
        <v>1600</v>
      </c>
      <c r="BI175" s="1">
        <v>3187</v>
      </c>
      <c r="BJ175" s="1" t="s">
        <v>1067</v>
      </c>
      <c r="BK175" s="1" t="s">
        <v>1067</v>
      </c>
      <c r="BL175" s="1" t="s">
        <v>1067</v>
      </c>
      <c r="BM175" s="1" t="s">
        <v>196</v>
      </c>
      <c r="BN175" s="1" t="s">
        <v>196</v>
      </c>
      <c r="BO175" s="1" t="s">
        <v>196</v>
      </c>
      <c r="BP175" s="1" t="s">
        <v>196</v>
      </c>
      <c r="BQ175" s="1" t="s">
        <v>196</v>
      </c>
      <c r="BR175" s="1" t="s">
        <v>196</v>
      </c>
      <c r="BS175" s="1" t="s">
        <v>196</v>
      </c>
      <c r="BT175" s="1" t="s">
        <v>1077</v>
      </c>
      <c r="BU175" s="1" t="s">
        <v>3382</v>
      </c>
      <c r="BV175" s="1" t="s">
        <v>1581</v>
      </c>
      <c r="BW175" s="1" t="s">
        <v>196</v>
      </c>
      <c r="BX175" s="1" t="s">
        <v>196</v>
      </c>
      <c r="BY175" s="1" t="s">
        <v>196</v>
      </c>
      <c r="BZ175" s="1" t="s">
        <v>196</v>
      </c>
      <c r="CA175" s="1" t="s">
        <v>196</v>
      </c>
      <c r="CB175" s="1" t="s">
        <v>196</v>
      </c>
      <c r="CC175" s="1" t="s">
        <v>196</v>
      </c>
      <c r="CD175" s="1" t="s">
        <v>1068</v>
      </c>
      <c r="CE175" s="1" t="s">
        <v>196</v>
      </c>
      <c r="CF175" s="1" t="s">
        <v>196</v>
      </c>
      <c r="CG175" s="1" t="s">
        <v>196</v>
      </c>
      <c r="CH175" s="1" t="s">
        <v>196</v>
      </c>
      <c r="CI175" s="1" t="s">
        <v>196</v>
      </c>
      <c r="CJ175" s="1" t="s">
        <v>196</v>
      </c>
      <c r="CK175" s="1" t="s">
        <v>196</v>
      </c>
      <c r="CL175" s="1" t="s">
        <v>196</v>
      </c>
      <c r="CM175" s="1" t="s">
        <v>196</v>
      </c>
      <c r="CN175" s="1" t="s">
        <v>1065</v>
      </c>
      <c r="CO175" s="1" t="s">
        <v>196</v>
      </c>
      <c r="CP175" s="1" t="s">
        <v>196</v>
      </c>
      <c r="CQ175" s="1" t="s">
        <v>196</v>
      </c>
      <c r="CR175" s="1" t="s">
        <v>196</v>
      </c>
      <c r="CS175" s="1" t="s">
        <v>196</v>
      </c>
      <c r="CT175" s="1" t="s">
        <v>196</v>
      </c>
      <c r="CU175" s="1" t="s">
        <v>196</v>
      </c>
      <c r="CV175" s="1" t="s">
        <v>196</v>
      </c>
      <c r="CW175" s="1" t="s">
        <v>196</v>
      </c>
      <c r="CX175" s="1" t="s">
        <v>3221</v>
      </c>
      <c r="CY175" s="1" t="s">
        <v>3222</v>
      </c>
      <c r="CZ175" s="1" t="s">
        <v>3222</v>
      </c>
      <c r="DA175" s="1" t="s">
        <v>3225</v>
      </c>
      <c r="DB175" s="1" t="s">
        <v>3359</v>
      </c>
      <c r="DC175" s="1" t="s">
        <v>743</v>
      </c>
      <c r="DD175" s="1" t="s">
        <v>1037</v>
      </c>
      <c r="DE175" s="1" t="s">
        <v>707</v>
      </c>
      <c r="DF175" s="1" t="s">
        <v>705</v>
      </c>
      <c r="DG175" s="1" t="s">
        <v>706</v>
      </c>
    </row>
    <row r="176" spans="1:111">
      <c r="A176" s="232" t="s">
        <v>4537</v>
      </c>
      <c r="B176" s="1" t="s">
        <v>699</v>
      </c>
      <c r="C176" s="1" t="s">
        <v>700</v>
      </c>
      <c r="D176" s="1" t="s">
        <v>851</v>
      </c>
      <c r="E176" s="1" t="s">
        <v>852</v>
      </c>
      <c r="F176" s="1" t="s">
        <v>850</v>
      </c>
      <c r="G176" s="1" t="s">
        <v>470</v>
      </c>
      <c r="H176" s="228">
        <v>46237</v>
      </c>
      <c r="I176" s="1" t="s">
        <v>370</v>
      </c>
      <c r="J176" s="1" t="s">
        <v>3135</v>
      </c>
      <c r="K176" s="1" t="s">
        <v>3146</v>
      </c>
      <c r="L176" s="1" t="s">
        <v>713</v>
      </c>
      <c r="M176" s="1" t="s">
        <v>714</v>
      </c>
      <c r="N176" s="1" t="s">
        <v>716</v>
      </c>
      <c r="O176" s="1" t="s">
        <v>717</v>
      </c>
      <c r="P176" s="1" t="s">
        <v>705</v>
      </c>
      <c r="Q176" s="1" t="s">
        <v>706</v>
      </c>
      <c r="R176" s="229">
        <v>0</v>
      </c>
      <c r="S176" s="229">
        <v>0.70833333333333337</v>
      </c>
      <c r="T176" s="1" t="s">
        <v>707</v>
      </c>
      <c r="U176" s="1" t="s">
        <v>196</v>
      </c>
      <c r="V176" s="1" t="s">
        <v>196</v>
      </c>
      <c r="W176" s="1" t="s">
        <v>196</v>
      </c>
      <c r="X176" s="1" t="s">
        <v>196</v>
      </c>
      <c r="Y176" s="1" t="s">
        <v>196</v>
      </c>
      <c r="Z176" s="1" t="s">
        <v>196</v>
      </c>
      <c r="AA176" s="1" t="s">
        <v>707</v>
      </c>
      <c r="AB176" s="1" t="s">
        <v>707</v>
      </c>
      <c r="AC176" s="1" t="s">
        <v>707</v>
      </c>
      <c r="AD176" s="1" t="s">
        <v>707</v>
      </c>
      <c r="AE176" s="1" t="s">
        <v>1771</v>
      </c>
      <c r="AF176" s="1" t="s">
        <v>196</v>
      </c>
      <c r="AG176" s="1" t="s">
        <v>1866</v>
      </c>
      <c r="AH176" s="1" t="s">
        <v>196</v>
      </c>
      <c r="AI176" s="1" t="s">
        <v>1865</v>
      </c>
      <c r="AJ176" s="1" t="s">
        <v>196</v>
      </c>
      <c r="AK176" s="1" t="s">
        <v>1866</v>
      </c>
      <c r="AL176" s="1" t="s">
        <v>196</v>
      </c>
      <c r="AM176" s="1">
        <v>400</v>
      </c>
      <c r="AN176" s="1">
        <v>400</v>
      </c>
      <c r="AO176" s="1">
        <v>400</v>
      </c>
      <c r="AP176" s="1">
        <v>400</v>
      </c>
      <c r="AQ176" s="1">
        <v>400</v>
      </c>
      <c r="AR176" s="228">
        <v>46237</v>
      </c>
      <c r="AS176" s="228">
        <v>46244</v>
      </c>
      <c r="AT176" s="228">
        <v>46237</v>
      </c>
      <c r="AU176" s="228">
        <v>46237</v>
      </c>
      <c r="AV176" s="1" t="s">
        <v>1071</v>
      </c>
      <c r="AW176" s="1" t="s">
        <v>196</v>
      </c>
      <c r="AX176" s="1" t="s">
        <v>196</v>
      </c>
      <c r="AY176" s="1" t="s">
        <v>764</v>
      </c>
      <c r="AZ176" s="1" t="s">
        <v>765</v>
      </c>
      <c r="BA176" s="1" t="s">
        <v>196</v>
      </c>
      <c r="BB176" s="228">
        <v>46244</v>
      </c>
      <c r="BC176" s="228">
        <v>46244</v>
      </c>
      <c r="BD176" s="1" t="s">
        <v>712</v>
      </c>
      <c r="BE176" s="228">
        <v>46237</v>
      </c>
      <c r="BF176" s="1" t="s">
        <v>712</v>
      </c>
      <c r="BG176" s="228">
        <v>46237</v>
      </c>
      <c r="BH176" s="1">
        <v>400</v>
      </c>
      <c r="BI176" s="1">
        <v>400</v>
      </c>
      <c r="BJ176" s="1" t="s">
        <v>1774</v>
      </c>
      <c r="BK176" s="1" t="s">
        <v>196</v>
      </c>
      <c r="BL176" s="1" t="s">
        <v>196</v>
      </c>
      <c r="BM176" s="1" t="s">
        <v>196</v>
      </c>
      <c r="BN176" s="1" t="s">
        <v>196</v>
      </c>
      <c r="BO176" s="1" t="s">
        <v>196</v>
      </c>
      <c r="BP176" s="1" t="s">
        <v>196</v>
      </c>
      <c r="BQ176" s="1" t="s">
        <v>196</v>
      </c>
      <c r="BR176" s="1" t="s">
        <v>196</v>
      </c>
      <c r="BS176" s="1" t="s">
        <v>196</v>
      </c>
      <c r="BT176" s="1" t="s">
        <v>1771</v>
      </c>
      <c r="BU176" s="1" t="s">
        <v>196</v>
      </c>
      <c r="BV176" s="1" t="s">
        <v>196</v>
      </c>
      <c r="BW176" s="1" t="s">
        <v>196</v>
      </c>
      <c r="BX176" s="1" t="s">
        <v>196</v>
      </c>
      <c r="BY176" s="1" t="s">
        <v>196</v>
      </c>
      <c r="BZ176" s="1" t="s">
        <v>196</v>
      </c>
      <c r="CA176" s="1" t="s">
        <v>196</v>
      </c>
      <c r="CB176" s="1" t="s">
        <v>196</v>
      </c>
      <c r="CC176" s="1" t="s">
        <v>196</v>
      </c>
      <c r="CD176" s="1" t="s">
        <v>1233</v>
      </c>
      <c r="CE176" s="1" t="s">
        <v>196</v>
      </c>
      <c r="CF176" s="1" t="s">
        <v>196</v>
      </c>
      <c r="CG176" s="1" t="s">
        <v>196</v>
      </c>
      <c r="CH176" s="1" t="s">
        <v>196</v>
      </c>
      <c r="CI176" s="1" t="s">
        <v>196</v>
      </c>
      <c r="CJ176" s="1" t="s">
        <v>196</v>
      </c>
      <c r="CK176" s="1" t="s">
        <v>196</v>
      </c>
      <c r="CL176" s="1" t="s">
        <v>196</v>
      </c>
      <c r="CM176" s="1" t="s">
        <v>196</v>
      </c>
      <c r="CN176" s="1" t="s">
        <v>1865</v>
      </c>
      <c r="CO176" s="1" t="s">
        <v>196</v>
      </c>
      <c r="CP176" s="1" t="s">
        <v>196</v>
      </c>
      <c r="CQ176" s="1" t="s">
        <v>196</v>
      </c>
      <c r="CR176" s="1" t="s">
        <v>196</v>
      </c>
      <c r="CS176" s="1" t="s">
        <v>196</v>
      </c>
      <c r="CT176" s="1" t="s">
        <v>196</v>
      </c>
      <c r="CU176" s="1" t="s">
        <v>196</v>
      </c>
      <c r="CV176" s="1" t="s">
        <v>196</v>
      </c>
      <c r="CW176" s="1" t="s">
        <v>196</v>
      </c>
      <c r="CX176" s="1" t="s">
        <v>3221</v>
      </c>
      <c r="CY176" s="1" t="s">
        <v>3222</v>
      </c>
      <c r="CZ176" s="1" t="s">
        <v>3222</v>
      </c>
      <c r="DA176" s="1" t="s">
        <v>3224</v>
      </c>
      <c r="DB176" s="1" t="s">
        <v>3224</v>
      </c>
      <c r="DC176" s="1" t="s">
        <v>707</v>
      </c>
      <c r="DD176" s="1" t="s">
        <v>707</v>
      </c>
      <c r="DE176" s="1" t="s">
        <v>707</v>
      </c>
      <c r="DF176" s="1" t="s">
        <v>705</v>
      </c>
      <c r="DG176" s="1" t="s">
        <v>706</v>
      </c>
    </row>
    <row r="177" spans="1:111">
      <c r="A177" s="232" t="s">
        <v>4537</v>
      </c>
      <c r="B177" s="1" t="s">
        <v>699</v>
      </c>
      <c r="C177" s="1" t="s">
        <v>700</v>
      </c>
      <c r="D177" s="1" t="s">
        <v>851</v>
      </c>
      <c r="E177" s="1" t="s">
        <v>852</v>
      </c>
      <c r="F177" s="1" t="s">
        <v>850</v>
      </c>
      <c r="G177" s="1" t="s">
        <v>470</v>
      </c>
      <c r="H177" s="228">
        <v>46237</v>
      </c>
      <c r="I177" s="1" t="s">
        <v>380</v>
      </c>
      <c r="J177" s="1" t="s">
        <v>3137</v>
      </c>
      <c r="K177" s="1" t="s">
        <v>3147</v>
      </c>
      <c r="L177" s="1" t="s">
        <v>713</v>
      </c>
      <c r="M177" s="1" t="s">
        <v>714</v>
      </c>
      <c r="N177" s="1" t="s">
        <v>716</v>
      </c>
      <c r="O177" s="1" t="s">
        <v>717</v>
      </c>
      <c r="P177" s="1" t="s">
        <v>705</v>
      </c>
      <c r="Q177" s="1" t="s">
        <v>706</v>
      </c>
      <c r="R177" s="229">
        <v>0</v>
      </c>
      <c r="S177" s="229">
        <v>0.70833333333333337</v>
      </c>
      <c r="T177" s="1" t="s">
        <v>707</v>
      </c>
      <c r="U177" s="1" t="s">
        <v>196</v>
      </c>
      <c r="V177" s="1" t="s">
        <v>196</v>
      </c>
      <c r="W177" s="1" t="s">
        <v>196</v>
      </c>
      <c r="X177" s="1" t="s">
        <v>196</v>
      </c>
      <c r="Y177" s="1" t="s">
        <v>196</v>
      </c>
      <c r="Z177" s="1" t="s">
        <v>196</v>
      </c>
      <c r="AA177" s="1" t="s">
        <v>707</v>
      </c>
      <c r="AB177" s="1" t="s">
        <v>707</v>
      </c>
      <c r="AC177" s="1" t="s">
        <v>707</v>
      </c>
      <c r="AD177" s="1" t="s">
        <v>707</v>
      </c>
      <c r="AE177" s="1" t="s">
        <v>224</v>
      </c>
      <c r="AF177" s="1" t="s">
        <v>196</v>
      </c>
      <c r="AG177" s="1" t="s">
        <v>152</v>
      </c>
      <c r="AH177" s="1" t="s">
        <v>196</v>
      </c>
      <c r="AI177" s="1" t="s">
        <v>3139</v>
      </c>
      <c r="AJ177" s="1" t="s">
        <v>196</v>
      </c>
      <c r="AK177" s="1" t="s">
        <v>152</v>
      </c>
      <c r="AL177" s="1" t="s">
        <v>196</v>
      </c>
      <c r="AM177" s="1">
        <v>6000</v>
      </c>
      <c r="AN177" s="1">
        <v>6000</v>
      </c>
      <c r="AO177" s="1">
        <v>1500</v>
      </c>
      <c r="AP177" s="1">
        <v>1100</v>
      </c>
      <c r="AQ177" s="1">
        <v>1100</v>
      </c>
      <c r="AR177" s="228">
        <v>46237</v>
      </c>
      <c r="AS177" s="228">
        <v>46244</v>
      </c>
      <c r="AT177" s="228">
        <v>46237</v>
      </c>
      <c r="AU177" s="228">
        <v>46238</v>
      </c>
      <c r="AV177" s="1" t="s">
        <v>1071</v>
      </c>
      <c r="AW177" s="1" t="s">
        <v>196</v>
      </c>
      <c r="AX177" s="1" t="s">
        <v>196</v>
      </c>
      <c r="AY177" s="1" t="s">
        <v>764</v>
      </c>
      <c r="AZ177" s="1" t="s">
        <v>765</v>
      </c>
      <c r="BA177" s="1" t="s">
        <v>196</v>
      </c>
      <c r="BB177" s="228">
        <v>46244</v>
      </c>
      <c r="BC177" s="228">
        <v>46244</v>
      </c>
      <c r="BD177" s="1" t="s">
        <v>712</v>
      </c>
      <c r="BE177" s="228">
        <v>46238</v>
      </c>
      <c r="BF177" s="1" t="s">
        <v>712</v>
      </c>
      <c r="BG177" s="228">
        <v>46238</v>
      </c>
      <c r="BH177" s="1">
        <v>6000</v>
      </c>
      <c r="BI177" s="1">
        <v>6000</v>
      </c>
      <c r="BJ177" s="1" t="s">
        <v>1072</v>
      </c>
      <c r="BK177" s="1" t="s">
        <v>196</v>
      </c>
      <c r="BL177" s="1" t="s">
        <v>196</v>
      </c>
      <c r="BM177" s="1" t="s">
        <v>196</v>
      </c>
      <c r="BN177" s="1" t="s">
        <v>196</v>
      </c>
      <c r="BO177" s="1" t="s">
        <v>196</v>
      </c>
      <c r="BP177" s="1" t="s">
        <v>196</v>
      </c>
      <c r="BQ177" s="1" t="s">
        <v>196</v>
      </c>
      <c r="BR177" s="1" t="s">
        <v>196</v>
      </c>
      <c r="BS177" s="1" t="s">
        <v>196</v>
      </c>
      <c r="BT177" s="1" t="s">
        <v>224</v>
      </c>
      <c r="BU177" s="1" t="s">
        <v>196</v>
      </c>
      <c r="BV177" s="1" t="s">
        <v>196</v>
      </c>
      <c r="BW177" s="1" t="s">
        <v>196</v>
      </c>
      <c r="BX177" s="1" t="s">
        <v>196</v>
      </c>
      <c r="BY177" s="1" t="s">
        <v>196</v>
      </c>
      <c r="BZ177" s="1" t="s">
        <v>196</v>
      </c>
      <c r="CA177" s="1" t="s">
        <v>196</v>
      </c>
      <c r="CB177" s="1" t="s">
        <v>196</v>
      </c>
      <c r="CC177" s="1" t="s">
        <v>196</v>
      </c>
      <c r="CD177" s="1" t="s">
        <v>854</v>
      </c>
      <c r="CE177" s="1" t="s">
        <v>196</v>
      </c>
      <c r="CF177" s="1" t="s">
        <v>196</v>
      </c>
      <c r="CG177" s="1" t="s">
        <v>196</v>
      </c>
      <c r="CH177" s="1" t="s">
        <v>196</v>
      </c>
      <c r="CI177" s="1" t="s">
        <v>196</v>
      </c>
      <c r="CJ177" s="1" t="s">
        <v>196</v>
      </c>
      <c r="CK177" s="1" t="s">
        <v>196</v>
      </c>
      <c r="CL177" s="1" t="s">
        <v>196</v>
      </c>
      <c r="CM177" s="1" t="s">
        <v>196</v>
      </c>
      <c r="CN177" s="1" t="s">
        <v>3139</v>
      </c>
      <c r="CO177" s="1" t="s">
        <v>196</v>
      </c>
      <c r="CP177" s="1" t="s">
        <v>196</v>
      </c>
      <c r="CQ177" s="1" t="s">
        <v>196</v>
      </c>
      <c r="CR177" s="1" t="s">
        <v>196</v>
      </c>
      <c r="CS177" s="1" t="s">
        <v>196</v>
      </c>
      <c r="CT177" s="1" t="s">
        <v>196</v>
      </c>
      <c r="CU177" s="1" t="s">
        <v>196</v>
      </c>
      <c r="CV177" s="1" t="s">
        <v>196</v>
      </c>
      <c r="CW177" s="1" t="s">
        <v>196</v>
      </c>
      <c r="CX177" s="1" t="s">
        <v>3221</v>
      </c>
      <c r="CY177" s="1" t="s">
        <v>3222</v>
      </c>
      <c r="CZ177" s="1" t="s">
        <v>3222</v>
      </c>
      <c r="DA177" s="1" t="s">
        <v>3224</v>
      </c>
      <c r="DB177" s="1" t="s">
        <v>3224</v>
      </c>
      <c r="DC177" s="1" t="s">
        <v>707</v>
      </c>
      <c r="DD177" s="1" t="s">
        <v>707</v>
      </c>
      <c r="DE177" s="1" t="s">
        <v>707</v>
      </c>
      <c r="DF177" s="1" t="s">
        <v>705</v>
      </c>
      <c r="DG177" s="1" t="s">
        <v>706</v>
      </c>
    </row>
    <row r="178" spans="1:111">
      <c r="A178" s="232" t="s">
        <v>4537</v>
      </c>
      <c r="B178" s="1" t="s">
        <v>699</v>
      </c>
      <c r="C178" s="1" t="s">
        <v>700</v>
      </c>
      <c r="D178" s="1" t="s">
        <v>869</v>
      </c>
      <c r="E178" s="1" t="s">
        <v>870</v>
      </c>
      <c r="F178" s="1" t="s">
        <v>877</v>
      </c>
      <c r="G178" s="1" t="s">
        <v>502</v>
      </c>
      <c r="H178" s="228">
        <v>46237</v>
      </c>
      <c r="I178" s="1" t="s">
        <v>346</v>
      </c>
      <c r="J178" s="1" t="s">
        <v>3112</v>
      </c>
      <c r="K178" s="1" t="s">
        <v>3149</v>
      </c>
      <c r="L178" s="1" t="s">
        <v>713</v>
      </c>
      <c r="M178" s="1" t="s">
        <v>714</v>
      </c>
      <c r="N178" s="1" t="s">
        <v>705</v>
      </c>
      <c r="O178" s="1" t="s">
        <v>706</v>
      </c>
      <c r="P178" s="1" t="s">
        <v>196</v>
      </c>
      <c r="Q178" s="1" t="s">
        <v>196</v>
      </c>
      <c r="R178" s="229">
        <v>0</v>
      </c>
      <c r="S178" s="229">
        <v>0.70833333333333337</v>
      </c>
      <c r="T178" s="1" t="s">
        <v>707</v>
      </c>
      <c r="U178" s="1" t="s">
        <v>196</v>
      </c>
      <c r="V178" s="1" t="s">
        <v>196</v>
      </c>
      <c r="W178" s="1" t="s">
        <v>196</v>
      </c>
      <c r="X178" s="1" t="s">
        <v>196</v>
      </c>
      <c r="Y178" s="1" t="s">
        <v>196</v>
      </c>
      <c r="Z178" s="1" t="s">
        <v>196</v>
      </c>
      <c r="AA178" s="1" t="s">
        <v>707</v>
      </c>
      <c r="AB178" s="1" t="s">
        <v>707</v>
      </c>
      <c r="AC178" s="1" t="s">
        <v>707</v>
      </c>
      <c r="AD178" s="1" t="s">
        <v>707</v>
      </c>
      <c r="AE178" s="1" t="s">
        <v>806</v>
      </c>
      <c r="AF178" s="1" t="s">
        <v>276</v>
      </c>
      <c r="AG178" s="1" t="s">
        <v>196</v>
      </c>
      <c r="AH178" s="1" t="s">
        <v>105</v>
      </c>
      <c r="AI178" s="1" t="s">
        <v>807</v>
      </c>
      <c r="AJ178" s="1" t="s">
        <v>276</v>
      </c>
      <c r="AK178" s="1" t="s">
        <v>196</v>
      </c>
      <c r="AL178" s="1" t="s">
        <v>122</v>
      </c>
      <c r="AM178" s="1">
        <v>4500</v>
      </c>
      <c r="AN178" s="1">
        <v>4500</v>
      </c>
      <c r="AO178" s="1">
        <v>2700</v>
      </c>
      <c r="AP178" s="1">
        <v>1200</v>
      </c>
      <c r="AQ178" s="1">
        <v>1200</v>
      </c>
      <c r="AR178" s="228">
        <v>46237</v>
      </c>
      <c r="AS178" s="228">
        <v>46241</v>
      </c>
      <c r="AT178" s="228">
        <v>46234</v>
      </c>
      <c r="AU178" s="228">
        <v>46238</v>
      </c>
      <c r="AV178" s="1" t="s">
        <v>491</v>
      </c>
      <c r="AW178" s="1" t="s">
        <v>196</v>
      </c>
      <c r="AX178" s="1" t="s">
        <v>196</v>
      </c>
      <c r="AY178" s="1" t="s">
        <v>710</v>
      </c>
      <c r="AZ178" s="1" t="s">
        <v>711</v>
      </c>
      <c r="BA178" s="1" t="s">
        <v>196</v>
      </c>
      <c r="BB178" s="228">
        <v>46241</v>
      </c>
      <c r="BC178" s="228">
        <v>46241</v>
      </c>
      <c r="BD178" s="1" t="s">
        <v>712</v>
      </c>
      <c r="BE178" s="228">
        <v>46237</v>
      </c>
      <c r="BF178" s="1" t="s">
        <v>712</v>
      </c>
      <c r="BG178" s="228">
        <v>46237</v>
      </c>
      <c r="BH178" s="1">
        <v>4500</v>
      </c>
      <c r="BI178" s="1">
        <v>4500</v>
      </c>
      <c r="BJ178" s="1" t="s">
        <v>808</v>
      </c>
      <c r="BK178" s="1" t="s">
        <v>196</v>
      </c>
      <c r="BL178" s="1" t="s">
        <v>196</v>
      </c>
      <c r="BM178" s="1" t="s">
        <v>196</v>
      </c>
      <c r="BN178" s="1" t="s">
        <v>196</v>
      </c>
      <c r="BO178" s="1" t="s">
        <v>196</v>
      </c>
      <c r="BP178" s="1" t="s">
        <v>196</v>
      </c>
      <c r="BQ178" s="1" t="s">
        <v>196</v>
      </c>
      <c r="BR178" s="1" t="s">
        <v>196</v>
      </c>
      <c r="BS178" s="1" t="s">
        <v>196</v>
      </c>
      <c r="BT178" s="1" t="s">
        <v>806</v>
      </c>
      <c r="BU178" s="1" t="s">
        <v>196</v>
      </c>
      <c r="BV178" s="1" t="s">
        <v>196</v>
      </c>
      <c r="BW178" s="1" t="s">
        <v>196</v>
      </c>
      <c r="BX178" s="1" t="s">
        <v>196</v>
      </c>
      <c r="BY178" s="1" t="s">
        <v>196</v>
      </c>
      <c r="BZ178" s="1" t="s">
        <v>196</v>
      </c>
      <c r="CA178" s="1" t="s">
        <v>196</v>
      </c>
      <c r="CB178" s="1" t="s">
        <v>196</v>
      </c>
      <c r="CC178" s="1" t="s">
        <v>196</v>
      </c>
      <c r="CD178" s="1" t="s">
        <v>809</v>
      </c>
      <c r="CE178" s="1" t="s">
        <v>196</v>
      </c>
      <c r="CF178" s="1" t="s">
        <v>196</v>
      </c>
      <c r="CG178" s="1" t="s">
        <v>196</v>
      </c>
      <c r="CH178" s="1" t="s">
        <v>196</v>
      </c>
      <c r="CI178" s="1" t="s">
        <v>196</v>
      </c>
      <c r="CJ178" s="1" t="s">
        <v>196</v>
      </c>
      <c r="CK178" s="1" t="s">
        <v>196</v>
      </c>
      <c r="CL178" s="1" t="s">
        <v>196</v>
      </c>
      <c r="CM178" s="1" t="s">
        <v>196</v>
      </c>
      <c r="CN178" s="1" t="s">
        <v>807</v>
      </c>
      <c r="CO178" s="1" t="s">
        <v>196</v>
      </c>
      <c r="CP178" s="1" t="s">
        <v>196</v>
      </c>
      <c r="CQ178" s="1" t="s">
        <v>196</v>
      </c>
      <c r="CR178" s="1" t="s">
        <v>196</v>
      </c>
      <c r="CS178" s="1" t="s">
        <v>196</v>
      </c>
      <c r="CT178" s="1" t="s">
        <v>196</v>
      </c>
      <c r="CU178" s="1" t="s">
        <v>196</v>
      </c>
      <c r="CV178" s="1" t="s">
        <v>196</v>
      </c>
      <c r="CW178" s="1" t="s">
        <v>196</v>
      </c>
      <c r="CX178" s="1" t="s">
        <v>3221</v>
      </c>
      <c r="CY178" s="1" t="s">
        <v>3222</v>
      </c>
      <c r="CZ178" s="1" t="s">
        <v>3222</v>
      </c>
      <c r="DA178" s="1" t="s">
        <v>3224</v>
      </c>
      <c r="DB178" s="1" t="s">
        <v>3224</v>
      </c>
      <c r="DC178" s="1" t="s">
        <v>707</v>
      </c>
      <c r="DD178" s="1" t="s">
        <v>707</v>
      </c>
      <c r="DE178" s="1" t="s">
        <v>707</v>
      </c>
      <c r="DF178" s="1" t="s">
        <v>713</v>
      </c>
      <c r="DG178" s="1" t="s">
        <v>714</v>
      </c>
    </row>
    <row r="179" spans="1:111">
      <c r="A179" s="232" t="s">
        <v>4537</v>
      </c>
      <c r="B179" s="1" t="s">
        <v>699</v>
      </c>
      <c r="C179" s="1" t="s">
        <v>700</v>
      </c>
      <c r="D179" s="1" t="s">
        <v>869</v>
      </c>
      <c r="E179" s="1" t="s">
        <v>870</v>
      </c>
      <c r="F179" s="1" t="s">
        <v>877</v>
      </c>
      <c r="G179" s="1" t="s">
        <v>502</v>
      </c>
      <c r="H179" s="228">
        <v>46237</v>
      </c>
      <c r="I179" s="1" t="s">
        <v>346</v>
      </c>
      <c r="J179" s="1" t="s">
        <v>3112</v>
      </c>
      <c r="K179" s="1" t="s">
        <v>3150</v>
      </c>
      <c r="L179" s="1" t="s">
        <v>796</v>
      </c>
      <c r="M179" s="1" t="s">
        <v>797</v>
      </c>
      <c r="N179" s="1" t="s">
        <v>196</v>
      </c>
      <c r="O179" s="1" t="s">
        <v>196</v>
      </c>
      <c r="P179" s="1" t="s">
        <v>196</v>
      </c>
      <c r="Q179" s="1" t="s">
        <v>196</v>
      </c>
      <c r="R179" s="229">
        <v>0</v>
      </c>
      <c r="S179" s="229">
        <v>0.69166666666666665</v>
      </c>
      <c r="T179" s="1" t="s">
        <v>707</v>
      </c>
      <c r="U179" s="1" t="s">
        <v>196</v>
      </c>
      <c r="V179" s="1" t="s">
        <v>196</v>
      </c>
      <c r="W179" s="1" t="s">
        <v>196</v>
      </c>
      <c r="X179" s="1" t="s">
        <v>196</v>
      </c>
      <c r="Y179" s="1" t="s">
        <v>196</v>
      </c>
      <c r="Z179" s="1" t="s">
        <v>196</v>
      </c>
      <c r="AA179" s="1" t="s">
        <v>931</v>
      </c>
      <c r="AB179" s="1" t="s">
        <v>708</v>
      </c>
      <c r="AC179" s="1" t="s">
        <v>804</v>
      </c>
      <c r="AD179" s="1" t="s">
        <v>1172</v>
      </c>
      <c r="AE179" s="1" t="s">
        <v>806</v>
      </c>
      <c r="AF179" s="1" t="s">
        <v>276</v>
      </c>
      <c r="AG179" s="1" t="s">
        <v>196</v>
      </c>
      <c r="AH179" s="1" t="s">
        <v>105</v>
      </c>
      <c r="AI179" s="1" t="s">
        <v>807</v>
      </c>
      <c r="AJ179" s="1" t="s">
        <v>276</v>
      </c>
      <c r="AK179" s="1" t="s">
        <v>196</v>
      </c>
      <c r="AL179" s="1" t="s">
        <v>122</v>
      </c>
      <c r="AM179" s="1">
        <v>4500</v>
      </c>
      <c r="AN179" s="1">
        <v>4500</v>
      </c>
      <c r="AO179" s="1">
        <v>2700</v>
      </c>
      <c r="AP179" s="1">
        <v>3300</v>
      </c>
      <c r="AQ179" s="1">
        <v>3300</v>
      </c>
      <c r="AR179" s="228">
        <v>46237</v>
      </c>
      <c r="AS179" s="228">
        <v>46241</v>
      </c>
      <c r="AT179" s="228">
        <v>46234</v>
      </c>
      <c r="AU179" s="228">
        <v>46238</v>
      </c>
      <c r="AV179" s="1" t="s">
        <v>491</v>
      </c>
      <c r="AW179" s="1" t="s">
        <v>196</v>
      </c>
      <c r="AX179" s="1" t="s">
        <v>196</v>
      </c>
      <c r="AY179" s="1" t="s">
        <v>710</v>
      </c>
      <c r="AZ179" s="1" t="s">
        <v>711</v>
      </c>
      <c r="BA179" s="1" t="s">
        <v>196</v>
      </c>
      <c r="BB179" s="228">
        <v>46241</v>
      </c>
      <c r="BC179" s="228">
        <v>46241</v>
      </c>
      <c r="BD179" s="1" t="s">
        <v>712</v>
      </c>
      <c r="BE179" s="228">
        <v>46237</v>
      </c>
      <c r="BF179" s="1" t="s">
        <v>712</v>
      </c>
      <c r="BG179" s="228">
        <v>46237</v>
      </c>
      <c r="BH179" s="1">
        <v>4500</v>
      </c>
      <c r="BI179" s="1">
        <v>4500</v>
      </c>
      <c r="BJ179" s="1" t="s">
        <v>808</v>
      </c>
      <c r="BK179" s="1" t="s">
        <v>196</v>
      </c>
      <c r="BL179" s="1" t="s">
        <v>196</v>
      </c>
      <c r="BM179" s="1" t="s">
        <v>196</v>
      </c>
      <c r="BN179" s="1" t="s">
        <v>196</v>
      </c>
      <c r="BO179" s="1" t="s">
        <v>196</v>
      </c>
      <c r="BP179" s="1" t="s">
        <v>196</v>
      </c>
      <c r="BQ179" s="1" t="s">
        <v>196</v>
      </c>
      <c r="BR179" s="1" t="s">
        <v>196</v>
      </c>
      <c r="BS179" s="1" t="s">
        <v>196</v>
      </c>
      <c r="BT179" s="1" t="s">
        <v>806</v>
      </c>
      <c r="BU179" s="1" t="s">
        <v>196</v>
      </c>
      <c r="BV179" s="1" t="s">
        <v>196</v>
      </c>
      <c r="BW179" s="1" t="s">
        <v>196</v>
      </c>
      <c r="BX179" s="1" t="s">
        <v>196</v>
      </c>
      <c r="BY179" s="1" t="s">
        <v>196</v>
      </c>
      <c r="BZ179" s="1" t="s">
        <v>196</v>
      </c>
      <c r="CA179" s="1" t="s">
        <v>196</v>
      </c>
      <c r="CB179" s="1" t="s">
        <v>196</v>
      </c>
      <c r="CC179" s="1" t="s">
        <v>196</v>
      </c>
      <c r="CD179" s="1" t="s">
        <v>809</v>
      </c>
      <c r="CE179" s="1" t="s">
        <v>196</v>
      </c>
      <c r="CF179" s="1" t="s">
        <v>196</v>
      </c>
      <c r="CG179" s="1" t="s">
        <v>196</v>
      </c>
      <c r="CH179" s="1" t="s">
        <v>196</v>
      </c>
      <c r="CI179" s="1" t="s">
        <v>196</v>
      </c>
      <c r="CJ179" s="1" t="s">
        <v>196</v>
      </c>
      <c r="CK179" s="1" t="s">
        <v>196</v>
      </c>
      <c r="CL179" s="1" t="s">
        <v>196</v>
      </c>
      <c r="CM179" s="1" t="s">
        <v>196</v>
      </c>
      <c r="CN179" s="1" t="s">
        <v>807</v>
      </c>
      <c r="CO179" s="1" t="s">
        <v>196</v>
      </c>
      <c r="CP179" s="1" t="s">
        <v>196</v>
      </c>
      <c r="CQ179" s="1" t="s">
        <v>196</v>
      </c>
      <c r="CR179" s="1" t="s">
        <v>196</v>
      </c>
      <c r="CS179" s="1" t="s">
        <v>196</v>
      </c>
      <c r="CT179" s="1" t="s">
        <v>196</v>
      </c>
      <c r="CU179" s="1" t="s">
        <v>196</v>
      </c>
      <c r="CV179" s="1" t="s">
        <v>196</v>
      </c>
      <c r="CW179" s="1" t="s">
        <v>196</v>
      </c>
      <c r="CX179" s="1" t="s">
        <v>3221</v>
      </c>
      <c r="CY179" s="1" t="s">
        <v>3222</v>
      </c>
      <c r="CZ179" s="1" t="s">
        <v>3222</v>
      </c>
      <c r="DA179" s="1" t="s">
        <v>3225</v>
      </c>
      <c r="DB179" s="1" t="s">
        <v>3442</v>
      </c>
      <c r="DC179" s="1" t="s">
        <v>708</v>
      </c>
      <c r="DD179" s="1" t="s">
        <v>931</v>
      </c>
      <c r="DE179" s="1" t="s">
        <v>707</v>
      </c>
      <c r="DF179" s="1" t="s">
        <v>796</v>
      </c>
      <c r="DG179" s="1" t="s">
        <v>797</v>
      </c>
    </row>
    <row r="180" spans="1:111">
      <c r="A180" s="232" t="s">
        <v>4537</v>
      </c>
      <c r="B180" s="1" t="s">
        <v>699</v>
      </c>
      <c r="C180" s="1" t="s">
        <v>700</v>
      </c>
      <c r="D180" s="1" t="s">
        <v>869</v>
      </c>
      <c r="E180" s="1" t="s">
        <v>870</v>
      </c>
      <c r="F180" s="1" t="s">
        <v>877</v>
      </c>
      <c r="G180" s="1" t="s">
        <v>502</v>
      </c>
      <c r="H180" s="228">
        <v>46237</v>
      </c>
      <c r="I180" s="1" t="s">
        <v>348</v>
      </c>
      <c r="J180" s="1" t="s">
        <v>3114</v>
      </c>
      <c r="K180" s="1" t="s">
        <v>3151</v>
      </c>
      <c r="L180" s="1" t="s">
        <v>796</v>
      </c>
      <c r="M180" s="1" t="s">
        <v>797</v>
      </c>
      <c r="N180" s="1" t="s">
        <v>196</v>
      </c>
      <c r="O180" s="1" t="s">
        <v>196</v>
      </c>
      <c r="P180" s="1" t="s">
        <v>196</v>
      </c>
      <c r="Q180" s="1" t="s">
        <v>196</v>
      </c>
      <c r="R180" s="229">
        <v>0</v>
      </c>
      <c r="S180" s="229">
        <v>0.70833333333333337</v>
      </c>
      <c r="T180" s="1" t="s">
        <v>707</v>
      </c>
      <c r="U180" s="1" t="s">
        <v>196</v>
      </c>
      <c r="V180" s="1" t="s">
        <v>196</v>
      </c>
      <c r="W180" s="1" t="s">
        <v>196</v>
      </c>
      <c r="X180" s="1" t="s">
        <v>196</v>
      </c>
      <c r="Y180" s="1" t="s">
        <v>196</v>
      </c>
      <c r="Z180" s="1" t="s">
        <v>196</v>
      </c>
      <c r="AA180" s="1" t="s">
        <v>707</v>
      </c>
      <c r="AB180" s="1" t="s">
        <v>707</v>
      </c>
      <c r="AC180" s="1" t="s">
        <v>730</v>
      </c>
      <c r="AD180" s="1" t="s">
        <v>782</v>
      </c>
      <c r="AE180" s="1" t="s">
        <v>806</v>
      </c>
      <c r="AF180" s="1" t="s">
        <v>276</v>
      </c>
      <c r="AG180" s="1" t="s">
        <v>196</v>
      </c>
      <c r="AH180" s="1" t="s">
        <v>105</v>
      </c>
      <c r="AI180" s="1" t="s">
        <v>807</v>
      </c>
      <c r="AJ180" s="1" t="s">
        <v>276</v>
      </c>
      <c r="AK180" s="1" t="s">
        <v>196</v>
      </c>
      <c r="AL180" s="1" t="s">
        <v>122</v>
      </c>
      <c r="AM180" s="1">
        <v>4500</v>
      </c>
      <c r="AN180" s="1">
        <v>4500</v>
      </c>
      <c r="AO180" s="1">
        <v>300</v>
      </c>
      <c r="AP180" s="1">
        <v>300</v>
      </c>
      <c r="AQ180" s="1">
        <v>300</v>
      </c>
      <c r="AR180" s="228">
        <v>46237</v>
      </c>
      <c r="AS180" s="228">
        <v>46251</v>
      </c>
      <c r="AT180" s="228">
        <v>46237</v>
      </c>
      <c r="AU180" s="228">
        <v>46238</v>
      </c>
      <c r="AV180" s="1" t="s">
        <v>491</v>
      </c>
      <c r="AW180" s="1" t="s">
        <v>196</v>
      </c>
      <c r="AX180" s="1" t="s">
        <v>196</v>
      </c>
      <c r="AY180" s="1" t="s">
        <v>710</v>
      </c>
      <c r="AZ180" s="1" t="s">
        <v>711</v>
      </c>
      <c r="BA180" s="1" t="s">
        <v>196</v>
      </c>
      <c r="BB180" s="228">
        <v>46251</v>
      </c>
      <c r="BC180" s="228">
        <v>46251</v>
      </c>
      <c r="BD180" s="1" t="s">
        <v>712</v>
      </c>
      <c r="BE180" s="228">
        <v>46238</v>
      </c>
      <c r="BF180" s="1" t="s">
        <v>712</v>
      </c>
      <c r="BG180" s="228">
        <v>46238</v>
      </c>
      <c r="BH180" s="1">
        <v>4500</v>
      </c>
      <c r="BI180" s="1">
        <v>4500</v>
      </c>
      <c r="BJ180" s="1" t="s">
        <v>808</v>
      </c>
      <c r="BK180" s="1" t="s">
        <v>196</v>
      </c>
      <c r="BL180" s="1" t="s">
        <v>196</v>
      </c>
      <c r="BM180" s="1" t="s">
        <v>196</v>
      </c>
      <c r="BN180" s="1" t="s">
        <v>196</v>
      </c>
      <c r="BO180" s="1" t="s">
        <v>196</v>
      </c>
      <c r="BP180" s="1" t="s">
        <v>196</v>
      </c>
      <c r="BQ180" s="1" t="s">
        <v>196</v>
      </c>
      <c r="BR180" s="1" t="s">
        <v>196</v>
      </c>
      <c r="BS180" s="1" t="s">
        <v>196</v>
      </c>
      <c r="BT180" s="1" t="s">
        <v>806</v>
      </c>
      <c r="BU180" s="1" t="s">
        <v>196</v>
      </c>
      <c r="BV180" s="1" t="s">
        <v>196</v>
      </c>
      <c r="BW180" s="1" t="s">
        <v>196</v>
      </c>
      <c r="BX180" s="1" t="s">
        <v>196</v>
      </c>
      <c r="BY180" s="1" t="s">
        <v>196</v>
      </c>
      <c r="BZ180" s="1" t="s">
        <v>196</v>
      </c>
      <c r="CA180" s="1" t="s">
        <v>196</v>
      </c>
      <c r="CB180" s="1" t="s">
        <v>196</v>
      </c>
      <c r="CC180" s="1" t="s">
        <v>196</v>
      </c>
      <c r="CD180" s="1" t="s">
        <v>809</v>
      </c>
      <c r="CE180" s="1" t="s">
        <v>196</v>
      </c>
      <c r="CF180" s="1" t="s">
        <v>196</v>
      </c>
      <c r="CG180" s="1" t="s">
        <v>196</v>
      </c>
      <c r="CH180" s="1" t="s">
        <v>196</v>
      </c>
      <c r="CI180" s="1" t="s">
        <v>196</v>
      </c>
      <c r="CJ180" s="1" t="s">
        <v>196</v>
      </c>
      <c r="CK180" s="1" t="s">
        <v>196</v>
      </c>
      <c r="CL180" s="1" t="s">
        <v>196</v>
      </c>
      <c r="CM180" s="1" t="s">
        <v>196</v>
      </c>
      <c r="CN180" s="1" t="s">
        <v>807</v>
      </c>
      <c r="CO180" s="1" t="s">
        <v>196</v>
      </c>
      <c r="CP180" s="1" t="s">
        <v>196</v>
      </c>
      <c r="CQ180" s="1" t="s">
        <v>196</v>
      </c>
      <c r="CR180" s="1" t="s">
        <v>196</v>
      </c>
      <c r="CS180" s="1" t="s">
        <v>196</v>
      </c>
      <c r="CT180" s="1" t="s">
        <v>196</v>
      </c>
      <c r="CU180" s="1" t="s">
        <v>196</v>
      </c>
      <c r="CV180" s="1" t="s">
        <v>196</v>
      </c>
      <c r="CW180" s="1" t="s">
        <v>196</v>
      </c>
      <c r="CX180" s="1" t="s">
        <v>3221</v>
      </c>
      <c r="CY180" s="1" t="s">
        <v>3222</v>
      </c>
      <c r="CZ180" s="1" t="s">
        <v>3222</v>
      </c>
      <c r="DA180" s="1" t="s">
        <v>3442</v>
      </c>
      <c r="DB180" s="1" t="s">
        <v>3224</v>
      </c>
      <c r="DC180" s="1" t="s">
        <v>707</v>
      </c>
      <c r="DD180" s="1" t="s">
        <v>707</v>
      </c>
      <c r="DE180" s="1" t="s">
        <v>707</v>
      </c>
      <c r="DF180" s="1" t="s">
        <v>796</v>
      </c>
      <c r="DG180" s="1" t="s">
        <v>797</v>
      </c>
    </row>
    <row r="181" spans="1:111">
      <c r="A181" s="232" t="s">
        <v>4537</v>
      </c>
      <c r="B181" s="1" t="s">
        <v>699</v>
      </c>
      <c r="C181" s="1" t="s">
        <v>700</v>
      </c>
      <c r="D181" s="1" t="s">
        <v>818</v>
      </c>
      <c r="E181" s="1" t="s">
        <v>819</v>
      </c>
      <c r="F181" s="1" t="s">
        <v>783</v>
      </c>
      <c r="G181" s="1" t="s">
        <v>42</v>
      </c>
      <c r="H181" s="228">
        <v>46234</v>
      </c>
      <c r="I181" s="1" t="s">
        <v>593</v>
      </c>
      <c r="J181" s="1" t="s">
        <v>3010</v>
      </c>
      <c r="K181" s="1" t="s">
        <v>3134</v>
      </c>
      <c r="L181" s="1" t="s">
        <v>788</v>
      </c>
      <c r="M181" s="1" t="s">
        <v>789</v>
      </c>
      <c r="N181" s="1" t="s">
        <v>776</v>
      </c>
      <c r="O181" s="1" t="s">
        <v>777</v>
      </c>
      <c r="P181" s="1" t="s">
        <v>196</v>
      </c>
      <c r="Q181" s="1" t="s">
        <v>196</v>
      </c>
      <c r="R181" s="229">
        <v>0</v>
      </c>
      <c r="S181" s="229">
        <v>0.70833333333333337</v>
      </c>
      <c r="T181" s="1" t="s">
        <v>707</v>
      </c>
      <c r="U181" s="1" t="s">
        <v>196</v>
      </c>
      <c r="V181" s="1" t="s">
        <v>196</v>
      </c>
      <c r="W181" s="1" t="s">
        <v>196</v>
      </c>
      <c r="X181" s="1" t="s">
        <v>196</v>
      </c>
      <c r="Y181" s="1" t="s">
        <v>196</v>
      </c>
      <c r="Z181" s="1" t="s">
        <v>196</v>
      </c>
      <c r="AA181" s="1" t="s">
        <v>707</v>
      </c>
      <c r="AB181" s="1" t="s">
        <v>707</v>
      </c>
      <c r="AC181" s="1" t="s">
        <v>707</v>
      </c>
      <c r="AD181" s="1" t="s">
        <v>707</v>
      </c>
      <c r="AE181" s="1" t="s">
        <v>196</v>
      </c>
      <c r="AF181" s="1" t="s">
        <v>196</v>
      </c>
      <c r="AG181" s="1" t="s">
        <v>196</v>
      </c>
      <c r="AH181" s="1" t="s">
        <v>196</v>
      </c>
      <c r="AI181" s="1" t="s">
        <v>196</v>
      </c>
      <c r="AJ181" s="1" t="s">
        <v>196</v>
      </c>
      <c r="AK181" s="1" t="s">
        <v>196</v>
      </c>
      <c r="AL181" s="1" t="s">
        <v>196</v>
      </c>
      <c r="AM181" s="1">
        <v>440</v>
      </c>
      <c r="AN181" s="1">
        <v>495</v>
      </c>
      <c r="AO181" s="1">
        <v>0</v>
      </c>
      <c r="AP181" s="1">
        <v>250</v>
      </c>
      <c r="AQ181" s="1">
        <v>440</v>
      </c>
      <c r="AR181" s="228">
        <v>46227</v>
      </c>
      <c r="AS181" s="228">
        <v>46233</v>
      </c>
      <c r="AT181" s="228">
        <v>46231</v>
      </c>
      <c r="AU181" s="228">
        <v>46231</v>
      </c>
      <c r="AV181" s="1" t="s">
        <v>3012</v>
      </c>
      <c r="AW181" s="1" t="s">
        <v>196</v>
      </c>
      <c r="AX181" s="1" t="s">
        <v>196</v>
      </c>
      <c r="AY181" s="1" t="s">
        <v>710</v>
      </c>
      <c r="AZ181" s="1" t="s">
        <v>711</v>
      </c>
      <c r="BA181" s="1" t="s">
        <v>196</v>
      </c>
      <c r="BB181" s="228">
        <v>46233</v>
      </c>
      <c r="BC181" s="228">
        <v>46233</v>
      </c>
      <c r="BD181" s="1" t="s">
        <v>712</v>
      </c>
      <c r="BE181" s="228">
        <v>46234</v>
      </c>
      <c r="BF181" s="1" t="s">
        <v>712</v>
      </c>
      <c r="BG181" s="228">
        <v>46231</v>
      </c>
      <c r="BH181" s="1">
        <v>250</v>
      </c>
      <c r="BI181" s="1">
        <v>440</v>
      </c>
      <c r="BJ181" s="1" t="s">
        <v>913</v>
      </c>
      <c r="BK181" s="1" t="s">
        <v>3013</v>
      </c>
      <c r="BL181" s="1" t="s">
        <v>3014</v>
      </c>
      <c r="BM181" s="1" t="s">
        <v>196</v>
      </c>
      <c r="BN181" s="1" t="s">
        <v>196</v>
      </c>
      <c r="BO181" s="1" t="s">
        <v>196</v>
      </c>
      <c r="BP181" s="1" t="s">
        <v>196</v>
      </c>
      <c r="BQ181" s="1" t="s">
        <v>196</v>
      </c>
      <c r="BR181" s="1" t="s">
        <v>196</v>
      </c>
      <c r="BS181" s="1" t="s">
        <v>196</v>
      </c>
      <c r="BT181" s="1" t="s">
        <v>912</v>
      </c>
      <c r="BU181" s="1" t="s">
        <v>3015</v>
      </c>
      <c r="BV181" s="1" t="s">
        <v>3111</v>
      </c>
      <c r="BW181" s="1" t="s">
        <v>196</v>
      </c>
      <c r="BX181" s="1" t="s">
        <v>196</v>
      </c>
      <c r="BY181" s="1" t="s">
        <v>196</v>
      </c>
      <c r="BZ181" s="1" t="s">
        <v>196</v>
      </c>
      <c r="CA181" s="1" t="s">
        <v>196</v>
      </c>
      <c r="CB181" s="1" t="s">
        <v>196</v>
      </c>
      <c r="CC181" s="1" t="s">
        <v>196</v>
      </c>
      <c r="CD181" s="1" t="s">
        <v>1020</v>
      </c>
      <c r="CE181" s="1" t="s">
        <v>1204</v>
      </c>
      <c r="CF181" s="1" t="s">
        <v>196</v>
      </c>
      <c r="CG181" s="1" t="s">
        <v>196</v>
      </c>
      <c r="CH181" s="1" t="s">
        <v>196</v>
      </c>
      <c r="CI181" s="1" t="s">
        <v>196</v>
      </c>
      <c r="CJ181" s="1" t="s">
        <v>196</v>
      </c>
      <c r="CK181" s="1" t="s">
        <v>196</v>
      </c>
      <c r="CL181" s="1" t="s">
        <v>196</v>
      </c>
      <c r="CM181" s="1" t="s">
        <v>196</v>
      </c>
      <c r="CN181" s="1" t="s">
        <v>1019</v>
      </c>
      <c r="CO181" s="1" t="s">
        <v>2817</v>
      </c>
      <c r="CP181" s="1" t="s">
        <v>196</v>
      </c>
      <c r="CQ181" s="1" t="s">
        <v>196</v>
      </c>
      <c r="CR181" s="1" t="s">
        <v>196</v>
      </c>
      <c r="CS181" s="1" t="s">
        <v>196</v>
      </c>
      <c r="CT181" s="1" t="s">
        <v>196</v>
      </c>
      <c r="CU181" s="1" t="s">
        <v>196</v>
      </c>
      <c r="CV181" s="1" t="s">
        <v>196</v>
      </c>
      <c r="CW181" s="1" t="s">
        <v>196</v>
      </c>
      <c r="CX181" s="1" t="s">
        <v>3221</v>
      </c>
      <c r="CY181" s="1" t="s">
        <v>3222</v>
      </c>
      <c r="CZ181" s="1" t="s">
        <v>3222</v>
      </c>
      <c r="DA181" s="1" t="s">
        <v>3224</v>
      </c>
      <c r="DB181" s="1" t="s">
        <v>3224</v>
      </c>
      <c r="DC181" s="1" t="s">
        <v>707</v>
      </c>
      <c r="DD181" s="1" t="s">
        <v>707</v>
      </c>
      <c r="DE181" s="1" t="s">
        <v>707</v>
      </c>
      <c r="DF181" s="1" t="s">
        <v>788</v>
      </c>
      <c r="DG181" s="1" t="s">
        <v>789</v>
      </c>
    </row>
    <row r="182" spans="1:111">
      <c r="A182" s="232" t="s">
        <v>4537</v>
      </c>
      <c r="B182" s="1" t="s">
        <v>699</v>
      </c>
      <c r="C182" s="1" t="s">
        <v>700</v>
      </c>
      <c r="D182" s="1" t="s">
        <v>869</v>
      </c>
      <c r="E182" s="1" t="s">
        <v>870</v>
      </c>
      <c r="F182" s="1" t="s">
        <v>877</v>
      </c>
      <c r="G182" s="1" t="s">
        <v>502</v>
      </c>
      <c r="H182" s="228">
        <v>46234</v>
      </c>
      <c r="I182" s="1" t="s">
        <v>588</v>
      </c>
      <c r="J182" s="1" t="s">
        <v>2935</v>
      </c>
      <c r="K182" s="1" t="s">
        <v>3148</v>
      </c>
      <c r="L182" s="1" t="s">
        <v>796</v>
      </c>
      <c r="M182" s="1" t="s">
        <v>797</v>
      </c>
      <c r="N182" s="1" t="s">
        <v>196</v>
      </c>
      <c r="O182" s="1" t="s">
        <v>196</v>
      </c>
      <c r="P182" s="1" t="s">
        <v>196</v>
      </c>
      <c r="Q182" s="1" t="s">
        <v>196</v>
      </c>
      <c r="R182" s="229">
        <v>0</v>
      </c>
      <c r="S182" s="229">
        <v>0.70833333333333337</v>
      </c>
      <c r="T182" s="1" t="s">
        <v>707</v>
      </c>
      <c r="U182" s="1" t="s">
        <v>196</v>
      </c>
      <c r="V182" s="1" t="s">
        <v>196</v>
      </c>
      <c r="W182" s="1" t="s">
        <v>196</v>
      </c>
      <c r="X182" s="1" t="s">
        <v>196</v>
      </c>
      <c r="Y182" s="1" t="s">
        <v>196</v>
      </c>
      <c r="Z182" s="1" t="s">
        <v>196</v>
      </c>
      <c r="AA182" s="1" t="s">
        <v>707</v>
      </c>
      <c r="AB182" s="1" t="s">
        <v>707</v>
      </c>
      <c r="AC182" s="1" t="s">
        <v>707</v>
      </c>
      <c r="AD182" s="1" t="s">
        <v>707</v>
      </c>
      <c r="AE182" s="1" t="s">
        <v>196</v>
      </c>
      <c r="AF182" s="1" t="s">
        <v>196</v>
      </c>
      <c r="AG182" s="1" t="s">
        <v>196</v>
      </c>
      <c r="AH182" s="1" t="s">
        <v>196</v>
      </c>
      <c r="AI182" s="1" t="s">
        <v>906</v>
      </c>
      <c r="AJ182" s="1" t="s">
        <v>276</v>
      </c>
      <c r="AK182" s="1" t="s">
        <v>196</v>
      </c>
      <c r="AL182" s="1" t="s">
        <v>122</v>
      </c>
      <c r="AM182" s="1">
        <v>4499</v>
      </c>
      <c r="AN182" s="1">
        <v>4500</v>
      </c>
      <c r="AO182" s="1">
        <v>0</v>
      </c>
      <c r="AP182" s="1">
        <v>0</v>
      </c>
      <c r="AQ182" s="1">
        <v>299</v>
      </c>
      <c r="AR182" s="228">
        <v>46226</v>
      </c>
      <c r="AS182" s="228">
        <v>46233</v>
      </c>
      <c r="AT182" s="228">
        <v>46230</v>
      </c>
      <c r="AU182" s="228">
        <v>46231</v>
      </c>
      <c r="AV182" s="1" t="s">
        <v>491</v>
      </c>
      <c r="AW182" s="1" t="s">
        <v>196</v>
      </c>
      <c r="AX182" s="1" t="s">
        <v>196</v>
      </c>
      <c r="AY182" s="1" t="s">
        <v>710</v>
      </c>
      <c r="AZ182" s="1" t="s">
        <v>711</v>
      </c>
      <c r="BA182" s="1" t="s">
        <v>196</v>
      </c>
      <c r="BB182" s="228">
        <v>46233</v>
      </c>
      <c r="BC182" s="228">
        <v>46233</v>
      </c>
      <c r="BD182" s="1" t="s">
        <v>712</v>
      </c>
      <c r="BE182" s="228">
        <v>46234</v>
      </c>
      <c r="BF182" s="1" t="s">
        <v>712</v>
      </c>
      <c r="BG182" s="228">
        <v>46234</v>
      </c>
      <c r="BH182" s="1">
        <v>4500</v>
      </c>
      <c r="BI182" s="1">
        <v>4499</v>
      </c>
      <c r="BJ182" s="1" t="s">
        <v>879</v>
      </c>
      <c r="BK182" s="1" t="s">
        <v>879</v>
      </c>
      <c r="BL182" s="1" t="s">
        <v>196</v>
      </c>
      <c r="BM182" s="1" t="s">
        <v>196</v>
      </c>
      <c r="BN182" s="1" t="s">
        <v>196</v>
      </c>
      <c r="BO182" s="1" t="s">
        <v>196</v>
      </c>
      <c r="BP182" s="1" t="s">
        <v>196</v>
      </c>
      <c r="BQ182" s="1" t="s">
        <v>196</v>
      </c>
      <c r="BR182" s="1" t="s">
        <v>196</v>
      </c>
      <c r="BS182" s="1" t="s">
        <v>196</v>
      </c>
      <c r="BT182" s="1" t="s">
        <v>878</v>
      </c>
      <c r="BU182" s="1" t="s">
        <v>3110</v>
      </c>
      <c r="BV182" s="1" t="s">
        <v>196</v>
      </c>
      <c r="BW182" s="1" t="s">
        <v>196</v>
      </c>
      <c r="BX182" s="1" t="s">
        <v>196</v>
      </c>
      <c r="BY182" s="1" t="s">
        <v>196</v>
      </c>
      <c r="BZ182" s="1" t="s">
        <v>196</v>
      </c>
      <c r="CA182" s="1" t="s">
        <v>196</v>
      </c>
      <c r="CB182" s="1" t="s">
        <v>196</v>
      </c>
      <c r="CC182" s="1" t="s">
        <v>196</v>
      </c>
      <c r="CD182" s="1" t="s">
        <v>907</v>
      </c>
      <c r="CE182" s="1" t="s">
        <v>196</v>
      </c>
      <c r="CF182" s="1" t="s">
        <v>196</v>
      </c>
      <c r="CG182" s="1" t="s">
        <v>196</v>
      </c>
      <c r="CH182" s="1" t="s">
        <v>196</v>
      </c>
      <c r="CI182" s="1" t="s">
        <v>196</v>
      </c>
      <c r="CJ182" s="1" t="s">
        <v>196</v>
      </c>
      <c r="CK182" s="1" t="s">
        <v>196</v>
      </c>
      <c r="CL182" s="1" t="s">
        <v>196</v>
      </c>
      <c r="CM182" s="1" t="s">
        <v>196</v>
      </c>
      <c r="CN182" s="1" t="s">
        <v>906</v>
      </c>
      <c r="CO182" s="1" t="s">
        <v>196</v>
      </c>
      <c r="CP182" s="1" t="s">
        <v>196</v>
      </c>
      <c r="CQ182" s="1" t="s">
        <v>196</v>
      </c>
      <c r="CR182" s="1" t="s">
        <v>196</v>
      </c>
      <c r="CS182" s="1" t="s">
        <v>196</v>
      </c>
      <c r="CT182" s="1" t="s">
        <v>196</v>
      </c>
      <c r="CU182" s="1" t="s">
        <v>196</v>
      </c>
      <c r="CV182" s="1" t="s">
        <v>196</v>
      </c>
      <c r="CW182" s="1" t="s">
        <v>196</v>
      </c>
      <c r="CX182" s="1" t="s">
        <v>3221</v>
      </c>
      <c r="CY182" s="1" t="s">
        <v>3222</v>
      </c>
      <c r="CZ182" s="1" t="s">
        <v>3222</v>
      </c>
      <c r="DA182" s="1" t="s">
        <v>3224</v>
      </c>
      <c r="DB182" s="1" t="s">
        <v>3224</v>
      </c>
      <c r="DC182" s="1" t="s">
        <v>707</v>
      </c>
      <c r="DD182" s="1" t="s">
        <v>707</v>
      </c>
      <c r="DE182" s="1" t="s">
        <v>707</v>
      </c>
      <c r="DF182" s="1" t="s">
        <v>796</v>
      </c>
      <c r="DG182" s="1" t="s">
        <v>797</v>
      </c>
    </row>
    <row r="183" spans="1:111">
      <c r="A183" s="232" t="s">
        <v>4537</v>
      </c>
      <c r="B183" s="1" t="s">
        <v>699</v>
      </c>
      <c r="C183" s="1" t="s">
        <v>700</v>
      </c>
      <c r="D183" s="1" t="s">
        <v>701</v>
      </c>
      <c r="E183" s="1" t="s">
        <v>702</v>
      </c>
      <c r="F183" s="1" t="s">
        <v>703</v>
      </c>
      <c r="G183" s="1" t="s">
        <v>704</v>
      </c>
      <c r="H183" s="228">
        <v>46233</v>
      </c>
      <c r="I183" s="1" t="s">
        <v>2988</v>
      </c>
      <c r="J183" s="1" t="s">
        <v>3007</v>
      </c>
      <c r="K183" s="1" t="s">
        <v>3008</v>
      </c>
      <c r="L183" s="1" t="s">
        <v>705</v>
      </c>
      <c r="M183" s="1" t="s">
        <v>706</v>
      </c>
      <c r="N183" s="1" t="s">
        <v>196</v>
      </c>
      <c r="O183" s="1" t="s">
        <v>196</v>
      </c>
      <c r="P183" s="1" t="s">
        <v>196</v>
      </c>
      <c r="Q183" s="1" t="s">
        <v>196</v>
      </c>
      <c r="R183" s="229">
        <v>0.35069444444444442</v>
      </c>
      <c r="S183" s="229">
        <v>0.70833333333333337</v>
      </c>
      <c r="T183" s="1" t="s">
        <v>707</v>
      </c>
      <c r="U183" s="1" t="s">
        <v>196</v>
      </c>
      <c r="V183" s="1" t="s">
        <v>196</v>
      </c>
      <c r="W183" s="1" t="s">
        <v>196</v>
      </c>
      <c r="X183" s="1" t="s">
        <v>196</v>
      </c>
      <c r="Y183" s="1" t="s">
        <v>196</v>
      </c>
      <c r="Z183" s="1" t="s">
        <v>196</v>
      </c>
      <c r="AA183" s="1" t="s">
        <v>709</v>
      </c>
      <c r="AB183" s="1" t="s">
        <v>707</v>
      </c>
      <c r="AC183" s="1" t="s">
        <v>2508</v>
      </c>
      <c r="AD183" s="1" t="s">
        <v>3009</v>
      </c>
      <c r="AE183" s="1" t="s">
        <v>2023</v>
      </c>
      <c r="AF183" s="1" t="s">
        <v>276</v>
      </c>
      <c r="AG183" s="1" t="s">
        <v>196</v>
      </c>
      <c r="AH183" s="1" t="s">
        <v>196</v>
      </c>
      <c r="AI183" s="1" t="s">
        <v>2024</v>
      </c>
      <c r="AJ183" s="1" t="s">
        <v>276</v>
      </c>
      <c r="AK183" s="1" t="s">
        <v>196</v>
      </c>
      <c r="AL183" s="1" t="s">
        <v>196</v>
      </c>
      <c r="AM183" s="1">
        <v>200</v>
      </c>
      <c r="AN183" s="1">
        <v>100</v>
      </c>
      <c r="AO183" s="1">
        <v>100</v>
      </c>
      <c r="AP183" s="1">
        <v>100</v>
      </c>
      <c r="AQ183" s="1">
        <v>200</v>
      </c>
      <c r="AR183" s="228">
        <v>46233</v>
      </c>
      <c r="AS183" s="228">
        <v>46234</v>
      </c>
      <c r="AT183" s="228">
        <v>46233</v>
      </c>
      <c r="AU183" s="228">
        <v>46233</v>
      </c>
      <c r="AV183" s="1" t="s">
        <v>704</v>
      </c>
      <c r="AW183" s="1" t="s">
        <v>196</v>
      </c>
      <c r="AX183" s="1" t="s">
        <v>196</v>
      </c>
      <c r="AY183" s="1" t="s">
        <v>764</v>
      </c>
      <c r="AZ183" s="1" t="s">
        <v>765</v>
      </c>
      <c r="BA183" s="1" t="s">
        <v>196</v>
      </c>
      <c r="BB183" s="228">
        <v>46234</v>
      </c>
      <c r="BC183" s="228">
        <v>46234</v>
      </c>
      <c r="BD183" s="1" t="s">
        <v>712</v>
      </c>
      <c r="BE183" s="228">
        <v>46233</v>
      </c>
      <c r="BF183" s="1" t="s">
        <v>712</v>
      </c>
      <c r="BG183" s="228">
        <v>46233</v>
      </c>
      <c r="BH183" s="1">
        <v>100</v>
      </c>
      <c r="BI183" s="1">
        <v>200</v>
      </c>
      <c r="BJ183" s="1" t="s">
        <v>2025</v>
      </c>
      <c r="BK183" s="1" t="s">
        <v>196</v>
      </c>
      <c r="BL183" s="1" t="s">
        <v>196</v>
      </c>
      <c r="BM183" s="1" t="s">
        <v>196</v>
      </c>
      <c r="BN183" s="1" t="s">
        <v>196</v>
      </c>
      <c r="BO183" s="1" t="s">
        <v>196</v>
      </c>
      <c r="BP183" s="1" t="s">
        <v>196</v>
      </c>
      <c r="BQ183" s="1" t="s">
        <v>196</v>
      </c>
      <c r="BR183" s="1" t="s">
        <v>196</v>
      </c>
      <c r="BS183" s="1" t="s">
        <v>196</v>
      </c>
      <c r="BT183" s="1" t="s">
        <v>2023</v>
      </c>
      <c r="BU183" s="1" t="s">
        <v>196</v>
      </c>
      <c r="BV183" s="1" t="s">
        <v>196</v>
      </c>
      <c r="BW183" s="1" t="s">
        <v>196</v>
      </c>
      <c r="BX183" s="1" t="s">
        <v>196</v>
      </c>
      <c r="BY183" s="1" t="s">
        <v>196</v>
      </c>
      <c r="BZ183" s="1" t="s">
        <v>196</v>
      </c>
      <c r="CA183" s="1" t="s">
        <v>196</v>
      </c>
      <c r="CB183" s="1" t="s">
        <v>196</v>
      </c>
      <c r="CC183" s="1" t="s">
        <v>196</v>
      </c>
      <c r="CD183" s="1" t="s">
        <v>2026</v>
      </c>
      <c r="CE183" s="1" t="s">
        <v>196</v>
      </c>
      <c r="CF183" s="1" t="s">
        <v>196</v>
      </c>
      <c r="CG183" s="1" t="s">
        <v>196</v>
      </c>
      <c r="CH183" s="1" t="s">
        <v>196</v>
      </c>
      <c r="CI183" s="1" t="s">
        <v>196</v>
      </c>
      <c r="CJ183" s="1" t="s">
        <v>196</v>
      </c>
      <c r="CK183" s="1" t="s">
        <v>196</v>
      </c>
      <c r="CL183" s="1" t="s">
        <v>196</v>
      </c>
      <c r="CM183" s="1" t="s">
        <v>196</v>
      </c>
      <c r="CN183" s="1" t="s">
        <v>2024</v>
      </c>
      <c r="CO183" s="1" t="s">
        <v>196</v>
      </c>
      <c r="CP183" s="1" t="s">
        <v>196</v>
      </c>
      <c r="CQ183" s="1" t="s">
        <v>196</v>
      </c>
      <c r="CR183" s="1" t="s">
        <v>196</v>
      </c>
      <c r="CS183" s="1" t="s">
        <v>196</v>
      </c>
      <c r="CT183" s="1" t="s">
        <v>196</v>
      </c>
      <c r="CU183" s="1" t="s">
        <v>196</v>
      </c>
      <c r="CV183" s="1" t="s">
        <v>196</v>
      </c>
      <c r="CW183" s="1" t="s">
        <v>196</v>
      </c>
      <c r="CX183" s="1" t="s">
        <v>3221</v>
      </c>
      <c r="CY183" s="1" t="s">
        <v>3224</v>
      </c>
      <c r="CZ183" s="1" t="s">
        <v>3224</v>
      </c>
      <c r="DA183" s="1" t="s">
        <v>3225</v>
      </c>
      <c r="DB183" s="1" t="s">
        <v>3257</v>
      </c>
      <c r="DC183" s="1" t="s">
        <v>707</v>
      </c>
      <c r="DD183" s="1" t="s">
        <v>709</v>
      </c>
      <c r="DE183" s="1" t="s">
        <v>707</v>
      </c>
      <c r="DF183" s="1" t="s">
        <v>705</v>
      </c>
      <c r="DG183" s="1" t="s">
        <v>706</v>
      </c>
    </row>
    <row r="184" spans="1:111">
      <c r="A184" s="232" t="s">
        <v>4537</v>
      </c>
      <c r="B184" s="1" t="s">
        <v>699</v>
      </c>
      <c r="C184" s="1" t="s">
        <v>700</v>
      </c>
      <c r="D184" s="1" t="s">
        <v>818</v>
      </c>
      <c r="E184" s="1" t="s">
        <v>819</v>
      </c>
      <c r="F184" s="1" t="s">
        <v>820</v>
      </c>
      <c r="G184" s="1" t="s">
        <v>166</v>
      </c>
      <c r="H184" s="228">
        <v>46232</v>
      </c>
      <c r="I184" s="1" t="s">
        <v>2918</v>
      </c>
      <c r="J184" s="1" t="s">
        <v>3028</v>
      </c>
      <c r="K184" s="1" t="s">
        <v>3029</v>
      </c>
      <c r="L184" s="1" t="s">
        <v>788</v>
      </c>
      <c r="M184" s="1" t="s">
        <v>789</v>
      </c>
      <c r="N184" s="1" t="s">
        <v>196</v>
      </c>
      <c r="O184" s="1" t="s">
        <v>196</v>
      </c>
      <c r="P184" s="1" t="s">
        <v>196</v>
      </c>
      <c r="Q184" s="1" t="s">
        <v>196</v>
      </c>
      <c r="R184" s="229">
        <v>0</v>
      </c>
      <c r="S184" s="229">
        <v>0.65625</v>
      </c>
      <c r="T184" s="1" t="s">
        <v>707</v>
      </c>
      <c r="U184" s="1" t="s">
        <v>196</v>
      </c>
      <c r="V184" s="1" t="s">
        <v>196</v>
      </c>
      <c r="W184" s="1" t="s">
        <v>196</v>
      </c>
      <c r="X184" s="1" t="s">
        <v>196</v>
      </c>
      <c r="Y184" s="1" t="s">
        <v>196</v>
      </c>
      <c r="Z184" s="1" t="s">
        <v>196</v>
      </c>
      <c r="AA184" s="1" t="s">
        <v>737</v>
      </c>
      <c r="AB184" s="1" t="s">
        <v>737</v>
      </c>
      <c r="AC184" s="1" t="s">
        <v>718</v>
      </c>
      <c r="AD184" s="1" t="s">
        <v>790</v>
      </c>
      <c r="AE184" s="1" t="s">
        <v>1053</v>
      </c>
      <c r="AF184" s="1" t="s">
        <v>276</v>
      </c>
      <c r="AG184" s="1" t="s">
        <v>88</v>
      </c>
      <c r="AH184" s="1" t="s">
        <v>14</v>
      </c>
      <c r="AI184" s="1" t="s">
        <v>833</v>
      </c>
      <c r="AJ184" s="1" t="s">
        <v>276</v>
      </c>
      <c r="AK184" s="1" t="s">
        <v>88</v>
      </c>
      <c r="AL184" s="1" t="s">
        <v>14</v>
      </c>
      <c r="AM184" s="1">
        <v>400</v>
      </c>
      <c r="AN184" s="1">
        <v>400</v>
      </c>
      <c r="AO184" s="1">
        <v>400</v>
      </c>
      <c r="AP184" s="1">
        <v>400</v>
      </c>
      <c r="AQ184" s="1">
        <v>400</v>
      </c>
      <c r="AR184" s="228">
        <v>46233</v>
      </c>
      <c r="AS184" s="228">
        <v>46238</v>
      </c>
      <c r="AT184" s="228">
        <v>46232</v>
      </c>
      <c r="AU184" s="228">
        <v>46232</v>
      </c>
      <c r="AV184" s="1" t="s">
        <v>166</v>
      </c>
      <c r="AW184" s="1" t="s">
        <v>196</v>
      </c>
      <c r="AX184" s="1" t="s">
        <v>196</v>
      </c>
      <c r="AY184" s="1" t="s">
        <v>3030</v>
      </c>
      <c r="AZ184" s="1" t="s">
        <v>3031</v>
      </c>
      <c r="BA184" s="1" t="s">
        <v>196</v>
      </c>
      <c r="BB184" s="228"/>
      <c r="BC184" s="228">
        <v>46234</v>
      </c>
      <c r="BD184" s="1" t="s">
        <v>712</v>
      </c>
      <c r="BE184" s="228">
        <v>46232</v>
      </c>
      <c r="BF184" s="1" t="s">
        <v>712</v>
      </c>
      <c r="BG184" s="228">
        <v>46232</v>
      </c>
      <c r="BH184" s="1">
        <v>400</v>
      </c>
      <c r="BI184" s="1">
        <v>400</v>
      </c>
      <c r="BJ184" s="1" t="s">
        <v>1052</v>
      </c>
      <c r="BK184" s="1" t="s">
        <v>196</v>
      </c>
      <c r="BL184" s="1" t="s">
        <v>196</v>
      </c>
      <c r="BM184" s="1" t="s">
        <v>196</v>
      </c>
      <c r="BN184" s="1" t="s">
        <v>196</v>
      </c>
      <c r="BO184" s="1" t="s">
        <v>196</v>
      </c>
      <c r="BP184" s="1" t="s">
        <v>196</v>
      </c>
      <c r="BQ184" s="1" t="s">
        <v>196</v>
      </c>
      <c r="BR184" s="1" t="s">
        <v>196</v>
      </c>
      <c r="BS184" s="1" t="s">
        <v>196</v>
      </c>
      <c r="BT184" s="1" t="s">
        <v>1053</v>
      </c>
      <c r="BU184" s="1" t="s">
        <v>196</v>
      </c>
      <c r="BV184" s="1" t="s">
        <v>196</v>
      </c>
      <c r="BW184" s="1" t="s">
        <v>196</v>
      </c>
      <c r="BX184" s="1" t="s">
        <v>196</v>
      </c>
      <c r="BY184" s="1" t="s">
        <v>196</v>
      </c>
      <c r="BZ184" s="1" t="s">
        <v>196</v>
      </c>
      <c r="CA184" s="1" t="s">
        <v>196</v>
      </c>
      <c r="CB184" s="1" t="s">
        <v>196</v>
      </c>
      <c r="CC184" s="1" t="s">
        <v>196</v>
      </c>
      <c r="CD184" s="1" t="s">
        <v>834</v>
      </c>
      <c r="CE184" s="1" t="s">
        <v>196</v>
      </c>
      <c r="CF184" s="1" t="s">
        <v>196</v>
      </c>
      <c r="CG184" s="1" t="s">
        <v>196</v>
      </c>
      <c r="CH184" s="1" t="s">
        <v>196</v>
      </c>
      <c r="CI184" s="1" t="s">
        <v>196</v>
      </c>
      <c r="CJ184" s="1" t="s">
        <v>196</v>
      </c>
      <c r="CK184" s="1" t="s">
        <v>196</v>
      </c>
      <c r="CL184" s="1" t="s">
        <v>196</v>
      </c>
      <c r="CM184" s="1" t="s">
        <v>196</v>
      </c>
      <c r="CN184" s="1" t="s">
        <v>833</v>
      </c>
      <c r="CO184" s="1" t="s">
        <v>196</v>
      </c>
      <c r="CP184" s="1" t="s">
        <v>196</v>
      </c>
      <c r="CQ184" s="1" t="s">
        <v>196</v>
      </c>
      <c r="CR184" s="1" t="s">
        <v>196</v>
      </c>
      <c r="CS184" s="1" t="s">
        <v>196</v>
      </c>
      <c r="CT184" s="1" t="s">
        <v>196</v>
      </c>
      <c r="CU184" s="1" t="s">
        <v>196</v>
      </c>
      <c r="CV184" s="1" t="s">
        <v>196</v>
      </c>
      <c r="CW184" s="1" t="s">
        <v>196</v>
      </c>
      <c r="CX184" s="1" t="s">
        <v>3221</v>
      </c>
      <c r="CY184" s="1" t="s">
        <v>3222</v>
      </c>
      <c r="CZ184" s="1" t="s">
        <v>3222</v>
      </c>
      <c r="DA184" s="1" t="s">
        <v>3278</v>
      </c>
      <c r="DB184" s="1" t="s">
        <v>3243</v>
      </c>
      <c r="DC184" s="1" t="s">
        <v>737</v>
      </c>
      <c r="DD184" s="1" t="s">
        <v>737</v>
      </c>
      <c r="DE184" s="1" t="s">
        <v>707</v>
      </c>
      <c r="DF184" s="1" t="s">
        <v>788</v>
      </c>
      <c r="DG184" s="1" t="s">
        <v>789</v>
      </c>
    </row>
    <row r="185" spans="1:111">
      <c r="A185" s="232" t="s">
        <v>4537</v>
      </c>
      <c r="B185" s="1" t="s">
        <v>699</v>
      </c>
      <c r="C185" s="1" t="s">
        <v>700</v>
      </c>
      <c r="D185" s="1" t="s">
        <v>851</v>
      </c>
      <c r="E185" s="1" t="s">
        <v>852</v>
      </c>
      <c r="F185" s="1" t="s">
        <v>855</v>
      </c>
      <c r="G185" s="1" t="s">
        <v>39</v>
      </c>
      <c r="H185" s="228">
        <v>46232</v>
      </c>
      <c r="I185" s="1" t="s">
        <v>589</v>
      </c>
      <c r="J185" s="1" t="s">
        <v>3051</v>
      </c>
      <c r="K185" s="1" t="s">
        <v>3052</v>
      </c>
      <c r="L185" s="1" t="s">
        <v>713</v>
      </c>
      <c r="M185" s="1" t="s">
        <v>714</v>
      </c>
      <c r="N185" s="1" t="s">
        <v>716</v>
      </c>
      <c r="O185" s="1" t="s">
        <v>717</v>
      </c>
      <c r="P185" s="1" t="s">
        <v>705</v>
      </c>
      <c r="Q185" s="1" t="s">
        <v>706</v>
      </c>
      <c r="R185" s="229">
        <v>0</v>
      </c>
      <c r="S185" s="229">
        <v>0.67708333333333337</v>
      </c>
      <c r="T185" s="1" t="s">
        <v>707</v>
      </c>
      <c r="U185" s="1" t="s">
        <v>196</v>
      </c>
      <c r="V185" s="1" t="s">
        <v>196</v>
      </c>
      <c r="W185" s="1" t="s">
        <v>196</v>
      </c>
      <c r="X185" s="1" t="s">
        <v>196</v>
      </c>
      <c r="Y185" s="1" t="s">
        <v>196</v>
      </c>
      <c r="Z185" s="1" t="s">
        <v>196</v>
      </c>
      <c r="AA185" s="1" t="s">
        <v>726</v>
      </c>
      <c r="AB185" s="1" t="s">
        <v>737</v>
      </c>
      <c r="AC185" s="1" t="s">
        <v>811</v>
      </c>
      <c r="AD185" s="1" t="s">
        <v>3053</v>
      </c>
      <c r="AE185" s="1" t="s">
        <v>196</v>
      </c>
      <c r="AF185" s="1" t="s">
        <v>196</v>
      </c>
      <c r="AG185" s="1" t="s">
        <v>196</v>
      </c>
      <c r="AH185" s="1" t="s">
        <v>196</v>
      </c>
      <c r="AI185" s="1" t="s">
        <v>1213</v>
      </c>
      <c r="AJ185" s="1" t="s">
        <v>276</v>
      </c>
      <c r="AK185" s="1" t="s">
        <v>88</v>
      </c>
      <c r="AL185" s="1" t="s">
        <v>281</v>
      </c>
      <c r="AM185" s="1">
        <v>5200</v>
      </c>
      <c r="AN185" s="1">
        <v>2600</v>
      </c>
      <c r="AO185" s="1">
        <v>2600</v>
      </c>
      <c r="AP185" s="1">
        <v>2600</v>
      </c>
      <c r="AQ185" s="1">
        <v>5200</v>
      </c>
      <c r="AR185" s="228">
        <v>46227</v>
      </c>
      <c r="AS185" s="228">
        <v>46234</v>
      </c>
      <c r="AT185" s="228">
        <v>46232</v>
      </c>
      <c r="AU185" s="228">
        <v>46232</v>
      </c>
      <c r="AV185" s="1" t="s">
        <v>1078</v>
      </c>
      <c r="AW185" s="1" t="s">
        <v>196</v>
      </c>
      <c r="AX185" s="1" t="s">
        <v>196</v>
      </c>
      <c r="AY185" s="1" t="s">
        <v>710</v>
      </c>
      <c r="AZ185" s="1" t="s">
        <v>711</v>
      </c>
      <c r="BA185" s="1" t="s">
        <v>196</v>
      </c>
      <c r="BB185" s="228">
        <v>46234</v>
      </c>
      <c r="BC185" s="228">
        <v>46234</v>
      </c>
      <c r="BD185" s="1" t="s">
        <v>712</v>
      </c>
      <c r="BE185" s="228">
        <v>46232</v>
      </c>
      <c r="BF185" s="1" t="s">
        <v>712</v>
      </c>
      <c r="BG185" s="228">
        <v>46232</v>
      </c>
      <c r="BH185" s="1">
        <v>2600</v>
      </c>
      <c r="BI185" s="1">
        <v>5200</v>
      </c>
      <c r="BJ185" s="1" t="s">
        <v>859</v>
      </c>
      <c r="BK185" s="1" t="s">
        <v>860</v>
      </c>
      <c r="BL185" s="1" t="s">
        <v>196</v>
      </c>
      <c r="BM185" s="1" t="s">
        <v>196</v>
      </c>
      <c r="BN185" s="1" t="s">
        <v>196</v>
      </c>
      <c r="BO185" s="1" t="s">
        <v>196</v>
      </c>
      <c r="BP185" s="1" t="s">
        <v>196</v>
      </c>
      <c r="BQ185" s="1" t="s">
        <v>196</v>
      </c>
      <c r="BR185" s="1" t="s">
        <v>196</v>
      </c>
      <c r="BS185" s="1" t="s">
        <v>196</v>
      </c>
      <c r="BT185" s="1" t="s">
        <v>861</v>
      </c>
      <c r="BU185" s="1" t="s">
        <v>862</v>
      </c>
      <c r="BV185" s="1" t="s">
        <v>196</v>
      </c>
      <c r="BW185" s="1" t="s">
        <v>196</v>
      </c>
      <c r="BX185" s="1" t="s">
        <v>196</v>
      </c>
      <c r="BY185" s="1" t="s">
        <v>196</v>
      </c>
      <c r="BZ185" s="1" t="s">
        <v>196</v>
      </c>
      <c r="CA185" s="1" t="s">
        <v>196</v>
      </c>
      <c r="CB185" s="1" t="s">
        <v>196</v>
      </c>
      <c r="CC185" s="1" t="s">
        <v>196</v>
      </c>
      <c r="CD185" s="1" t="s">
        <v>827</v>
      </c>
      <c r="CE185" s="1" t="s">
        <v>196</v>
      </c>
      <c r="CF185" s="1" t="s">
        <v>196</v>
      </c>
      <c r="CG185" s="1" t="s">
        <v>196</v>
      </c>
      <c r="CH185" s="1" t="s">
        <v>196</v>
      </c>
      <c r="CI185" s="1" t="s">
        <v>196</v>
      </c>
      <c r="CJ185" s="1" t="s">
        <v>196</v>
      </c>
      <c r="CK185" s="1" t="s">
        <v>196</v>
      </c>
      <c r="CL185" s="1" t="s">
        <v>196</v>
      </c>
      <c r="CM185" s="1" t="s">
        <v>196</v>
      </c>
      <c r="CN185" s="1" t="s">
        <v>1213</v>
      </c>
      <c r="CO185" s="1" t="s">
        <v>196</v>
      </c>
      <c r="CP185" s="1" t="s">
        <v>196</v>
      </c>
      <c r="CQ185" s="1" t="s">
        <v>196</v>
      </c>
      <c r="CR185" s="1" t="s">
        <v>196</v>
      </c>
      <c r="CS185" s="1" t="s">
        <v>196</v>
      </c>
      <c r="CT185" s="1" t="s">
        <v>196</v>
      </c>
      <c r="CU185" s="1" t="s">
        <v>196</v>
      </c>
      <c r="CV185" s="1" t="s">
        <v>196</v>
      </c>
      <c r="CW185" s="1" t="s">
        <v>196</v>
      </c>
      <c r="CX185" s="1" t="s">
        <v>3221</v>
      </c>
      <c r="CY185" s="1" t="s">
        <v>3222</v>
      </c>
      <c r="CZ185" s="1" t="s">
        <v>3222</v>
      </c>
      <c r="DA185" s="1" t="s">
        <v>3380</v>
      </c>
      <c r="DB185" s="1" t="s">
        <v>3381</v>
      </c>
      <c r="DC185" s="1" t="s">
        <v>737</v>
      </c>
      <c r="DD185" s="1" t="s">
        <v>726</v>
      </c>
      <c r="DE185" s="1" t="s">
        <v>707</v>
      </c>
      <c r="DF185" s="1" t="s">
        <v>705</v>
      </c>
      <c r="DG185" s="1" t="s">
        <v>706</v>
      </c>
    </row>
    <row r="186" spans="1:111">
      <c r="A186" s="232" t="s">
        <v>4537</v>
      </c>
      <c r="B186" s="1" t="s">
        <v>699</v>
      </c>
      <c r="C186" s="1" t="s">
        <v>700</v>
      </c>
      <c r="D186" s="1" t="s">
        <v>851</v>
      </c>
      <c r="E186" s="1" t="s">
        <v>852</v>
      </c>
      <c r="F186" s="1" t="s">
        <v>855</v>
      </c>
      <c r="G186" s="1" t="s">
        <v>39</v>
      </c>
      <c r="H186" s="228">
        <v>46232</v>
      </c>
      <c r="I186" s="1" t="s">
        <v>590</v>
      </c>
      <c r="J186" s="1" t="s">
        <v>3054</v>
      </c>
      <c r="K186" s="1" t="s">
        <v>3055</v>
      </c>
      <c r="L186" s="1" t="s">
        <v>713</v>
      </c>
      <c r="M186" s="1" t="s">
        <v>714</v>
      </c>
      <c r="N186" s="1" t="s">
        <v>716</v>
      </c>
      <c r="O186" s="1" t="s">
        <v>717</v>
      </c>
      <c r="P186" s="1" t="s">
        <v>705</v>
      </c>
      <c r="Q186" s="1" t="s">
        <v>706</v>
      </c>
      <c r="R186" s="229">
        <v>0</v>
      </c>
      <c r="S186" s="229">
        <v>0.5756944444444444</v>
      </c>
      <c r="T186" s="1" t="s">
        <v>707</v>
      </c>
      <c r="U186" s="1" t="s">
        <v>196</v>
      </c>
      <c r="V186" s="1" t="s">
        <v>196</v>
      </c>
      <c r="W186" s="1" t="s">
        <v>196</v>
      </c>
      <c r="X186" s="1" t="s">
        <v>196</v>
      </c>
      <c r="Y186" s="1" t="s">
        <v>196</v>
      </c>
      <c r="Z186" s="1" t="s">
        <v>196</v>
      </c>
      <c r="AA186" s="1" t="s">
        <v>715</v>
      </c>
      <c r="AB186" s="1" t="s">
        <v>743</v>
      </c>
      <c r="AC186" s="1" t="s">
        <v>1192</v>
      </c>
      <c r="AD186" s="1" t="s">
        <v>2072</v>
      </c>
      <c r="AE186" s="1" t="s">
        <v>833</v>
      </c>
      <c r="AF186" s="1" t="s">
        <v>276</v>
      </c>
      <c r="AG186" s="1" t="s">
        <v>88</v>
      </c>
      <c r="AH186" s="1" t="s">
        <v>14</v>
      </c>
      <c r="AI186" s="1" t="s">
        <v>1251</v>
      </c>
      <c r="AJ186" s="1" t="s">
        <v>276</v>
      </c>
      <c r="AK186" s="1" t="s">
        <v>88</v>
      </c>
      <c r="AL186" s="1" t="s">
        <v>281</v>
      </c>
      <c r="AM186" s="1">
        <v>2800</v>
      </c>
      <c r="AN186" s="1">
        <v>1400</v>
      </c>
      <c r="AO186" s="1">
        <v>1400</v>
      </c>
      <c r="AP186" s="1">
        <v>1400</v>
      </c>
      <c r="AQ186" s="1">
        <v>2800</v>
      </c>
      <c r="AR186" s="228">
        <v>46226</v>
      </c>
      <c r="AS186" s="228">
        <v>46234</v>
      </c>
      <c r="AT186" s="228">
        <v>46232</v>
      </c>
      <c r="AU186" s="228">
        <v>46232</v>
      </c>
      <c r="AV186" s="1" t="s">
        <v>1078</v>
      </c>
      <c r="AW186" s="1" t="s">
        <v>196</v>
      </c>
      <c r="AX186" s="1" t="s">
        <v>196</v>
      </c>
      <c r="AY186" s="1" t="s">
        <v>710</v>
      </c>
      <c r="AZ186" s="1" t="s">
        <v>711</v>
      </c>
      <c r="BA186" s="1" t="s">
        <v>196</v>
      </c>
      <c r="BB186" s="228">
        <v>46234</v>
      </c>
      <c r="BC186" s="228">
        <v>46234</v>
      </c>
      <c r="BD186" s="1" t="s">
        <v>712</v>
      </c>
      <c r="BE186" s="228">
        <v>46232</v>
      </c>
      <c r="BF186" s="1" t="s">
        <v>712</v>
      </c>
      <c r="BG186" s="228">
        <v>46232</v>
      </c>
      <c r="BH186" s="1">
        <v>1400</v>
      </c>
      <c r="BI186" s="1">
        <v>2800</v>
      </c>
      <c r="BJ186" s="1" t="s">
        <v>1209</v>
      </c>
      <c r="BK186" s="1" t="s">
        <v>196</v>
      </c>
      <c r="BL186" s="1" t="s">
        <v>196</v>
      </c>
      <c r="BM186" s="1" t="s">
        <v>196</v>
      </c>
      <c r="BN186" s="1" t="s">
        <v>196</v>
      </c>
      <c r="BO186" s="1" t="s">
        <v>196</v>
      </c>
      <c r="BP186" s="1" t="s">
        <v>196</v>
      </c>
      <c r="BQ186" s="1" t="s">
        <v>196</v>
      </c>
      <c r="BR186" s="1" t="s">
        <v>196</v>
      </c>
      <c r="BS186" s="1" t="s">
        <v>196</v>
      </c>
      <c r="BT186" s="1" t="s">
        <v>833</v>
      </c>
      <c r="BU186" s="1" t="s">
        <v>196</v>
      </c>
      <c r="BV186" s="1" t="s">
        <v>196</v>
      </c>
      <c r="BW186" s="1" t="s">
        <v>196</v>
      </c>
      <c r="BX186" s="1" t="s">
        <v>196</v>
      </c>
      <c r="BY186" s="1" t="s">
        <v>196</v>
      </c>
      <c r="BZ186" s="1" t="s">
        <v>196</v>
      </c>
      <c r="CA186" s="1" t="s">
        <v>196</v>
      </c>
      <c r="CB186" s="1" t="s">
        <v>196</v>
      </c>
      <c r="CC186" s="1" t="s">
        <v>196</v>
      </c>
      <c r="CD186" s="1" t="s">
        <v>926</v>
      </c>
      <c r="CE186" s="1" t="s">
        <v>196</v>
      </c>
      <c r="CF186" s="1" t="s">
        <v>196</v>
      </c>
      <c r="CG186" s="1" t="s">
        <v>196</v>
      </c>
      <c r="CH186" s="1" t="s">
        <v>196</v>
      </c>
      <c r="CI186" s="1" t="s">
        <v>196</v>
      </c>
      <c r="CJ186" s="1" t="s">
        <v>196</v>
      </c>
      <c r="CK186" s="1" t="s">
        <v>196</v>
      </c>
      <c r="CL186" s="1" t="s">
        <v>196</v>
      </c>
      <c r="CM186" s="1" t="s">
        <v>196</v>
      </c>
      <c r="CN186" s="1" t="s">
        <v>1251</v>
      </c>
      <c r="CO186" s="1" t="s">
        <v>196</v>
      </c>
      <c r="CP186" s="1" t="s">
        <v>196</v>
      </c>
      <c r="CQ186" s="1" t="s">
        <v>196</v>
      </c>
      <c r="CR186" s="1" t="s">
        <v>196</v>
      </c>
      <c r="CS186" s="1" t="s">
        <v>196</v>
      </c>
      <c r="CT186" s="1" t="s">
        <v>196</v>
      </c>
      <c r="CU186" s="1" t="s">
        <v>196</v>
      </c>
      <c r="CV186" s="1" t="s">
        <v>196</v>
      </c>
      <c r="CW186" s="1" t="s">
        <v>196</v>
      </c>
      <c r="CX186" s="1" t="s">
        <v>3221</v>
      </c>
      <c r="CY186" s="1" t="s">
        <v>3222</v>
      </c>
      <c r="CZ186" s="1" t="s">
        <v>3222</v>
      </c>
      <c r="DA186" s="1" t="s">
        <v>3225</v>
      </c>
      <c r="DB186" s="1" t="s">
        <v>3380</v>
      </c>
      <c r="DC186" s="1" t="s">
        <v>743</v>
      </c>
      <c r="DD186" s="1" t="s">
        <v>715</v>
      </c>
      <c r="DE186" s="1" t="s">
        <v>707</v>
      </c>
      <c r="DF186" s="1" t="s">
        <v>705</v>
      </c>
      <c r="DG186" s="1" t="s">
        <v>706</v>
      </c>
    </row>
    <row r="187" spans="1:111">
      <c r="A187" s="232" t="s">
        <v>4537</v>
      </c>
      <c r="B187" s="1" t="s">
        <v>699</v>
      </c>
      <c r="C187" s="1" t="s">
        <v>700</v>
      </c>
      <c r="D187" s="1" t="s">
        <v>869</v>
      </c>
      <c r="E187" s="1" t="s">
        <v>870</v>
      </c>
      <c r="F187" s="1" t="s">
        <v>848</v>
      </c>
      <c r="G187" s="1" t="s">
        <v>284</v>
      </c>
      <c r="H187" s="228">
        <v>46232</v>
      </c>
      <c r="I187" s="1" t="s">
        <v>589</v>
      </c>
      <c r="J187" s="1" t="s">
        <v>3051</v>
      </c>
      <c r="K187" s="1" t="s">
        <v>3065</v>
      </c>
      <c r="L187" s="1" t="s">
        <v>788</v>
      </c>
      <c r="M187" s="1" t="s">
        <v>789</v>
      </c>
      <c r="N187" s="1" t="s">
        <v>776</v>
      </c>
      <c r="O187" s="1" t="s">
        <v>777</v>
      </c>
      <c r="P187" s="1" t="s">
        <v>196</v>
      </c>
      <c r="Q187" s="1" t="s">
        <v>196</v>
      </c>
      <c r="R187" s="229">
        <v>0</v>
      </c>
      <c r="S187" s="229">
        <v>0.57638888888888884</v>
      </c>
      <c r="T187" s="1" t="s">
        <v>707</v>
      </c>
      <c r="U187" s="1" t="s">
        <v>196</v>
      </c>
      <c r="V187" s="1" t="s">
        <v>196</v>
      </c>
      <c r="W187" s="1" t="s">
        <v>196</v>
      </c>
      <c r="X187" s="1" t="s">
        <v>196</v>
      </c>
      <c r="Y187" s="1" t="s">
        <v>196</v>
      </c>
      <c r="Z187" s="1" t="s">
        <v>196</v>
      </c>
      <c r="AA187" s="1" t="s">
        <v>742</v>
      </c>
      <c r="AB187" s="1" t="s">
        <v>743</v>
      </c>
      <c r="AC187" s="1" t="s">
        <v>908</v>
      </c>
      <c r="AD187" s="1" t="s">
        <v>1267</v>
      </c>
      <c r="AE187" s="1" t="s">
        <v>196</v>
      </c>
      <c r="AF187" s="1" t="s">
        <v>196</v>
      </c>
      <c r="AG187" s="1" t="s">
        <v>196</v>
      </c>
      <c r="AH187" s="1" t="s">
        <v>196</v>
      </c>
      <c r="AI187" s="1" t="s">
        <v>1213</v>
      </c>
      <c r="AJ187" s="1" t="s">
        <v>276</v>
      </c>
      <c r="AK187" s="1" t="s">
        <v>88</v>
      </c>
      <c r="AL187" s="1" t="s">
        <v>281</v>
      </c>
      <c r="AM187" s="1">
        <v>5200</v>
      </c>
      <c r="AN187" s="1">
        <v>2600</v>
      </c>
      <c r="AO187" s="1">
        <v>2600</v>
      </c>
      <c r="AP187" s="1">
        <v>2600</v>
      </c>
      <c r="AQ187" s="1">
        <v>2600</v>
      </c>
      <c r="AR187" s="228">
        <v>46227</v>
      </c>
      <c r="AS187" s="228">
        <v>46234</v>
      </c>
      <c r="AT187" s="228">
        <v>46232</v>
      </c>
      <c r="AU187" s="228">
        <v>46232</v>
      </c>
      <c r="AV187" s="1" t="s">
        <v>1078</v>
      </c>
      <c r="AW187" s="1" t="s">
        <v>196</v>
      </c>
      <c r="AX187" s="1" t="s">
        <v>196</v>
      </c>
      <c r="AY187" s="1" t="s">
        <v>710</v>
      </c>
      <c r="AZ187" s="1" t="s">
        <v>711</v>
      </c>
      <c r="BA187" s="1" t="s">
        <v>196</v>
      </c>
      <c r="BB187" s="228">
        <v>46234</v>
      </c>
      <c r="BC187" s="228">
        <v>46234</v>
      </c>
      <c r="BD187" s="1" t="s">
        <v>712</v>
      </c>
      <c r="BE187" s="228">
        <v>46232</v>
      </c>
      <c r="BF187" s="1" t="s">
        <v>712</v>
      </c>
      <c r="BG187" s="228">
        <v>46232</v>
      </c>
      <c r="BH187" s="1">
        <v>2600</v>
      </c>
      <c r="BI187" s="1">
        <v>2600</v>
      </c>
      <c r="BJ187" s="1" t="s">
        <v>859</v>
      </c>
      <c r="BK187" s="1" t="s">
        <v>860</v>
      </c>
      <c r="BL187" s="1" t="s">
        <v>196</v>
      </c>
      <c r="BM187" s="1" t="s">
        <v>196</v>
      </c>
      <c r="BN187" s="1" t="s">
        <v>196</v>
      </c>
      <c r="BO187" s="1" t="s">
        <v>196</v>
      </c>
      <c r="BP187" s="1" t="s">
        <v>196</v>
      </c>
      <c r="BQ187" s="1" t="s">
        <v>196</v>
      </c>
      <c r="BR187" s="1" t="s">
        <v>196</v>
      </c>
      <c r="BS187" s="1" t="s">
        <v>196</v>
      </c>
      <c r="BT187" s="1" t="s">
        <v>861</v>
      </c>
      <c r="BU187" s="1" t="s">
        <v>862</v>
      </c>
      <c r="BV187" s="1" t="s">
        <v>196</v>
      </c>
      <c r="BW187" s="1" t="s">
        <v>196</v>
      </c>
      <c r="BX187" s="1" t="s">
        <v>196</v>
      </c>
      <c r="BY187" s="1" t="s">
        <v>196</v>
      </c>
      <c r="BZ187" s="1" t="s">
        <v>196</v>
      </c>
      <c r="CA187" s="1" t="s">
        <v>196</v>
      </c>
      <c r="CB187" s="1" t="s">
        <v>196</v>
      </c>
      <c r="CC187" s="1" t="s">
        <v>196</v>
      </c>
      <c r="CD187" s="1" t="s">
        <v>827</v>
      </c>
      <c r="CE187" s="1" t="s">
        <v>196</v>
      </c>
      <c r="CF187" s="1" t="s">
        <v>196</v>
      </c>
      <c r="CG187" s="1" t="s">
        <v>196</v>
      </c>
      <c r="CH187" s="1" t="s">
        <v>196</v>
      </c>
      <c r="CI187" s="1" t="s">
        <v>196</v>
      </c>
      <c r="CJ187" s="1" t="s">
        <v>196</v>
      </c>
      <c r="CK187" s="1" t="s">
        <v>196</v>
      </c>
      <c r="CL187" s="1" t="s">
        <v>196</v>
      </c>
      <c r="CM187" s="1" t="s">
        <v>196</v>
      </c>
      <c r="CN187" s="1" t="s">
        <v>1213</v>
      </c>
      <c r="CO187" s="1" t="s">
        <v>196</v>
      </c>
      <c r="CP187" s="1" t="s">
        <v>196</v>
      </c>
      <c r="CQ187" s="1" t="s">
        <v>196</v>
      </c>
      <c r="CR187" s="1" t="s">
        <v>196</v>
      </c>
      <c r="CS187" s="1" t="s">
        <v>196</v>
      </c>
      <c r="CT187" s="1" t="s">
        <v>196</v>
      </c>
      <c r="CU187" s="1" t="s">
        <v>196</v>
      </c>
      <c r="CV187" s="1" t="s">
        <v>196</v>
      </c>
      <c r="CW187" s="1" t="s">
        <v>196</v>
      </c>
      <c r="CX187" s="1" t="s">
        <v>3221</v>
      </c>
      <c r="CY187" s="1" t="s">
        <v>3222</v>
      </c>
      <c r="CZ187" s="1" t="s">
        <v>3222</v>
      </c>
      <c r="DA187" s="1" t="s">
        <v>3430</v>
      </c>
      <c r="DB187" s="1" t="s">
        <v>3269</v>
      </c>
      <c r="DC187" s="1" t="s">
        <v>743</v>
      </c>
      <c r="DD187" s="1" t="s">
        <v>742</v>
      </c>
      <c r="DE187" s="1" t="s">
        <v>707</v>
      </c>
      <c r="DF187" s="1" t="s">
        <v>788</v>
      </c>
      <c r="DG187" s="1" t="s">
        <v>789</v>
      </c>
    </row>
    <row r="188" spans="1:111">
      <c r="A188" s="232" t="s">
        <v>4537</v>
      </c>
      <c r="B188" s="1" t="s">
        <v>699</v>
      </c>
      <c r="C188" s="1" t="s">
        <v>700</v>
      </c>
      <c r="D188" s="1" t="s">
        <v>869</v>
      </c>
      <c r="E188" s="1" t="s">
        <v>870</v>
      </c>
      <c r="F188" s="1" t="s">
        <v>848</v>
      </c>
      <c r="G188" s="1" t="s">
        <v>284</v>
      </c>
      <c r="H188" s="228">
        <v>46232</v>
      </c>
      <c r="I188" s="1" t="s">
        <v>590</v>
      </c>
      <c r="J188" s="1" t="s">
        <v>3054</v>
      </c>
      <c r="K188" s="1" t="s">
        <v>3066</v>
      </c>
      <c r="L188" s="1" t="s">
        <v>788</v>
      </c>
      <c r="M188" s="1" t="s">
        <v>789</v>
      </c>
      <c r="N188" s="1" t="s">
        <v>776</v>
      </c>
      <c r="O188" s="1" t="s">
        <v>777</v>
      </c>
      <c r="P188" s="1" t="s">
        <v>196</v>
      </c>
      <c r="Q188" s="1" t="s">
        <v>196</v>
      </c>
      <c r="R188" s="229">
        <v>0</v>
      </c>
      <c r="S188" s="229">
        <v>0.44097222222222221</v>
      </c>
      <c r="T188" s="1" t="s">
        <v>707</v>
      </c>
      <c r="U188" s="1" t="s">
        <v>196</v>
      </c>
      <c r="V188" s="1" t="s">
        <v>196</v>
      </c>
      <c r="W188" s="1" t="s">
        <v>196</v>
      </c>
      <c r="X188" s="1" t="s">
        <v>196</v>
      </c>
      <c r="Y188" s="1" t="s">
        <v>196</v>
      </c>
      <c r="Z188" s="1" t="s">
        <v>196</v>
      </c>
      <c r="AA188" s="1" t="s">
        <v>726</v>
      </c>
      <c r="AB188" s="1" t="s">
        <v>707</v>
      </c>
      <c r="AC188" s="1" t="s">
        <v>815</v>
      </c>
      <c r="AD188" s="1" t="s">
        <v>3067</v>
      </c>
      <c r="AE188" s="1" t="s">
        <v>833</v>
      </c>
      <c r="AF188" s="1" t="s">
        <v>276</v>
      </c>
      <c r="AG188" s="1" t="s">
        <v>88</v>
      </c>
      <c r="AH188" s="1" t="s">
        <v>14</v>
      </c>
      <c r="AI188" s="1" t="s">
        <v>1251</v>
      </c>
      <c r="AJ188" s="1" t="s">
        <v>276</v>
      </c>
      <c r="AK188" s="1" t="s">
        <v>88</v>
      </c>
      <c r="AL188" s="1" t="s">
        <v>281</v>
      </c>
      <c r="AM188" s="1">
        <v>2800</v>
      </c>
      <c r="AN188" s="1">
        <v>1400</v>
      </c>
      <c r="AO188" s="1">
        <v>1400</v>
      </c>
      <c r="AP188" s="1">
        <v>1400</v>
      </c>
      <c r="AQ188" s="1">
        <v>1400</v>
      </c>
      <c r="AR188" s="228">
        <v>46226</v>
      </c>
      <c r="AS188" s="228">
        <v>46234</v>
      </c>
      <c r="AT188" s="228">
        <v>46232</v>
      </c>
      <c r="AU188" s="228">
        <v>46232</v>
      </c>
      <c r="AV188" s="1" t="s">
        <v>1078</v>
      </c>
      <c r="AW188" s="1" t="s">
        <v>196</v>
      </c>
      <c r="AX188" s="1" t="s">
        <v>196</v>
      </c>
      <c r="AY188" s="1" t="s">
        <v>710</v>
      </c>
      <c r="AZ188" s="1" t="s">
        <v>711</v>
      </c>
      <c r="BA188" s="1" t="s">
        <v>196</v>
      </c>
      <c r="BB188" s="228">
        <v>46234</v>
      </c>
      <c r="BC188" s="228">
        <v>46234</v>
      </c>
      <c r="BD188" s="1" t="s">
        <v>712</v>
      </c>
      <c r="BE188" s="228">
        <v>46232</v>
      </c>
      <c r="BF188" s="1" t="s">
        <v>712</v>
      </c>
      <c r="BG188" s="228">
        <v>46232</v>
      </c>
      <c r="BH188" s="1">
        <v>1400</v>
      </c>
      <c r="BI188" s="1">
        <v>1400</v>
      </c>
      <c r="BJ188" s="1" t="s">
        <v>1209</v>
      </c>
      <c r="BK188" s="1" t="s">
        <v>196</v>
      </c>
      <c r="BL188" s="1" t="s">
        <v>196</v>
      </c>
      <c r="BM188" s="1" t="s">
        <v>196</v>
      </c>
      <c r="BN188" s="1" t="s">
        <v>196</v>
      </c>
      <c r="BO188" s="1" t="s">
        <v>196</v>
      </c>
      <c r="BP188" s="1" t="s">
        <v>196</v>
      </c>
      <c r="BQ188" s="1" t="s">
        <v>196</v>
      </c>
      <c r="BR188" s="1" t="s">
        <v>196</v>
      </c>
      <c r="BS188" s="1" t="s">
        <v>196</v>
      </c>
      <c r="BT188" s="1" t="s">
        <v>833</v>
      </c>
      <c r="BU188" s="1" t="s">
        <v>196</v>
      </c>
      <c r="BV188" s="1" t="s">
        <v>196</v>
      </c>
      <c r="BW188" s="1" t="s">
        <v>196</v>
      </c>
      <c r="BX188" s="1" t="s">
        <v>196</v>
      </c>
      <c r="BY188" s="1" t="s">
        <v>196</v>
      </c>
      <c r="BZ188" s="1" t="s">
        <v>196</v>
      </c>
      <c r="CA188" s="1" t="s">
        <v>196</v>
      </c>
      <c r="CB188" s="1" t="s">
        <v>196</v>
      </c>
      <c r="CC188" s="1" t="s">
        <v>196</v>
      </c>
      <c r="CD188" s="1" t="s">
        <v>926</v>
      </c>
      <c r="CE188" s="1" t="s">
        <v>196</v>
      </c>
      <c r="CF188" s="1" t="s">
        <v>196</v>
      </c>
      <c r="CG188" s="1" t="s">
        <v>196</v>
      </c>
      <c r="CH188" s="1" t="s">
        <v>196</v>
      </c>
      <c r="CI188" s="1" t="s">
        <v>196</v>
      </c>
      <c r="CJ188" s="1" t="s">
        <v>196</v>
      </c>
      <c r="CK188" s="1" t="s">
        <v>196</v>
      </c>
      <c r="CL188" s="1" t="s">
        <v>196</v>
      </c>
      <c r="CM188" s="1" t="s">
        <v>196</v>
      </c>
      <c r="CN188" s="1" t="s">
        <v>1251</v>
      </c>
      <c r="CO188" s="1" t="s">
        <v>196</v>
      </c>
      <c r="CP188" s="1" t="s">
        <v>196</v>
      </c>
      <c r="CQ188" s="1" t="s">
        <v>196</v>
      </c>
      <c r="CR188" s="1" t="s">
        <v>196</v>
      </c>
      <c r="CS188" s="1" t="s">
        <v>196</v>
      </c>
      <c r="CT188" s="1" t="s">
        <v>196</v>
      </c>
      <c r="CU188" s="1" t="s">
        <v>196</v>
      </c>
      <c r="CV188" s="1" t="s">
        <v>196</v>
      </c>
      <c r="CW188" s="1" t="s">
        <v>196</v>
      </c>
      <c r="CX188" s="1" t="s">
        <v>3221</v>
      </c>
      <c r="CY188" s="1" t="s">
        <v>3222</v>
      </c>
      <c r="CZ188" s="1" t="s">
        <v>3222</v>
      </c>
      <c r="DA188" s="1" t="s">
        <v>3225</v>
      </c>
      <c r="DB188" s="1" t="s">
        <v>3430</v>
      </c>
      <c r="DC188" s="1" t="s">
        <v>707</v>
      </c>
      <c r="DD188" s="1" t="s">
        <v>726</v>
      </c>
      <c r="DE188" s="1" t="s">
        <v>707</v>
      </c>
      <c r="DF188" s="1" t="s">
        <v>788</v>
      </c>
      <c r="DG188" s="1" t="s">
        <v>789</v>
      </c>
    </row>
    <row r="189" spans="1:111">
      <c r="A189" s="232" t="s">
        <v>4537</v>
      </c>
      <c r="B189" s="1" t="s">
        <v>699</v>
      </c>
      <c r="C189" s="1" t="s">
        <v>700</v>
      </c>
      <c r="D189" s="1" t="s">
        <v>869</v>
      </c>
      <c r="E189" s="1" t="s">
        <v>870</v>
      </c>
      <c r="F189" s="1" t="s">
        <v>877</v>
      </c>
      <c r="G189" s="1" t="s">
        <v>502</v>
      </c>
      <c r="H189" s="228">
        <v>46232</v>
      </c>
      <c r="I189" s="1" t="s">
        <v>215</v>
      </c>
      <c r="J189" s="1" t="s">
        <v>2998</v>
      </c>
      <c r="K189" s="1" t="s">
        <v>3073</v>
      </c>
      <c r="L189" s="1" t="s">
        <v>776</v>
      </c>
      <c r="M189" s="1" t="s">
        <v>777</v>
      </c>
      <c r="N189" s="1" t="s">
        <v>196</v>
      </c>
      <c r="O189" s="1" t="s">
        <v>196</v>
      </c>
      <c r="P189" s="1" t="s">
        <v>196</v>
      </c>
      <c r="Q189" s="1" t="s">
        <v>196</v>
      </c>
      <c r="R189" s="229">
        <v>0</v>
      </c>
      <c r="S189" s="229">
        <v>0.70833333333333337</v>
      </c>
      <c r="T189" s="1" t="s">
        <v>707</v>
      </c>
      <c r="U189" s="1" t="s">
        <v>196</v>
      </c>
      <c r="V189" s="1" t="s">
        <v>196</v>
      </c>
      <c r="W189" s="1" t="s">
        <v>196</v>
      </c>
      <c r="X189" s="1" t="s">
        <v>196</v>
      </c>
      <c r="Y189" s="1" t="s">
        <v>196</v>
      </c>
      <c r="Z189" s="1" t="s">
        <v>196</v>
      </c>
      <c r="AA189" s="1" t="s">
        <v>742</v>
      </c>
      <c r="AB189" s="1" t="s">
        <v>737</v>
      </c>
      <c r="AC189" s="1" t="s">
        <v>1042</v>
      </c>
      <c r="AD189" s="1" t="s">
        <v>1556</v>
      </c>
      <c r="AE189" s="1" t="s">
        <v>878</v>
      </c>
      <c r="AF189" s="1" t="s">
        <v>276</v>
      </c>
      <c r="AG189" s="1" t="s">
        <v>196</v>
      </c>
      <c r="AH189" s="1" t="s">
        <v>105</v>
      </c>
      <c r="AI189" s="1" t="s">
        <v>906</v>
      </c>
      <c r="AJ189" s="1" t="s">
        <v>276</v>
      </c>
      <c r="AK189" s="1" t="s">
        <v>196</v>
      </c>
      <c r="AL189" s="1" t="s">
        <v>122</v>
      </c>
      <c r="AM189" s="1">
        <v>4500</v>
      </c>
      <c r="AN189" s="1">
        <v>4500</v>
      </c>
      <c r="AO189" s="1">
        <v>1800</v>
      </c>
      <c r="AP189" s="1">
        <v>1800</v>
      </c>
      <c r="AQ189" s="1">
        <v>1800</v>
      </c>
      <c r="AR189" s="228">
        <v>46227</v>
      </c>
      <c r="AS189" s="228">
        <v>46234</v>
      </c>
      <c r="AT189" s="228">
        <v>46231</v>
      </c>
      <c r="AU189" s="228">
        <v>46233</v>
      </c>
      <c r="AV189" s="1" t="s">
        <v>491</v>
      </c>
      <c r="AW189" s="1" t="s">
        <v>196</v>
      </c>
      <c r="AX189" s="1" t="s">
        <v>196</v>
      </c>
      <c r="AY189" s="1" t="s">
        <v>710</v>
      </c>
      <c r="AZ189" s="1" t="s">
        <v>711</v>
      </c>
      <c r="BA189" s="1" t="s">
        <v>196</v>
      </c>
      <c r="BB189" s="228">
        <v>46234</v>
      </c>
      <c r="BC189" s="228">
        <v>46234</v>
      </c>
      <c r="BD189" s="1" t="s">
        <v>712</v>
      </c>
      <c r="BE189" s="228">
        <v>46232</v>
      </c>
      <c r="BF189" s="1" t="s">
        <v>712</v>
      </c>
      <c r="BG189" s="228">
        <v>46232</v>
      </c>
      <c r="BH189" s="1">
        <v>4500</v>
      </c>
      <c r="BI189" s="1">
        <v>4500</v>
      </c>
      <c r="BJ189" s="1" t="s">
        <v>879</v>
      </c>
      <c r="BK189" s="1" t="s">
        <v>196</v>
      </c>
      <c r="BL189" s="1" t="s">
        <v>196</v>
      </c>
      <c r="BM189" s="1" t="s">
        <v>196</v>
      </c>
      <c r="BN189" s="1" t="s">
        <v>196</v>
      </c>
      <c r="BO189" s="1" t="s">
        <v>196</v>
      </c>
      <c r="BP189" s="1" t="s">
        <v>196</v>
      </c>
      <c r="BQ189" s="1" t="s">
        <v>196</v>
      </c>
      <c r="BR189" s="1" t="s">
        <v>196</v>
      </c>
      <c r="BS189" s="1" t="s">
        <v>196</v>
      </c>
      <c r="BT189" s="1" t="s">
        <v>878</v>
      </c>
      <c r="BU189" s="1" t="s">
        <v>196</v>
      </c>
      <c r="BV189" s="1" t="s">
        <v>196</v>
      </c>
      <c r="BW189" s="1" t="s">
        <v>196</v>
      </c>
      <c r="BX189" s="1" t="s">
        <v>196</v>
      </c>
      <c r="BY189" s="1" t="s">
        <v>196</v>
      </c>
      <c r="BZ189" s="1" t="s">
        <v>196</v>
      </c>
      <c r="CA189" s="1" t="s">
        <v>196</v>
      </c>
      <c r="CB189" s="1" t="s">
        <v>196</v>
      </c>
      <c r="CC189" s="1" t="s">
        <v>196</v>
      </c>
      <c r="CD189" s="1" t="s">
        <v>907</v>
      </c>
      <c r="CE189" s="1" t="s">
        <v>196</v>
      </c>
      <c r="CF189" s="1" t="s">
        <v>196</v>
      </c>
      <c r="CG189" s="1" t="s">
        <v>196</v>
      </c>
      <c r="CH189" s="1" t="s">
        <v>196</v>
      </c>
      <c r="CI189" s="1" t="s">
        <v>196</v>
      </c>
      <c r="CJ189" s="1" t="s">
        <v>196</v>
      </c>
      <c r="CK189" s="1" t="s">
        <v>196</v>
      </c>
      <c r="CL189" s="1" t="s">
        <v>196</v>
      </c>
      <c r="CM189" s="1" t="s">
        <v>196</v>
      </c>
      <c r="CN189" s="1" t="s">
        <v>906</v>
      </c>
      <c r="CO189" s="1" t="s">
        <v>196</v>
      </c>
      <c r="CP189" s="1" t="s">
        <v>196</v>
      </c>
      <c r="CQ189" s="1" t="s">
        <v>196</v>
      </c>
      <c r="CR189" s="1" t="s">
        <v>196</v>
      </c>
      <c r="CS189" s="1" t="s">
        <v>196</v>
      </c>
      <c r="CT189" s="1" t="s">
        <v>196</v>
      </c>
      <c r="CU189" s="1" t="s">
        <v>196</v>
      </c>
      <c r="CV189" s="1" t="s">
        <v>196</v>
      </c>
      <c r="CW189" s="1" t="s">
        <v>196</v>
      </c>
      <c r="CX189" s="1" t="s">
        <v>3221</v>
      </c>
      <c r="CY189" s="1" t="s">
        <v>3222</v>
      </c>
      <c r="CZ189" s="1" t="s">
        <v>3222</v>
      </c>
      <c r="DA189" s="1" t="s">
        <v>3269</v>
      </c>
      <c r="DB189" s="1" t="s">
        <v>3224</v>
      </c>
      <c r="DC189" s="1" t="s">
        <v>737</v>
      </c>
      <c r="DD189" s="1" t="s">
        <v>742</v>
      </c>
      <c r="DE189" s="1" t="s">
        <v>707</v>
      </c>
      <c r="DF189" s="1" t="s">
        <v>776</v>
      </c>
      <c r="DG189" s="1" t="s">
        <v>777</v>
      </c>
    </row>
    <row r="190" spans="1:111">
      <c r="A190" s="232" t="s">
        <v>4537</v>
      </c>
      <c r="B190" s="1" t="s">
        <v>699</v>
      </c>
      <c r="C190" s="1" t="s">
        <v>700</v>
      </c>
      <c r="D190" s="1" t="s">
        <v>785</v>
      </c>
      <c r="E190" s="1" t="s">
        <v>786</v>
      </c>
      <c r="F190" s="1" t="s">
        <v>787</v>
      </c>
      <c r="G190" s="1" t="s">
        <v>36</v>
      </c>
      <c r="H190" s="228">
        <v>46231</v>
      </c>
      <c r="I190" s="1" t="s">
        <v>593</v>
      </c>
      <c r="J190" s="1" t="s">
        <v>3010</v>
      </c>
      <c r="K190" s="1" t="s">
        <v>3011</v>
      </c>
      <c r="L190" s="1" t="s">
        <v>788</v>
      </c>
      <c r="M190" s="1" t="s">
        <v>789</v>
      </c>
      <c r="N190" s="1" t="s">
        <v>776</v>
      </c>
      <c r="O190" s="1" t="s">
        <v>777</v>
      </c>
      <c r="P190" s="1" t="s">
        <v>196</v>
      </c>
      <c r="Q190" s="1" t="s">
        <v>196</v>
      </c>
      <c r="R190" s="229">
        <v>0</v>
      </c>
      <c r="S190" s="229">
        <v>0.45833333333333331</v>
      </c>
      <c r="T190" s="1" t="s">
        <v>707</v>
      </c>
      <c r="U190" s="1" t="s">
        <v>196</v>
      </c>
      <c r="V190" s="1" t="s">
        <v>196</v>
      </c>
      <c r="W190" s="1" t="s">
        <v>196</v>
      </c>
      <c r="X190" s="1" t="s">
        <v>196</v>
      </c>
      <c r="Y190" s="1" t="s">
        <v>196</v>
      </c>
      <c r="Z190" s="1" t="s">
        <v>196</v>
      </c>
      <c r="AA190" s="1" t="s">
        <v>709</v>
      </c>
      <c r="AB190" s="1" t="s">
        <v>707</v>
      </c>
      <c r="AC190" s="1" t="s">
        <v>726</v>
      </c>
      <c r="AD190" s="1" t="s">
        <v>731</v>
      </c>
      <c r="AE190" s="1" t="s">
        <v>196</v>
      </c>
      <c r="AF190" s="1" t="s">
        <v>196</v>
      </c>
      <c r="AG190" s="1" t="s">
        <v>196</v>
      </c>
      <c r="AH190" s="1" t="s">
        <v>196</v>
      </c>
      <c r="AI190" s="1" t="s">
        <v>196</v>
      </c>
      <c r="AJ190" s="1" t="s">
        <v>196</v>
      </c>
      <c r="AK190" s="1" t="s">
        <v>196</v>
      </c>
      <c r="AL190" s="1" t="s">
        <v>196</v>
      </c>
      <c r="AM190" s="1">
        <v>440</v>
      </c>
      <c r="AN190" s="1">
        <v>250</v>
      </c>
      <c r="AO190" s="1">
        <v>250</v>
      </c>
      <c r="AP190" s="1">
        <v>250</v>
      </c>
      <c r="AQ190" s="1">
        <v>250</v>
      </c>
      <c r="AR190" s="228">
        <v>46227</v>
      </c>
      <c r="AS190" s="228">
        <v>46233</v>
      </c>
      <c r="AT190" s="228">
        <v>46231</v>
      </c>
      <c r="AU190" s="228">
        <v>46231</v>
      </c>
      <c r="AV190" s="1" t="s">
        <v>3012</v>
      </c>
      <c r="AW190" s="1" t="s">
        <v>196</v>
      </c>
      <c r="AX190" s="1" t="s">
        <v>196</v>
      </c>
      <c r="AY190" s="1" t="s">
        <v>710</v>
      </c>
      <c r="AZ190" s="1" t="s">
        <v>711</v>
      </c>
      <c r="BA190" s="1" t="s">
        <v>196</v>
      </c>
      <c r="BB190" s="228">
        <v>46233</v>
      </c>
      <c r="BC190" s="228">
        <v>46233</v>
      </c>
      <c r="BD190" s="1" t="s">
        <v>712</v>
      </c>
      <c r="BE190" s="228">
        <v>46231</v>
      </c>
      <c r="BF190" s="1" t="s">
        <v>712</v>
      </c>
      <c r="BG190" s="228">
        <v>46231</v>
      </c>
      <c r="BH190" s="1">
        <v>250</v>
      </c>
      <c r="BI190" s="1">
        <v>250</v>
      </c>
      <c r="BJ190" s="1" t="s">
        <v>913</v>
      </c>
      <c r="BK190" s="1" t="s">
        <v>3013</v>
      </c>
      <c r="BL190" s="1" t="s">
        <v>3014</v>
      </c>
      <c r="BM190" s="1" t="s">
        <v>196</v>
      </c>
      <c r="BN190" s="1" t="s">
        <v>196</v>
      </c>
      <c r="BO190" s="1" t="s">
        <v>196</v>
      </c>
      <c r="BP190" s="1" t="s">
        <v>196</v>
      </c>
      <c r="BQ190" s="1" t="s">
        <v>196</v>
      </c>
      <c r="BR190" s="1" t="s">
        <v>196</v>
      </c>
      <c r="BS190" s="1" t="s">
        <v>196</v>
      </c>
      <c r="BT190" s="1" t="s">
        <v>912</v>
      </c>
      <c r="BU190" s="1" t="s">
        <v>3015</v>
      </c>
      <c r="BV190" s="1" t="s">
        <v>3111</v>
      </c>
      <c r="BW190" s="1" t="s">
        <v>196</v>
      </c>
      <c r="BX190" s="1" t="s">
        <v>196</v>
      </c>
      <c r="BY190" s="1" t="s">
        <v>196</v>
      </c>
      <c r="BZ190" s="1" t="s">
        <v>196</v>
      </c>
      <c r="CA190" s="1" t="s">
        <v>196</v>
      </c>
      <c r="CB190" s="1" t="s">
        <v>196</v>
      </c>
      <c r="CC190" s="1" t="s">
        <v>196</v>
      </c>
      <c r="CD190" s="1" t="s">
        <v>1020</v>
      </c>
      <c r="CE190" s="1" t="s">
        <v>1204</v>
      </c>
      <c r="CF190" s="1" t="s">
        <v>196</v>
      </c>
      <c r="CG190" s="1" t="s">
        <v>196</v>
      </c>
      <c r="CH190" s="1" t="s">
        <v>196</v>
      </c>
      <c r="CI190" s="1" t="s">
        <v>196</v>
      </c>
      <c r="CJ190" s="1" t="s">
        <v>196</v>
      </c>
      <c r="CK190" s="1" t="s">
        <v>196</v>
      </c>
      <c r="CL190" s="1" t="s">
        <v>196</v>
      </c>
      <c r="CM190" s="1" t="s">
        <v>196</v>
      </c>
      <c r="CN190" s="1" t="s">
        <v>1019</v>
      </c>
      <c r="CO190" s="1" t="s">
        <v>2817</v>
      </c>
      <c r="CP190" s="1" t="s">
        <v>196</v>
      </c>
      <c r="CQ190" s="1" t="s">
        <v>196</v>
      </c>
      <c r="CR190" s="1" t="s">
        <v>196</v>
      </c>
      <c r="CS190" s="1" t="s">
        <v>196</v>
      </c>
      <c r="CT190" s="1" t="s">
        <v>196</v>
      </c>
      <c r="CU190" s="1" t="s">
        <v>196</v>
      </c>
      <c r="CV190" s="1" t="s">
        <v>196</v>
      </c>
      <c r="CW190" s="1" t="s">
        <v>196</v>
      </c>
      <c r="CX190" s="1" t="s">
        <v>3221</v>
      </c>
      <c r="CY190" s="1" t="s">
        <v>3222</v>
      </c>
      <c r="CZ190" s="1" t="s">
        <v>3222</v>
      </c>
      <c r="DA190" s="1" t="s">
        <v>3294</v>
      </c>
      <c r="DB190" s="1" t="s">
        <v>3289</v>
      </c>
      <c r="DC190" s="1" t="s">
        <v>707</v>
      </c>
      <c r="DD190" s="1" t="s">
        <v>709</v>
      </c>
      <c r="DE190" s="1" t="s">
        <v>707</v>
      </c>
      <c r="DF190" s="1" t="s">
        <v>788</v>
      </c>
      <c r="DG190" s="1" t="s">
        <v>789</v>
      </c>
    </row>
    <row r="191" spans="1:111">
      <c r="A191" s="232" t="s">
        <v>4537</v>
      </c>
      <c r="B191" s="1" t="s">
        <v>699</v>
      </c>
      <c r="C191" s="1" t="s">
        <v>700</v>
      </c>
      <c r="D191" s="1" t="s">
        <v>818</v>
      </c>
      <c r="E191" s="1" t="s">
        <v>819</v>
      </c>
      <c r="F191" s="1" t="s">
        <v>820</v>
      </c>
      <c r="G191" s="1" t="s">
        <v>166</v>
      </c>
      <c r="H191" s="228">
        <v>46231</v>
      </c>
      <c r="I191" s="1" t="s">
        <v>231</v>
      </c>
      <c r="J191" s="1" t="s">
        <v>3019</v>
      </c>
      <c r="K191" s="1" t="s">
        <v>3020</v>
      </c>
      <c r="L191" s="1" t="s">
        <v>788</v>
      </c>
      <c r="M191" s="1" t="s">
        <v>789</v>
      </c>
      <c r="N191" s="1" t="s">
        <v>776</v>
      </c>
      <c r="O191" s="1" t="s">
        <v>777</v>
      </c>
      <c r="P191" s="1" t="s">
        <v>196</v>
      </c>
      <c r="Q191" s="1" t="s">
        <v>196</v>
      </c>
      <c r="R191" s="229">
        <v>0</v>
      </c>
      <c r="S191" s="229">
        <v>0.57291666666666663</v>
      </c>
      <c r="T191" s="1" t="s">
        <v>707</v>
      </c>
      <c r="U191" s="1" t="s">
        <v>196</v>
      </c>
      <c r="V191" s="1" t="s">
        <v>196</v>
      </c>
      <c r="W191" s="1" t="s">
        <v>196</v>
      </c>
      <c r="X191" s="1" t="s">
        <v>196</v>
      </c>
      <c r="Y191" s="1" t="s">
        <v>196</v>
      </c>
      <c r="Z191" s="1" t="s">
        <v>196</v>
      </c>
      <c r="AA191" s="1" t="s">
        <v>721</v>
      </c>
      <c r="AB191" s="1" t="s">
        <v>743</v>
      </c>
      <c r="AC191" s="1" t="s">
        <v>908</v>
      </c>
      <c r="AD191" s="1" t="s">
        <v>3021</v>
      </c>
      <c r="AE191" s="1" t="s">
        <v>1210</v>
      </c>
      <c r="AF191" s="1" t="s">
        <v>276</v>
      </c>
      <c r="AG191" s="1" t="s">
        <v>88</v>
      </c>
      <c r="AH191" s="1" t="s">
        <v>14</v>
      </c>
      <c r="AI191" s="1" t="s">
        <v>862</v>
      </c>
      <c r="AJ191" s="1" t="s">
        <v>276</v>
      </c>
      <c r="AK191" s="1" t="s">
        <v>88</v>
      </c>
      <c r="AL191" s="1" t="s">
        <v>77</v>
      </c>
      <c r="AM191" s="1">
        <v>1000</v>
      </c>
      <c r="AN191" s="1">
        <v>1000</v>
      </c>
      <c r="AO191" s="1">
        <v>1000</v>
      </c>
      <c r="AP191" s="1">
        <v>1000</v>
      </c>
      <c r="AQ191" s="1">
        <v>1000</v>
      </c>
      <c r="AR191" s="228">
        <v>46227</v>
      </c>
      <c r="AS191" s="228">
        <v>46234</v>
      </c>
      <c r="AT191" s="228">
        <v>46231</v>
      </c>
      <c r="AU191" s="228">
        <v>46231</v>
      </c>
      <c r="AV191" s="1" t="s">
        <v>166</v>
      </c>
      <c r="AW191" s="1" t="s">
        <v>196</v>
      </c>
      <c r="AX191" s="1" t="s">
        <v>196</v>
      </c>
      <c r="AY191" s="1" t="s">
        <v>710</v>
      </c>
      <c r="AZ191" s="1" t="s">
        <v>711</v>
      </c>
      <c r="BA191" s="1" t="s">
        <v>196</v>
      </c>
      <c r="BB191" s="228">
        <v>46234</v>
      </c>
      <c r="BC191" s="228">
        <v>46234</v>
      </c>
      <c r="BD191" s="1" t="s">
        <v>712</v>
      </c>
      <c r="BE191" s="228">
        <v>46231</v>
      </c>
      <c r="BF191" s="1" t="s">
        <v>712</v>
      </c>
      <c r="BG191" s="228">
        <v>46231</v>
      </c>
      <c r="BH191" s="1">
        <v>1000</v>
      </c>
      <c r="BI191" s="1">
        <v>1000</v>
      </c>
      <c r="BJ191" s="1" t="s">
        <v>1211</v>
      </c>
      <c r="BK191" s="1" t="s">
        <v>196</v>
      </c>
      <c r="BL191" s="1" t="s">
        <v>196</v>
      </c>
      <c r="BM191" s="1" t="s">
        <v>196</v>
      </c>
      <c r="BN191" s="1" t="s">
        <v>196</v>
      </c>
      <c r="BO191" s="1" t="s">
        <v>196</v>
      </c>
      <c r="BP191" s="1" t="s">
        <v>196</v>
      </c>
      <c r="BQ191" s="1" t="s">
        <v>196</v>
      </c>
      <c r="BR191" s="1" t="s">
        <v>196</v>
      </c>
      <c r="BS191" s="1" t="s">
        <v>196</v>
      </c>
      <c r="BT191" s="1" t="s">
        <v>1210</v>
      </c>
      <c r="BU191" s="1" t="s">
        <v>196</v>
      </c>
      <c r="BV191" s="1" t="s">
        <v>196</v>
      </c>
      <c r="BW191" s="1" t="s">
        <v>196</v>
      </c>
      <c r="BX191" s="1" t="s">
        <v>196</v>
      </c>
      <c r="BY191" s="1" t="s">
        <v>196</v>
      </c>
      <c r="BZ191" s="1" t="s">
        <v>196</v>
      </c>
      <c r="CA191" s="1" t="s">
        <v>196</v>
      </c>
      <c r="CB191" s="1" t="s">
        <v>196</v>
      </c>
      <c r="CC191" s="1" t="s">
        <v>196</v>
      </c>
      <c r="CD191" s="1" t="s">
        <v>1207</v>
      </c>
      <c r="CE191" s="1" t="s">
        <v>196</v>
      </c>
      <c r="CF191" s="1" t="s">
        <v>196</v>
      </c>
      <c r="CG191" s="1" t="s">
        <v>196</v>
      </c>
      <c r="CH191" s="1" t="s">
        <v>196</v>
      </c>
      <c r="CI191" s="1" t="s">
        <v>196</v>
      </c>
      <c r="CJ191" s="1" t="s">
        <v>196</v>
      </c>
      <c r="CK191" s="1" t="s">
        <v>196</v>
      </c>
      <c r="CL191" s="1" t="s">
        <v>196</v>
      </c>
      <c r="CM191" s="1" t="s">
        <v>196</v>
      </c>
      <c r="CN191" s="1" t="s">
        <v>862</v>
      </c>
      <c r="CO191" s="1" t="s">
        <v>196</v>
      </c>
      <c r="CP191" s="1" t="s">
        <v>196</v>
      </c>
      <c r="CQ191" s="1" t="s">
        <v>196</v>
      </c>
      <c r="CR191" s="1" t="s">
        <v>196</v>
      </c>
      <c r="CS191" s="1" t="s">
        <v>196</v>
      </c>
      <c r="CT191" s="1" t="s">
        <v>196</v>
      </c>
      <c r="CU191" s="1" t="s">
        <v>196</v>
      </c>
      <c r="CV191" s="1" t="s">
        <v>196</v>
      </c>
      <c r="CW191" s="1" t="s">
        <v>196</v>
      </c>
      <c r="CX191" s="1" t="s">
        <v>3221</v>
      </c>
      <c r="CY191" s="1" t="s">
        <v>3222</v>
      </c>
      <c r="CZ191" s="1" t="s">
        <v>3222</v>
      </c>
      <c r="DA191" s="1" t="s">
        <v>3294</v>
      </c>
      <c r="DB191" s="1" t="s">
        <v>3323</v>
      </c>
      <c r="DC191" s="1" t="s">
        <v>743</v>
      </c>
      <c r="DD191" s="1" t="s">
        <v>721</v>
      </c>
      <c r="DE191" s="1" t="s">
        <v>707</v>
      </c>
      <c r="DF191" s="1" t="s">
        <v>788</v>
      </c>
      <c r="DG191" s="1" t="s">
        <v>789</v>
      </c>
    </row>
    <row r="192" spans="1:111">
      <c r="A192" s="232" t="s">
        <v>4537</v>
      </c>
      <c r="B192" s="1" t="s">
        <v>699</v>
      </c>
      <c r="C192" s="1" t="s">
        <v>700</v>
      </c>
      <c r="D192" s="1" t="s">
        <v>818</v>
      </c>
      <c r="E192" s="1" t="s">
        <v>819</v>
      </c>
      <c r="F192" s="1" t="s">
        <v>820</v>
      </c>
      <c r="G192" s="1" t="s">
        <v>166</v>
      </c>
      <c r="H192" s="228">
        <v>46231</v>
      </c>
      <c r="I192" s="1" t="s">
        <v>595</v>
      </c>
      <c r="J192" s="1" t="s">
        <v>3022</v>
      </c>
      <c r="K192" s="1" t="s">
        <v>3023</v>
      </c>
      <c r="L192" s="1" t="s">
        <v>788</v>
      </c>
      <c r="M192" s="1" t="s">
        <v>789</v>
      </c>
      <c r="N192" s="1" t="s">
        <v>776</v>
      </c>
      <c r="O192" s="1" t="s">
        <v>777</v>
      </c>
      <c r="P192" s="1" t="s">
        <v>196</v>
      </c>
      <c r="Q192" s="1" t="s">
        <v>196</v>
      </c>
      <c r="R192" s="229">
        <v>0</v>
      </c>
      <c r="S192" s="229">
        <v>0.70833333333333337</v>
      </c>
      <c r="T192" s="1" t="s">
        <v>707</v>
      </c>
      <c r="U192" s="1" t="s">
        <v>196</v>
      </c>
      <c r="V192" s="1" t="s">
        <v>196</v>
      </c>
      <c r="W192" s="1" t="s">
        <v>196</v>
      </c>
      <c r="X192" s="1" t="s">
        <v>196</v>
      </c>
      <c r="Y192" s="1" t="s">
        <v>196</v>
      </c>
      <c r="Z192" s="1" t="s">
        <v>196</v>
      </c>
      <c r="AA192" s="1" t="s">
        <v>744</v>
      </c>
      <c r="AB192" s="1" t="s">
        <v>737</v>
      </c>
      <c r="AC192" s="1" t="s">
        <v>825</v>
      </c>
      <c r="AD192" s="1" t="s">
        <v>917</v>
      </c>
      <c r="AE192" s="1" t="s">
        <v>3024</v>
      </c>
      <c r="AF192" s="1" t="s">
        <v>838</v>
      </c>
      <c r="AG192" s="1" t="s">
        <v>91</v>
      </c>
      <c r="AH192" s="1" t="s">
        <v>14</v>
      </c>
      <c r="AI192" s="1" t="s">
        <v>858</v>
      </c>
      <c r="AJ192" s="1" t="s">
        <v>276</v>
      </c>
      <c r="AK192" s="1" t="s">
        <v>91</v>
      </c>
      <c r="AL192" s="1" t="s">
        <v>14</v>
      </c>
      <c r="AM192" s="1">
        <v>3200</v>
      </c>
      <c r="AN192" s="1">
        <v>1600</v>
      </c>
      <c r="AO192" s="1">
        <v>1600</v>
      </c>
      <c r="AP192" s="1">
        <v>1600</v>
      </c>
      <c r="AQ192" s="1">
        <v>3200</v>
      </c>
      <c r="AR192" s="228">
        <v>46231</v>
      </c>
      <c r="AS192" s="228">
        <v>46234</v>
      </c>
      <c r="AT192" s="228">
        <v>46231</v>
      </c>
      <c r="AU192" s="228">
        <v>46231</v>
      </c>
      <c r="AV192" s="1" t="s">
        <v>166</v>
      </c>
      <c r="AW192" s="1" t="s">
        <v>196</v>
      </c>
      <c r="AX192" s="1" t="s">
        <v>196</v>
      </c>
      <c r="AY192" s="1" t="s">
        <v>710</v>
      </c>
      <c r="AZ192" s="1" t="s">
        <v>711</v>
      </c>
      <c r="BA192" s="1" t="s">
        <v>196</v>
      </c>
      <c r="BB192" s="228">
        <v>46234</v>
      </c>
      <c r="BC192" s="228">
        <v>46234</v>
      </c>
      <c r="BD192" s="1" t="s">
        <v>712</v>
      </c>
      <c r="BE192" s="228">
        <v>46231</v>
      </c>
      <c r="BF192" s="1" t="s">
        <v>712</v>
      </c>
      <c r="BG192" s="228">
        <v>46231</v>
      </c>
      <c r="BH192" s="1">
        <v>1600</v>
      </c>
      <c r="BI192" s="1">
        <v>3200</v>
      </c>
      <c r="BJ192" s="1" t="s">
        <v>3025</v>
      </c>
      <c r="BK192" s="1" t="s">
        <v>196</v>
      </c>
      <c r="BL192" s="1" t="s">
        <v>196</v>
      </c>
      <c r="BM192" s="1" t="s">
        <v>196</v>
      </c>
      <c r="BN192" s="1" t="s">
        <v>196</v>
      </c>
      <c r="BO192" s="1" t="s">
        <v>196</v>
      </c>
      <c r="BP192" s="1" t="s">
        <v>196</v>
      </c>
      <c r="BQ192" s="1" t="s">
        <v>196</v>
      </c>
      <c r="BR192" s="1" t="s">
        <v>196</v>
      </c>
      <c r="BS192" s="1" t="s">
        <v>196</v>
      </c>
      <c r="BT192" s="1" t="s">
        <v>3024</v>
      </c>
      <c r="BU192" s="1" t="s">
        <v>196</v>
      </c>
      <c r="BV192" s="1" t="s">
        <v>196</v>
      </c>
      <c r="BW192" s="1" t="s">
        <v>196</v>
      </c>
      <c r="BX192" s="1" t="s">
        <v>196</v>
      </c>
      <c r="BY192" s="1" t="s">
        <v>196</v>
      </c>
      <c r="BZ192" s="1" t="s">
        <v>196</v>
      </c>
      <c r="CA192" s="1" t="s">
        <v>196</v>
      </c>
      <c r="CB192" s="1" t="s">
        <v>196</v>
      </c>
      <c r="CC192" s="1" t="s">
        <v>196</v>
      </c>
      <c r="CD192" s="1" t="s">
        <v>929</v>
      </c>
      <c r="CE192" s="1" t="s">
        <v>196</v>
      </c>
      <c r="CF192" s="1" t="s">
        <v>196</v>
      </c>
      <c r="CG192" s="1" t="s">
        <v>196</v>
      </c>
      <c r="CH192" s="1" t="s">
        <v>196</v>
      </c>
      <c r="CI192" s="1" t="s">
        <v>196</v>
      </c>
      <c r="CJ192" s="1" t="s">
        <v>196</v>
      </c>
      <c r="CK192" s="1" t="s">
        <v>196</v>
      </c>
      <c r="CL192" s="1" t="s">
        <v>196</v>
      </c>
      <c r="CM192" s="1" t="s">
        <v>196</v>
      </c>
      <c r="CN192" s="1" t="s">
        <v>858</v>
      </c>
      <c r="CO192" s="1" t="s">
        <v>196</v>
      </c>
      <c r="CP192" s="1" t="s">
        <v>196</v>
      </c>
      <c r="CQ192" s="1" t="s">
        <v>196</v>
      </c>
      <c r="CR192" s="1" t="s">
        <v>196</v>
      </c>
      <c r="CS192" s="1" t="s">
        <v>196</v>
      </c>
      <c r="CT192" s="1" t="s">
        <v>196</v>
      </c>
      <c r="CU192" s="1" t="s">
        <v>196</v>
      </c>
      <c r="CV192" s="1" t="s">
        <v>196</v>
      </c>
      <c r="CW192" s="1" t="s">
        <v>196</v>
      </c>
      <c r="CX192" s="1" t="s">
        <v>3221</v>
      </c>
      <c r="CY192" s="1" t="s">
        <v>3222</v>
      </c>
      <c r="CZ192" s="1" t="s">
        <v>3222</v>
      </c>
      <c r="DA192" s="1" t="s">
        <v>3323</v>
      </c>
      <c r="DB192" s="1" t="s">
        <v>3224</v>
      </c>
      <c r="DC192" s="1" t="s">
        <v>737</v>
      </c>
      <c r="DD192" s="1" t="s">
        <v>744</v>
      </c>
      <c r="DE192" s="1" t="s">
        <v>707</v>
      </c>
      <c r="DF192" s="1" t="s">
        <v>788</v>
      </c>
      <c r="DG192" s="1" t="s">
        <v>789</v>
      </c>
    </row>
    <row r="193" spans="1:111">
      <c r="A193" s="232" t="s">
        <v>4537</v>
      </c>
      <c r="B193" s="1" t="s">
        <v>699</v>
      </c>
      <c r="C193" s="1" t="s">
        <v>700</v>
      </c>
      <c r="D193" s="1" t="s">
        <v>818</v>
      </c>
      <c r="E193" s="1" t="s">
        <v>819</v>
      </c>
      <c r="F193" s="1" t="s">
        <v>820</v>
      </c>
      <c r="G193" s="1" t="s">
        <v>166</v>
      </c>
      <c r="H193" s="228">
        <v>46231</v>
      </c>
      <c r="I193" s="1" t="s">
        <v>593</v>
      </c>
      <c r="J193" s="1" t="s">
        <v>3010</v>
      </c>
      <c r="K193" s="1" t="s">
        <v>3026</v>
      </c>
      <c r="L193" s="1" t="s">
        <v>788</v>
      </c>
      <c r="M193" s="1" t="s">
        <v>789</v>
      </c>
      <c r="N193" s="1" t="s">
        <v>776</v>
      </c>
      <c r="O193" s="1" t="s">
        <v>777</v>
      </c>
      <c r="P193" s="1" t="s">
        <v>196</v>
      </c>
      <c r="Q193" s="1" t="s">
        <v>196</v>
      </c>
      <c r="R193" s="229">
        <v>0</v>
      </c>
      <c r="S193" s="229">
        <v>0.4375</v>
      </c>
      <c r="T193" s="1" t="s">
        <v>707</v>
      </c>
      <c r="U193" s="1" t="s">
        <v>196</v>
      </c>
      <c r="V193" s="1" t="s">
        <v>196</v>
      </c>
      <c r="W193" s="1" t="s">
        <v>196</v>
      </c>
      <c r="X193" s="1" t="s">
        <v>196</v>
      </c>
      <c r="Y193" s="1" t="s">
        <v>196</v>
      </c>
      <c r="Z193" s="1" t="s">
        <v>196</v>
      </c>
      <c r="AA193" s="1" t="s">
        <v>708</v>
      </c>
      <c r="AB193" s="1" t="s">
        <v>707</v>
      </c>
      <c r="AC193" s="1" t="s">
        <v>921</v>
      </c>
      <c r="AD193" s="1" t="s">
        <v>3027</v>
      </c>
      <c r="AE193" s="1" t="s">
        <v>196</v>
      </c>
      <c r="AF193" s="1" t="s">
        <v>196</v>
      </c>
      <c r="AG193" s="1" t="s">
        <v>196</v>
      </c>
      <c r="AH193" s="1" t="s">
        <v>196</v>
      </c>
      <c r="AI193" s="1" t="s">
        <v>196</v>
      </c>
      <c r="AJ193" s="1" t="s">
        <v>196</v>
      </c>
      <c r="AK193" s="1" t="s">
        <v>196</v>
      </c>
      <c r="AL193" s="1" t="s">
        <v>196</v>
      </c>
      <c r="AM193" s="1">
        <v>440</v>
      </c>
      <c r="AN193" s="1">
        <v>390</v>
      </c>
      <c r="AO193" s="1">
        <v>390</v>
      </c>
      <c r="AP193" s="1">
        <v>200</v>
      </c>
      <c r="AQ193" s="1">
        <v>390</v>
      </c>
      <c r="AR193" s="228">
        <v>46227</v>
      </c>
      <c r="AS193" s="228">
        <v>46233</v>
      </c>
      <c r="AT193" s="228">
        <v>46231</v>
      </c>
      <c r="AU193" s="228">
        <v>46231</v>
      </c>
      <c r="AV193" s="1" t="s">
        <v>3012</v>
      </c>
      <c r="AW193" s="1" t="s">
        <v>196</v>
      </c>
      <c r="AX193" s="1" t="s">
        <v>196</v>
      </c>
      <c r="AY193" s="1" t="s">
        <v>710</v>
      </c>
      <c r="AZ193" s="1" t="s">
        <v>711</v>
      </c>
      <c r="BA193" s="1" t="s">
        <v>196</v>
      </c>
      <c r="BB193" s="228">
        <v>46233</v>
      </c>
      <c r="BC193" s="228">
        <v>46233</v>
      </c>
      <c r="BD193" s="1" t="s">
        <v>712</v>
      </c>
      <c r="BE193" s="228">
        <v>46231</v>
      </c>
      <c r="BF193" s="1" t="s">
        <v>712</v>
      </c>
      <c r="BG193" s="228">
        <v>46231</v>
      </c>
      <c r="BH193" s="1">
        <v>200</v>
      </c>
      <c r="BI193" s="1">
        <v>390</v>
      </c>
      <c r="BJ193" s="1" t="s">
        <v>913</v>
      </c>
      <c r="BK193" s="1" t="s">
        <v>3013</v>
      </c>
      <c r="BL193" s="1" t="s">
        <v>3014</v>
      </c>
      <c r="BM193" s="1" t="s">
        <v>196</v>
      </c>
      <c r="BN193" s="1" t="s">
        <v>196</v>
      </c>
      <c r="BO193" s="1" t="s">
        <v>196</v>
      </c>
      <c r="BP193" s="1" t="s">
        <v>196</v>
      </c>
      <c r="BQ193" s="1" t="s">
        <v>196</v>
      </c>
      <c r="BR193" s="1" t="s">
        <v>196</v>
      </c>
      <c r="BS193" s="1" t="s">
        <v>196</v>
      </c>
      <c r="BT193" s="1" t="s">
        <v>912</v>
      </c>
      <c r="BU193" s="1" t="s">
        <v>3015</v>
      </c>
      <c r="BV193" s="1" t="s">
        <v>3111</v>
      </c>
      <c r="BW193" s="1" t="s">
        <v>196</v>
      </c>
      <c r="BX193" s="1" t="s">
        <v>196</v>
      </c>
      <c r="BY193" s="1" t="s">
        <v>196</v>
      </c>
      <c r="BZ193" s="1" t="s">
        <v>196</v>
      </c>
      <c r="CA193" s="1" t="s">
        <v>196</v>
      </c>
      <c r="CB193" s="1" t="s">
        <v>196</v>
      </c>
      <c r="CC193" s="1" t="s">
        <v>196</v>
      </c>
      <c r="CD193" s="1" t="s">
        <v>1020</v>
      </c>
      <c r="CE193" s="1" t="s">
        <v>1204</v>
      </c>
      <c r="CF193" s="1" t="s">
        <v>196</v>
      </c>
      <c r="CG193" s="1" t="s">
        <v>196</v>
      </c>
      <c r="CH193" s="1" t="s">
        <v>196</v>
      </c>
      <c r="CI193" s="1" t="s">
        <v>196</v>
      </c>
      <c r="CJ193" s="1" t="s">
        <v>196</v>
      </c>
      <c r="CK193" s="1" t="s">
        <v>196</v>
      </c>
      <c r="CL193" s="1" t="s">
        <v>196</v>
      </c>
      <c r="CM193" s="1" t="s">
        <v>196</v>
      </c>
      <c r="CN193" s="1" t="s">
        <v>1019</v>
      </c>
      <c r="CO193" s="1" t="s">
        <v>2817</v>
      </c>
      <c r="CP193" s="1" t="s">
        <v>196</v>
      </c>
      <c r="CQ193" s="1" t="s">
        <v>196</v>
      </c>
      <c r="CR193" s="1" t="s">
        <v>196</v>
      </c>
      <c r="CS193" s="1" t="s">
        <v>196</v>
      </c>
      <c r="CT193" s="1" t="s">
        <v>196</v>
      </c>
      <c r="CU193" s="1" t="s">
        <v>196</v>
      </c>
      <c r="CV193" s="1" t="s">
        <v>196</v>
      </c>
      <c r="CW193" s="1" t="s">
        <v>196</v>
      </c>
      <c r="CX193" s="1" t="s">
        <v>3221</v>
      </c>
      <c r="CY193" s="1" t="s">
        <v>3222</v>
      </c>
      <c r="CZ193" s="1" t="s">
        <v>3222</v>
      </c>
      <c r="DA193" s="1" t="s">
        <v>3225</v>
      </c>
      <c r="DB193" s="1" t="s">
        <v>3294</v>
      </c>
      <c r="DC193" s="1" t="s">
        <v>707</v>
      </c>
      <c r="DD193" s="1" t="s">
        <v>708</v>
      </c>
      <c r="DE193" s="1" t="s">
        <v>707</v>
      </c>
      <c r="DF193" s="1" t="s">
        <v>788</v>
      </c>
      <c r="DG193" s="1" t="s">
        <v>789</v>
      </c>
    </row>
    <row r="194" spans="1:111">
      <c r="A194" s="232" t="s">
        <v>4537</v>
      </c>
      <c r="B194" s="1" t="s">
        <v>699</v>
      </c>
      <c r="C194" s="1" t="s">
        <v>700</v>
      </c>
      <c r="D194" s="1" t="s">
        <v>818</v>
      </c>
      <c r="E194" s="1" t="s">
        <v>819</v>
      </c>
      <c r="F194" s="1" t="s">
        <v>848</v>
      </c>
      <c r="G194" s="1" t="s">
        <v>284</v>
      </c>
      <c r="H194" s="228">
        <v>46231</v>
      </c>
      <c r="I194" s="1" t="s">
        <v>593</v>
      </c>
      <c r="J194" s="1" t="s">
        <v>3010</v>
      </c>
      <c r="K194" s="1" t="s">
        <v>3035</v>
      </c>
      <c r="L194" s="1" t="s">
        <v>788</v>
      </c>
      <c r="M194" s="1" t="s">
        <v>789</v>
      </c>
      <c r="N194" s="1" t="s">
        <v>776</v>
      </c>
      <c r="O194" s="1" t="s">
        <v>777</v>
      </c>
      <c r="P194" s="1" t="s">
        <v>196</v>
      </c>
      <c r="Q194" s="1" t="s">
        <v>196</v>
      </c>
      <c r="R194" s="229">
        <v>0</v>
      </c>
      <c r="S194" s="229">
        <v>0.70833333333333337</v>
      </c>
      <c r="T194" s="1" t="s">
        <v>707</v>
      </c>
      <c r="U194" s="1" t="s">
        <v>196</v>
      </c>
      <c r="V194" s="1" t="s">
        <v>196</v>
      </c>
      <c r="W194" s="1" t="s">
        <v>196</v>
      </c>
      <c r="X194" s="1" t="s">
        <v>196</v>
      </c>
      <c r="Y194" s="1" t="s">
        <v>196</v>
      </c>
      <c r="Z194" s="1" t="s">
        <v>196</v>
      </c>
      <c r="AA194" s="1" t="s">
        <v>707</v>
      </c>
      <c r="AB194" s="1" t="s">
        <v>707</v>
      </c>
      <c r="AC194" s="1" t="s">
        <v>707</v>
      </c>
      <c r="AD194" s="1" t="s">
        <v>707</v>
      </c>
      <c r="AE194" s="1" t="s">
        <v>196</v>
      </c>
      <c r="AF194" s="1" t="s">
        <v>196</v>
      </c>
      <c r="AG194" s="1" t="s">
        <v>196</v>
      </c>
      <c r="AH194" s="1" t="s">
        <v>196</v>
      </c>
      <c r="AI194" s="1" t="s">
        <v>196</v>
      </c>
      <c r="AJ194" s="1" t="s">
        <v>196</v>
      </c>
      <c r="AK194" s="1" t="s">
        <v>196</v>
      </c>
      <c r="AL194" s="1" t="s">
        <v>196</v>
      </c>
      <c r="AM194" s="1">
        <v>440</v>
      </c>
      <c r="AN194" s="1">
        <v>250</v>
      </c>
      <c r="AO194" s="1">
        <v>250</v>
      </c>
      <c r="AP194" s="1">
        <v>250</v>
      </c>
      <c r="AQ194" s="1">
        <v>250</v>
      </c>
      <c r="AR194" s="228">
        <v>46227</v>
      </c>
      <c r="AS194" s="228">
        <v>46233</v>
      </c>
      <c r="AT194" s="228">
        <v>46231</v>
      </c>
      <c r="AU194" s="228">
        <v>46231</v>
      </c>
      <c r="AV194" s="1" t="s">
        <v>3012</v>
      </c>
      <c r="AW194" s="1" t="s">
        <v>196</v>
      </c>
      <c r="AX194" s="1" t="s">
        <v>196</v>
      </c>
      <c r="AY194" s="1" t="s">
        <v>710</v>
      </c>
      <c r="AZ194" s="1" t="s">
        <v>711</v>
      </c>
      <c r="BA194" s="1" t="s">
        <v>196</v>
      </c>
      <c r="BB194" s="228">
        <v>46233</v>
      </c>
      <c r="BC194" s="228">
        <v>46233</v>
      </c>
      <c r="BD194" s="1" t="s">
        <v>712</v>
      </c>
      <c r="BE194" s="228">
        <v>46231</v>
      </c>
      <c r="BF194" s="1" t="s">
        <v>712</v>
      </c>
      <c r="BG194" s="228">
        <v>46231</v>
      </c>
      <c r="BH194" s="1">
        <v>250</v>
      </c>
      <c r="BI194" s="1">
        <v>250</v>
      </c>
      <c r="BJ194" s="1" t="s">
        <v>913</v>
      </c>
      <c r="BK194" s="1" t="s">
        <v>3013</v>
      </c>
      <c r="BL194" s="1" t="s">
        <v>3014</v>
      </c>
      <c r="BM194" s="1" t="s">
        <v>196</v>
      </c>
      <c r="BN194" s="1" t="s">
        <v>196</v>
      </c>
      <c r="BO194" s="1" t="s">
        <v>196</v>
      </c>
      <c r="BP194" s="1" t="s">
        <v>196</v>
      </c>
      <c r="BQ194" s="1" t="s">
        <v>196</v>
      </c>
      <c r="BR194" s="1" t="s">
        <v>196</v>
      </c>
      <c r="BS194" s="1" t="s">
        <v>196</v>
      </c>
      <c r="BT194" s="1" t="s">
        <v>912</v>
      </c>
      <c r="BU194" s="1" t="s">
        <v>3015</v>
      </c>
      <c r="BV194" s="1" t="s">
        <v>3111</v>
      </c>
      <c r="BW194" s="1" t="s">
        <v>196</v>
      </c>
      <c r="BX194" s="1" t="s">
        <v>196</v>
      </c>
      <c r="BY194" s="1" t="s">
        <v>196</v>
      </c>
      <c r="BZ194" s="1" t="s">
        <v>196</v>
      </c>
      <c r="CA194" s="1" t="s">
        <v>196</v>
      </c>
      <c r="CB194" s="1" t="s">
        <v>196</v>
      </c>
      <c r="CC194" s="1" t="s">
        <v>196</v>
      </c>
      <c r="CD194" s="1" t="s">
        <v>1020</v>
      </c>
      <c r="CE194" s="1" t="s">
        <v>1204</v>
      </c>
      <c r="CF194" s="1" t="s">
        <v>196</v>
      </c>
      <c r="CG194" s="1" t="s">
        <v>196</v>
      </c>
      <c r="CH194" s="1" t="s">
        <v>196</v>
      </c>
      <c r="CI194" s="1" t="s">
        <v>196</v>
      </c>
      <c r="CJ194" s="1" t="s">
        <v>196</v>
      </c>
      <c r="CK194" s="1" t="s">
        <v>196</v>
      </c>
      <c r="CL194" s="1" t="s">
        <v>196</v>
      </c>
      <c r="CM194" s="1" t="s">
        <v>196</v>
      </c>
      <c r="CN194" s="1" t="s">
        <v>1019</v>
      </c>
      <c r="CO194" s="1" t="s">
        <v>2817</v>
      </c>
      <c r="CP194" s="1" t="s">
        <v>196</v>
      </c>
      <c r="CQ194" s="1" t="s">
        <v>196</v>
      </c>
      <c r="CR194" s="1" t="s">
        <v>196</v>
      </c>
      <c r="CS194" s="1" t="s">
        <v>196</v>
      </c>
      <c r="CT194" s="1" t="s">
        <v>196</v>
      </c>
      <c r="CU194" s="1" t="s">
        <v>196</v>
      </c>
      <c r="CV194" s="1" t="s">
        <v>196</v>
      </c>
      <c r="CW194" s="1" t="s">
        <v>196</v>
      </c>
      <c r="CX194" s="1" t="s">
        <v>3221</v>
      </c>
      <c r="CY194" s="1" t="s">
        <v>3222</v>
      </c>
      <c r="CZ194" s="1" t="s">
        <v>3222</v>
      </c>
      <c r="DA194" s="1" t="s">
        <v>3224</v>
      </c>
      <c r="DB194" s="1" t="s">
        <v>3224</v>
      </c>
      <c r="DC194" s="1" t="s">
        <v>707</v>
      </c>
      <c r="DD194" s="1" t="s">
        <v>707</v>
      </c>
      <c r="DE194" s="1" t="s">
        <v>707</v>
      </c>
      <c r="DF194" s="1" t="s">
        <v>788</v>
      </c>
      <c r="DG194" s="1" t="s">
        <v>789</v>
      </c>
    </row>
    <row r="195" spans="1:111">
      <c r="A195" s="232" t="s">
        <v>4537</v>
      </c>
      <c r="B195" s="1" t="s">
        <v>699</v>
      </c>
      <c r="C195" s="1" t="s">
        <v>700</v>
      </c>
      <c r="D195" s="1" t="s">
        <v>851</v>
      </c>
      <c r="E195" s="1" t="s">
        <v>852</v>
      </c>
      <c r="F195" s="1" t="s">
        <v>855</v>
      </c>
      <c r="G195" s="1" t="s">
        <v>39</v>
      </c>
      <c r="H195" s="228">
        <v>46231</v>
      </c>
      <c r="I195" s="1" t="s">
        <v>151</v>
      </c>
      <c r="J195" s="1" t="s">
        <v>3044</v>
      </c>
      <c r="K195" s="1" t="s">
        <v>3045</v>
      </c>
      <c r="L195" s="1" t="s">
        <v>713</v>
      </c>
      <c r="M195" s="1" t="s">
        <v>714</v>
      </c>
      <c r="N195" s="1" t="s">
        <v>716</v>
      </c>
      <c r="O195" s="1" t="s">
        <v>717</v>
      </c>
      <c r="P195" s="1" t="s">
        <v>705</v>
      </c>
      <c r="Q195" s="1" t="s">
        <v>706</v>
      </c>
      <c r="R195" s="229">
        <v>0</v>
      </c>
      <c r="S195" s="229">
        <v>0.70833333333333337</v>
      </c>
      <c r="T195" s="1" t="s">
        <v>707</v>
      </c>
      <c r="U195" s="1" t="s">
        <v>196</v>
      </c>
      <c r="V195" s="1" t="s">
        <v>196</v>
      </c>
      <c r="W195" s="1" t="s">
        <v>196</v>
      </c>
      <c r="X195" s="1" t="s">
        <v>196</v>
      </c>
      <c r="Y195" s="1" t="s">
        <v>196</v>
      </c>
      <c r="Z195" s="1" t="s">
        <v>196</v>
      </c>
      <c r="AA195" s="1" t="s">
        <v>726</v>
      </c>
      <c r="AB195" s="1" t="s">
        <v>737</v>
      </c>
      <c r="AC195" s="1" t="s">
        <v>928</v>
      </c>
      <c r="AD195" s="1" t="s">
        <v>3046</v>
      </c>
      <c r="AE195" s="1" t="s">
        <v>833</v>
      </c>
      <c r="AF195" s="1" t="s">
        <v>276</v>
      </c>
      <c r="AG195" s="1" t="s">
        <v>88</v>
      </c>
      <c r="AH195" s="1" t="s">
        <v>14</v>
      </c>
      <c r="AI195" s="1" t="s">
        <v>925</v>
      </c>
      <c r="AJ195" s="1" t="s">
        <v>276</v>
      </c>
      <c r="AK195" s="1" t="s">
        <v>88</v>
      </c>
      <c r="AL195" s="1" t="s">
        <v>14</v>
      </c>
      <c r="AM195" s="1">
        <v>6800</v>
      </c>
      <c r="AN195" s="1">
        <v>3400</v>
      </c>
      <c r="AO195" s="1">
        <v>3400</v>
      </c>
      <c r="AP195" s="1">
        <v>3400</v>
      </c>
      <c r="AQ195" s="1">
        <v>6800</v>
      </c>
      <c r="AR195" s="228">
        <v>46227</v>
      </c>
      <c r="AS195" s="228">
        <v>46233</v>
      </c>
      <c r="AT195" s="228">
        <v>46231</v>
      </c>
      <c r="AU195" s="228">
        <v>46231</v>
      </c>
      <c r="AV195" s="1" t="s">
        <v>39</v>
      </c>
      <c r="AW195" s="1" t="s">
        <v>196</v>
      </c>
      <c r="AX195" s="1" t="s">
        <v>196</v>
      </c>
      <c r="AY195" s="1" t="s">
        <v>710</v>
      </c>
      <c r="AZ195" s="1" t="s">
        <v>711</v>
      </c>
      <c r="BA195" s="1" t="s">
        <v>196</v>
      </c>
      <c r="BB195" s="228">
        <v>46233</v>
      </c>
      <c r="BC195" s="228">
        <v>46233</v>
      </c>
      <c r="BD195" s="1" t="s">
        <v>712</v>
      </c>
      <c r="BE195" s="228">
        <v>46231</v>
      </c>
      <c r="BF195" s="1" t="s">
        <v>712</v>
      </c>
      <c r="BG195" s="228">
        <v>46231</v>
      </c>
      <c r="BH195" s="1">
        <v>3400</v>
      </c>
      <c r="BI195" s="1">
        <v>6800</v>
      </c>
      <c r="BJ195" s="1" t="s">
        <v>1209</v>
      </c>
      <c r="BK195" s="1" t="s">
        <v>196</v>
      </c>
      <c r="BL195" s="1" t="s">
        <v>196</v>
      </c>
      <c r="BM195" s="1" t="s">
        <v>196</v>
      </c>
      <c r="BN195" s="1" t="s">
        <v>196</v>
      </c>
      <c r="BO195" s="1" t="s">
        <v>196</v>
      </c>
      <c r="BP195" s="1" t="s">
        <v>196</v>
      </c>
      <c r="BQ195" s="1" t="s">
        <v>196</v>
      </c>
      <c r="BR195" s="1" t="s">
        <v>196</v>
      </c>
      <c r="BS195" s="1" t="s">
        <v>196</v>
      </c>
      <c r="BT195" s="1" t="s">
        <v>833</v>
      </c>
      <c r="BU195" s="1" t="s">
        <v>196</v>
      </c>
      <c r="BV195" s="1" t="s">
        <v>196</v>
      </c>
      <c r="BW195" s="1" t="s">
        <v>196</v>
      </c>
      <c r="BX195" s="1" t="s">
        <v>196</v>
      </c>
      <c r="BY195" s="1" t="s">
        <v>196</v>
      </c>
      <c r="BZ195" s="1" t="s">
        <v>196</v>
      </c>
      <c r="CA195" s="1" t="s">
        <v>196</v>
      </c>
      <c r="CB195" s="1" t="s">
        <v>196</v>
      </c>
      <c r="CC195" s="1" t="s">
        <v>196</v>
      </c>
      <c r="CD195" s="1" t="s">
        <v>926</v>
      </c>
      <c r="CE195" s="1" t="s">
        <v>196</v>
      </c>
      <c r="CF195" s="1" t="s">
        <v>196</v>
      </c>
      <c r="CG195" s="1" t="s">
        <v>196</v>
      </c>
      <c r="CH195" s="1" t="s">
        <v>196</v>
      </c>
      <c r="CI195" s="1" t="s">
        <v>196</v>
      </c>
      <c r="CJ195" s="1" t="s">
        <v>196</v>
      </c>
      <c r="CK195" s="1" t="s">
        <v>196</v>
      </c>
      <c r="CL195" s="1" t="s">
        <v>196</v>
      </c>
      <c r="CM195" s="1" t="s">
        <v>196</v>
      </c>
      <c r="CN195" s="1" t="s">
        <v>925</v>
      </c>
      <c r="CO195" s="1" t="s">
        <v>196</v>
      </c>
      <c r="CP195" s="1" t="s">
        <v>196</v>
      </c>
      <c r="CQ195" s="1" t="s">
        <v>196</v>
      </c>
      <c r="CR195" s="1" t="s">
        <v>196</v>
      </c>
      <c r="CS195" s="1" t="s">
        <v>196</v>
      </c>
      <c r="CT195" s="1" t="s">
        <v>196</v>
      </c>
      <c r="CU195" s="1" t="s">
        <v>196</v>
      </c>
      <c r="CV195" s="1" t="s">
        <v>196</v>
      </c>
      <c r="CW195" s="1" t="s">
        <v>196</v>
      </c>
      <c r="CX195" s="1" t="s">
        <v>3221</v>
      </c>
      <c r="CY195" s="1" t="s">
        <v>3222</v>
      </c>
      <c r="CZ195" s="1" t="s">
        <v>3222</v>
      </c>
      <c r="DA195" s="1" t="s">
        <v>3379</v>
      </c>
      <c r="DB195" s="1" t="s">
        <v>3224</v>
      </c>
      <c r="DC195" s="1" t="s">
        <v>737</v>
      </c>
      <c r="DD195" s="1" t="s">
        <v>726</v>
      </c>
      <c r="DE195" s="1" t="s">
        <v>707</v>
      </c>
      <c r="DF195" s="1" t="s">
        <v>705</v>
      </c>
      <c r="DG195" s="1" t="s">
        <v>706</v>
      </c>
    </row>
    <row r="196" spans="1:111">
      <c r="A196" s="232" t="s">
        <v>4537</v>
      </c>
      <c r="B196" s="1" t="s">
        <v>699</v>
      </c>
      <c r="C196" s="1" t="s">
        <v>700</v>
      </c>
      <c r="D196" s="1" t="s">
        <v>851</v>
      </c>
      <c r="E196" s="1" t="s">
        <v>852</v>
      </c>
      <c r="F196" s="1" t="s">
        <v>855</v>
      </c>
      <c r="G196" s="1" t="s">
        <v>39</v>
      </c>
      <c r="H196" s="228">
        <v>46231</v>
      </c>
      <c r="I196" s="1" t="s">
        <v>594</v>
      </c>
      <c r="J196" s="1" t="s">
        <v>3047</v>
      </c>
      <c r="K196" s="1" t="s">
        <v>3048</v>
      </c>
      <c r="L196" s="1" t="s">
        <v>713</v>
      </c>
      <c r="M196" s="1" t="s">
        <v>714</v>
      </c>
      <c r="N196" s="1" t="s">
        <v>716</v>
      </c>
      <c r="O196" s="1" t="s">
        <v>717</v>
      </c>
      <c r="P196" s="1" t="s">
        <v>705</v>
      </c>
      <c r="Q196" s="1" t="s">
        <v>706</v>
      </c>
      <c r="R196" s="229">
        <v>0</v>
      </c>
      <c r="S196" s="229">
        <v>0.58819444444444446</v>
      </c>
      <c r="T196" s="1" t="s">
        <v>707</v>
      </c>
      <c r="U196" s="1" t="s">
        <v>196</v>
      </c>
      <c r="V196" s="1" t="s">
        <v>196</v>
      </c>
      <c r="W196" s="1" t="s">
        <v>196</v>
      </c>
      <c r="X196" s="1" t="s">
        <v>196</v>
      </c>
      <c r="Y196" s="1" t="s">
        <v>196</v>
      </c>
      <c r="Z196" s="1" t="s">
        <v>196</v>
      </c>
      <c r="AA196" s="1" t="s">
        <v>1006</v>
      </c>
      <c r="AB196" s="1" t="s">
        <v>707</v>
      </c>
      <c r="AC196" s="1" t="s">
        <v>3049</v>
      </c>
      <c r="AD196" s="1" t="s">
        <v>3050</v>
      </c>
      <c r="AE196" s="1" t="s">
        <v>1058</v>
      </c>
      <c r="AF196" s="1" t="s">
        <v>276</v>
      </c>
      <c r="AG196" s="1" t="s">
        <v>196</v>
      </c>
      <c r="AH196" s="1" t="s">
        <v>14</v>
      </c>
      <c r="AI196" s="1" t="s">
        <v>823</v>
      </c>
      <c r="AJ196" s="1" t="s">
        <v>276</v>
      </c>
      <c r="AK196" s="1" t="s">
        <v>196</v>
      </c>
      <c r="AL196" s="1" t="s">
        <v>14</v>
      </c>
      <c r="AM196" s="1">
        <v>2800</v>
      </c>
      <c r="AN196" s="1">
        <v>1400</v>
      </c>
      <c r="AO196" s="1">
        <v>1400</v>
      </c>
      <c r="AP196" s="1">
        <v>1400</v>
      </c>
      <c r="AQ196" s="1">
        <v>2800</v>
      </c>
      <c r="AR196" s="228">
        <v>46226</v>
      </c>
      <c r="AS196" s="228">
        <v>46234</v>
      </c>
      <c r="AT196" s="228">
        <v>46231</v>
      </c>
      <c r="AU196" s="228">
        <v>46231</v>
      </c>
      <c r="AV196" s="1" t="s">
        <v>39</v>
      </c>
      <c r="AW196" s="1" t="s">
        <v>196</v>
      </c>
      <c r="AX196" s="1" t="s">
        <v>196</v>
      </c>
      <c r="AY196" s="1" t="s">
        <v>710</v>
      </c>
      <c r="AZ196" s="1" t="s">
        <v>711</v>
      </c>
      <c r="BA196" s="1" t="s">
        <v>196</v>
      </c>
      <c r="BB196" s="228">
        <v>46234</v>
      </c>
      <c r="BC196" s="228">
        <v>46234</v>
      </c>
      <c r="BD196" s="1" t="s">
        <v>712</v>
      </c>
      <c r="BE196" s="228">
        <v>46231</v>
      </c>
      <c r="BF196" s="1" t="s">
        <v>712</v>
      </c>
      <c r="BG196" s="228">
        <v>46231</v>
      </c>
      <c r="BH196" s="1">
        <v>1400</v>
      </c>
      <c r="BI196" s="1">
        <v>2800</v>
      </c>
      <c r="BJ196" s="1" t="s">
        <v>1079</v>
      </c>
      <c r="BK196" s="1" t="s">
        <v>196</v>
      </c>
      <c r="BL196" s="1" t="s">
        <v>196</v>
      </c>
      <c r="BM196" s="1" t="s">
        <v>196</v>
      </c>
      <c r="BN196" s="1" t="s">
        <v>196</v>
      </c>
      <c r="BO196" s="1" t="s">
        <v>196</v>
      </c>
      <c r="BP196" s="1" t="s">
        <v>196</v>
      </c>
      <c r="BQ196" s="1" t="s">
        <v>196</v>
      </c>
      <c r="BR196" s="1" t="s">
        <v>196</v>
      </c>
      <c r="BS196" s="1" t="s">
        <v>196</v>
      </c>
      <c r="BT196" s="1" t="s">
        <v>1058</v>
      </c>
      <c r="BU196" s="1" t="s">
        <v>196</v>
      </c>
      <c r="BV196" s="1" t="s">
        <v>196</v>
      </c>
      <c r="BW196" s="1" t="s">
        <v>196</v>
      </c>
      <c r="BX196" s="1" t="s">
        <v>196</v>
      </c>
      <c r="BY196" s="1" t="s">
        <v>196</v>
      </c>
      <c r="BZ196" s="1" t="s">
        <v>196</v>
      </c>
      <c r="CA196" s="1" t="s">
        <v>196</v>
      </c>
      <c r="CB196" s="1" t="s">
        <v>196</v>
      </c>
      <c r="CC196" s="1" t="s">
        <v>196</v>
      </c>
      <c r="CD196" s="1" t="s">
        <v>824</v>
      </c>
      <c r="CE196" s="1" t="s">
        <v>196</v>
      </c>
      <c r="CF196" s="1" t="s">
        <v>196</v>
      </c>
      <c r="CG196" s="1" t="s">
        <v>196</v>
      </c>
      <c r="CH196" s="1" t="s">
        <v>196</v>
      </c>
      <c r="CI196" s="1" t="s">
        <v>196</v>
      </c>
      <c r="CJ196" s="1" t="s">
        <v>196</v>
      </c>
      <c r="CK196" s="1" t="s">
        <v>196</v>
      </c>
      <c r="CL196" s="1" t="s">
        <v>196</v>
      </c>
      <c r="CM196" s="1" t="s">
        <v>196</v>
      </c>
      <c r="CN196" s="1" t="s">
        <v>823</v>
      </c>
      <c r="CO196" s="1" t="s">
        <v>196</v>
      </c>
      <c r="CP196" s="1" t="s">
        <v>196</v>
      </c>
      <c r="CQ196" s="1" t="s">
        <v>196</v>
      </c>
      <c r="CR196" s="1" t="s">
        <v>196</v>
      </c>
      <c r="CS196" s="1" t="s">
        <v>196</v>
      </c>
      <c r="CT196" s="1" t="s">
        <v>196</v>
      </c>
      <c r="CU196" s="1" t="s">
        <v>196</v>
      </c>
      <c r="CV196" s="1" t="s">
        <v>196</v>
      </c>
      <c r="CW196" s="1" t="s">
        <v>196</v>
      </c>
      <c r="CX196" s="1" t="s">
        <v>3221</v>
      </c>
      <c r="CY196" s="1" t="s">
        <v>3222</v>
      </c>
      <c r="CZ196" s="1" t="s">
        <v>3222</v>
      </c>
      <c r="DA196" s="1" t="s">
        <v>3225</v>
      </c>
      <c r="DB196" s="1" t="s">
        <v>3379</v>
      </c>
      <c r="DC196" s="1" t="s">
        <v>707</v>
      </c>
      <c r="DD196" s="1" t="s">
        <v>1006</v>
      </c>
      <c r="DE196" s="1" t="s">
        <v>707</v>
      </c>
      <c r="DF196" s="1" t="s">
        <v>705</v>
      </c>
      <c r="DG196" s="1" t="s">
        <v>706</v>
      </c>
    </row>
    <row r="197" spans="1:111">
      <c r="A197" s="232" t="s">
        <v>4537</v>
      </c>
      <c r="B197" s="1" t="s">
        <v>699</v>
      </c>
      <c r="C197" s="1" t="s">
        <v>700</v>
      </c>
      <c r="D197" s="1" t="s">
        <v>863</v>
      </c>
      <c r="E197" s="1" t="s">
        <v>864</v>
      </c>
      <c r="F197" s="1" t="s">
        <v>783</v>
      </c>
      <c r="G197" s="1" t="s">
        <v>42</v>
      </c>
      <c r="H197" s="228">
        <v>46231</v>
      </c>
      <c r="I197" s="1" t="s">
        <v>561</v>
      </c>
      <c r="J197" s="1" t="s">
        <v>3056</v>
      </c>
      <c r="K197" s="1" t="s">
        <v>3057</v>
      </c>
      <c r="L197" s="1" t="s">
        <v>713</v>
      </c>
      <c r="M197" s="1" t="s">
        <v>714</v>
      </c>
      <c r="N197" s="1" t="s">
        <v>705</v>
      </c>
      <c r="O197" s="1" t="s">
        <v>706</v>
      </c>
      <c r="P197" s="1" t="s">
        <v>196</v>
      </c>
      <c r="Q197" s="1" t="s">
        <v>196</v>
      </c>
      <c r="R197" s="229">
        <v>0</v>
      </c>
      <c r="S197" s="229">
        <v>0.70833333333333337</v>
      </c>
      <c r="T197" s="1" t="s">
        <v>707</v>
      </c>
      <c r="U197" s="1" t="s">
        <v>196</v>
      </c>
      <c r="V197" s="1" t="s">
        <v>196</v>
      </c>
      <c r="W197" s="1" t="s">
        <v>196</v>
      </c>
      <c r="X197" s="1" t="s">
        <v>196</v>
      </c>
      <c r="Y197" s="1" t="s">
        <v>196</v>
      </c>
      <c r="Z197" s="1" t="s">
        <v>196</v>
      </c>
      <c r="AA197" s="1" t="s">
        <v>707</v>
      </c>
      <c r="AB197" s="1" t="s">
        <v>707</v>
      </c>
      <c r="AC197" s="1" t="s">
        <v>707</v>
      </c>
      <c r="AD197" s="1" t="s">
        <v>707</v>
      </c>
      <c r="AE197" s="1" t="s">
        <v>934</v>
      </c>
      <c r="AF197" s="1" t="s">
        <v>276</v>
      </c>
      <c r="AG197" s="1" t="s">
        <v>125</v>
      </c>
      <c r="AH197" s="1" t="s">
        <v>172</v>
      </c>
      <c r="AI197" s="1" t="s">
        <v>865</v>
      </c>
      <c r="AJ197" s="1" t="s">
        <v>276</v>
      </c>
      <c r="AK197" s="1" t="s">
        <v>125</v>
      </c>
      <c r="AL197" s="1" t="s">
        <v>14</v>
      </c>
      <c r="AM197" s="1">
        <v>400</v>
      </c>
      <c r="AN197" s="1">
        <v>400</v>
      </c>
      <c r="AO197" s="1">
        <v>400</v>
      </c>
      <c r="AP197" s="1">
        <v>400</v>
      </c>
      <c r="AQ197" s="1">
        <v>400</v>
      </c>
      <c r="AR197" s="228">
        <v>46227</v>
      </c>
      <c r="AS197" s="228">
        <v>46234</v>
      </c>
      <c r="AT197" s="228">
        <v>46231</v>
      </c>
      <c r="AU197" s="228">
        <v>46231</v>
      </c>
      <c r="AV197" s="1" t="s">
        <v>866</v>
      </c>
      <c r="AW197" s="1" t="s">
        <v>196</v>
      </c>
      <c r="AX197" s="1" t="s">
        <v>196</v>
      </c>
      <c r="AY197" s="1" t="s">
        <v>710</v>
      </c>
      <c r="AZ197" s="1" t="s">
        <v>711</v>
      </c>
      <c r="BA197" s="1" t="s">
        <v>196</v>
      </c>
      <c r="BB197" s="228">
        <v>46234</v>
      </c>
      <c r="BC197" s="228">
        <v>46234</v>
      </c>
      <c r="BD197" s="1" t="s">
        <v>712</v>
      </c>
      <c r="BE197" s="228">
        <v>46231</v>
      </c>
      <c r="BF197" s="1" t="s">
        <v>712</v>
      </c>
      <c r="BG197" s="228">
        <v>46231</v>
      </c>
      <c r="BH197" s="1">
        <v>400</v>
      </c>
      <c r="BI197" s="1">
        <v>400</v>
      </c>
      <c r="BJ197" s="1" t="s">
        <v>1063</v>
      </c>
      <c r="BK197" s="1" t="s">
        <v>196</v>
      </c>
      <c r="BL197" s="1" t="s">
        <v>196</v>
      </c>
      <c r="BM197" s="1" t="s">
        <v>196</v>
      </c>
      <c r="BN197" s="1" t="s">
        <v>196</v>
      </c>
      <c r="BO197" s="1" t="s">
        <v>196</v>
      </c>
      <c r="BP197" s="1" t="s">
        <v>196</v>
      </c>
      <c r="BQ197" s="1" t="s">
        <v>196</v>
      </c>
      <c r="BR197" s="1" t="s">
        <v>196</v>
      </c>
      <c r="BS197" s="1" t="s">
        <v>196</v>
      </c>
      <c r="BT197" s="1" t="s">
        <v>934</v>
      </c>
      <c r="BU197" s="1" t="s">
        <v>196</v>
      </c>
      <c r="BV197" s="1" t="s">
        <v>196</v>
      </c>
      <c r="BW197" s="1" t="s">
        <v>196</v>
      </c>
      <c r="BX197" s="1" t="s">
        <v>196</v>
      </c>
      <c r="BY197" s="1" t="s">
        <v>196</v>
      </c>
      <c r="BZ197" s="1" t="s">
        <v>196</v>
      </c>
      <c r="CA197" s="1" t="s">
        <v>196</v>
      </c>
      <c r="CB197" s="1" t="s">
        <v>196</v>
      </c>
      <c r="CC197" s="1" t="s">
        <v>196</v>
      </c>
      <c r="CD197" s="1" t="s">
        <v>867</v>
      </c>
      <c r="CE197" s="1" t="s">
        <v>196</v>
      </c>
      <c r="CF197" s="1" t="s">
        <v>196</v>
      </c>
      <c r="CG197" s="1" t="s">
        <v>196</v>
      </c>
      <c r="CH197" s="1" t="s">
        <v>196</v>
      </c>
      <c r="CI197" s="1" t="s">
        <v>196</v>
      </c>
      <c r="CJ197" s="1" t="s">
        <v>196</v>
      </c>
      <c r="CK197" s="1" t="s">
        <v>196</v>
      </c>
      <c r="CL197" s="1" t="s">
        <v>196</v>
      </c>
      <c r="CM197" s="1" t="s">
        <v>196</v>
      </c>
      <c r="CN197" s="1" t="s">
        <v>865</v>
      </c>
      <c r="CO197" s="1" t="s">
        <v>196</v>
      </c>
      <c r="CP197" s="1" t="s">
        <v>196</v>
      </c>
      <c r="CQ197" s="1" t="s">
        <v>196</v>
      </c>
      <c r="CR197" s="1" t="s">
        <v>196</v>
      </c>
      <c r="CS197" s="1" t="s">
        <v>196</v>
      </c>
      <c r="CT197" s="1" t="s">
        <v>196</v>
      </c>
      <c r="CU197" s="1" t="s">
        <v>196</v>
      </c>
      <c r="CV197" s="1" t="s">
        <v>196</v>
      </c>
      <c r="CW197" s="1" t="s">
        <v>196</v>
      </c>
      <c r="CX197" s="1" t="s">
        <v>3221</v>
      </c>
      <c r="CY197" s="1" t="s">
        <v>3222</v>
      </c>
      <c r="CZ197" s="1" t="s">
        <v>3222</v>
      </c>
      <c r="DA197" s="1" t="s">
        <v>3224</v>
      </c>
      <c r="DB197" s="1" t="s">
        <v>3224</v>
      </c>
      <c r="DC197" s="1" t="s">
        <v>707</v>
      </c>
      <c r="DD197" s="1" t="s">
        <v>707</v>
      </c>
      <c r="DE197" s="1" t="s">
        <v>707</v>
      </c>
      <c r="DF197" s="1" t="s">
        <v>705</v>
      </c>
      <c r="DG197" s="1" t="s">
        <v>706</v>
      </c>
    </row>
    <row r="198" spans="1:111">
      <c r="A198" s="232" t="s">
        <v>4537</v>
      </c>
      <c r="B198" s="1" t="s">
        <v>699</v>
      </c>
      <c r="C198" s="1" t="s">
        <v>700</v>
      </c>
      <c r="D198" s="1" t="s">
        <v>863</v>
      </c>
      <c r="E198" s="1" t="s">
        <v>864</v>
      </c>
      <c r="F198" s="1" t="s">
        <v>868</v>
      </c>
      <c r="G198" s="1" t="s">
        <v>168</v>
      </c>
      <c r="H198" s="228">
        <v>46231</v>
      </c>
      <c r="I198" s="1" t="s">
        <v>560</v>
      </c>
      <c r="J198" s="1" t="s">
        <v>3058</v>
      </c>
      <c r="K198" s="1" t="s">
        <v>3059</v>
      </c>
      <c r="L198" s="1" t="s">
        <v>713</v>
      </c>
      <c r="M198" s="1" t="s">
        <v>714</v>
      </c>
      <c r="N198" s="1" t="s">
        <v>705</v>
      </c>
      <c r="O198" s="1" t="s">
        <v>706</v>
      </c>
      <c r="P198" s="1" t="s">
        <v>196</v>
      </c>
      <c r="Q198" s="1" t="s">
        <v>196</v>
      </c>
      <c r="R198" s="229">
        <v>0</v>
      </c>
      <c r="S198" s="229">
        <v>0.46041666666666664</v>
      </c>
      <c r="T198" s="1" t="s">
        <v>742</v>
      </c>
      <c r="U198" s="1" t="s">
        <v>713</v>
      </c>
      <c r="V198" s="1" t="s">
        <v>714</v>
      </c>
      <c r="W198" s="1" t="s">
        <v>705</v>
      </c>
      <c r="X198" s="1" t="s">
        <v>706</v>
      </c>
      <c r="Y198" s="1" t="s">
        <v>196</v>
      </c>
      <c r="Z198" s="1" t="s">
        <v>196</v>
      </c>
      <c r="AA198" s="1" t="s">
        <v>753</v>
      </c>
      <c r="AB198" s="1" t="s">
        <v>707</v>
      </c>
      <c r="AC198" s="1" t="s">
        <v>928</v>
      </c>
      <c r="AD198" s="1" t="s">
        <v>3060</v>
      </c>
      <c r="AE198" s="1" t="s">
        <v>1089</v>
      </c>
      <c r="AF198" s="1" t="s">
        <v>276</v>
      </c>
      <c r="AG198" s="1" t="s">
        <v>125</v>
      </c>
      <c r="AH198" s="1" t="s">
        <v>14</v>
      </c>
      <c r="AI198" s="1" t="s">
        <v>1090</v>
      </c>
      <c r="AJ198" s="1" t="s">
        <v>276</v>
      </c>
      <c r="AK198" s="1" t="s">
        <v>125</v>
      </c>
      <c r="AL198" s="1" t="s">
        <v>14</v>
      </c>
      <c r="AM198" s="1">
        <v>200</v>
      </c>
      <c r="AN198" s="1">
        <v>200</v>
      </c>
      <c r="AO198" s="1">
        <v>200</v>
      </c>
      <c r="AP198" s="1">
        <v>200</v>
      </c>
      <c r="AQ198" s="1">
        <v>200</v>
      </c>
      <c r="AR198" s="228">
        <v>46227</v>
      </c>
      <c r="AS198" s="228">
        <v>46234</v>
      </c>
      <c r="AT198" s="228">
        <v>46231</v>
      </c>
      <c r="AU198" s="228">
        <v>46231</v>
      </c>
      <c r="AV198" s="1" t="s">
        <v>168</v>
      </c>
      <c r="AW198" s="1" t="s">
        <v>196</v>
      </c>
      <c r="AX198" s="1" t="s">
        <v>196</v>
      </c>
      <c r="AY198" s="1" t="s">
        <v>710</v>
      </c>
      <c r="AZ198" s="1" t="s">
        <v>711</v>
      </c>
      <c r="BA198" s="1" t="s">
        <v>196</v>
      </c>
      <c r="BB198" s="228">
        <v>46234</v>
      </c>
      <c r="BC198" s="228">
        <v>46234</v>
      </c>
      <c r="BD198" s="1" t="s">
        <v>712</v>
      </c>
      <c r="BE198" s="228">
        <v>46231</v>
      </c>
      <c r="BF198" s="1" t="s">
        <v>712</v>
      </c>
      <c r="BG198" s="228">
        <v>46231</v>
      </c>
      <c r="BH198" s="1">
        <v>200</v>
      </c>
      <c r="BI198" s="1">
        <v>200</v>
      </c>
      <c r="BJ198" s="1" t="s">
        <v>1091</v>
      </c>
      <c r="BK198" s="1" t="s">
        <v>196</v>
      </c>
      <c r="BL198" s="1" t="s">
        <v>196</v>
      </c>
      <c r="BM198" s="1" t="s">
        <v>196</v>
      </c>
      <c r="BN198" s="1" t="s">
        <v>196</v>
      </c>
      <c r="BO198" s="1" t="s">
        <v>196</v>
      </c>
      <c r="BP198" s="1" t="s">
        <v>196</v>
      </c>
      <c r="BQ198" s="1" t="s">
        <v>196</v>
      </c>
      <c r="BR198" s="1" t="s">
        <v>196</v>
      </c>
      <c r="BS198" s="1" t="s">
        <v>196</v>
      </c>
      <c r="BT198" s="1" t="s">
        <v>1089</v>
      </c>
      <c r="BU198" s="1" t="s">
        <v>196</v>
      </c>
      <c r="BV198" s="1" t="s">
        <v>196</v>
      </c>
      <c r="BW198" s="1" t="s">
        <v>196</v>
      </c>
      <c r="BX198" s="1" t="s">
        <v>196</v>
      </c>
      <c r="BY198" s="1" t="s">
        <v>196</v>
      </c>
      <c r="BZ198" s="1" t="s">
        <v>196</v>
      </c>
      <c r="CA198" s="1" t="s">
        <v>196</v>
      </c>
      <c r="CB198" s="1" t="s">
        <v>196</v>
      </c>
      <c r="CC198" s="1" t="s">
        <v>196</v>
      </c>
      <c r="CD198" s="1" t="s">
        <v>1092</v>
      </c>
      <c r="CE198" s="1" t="s">
        <v>196</v>
      </c>
      <c r="CF198" s="1" t="s">
        <v>196</v>
      </c>
      <c r="CG198" s="1" t="s">
        <v>196</v>
      </c>
      <c r="CH198" s="1" t="s">
        <v>196</v>
      </c>
      <c r="CI198" s="1" t="s">
        <v>196</v>
      </c>
      <c r="CJ198" s="1" t="s">
        <v>196</v>
      </c>
      <c r="CK198" s="1" t="s">
        <v>196</v>
      </c>
      <c r="CL198" s="1" t="s">
        <v>196</v>
      </c>
      <c r="CM198" s="1" t="s">
        <v>196</v>
      </c>
      <c r="CN198" s="1" t="s">
        <v>1090</v>
      </c>
      <c r="CO198" s="1" t="s">
        <v>196</v>
      </c>
      <c r="CP198" s="1" t="s">
        <v>196</v>
      </c>
      <c r="CQ198" s="1" t="s">
        <v>196</v>
      </c>
      <c r="CR198" s="1" t="s">
        <v>196</v>
      </c>
      <c r="CS198" s="1" t="s">
        <v>196</v>
      </c>
      <c r="CT198" s="1" t="s">
        <v>196</v>
      </c>
      <c r="CU198" s="1" t="s">
        <v>196</v>
      </c>
      <c r="CV198" s="1" t="s">
        <v>196</v>
      </c>
      <c r="CW198" s="1" t="s">
        <v>196</v>
      </c>
      <c r="CX198" s="1" t="s">
        <v>3221</v>
      </c>
      <c r="CY198" s="1" t="s">
        <v>3222</v>
      </c>
      <c r="CZ198" s="1" t="s">
        <v>3222</v>
      </c>
      <c r="DA198" s="1" t="s">
        <v>3225</v>
      </c>
      <c r="DB198" s="1" t="s">
        <v>3306</v>
      </c>
      <c r="DC198" s="1" t="s">
        <v>707</v>
      </c>
      <c r="DD198" s="1" t="s">
        <v>753</v>
      </c>
      <c r="DE198" s="1" t="s">
        <v>742</v>
      </c>
      <c r="DF198" s="1" t="s">
        <v>705</v>
      </c>
      <c r="DG198" s="1" t="s">
        <v>706</v>
      </c>
    </row>
    <row r="199" spans="1:111">
      <c r="A199" s="232" t="s">
        <v>4537</v>
      </c>
      <c r="B199" s="1" t="s">
        <v>699</v>
      </c>
      <c r="C199" s="1" t="s">
        <v>700</v>
      </c>
      <c r="D199" s="1" t="s">
        <v>863</v>
      </c>
      <c r="E199" s="1" t="s">
        <v>864</v>
      </c>
      <c r="F199" s="1" t="s">
        <v>868</v>
      </c>
      <c r="G199" s="1" t="s">
        <v>168</v>
      </c>
      <c r="H199" s="228">
        <v>46231</v>
      </c>
      <c r="I199" s="1" t="s">
        <v>561</v>
      </c>
      <c r="J199" s="1" t="s">
        <v>3056</v>
      </c>
      <c r="K199" s="1" t="s">
        <v>3061</v>
      </c>
      <c r="L199" s="1" t="s">
        <v>713</v>
      </c>
      <c r="M199" s="1" t="s">
        <v>714</v>
      </c>
      <c r="N199" s="1" t="s">
        <v>705</v>
      </c>
      <c r="O199" s="1" t="s">
        <v>706</v>
      </c>
      <c r="P199" s="1" t="s">
        <v>196</v>
      </c>
      <c r="Q199" s="1" t="s">
        <v>196</v>
      </c>
      <c r="R199" s="229">
        <v>0</v>
      </c>
      <c r="S199" s="229">
        <v>0.50624999999999998</v>
      </c>
      <c r="T199" s="1" t="s">
        <v>707</v>
      </c>
      <c r="U199" s="1" t="s">
        <v>196</v>
      </c>
      <c r="V199" s="1" t="s">
        <v>196</v>
      </c>
      <c r="W199" s="1" t="s">
        <v>196</v>
      </c>
      <c r="X199" s="1" t="s">
        <v>196</v>
      </c>
      <c r="Y199" s="1" t="s">
        <v>196</v>
      </c>
      <c r="Z199" s="1" t="s">
        <v>196</v>
      </c>
      <c r="AA199" s="1" t="s">
        <v>843</v>
      </c>
      <c r="AB199" s="1" t="s">
        <v>708</v>
      </c>
      <c r="AC199" s="1" t="s">
        <v>1196</v>
      </c>
      <c r="AD199" s="1" t="s">
        <v>1005</v>
      </c>
      <c r="AE199" s="1" t="s">
        <v>934</v>
      </c>
      <c r="AF199" s="1" t="s">
        <v>276</v>
      </c>
      <c r="AG199" s="1" t="s">
        <v>125</v>
      </c>
      <c r="AH199" s="1" t="s">
        <v>172</v>
      </c>
      <c r="AI199" s="1" t="s">
        <v>865</v>
      </c>
      <c r="AJ199" s="1" t="s">
        <v>276</v>
      </c>
      <c r="AK199" s="1" t="s">
        <v>125</v>
      </c>
      <c r="AL199" s="1" t="s">
        <v>14</v>
      </c>
      <c r="AM199" s="1">
        <v>400</v>
      </c>
      <c r="AN199" s="1">
        <v>400</v>
      </c>
      <c r="AO199" s="1">
        <v>400</v>
      </c>
      <c r="AP199" s="1">
        <v>400</v>
      </c>
      <c r="AQ199" s="1">
        <v>400</v>
      </c>
      <c r="AR199" s="228">
        <v>46227</v>
      </c>
      <c r="AS199" s="228">
        <v>46234</v>
      </c>
      <c r="AT199" s="228">
        <v>46231</v>
      </c>
      <c r="AU199" s="228">
        <v>46231</v>
      </c>
      <c r="AV199" s="1" t="s">
        <v>866</v>
      </c>
      <c r="AW199" s="1" t="s">
        <v>196</v>
      </c>
      <c r="AX199" s="1" t="s">
        <v>196</v>
      </c>
      <c r="AY199" s="1" t="s">
        <v>710</v>
      </c>
      <c r="AZ199" s="1" t="s">
        <v>711</v>
      </c>
      <c r="BA199" s="1" t="s">
        <v>196</v>
      </c>
      <c r="BB199" s="228">
        <v>46234</v>
      </c>
      <c r="BC199" s="228">
        <v>46234</v>
      </c>
      <c r="BD199" s="1" t="s">
        <v>712</v>
      </c>
      <c r="BE199" s="228">
        <v>46231</v>
      </c>
      <c r="BF199" s="1" t="s">
        <v>712</v>
      </c>
      <c r="BG199" s="228">
        <v>46231</v>
      </c>
      <c r="BH199" s="1">
        <v>400</v>
      </c>
      <c r="BI199" s="1">
        <v>400</v>
      </c>
      <c r="BJ199" s="1" t="s">
        <v>1063</v>
      </c>
      <c r="BK199" s="1" t="s">
        <v>196</v>
      </c>
      <c r="BL199" s="1" t="s">
        <v>196</v>
      </c>
      <c r="BM199" s="1" t="s">
        <v>196</v>
      </c>
      <c r="BN199" s="1" t="s">
        <v>196</v>
      </c>
      <c r="BO199" s="1" t="s">
        <v>196</v>
      </c>
      <c r="BP199" s="1" t="s">
        <v>196</v>
      </c>
      <c r="BQ199" s="1" t="s">
        <v>196</v>
      </c>
      <c r="BR199" s="1" t="s">
        <v>196</v>
      </c>
      <c r="BS199" s="1" t="s">
        <v>196</v>
      </c>
      <c r="BT199" s="1" t="s">
        <v>934</v>
      </c>
      <c r="BU199" s="1" t="s">
        <v>196</v>
      </c>
      <c r="BV199" s="1" t="s">
        <v>196</v>
      </c>
      <c r="BW199" s="1" t="s">
        <v>196</v>
      </c>
      <c r="BX199" s="1" t="s">
        <v>196</v>
      </c>
      <c r="BY199" s="1" t="s">
        <v>196</v>
      </c>
      <c r="BZ199" s="1" t="s">
        <v>196</v>
      </c>
      <c r="CA199" s="1" t="s">
        <v>196</v>
      </c>
      <c r="CB199" s="1" t="s">
        <v>196</v>
      </c>
      <c r="CC199" s="1" t="s">
        <v>196</v>
      </c>
      <c r="CD199" s="1" t="s">
        <v>867</v>
      </c>
      <c r="CE199" s="1" t="s">
        <v>196</v>
      </c>
      <c r="CF199" s="1" t="s">
        <v>196</v>
      </c>
      <c r="CG199" s="1" t="s">
        <v>196</v>
      </c>
      <c r="CH199" s="1" t="s">
        <v>196</v>
      </c>
      <c r="CI199" s="1" t="s">
        <v>196</v>
      </c>
      <c r="CJ199" s="1" t="s">
        <v>196</v>
      </c>
      <c r="CK199" s="1" t="s">
        <v>196</v>
      </c>
      <c r="CL199" s="1" t="s">
        <v>196</v>
      </c>
      <c r="CM199" s="1" t="s">
        <v>196</v>
      </c>
      <c r="CN199" s="1" t="s">
        <v>865</v>
      </c>
      <c r="CO199" s="1" t="s">
        <v>196</v>
      </c>
      <c r="CP199" s="1" t="s">
        <v>196</v>
      </c>
      <c r="CQ199" s="1" t="s">
        <v>196</v>
      </c>
      <c r="CR199" s="1" t="s">
        <v>196</v>
      </c>
      <c r="CS199" s="1" t="s">
        <v>196</v>
      </c>
      <c r="CT199" s="1" t="s">
        <v>196</v>
      </c>
      <c r="CU199" s="1" t="s">
        <v>196</v>
      </c>
      <c r="CV199" s="1" t="s">
        <v>196</v>
      </c>
      <c r="CW199" s="1" t="s">
        <v>196</v>
      </c>
      <c r="CX199" s="1" t="s">
        <v>3221</v>
      </c>
      <c r="CY199" s="1" t="s">
        <v>3222</v>
      </c>
      <c r="CZ199" s="1" t="s">
        <v>3222</v>
      </c>
      <c r="DA199" s="1" t="s">
        <v>3306</v>
      </c>
      <c r="DB199" s="1" t="s">
        <v>3403</v>
      </c>
      <c r="DC199" s="1" t="s">
        <v>708</v>
      </c>
      <c r="DD199" s="1" t="s">
        <v>843</v>
      </c>
      <c r="DE199" s="1" t="s">
        <v>707</v>
      </c>
      <c r="DF199" s="1" t="s">
        <v>705</v>
      </c>
      <c r="DG199" s="1" t="s">
        <v>706</v>
      </c>
    </row>
    <row r="200" spans="1:111">
      <c r="A200" s="232" t="s">
        <v>4537</v>
      </c>
      <c r="B200" s="1" t="s">
        <v>699</v>
      </c>
      <c r="C200" s="1" t="s">
        <v>700</v>
      </c>
      <c r="D200" s="1" t="s">
        <v>869</v>
      </c>
      <c r="E200" s="1" t="s">
        <v>870</v>
      </c>
      <c r="F200" s="1" t="s">
        <v>877</v>
      </c>
      <c r="G200" s="1" t="s">
        <v>502</v>
      </c>
      <c r="H200" s="228">
        <v>46231</v>
      </c>
      <c r="I200" s="1" t="s">
        <v>215</v>
      </c>
      <c r="J200" s="1" t="s">
        <v>2998</v>
      </c>
      <c r="K200" s="1" t="s">
        <v>1584</v>
      </c>
      <c r="L200" s="1" t="s">
        <v>796</v>
      </c>
      <c r="M200" s="1" t="s">
        <v>797</v>
      </c>
      <c r="N200" s="1" t="s">
        <v>196</v>
      </c>
      <c r="O200" s="1" t="s">
        <v>196</v>
      </c>
      <c r="P200" s="1" t="s">
        <v>196</v>
      </c>
      <c r="Q200" s="1" t="s">
        <v>196</v>
      </c>
      <c r="R200" s="229">
        <v>0</v>
      </c>
      <c r="S200" s="229">
        <v>0.70833333333333337</v>
      </c>
      <c r="T200" s="1" t="s">
        <v>707</v>
      </c>
      <c r="U200" s="1" t="s">
        <v>196</v>
      </c>
      <c r="V200" s="1" t="s">
        <v>196</v>
      </c>
      <c r="W200" s="1" t="s">
        <v>196</v>
      </c>
      <c r="X200" s="1" t="s">
        <v>196</v>
      </c>
      <c r="Y200" s="1" t="s">
        <v>196</v>
      </c>
      <c r="Z200" s="1" t="s">
        <v>196</v>
      </c>
      <c r="AA200" s="1" t="s">
        <v>707</v>
      </c>
      <c r="AB200" s="1" t="s">
        <v>737</v>
      </c>
      <c r="AC200" s="1" t="s">
        <v>3070</v>
      </c>
      <c r="AD200" s="1" t="s">
        <v>1237</v>
      </c>
      <c r="AE200" s="1" t="s">
        <v>878</v>
      </c>
      <c r="AF200" s="1" t="s">
        <v>276</v>
      </c>
      <c r="AG200" s="1" t="s">
        <v>196</v>
      </c>
      <c r="AH200" s="1" t="s">
        <v>105</v>
      </c>
      <c r="AI200" s="1" t="s">
        <v>906</v>
      </c>
      <c r="AJ200" s="1" t="s">
        <v>276</v>
      </c>
      <c r="AK200" s="1" t="s">
        <v>196</v>
      </c>
      <c r="AL200" s="1" t="s">
        <v>122</v>
      </c>
      <c r="AM200" s="1">
        <v>4500</v>
      </c>
      <c r="AN200" s="1">
        <v>4500</v>
      </c>
      <c r="AO200" s="1">
        <v>2100</v>
      </c>
      <c r="AP200" s="1">
        <v>2700</v>
      </c>
      <c r="AQ200" s="1">
        <v>2700</v>
      </c>
      <c r="AR200" s="228">
        <v>46227</v>
      </c>
      <c r="AS200" s="228">
        <v>46234</v>
      </c>
      <c r="AT200" s="228">
        <v>46231</v>
      </c>
      <c r="AU200" s="228">
        <v>46233</v>
      </c>
      <c r="AV200" s="1" t="s">
        <v>491</v>
      </c>
      <c r="AW200" s="1" t="s">
        <v>196</v>
      </c>
      <c r="AX200" s="1" t="s">
        <v>196</v>
      </c>
      <c r="AY200" s="1" t="s">
        <v>710</v>
      </c>
      <c r="AZ200" s="1" t="s">
        <v>711</v>
      </c>
      <c r="BA200" s="1" t="s">
        <v>196</v>
      </c>
      <c r="BB200" s="228">
        <v>46234</v>
      </c>
      <c r="BC200" s="228">
        <v>46234</v>
      </c>
      <c r="BD200" s="1" t="s">
        <v>712</v>
      </c>
      <c r="BE200" s="228">
        <v>46232</v>
      </c>
      <c r="BF200" s="1" t="s">
        <v>712</v>
      </c>
      <c r="BG200" s="228">
        <v>46232</v>
      </c>
      <c r="BH200" s="1">
        <v>4500</v>
      </c>
      <c r="BI200" s="1">
        <v>4500</v>
      </c>
      <c r="BJ200" s="1" t="s">
        <v>879</v>
      </c>
      <c r="BK200" s="1" t="s">
        <v>196</v>
      </c>
      <c r="BL200" s="1" t="s">
        <v>196</v>
      </c>
      <c r="BM200" s="1" t="s">
        <v>196</v>
      </c>
      <c r="BN200" s="1" t="s">
        <v>196</v>
      </c>
      <c r="BO200" s="1" t="s">
        <v>196</v>
      </c>
      <c r="BP200" s="1" t="s">
        <v>196</v>
      </c>
      <c r="BQ200" s="1" t="s">
        <v>196</v>
      </c>
      <c r="BR200" s="1" t="s">
        <v>196</v>
      </c>
      <c r="BS200" s="1" t="s">
        <v>196</v>
      </c>
      <c r="BT200" s="1" t="s">
        <v>878</v>
      </c>
      <c r="BU200" s="1" t="s">
        <v>196</v>
      </c>
      <c r="BV200" s="1" t="s">
        <v>196</v>
      </c>
      <c r="BW200" s="1" t="s">
        <v>196</v>
      </c>
      <c r="BX200" s="1" t="s">
        <v>196</v>
      </c>
      <c r="BY200" s="1" t="s">
        <v>196</v>
      </c>
      <c r="BZ200" s="1" t="s">
        <v>196</v>
      </c>
      <c r="CA200" s="1" t="s">
        <v>196</v>
      </c>
      <c r="CB200" s="1" t="s">
        <v>196</v>
      </c>
      <c r="CC200" s="1" t="s">
        <v>196</v>
      </c>
      <c r="CD200" s="1" t="s">
        <v>907</v>
      </c>
      <c r="CE200" s="1" t="s">
        <v>196</v>
      </c>
      <c r="CF200" s="1" t="s">
        <v>196</v>
      </c>
      <c r="CG200" s="1" t="s">
        <v>196</v>
      </c>
      <c r="CH200" s="1" t="s">
        <v>196</v>
      </c>
      <c r="CI200" s="1" t="s">
        <v>196</v>
      </c>
      <c r="CJ200" s="1" t="s">
        <v>196</v>
      </c>
      <c r="CK200" s="1" t="s">
        <v>196</v>
      </c>
      <c r="CL200" s="1" t="s">
        <v>196</v>
      </c>
      <c r="CM200" s="1" t="s">
        <v>196</v>
      </c>
      <c r="CN200" s="1" t="s">
        <v>906</v>
      </c>
      <c r="CO200" s="1" t="s">
        <v>196</v>
      </c>
      <c r="CP200" s="1" t="s">
        <v>196</v>
      </c>
      <c r="CQ200" s="1" t="s">
        <v>196</v>
      </c>
      <c r="CR200" s="1" t="s">
        <v>196</v>
      </c>
      <c r="CS200" s="1" t="s">
        <v>196</v>
      </c>
      <c r="CT200" s="1" t="s">
        <v>196</v>
      </c>
      <c r="CU200" s="1" t="s">
        <v>196</v>
      </c>
      <c r="CV200" s="1" t="s">
        <v>196</v>
      </c>
      <c r="CW200" s="1" t="s">
        <v>196</v>
      </c>
      <c r="CX200" s="1" t="s">
        <v>3221</v>
      </c>
      <c r="CY200" s="1" t="s">
        <v>3222</v>
      </c>
      <c r="CZ200" s="1" t="s">
        <v>3222</v>
      </c>
      <c r="DA200" s="1" t="s">
        <v>3441</v>
      </c>
      <c r="DB200" s="1" t="s">
        <v>3224</v>
      </c>
      <c r="DC200" s="1" t="s">
        <v>737</v>
      </c>
      <c r="DD200" s="1" t="s">
        <v>707</v>
      </c>
      <c r="DE200" s="1" t="s">
        <v>707</v>
      </c>
      <c r="DF200" s="1" t="s">
        <v>796</v>
      </c>
      <c r="DG200" s="1" t="s">
        <v>797</v>
      </c>
    </row>
    <row r="201" spans="1:111">
      <c r="A201" s="232" t="s">
        <v>4537</v>
      </c>
      <c r="B201" s="1" t="s">
        <v>699</v>
      </c>
      <c r="C201" s="1" t="s">
        <v>700</v>
      </c>
      <c r="D201" s="1" t="s">
        <v>869</v>
      </c>
      <c r="E201" s="1" t="s">
        <v>870</v>
      </c>
      <c r="F201" s="1" t="s">
        <v>877</v>
      </c>
      <c r="G201" s="1" t="s">
        <v>502</v>
      </c>
      <c r="H201" s="228">
        <v>46231</v>
      </c>
      <c r="I201" s="1" t="s">
        <v>588</v>
      </c>
      <c r="J201" s="1" t="s">
        <v>2935</v>
      </c>
      <c r="K201" s="1" t="s">
        <v>3071</v>
      </c>
      <c r="L201" s="1" t="s">
        <v>796</v>
      </c>
      <c r="M201" s="1" t="s">
        <v>797</v>
      </c>
      <c r="N201" s="1" t="s">
        <v>196</v>
      </c>
      <c r="O201" s="1" t="s">
        <v>196</v>
      </c>
      <c r="P201" s="1" t="s">
        <v>196</v>
      </c>
      <c r="Q201" s="1" t="s">
        <v>196</v>
      </c>
      <c r="R201" s="229">
        <v>0</v>
      </c>
      <c r="S201" s="229">
        <v>0.57499999999999996</v>
      </c>
      <c r="T201" s="1" t="s">
        <v>707</v>
      </c>
      <c r="U201" s="1" t="s">
        <v>196</v>
      </c>
      <c r="V201" s="1" t="s">
        <v>196</v>
      </c>
      <c r="W201" s="1" t="s">
        <v>196</v>
      </c>
      <c r="X201" s="1" t="s">
        <v>196</v>
      </c>
      <c r="Y201" s="1" t="s">
        <v>196</v>
      </c>
      <c r="Z201" s="1" t="s">
        <v>196</v>
      </c>
      <c r="AA201" s="1" t="s">
        <v>751</v>
      </c>
      <c r="AB201" s="1" t="s">
        <v>743</v>
      </c>
      <c r="AC201" s="1" t="s">
        <v>1085</v>
      </c>
      <c r="AD201" s="1" t="s">
        <v>3072</v>
      </c>
      <c r="AE201" s="1" t="s">
        <v>196</v>
      </c>
      <c r="AF201" s="1" t="s">
        <v>196</v>
      </c>
      <c r="AG201" s="1" t="s">
        <v>196</v>
      </c>
      <c r="AH201" s="1" t="s">
        <v>196</v>
      </c>
      <c r="AI201" s="1" t="s">
        <v>906</v>
      </c>
      <c r="AJ201" s="1" t="s">
        <v>276</v>
      </c>
      <c r="AK201" s="1" t="s">
        <v>196</v>
      </c>
      <c r="AL201" s="1" t="s">
        <v>122</v>
      </c>
      <c r="AM201" s="1">
        <v>4499</v>
      </c>
      <c r="AN201" s="1">
        <v>4500</v>
      </c>
      <c r="AO201" s="1">
        <v>3000</v>
      </c>
      <c r="AP201" s="1">
        <v>3000</v>
      </c>
      <c r="AQ201" s="1">
        <v>2700</v>
      </c>
      <c r="AR201" s="228">
        <v>46226</v>
      </c>
      <c r="AS201" s="228">
        <v>46233</v>
      </c>
      <c r="AT201" s="228">
        <v>46230</v>
      </c>
      <c r="AU201" s="228">
        <v>46231</v>
      </c>
      <c r="AV201" s="1" t="s">
        <v>491</v>
      </c>
      <c r="AW201" s="1" t="s">
        <v>196</v>
      </c>
      <c r="AX201" s="1" t="s">
        <v>196</v>
      </c>
      <c r="AY201" s="1" t="s">
        <v>710</v>
      </c>
      <c r="AZ201" s="1" t="s">
        <v>711</v>
      </c>
      <c r="BA201" s="1" t="s">
        <v>196</v>
      </c>
      <c r="BB201" s="228">
        <v>46233</v>
      </c>
      <c r="BC201" s="228">
        <v>46233</v>
      </c>
      <c r="BD201" s="1" t="s">
        <v>712</v>
      </c>
      <c r="BE201" s="228">
        <v>46234</v>
      </c>
      <c r="BF201" s="1" t="s">
        <v>712</v>
      </c>
      <c r="BG201" s="228">
        <v>46234</v>
      </c>
      <c r="BH201" s="1">
        <v>4500</v>
      </c>
      <c r="BI201" s="1">
        <v>4499</v>
      </c>
      <c r="BJ201" s="1" t="s">
        <v>879</v>
      </c>
      <c r="BK201" s="1" t="s">
        <v>879</v>
      </c>
      <c r="BL201" s="1" t="s">
        <v>196</v>
      </c>
      <c r="BM201" s="1" t="s">
        <v>196</v>
      </c>
      <c r="BN201" s="1" t="s">
        <v>196</v>
      </c>
      <c r="BO201" s="1" t="s">
        <v>196</v>
      </c>
      <c r="BP201" s="1" t="s">
        <v>196</v>
      </c>
      <c r="BQ201" s="1" t="s">
        <v>196</v>
      </c>
      <c r="BR201" s="1" t="s">
        <v>196</v>
      </c>
      <c r="BS201" s="1" t="s">
        <v>196</v>
      </c>
      <c r="BT201" s="1" t="s">
        <v>878</v>
      </c>
      <c r="BU201" s="1" t="s">
        <v>3110</v>
      </c>
      <c r="BV201" s="1" t="s">
        <v>196</v>
      </c>
      <c r="BW201" s="1" t="s">
        <v>196</v>
      </c>
      <c r="BX201" s="1" t="s">
        <v>196</v>
      </c>
      <c r="BY201" s="1" t="s">
        <v>196</v>
      </c>
      <c r="BZ201" s="1" t="s">
        <v>196</v>
      </c>
      <c r="CA201" s="1" t="s">
        <v>196</v>
      </c>
      <c r="CB201" s="1" t="s">
        <v>196</v>
      </c>
      <c r="CC201" s="1" t="s">
        <v>196</v>
      </c>
      <c r="CD201" s="1" t="s">
        <v>907</v>
      </c>
      <c r="CE201" s="1" t="s">
        <v>196</v>
      </c>
      <c r="CF201" s="1" t="s">
        <v>196</v>
      </c>
      <c r="CG201" s="1" t="s">
        <v>196</v>
      </c>
      <c r="CH201" s="1" t="s">
        <v>196</v>
      </c>
      <c r="CI201" s="1" t="s">
        <v>196</v>
      </c>
      <c r="CJ201" s="1" t="s">
        <v>196</v>
      </c>
      <c r="CK201" s="1" t="s">
        <v>196</v>
      </c>
      <c r="CL201" s="1" t="s">
        <v>196</v>
      </c>
      <c r="CM201" s="1" t="s">
        <v>196</v>
      </c>
      <c r="CN201" s="1" t="s">
        <v>906</v>
      </c>
      <c r="CO201" s="1" t="s">
        <v>196</v>
      </c>
      <c r="CP201" s="1" t="s">
        <v>196</v>
      </c>
      <c r="CQ201" s="1" t="s">
        <v>196</v>
      </c>
      <c r="CR201" s="1" t="s">
        <v>196</v>
      </c>
      <c r="CS201" s="1" t="s">
        <v>196</v>
      </c>
      <c r="CT201" s="1" t="s">
        <v>196</v>
      </c>
      <c r="CU201" s="1" t="s">
        <v>196</v>
      </c>
      <c r="CV201" s="1" t="s">
        <v>196</v>
      </c>
      <c r="CW201" s="1" t="s">
        <v>196</v>
      </c>
      <c r="CX201" s="1" t="s">
        <v>3221</v>
      </c>
      <c r="CY201" s="1" t="s">
        <v>3222</v>
      </c>
      <c r="CZ201" s="1" t="s">
        <v>3222</v>
      </c>
      <c r="DA201" s="1" t="s">
        <v>3225</v>
      </c>
      <c r="DB201" s="1" t="s">
        <v>3441</v>
      </c>
      <c r="DC201" s="1" t="s">
        <v>743</v>
      </c>
      <c r="DD201" s="1" t="s">
        <v>751</v>
      </c>
      <c r="DE201" s="1" t="s">
        <v>707</v>
      </c>
      <c r="DF201" s="1" t="s">
        <v>796</v>
      </c>
      <c r="DG201" s="1" t="s">
        <v>797</v>
      </c>
    </row>
    <row r="202" spans="1:111">
      <c r="A202" s="232" t="s">
        <v>4537</v>
      </c>
      <c r="B202" s="1" t="s">
        <v>699</v>
      </c>
      <c r="C202" s="1" t="s">
        <v>700</v>
      </c>
      <c r="D202" s="1" t="s">
        <v>701</v>
      </c>
      <c r="E202" s="1" t="s">
        <v>702</v>
      </c>
      <c r="F202" s="1" t="s">
        <v>703</v>
      </c>
      <c r="G202" s="1" t="s">
        <v>704</v>
      </c>
      <c r="H202" s="228">
        <v>46230</v>
      </c>
      <c r="I202" s="1" t="s">
        <v>557</v>
      </c>
      <c r="J202" s="1" t="s">
        <v>3004</v>
      </c>
      <c r="K202" s="1" t="s">
        <v>3005</v>
      </c>
      <c r="L202" s="1" t="s">
        <v>716</v>
      </c>
      <c r="M202" s="1" t="s">
        <v>717</v>
      </c>
      <c r="N202" s="1" t="s">
        <v>705</v>
      </c>
      <c r="O202" s="1" t="s">
        <v>706</v>
      </c>
      <c r="P202" s="1" t="s">
        <v>196</v>
      </c>
      <c r="Q202" s="1" t="s">
        <v>196</v>
      </c>
      <c r="R202" s="229">
        <v>0</v>
      </c>
      <c r="S202" s="229">
        <v>0.49305555555555558</v>
      </c>
      <c r="T202" s="1" t="s">
        <v>707</v>
      </c>
      <c r="U202" s="1" t="s">
        <v>196</v>
      </c>
      <c r="V202" s="1" t="s">
        <v>196</v>
      </c>
      <c r="W202" s="1" t="s">
        <v>196</v>
      </c>
      <c r="X202" s="1" t="s">
        <v>196</v>
      </c>
      <c r="Y202" s="1" t="s">
        <v>196</v>
      </c>
      <c r="Z202" s="1" t="s">
        <v>196</v>
      </c>
      <c r="AA202" s="1" t="s">
        <v>1032</v>
      </c>
      <c r="AB202" s="1" t="s">
        <v>708</v>
      </c>
      <c r="AC202" s="1" t="s">
        <v>1088</v>
      </c>
      <c r="AD202" s="1" t="s">
        <v>3006</v>
      </c>
      <c r="AE202" s="1" t="s">
        <v>890</v>
      </c>
      <c r="AF202" s="1" t="s">
        <v>276</v>
      </c>
      <c r="AG202" s="1" t="s">
        <v>196</v>
      </c>
      <c r="AH202" s="1" t="s">
        <v>14</v>
      </c>
      <c r="AI202" s="1" t="s">
        <v>891</v>
      </c>
      <c r="AJ202" s="1" t="s">
        <v>276</v>
      </c>
      <c r="AK202" s="1" t="s">
        <v>196</v>
      </c>
      <c r="AL202" s="1" t="s">
        <v>14</v>
      </c>
      <c r="AM202" s="1">
        <v>5500</v>
      </c>
      <c r="AN202" s="1">
        <v>2750</v>
      </c>
      <c r="AO202" s="1">
        <v>2750</v>
      </c>
      <c r="AP202" s="1">
        <v>2750</v>
      </c>
      <c r="AQ202" s="1">
        <v>5500</v>
      </c>
      <c r="AR202" s="228">
        <v>46227</v>
      </c>
      <c r="AS202" s="228">
        <v>46232</v>
      </c>
      <c r="AT202" s="228">
        <v>46230</v>
      </c>
      <c r="AU202" s="228">
        <v>46230</v>
      </c>
      <c r="AV202" s="1" t="s">
        <v>704</v>
      </c>
      <c r="AW202" s="1" t="s">
        <v>196</v>
      </c>
      <c r="AX202" s="1" t="s">
        <v>196</v>
      </c>
      <c r="AY202" s="1" t="s">
        <v>710</v>
      </c>
      <c r="AZ202" s="1" t="s">
        <v>711</v>
      </c>
      <c r="BA202" s="1" t="s">
        <v>196</v>
      </c>
      <c r="BB202" s="228">
        <v>46232</v>
      </c>
      <c r="BC202" s="228">
        <v>46232</v>
      </c>
      <c r="BD202" s="1" t="s">
        <v>712</v>
      </c>
      <c r="BE202" s="228">
        <v>46230</v>
      </c>
      <c r="BF202" s="1" t="s">
        <v>712</v>
      </c>
      <c r="BG202" s="228">
        <v>46230</v>
      </c>
      <c r="BH202" s="1">
        <v>2750</v>
      </c>
      <c r="BI202" s="1">
        <v>5500</v>
      </c>
      <c r="BJ202" s="1" t="s">
        <v>892</v>
      </c>
      <c r="BK202" s="1" t="s">
        <v>196</v>
      </c>
      <c r="BL202" s="1" t="s">
        <v>196</v>
      </c>
      <c r="BM202" s="1" t="s">
        <v>196</v>
      </c>
      <c r="BN202" s="1" t="s">
        <v>196</v>
      </c>
      <c r="BO202" s="1" t="s">
        <v>196</v>
      </c>
      <c r="BP202" s="1" t="s">
        <v>196</v>
      </c>
      <c r="BQ202" s="1" t="s">
        <v>196</v>
      </c>
      <c r="BR202" s="1" t="s">
        <v>196</v>
      </c>
      <c r="BS202" s="1" t="s">
        <v>196</v>
      </c>
      <c r="BT202" s="1" t="s">
        <v>890</v>
      </c>
      <c r="BU202" s="1" t="s">
        <v>196</v>
      </c>
      <c r="BV202" s="1" t="s">
        <v>196</v>
      </c>
      <c r="BW202" s="1" t="s">
        <v>196</v>
      </c>
      <c r="BX202" s="1" t="s">
        <v>196</v>
      </c>
      <c r="BY202" s="1" t="s">
        <v>196</v>
      </c>
      <c r="BZ202" s="1" t="s">
        <v>196</v>
      </c>
      <c r="CA202" s="1" t="s">
        <v>196</v>
      </c>
      <c r="CB202" s="1" t="s">
        <v>196</v>
      </c>
      <c r="CC202" s="1" t="s">
        <v>196</v>
      </c>
      <c r="CD202" s="1" t="s">
        <v>893</v>
      </c>
      <c r="CE202" s="1" t="s">
        <v>196</v>
      </c>
      <c r="CF202" s="1" t="s">
        <v>196</v>
      </c>
      <c r="CG202" s="1" t="s">
        <v>196</v>
      </c>
      <c r="CH202" s="1" t="s">
        <v>196</v>
      </c>
      <c r="CI202" s="1" t="s">
        <v>196</v>
      </c>
      <c r="CJ202" s="1" t="s">
        <v>196</v>
      </c>
      <c r="CK202" s="1" t="s">
        <v>196</v>
      </c>
      <c r="CL202" s="1" t="s">
        <v>196</v>
      </c>
      <c r="CM202" s="1" t="s">
        <v>196</v>
      </c>
      <c r="CN202" s="1" t="s">
        <v>891</v>
      </c>
      <c r="CO202" s="1" t="s">
        <v>196</v>
      </c>
      <c r="CP202" s="1" t="s">
        <v>196</v>
      </c>
      <c r="CQ202" s="1" t="s">
        <v>196</v>
      </c>
      <c r="CR202" s="1" t="s">
        <v>196</v>
      </c>
      <c r="CS202" s="1" t="s">
        <v>196</v>
      </c>
      <c r="CT202" s="1" t="s">
        <v>196</v>
      </c>
      <c r="CU202" s="1" t="s">
        <v>196</v>
      </c>
      <c r="CV202" s="1" t="s">
        <v>196</v>
      </c>
      <c r="CW202" s="1" t="s">
        <v>196</v>
      </c>
      <c r="CX202" s="1" t="s">
        <v>3221</v>
      </c>
      <c r="CY202" s="1" t="s">
        <v>3222</v>
      </c>
      <c r="CZ202" s="1" t="s">
        <v>3222</v>
      </c>
      <c r="DA202" s="1" t="s">
        <v>3225</v>
      </c>
      <c r="DB202" s="1" t="s">
        <v>3256</v>
      </c>
      <c r="DC202" s="1" t="s">
        <v>708</v>
      </c>
      <c r="DD202" s="1" t="s">
        <v>1032</v>
      </c>
      <c r="DE202" s="1" t="s">
        <v>707</v>
      </c>
      <c r="DF202" s="1" t="s">
        <v>705</v>
      </c>
      <c r="DG202" s="1" t="s">
        <v>706</v>
      </c>
    </row>
    <row r="203" spans="1:111">
      <c r="A203" s="232" t="s">
        <v>4537</v>
      </c>
      <c r="B203" s="1" t="s">
        <v>699</v>
      </c>
      <c r="C203" s="1" t="s">
        <v>700</v>
      </c>
      <c r="D203" s="1" t="s">
        <v>818</v>
      </c>
      <c r="E203" s="1" t="s">
        <v>819</v>
      </c>
      <c r="F203" s="1" t="s">
        <v>820</v>
      </c>
      <c r="G203" s="1" t="s">
        <v>166</v>
      </c>
      <c r="H203" s="228">
        <v>46230</v>
      </c>
      <c r="I203" s="1" t="s">
        <v>2528</v>
      </c>
      <c r="J203" s="1" t="s">
        <v>2955</v>
      </c>
      <c r="K203" s="1" t="s">
        <v>3016</v>
      </c>
      <c r="L203" s="1" t="s">
        <v>796</v>
      </c>
      <c r="M203" s="1" t="s">
        <v>797</v>
      </c>
      <c r="N203" s="1" t="s">
        <v>196</v>
      </c>
      <c r="O203" s="1" t="s">
        <v>196</v>
      </c>
      <c r="P203" s="1" t="s">
        <v>196</v>
      </c>
      <c r="Q203" s="1" t="s">
        <v>196</v>
      </c>
      <c r="R203" s="229">
        <v>0</v>
      </c>
      <c r="S203" s="229">
        <v>0.61805555555555558</v>
      </c>
      <c r="T203" s="1" t="s">
        <v>707</v>
      </c>
      <c r="U203" s="1" t="s">
        <v>196</v>
      </c>
      <c r="V203" s="1" t="s">
        <v>196</v>
      </c>
      <c r="W203" s="1" t="s">
        <v>196</v>
      </c>
      <c r="X203" s="1" t="s">
        <v>196</v>
      </c>
      <c r="Y203" s="1" t="s">
        <v>196</v>
      </c>
      <c r="Z203" s="1" t="s">
        <v>196</v>
      </c>
      <c r="AA203" s="1" t="s">
        <v>744</v>
      </c>
      <c r="AB203" s="1" t="s">
        <v>743</v>
      </c>
      <c r="AC203" s="1" t="s">
        <v>904</v>
      </c>
      <c r="AD203" s="1" t="s">
        <v>3017</v>
      </c>
      <c r="AE203" s="1" t="s">
        <v>117</v>
      </c>
      <c r="AF203" s="1" t="s">
        <v>196</v>
      </c>
      <c r="AG203" s="1" t="s">
        <v>196</v>
      </c>
      <c r="AH203" s="1" t="s">
        <v>196</v>
      </c>
      <c r="AI203" s="1" t="s">
        <v>120</v>
      </c>
      <c r="AJ203" s="1" t="s">
        <v>196</v>
      </c>
      <c r="AK203" s="1" t="s">
        <v>196</v>
      </c>
      <c r="AL203" s="1" t="s">
        <v>196</v>
      </c>
      <c r="AM203" s="1">
        <v>950</v>
      </c>
      <c r="AN203" s="1">
        <v>950</v>
      </c>
      <c r="AO203" s="1">
        <v>950</v>
      </c>
      <c r="AP203" s="1">
        <v>950</v>
      </c>
      <c r="AQ203" s="1">
        <v>760</v>
      </c>
      <c r="AR203" s="228">
        <v>46227</v>
      </c>
      <c r="AS203" s="228">
        <v>46231</v>
      </c>
      <c r="AT203" s="228">
        <v>46230</v>
      </c>
      <c r="AU203" s="228">
        <v>46230</v>
      </c>
      <c r="AV203" s="1" t="s">
        <v>829</v>
      </c>
      <c r="AW203" s="1" t="s">
        <v>196</v>
      </c>
      <c r="AX203" s="1" t="s">
        <v>196</v>
      </c>
      <c r="AY203" s="1" t="s">
        <v>764</v>
      </c>
      <c r="AZ203" s="1" t="s">
        <v>765</v>
      </c>
      <c r="BA203" s="1" t="s">
        <v>196</v>
      </c>
      <c r="BB203" s="228">
        <v>46231</v>
      </c>
      <c r="BC203" s="228">
        <v>46231</v>
      </c>
      <c r="BD203" s="1" t="s">
        <v>712</v>
      </c>
      <c r="BE203" s="228">
        <v>46230</v>
      </c>
      <c r="BF203" s="1" t="s">
        <v>712</v>
      </c>
      <c r="BG203" s="228">
        <v>46230</v>
      </c>
      <c r="BH203" s="1">
        <v>950</v>
      </c>
      <c r="BI203" s="1">
        <v>950</v>
      </c>
      <c r="BJ203" s="1" t="s">
        <v>947</v>
      </c>
      <c r="BK203" s="1" t="s">
        <v>196</v>
      </c>
      <c r="BL203" s="1" t="s">
        <v>196</v>
      </c>
      <c r="BM203" s="1" t="s">
        <v>196</v>
      </c>
      <c r="BN203" s="1" t="s">
        <v>196</v>
      </c>
      <c r="BO203" s="1" t="s">
        <v>196</v>
      </c>
      <c r="BP203" s="1" t="s">
        <v>196</v>
      </c>
      <c r="BQ203" s="1" t="s">
        <v>196</v>
      </c>
      <c r="BR203" s="1" t="s">
        <v>196</v>
      </c>
      <c r="BS203" s="1" t="s">
        <v>196</v>
      </c>
      <c r="BT203" s="1" t="s">
        <v>117</v>
      </c>
      <c r="BU203" s="1" t="s">
        <v>196</v>
      </c>
      <c r="BV203" s="1" t="s">
        <v>196</v>
      </c>
      <c r="BW203" s="1" t="s">
        <v>196</v>
      </c>
      <c r="BX203" s="1" t="s">
        <v>196</v>
      </c>
      <c r="BY203" s="1" t="s">
        <v>196</v>
      </c>
      <c r="BZ203" s="1" t="s">
        <v>196</v>
      </c>
      <c r="CA203" s="1" t="s">
        <v>196</v>
      </c>
      <c r="CB203" s="1" t="s">
        <v>196</v>
      </c>
      <c r="CC203" s="1" t="s">
        <v>196</v>
      </c>
      <c r="CD203" s="1" t="s">
        <v>830</v>
      </c>
      <c r="CE203" s="1" t="s">
        <v>196</v>
      </c>
      <c r="CF203" s="1" t="s">
        <v>196</v>
      </c>
      <c r="CG203" s="1" t="s">
        <v>196</v>
      </c>
      <c r="CH203" s="1" t="s">
        <v>196</v>
      </c>
      <c r="CI203" s="1" t="s">
        <v>196</v>
      </c>
      <c r="CJ203" s="1" t="s">
        <v>196</v>
      </c>
      <c r="CK203" s="1" t="s">
        <v>196</v>
      </c>
      <c r="CL203" s="1" t="s">
        <v>196</v>
      </c>
      <c r="CM203" s="1" t="s">
        <v>196</v>
      </c>
      <c r="CN203" s="1" t="s">
        <v>120</v>
      </c>
      <c r="CO203" s="1" t="s">
        <v>196</v>
      </c>
      <c r="CP203" s="1" t="s">
        <v>196</v>
      </c>
      <c r="CQ203" s="1" t="s">
        <v>196</v>
      </c>
      <c r="CR203" s="1" t="s">
        <v>196</v>
      </c>
      <c r="CS203" s="1" t="s">
        <v>196</v>
      </c>
      <c r="CT203" s="1" t="s">
        <v>196</v>
      </c>
      <c r="CU203" s="1" t="s">
        <v>196</v>
      </c>
      <c r="CV203" s="1" t="s">
        <v>196</v>
      </c>
      <c r="CW203" s="1" t="s">
        <v>196</v>
      </c>
      <c r="CX203" s="1" t="s">
        <v>3221</v>
      </c>
      <c r="CY203" s="1" t="s">
        <v>3222</v>
      </c>
      <c r="CZ203" s="1" t="s">
        <v>3222</v>
      </c>
      <c r="DA203" s="1" t="s">
        <v>3321</v>
      </c>
      <c r="DB203" s="1" t="s">
        <v>3322</v>
      </c>
      <c r="DC203" s="1" t="s">
        <v>743</v>
      </c>
      <c r="DD203" s="1" t="s">
        <v>744</v>
      </c>
      <c r="DE203" s="1" t="s">
        <v>707</v>
      </c>
      <c r="DF203" s="1" t="s">
        <v>796</v>
      </c>
      <c r="DG203" s="1" t="s">
        <v>797</v>
      </c>
    </row>
    <row r="204" spans="1:111">
      <c r="A204" s="232" t="s">
        <v>4537</v>
      </c>
      <c r="B204" s="1" t="s">
        <v>699</v>
      </c>
      <c r="C204" s="1" t="s">
        <v>700</v>
      </c>
      <c r="D204" s="1" t="s">
        <v>818</v>
      </c>
      <c r="E204" s="1" t="s">
        <v>819</v>
      </c>
      <c r="F204" s="1" t="s">
        <v>820</v>
      </c>
      <c r="G204" s="1" t="s">
        <v>166</v>
      </c>
      <c r="H204" s="228">
        <v>46230</v>
      </c>
      <c r="I204" s="1" t="s">
        <v>2528</v>
      </c>
      <c r="J204" s="1" t="s">
        <v>2955</v>
      </c>
      <c r="K204" s="1" t="s">
        <v>3018</v>
      </c>
      <c r="L204" s="1" t="s">
        <v>796</v>
      </c>
      <c r="M204" s="1" t="s">
        <v>797</v>
      </c>
      <c r="N204" s="1" t="s">
        <v>196</v>
      </c>
      <c r="O204" s="1" t="s">
        <v>196</v>
      </c>
      <c r="P204" s="1" t="s">
        <v>196</v>
      </c>
      <c r="Q204" s="1" t="s">
        <v>196</v>
      </c>
      <c r="R204" s="229">
        <v>0</v>
      </c>
      <c r="S204" s="229">
        <v>0.70833333333333337</v>
      </c>
      <c r="T204" s="1" t="s">
        <v>707</v>
      </c>
      <c r="U204" s="1" t="s">
        <v>196</v>
      </c>
      <c r="V204" s="1" t="s">
        <v>196</v>
      </c>
      <c r="W204" s="1" t="s">
        <v>196</v>
      </c>
      <c r="X204" s="1" t="s">
        <v>196</v>
      </c>
      <c r="Y204" s="1" t="s">
        <v>196</v>
      </c>
      <c r="Z204" s="1" t="s">
        <v>196</v>
      </c>
      <c r="AA204" s="1" t="s">
        <v>707</v>
      </c>
      <c r="AB204" s="1" t="s">
        <v>707</v>
      </c>
      <c r="AC204" s="1" t="s">
        <v>707</v>
      </c>
      <c r="AD204" s="1" t="s">
        <v>707</v>
      </c>
      <c r="AE204" s="1" t="s">
        <v>117</v>
      </c>
      <c r="AF204" s="1" t="s">
        <v>196</v>
      </c>
      <c r="AG204" s="1" t="s">
        <v>196</v>
      </c>
      <c r="AH204" s="1" t="s">
        <v>196</v>
      </c>
      <c r="AI204" s="1" t="s">
        <v>120</v>
      </c>
      <c r="AJ204" s="1" t="s">
        <v>196</v>
      </c>
      <c r="AK204" s="1" t="s">
        <v>196</v>
      </c>
      <c r="AL204" s="1" t="s">
        <v>196</v>
      </c>
      <c r="AM204" s="1">
        <v>950</v>
      </c>
      <c r="AN204" s="1">
        <v>950</v>
      </c>
      <c r="AO204" s="1">
        <v>950</v>
      </c>
      <c r="AP204" s="1">
        <v>0</v>
      </c>
      <c r="AQ204" s="1">
        <v>190</v>
      </c>
      <c r="AR204" s="228">
        <v>46227</v>
      </c>
      <c r="AS204" s="228">
        <v>46231</v>
      </c>
      <c r="AT204" s="228">
        <v>46230</v>
      </c>
      <c r="AU204" s="228">
        <v>46230</v>
      </c>
      <c r="AV204" s="1" t="s">
        <v>829</v>
      </c>
      <c r="AW204" s="1" t="s">
        <v>196</v>
      </c>
      <c r="AX204" s="1" t="s">
        <v>196</v>
      </c>
      <c r="AY204" s="1" t="s">
        <v>764</v>
      </c>
      <c r="AZ204" s="1" t="s">
        <v>765</v>
      </c>
      <c r="BA204" s="1" t="s">
        <v>196</v>
      </c>
      <c r="BB204" s="228">
        <v>46231</v>
      </c>
      <c r="BC204" s="228">
        <v>46231</v>
      </c>
      <c r="BD204" s="1" t="s">
        <v>712</v>
      </c>
      <c r="BE204" s="228">
        <v>46230</v>
      </c>
      <c r="BF204" s="1" t="s">
        <v>712</v>
      </c>
      <c r="BG204" s="228">
        <v>46230</v>
      </c>
      <c r="BH204" s="1">
        <v>950</v>
      </c>
      <c r="BI204" s="1">
        <v>950</v>
      </c>
      <c r="BJ204" s="1" t="s">
        <v>947</v>
      </c>
      <c r="BK204" s="1" t="s">
        <v>196</v>
      </c>
      <c r="BL204" s="1" t="s">
        <v>196</v>
      </c>
      <c r="BM204" s="1" t="s">
        <v>196</v>
      </c>
      <c r="BN204" s="1" t="s">
        <v>196</v>
      </c>
      <c r="BO204" s="1" t="s">
        <v>196</v>
      </c>
      <c r="BP204" s="1" t="s">
        <v>196</v>
      </c>
      <c r="BQ204" s="1" t="s">
        <v>196</v>
      </c>
      <c r="BR204" s="1" t="s">
        <v>196</v>
      </c>
      <c r="BS204" s="1" t="s">
        <v>196</v>
      </c>
      <c r="BT204" s="1" t="s">
        <v>117</v>
      </c>
      <c r="BU204" s="1" t="s">
        <v>196</v>
      </c>
      <c r="BV204" s="1" t="s">
        <v>196</v>
      </c>
      <c r="BW204" s="1" t="s">
        <v>196</v>
      </c>
      <c r="BX204" s="1" t="s">
        <v>196</v>
      </c>
      <c r="BY204" s="1" t="s">
        <v>196</v>
      </c>
      <c r="BZ204" s="1" t="s">
        <v>196</v>
      </c>
      <c r="CA204" s="1" t="s">
        <v>196</v>
      </c>
      <c r="CB204" s="1" t="s">
        <v>196</v>
      </c>
      <c r="CC204" s="1" t="s">
        <v>196</v>
      </c>
      <c r="CD204" s="1" t="s">
        <v>830</v>
      </c>
      <c r="CE204" s="1" t="s">
        <v>196</v>
      </c>
      <c r="CF204" s="1" t="s">
        <v>196</v>
      </c>
      <c r="CG204" s="1" t="s">
        <v>196</v>
      </c>
      <c r="CH204" s="1" t="s">
        <v>196</v>
      </c>
      <c r="CI204" s="1" t="s">
        <v>196</v>
      </c>
      <c r="CJ204" s="1" t="s">
        <v>196</v>
      </c>
      <c r="CK204" s="1" t="s">
        <v>196</v>
      </c>
      <c r="CL204" s="1" t="s">
        <v>196</v>
      </c>
      <c r="CM204" s="1" t="s">
        <v>196</v>
      </c>
      <c r="CN204" s="1" t="s">
        <v>120</v>
      </c>
      <c r="CO204" s="1" t="s">
        <v>196</v>
      </c>
      <c r="CP204" s="1" t="s">
        <v>196</v>
      </c>
      <c r="CQ204" s="1" t="s">
        <v>196</v>
      </c>
      <c r="CR204" s="1" t="s">
        <v>196</v>
      </c>
      <c r="CS204" s="1" t="s">
        <v>196</v>
      </c>
      <c r="CT204" s="1" t="s">
        <v>196</v>
      </c>
      <c r="CU204" s="1" t="s">
        <v>196</v>
      </c>
      <c r="CV204" s="1" t="s">
        <v>196</v>
      </c>
      <c r="CW204" s="1" t="s">
        <v>196</v>
      </c>
      <c r="CX204" s="1" t="s">
        <v>3221</v>
      </c>
      <c r="CY204" s="1" t="s">
        <v>3222</v>
      </c>
      <c r="CZ204" s="1" t="s">
        <v>3222</v>
      </c>
      <c r="DA204" s="1" t="s">
        <v>3224</v>
      </c>
      <c r="DB204" s="1" t="s">
        <v>3224</v>
      </c>
      <c r="DC204" s="1" t="s">
        <v>707</v>
      </c>
      <c r="DD204" s="1" t="s">
        <v>707</v>
      </c>
      <c r="DE204" s="1" t="s">
        <v>707</v>
      </c>
      <c r="DF204" s="1" t="s">
        <v>796</v>
      </c>
      <c r="DG204" s="1" t="s">
        <v>797</v>
      </c>
    </row>
    <row r="205" spans="1:111">
      <c r="A205" s="232" t="s">
        <v>4537</v>
      </c>
      <c r="B205" s="1" t="s">
        <v>699</v>
      </c>
      <c r="C205" s="1" t="s">
        <v>700</v>
      </c>
      <c r="D205" s="1" t="s">
        <v>818</v>
      </c>
      <c r="E205" s="1" t="s">
        <v>819</v>
      </c>
      <c r="F205" s="1" t="s">
        <v>783</v>
      </c>
      <c r="G205" s="1" t="s">
        <v>42</v>
      </c>
      <c r="H205" s="228">
        <v>46230</v>
      </c>
      <c r="I205" s="1" t="s">
        <v>559</v>
      </c>
      <c r="J205" s="1" t="s">
        <v>3032</v>
      </c>
      <c r="K205" s="1" t="s">
        <v>3033</v>
      </c>
      <c r="L205" s="1" t="s">
        <v>796</v>
      </c>
      <c r="M205" s="1" t="s">
        <v>797</v>
      </c>
      <c r="N205" s="1" t="s">
        <v>196</v>
      </c>
      <c r="O205" s="1" t="s">
        <v>196</v>
      </c>
      <c r="P205" s="1" t="s">
        <v>196</v>
      </c>
      <c r="Q205" s="1" t="s">
        <v>196</v>
      </c>
      <c r="R205" s="229">
        <v>0</v>
      </c>
      <c r="S205" s="229">
        <v>0.70833333333333337</v>
      </c>
      <c r="T205" s="1" t="s">
        <v>707</v>
      </c>
      <c r="U205" s="1" t="s">
        <v>196</v>
      </c>
      <c r="V205" s="1" t="s">
        <v>196</v>
      </c>
      <c r="W205" s="1" t="s">
        <v>196</v>
      </c>
      <c r="X205" s="1" t="s">
        <v>196</v>
      </c>
      <c r="Y205" s="1" t="s">
        <v>196</v>
      </c>
      <c r="Z205" s="1" t="s">
        <v>196</v>
      </c>
      <c r="AA205" s="1" t="s">
        <v>718</v>
      </c>
      <c r="AB205" s="1" t="s">
        <v>737</v>
      </c>
      <c r="AC205" s="1" t="s">
        <v>911</v>
      </c>
      <c r="AD205" s="1" t="s">
        <v>3034</v>
      </c>
      <c r="AE205" s="1" t="s">
        <v>936</v>
      </c>
      <c r="AF205" s="1" t="s">
        <v>276</v>
      </c>
      <c r="AG205" s="1" t="s">
        <v>125</v>
      </c>
      <c r="AH205" s="1" t="s">
        <v>14</v>
      </c>
      <c r="AI205" s="1" t="s">
        <v>865</v>
      </c>
      <c r="AJ205" s="1" t="s">
        <v>276</v>
      </c>
      <c r="AK205" s="1" t="s">
        <v>125</v>
      </c>
      <c r="AL205" s="1" t="s">
        <v>14</v>
      </c>
      <c r="AM205" s="1">
        <v>800</v>
      </c>
      <c r="AN205" s="1">
        <v>800</v>
      </c>
      <c r="AO205" s="1">
        <v>800</v>
      </c>
      <c r="AP205" s="1">
        <v>800</v>
      </c>
      <c r="AQ205" s="1">
        <v>800</v>
      </c>
      <c r="AR205" s="228">
        <v>46227</v>
      </c>
      <c r="AS205" s="228">
        <v>46233</v>
      </c>
      <c r="AT205" s="228">
        <v>46230</v>
      </c>
      <c r="AU205" s="228">
        <v>46230</v>
      </c>
      <c r="AV205" s="1" t="s">
        <v>42</v>
      </c>
      <c r="AW205" s="1" t="s">
        <v>196</v>
      </c>
      <c r="AX205" s="1" t="s">
        <v>196</v>
      </c>
      <c r="AY205" s="1" t="s">
        <v>710</v>
      </c>
      <c r="AZ205" s="1" t="s">
        <v>711</v>
      </c>
      <c r="BA205" s="1" t="s">
        <v>196</v>
      </c>
      <c r="BB205" s="228">
        <v>46233</v>
      </c>
      <c r="BC205" s="228">
        <v>46233</v>
      </c>
      <c r="BD205" s="1" t="s">
        <v>712</v>
      </c>
      <c r="BE205" s="228">
        <v>46230</v>
      </c>
      <c r="BF205" s="1" t="s">
        <v>712</v>
      </c>
      <c r="BG205" s="228">
        <v>46230</v>
      </c>
      <c r="BH205" s="1">
        <v>800</v>
      </c>
      <c r="BI205" s="1">
        <v>800</v>
      </c>
      <c r="BJ205" s="1" t="s">
        <v>933</v>
      </c>
      <c r="BK205" s="1" t="s">
        <v>196</v>
      </c>
      <c r="BL205" s="1" t="s">
        <v>196</v>
      </c>
      <c r="BM205" s="1" t="s">
        <v>196</v>
      </c>
      <c r="BN205" s="1" t="s">
        <v>196</v>
      </c>
      <c r="BO205" s="1" t="s">
        <v>196</v>
      </c>
      <c r="BP205" s="1" t="s">
        <v>196</v>
      </c>
      <c r="BQ205" s="1" t="s">
        <v>196</v>
      </c>
      <c r="BR205" s="1" t="s">
        <v>196</v>
      </c>
      <c r="BS205" s="1" t="s">
        <v>196</v>
      </c>
      <c r="BT205" s="1" t="s">
        <v>936</v>
      </c>
      <c r="BU205" s="1" t="s">
        <v>196</v>
      </c>
      <c r="BV205" s="1" t="s">
        <v>196</v>
      </c>
      <c r="BW205" s="1" t="s">
        <v>196</v>
      </c>
      <c r="BX205" s="1" t="s">
        <v>196</v>
      </c>
      <c r="BY205" s="1" t="s">
        <v>196</v>
      </c>
      <c r="BZ205" s="1" t="s">
        <v>196</v>
      </c>
      <c r="CA205" s="1" t="s">
        <v>196</v>
      </c>
      <c r="CB205" s="1" t="s">
        <v>196</v>
      </c>
      <c r="CC205" s="1" t="s">
        <v>196</v>
      </c>
      <c r="CD205" s="1" t="s">
        <v>867</v>
      </c>
      <c r="CE205" s="1" t="s">
        <v>196</v>
      </c>
      <c r="CF205" s="1" t="s">
        <v>196</v>
      </c>
      <c r="CG205" s="1" t="s">
        <v>196</v>
      </c>
      <c r="CH205" s="1" t="s">
        <v>196</v>
      </c>
      <c r="CI205" s="1" t="s">
        <v>196</v>
      </c>
      <c r="CJ205" s="1" t="s">
        <v>196</v>
      </c>
      <c r="CK205" s="1" t="s">
        <v>196</v>
      </c>
      <c r="CL205" s="1" t="s">
        <v>196</v>
      </c>
      <c r="CM205" s="1" t="s">
        <v>196</v>
      </c>
      <c r="CN205" s="1" t="s">
        <v>865</v>
      </c>
      <c r="CO205" s="1" t="s">
        <v>196</v>
      </c>
      <c r="CP205" s="1" t="s">
        <v>196</v>
      </c>
      <c r="CQ205" s="1" t="s">
        <v>196</v>
      </c>
      <c r="CR205" s="1" t="s">
        <v>196</v>
      </c>
      <c r="CS205" s="1" t="s">
        <v>196</v>
      </c>
      <c r="CT205" s="1" t="s">
        <v>196</v>
      </c>
      <c r="CU205" s="1" t="s">
        <v>196</v>
      </c>
      <c r="CV205" s="1" t="s">
        <v>196</v>
      </c>
      <c r="CW205" s="1" t="s">
        <v>196</v>
      </c>
      <c r="CX205" s="1" t="s">
        <v>3221</v>
      </c>
      <c r="CY205" s="1" t="s">
        <v>3222</v>
      </c>
      <c r="CZ205" s="1" t="s">
        <v>3222</v>
      </c>
      <c r="DA205" s="1" t="s">
        <v>3322</v>
      </c>
      <c r="DB205" s="1" t="s">
        <v>3224</v>
      </c>
      <c r="DC205" s="1" t="s">
        <v>737</v>
      </c>
      <c r="DD205" s="1" t="s">
        <v>718</v>
      </c>
      <c r="DE205" s="1" t="s">
        <v>707</v>
      </c>
      <c r="DF205" s="1" t="s">
        <v>796</v>
      </c>
      <c r="DG205" s="1" t="s">
        <v>797</v>
      </c>
    </row>
    <row r="206" spans="1:111">
      <c r="A206" s="232" t="s">
        <v>4537</v>
      </c>
      <c r="B206" s="1" t="s">
        <v>699</v>
      </c>
      <c r="C206" s="1" t="s">
        <v>700</v>
      </c>
      <c r="D206" s="1" t="s">
        <v>818</v>
      </c>
      <c r="E206" s="1" t="s">
        <v>819</v>
      </c>
      <c r="F206" s="1" t="s">
        <v>784</v>
      </c>
      <c r="G206" s="1" t="s">
        <v>279</v>
      </c>
      <c r="H206" s="228">
        <v>46230</v>
      </c>
      <c r="I206" s="1" t="s">
        <v>263</v>
      </c>
      <c r="J206" s="1" t="s">
        <v>2931</v>
      </c>
      <c r="K206" s="1" t="s">
        <v>3036</v>
      </c>
      <c r="L206" s="1" t="s">
        <v>713</v>
      </c>
      <c r="M206" s="1" t="s">
        <v>714</v>
      </c>
      <c r="N206" s="1" t="s">
        <v>196</v>
      </c>
      <c r="O206" s="1" t="s">
        <v>196</v>
      </c>
      <c r="P206" s="1" t="s">
        <v>196</v>
      </c>
      <c r="Q206" s="1" t="s">
        <v>196</v>
      </c>
      <c r="R206" s="229">
        <v>0</v>
      </c>
      <c r="S206" s="229">
        <v>0.50555555555555554</v>
      </c>
      <c r="T206" s="1" t="s">
        <v>707</v>
      </c>
      <c r="U206" s="1" t="s">
        <v>196</v>
      </c>
      <c r="V206" s="1" t="s">
        <v>196</v>
      </c>
      <c r="W206" s="1" t="s">
        <v>196</v>
      </c>
      <c r="X206" s="1" t="s">
        <v>196</v>
      </c>
      <c r="Y206" s="1" t="s">
        <v>196</v>
      </c>
      <c r="Z206" s="1" t="s">
        <v>196</v>
      </c>
      <c r="AA206" s="1" t="s">
        <v>718</v>
      </c>
      <c r="AB206" s="1" t="s">
        <v>707</v>
      </c>
      <c r="AC206" s="1" t="s">
        <v>3037</v>
      </c>
      <c r="AD206" s="1" t="s">
        <v>3038</v>
      </c>
      <c r="AE206" s="1" t="s">
        <v>1025</v>
      </c>
      <c r="AF206" s="1" t="s">
        <v>276</v>
      </c>
      <c r="AG206" s="1" t="s">
        <v>196</v>
      </c>
      <c r="AH206" s="1" t="s">
        <v>285</v>
      </c>
      <c r="AI206" s="1" t="s">
        <v>1026</v>
      </c>
      <c r="AJ206" s="1" t="s">
        <v>276</v>
      </c>
      <c r="AK206" s="1" t="s">
        <v>196</v>
      </c>
      <c r="AL206" s="1" t="s">
        <v>285</v>
      </c>
      <c r="AM206" s="1">
        <v>1750</v>
      </c>
      <c r="AN206" s="1">
        <v>1750</v>
      </c>
      <c r="AO206" s="1">
        <v>1750</v>
      </c>
      <c r="AP206" s="1">
        <v>1750</v>
      </c>
      <c r="AQ206" s="1">
        <v>1750</v>
      </c>
      <c r="AR206" s="228">
        <v>46224</v>
      </c>
      <c r="AS206" s="228">
        <v>46231</v>
      </c>
      <c r="AT206" s="228">
        <v>46230</v>
      </c>
      <c r="AU206" s="228">
        <v>46230</v>
      </c>
      <c r="AV206" s="1" t="s">
        <v>307</v>
      </c>
      <c r="AW206" s="1" t="s">
        <v>196</v>
      </c>
      <c r="AX206" s="1" t="s">
        <v>1027</v>
      </c>
      <c r="AY206" s="1" t="s">
        <v>710</v>
      </c>
      <c r="AZ206" s="1" t="s">
        <v>711</v>
      </c>
      <c r="BA206" s="1" t="s">
        <v>196</v>
      </c>
      <c r="BB206" s="228">
        <v>46231</v>
      </c>
      <c r="BC206" s="228">
        <v>46231</v>
      </c>
      <c r="BD206" s="1" t="s">
        <v>712</v>
      </c>
      <c r="BE206" s="228">
        <v>46230</v>
      </c>
      <c r="BF206" s="1" t="s">
        <v>712</v>
      </c>
      <c r="BG206" s="228">
        <v>46230</v>
      </c>
      <c r="BH206" s="1">
        <v>1750</v>
      </c>
      <c r="BI206" s="1">
        <v>1750</v>
      </c>
      <c r="BJ206" s="1" t="s">
        <v>1028</v>
      </c>
      <c r="BK206" s="1" t="s">
        <v>196</v>
      </c>
      <c r="BL206" s="1" t="s">
        <v>196</v>
      </c>
      <c r="BM206" s="1" t="s">
        <v>196</v>
      </c>
      <c r="BN206" s="1" t="s">
        <v>196</v>
      </c>
      <c r="BO206" s="1" t="s">
        <v>196</v>
      </c>
      <c r="BP206" s="1" t="s">
        <v>196</v>
      </c>
      <c r="BQ206" s="1" t="s">
        <v>196</v>
      </c>
      <c r="BR206" s="1" t="s">
        <v>196</v>
      </c>
      <c r="BS206" s="1" t="s">
        <v>196</v>
      </c>
      <c r="BT206" s="1" t="s">
        <v>1025</v>
      </c>
      <c r="BU206" s="1" t="s">
        <v>196</v>
      </c>
      <c r="BV206" s="1" t="s">
        <v>196</v>
      </c>
      <c r="BW206" s="1" t="s">
        <v>196</v>
      </c>
      <c r="BX206" s="1" t="s">
        <v>196</v>
      </c>
      <c r="BY206" s="1" t="s">
        <v>196</v>
      </c>
      <c r="BZ206" s="1" t="s">
        <v>196</v>
      </c>
      <c r="CA206" s="1" t="s">
        <v>196</v>
      </c>
      <c r="CB206" s="1" t="s">
        <v>196</v>
      </c>
      <c r="CC206" s="1" t="s">
        <v>196</v>
      </c>
      <c r="CD206" s="1" t="s">
        <v>1029</v>
      </c>
      <c r="CE206" s="1" t="s">
        <v>196</v>
      </c>
      <c r="CF206" s="1" t="s">
        <v>196</v>
      </c>
      <c r="CG206" s="1" t="s">
        <v>196</v>
      </c>
      <c r="CH206" s="1" t="s">
        <v>196</v>
      </c>
      <c r="CI206" s="1" t="s">
        <v>196</v>
      </c>
      <c r="CJ206" s="1" t="s">
        <v>196</v>
      </c>
      <c r="CK206" s="1" t="s">
        <v>196</v>
      </c>
      <c r="CL206" s="1" t="s">
        <v>196</v>
      </c>
      <c r="CM206" s="1" t="s">
        <v>196</v>
      </c>
      <c r="CN206" s="1" t="s">
        <v>1026</v>
      </c>
      <c r="CO206" s="1" t="s">
        <v>196</v>
      </c>
      <c r="CP206" s="1" t="s">
        <v>196</v>
      </c>
      <c r="CQ206" s="1" t="s">
        <v>196</v>
      </c>
      <c r="CR206" s="1" t="s">
        <v>196</v>
      </c>
      <c r="CS206" s="1" t="s">
        <v>196</v>
      </c>
      <c r="CT206" s="1" t="s">
        <v>196</v>
      </c>
      <c r="CU206" s="1" t="s">
        <v>196</v>
      </c>
      <c r="CV206" s="1" t="s">
        <v>196</v>
      </c>
      <c r="CW206" s="1" t="s">
        <v>196</v>
      </c>
      <c r="CX206" s="1" t="s">
        <v>3221</v>
      </c>
      <c r="CY206" s="1" t="s">
        <v>3222</v>
      </c>
      <c r="CZ206" s="1" t="s">
        <v>3222</v>
      </c>
      <c r="DA206" s="1" t="s">
        <v>3225</v>
      </c>
      <c r="DB206" s="1" t="s">
        <v>3321</v>
      </c>
      <c r="DC206" s="1" t="s">
        <v>707</v>
      </c>
      <c r="DD206" s="1" t="s">
        <v>718</v>
      </c>
      <c r="DE206" s="1" t="s">
        <v>707</v>
      </c>
      <c r="DF206" s="1" t="s">
        <v>713</v>
      </c>
      <c r="DG206" s="1" t="s">
        <v>714</v>
      </c>
    </row>
    <row r="207" spans="1:111">
      <c r="A207" s="232" t="s">
        <v>4537</v>
      </c>
      <c r="B207" s="1" t="s">
        <v>699</v>
      </c>
      <c r="C207" s="1" t="s">
        <v>700</v>
      </c>
      <c r="D207" s="1" t="s">
        <v>818</v>
      </c>
      <c r="E207" s="1" t="s">
        <v>819</v>
      </c>
      <c r="F207" s="1" t="s">
        <v>849</v>
      </c>
      <c r="G207" s="1" t="s">
        <v>44</v>
      </c>
      <c r="H207" s="228">
        <v>46230</v>
      </c>
      <c r="I207" s="1" t="s">
        <v>263</v>
      </c>
      <c r="J207" s="1" t="s">
        <v>2931</v>
      </c>
      <c r="K207" s="1" t="s">
        <v>3039</v>
      </c>
      <c r="L207" s="1" t="s">
        <v>713</v>
      </c>
      <c r="M207" s="1" t="s">
        <v>714</v>
      </c>
      <c r="N207" s="1" t="s">
        <v>196</v>
      </c>
      <c r="O207" s="1" t="s">
        <v>196</v>
      </c>
      <c r="P207" s="1" t="s">
        <v>196</v>
      </c>
      <c r="Q207" s="1" t="s">
        <v>196</v>
      </c>
      <c r="R207" s="229">
        <v>0</v>
      </c>
      <c r="S207" s="229">
        <v>0.70833333333333337</v>
      </c>
      <c r="T207" s="1" t="s">
        <v>707</v>
      </c>
      <c r="U207" s="1" t="s">
        <v>196</v>
      </c>
      <c r="V207" s="1" t="s">
        <v>196</v>
      </c>
      <c r="W207" s="1" t="s">
        <v>196</v>
      </c>
      <c r="X207" s="1" t="s">
        <v>196</v>
      </c>
      <c r="Y207" s="1" t="s">
        <v>196</v>
      </c>
      <c r="Z207" s="1" t="s">
        <v>196</v>
      </c>
      <c r="AA207" s="1" t="s">
        <v>707</v>
      </c>
      <c r="AB207" s="1" t="s">
        <v>707</v>
      </c>
      <c r="AC207" s="1" t="s">
        <v>707</v>
      </c>
      <c r="AD207" s="1" t="s">
        <v>707</v>
      </c>
      <c r="AE207" s="1" t="s">
        <v>1025</v>
      </c>
      <c r="AF207" s="1" t="s">
        <v>276</v>
      </c>
      <c r="AG207" s="1" t="s">
        <v>196</v>
      </c>
      <c r="AH207" s="1" t="s">
        <v>285</v>
      </c>
      <c r="AI207" s="1" t="s">
        <v>1026</v>
      </c>
      <c r="AJ207" s="1" t="s">
        <v>276</v>
      </c>
      <c r="AK207" s="1" t="s">
        <v>196</v>
      </c>
      <c r="AL207" s="1" t="s">
        <v>285</v>
      </c>
      <c r="AM207" s="1">
        <v>1750</v>
      </c>
      <c r="AN207" s="1">
        <v>1750</v>
      </c>
      <c r="AO207" s="1">
        <v>1750</v>
      </c>
      <c r="AP207" s="1">
        <v>1750</v>
      </c>
      <c r="AQ207" s="1">
        <v>1750</v>
      </c>
      <c r="AR207" s="228">
        <v>46224</v>
      </c>
      <c r="AS207" s="228">
        <v>46231</v>
      </c>
      <c r="AT207" s="228">
        <v>46230</v>
      </c>
      <c r="AU207" s="228">
        <v>46230</v>
      </c>
      <c r="AV207" s="1" t="s">
        <v>307</v>
      </c>
      <c r="AW207" s="1" t="s">
        <v>196</v>
      </c>
      <c r="AX207" s="1" t="s">
        <v>1027</v>
      </c>
      <c r="AY207" s="1" t="s">
        <v>710</v>
      </c>
      <c r="AZ207" s="1" t="s">
        <v>711</v>
      </c>
      <c r="BA207" s="1" t="s">
        <v>196</v>
      </c>
      <c r="BB207" s="228">
        <v>46231</v>
      </c>
      <c r="BC207" s="228">
        <v>46231</v>
      </c>
      <c r="BD207" s="1" t="s">
        <v>712</v>
      </c>
      <c r="BE207" s="228">
        <v>46230</v>
      </c>
      <c r="BF207" s="1" t="s">
        <v>712</v>
      </c>
      <c r="BG207" s="228">
        <v>46230</v>
      </c>
      <c r="BH207" s="1">
        <v>1750</v>
      </c>
      <c r="BI207" s="1">
        <v>1750</v>
      </c>
      <c r="BJ207" s="1" t="s">
        <v>1028</v>
      </c>
      <c r="BK207" s="1" t="s">
        <v>196</v>
      </c>
      <c r="BL207" s="1" t="s">
        <v>196</v>
      </c>
      <c r="BM207" s="1" t="s">
        <v>196</v>
      </c>
      <c r="BN207" s="1" t="s">
        <v>196</v>
      </c>
      <c r="BO207" s="1" t="s">
        <v>196</v>
      </c>
      <c r="BP207" s="1" t="s">
        <v>196</v>
      </c>
      <c r="BQ207" s="1" t="s">
        <v>196</v>
      </c>
      <c r="BR207" s="1" t="s">
        <v>196</v>
      </c>
      <c r="BS207" s="1" t="s">
        <v>196</v>
      </c>
      <c r="BT207" s="1" t="s">
        <v>1025</v>
      </c>
      <c r="BU207" s="1" t="s">
        <v>196</v>
      </c>
      <c r="BV207" s="1" t="s">
        <v>196</v>
      </c>
      <c r="BW207" s="1" t="s">
        <v>196</v>
      </c>
      <c r="BX207" s="1" t="s">
        <v>196</v>
      </c>
      <c r="BY207" s="1" t="s">
        <v>196</v>
      </c>
      <c r="BZ207" s="1" t="s">
        <v>196</v>
      </c>
      <c r="CA207" s="1" t="s">
        <v>196</v>
      </c>
      <c r="CB207" s="1" t="s">
        <v>196</v>
      </c>
      <c r="CC207" s="1" t="s">
        <v>196</v>
      </c>
      <c r="CD207" s="1" t="s">
        <v>1029</v>
      </c>
      <c r="CE207" s="1" t="s">
        <v>196</v>
      </c>
      <c r="CF207" s="1" t="s">
        <v>196</v>
      </c>
      <c r="CG207" s="1" t="s">
        <v>196</v>
      </c>
      <c r="CH207" s="1" t="s">
        <v>196</v>
      </c>
      <c r="CI207" s="1" t="s">
        <v>196</v>
      </c>
      <c r="CJ207" s="1" t="s">
        <v>196</v>
      </c>
      <c r="CK207" s="1" t="s">
        <v>196</v>
      </c>
      <c r="CL207" s="1" t="s">
        <v>196</v>
      </c>
      <c r="CM207" s="1" t="s">
        <v>196</v>
      </c>
      <c r="CN207" s="1" t="s">
        <v>1026</v>
      </c>
      <c r="CO207" s="1" t="s">
        <v>196</v>
      </c>
      <c r="CP207" s="1" t="s">
        <v>196</v>
      </c>
      <c r="CQ207" s="1" t="s">
        <v>196</v>
      </c>
      <c r="CR207" s="1" t="s">
        <v>196</v>
      </c>
      <c r="CS207" s="1" t="s">
        <v>196</v>
      </c>
      <c r="CT207" s="1" t="s">
        <v>196</v>
      </c>
      <c r="CU207" s="1" t="s">
        <v>196</v>
      </c>
      <c r="CV207" s="1" t="s">
        <v>196</v>
      </c>
      <c r="CW207" s="1" t="s">
        <v>196</v>
      </c>
      <c r="CX207" s="1" t="s">
        <v>3221</v>
      </c>
      <c r="CY207" s="1" t="s">
        <v>3222</v>
      </c>
      <c r="CZ207" s="1" t="s">
        <v>3222</v>
      </c>
      <c r="DA207" s="1" t="s">
        <v>3224</v>
      </c>
      <c r="DB207" s="1" t="s">
        <v>3224</v>
      </c>
      <c r="DC207" s="1" t="s">
        <v>707</v>
      </c>
      <c r="DD207" s="1" t="s">
        <v>707</v>
      </c>
      <c r="DE207" s="1" t="s">
        <v>707</v>
      </c>
      <c r="DF207" s="1" t="s">
        <v>713</v>
      </c>
      <c r="DG207" s="1" t="s">
        <v>714</v>
      </c>
    </row>
    <row r="208" spans="1:111">
      <c r="A208" s="232" t="s">
        <v>4537</v>
      </c>
      <c r="B208" s="1" t="s">
        <v>699</v>
      </c>
      <c r="C208" s="1" t="s">
        <v>700</v>
      </c>
      <c r="D208" s="1" t="s">
        <v>818</v>
      </c>
      <c r="E208" s="1" t="s">
        <v>819</v>
      </c>
      <c r="F208" s="1" t="s">
        <v>850</v>
      </c>
      <c r="G208" s="1" t="s">
        <v>470</v>
      </c>
      <c r="H208" s="228">
        <v>46230</v>
      </c>
      <c r="I208" s="1" t="s">
        <v>2528</v>
      </c>
      <c r="J208" s="1" t="s">
        <v>2955</v>
      </c>
      <c r="K208" s="1" t="s">
        <v>3040</v>
      </c>
      <c r="L208" s="1" t="s">
        <v>796</v>
      </c>
      <c r="M208" s="1" t="s">
        <v>797</v>
      </c>
      <c r="N208" s="1" t="s">
        <v>196</v>
      </c>
      <c r="O208" s="1" t="s">
        <v>196</v>
      </c>
      <c r="P208" s="1" t="s">
        <v>196</v>
      </c>
      <c r="Q208" s="1" t="s">
        <v>196</v>
      </c>
      <c r="R208" s="229">
        <v>0</v>
      </c>
      <c r="S208" s="229">
        <v>0.70833333333333337</v>
      </c>
      <c r="T208" s="1" t="s">
        <v>707</v>
      </c>
      <c r="U208" s="1" t="s">
        <v>196</v>
      </c>
      <c r="V208" s="1" t="s">
        <v>196</v>
      </c>
      <c r="W208" s="1" t="s">
        <v>196</v>
      </c>
      <c r="X208" s="1" t="s">
        <v>196</v>
      </c>
      <c r="Y208" s="1" t="s">
        <v>196</v>
      </c>
      <c r="Z208" s="1" t="s">
        <v>196</v>
      </c>
      <c r="AA208" s="1" t="s">
        <v>707</v>
      </c>
      <c r="AB208" s="1" t="s">
        <v>707</v>
      </c>
      <c r="AC208" s="1" t="s">
        <v>707</v>
      </c>
      <c r="AD208" s="1" t="s">
        <v>707</v>
      </c>
      <c r="AE208" s="1" t="s">
        <v>117</v>
      </c>
      <c r="AF208" s="1" t="s">
        <v>196</v>
      </c>
      <c r="AG208" s="1" t="s">
        <v>196</v>
      </c>
      <c r="AH208" s="1" t="s">
        <v>196</v>
      </c>
      <c r="AI208" s="1" t="s">
        <v>120</v>
      </c>
      <c r="AJ208" s="1" t="s">
        <v>196</v>
      </c>
      <c r="AK208" s="1" t="s">
        <v>196</v>
      </c>
      <c r="AL208" s="1" t="s">
        <v>196</v>
      </c>
      <c r="AM208" s="1">
        <v>950</v>
      </c>
      <c r="AN208" s="1">
        <v>1000</v>
      </c>
      <c r="AO208" s="1">
        <v>1000</v>
      </c>
      <c r="AP208" s="1">
        <v>1000</v>
      </c>
      <c r="AQ208" s="1">
        <v>1000</v>
      </c>
      <c r="AR208" s="228">
        <v>46227</v>
      </c>
      <c r="AS208" s="228">
        <v>46231</v>
      </c>
      <c r="AT208" s="228">
        <v>46230</v>
      </c>
      <c r="AU208" s="228">
        <v>46230</v>
      </c>
      <c r="AV208" s="1" t="s">
        <v>829</v>
      </c>
      <c r="AW208" s="1" t="s">
        <v>196</v>
      </c>
      <c r="AX208" s="1" t="s">
        <v>196</v>
      </c>
      <c r="AY208" s="1" t="s">
        <v>764</v>
      </c>
      <c r="AZ208" s="1" t="s">
        <v>765</v>
      </c>
      <c r="BA208" s="1" t="s">
        <v>196</v>
      </c>
      <c r="BB208" s="228">
        <v>46231</v>
      </c>
      <c r="BC208" s="228">
        <v>46231</v>
      </c>
      <c r="BD208" s="1" t="s">
        <v>712</v>
      </c>
      <c r="BE208" s="228">
        <v>46230</v>
      </c>
      <c r="BF208" s="1" t="s">
        <v>712</v>
      </c>
      <c r="BG208" s="228">
        <v>46230</v>
      </c>
      <c r="BH208" s="1">
        <v>1000</v>
      </c>
      <c r="BI208" s="1">
        <v>1000</v>
      </c>
      <c r="BJ208" s="1" t="s">
        <v>947</v>
      </c>
      <c r="BK208" s="1" t="s">
        <v>196</v>
      </c>
      <c r="BL208" s="1" t="s">
        <v>196</v>
      </c>
      <c r="BM208" s="1" t="s">
        <v>196</v>
      </c>
      <c r="BN208" s="1" t="s">
        <v>196</v>
      </c>
      <c r="BO208" s="1" t="s">
        <v>196</v>
      </c>
      <c r="BP208" s="1" t="s">
        <v>196</v>
      </c>
      <c r="BQ208" s="1" t="s">
        <v>196</v>
      </c>
      <c r="BR208" s="1" t="s">
        <v>196</v>
      </c>
      <c r="BS208" s="1" t="s">
        <v>196</v>
      </c>
      <c r="BT208" s="1" t="s">
        <v>117</v>
      </c>
      <c r="BU208" s="1" t="s">
        <v>196</v>
      </c>
      <c r="BV208" s="1" t="s">
        <v>196</v>
      </c>
      <c r="BW208" s="1" t="s">
        <v>196</v>
      </c>
      <c r="BX208" s="1" t="s">
        <v>196</v>
      </c>
      <c r="BY208" s="1" t="s">
        <v>196</v>
      </c>
      <c r="BZ208" s="1" t="s">
        <v>196</v>
      </c>
      <c r="CA208" s="1" t="s">
        <v>196</v>
      </c>
      <c r="CB208" s="1" t="s">
        <v>196</v>
      </c>
      <c r="CC208" s="1" t="s">
        <v>196</v>
      </c>
      <c r="CD208" s="1" t="s">
        <v>830</v>
      </c>
      <c r="CE208" s="1" t="s">
        <v>196</v>
      </c>
      <c r="CF208" s="1" t="s">
        <v>196</v>
      </c>
      <c r="CG208" s="1" t="s">
        <v>196</v>
      </c>
      <c r="CH208" s="1" t="s">
        <v>196</v>
      </c>
      <c r="CI208" s="1" t="s">
        <v>196</v>
      </c>
      <c r="CJ208" s="1" t="s">
        <v>196</v>
      </c>
      <c r="CK208" s="1" t="s">
        <v>196</v>
      </c>
      <c r="CL208" s="1" t="s">
        <v>196</v>
      </c>
      <c r="CM208" s="1" t="s">
        <v>196</v>
      </c>
      <c r="CN208" s="1" t="s">
        <v>120</v>
      </c>
      <c r="CO208" s="1" t="s">
        <v>196</v>
      </c>
      <c r="CP208" s="1" t="s">
        <v>196</v>
      </c>
      <c r="CQ208" s="1" t="s">
        <v>196</v>
      </c>
      <c r="CR208" s="1" t="s">
        <v>196</v>
      </c>
      <c r="CS208" s="1" t="s">
        <v>196</v>
      </c>
      <c r="CT208" s="1" t="s">
        <v>196</v>
      </c>
      <c r="CU208" s="1" t="s">
        <v>196</v>
      </c>
      <c r="CV208" s="1" t="s">
        <v>196</v>
      </c>
      <c r="CW208" s="1" t="s">
        <v>196</v>
      </c>
      <c r="CX208" s="1" t="s">
        <v>3221</v>
      </c>
      <c r="CY208" s="1" t="s">
        <v>3222</v>
      </c>
      <c r="CZ208" s="1" t="s">
        <v>3222</v>
      </c>
      <c r="DA208" s="1" t="s">
        <v>3224</v>
      </c>
      <c r="DB208" s="1" t="s">
        <v>3224</v>
      </c>
      <c r="DC208" s="1" t="s">
        <v>707</v>
      </c>
      <c r="DD208" s="1" t="s">
        <v>707</v>
      </c>
      <c r="DE208" s="1" t="s">
        <v>707</v>
      </c>
      <c r="DF208" s="1" t="s">
        <v>796</v>
      </c>
      <c r="DG208" s="1" t="s">
        <v>797</v>
      </c>
    </row>
    <row r="209" spans="1:111">
      <c r="A209" s="232" t="s">
        <v>4537</v>
      </c>
      <c r="B209" s="1" t="s">
        <v>699</v>
      </c>
      <c r="C209" s="1" t="s">
        <v>700</v>
      </c>
      <c r="D209" s="1" t="s">
        <v>851</v>
      </c>
      <c r="E209" s="1" t="s">
        <v>852</v>
      </c>
      <c r="F209" s="1" t="s">
        <v>855</v>
      </c>
      <c r="G209" s="1" t="s">
        <v>39</v>
      </c>
      <c r="H209" s="228">
        <v>46230</v>
      </c>
      <c r="I209" s="1" t="s">
        <v>582</v>
      </c>
      <c r="J209" s="1" t="s">
        <v>3041</v>
      </c>
      <c r="K209" s="1" t="s">
        <v>1406</v>
      </c>
      <c r="L209" s="1" t="s">
        <v>713</v>
      </c>
      <c r="M209" s="1" t="s">
        <v>714</v>
      </c>
      <c r="N209" s="1" t="s">
        <v>716</v>
      </c>
      <c r="O209" s="1" t="s">
        <v>717</v>
      </c>
      <c r="P209" s="1" t="s">
        <v>705</v>
      </c>
      <c r="Q209" s="1" t="s">
        <v>706</v>
      </c>
      <c r="R209" s="229">
        <v>0</v>
      </c>
      <c r="S209" s="229">
        <v>0.70833333333333337</v>
      </c>
      <c r="T209" s="1" t="s">
        <v>707</v>
      </c>
      <c r="U209" s="1" t="s">
        <v>196</v>
      </c>
      <c r="V209" s="1" t="s">
        <v>196</v>
      </c>
      <c r="W209" s="1" t="s">
        <v>196</v>
      </c>
      <c r="X209" s="1" t="s">
        <v>196</v>
      </c>
      <c r="Y209" s="1" t="s">
        <v>196</v>
      </c>
      <c r="Z209" s="1" t="s">
        <v>196</v>
      </c>
      <c r="AA209" s="1" t="s">
        <v>726</v>
      </c>
      <c r="AB209" s="1" t="s">
        <v>737</v>
      </c>
      <c r="AC209" s="1" t="s">
        <v>2567</v>
      </c>
      <c r="AD209" s="1" t="s">
        <v>3042</v>
      </c>
      <c r="AE209" s="1" t="s">
        <v>196</v>
      </c>
      <c r="AF209" s="1" t="s">
        <v>196</v>
      </c>
      <c r="AG209" s="1" t="s">
        <v>196</v>
      </c>
      <c r="AH209" s="1" t="s">
        <v>196</v>
      </c>
      <c r="AI209" s="1" t="s">
        <v>826</v>
      </c>
      <c r="AJ209" s="1" t="s">
        <v>276</v>
      </c>
      <c r="AK209" s="1" t="s">
        <v>88</v>
      </c>
      <c r="AL209" s="1" t="s">
        <v>14</v>
      </c>
      <c r="AM209" s="1">
        <v>6000</v>
      </c>
      <c r="AN209" s="1">
        <v>3000</v>
      </c>
      <c r="AO209" s="1">
        <v>3000</v>
      </c>
      <c r="AP209" s="1">
        <v>3000</v>
      </c>
      <c r="AQ209" s="1">
        <v>6000</v>
      </c>
      <c r="AR209" s="228">
        <v>46227</v>
      </c>
      <c r="AS209" s="228">
        <v>46232</v>
      </c>
      <c r="AT209" s="228">
        <v>46230</v>
      </c>
      <c r="AU209" s="228">
        <v>46230</v>
      </c>
      <c r="AV209" s="1" t="s">
        <v>39</v>
      </c>
      <c r="AW209" s="1" t="s">
        <v>196</v>
      </c>
      <c r="AX209" s="1" t="s">
        <v>196</v>
      </c>
      <c r="AY209" s="1" t="s">
        <v>710</v>
      </c>
      <c r="AZ209" s="1" t="s">
        <v>711</v>
      </c>
      <c r="BA209" s="1" t="s">
        <v>196</v>
      </c>
      <c r="BB209" s="228">
        <v>46232</v>
      </c>
      <c r="BC209" s="228">
        <v>46232</v>
      </c>
      <c r="BD209" s="1" t="s">
        <v>712</v>
      </c>
      <c r="BE209" s="228">
        <v>46230</v>
      </c>
      <c r="BF209" s="1" t="s">
        <v>712</v>
      </c>
      <c r="BG209" s="228">
        <v>46230</v>
      </c>
      <c r="BH209" s="1">
        <v>3000</v>
      </c>
      <c r="BI209" s="1">
        <v>6000</v>
      </c>
      <c r="BJ209" s="1" t="s">
        <v>859</v>
      </c>
      <c r="BK209" s="1" t="s">
        <v>860</v>
      </c>
      <c r="BL209" s="1" t="s">
        <v>196</v>
      </c>
      <c r="BM209" s="1" t="s">
        <v>196</v>
      </c>
      <c r="BN209" s="1" t="s">
        <v>196</v>
      </c>
      <c r="BO209" s="1" t="s">
        <v>196</v>
      </c>
      <c r="BP209" s="1" t="s">
        <v>196</v>
      </c>
      <c r="BQ209" s="1" t="s">
        <v>196</v>
      </c>
      <c r="BR209" s="1" t="s">
        <v>196</v>
      </c>
      <c r="BS209" s="1" t="s">
        <v>196</v>
      </c>
      <c r="BT209" s="1" t="s">
        <v>861</v>
      </c>
      <c r="BU209" s="1" t="s">
        <v>862</v>
      </c>
      <c r="BV209" s="1" t="s">
        <v>196</v>
      </c>
      <c r="BW209" s="1" t="s">
        <v>196</v>
      </c>
      <c r="BX209" s="1" t="s">
        <v>196</v>
      </c>
      <c r="BY209" s="1" t="s">
        <v>196</v>
      </c>
      <c r="BZ209" s="1" t="s">
        <v>196</v>
      </c>
      <c r="CA209" s="1" t="s">
        <v>196</v>
      </c>
      <c r="CB209" s="1" t="s">
        <v>196</v>
      </c>
      <c r="CC209" s="1" t="s">
        <v>196</v>
      </c>
      <c r="CD209" s="1" t="s">
        <v>827</v>
      </c>
      <c r="CE209" s="1" t="s">
        <v>196</v>
      </c>
      <c r="CF209" s="1" t="s">
        <v>196</v>
      </c>
      <c r="CG209" s="1" t="s">
        <v>196</v>
      </c>
      <c r="CH209" s="1" t="s">
        <v>196</v>
      </c>
      <c r="CI209" s="1" t="s">
        <v>196</v>
      </c>
      <c r="CJ209" s="1" t="s">
        <v>196</v>
      </c>
      <c r="CK209" s="1" t="s">
        <v>196</v>
      </c>
      <c r="CL209" s="1" t="s">
        <v>196</v>
      </c>
      <c r="CM209" s="1" t="s">
        <v>196</v>
      </c>
      <c r="CN209" s="1" t="s">
        <v>826</v>
      </c>
      <c r="CO209" s="1" t="s">
        <v>196</v>
      </c>
      <c r="CP209" s="1" t="s">
        <v>196</v>
      </c>
      <c r="CQ209" s="1" t="s">
        <v>196</v>
      </c>
      <c r="CR209" s="1" t="s">
        <v>196</v>
      </c>
      <c r="CS209" s="1" t="s">
        <v>196</v>
      </c>
      <c r="CT209" s="1" t="s">
        <v>196</v>
      </c>
      <c r="CU209" s="1" t="s">
        <v>196</v>
      </c>
      <c r="CV209" s="1" t="s">
        <v>196</v>
      </c>
      <c r="CW209" s="1" t="s">
        <v>196</v>
      </c>
      <c r="CX209" s="1" t="s">
        <v>3221</v>
      </c>
      <c r="CY209" s="1" t="s">
        <v>3222</v>
      </c>
      <c r="CZ209" s="1" t="s">
        <v>3222</v>
      </c>
      <c r="DA209" s="1" t="s">
        <v>3378</v>
      </c>
      <c r="DB209" s="1" t="s">
        <v>3224</v>
      </c>
      <c r="DC209" s="1" t="s">
        <v>737</v>
      </c>
      <c r="DD209" s="1" t="s">
        <v>726</v>
      </c>
      <c r="DE209" s="1" t="s">
        <v>707</v>
      </c>
      <c r="DF209" s="1" t="s">
        <v>705</v>
      </c>
      <c r="DG209" s="1" t="s">
        <v>706</v>
      </c>
    </row>
    <row r="210" spans="1:111">
      <c r="A210" s="232" t="s">
        <v>4537</v>
      </c>
      <c r="B210" s="1" t="s">
        <v>699</v>
      </c>
      <c r="C210" s="1" t="s">
        <v>700</v>
      </c>
      <c r="D210" s="1" t="s">
        <v>851</v>
      </c>
      <c r="E210" s="1" t="s">
        <v>852</v>
      </c>
      <c r="F210" s="1" t="s">
        <v>855</v>
      </c>
      <c r="G210" s="1" t="s">
        <v>39</v>
      </c>
      <c r="H210" s="228">
        <v>46230</v>
      </c>
      <c r="I210" s="1" t="s">
        <v>591</v>
      </c>
      <c r="J210" s="1" t="s">
        <v>2953</v>
      </c>
      <c r="K210" s="1" t="s">
        <v>3043</v>
      </c>
      <c r="L210" s="1" t="s">
        <v>713</v>
      </c>
      <c r="M210" s="1" t="s">
        <v>714</v>
      </c>
      <c r="N210" s="1" t="s">
        <v>716</v>
      </c>
      <c r="O210" s="1" t="s">
        <v>717</v>
      </c>
      <c r="P210" s="1" t="s">
        <v>705</v>
      </c>
      <c r="Q210" s="1" t="s">
        <v>706</v>
      </c>
      <c r="R210" s="229">
        <v>0</v>
      </c>
      <c r="S210" s="229">
        <v>0.60347222222222219</v>
      </c>
      <c r="T210" s="1" t="s">
        <v>707</v>
      </c>
      <c r="U210" s="1" t="s">
        <v>196</v>
      </c>
      <c r="V210" s="1" t="s">
        <v>196</v>
      </c>
      <c r="W210" s="1" t="s">
        <v>196</v>
      </c>
      <c r="X210" s="1" t="s">
        <v>196</v>
      </c>
      <c r="Y210" s="1" t="s">
        <v>196</v>
      </c>
      <c r="Z210" s="1" t="s">
        <v>196</v>
      </c>
      <c r="AA210" s="1" t="s">
        <v>1006</v>
      </c>
      <c r="AB210" s="1" t="s">
        <v>743</v>
      </c>
      <c r="AC210" s="1" t="s">
        <v>1084</v>
      </c>
      <c r="AD210" s="1" t="s">
        <v>1263</v>
      </c>
      <c r="AE210" s="1" t="s">
        <v>858</v>
      </c>
      <c r="AF210" s="1" t="s">
        <v>276</v>
      </c>
      <c r="AG210" s="1" t="s">
        <v>91</v>
      </c>
      <c r="AH210" s="1" t="s">
        <v>14</v>
      </c>
      <c r="AI210" s="1" t="s">
        <v>1060</v>
      </c>
      <c r="AJ210" s="1" t="s">
        <v>276</v>
      </c>
      <c r="AK210" s="1" t="s">
        <v>91</v>
      </c>
      <c r="AL210" s="1" t="s">
        <v>14</v>
      </c>
      <c r="AM210" s="1">
        <v>8000</v>
      </c>
      <c r="AN210" s="1">
        <v>4000</v>
      </c>
      <c r="AO210" s="1">
        <v>1000</v>
      </c>
      <c r="AP210" s="1">
        <v>1000</v>
      </c>
      <c r="AQ210" s="1">
        <v>2000</v>
      </c>
      <c r="AR210" s="228">
        <v>46227</v>
      </c>
      <c r="AS210" s="228">
        <v>46233</v>
      </c>
      <c r="AT210" s="228">
        <v>46227</v>
      </c>
      <c r="AU210" s="228">
        <v>46230</v>
      </c>
      <c r="AV210" s="1" t="s">
        <v>39</v>
      </c>
      <c r="AW210" s="1" t="s">
        <v>196</v>
      </c>
      <c r="AX210" s="1" t="s">
        <v>196</v>
      </c>
      <c r="AY210" s="1" t="s">
        <v>710</v>
      </c>
      <c r="AZ210" s="1" t="s">
        <v>711</v>
      </c>
      <c r="BA210" s="1" t="s">
        <v>196</v>
      </c>
      <c r="BB210" s="228">
        <v>46233</v>
      </c>
      <c r="BC210" s="228">
        <v>46233</v>
      </c>
      <c r="BD210" s="1" t="s">
        <v>712</v>
      </c>
      <c r="BE210" s="228">
        <v>46230</v>
      </c>
      <c r="BF210" s="1" t="s">
        <v>712</v>
      </c>
      <c r="BG210" s="228">
        <v>46230</v>
      </c>
      <c r="BH210" s="1">
        <v>4000</v>
      </c>
      <c r="BI210" s="1">
        <v>8000</v>
      </c>
      <c r="BJ210" s="1" t="s">
        <v>1057</v>
      </c>
      <c r="BK210" s="1" t="s">
        <v>196</v>
      </c>
      <c r="BL210" s="1" t="s">
        <v>196</v>
      </c>
      <c r="BM210" s="1" t="s">
        <v>196</v>
      </c>
      <c r="BN210" s="1" t="s">
        <v>196</v>
      </c>
      <c r="BO210" s="1" t="s">
        <v>196</v>
      </c>
      <c r="BP210" s="1" t="s">
        <v>196</v>
      </c>
      <c r="BQ210" s="1" t="s">
        <v>196</v>
      </c>
      <c r="BR210" s="1" t="s">
        <v>196</v>
      </c>
      <c r="BS210" s="1" t="s">
        <v>196</v>
      </c>
      <c r="BT210" s="1" t="s">
        <v>858</v>
      </c>
      <c r="BU210" s="1" t="s">
        <v>196</v>
      </c>
      <c r="BV210" s="1" t="s">
        <v>196</v>
      </c>
      <c r="BW210" s="1" t="s">
        <v>196</v>
      </c>
      <c r="BX210" s="1" t="s">
        <v>196</v>
      </c>
      <c r="BY210" s="1" t="s">
        <v>196</v>
      </c>
      <c r="BZ210" s="1" t="s">
        <v>196</v>
      </c>
      <c r="CA210" s="1" t="s">
        <v>196</v>
      </c>
      <c r="CB210" s="1" t="s">
        <v>196</v>
      </c>
      <c r="CC210" s="1" t="s">
        <v>196</v>
      </c>
      <c r="CD210" s="1" t="s">
        <v>1061</v>
      </c>
      <c r="CE210" s="1" t="s">
        <v>196</v>
      </c>
      <c r="CF210" s="1" t="s">
        <v>196</v>
      </c>
      <c r="CG210" s="1" t="s">
        <v>196</v>
      </c>
      <c r="CH210" s="1" t="s">
        <v>196</v>
      </c>
      <c r="CI210" s="1" t="s">
        <v>196</v>
      </c>
      <c r="CJ210" s="1" t="s">
        <v>196</v>
      </c>
      <c r="CK210" s="1" t="s">
        <v>196</v>
      </c>
      <c r="CL210" s="1" t="s">
        <v>196</v>
      </c>
      <c r="CM210" s="1" t="s">
        <v>196</v>
      </c>
      <c r="CN210" s="1" t="s">
        <v>1060</v>
      </c>
      <c r="CO210" s="1" t="s">
        <v>196</v>
      </c>
      <c r="CP210" s="1" t="s">
        <v>196</v>
      </c>
      <c r="CQ210" s="1" t="s">
        <v>196</v>
      </c>
      <c r="CR210" s="1" t="s">
        <v>196</v>
      </c>
      <c r="CS210" s="1" t="s">
        <v>196</v>
      </c>
      <c r="CT210" s="1" t="s">
        <v>196</v>
      </c>
      <c r="CU210" s="1" t="s">
        <v>196</v>
      </c>
      <c r="CV210" s="1" t="s">
        <v>196</v>
      </c>
      <c r="CW210" s="1" t="s">
        <v>196</v>
      </c>
      <c r="CX210" s="1" t="s">
        <v>3221</v>
      </c>
      <c r="CY210" s="1" t="s">
        <v>3222</v>
      </c>
      <c r="CZ210" s="1" t="s">
        <v>3222</v>
      </c>
      <c r="DA210" s="1" t="s">
        <v>3225</v>
      </c>
      <c r="DB210" s="1" t="s">
        <v>3378</v>
      </c>
      <c r="DC210" s="1" t="s">
        <v>743</v>
      </c>
      <c r="DD210" s="1" t="s">
        <v>1006</v>
      </c>
      <c r="DE210" s="1" t="s">
        <v>707</v>
      </c>
      <c r="DF210" s="1" t="s">
        <v>705</v>
      </c>
      <c r="DG210" s="1" t="s">
        <v>706</v>
      </c>
    </row>
    <row r="211" spans="1:111">
      <c r="A211" s="232" t="s">
        <v>4537</v>
      </c>
      <c r="B211" s="1" t="s">
        <v>699</v>
      </c>
      <c r="C211" s="1" t="s">
        <v>700</v>
      </c>
      <c r="D211" s="1" t="s">
        <v>869</v>
      </c>
      <c r="E211" s="1" t="s">
        <v>870</v>
      </c>
      <c r="F211" s="1" t="s">
        <v>848</v>
      </c>
      <c r="G211" s="1" t="s">
        <v>284</v>
      </c>
      <c r="H211" s="228">
        <v>46230</v>
      </c>
      <c r="I211" s="1" t="s">
        <v>2994</v>
      </c>
      <c r="J211" s="1" t="s">
        <v>3062</v>
      </c>
      <c r="K211" s="1" t="s">
        <v>3063</v>
      </c>
      <c r="L211" s="1" t="s">
        <v>788</v>
      </c>
      <c r="M211" s="1" t="s">
        <v>789</v>
      </c>
      <c r="N211" s="1" t="s">
        <v>196</v>
      </c>
      <c r="O211" s="1" t="s">
        <v>196</v>
      </c>
      <c r="P211" s="1" t="s">
        <v>196</v>
      </c>
      <c r="Q211" s="1" t="s">
        <v>196</v>
      </c>
      <c r="R211" s="229">
        <v>0</v>
      </c>
      <c r="S211" s="229">
        <v>0.625</v>
      </c>
      <c r="T211" s="1" t="s">
        <v>707</v>
      </c>
      <c r="U211" s="1" t="s">
        <v>196</v>
      </c>
      <c r="V211" s="1" t="s">
        <v>196</v>
      </c>
      <c r="W211" s="1" t="s">
        <v>196</v>
      </c>
      <c r="X211" s="1" t="s">
        <v>196</v>
      </c>
      <c r="Y211" s="1" t="s">
        <v>196</v>
      </c>
      <c r="Z211" s="1" t="s">
        <v>196</v>
      </c>
      <c r="AA211" s="1" t="s">
        <v>742</v>
      </c>
      <c r="AB211" s="1" t="s">
        <v>737</v>
      </c>
      <c r="AC211" s="1" t="s">
        <v>726</v>
      </c>
      <c r="AD211" s="1" t="s">
        <v>1168</v>
      </c>
      <c r="AE211" s="1" t="s">
        <v>117</v>
      </c>
      <c r="AF211" s="1" t="s">
        <v>196</v>
      </c>
      <c r="AG211" s="1" t="s">
        <v>196</v>
      </c>
      <c r="AH211" s="1" t="s">
        <v>196</v>
      </c>
      <c r="AI211" s="1" t="s">
        <v>120</v>
      </c>
      <c r="AJ211" s="1" t="s">
        <v>196</v>
      </c>
      <c r="AK211" s="1" t="s">
        <v>196</v>
      </c>
      <c r="AL211" s="1" t="s">
        <v>196</v>
      </c>
      <c r="AM211" s="1">
        <v>190</v>
      </c>
      <c r="AN211" s="1">
        <v>190</v>
      </c>
      <c r="AO211" s="1">
        <v>0</v>
      </c>
      <c r="AP211" s="1">
        <v>190</v>
      </c>
      <c r="AQ211" s="1">
        <v>190</v>
      </c>
      <c r="AR211" s="228">
        <v>46227</v>
      </c>
      <c r="AS211" s="228">
        <v>46231</v>
      </c>
      <c r="AT211" s="228">
        <v>46231</v>
      </c>
      <c r="AU211" s="228">
        <v>46231</v>
      </c>
      <c r="AV211" s="1" t="s">
        <v>284</v>
      </c>
      <c r="AW211" s="1" t="s">
        <v>196</v>
      </c>
      <c r="AX211" s="1" t="s">
        <v>196</v>
      </c>
      <c r="AY211" s="1" t="s">
        <v>764</v>
      </c>
      <c r="AZ211" s="1" t="s">
        <v>765</v>
      </c>
      <c r="BA211" s="1" t="s">
        <v>196</v>
      </c>
      <c r="BB211" s="228">
        <v>46231</v>
      </c>
      <c r="BC211" s="228">
        <v>46231</v>
      </c>
      <c r="BD211" s="1" t="s">
        <v>712</v>
      </c>
      <c r="BE211" s="228">
        <v>46230</v>
      </c>
      <c r="BF211" s="1" t="s">
        <v>712</v>
      </c>
      <c r="BG211" s="228">
        <v>46230</v>
      </c>
      <c r="BH211" s="1">
        <v>190</v>
      </c>
      <c r="BI211" s="1">
        <v>190</v>
      </c>
      <c r="BJ211" s="1" t="s">
        <v>947</v>
      </c>
      <c r="BK211" s="1" t="s">
        <v>196</v>
      </c>
      <c r="BL211" s="1" t="s">
        <v>196</v>
      </c>
      <c r="BM211" s="1" t="s">
        <v>196</v>
      </c>
      <c r="BN211" s="1" t="s">
        <v>196</v>
      </c>
      <c r="BO211" s="1" t="s">
        <v>196</v>
      </c>
      <c r="BP211" s="1" t="s">
        <v>196</v>
      </c>
      <c r="BQ211" s="1" t="s">
        <v>196</v>
      </c>
      <c r="BR211" s="1" t="s">
        <v>196</v>
      </c>
      <c r="BS211" s="1" t="s">
        <v>196</v>
      </c>
      <c r="BT211" s="1" t="s">
        <v>117</v>
      </c>
      <c r="BU211" s="1" t="s">
        <v>196</v>
      </c>
      <c r="BV211" s="1" t="s">
        <v>196</v>
      </c>
      <c r="BW211" s="1" t="s">
        <v>196</v>
      </c>
      <c r="BX211" s="1" t="s">
        <v>196</v>
      </c>
      <c r="BY211" s="1" t="s">
        <v>196</v>
      </c>
      <c r="BZ211" s="1" t="s">
        <v>196</v>
      </c>
      <c r="CA211" s="1" t="s">
        <v>196</v>
      </c>
      <c r="CB211" s="1" t="s">
        <v>196</v>
      </c>
      <c r="CC211" s="1" t="s">
        <v>196</v>
      </c>
      <c r="CD211" s="1" t="s">
        <v>830</v>
      </c>
      <c r="CE211" s="1" t="s">
        <v>196</v>
      </c>
      <c r="CF211" s="1" t="s">
        <v>196</v>
      </c>
      <c r="CG211" s="1" t="s">
        <v>196</v>
      </c>
      <c r="CH211" s="1" t="s">
        <v>196</v>
      </c>
      <c r="CI211" s="1" t="s">
        <v>196</v>
      </c>
      <c r="CJ211" s="1" t="s">
        <v>196</v>
      </c>
      <c r="CK211" s="1" t="s">
        <v>196</v>
      </c>
      <c r="CL211" s="1" t="s">
        <v>196</v>
      </c>
      <c r="CM211" s="1" t="s">
        <v>196</v>
      </c>
      <c r="CN211" s="1" t="s">
        <v>120</v>
      </c>
      <c r="CO211" s="1" t="s">
        <v>196</v>
      </c>
      <c r="CP211" s="1" t="s">
        <v>196</v>
      </c>
      <c r="CQ211" s="1" t="s">
        <v>196</v>
      </c>
      <c r="CR211" s="1" t="s">
        <v>196</v>
      </c>
      <c r="CS211" s="1" t="s">
        <v>196</v>
      </c>
      <c r="CT211" s="1" t="s">
        <v>196</v>
      </c>
      <c r="CU211" s="1" t="s">
        <v>196</v>
      </c>
      <c r="CV211" s="1" t="s">
        <v>196</v>
      </c>
      <c r="CW211" s="1" t="s">
        <v>196</v>
      </c>
      <c r="CX211" s="1" t="s">
        <v>3221</v>
      </c>
      <c r="CY211" s="1" t="s">
        <v>3222</v>
      </c>
      <c r="CZ211" s="1" t="s">
        <v>3222</v>
      </c>
      <c r="DA211" s="1" t="s">
        <v>3253</v>
      </c>
      <c r="DB211" s="1" t="s">
        <v>3265</v>
      </c>
      <c r="DC211" s="1" t="s">
        <v>737</v>
      </c>
      <c r="DD211" s="1" t="s">
        <v>742</v>
      </c>
      <c r="DE211" s="1" t="s">
        <v>707</v>
      </c>
      <c r="DF211" s="1" t="s">
        <v>788</v>
      </c>
      <c r="DG211" s="1" t="s">
        <v>789</v>
      </c>
    </row>
    <row r="212" spans="1:111">
      <c r="A212" s="232" t="s">
        <v>4537</v>
      </c>
      <c r="B212" s="1" t="s">
        <v>699</v>
      </c>
      <c r="C212" s="1" t="s">
        <v>700</v>
      </c>
      <c r="D212" s="1" t="s">
        <v>869</v>
      </c>
      <c r="E212" s="1" t="s">
        <v>870</v>
      </c>
      <c r="F212" s="1" t="s">
        <v>848</v>
      </c>
      <c r="G212" s="1" t="s">
        <v>284</v>
      </c>
      <c r="H212" s="228">
        <v>46230</v>
      </c>
      <c r="I212" s="1" t="s">
        <v>587</v>
      </c>
      <c r="J212" s="1" t="s">
        <v>3064</v>
      </c>
      <c r="K212" s="1" t="s">
        <v>1412</v>
      </c>
      <c r="L212" s="1" t="s">
        <v>788</v>
      </c>
      <c r="M212" s="1" t="s">
        <v>789</v>
      </c>
      <c r="N212" s="1" t="s">
        <v>196</v>
      </c>
      <c r="O212" s="1" t="s">
        <v>196</v>
      </c>
      <c r="P212" s="1" t="s">
        <v>196</v>
      </c>
      <c r="Q212" s="1" t="s">
        <v>196</v>
      </c>
      <c r="R212" s="229">
        <v>0</v>
      </c>
      <c r="S212" s="229">
        <v>0.59375</v>
      </c>
      <c r="T212" s="1" t="s">
        <v>707</v>
      </c>
      <c r="U212" s="1" t="s">
        <v>196</v>
      </c>
      <c r="V212" s="1" t="s">
        <v>196</v>
      </c>
      <c r="W212" s="1" t="s">
        <v>196</v>
      </c>
      <c r="X212" s="1" t="s">
        <v>196</v>
      </c>
      <c r="Y212" s="1" t="s">
        <v>196</v>
      </c>
      <c r="Z212" s="1" t="s">
        <v>196</v>
      </c>
      <c r="AA212" s="1" t="s">
        <v>726</v>
      </c>
      <c r="AB212" s="1" t="s">
        <v>743</v>
      </c>
      <c r="AC212" s="1" t="s">
        <v>911</v>
      </c>
      <c r="AD212" s="1" t="s">
        <v>1001</v>
      </c>
      <c r="AE212" s="1" t="s">
        <v>872</v>
      </c>
      <c r="AF212" s="1" t="s">
        <v>276</v>
      </c>
      <c r="AG212" s="1" t="s">
        <v>196</v>
      </c>
      <c r="AH212" s="1" t="s">
        <v>14</v>
      </c>
      <c r="AI212" s="1" t="s">
        <v>873</v>
      </c>
      <c r="AJ212" s="1" t="s">
        <v>276</v>
      </c>
      <c r="AK212" s="1" t="s">
        <v>196</v>
      </c>
      <c r="AL212" s="1" t="s">
        <v>281</v>
      </c>
      <c r="AM212" s="1">
        <v>1000</v>
      </c>
      <c r="AN212" s="1">
        <v>1000</v>
      </c>
      <c r="AO212" s="1">
        <v>1000</v>
      </c>
      <c r="AP212" s="1">
        <v>1000</v>
      </c>
      <c r="AQ212" s="1">
        <v>1000</v>
      </c>
      <c r="AR212" s="228">
        <v>46227</v>
      </c>
      <c r="AS212" s="228">
        <v>46231</v>
      </c>
      <c r="AT212" s="228">
        <v>46230</v>
      </c>
      <c r="AU212" s="228">
        <v>46230</v>
      </c>
      <c r="AV212" s="1" t="s">
        <v>284</v>
      </c>
      <c r="AW212" s="1" t="s">
        <v>196</v>
      </c>
      <c r="AX212" s="1" t="s">
        <v>196</v>
      </c>
      <c r="AY212" s="1" t="s">
        <v>710</v>
      </c>
      <c r="AZ212" s="1" t="s">
        <v>711</v>
      </c>
      <c r="BA212" s="1" t="s">
        <v>196</v>
      </c>
      <c r="BB212" s="228">
        <v>46231</v>
      </c>
      <c r="BC212" s="228">
        <v>46231</v>
      </c>
      <c r="BD212" s="1" t="s">
        <v>712</v>
      </c>
      <c r="BE212" s="228">
        <v>46230</v>
      </c>
      <c r="BF212" s="1" t="s">
        <v>712</v>
      </c>
      <c r="BG212" s="228">
        <v>46230</v>
      </c>
      <c r="BH212" s="1">
        <v>1000</v>
      </c>
      <c r="BI212" s="1">
        <v>1000</v>
      </c>
      <c r="BJ212" s="1" t="s">
        <v>874</v>
      </c>
      <c r="BK212" s="1" t="s">
        <v>196</v>
      </c>
      <c r="BL212" s="1" t="s">
        <v>196</v>
      </c>
      <c r="BM212" s="1" t="s">
        <v>196</v>
      </c>
      <c r="BN212" s="1" t="s">
        <v>196</v>
      </c>
      <c r="BO212" s="1" t="s">
        <v>196</v>
      </c>
      <c r="BP212" s="1" t="s">
        <v>196</v>
      </c>
      <c r="BQ212" s="1" t="s">
        <v>196</v>
      </c>
      <c r="BR212" s="1" t="s">
        <v>196</v>
      </c>
      <c r="BS212" s="1" t="s">
        <v>196</v>
      </c>
      <c r="BT212" s="1" t="s">
        <v>872</v>
      </c>
      <c r="BU212" s="1" t="s">
        <v>196</v>
      </c>
      <c r="BV212" s="1" t="s">
        <v>196</v>
      </c>
      <c r="BW212" s="1" t="s">
        <v>196</v>
      </c>
      <c r="BX212" s="1" t="s">
        <v>196</v>
      </c>
      <c r="BY212" s="1" t="s">
        <v>196</v>
      </c>
      <c r="BZ212" s="1" t="s">
        <v>196</v>
      </c>
      <c r="CA212" s="1" t="s">
        <v>196</v>
      </c>
      <c r="CB212" s="1" t="s">
        <v>196</v>
      </c>
      <c r="CC212" s="1" t="s">
        <v>196</v>
      </c>
      <c r="CD212" s="1" t="s">
        <v>875</v>
      </c>
      <c r="CE212" s="1" t="s">
        <v>196</v>
      </c>
      <c r="CF212" s="1" t="s">
        <v>196</v>
      </c>
      <c r="CG212" s="1" t="s">
        <v>196</v>
      </c>
      <c r="CH212" s="1" t="s">
        <v>196</v>
      </c>
      <c r="CI212" s="1" t="s">
        <v>196</v>
      </c>
      <c r="CJ212" s="1" t="s">
        <v>196</v>
      </c>
      <c r="CK212" s="1" t="s">
        <v>196</v>
      </c>
      <c r="CL212" s="1" t="s">
        <v>196</v>
      </c>
      <c r="CM212" s="1" t="s">
        <v>196</v>
      </c>
      <c r="CN212" s="1" t="s">
        <v>873</v>
      </c>
      <c r="CO212" s="1" t="s">
        <v>196</v>
      </c>
      <c r="CP212" s="1" t="s">
        <v>196</v>
      </c>
      <c r="CQ212" s="1" t="s">
        <v>196</v>
      </c>
      <c r="CR212" s="1" t="s">
        <v>196</v>
      </c>
      <c r="CS212" s="1" t="s">
        <v>196</v>
      </c>
      <c r="CT212" s="1" t="s">
        <v>196</v>
      </c>
      <c r="CU212" s="1" t="s">
        <v>196</v>
      </c>
      <c r="CV212" s="1" t="s">
        <v>196</v>
      </c>
      <c r="CW212" s="1" t="s">
        <v>196</v>
      </c>
      <c r="CX212" s="1" t="s">
        <v>3221</v>
      </c>
      <c r="CY212" s="1" t="s">
        <v>3222</v>
      </c>
      <c r="CZ212" s="1" t="s">
        <v>3222</v>
      </c>
      <c r="DA212" s="1" t="s">
        <v>3277</v>
      </c>
      <c r="DB212" s="1" t="s">
        <v>3253</v>
      </c>
      <c r="DC212" s="1" t="s">
        <v>743</v>
      </c>
      <c r="DD212" s="1" t="s">
        <v>726</v>
      </c>
      <c r="DE212" s="1" t="s">
        <v>707</v>
      </c>
      <c r="DF212" s="1" t="s">
        <v>788</v>
      </c>
      <c r="DG212" s="1" t="s">
        <v>789</v>
      </c>
    </row>
    <row r="213" spans="1:111">
      <c r="A213" s="232" t="s">
        <v>4537</v>
      </c>
      <c r="B213" s="1" t="s">
        <v>699</v>
      </c>
      <c r="C213" s="1" t="s">
        <v>700</v>
      </c>
      <c r="D213" s="1" t="s">
        <v>869</v>
      </c>
      <c r="E213" s="1" t="s">
        <v>870</v>
      </c>
      <c r="F213" s="1" t="s">
        <v>877</v>
      </c>
      <c r="G213" s="1" t="s">
        <v>502</v>
      </c>
      <c r="H213" s="228">
        <v>46230</v>
      </c>
      <c r="I213" s="1" t="s">
        <v>588</v>
      </c>
      <c r="J213" s="1" t="s">
        <v>2935</v>
      </c>
      <c r="K213" s="1" t="s">
        <v>3068</v>
      </c>
      <c r="L213" s="1" t="s">
        <v>788</v>
      </c>
      <c r="M213" s="1" t="s">
        <v>789</v>
      </c>
      <c r="N213" s="1" t="s">
        <v>196</v>
      </c>
      <c r="O213" s="1" t="s">
        <v>196</v>
      </c>
      <c r="P213" s="1" t="s">
        <v>196</v>
      </c>
      <c r="Q213" s="1" t="s">
        <v>196</v>
      </c>
      <c r="R213" s="229">
        <v>0</v>
      </c>
      <c r="S213" s="229">
        <v>0.70833333333333337</v>
      </c>
      <c r="T213" s="1" t="s">
        <v>707</v>
      </c>
      <c r="U213" s="1" t="s">
        <v>196</v>
      </c>
      <c r="V213" s="1" t="s">
        <v>196</v>
      </c>
      <c r="W213" s="1" t="s">
        <v>196</v>
      </c>
      <c r="X213" s="1" t="s">
        <v>196</v>
      </c>
      <c r="Y213" s="1" t="s">
        <v>196</v>
      </c>
      <c r="Z213" s="1" t="s">
        <v>196</v>
      </c>
      <c r="AA213" s="1" t="s">
        <v>742</v>
      </c>
      <c r="AB213" s="1" t="s">
        <v>707</v>
      </c>
      <c r="AC213" s="1" t="s">
        <v>753</v>
      </c>
      <c r="AD213" s="1" t="s">
        <v>782</v>
      </c>
      <c r="AE213" s="1" t="s">
        <v>196</v>
      </c>
      <c r="AF213" s="1" t="s">
        <v>196</v>
      </c>
      <c r="AG213" s="1" t="s">
        <v>196</v>
      </c>
      <c r="AH213" s="1" t="s">
        <v>196</v>
      </c>
      <c r="AI213" s="1" t="s">
        <v>906</v>
      </c>
      <c r="AJ213" s="1" t="s">
        <v>276</v>
      </c>
      <c r="AK213" s="1" t="s">
        <v>196</v>
      </c>
      <c r="AL213" s="1" t="s">
        <v>122</v>
      </c>
      <c r="AM213" s="1">
        <v>4499</v>
      </c>
      <c r="AN213" s="1">
        <v>4500</v>
      </c>
      <c r="AO213" s="1">
        <v>1500</v>
      </c>
      <c r="AP213" s="1">
        <v>1500</v>
      </c>
      <c r="AQ213" s="1">
        <v>1500</v>
      </c>
      <c r="AR213" s="228">
        <v>46226</v>
      </c>
      <c r="AS213" s="228">
        <v>46233</v>
      </c>
      <c r="AT213" s="228">
        <v>46230</v>
      </c>
      <c r="AU213" s="228">
        <v>46231</v>
      </c>
      <c r="AV213" s="1" t="s">
        <v>491</v>
      </c>
      <c r="AW213" s="1" t="s">
        <v>196</v>
      </c>
      <c r="AX213" s="1" t="s">
        <v>196</v>
      </c>
      <c r="AY213" s="1" t="s">
        <v>710</v>
      </c>
      <c r="AZ213" s="1" t="s">
        <v>711</v>
      </c>
      <c r="BA213" s="1" t="s">
        <v>196</v>
      </c>
      <c r="BB213" s="228">
        <v>46233</v>
      </c>
      <c r="BC213" s="228">
        <v>46233</v>
      </c>
      <c r="BD213" s="1" t="s">
        <v>712</v>
      </c>
      <c r="BE213" s="228">
        <v>46234</v>
      </c>
      <c r="BF213" s="1" t="s">
        <v>712</v>
      </c>
      <c r="BG213" s="228">
        <v>46234</v>
      </c>
      <c r="BH213" s="1">
        <v>4500</v>
      </c>
      <c r="BI213" s="1">
        <v>4499</v>
      </c>
      <c r="BJ213" s="1" t="s">
        <v>879</v>
      </c>
      <c r="BK213" s="1" t="s">
        <v>879</v>
      </c>
      <c r="BL213" s="1" t="s">
        <v>196</v>
      </c>
      <c r="BM213" s="1" t="s">
        <v>196</v>
      </c>
      <c r="BN213" s="1" t="s">
        <v>196</v>
      </c>
      <c r="BO213" s="1" t="s">
        <v>196</v>
      </c>
      <c r="BP213" s="1" t="s">
        <v>196</v>
      </c>
      <c r="BQ213" s="1" t="s">
        <v>196</v>
      </c>
      <c r="BR213" s="1" t="s">
        <v>196</v>
      </c>
      <c r="BS213" s="1" t="s">
        <v>196</v>
      </c>
      <c r="BT213" s="1" t="s">
        <v>878</v>
      </c>
      <c r="BU213" s="1" t="s">
        <v>3110</v>
      </c>
      <c r="BV213" s="1" t="s">
        <v>196</v>
      </c>
      <c r="BW213" s="1" t="s">
        <v>196</v>
      </c>
      <c r="BX213" s="1" t="s">
        <v>196</v>
      </c>
      <c r="BY213" s="1" t="s">
        <v>196</v>
      </c>
      <c r="BZ213" s="1" t="s">
        <v>196</v>
      </c>
      <c r="CA213" s="1" t="s">
        <v>196</v>
      </c>
      <c r="CB213" s="1" t="s">
        <v>196</v>
      </c>
      <c r="CC213" s="1" t="s">
        <v>196</v>
      </c>
      <c r="CD213" s="1" t="s">
        <v>907</v>
      </c>
      <c r="CE213" s="1" t="s">
        <v>196</v>
      </c>
      <c r="CF213" s="1" t="s">
        <v>196</v>
      </c>
      <c r="CG213" s="1" t="s">
        <v>196</v>
      </c>
      <c r="CH213" s="1" t="s">
        <v>196</v>
      </c>
      <c r="CI213" s="1" t="s">
        <v>196</v>
      </c>
      <c r="CJ213" s="1" t="s">
        <v>196</v>
      </c>
      <c r="CK213" s="1" t="s">
        <v>196</v>
      </c>
      <c r="CL213" s="1" t="s">
        <v>196</v>
      </c>
      <c r="CM213" s="1" t="s">
        <v>196</v>
      </c>
      <c r="CN213" s="1" t="s">
        <v>906</v>
      </c>
      <c r="CO213" s="1" t="s">
        <v>196</v>
      </c>
      <c r="CP213" s="1" t="s">
        <v>196</v>
      </c>
      <c r="CQ213" s="1" t="s">
        <v>196</v>
      </c>
      <c r="CR213" s="1" t="s">
        <v>196</v>
      </c>
      <c r="CS213" s="1" t="s">
        <v>196</v>
      </c>
      <c r="CT213" s="1" t="s">
        <v>196</v>
      </c>
      <c r="CU213" s="1" t="s">
        <v>196</v>
      </c>
      <c r="CV213" s="1" t="s">
        <v>196</v>
      </c>
      <c r="CW213" s="1" t="s">
        <v>196</v>
      </c>
      <c r="CX213" s="1" t="s">
        <v>3221</v>
      </c>
      <c r="CY213" s="1" t="s">
        <v>3222</v>
      </c>
      <c r="CZ213" s="1" t="s">
        <v>3222</v>
      </c>
      <c r="DA213" s="1" t="s">
        <v>3265</v>
      </c>
      <c r="DB213" s="1" t="s">
        <v>3224</v>
      </c>
      <c r="DC213" s="1" t="s">
        <v>707</v>
      </c>
      <c r="DD213" s="1" t="s">
        <v>742</v>
      </c>
      <c r="DE213" s="1" t="s">
        <v>707</v>
      </c>
      <c r="DF213" s="1" t="s">
        <v>788</v>
      </c>
      <c r="DG213" s="1" t="s">
        <v>789</v>
      </c>
    </row>
    <row r="214" spans="1:111">
      <c r="A214" s="232" t="s">
        <v>4537</v>
      </c>
      <c r="B214" s="1" t="s">
        <v>699</v>
      </c>
      <c r="C214" s="1" t="s">
        <v>700</v>
      </c>
      <c r="D214" s="1" t="s">
        <v>869</v>
      </c>
      <c r="E214" s="1" t="s">
        <v>870</v>
      </c>
      <c r="F214" s="1" t="s">
        <v>877</v>
      </c>
      <c r="G214" s="1" t="s">
        <v>502</v>
      </c>
      <c r="H214" s="228">
        <v>46230</v>
      </c>
      <c r="I214" s="1" t="s">
        <v>128</v>
      </c>
      <c r="J214" s="1" t="s">
        <v>2386</v>
      </c>
      <c r="K214" s="1" t="s">
        <v>3069</v>
      </c>
      <c r="L214" s="1" t="s">
        <v>788</v>
      </c>
      <c r="M214" s="1" t="s">
        <v>789</v>
      </c>
      <c r="N214" s="1" t="s">
        <v>796</v>
      </c>
      <c r="O214" s="1" t="s">
        <v>797</v>
      </c>
      <c r="P214" s="1" t="s">
        <v>196</v>
      </c>
      <c r="Q214" s="1" t="s">
        <v>196</v>
      </c>
      <c r="R214" s="229">
        <v>0</v>
      </c>
      <c r="S214" s="229">
        <v>0.47916666666666669</v>
      </c>
      <c r="T214" s="1" t="s">
        <v>707</v>
      </c>
      <c r="U214" s="1" t="s">
        <v>196</v>
      </c>
      <c r="V214" s="1" t="s">
        <v>196</v>
      </c>
      <c r="W214" s="1" t="s">
        <v>196</v>
      </c>
      <c r="X214" s="1" t="s">
        <v>196</v>
      </c>
      <c r="Y214" s="1" t="s">
        <v>196</v>
      </c>
      <c r="Z214" s="1" t="s">
        <v>196</v>
      </c>
      <c r="AA214" s="1" t="s">
        <v>726</v>
      </c>
      <c r="AB214" s="1" t="s">
        <v>707</v>
      </c>
      <c r="AC214" s="1" t="s">
        <v>1549</v>
      </c>
      <c r="AD214" s="1" t="s">
        <v>707</v>
      </c>
      <c r="AE214" s="1" t="s">
        <v>806</v>
      </c>
      <c r="AF214" s="1" t="s">
        <v>276</v>
      </c>
      <c r="AG214" s="1" t="s">
        <v>196</v>
      </c>
      <c r="AH214" s="1" t="s">
        <v>105</v>
      </c>
      <c r="AI214" s="1" t="s">
        <v>807</v>
      </c>
      <c r="AJ214" s="1" t="s">
        <v>276</v>
      </c>
      <c r="AK214" s="1" t="s">
        <v>196</v>
      </c>
      <c r="AL214" s="1" t="s">
        <v>122</v>
      </c>
      <c r="AM214" s="1">
        <v>5400</v>
      </c>
      <c r="AN214" s="1">
        <v>6000</v>
      </c>
      <c r="AO214" s="1">
        <v>0</v>
      </c>
      <c r="AP214" s="1">
        <v>0</v>
      </c>
      <c r="AQ214" s="1">
        <v>300</v>
      </c>
      <c r="AR214" s="228">
        <v>46209</v>
      </c>
      <c r="AS214" s="228">
        <v>46217</v>
      </c>
      <c r="AT214" s="228">
        <v>46213</v>
      </c>
      <c r="AU214" s="228">
        <v>46219</v>
      </c>
      <c r="AV214" s="1" t="s">
        <v>491</v>
      </c>
      <c r="AW214" s="1" t="s">
        <v>196</v>
      </c>
      <c r="AX214" s="1" t="s">
        <v>196</v>
      </c>
      <c r="AY214" s="1" t="s">
        <v>710</v>
      </c>
      <c r="AZ214" s="1" t="s">
        <v>711</v>
      </c>
      <c r="BA214" s="1" t="s">
        <v>196</v>
      </c>
      <c r="BB214" s="228">
        <v>46217</v>
      </c>
      <c r="BC214" s="228">
        <v>46217</v>
      </c>
      <c r="BD214" s="1" t="s">
        <v>712</v>
      </c>
      <c r="BE214" s="228">
        <v>46230</v>
      </c>
      <c r="BF214" s="1" t="s">
        <v>712</v>
      </c>
      <c r="BG214" s="228">
        <v>46230</v>
      </c>
      <c r="BH214" s="1">
        <v>6000</v>
      </c>
      <c r="BI214" s="1">
        <v>5400</v>
      </c>
      <c r="BJ214" s="1" t="s">
        <v>808</v>
      </c>
      <c r="BK214" s="1" t="s">
        <v>196</v>
      </c>
      <c r="BL214" s="1" t="s">
        <v>196</v>
      </c>
      <c r="BM214" s="1" t="s">
        <v>196</v>
      </c>
      <c r="BN214" s="1" t="s">
        <v>196</v>
      </c>
      <c r="BO214" s="1" t="s">
        <v>196</v>
      </c>
      <c r="BP214" s="1" t="s">
        <v>196</v>
      </c>
      <c r="BQ214" s="1" t="s">
        <v>196</v>
      </c>
      <c r="BR214" s="1" t="s">
        <v>196</v>
      </c>
      <c r="BS214" s="1" t="s">
        <v>196</v>
      </c>
      <c r="BT214" s="1" t="s">
        <v>806</v>
      </c>
      <c r="BU214" s="1" t="s">
        <v>196</v>
      </c>
      <c r="BV214" s="1" t="s">
        <v>196</v>
      </c>
      <c r="BW214" s="1" t="s">
        <v>196</v>
      </c>
      <c r="BX214" s="1" t="s">
        <v>196</v>
      </c>
      <c r="BY214" s="1" t="s">
        <v>196</v>
      </c>
      <c r="BZ214" s="1" t="s">
        <v>196</v>
      </c>
      <c r="CA214" s="1" t="s">
        <v>196</v>
      </c>
      <c r="CB214" s="1" t="s">
        <v>196</v>
      </c>
      <c r="CC214" s="1" t="s">
        <v>196</v>
      </c>
      <c r="CD214" s="1" t="s">
        <v>809</v>
      </c>
      <c r="CE214" s="1" t="s">
        <v>196</v>
      </c>
      <c r="CF214" s="1" t="s">
        <v>196</v>
      </c>
      <c r="CG214" s="1" t="s">
        <v>196</v>
      </c>
      <c r="CH214" s="1" t="s">
        <v>196</v>
      </c>
      <c r="CI214" s="1" t="s">
        <v>196</v>
      </c>
      <c r="CJ214" s="1" t="s">
        <v>196</v>
      </c>
      <c r="CK214" s="1" t="s">
        <v>196</v>
      </c>
      <c r="CL214" s="1" t="s">
        <v>196</v>
      </c>
      <c r="CM214" s="1" t="s">
        <v>196</v>
      </c>
      <c r="CN214" s="1" t="s">
        <v>807</v>
      </c>
      <c r="CO214" s="1" t="s">
        <v>196</v>
      </c>
      <c r="CP214" s="1" t="s">
        <v>196</v>
      </c>
      <c r="CQ214" s="1" t="s">
        <v>196</v>
      </c>
      <c r="CR214" s="1" t="s">
        <v>196</v>
      </c>
      <c r="CS214" s="1" t="s">
        <v>196</v>
      </c>
      <c r="CT214" s="1" t="s">
        <v>196</v>
      </c>
      <c r="CU214" s="1" t="s">
        <v>196</v>
      </c>
      <c r="CV214" s="1" t="s">
        <v>196</v>
      </c>
      <c r="CW214" s="1" t="s">
        <v>196</v>
      </c>
      <c r="CX214" s="1" t="s">
        <v>3221</v>
      </c>
      <c r="CY214" s="1" t="s">
        <v>3222</v>
      </c>
      <c r="CZ214" s="1" t="s">
        <v>3222</v>
      </c>
      <c r="DA214" s="1" t="s">
        <v>3225</v>
      </c>
      <c r="DB214" s="1" t="s">
        <v>3277</v>
      </c>
      <c r="DC214" s="1" t="s">
        <v>707</v>
      </c>
      <c r="DD214" s="1" t="s">
        <v>726</v>
      </c>
      <c r="DE214" s="1" t="s">
        <v>707</v>
      </c>
      <c r="DF214" s="1" t="s">
        <v>796</v>
      </c>
      <c r="DG214" s="1" t="s">
        <v>797</v>
      </c>
    </row>
    <row r="215" spans="1:111">
      <c r="A215" s="232" t="s">
        <v>4537</v>
      </c>
      <c r="B215" s="1" t="s">
        <v>699</v>
      </c>
      <c r="C215" s="1" t="s">
        <v>700</v>
      </c>
      <c r="D215" s="1" t="s">
        <v>785</v>
      </c>
      <c r="E215" s="1" t="s">
        <v>786</v>
      </c>
      <c r="F215" s="1" t="s">
        <v>787</v>
      </c>
      <c r="G215" s="1" t="s">
        <v>36</v>
      </c>
      <c r="H215" s="228">
        <v>46227</v>
      </c>
      <c r="I215" s="1" t="s">
        <v>215</v>
      </c>
      <c r="J215" s="1" t="s">
        <v>2998</v>
      </c>
      <c r="K215" s="1" t="s">
        <v>1466</v>
      </c>
      <c r="L215" s="1" t="s">
        <v>788</v>
      </c>
      <c r="M215" s="1" t="s">
        <v>789</v>
      </c>
      <c r="N215" s="1" t="s">
        <v>776</v>
      </c>
      <c r="O215" s="1" t="s">
        <v>777</v>
      </c>
      <c r="P215" s="1" t="s">
        <v>196</v>
      </c>
      <c r="Q215" s="1" t="s">
        <v>196</v>
      </c>
      <c r="R215" s="229">
        <v>0</v>
      </c>
      <c r="S215" s="229">
        <v>0.75</v>
      </c>
      <c r="T215" s="1" t="s">
        <v>718</v>
      </c>
      <c r="U215" s="1" t="s">
        <v>788</v>
      </c>
      <c r="V215" s="1" t="s">
        <v>789</v>
      </c>
      <c r="W215" s="1" t="s">
        <v>776</v>
      </c>
      <c r="X215" s="1" t="s">
        <v>777</v>
      </c>
      <c r="Y215" s="1" t="s">
        <v>196</v>
      </c>
      <c r="Z215" s="1" t="s">
        <v>196</v>
      </c>
      <c r="AA215" s="1" t="s">
        <v>742</v>
      </c>
      <c r="AB215" s="1" t="s">
        <v>737</v>
      </c>
      <c r="AC215" s="1" t="s">
        <v>909</v>
      </c>
      <c r="AD215" s="1" t="s">
        <v>2937</v>
      </c>
      <c r="AE215" s="1" t="s">
        <v>878</v>
      </c>
      <c r="AF215" s="1" t="s">
        <v>276</v>
      </c>
      <c r="AG215" s="1" t="s">
        <v>196</v>
      </c>
      <c r="AH215" s="1" t="s">
        <v>105</v>
      </c>
      <c r="AI215" s="1" t="s">
        <v>906</v>
      </c>
      <c r="AJ215" s="1" t="s">
        <v>276</v>
      </c>
      <c r="AK215" s="1" t="s">
        <v>196</v>
      </c>
      <c r="AL215" s="1" t="s">
        <v>122</v>
      </c>
      <c r="AM215" s="1">
        <v>4500</v>
      </c>
      <c r="AN215" s="1">
        <v>4500</v>
      </c>
      <c r="AO215" s="1">
        <v>4500</v>
      </c>
      <c r="AP215" s="1">
        <v>4500</v>
      </c>
      <c r="AQ215" s="1">
        <v>4500</v>
      </c>
      <c r="AR215" s="228">
        <v>46227</v>
      </c>
      <c r="AS215" s="228">
        <v>46234</v>
      </c>
      <c r="AT215" s="228">
        <v>46227</v>
      </c>
      <c r="AU215" s="228">
        <v>46227</v>
      </c>
      <c r="AV215" s="1" t="s">
        <v>491</v>
      </c>
      <c r="AW215" s="1" t="s">
        <v>196</v>
      </c>
      <c r="AX215" s="1" t="s">
        <v>196</v>
      </c>
      <c r="AY215" s="1" t="s">
        <v>710</v>
      </c>
      <c r="AZ215" s="1" t="s">
        <v>711</v>
      </c>
      <c r="BA215" s="1" t="s">
        <v>196</v>
      </c>
      <c r="BB215" s="228">
        <v>46234</v>
      </c>
      <c r="BC215" s="228">
        <v>46234</v>
      </c>
      <c r="BD215" s="1" t="s">
        <v>712</v>
      </c>
      <c r="BE215" s="228">
        <v>46227</v>
      </c>
      <c r="BF215" s="1" t="s">
        <v>712</v>
      </c>
      <c r="BG215" s="228">
        <v>46232</v>
      </c>
      <c r="BH215" s="1">
        <v>4500</v>
      </c>
      <c r="BI215" s="1">
        <v>4500</v>
      </c>
      <c r="BJ215" s="1" t="s">
        <v>879</v>
      </c>
      <c r="BK215" s="1" t="s">
        <v>196</v>
      </c>
      <c r="BL215" s="1" t="s">
        <v>196</v>
      </c>
      <c r="BM215" s="1" t="s">
        <v>196</v>
      </c>
      <c r="BN215" s="1" t="s">
        <v>196</v>
      </c>
      <c r="BO215" s="1" t="s">
        <v>196</v>
      </c>
      <c r="BP215" s="1" t="s">
        <v>196</v>
      </c>
      <c r="BQ215" s="1" t="s">
        <v>196</v>
      </c>
      <c r="BR215" s="1" t="s">
        <v>196</v>
      </c>
      <c r="BS215" s="1" t="s">
        <v>196</v>
      </c>
      <c r="BT215" s="1" t="s">
        <v>878</v>
      </c>
      <c r="BU215" s="1" t="s">
        <v>196</v>
      </c>
      <c r="BV215" s="1" t="s">
        <v>196</v>
      </c>
      <c r="BW215" s="1" t="s">
        <v>196</v>
      </c>
      <c r="BX215" s="1" t="s">
        <v>196</v>
      </c>
      <c r="BY215" s="1" t="s">
        <v>196</v>
      </c>
      <c r="BZ215" s="1" t="s">
        <v>196</v>
      </c>
      <c r="CA215" s="1" t="s">
        <v>196</v>
      </c>
      <c r="CB215" s="1" t="s">
        <v>196</v>
      </c>
      <c r="CC215" s="1" t="s">
        <v>196</v>
      </c>
      <c r="CD215" s="1" t="s">
        <v>907</v>
      </c>
      <c r="CE215" s="1" t="s">
        <v>196</v>
      </c>
      <c r="CF215" s="1" t="s">
        <v>196</v>
      </c>
      <c r="CG215" s="1" t="s">
        <v>196</v>
      </c>
      <c r="CH215" s="1" t="s">
        <v>196</v>
      </c>
      <c r="CI215" s="1" t="s">
        <v>196</v>
      </c>
      <c r="CJ215" s="1" t="s">
        <v>196</v>
      </c>
      <c r="CK215" s="1" t="s">
        <v>196</v>
      </c>
      <c r="CL215" s="1" t="s">
        <v>196</v>
      </c>
      <c r="CM215" s="1" t="s">
        <v>196</v>
      </c>
      <c r="CN215" s="1" t="s">
        <v>906</v>
      </c>
      <c r="CO215" s="1" t="s">
        <v>196</v>
      </c>
      <c r="CP215" s="1" t="s">
        <v>196</v>
      </c>
      <c r="CQ215" s="1" t="s">
        <v>196</v>
      </c>
      <c r="CR215" s="1" t="s">
        <v>196</v>
      </c>
      <c r="CS215" s="1" t="s">
        <v>196</v>
      </c>
      <c r="CT215" s="1" t="s">
        <v>196</v>
      </c>
      <c r="CU215" s="1" t="s">
        <v>196</v>
      </c>
      <c r="CV215" s="1" t="s">
        <v>196</v>
      </c>
      <c r="CW215" s="1" t="s">
        <v>196</v>
      </c>
      <c r="CX215" s="1" t="s">
        <v>3221</v>
      </c>
      <c r="CY215" s="1" t="s">
        <v>3222</v>
      </c>
      <c r="CZ215" s="1" t="s">
        <v>3222</v>
      </c>
      <c r="DA215" s="1" t="s">
        <v>3292</v>
      </c>
      <c r="DB215" s="1" t="s">
        <v>3237</v>
      </c>
      <c r="DC215" s="1" t="s">
        <v>737</v>
      </c>
      <c r="DD215" s="1" t="s">
        <v>742</v>
      </c>
      <c r="DE215" s="1" t="s">
        <v>718</v>
      </c>
      <c r="DF215" s="1" t="s">
        <v>788</v>
      </c>
      <c r="DG215" s="1" t="s">
        <v>789</v>
      </c>
    </row>
    <row r="216" spans="1:111">
      <c r="A216" s="232" t="s">
        <v>4537</v>
      </c>
      <c r="B216" s="1" t="s">
        <v>699</v>
      </c>
      <c r="C216" s="1" t="s">
        <v>700</v>
      </c>
      <c r="D216" s="1" t="s">
        <v>785</v>
      </c>
      <c r="E216" s="1" t="s">
        <v>786</v>
      </c>
      <c r="F216" s="1" t="s">
        <v>787</v>
      </c>
      <c r="G216" s="1" t="s">
        <v>36</v>
      </c>
      <c r="H216" s="228">
        <v>46227</v>
      </c>
      <c r="I216" s="1" t="s">
        <v>588</v>
      </c>
      <c r="J216" s="1" t="s">
        <v>2935</v>
      </c>
      <c r="K216" s="1" t="s">
        <v>2936</v>
      </c>
      <c r="L216" s="1" t="s">
        <v>788</v>
      </c>
      <c r="M216" s="1" t="s">
        <v>789</v>
      </c>
      <c r="N216" s="1" t="s">
        <v>776</v>
      </c>
      <c r="O216" s="1" t="s">
        <v>777</v>
      </c>
      <c r="P216" s="1" t="s">
        <v>196</v>
      </c>
      <c r="Q216" s="1" t="s">
        <v>196</v>
      </c>
      <c r="R216" s="229">
        <v>0</v>
      </c>
      <c r="S216" s="229">
        <v>0.58680555555555558</v>
      </c>
      <c r="T216" s="1" t="s">
        <v>707</v>
      </c>
      <c r="U216" s="1" t="s">
        <v>196</v>
      </c>
      <c r="V216" s="1" t="s">
        <v>196</v>
      </c>
      <c r="W216" s="1" t="s">
        <v>196</v>
      </c>
      <c r="X216" s="1" t="s">
        <v>196</v>
      </c>
      <c r="Y216" s="1" t="s">
        <v>196</v>
      </c>
      <c r="Z216" s="1" t="s">
        <v>196</v>
      </c>
      <c r="AA216" s="1" t="s">
        <v>742</v>
      </c>
      <c r="AB216" s="1" t="s">
        <v>743</v>
      </c>
      <c r="AC216" s="1" t="s">
        <v>909</v>
      </c>
      <c r="AD216" s="1" t="s">
        <v>2937</v>
      </c>
      <c r="AE216" s="1" t="s">
        <v>196</v>
      </c>
      <c r="AF216" s="1" t="s">
        <v>196</v>
      </c>
      <c r="AG216" s="1" t="s">
        <v>196</v>
      </c>
      <c r="AH216" s="1" t="s">
        <v>196</v>
      </c>
      <c r="AI216" s="1" t="s">
        <v>906</v>
      </c>
      <c r="AJ216" s="1" t="s">
        <v>276</v>
      </c>
      <c r="AK216" s="1" t="s">
        <v>196</v>
      </c>
      <c r="AL216" s="1" t="s">
        <v>122</v>
      </c>
      <c r="AM216" s="1">
        <v>4499</v>
      </c>
      <c r="AN216" s="1">
        <v>4500</v>
      </c>
      <c r="AO216" s="1">
        <v>4500</v>
      </c>
      <c r="AP216" s="1">
        <v>4500</v>
      </c>
      <c r="AQ216" s="1">
        <v>4499</v>
      </c>
      <c r="AR216" s="228">
        <v>46226</v>
      </c>
      <c r="AS216" s="228">
        <v>46233</v>
      </c>
      <c r="AT216" s="228">
        <v>46227</v>
      </c>
      <c r="AU216" s="228">
        <v>46227</v>
      </c>
      <c r="AV216" s="1" t="s">
        <v>491</v>
      </c>
      <c r="AW216" s="1" t="s">
        <v>196</v>
      </c>
      <c r="AX216" s="1" t="s">
        <v>196</v>
      </c>
      <c r="AY216" s="1" t="s">
        <v>710</v>
      </c>
      <c r="AZ216" s="1" t="s">
        <v>711</v>
      </c>
      <c r="BA216" s="1" t="s">
        <v>196</v>
      </c>
      <c r="BB216" s="228">
        <v>46233</v>
      </c>
      <c r="BC216" s="228">
        <v>46233</v>
      </c>
      <c r="BD216" s="1" t="s">
        <v>712</v>
      </c>
      <c r="BE216" s="228">
        <v>46227</v>
      </c>
      <c r="BF216" s="1" t="s">
        <v>712</v>
      </c>
      <c r="BG216" s="228">
        <v>46234</v>
      </c>
      <c r="BH216" s="1">
        <v>4500</v>
      </c>
      <c r="BI216" s="1">
        <v>4499</v>
      </c>
      <c r="BJ216" s="1" t="s">
        <v>879</v>
      </c>
      <c r="BK216" s="1" t="s">
        <v>879</v>
      </c>
      <c r="BL216" s="1" t="s">
        <v>196</v>
      </c>
      <c r="BM216" s="1" t="s">
        <v>196</v>
      </c>
      <c r="BN216" s="1" t="s">
        <v>196</v>
      </c>
      <c r="BO216" s="1" t="s">
        <v>196</v>
      </c>
      <c r="BP216" s="1" t="s">
        <v>196</v>
      </c>
      <c r="BQ216" s="1" t="s">
        <v>196</v>
      </c>
      <c r="BR216" s="1" t="s">
        <v>196</v>
      </c>
      <c r="BS216" s="1" t="s">
        <v>196</v>
      </c>
      <c r="BT216" s="1" t="s">
        <v>878</v>
      </c>
      <c r="BU216" s="1" t="s">
        <v>3110</v>
      </c>
      <c r="BV216" s="1" t="s">
        <v>196</v>
      </c>
      <c r="BW216" s="1" t="s">
        <v>196</v>
      </c>
      <c r="BX216" s="1" t="s">
        <v>196</v>
      </c>
      <c r="BY216" s="1" t="s">
        <v>196</v>
      </c>
      <c r="BZ216" s="1" t="s">
        <v>196</v>
      </c>
      <c r="CA216" s="1" t="s">
        <v>196</v>
      </c>
      <c r="CB216" s="1" t="s">
        <v>196</v>
      </c>
      <c r="CC216" s="1" t="s">
        <v>196</v>
      </c>
      <c r="CD216" s="1" t="s">
        <v>907</v>
      </c>
      <c r="CE216" s="1" t="s">
        <v>196</v>
      </c>
      <c r="CF216" s="1" t="s">
        <v>196</v>
      </c>
      <c r="CG216" s="1" t="s">
        <v>196</v>
      </c>
      <c r="CH216" s="1" t="s">
        <v>196</v>
      </c>
      <c r="CI216" s="1" t="s">
        <v>196</v>
      </c>
      <c r="CJ216" s="1" t="s">
        <v>196</v>
      </c>
      <c r="CK216" s="1" t="s">
        <v>196</v>
      </c>
      <c r="CL216" s="1" t="s">
        <v>196</v>
      </c>
      <c r="CM216" s="1" t="s">
        <v>196</v>
      </c>
      <c r="CN216" s="1" t="s">
        <v>906</v>
      </c>
      <c r="CO216" s="1" t="s">
        <v>196</v>
      </c>
      <c r="CP216" s="1" t="s">
        <v>196</v>
      </c>
      <c r="CQ216" s="1" t="s">
        <v>196</v>
      </c>
      <c r="CR216" s="1" t="s">
        <v>196</v>
      </c>
      <c r="CS216" s="1" t="s">
        <v>196</v>
      </c>
      <c r="CT216" s="1" t="s">
        <v>196</v>
      </c>
      <c r="CU216" s="1" t="s">
        <v>196</v>
      </c>
      <c r="CV216" s="1" t="s">
        <v>196</v>
      </c>
      <c r="CW216" s="1" t="s">
        <v>196</v>
      </c>
      <c r="CX216" s="1" t="s">
        <v>3221</v>
      </c>
      <c r="CY216" s="1" t="s">
        <v>3222</v>
      </c>
      <c r="CZ216" s="1" t="s">
        <v>3222</v>
      </c>
      <c r="DA216" s="1" t="s">
        <v>3293</v>
      </c>
      <c r="DB216" s="1" t="s">
        <v>3292</v>
      </c>
      <c r="DC216" s="1" t="s">
        <v>743</v>
      </c>
      <c r="DD216" s="1" t="s">
        <v>742</v>
      </c>
      <c r="DE216" s="1" t="s">
        <v>707</v>
      </c>
      <c r="DF216" s="1" t="s">
        <v>788</v>
      </c>
      <c r="DG216" s="1" t="s">
        <v>789</v>
      </c>
    </row>
    <row r="217" spans="1:111">
      <c r="A217" s="232" t="s">
        <v>4537</v>
      </c>
      <c r="B217" s="1" t="s">
        <v>699</v>
      </c>
      <c r="C217" s="1" t="s">
        <v>700</v>
      </c>
      <c r="D217" s="1" t="s">
        <v>785</v>
      </c>
      <c r="E217" s="1" t="s">
        <v>786</v>
      </c>
      <c r="F217" s="1" t="s">
        <v>787</v>
      </c>
      <c r="G217" s="1" t="s">
        <v>36</v>
      </c>
      <c r="H217" s="228">
        <v>46227</v>
      </c>
      <c r="I217" s="1" t="s">
        <v>556</v>
      </c>
      <c r="J217" s="1" t="s">
        <v>2580</v>
      </c>
      <c r="K217" s="1" t="s">
        <v>2938</v>
      </c>
      <c r="L217" s="1" t="s">
        <v>788</v>
      </c>
      <c r="M217" s="1" t="s">
        <v>789</v>
      </c>
      <c r="N217" s="1" t="s">
        <v>776</v>
      </c>
      <c r="O217" s="1" t="s">
        <v>777</v>
      </c>
      <c r="P217" s="1" t="s">
        <v>196</v>
      </c>
      <c r="Q217" s="1" t="s">
        <v>196</v>
      </c>
      <c r="R217" s="229">
        <v>0</v>
      </c>
      <c r="S217" s="229">
        <v>0.39930555555555558</v>
      </c>
      <c r="T217" s="1" t="s">
        <v>707</v>
      </c>
      <c r="U217" s="1" t="s">
        <v>196</v>
      </c>
      <c r="V217" s="1" t="s">
        <v>196</v>
      </c>
      <c r="W217" s="1" t="s">
        <v>196</v>
      </c>
      <c r="X217" s="1" t="s">
        <v>196</v>
      </c>
      <c r="Y217" s="1" t="s">
        <v>196</v>
      </c>
      <c r="Z217" s="1" t="s">
        <v>196</v>
      </c>
      <c r="AA217" s="1" t="s">
        <v>721</v>
      </c>
      <c r="AB217" s="1" t="s">
        <v>707</v>
      </c>
      <c r="AC217" s="1" t="s">
        <v>810</v>
      </c>
      <c r="AD217" s="1" t="s">
        <v>1023</v>
      </c>
      <c r="AE217" s="1" t="s">
        <v>806</v>
      </c>
      <c r="AF217" s="1" t="s">
        <v>276</v>
      </c>
      <c r="AG217" s="1" t="s">
        <v>196</v>
      </c>
      <c r="AH217" s="1" t="s">
        <v>105</v>
      </c>
      <c r="AI217" s="1" t="s">
        <v>807</v>
      </c>
      <c r="AJ217" s="1" t="s">
        <v>276</v>
      </c>
      <c r="AK217" s="1" t="s">
        <v>196</v>
      </c>
      <c r="AL217" s="1" t="s">
        <v>122</v>
      </c>
      <c r="AM217" s="1">
        <v>3300</v>
      </c>
      <c r="AN217" s="1">
        <v>3900</v>
      </c>
      <c r="AO217" s="1">
        <v>600</v>
      </c>
      <c r="AP217" s="1">
        <v>600</v>
      </c>
      <c r="AQ217" s="1">
        <v>0</v>
      </c>
      <c r="AR217" s="228">
        <v>46213</v>
      </c>
      <c r="AS217" s="228">
        <v>46221</v>
      </c>
      <c r="AT217" s="228">
        <v>46217</v>
      </c>
      <c r="AU217" s="228">
        <v>46227</v>
      </c>
      <c r="AV217" s="1" t="s">
        <v>491</v>
      </c>
      <c r="AW217" s="1" t="s">
        <v>196</v>
      </c>
      <c r="AX217" s="1" t="s">
        <v>196</v>
      </c>
      <c r="AY217" s="1" t="s">
        <v>710</v>
      </c>
      <c r="AZ217" s="1" t="s">
        <v>711</v>
      </c>
      <c r="BA217" s="1" t="s">
        <v>196</v>
      </c>
      <c r="BB217" s="228">
        <v>46221</v>
      </c>
      <c r="BC217" s="228">
        <v>46221</v>
      </c>
      <c r="BD217" s="1" t="s">
        <v>712</v>
      </c>
      <c r="BE217" s="228">
        <v>46227</v>
      </c>
      <c r="BF217" s="1" t="s">
        <v>712</v>
      </c>
      <c r="BG217" s="228">
        <v>46227</v>
      </c>
      <c r="BH217" s="1">
        <v>3900</v>
      </c>
      <c r="BI217" s="1">
        <v>3300</v>
      </c>
      <c r="BJ217" s="1" t="s">
        <v>808</v>
      </c>
      <c r="BK217" s="1" t="s">
        <v>196</v>
      </c>
      <c r="BL217" s="1" t="s">
        <v>196</v>
      </c>
      <c r="BM217" s="1" t="s">
        <v>196</v>
      </c>
      <c r="BN217" s="1" t="s">
        <v>196</v>
      </c>
      <c r="BO217" s="1" t="s">
        <v>196</v>
      </c>
      <c r="BP217" s="1" t="s">
        <v>196</v>
      </c>
      <c r="BQ217" s="1" t="s">
        <v>196</v>
      </c>
      <c r="BR217" s="1" t="s">
        <v>196</v>
      </c>
      <c r="BS217" s="1" t="s">
        <v>196</v>
      </c>
      <c r="BT217" s="1" t="s">
        <v>806</v>
      </c>
      <c r="BU217" s="1" t="s">
        <v>196</v>
      </c>
      <c r="BV217" s="1" t="s">
        <v>196</v>
      </c>
      <c r="BW217" s="1" t="s">
        <v>196</v>
      </c>
      <c r="BX217" s="1" t="s">
        <v>196</v>
      </c>
      <c r="BY217" s="1" t="s">
        <v>196</v>
      </c>
      <c r="BZ217" s="1" t="s">
        <v>196</v>
      </c>
      <c r="CA217" s="1" t="s">
        <v>196</v>
      </c>
      <c r="CB217" s="1" t="s">
        <v>196</v>
      </c>
      <c r="CC217" s="1" t="s">
        <v>196</v>
      </c>
      <c r="CD217" s="1" t="s">
        <v>809</v>
      </c>
      <c r="CE217" s="1" t="s">
        <v>196</v>
      </c>
      <c r="CF217" s="1" t="s">
        <v>196</v>
      </c>
      <c r="CG217" s="1" t="s">
        <v>196</v>
      </c>
      <c r="CH217" s="1" t="s">
        <v>196</v>
      </c>
      <c r="CI217" s="1" t="s">
        <v>196</v>
      </c>
      <c r="CJ217" s="1" t="s">
        <v>196</v>
      </c>
      <c r="CK217" s="1" t="s">
        <v>196</v>
      </c>
      <c r="CL217" s="1" t="s">
        <v>196</v>
      </c>
      <c r="CM217" s="1" t="s">
        <v>196</v>
      </c>
      <c r="CN217" s="1" t="s">
        <v>807</v>
      </c>
      <c r="CO217" s="1" t="s">
        <v>196</v>
      </c>
      <c r="CP217" s="1" t="s">
        <v>196</v>
      </c>
      <c r="CQ217" s="1" t="s">
        <v>196</v>
      </c>
      <c r="CR217" s="1" t="s">
        <v>196</v>
      </c>
      <c r="CS217" s="1" t="s">
        <v>196</v>
      </c>
      <c r="CT217" s="1" t="s">
        <v>196</v>
      </c>
      <c r="CU217" s="1" t="s">
        <v>196</v>
      </c>
      <c r="CV217" s="1" t="s">
        <v>196</v>
      </c>
      <c r="CW217" s="1" t="s">
        <v>196</v>
      </c>
      <c r="CX217" s="1" t="s">
        <v>3221</v>
      </c>
      <c r="CY217" s="1" t="s">
        <v>3222</v>
      </c>
      <c r="CZ217" s="1" t="s">
        <v>3222</v>
      </c>
      <c r="DA217" s="1" t="s">
        <v>3225</v>
      </c>
      <c r="DB217" s="1" t="s">
        <v>3293</v>
      </c>
      <c r="DC217" s="1" t="s">
        <v>707</v>
      </c>
      <c r="DD217" s="1" t="s">
        <v>721</v>
      </c>
      <c r="DE217" s="1" t="s">
        <v>707</v>
      </c>
      <c r="DF217" s="1" t="s">
        <v>788</v>
      </c>
      <c r="DG217" s="1" t="s">
        <v>789</v>
      </c>
    </row>
    <row r="218" spans="1:111">
      <c r="A218" s="232" t="s">
        <v>4537</v>
      </c>
      <c r="B218" s="1" t="s">
        <v>699</v>
      </c>
      <c r="C218" s="1" t="s">
        <v>700</v>
      </c>
      <c r="D218" s="1" t="s">
        <v>851</v>
      </c>
      <c r="E218" s="1" t="s">
        <v>852</v>
      </c>
      <c r="F218" s="1" t="s">
        <v>855</v>
      </c>
      <c r="G218" s="1" t="s">
        <v>39</v>
      </c>
      <c r="H218" s="228">
        <v>46227</v>
      </c>
      <c r="I218" s="1" t="s">
        <v>149</v>
      </c>
      <c r="J218" s="1" t="s">
        <v>2948</v>
      </c>
      <c r="K218" s="1" t="s">
        <v>2951</v>
      </c>
      <c r="L218" s="1" t="s">
        <v>713</v>
      </c>
      <c r="M218" s="1" t="s">
        <v>714</v>
      </c>
      <c r="N218" s="1" t="s">
        <v>716</v>
      </c>
      <c r="O218" s="1" t="s">
        <v>717</v>
      </c>
      <c r="P218" s="1" t="s">
        <v>705</v>
      </c>
      <c r="Q218" s="1" t="s">
        <v>706</v>
      </c>
      <c r="R218" s="229">
        <v>0</v>
      </c>
      <c r="S218" s="229">
        <v>0.6166666666666667</v>
      </c>
      <c r="T218" s="1" t="s">
        <v>707</v>
      </c>
      <c r="U218" s="1" t="s">
        <v>196</v>
      </c>
      <c r="V218" s="1" t="s">
        <v>196</v>
      </c>
      <c r="W218" s="1" t="s">
        <v>196</v>
      </c>
      <c r="X218" s="1" t="s">
        <v>196</v>
      </c>
      <c r="Y218" s="1" t="s">
        <v>196</v>
      </c>
      <c r="Z218" s="1" t="s">
        <v>196</v>
      </c>
      <c r="AA218" s="1" t="s">
        <v>744</v>
      </c>
      <c r="AB218" s="1" t="s">
        <v>743</v>
      </c>
      <c r="AC218" s="1" t="s">
        <v>2022</v>
      </c>
      <c r="AD218" s="1" t="s">
        <v>2952</v>
      </c>
      <c r="AE218" s="1" t="s">
        <v>196</v>
      </c>
      <c r="AF218" s="1" t="s">
        <v>196</v>
      </c>
      <c r="AG218" s="1" t="s">
        <v>196</v>
      </c>
      <c r="AH218" s="1" t="s">
        <v>196</v>
      </c>
      <c r="AI218" s="1" t="s">
        <v>826</v>
      </c>
      <c r="AJ218" s="1" t="s">
        <v>276</v>
      </c>
      <c r="AK218" s="1" t="s">
        <v>88</v>
      </c>
      <c r="AL218" s="1" t="s">
        <v>14</v>
      </c>
      <c r="AM218" s="1">
        <v>20000</v>
      </c>
      <c r="AN218" s="1">
        <v>10000</v>
      </c>
      <c r="AO218" s="1">
        <v>6600</v>
      </c>
      <c r="AP218" s="1">
        <v>6600</v>
      </c>
      <c r="AQ218" s="1">
        <v>13200</v>
      </c>
      <c r="AR218" s="228">
        <v>46224</v>
      </c>
      <c r="AS218" s="228">
        <v>46232</v>
      </c>
      <c r="AT218" s="228">
        <v>46226</v>
      </c>
      <c r="AU218" s="228">
        <v>46227</v>
      </c>
      <c r="AV218" s="1" t="s">
        <v>39</v>
      </c>
      <c r="AW218" s="1" t="s">
        <v>196</v>
      </c>
      <c r="AX218" s="1" t="s">
        <v>196</v>
      </c>
      <c r="AY218" s="1" t="s">
        <v>710</v>
      </c>
      <c r="AZ218" s="1" t="s">
        <v>711</v>
      </c>
      <c r="BA218" s="1" t="s">
        <v>196</v>
      </c>
      <c r="BB218" s="228">
        <v>46232</v>
      </c>
      <c r="BC218" s="228">
        <v>46232</v>
      </c>
      <c r="BD218" s="1" t="s">
        <v>712</v>
      </c>
      <c r="BE218" s="228">
        <v>46227</v>
      </c>
      <c r="BF218" s="1" t="s">
        <v>712</v>
      </c>
      <c r="BG218" s="228">
        <v>46227</v>
      </c>
      <c r="BH218" s="1">
        <v>10000</v>
      </c>
      <c r="BI218" s="1">
        <v>20000</v>
      </c>
      <c r="BJ218" s="1" t="s">
        <v>859</v>
      </c>
      <c r="BK218" s="1" t="s">
        <v>860</v>
      </c>
      <c r="BL218" s="1" t="s">
        <v>196</v>
      </c>
      <c r="BM218" s="1" t="s">
        <v>196</v>
      </c>
      <c r="BN218" s="1" t="s">
        <v>196</v>
      </c>
      <c r="BO218" s="1" t="s">
        <v>196</v>
      </c>
      <c r="BP218" s="1" t="s">
        <v>196</v>
      </c>
      <c r="BQ218" s="1" t="s">
        <v>196</v>
      </c>
      <c r="BR218" s="1" t="s">
        <v>196</v>
      </c>
      <c r="BS218" s="1" t="s">
        <v>196</v>
      </c>
      <c r="BT218" s="1" t="s">
        <v>861</v>
      </c>
      <c r="BU218" s="1" t="s">
        <v>862</v>
      </c>
      <c r="BV218" s="1" t="s">
        <v>196</v>
      </c>
      <c r="BW218" s="1" t="s">
        <v>196</v>
      </c>
      <c r="BX218" s="1" t="s">
        <v>196</v>
      </c>
      <c r="BY218" s="1" t="s">
        <v>196</v>
      </c>
      <c r="BZ218" s="1" t="s">
        <v>196</v>
      </c>
      <c r="CA218" s="1" t="s">
        <v>196</v>
      </c>
      <c r="CB218" s="1" t="s">
        <v>196</v>
      </c>
      <c r="CC218" s="1" t="s">
        <v>196</v>
      </c>
      <c r="CD218" s="1" t="s">
        <v>827</v>
      </c>
      <c r="CE218" s="1" t="s">
        <v>196</v>
      </c>
      <c r="CF218" s="1" t="s">
        <v>196</v>
      </c>
      <c r="CG218" s="1" t="s">
        <v>196</v>
      </c>
      <c r="CH218" s="1" t="s">
        <v>196</v>
      </c>
      <c r="CI218" s="1" t="s">
        <v>196</v>
      </c>
      <c r="CJ218" s="1" t="s">
        <v>196</v>
      </c>
      <c r="CK218" s="1" t="s">
        <v>196</v>
      </c>
      <c r="CL218" s="1" t="s">
        <v>196</v>
      </c>
      <c r="CM218" s="1" t="s">
        <v>196</v>
      </c>
      <c r="CN218" s="1" t="s">
        <v>826</v>
      </c>
      <c r="CO218" s="1" t="s">
        <v>196</v>
      </c>
      <c r="CP218" s="1" t="s">
        <v>196</v>
      </c>
      <c r="CQ218" s="1" t="s">
        <v>196</v>
      </c>
      <c r="CR218" s="1" t="s">
        <v>196</v>
      </c>
      <c r="CS218" s="1" t="s">
        <v>196</v>
      </c>
      <c r="CT218" s="1" t="s">
        <v>196</v>
      </c>
      <c r="CU218" s="1" t="s">
        <v>196</v>
      </c>
      <c r="CV218" s="1" t="s">
        <v>196</v>
      </c>
      <c r="CW218" s="1" t="s">
        <v>196</v>
      </c>
      <c r="CX218" s="1" t="s">
        <v>3221</v>
      </c>
      <c r="CY218" s="1" t="s">
        <v>3222</v>
      </c>
      <c r="CZ218" s="1" t="s">
        <v>3222</v>
      </c>
      <c r="DA218" s="1" t="s">
        <v>3377</v>
      </c>
      <c r="DB218" s="1" t="s">
        <v>3310</v>
      </c>
      <c r="DC218" s="1" t="s">
        <v>743</v>
      </c>
      <c r="DD218" s="1" t="s">
        <v>744</v>
      </c>
      <c r="DE218" s="1" t="s">
        <v>707</v>
      </c>
      <c r="DF218" s="1" t="s">
        <v>705</v>
      </c>
      <c r="DG218" s="1" t="s">
        <v>706</v>
      </c>
    </row>
    <row r="219" spans="1:111">
      <c r="A219" s="232" t="s">
        <v>4537</v>
      </c>
      <c r="B219" s="1" t="s">
        <v>699</v>
      </c>
      <c r="C219" s="1" t="s">
        <v>700</v>
      </c>
      <c r="D219" s="1" t="s">
        <v>851</v>
      </c>
      <c r="E219" s="1" t="s">
        <v>852</v>
      </c>
      <c r="F219" s="1" t="s">
        <v>855</v>
      </c>
      <c r="G219" s="1" t="s">
        <v>39</v>
      </c>
      <c r="H219" s="228">
        <v>46227</v>
      </c>
      <c r="I219" s="1" t="s">
        <v>591</v>
      </c>
      <c r="J219" s="1" t="s">
        <v>2953</v>
      </c>
      <c r="K219" s="1" t="s">
        <v>2954</v>
      </c>
      <c r="L219" s="1" t="s">
        <v>713</v>
      </c>
      <c r="M219" s="1" t="s">
        <v>714</v>
      </c>
      <c r="N219" s="1" t="s">
        <v>716</v>
      </c>
      <c r="O219" s="1" t="s">
        <v>717</v>
      </c>
      <c r="P219" s="1" t="s">
        <v>705</v>
      </c>
      <c r="Q219" s="1" t="s">
        <v>706</v>
      </c>
      <c r="R219" s="229">
        <v>0</v>
      </c>
      <c r="S219" s="229">
        <v>0.72916666666666663</v>
      </c>
      <c r="T219" s="1" t="s">
        <v>726</v>
      </c>
      <c r="U219" s="1" t="s">
        <v>713</v>
      </c>
      <c r="V219" s="1" t="s">
        <v>714</v>
      </c>
      <c r="W219" s="1" t="s">
        <v>716</v>
      </c>
      <c r="X219" s="1" t="s">
        <v>717</v>
      </c>
      <c r="Y219" s="1" t="s">
        <v>705</v>
      </c>
      <c r="Z219" s="1" t="s">
        <v>706</v>
      </c>
      <c r="AA219" s="1" t="s">
        <v>726</v>
      </c>
      <c r="AB219" s="1" t="s">
        <v>737</v>
      </c>
      <c r="AC219" s="1" t="s">
        <v>1112</v>
      </c>
      <c r="AD219" s="1" t="s">
        <v>1073</v>
      </c>
      <c r="AE219" s="1" t="s">
        <v>858</v>
      </c>
      <c r="AF219" s="1" t="s">
        <v>276</v>
      </c>
      <c r="AG219" s="1" t="s">
        <v>91</v>
      </c>
      <c r="AH219" s="1" t="s">
        <v>14</v>
      </c>
      <c r="AI219" s="1" t="s">
        <v>1060</v>
      </c>
      <c r="AJ219" s="1" t="s">
        <v>276</v>
      </c>
      <c r="AK219" s="1" t="s">
        <v>91</v>
      </c>
      <c r="AL219" s="1" t="s">
        <v>14</v>
      </c>
      <c r="AM219" s="1">
        <v>8000</v>
      </c>
      <c r="AN219" s="1">
        <v>4000</v>
      </c>
      <c r="AO219" s="1">
        <v>3000</v>
      </c>
      <c r="AP219" s="1">
        <v>3000</v>
      </c>
      <c r="AQ219" s="1">
        <v>6000</v>
      </c>
      <c r="AR219" s="228">
        <v>46227</v>
      </c>
      <c r="AS219" s="228">
        <v>46233</v>
      </c>
      <c r="AT219" s="228">
        <v>46227</v>
      </c>
      <c r="AU219" s="228">
        <v>46230</v>
      </c>
      <c r="AV219" s="1" t="s">
        <v>39</v>
      </c>
      <c r="AW219" s="1" t="s">
        <v>196</v>
      </c>
      <c r="AX219" s="1" t="s">
        <v>196</v>
      </c>
      <c r="AY219" s="1" t="s">
        <v>710</v>
      </c>
      <c r="AZ219" s="1" t="s">
        <v>711</v>
      </c>
      <c r="BA219" s="1" t="s">
        <v>196</v>
      </c>
      <c r="BB219" s="228">
        <v>46233</v>
      </c>
      <c r="BC219" s="228">
        <v>46233</v>
      </c>
      <c r="BD219" s="1" t="s">
        <v>712</v>
      </c>
      <c r="BE219" s="228">
        <v>46230</v>
      </c>
      <c r="BF219" s="1" t="s">
        <v>712</v>
      </c>
      <c r="BG219" s="228">
        <v>46230</v>
      </c>
      <c r="BH219" s="1">
        <v>4000</v>
      </c>
      <c r="BI219" s="1">
        <v>8000</v>
      </c>
      <c r="BJ219" s="1" t="s">
        <v>1057</v>
      </c>
      <c r="BK219" s="1" t="s">
        <v>196</v>
      </c>
      <c r="BL219" s="1" t="s">
        <v>196</v>
      </c>
      <c r="BM219" s="1" t="s">
        <v>196</v>
      </c>
      <c r="BN219" s="1" t="s">
        <v>196</v>
      </c>
      <c r="BO219" s="1" t="s">
        <v>196</v>
      </c>
      <c r="BP219" s="1" t="s">
        <v>196</v>
      </c>
      <c r="BQ219" s="1" t="s">
        <v>196</v>
      </c>
      <c r="BR219" s="1" t="s">
        <v>196</v>
      </c>
      <c r="BS219" s="1" t="s">
        <v>196</v>
      </c>
      <c r="BT219" s="1" t="s">
        <v>858</v>
      </c>
      <c r="BU219" s="1" t="s">
        <v>196</v>
      </c>
      <c r="BV219" s="1" t="s">
        <v>196</v>
      </c>
      <c r="BW219" s="1" t="s">
        <v>196</v>
      </c>
      <c r="BX219" s="1" t="s">
        <v>196</v>
      </c>
      <c r="BY219" s="1" t="s">
        <v>196</v>
      </c>
      <c r="BZ219" s="1" t="s">
        <v>196</v>
      </c>
      <c r="CA219" s="1" t="s">
        <v>196</v>
      </c>
      <c r="CB219" s="1" t="s">
        <v>196</v>
      </c>
      <c r="CC219" s="1" t="s">
        <v>196</v>
      </c>
      <c r="CD219" s="1" t="s">
        <v>1061</v>
      </c>
      <c r="CE219" s="1" t="s">
        <v>196</v>
      </c>
      <c r="CF219" s="1" t="s">
        <v>196</v>
      </c>
      <c r="CG219" s="1" t="s">
        <v>196</v>
      </c>
      <c r="CH219" s="1" t="s">
        <v>196</v>
      </c>
      <c r="CI219" s="1" t="s">
        <v>196</v>
      </c>
      <c r="CJ219" s="1" t="s">
        <v>196</v>
      </c>
      <c r="CK219" s="1" t="s">
        <v>196</v>
      </c>
      <c r="CL219" s="1" t="s">
        <v>196</v>
      </c>
      <c r="CM219" s="1" t="s">
        <v>196</v>
      </c>
      <c r="CN219" s="1" t="s">
        <v>1060</v>
      </c>
      <c r="CO219" s="1" t="s">
        <v>196</v>
      </c>
      <c r="CP219" s="1" t="s">
        <v>196</v>
      </c>
      <c r="CQ219" s="1" t="s">
        <v>196</v>
      </c>
      <c r="CR219" s="1" t="s">
        <v>196</v>
      </c>
      <c r="CS219" s="1" t="s">
        <v>196</v>
      </c>
      <c r="CT219" s="1" t="s">
        <v>196</v>
      </c>
      <c r="CU219" s="1" t="s">
        <v>196</v>
      </c>
      <c r="CV219" s="1" t="s">
        <v>196</v>
      </c>
      <c r="CW219" s="1" t="s">
        <v>196</v>
      </c>
      <c r="CX219" s="1" t="s">
        <v>3221</v>
      </c>
      <c r="CY219" s="1" t="s">
        <v>3222</v>
      </c>
      <c r="CZ219" s="1" t="s">
        <v>3222</v>
      </c>
      <c r="DA219" s="1" t="s">
        <v>3310</v>
      </c>
      <c r="DB219" s="1" t="s">
        <v>3287</v>
      </c>
      <c r="DC219" s="1" t="s">
        <v>737</v>
      </c>
      <c r="DD219" s="1" t="s">
        <v>726</v>
      </c>
      <c r="DE219" s="1" t="s">
        <v>726</v>
      </c>
      <c r="DF219" s="1" t="s">
        <v>705</v>
      </c>
      <c r="DG219" s="1" t="s">
        <v>706</v>
      </c>
    </row>
    <row r="220" spans="1:111">
      <c r="A220" s="232" t="s">
        <v>4537</v>
      </c>
      <c r="B220" s="1" t="s">
        <v>699</v>
      </c>
      <c r="C220" s="1" t="s">
        <v>700</v>
      </c>
      <c r="D220" s="1" t="s">
        <v>851</v>
      </c>
      <c r="E220" s="1" t="s">
        <v>852</v>
      </c>
      <c r="F220" s="1" t="s">
        <v>855</v>
      </c>
      <c r="G220" s="1" t="s">
        <v>39</v>
      </c>
      <c r="H220" s="228">
        <v>46227</v>
      </c>
      <c r="I220" s="1" t="s">
        <v>2528</v>
      </c>
      <c r="J220" s="1" t="s">
        <v>2955</v>
      </c>
      <c r="K220" s="1" t="s">
        <v>2956</v>
      </c>
      <c r="L220" s="1" t="s">
        <v>713</v>
      </c>
      <c r="M220" s="1" t="s">
        <v>714</v>
      </c>
      <c r="N220" s="1" t="s">
        <v>716</v>
      </c>
      <c r="O220" s="1" t="s">
        <v>717</v>
      </c>
      <c r="P220" s="1" t="s">
        <v>705</v>
      </c>
      <c r="Q220" s="1" t="s">
        <v>706</v>
      </c>
      <c r="R220" s="229">
        <v>0</v>
      </c>
      <c r="S220" s="229">
        <v>0.40902777777777777</v>
      </c>
      <c r="T220" s="1" t="s">
        <v>742</v>
      </c>
      <c r="U220" s="1" t="s">
        <v>713</v>
      </c>
      <c r="V220" s="1" t="s">
        <v>714</v>
      </c>
      <c r="W220" s="1" t="s">
        <v>716</v>
      </c>
      <c r="X220" s="1" t="s">
        <v>717</v>
      </c>
      <c r="Y220" s="1" t="s">
        <v>705</v>
      </c>
      <c r="Z220" s="1" t="s">
        <v>706</v>
      </c>
      <c r="AA220" s="1" t="s">
        <v>721</v>
      </c>
      <c r="AB220" s="1" t="s">
        <v>707</v>
      </c>
      <c r="AC220" s="1" t="s">
        <v>988</v>
      </c>
      <c r="AD220" s="1" t="s">
        <v>2841</v>
      </c>
      <c r="AE220" s="1" t="s">
        <v>117</v>
      </c>
      <c r="AF220" s="1" t="s">
        <v>196</v>
      </c>
      <c r="AG220" s="1" t="s">
        <v>196</v>
      </c>
      <c r="AH220" s="1" t="s">
        <v>196</v>
      </c>
      <c r="AI220" s="1" t="s">
        <v>120</v>
      </c>
      <c r="AJ220" s="1" t="s">
        <v>196</v>
      </c>
      <c r="AK220" s="1" t="s">
        <v>196</v>
      </c>
      <c r="AL220" s="1" t="s">
        <v>196</v>
      </c>
      <c r="AM220" s="1">
        <v>950</v>
      </c>
      <c r="AN220" s="1">
        <v>1000</v>
      </c>
      <c r="AO220" s="1">
        <v>1000</v>
      </c>
      <c r="AP220" s="1">
        <v>1000</v>
      </c>
      <c r="AQ220" s="1">
        <v>950</v>
      </c>
      <c r="AR220" s="228">
        <v>46227</v>
      </c>
      <c r="AS220" s="228">
        <v>46231</v>
      </c>
      <c r="AT220" s="228">
        <v>46227</v>
      </c>
      <c r="AU220" s="228">
        <v>46227</v>
      </c>
      <c r="AV220" s="1" t="s">
        <v>829</v>
      </c>
      <c r="AW220" s="1" t="s">
        <v>196</v>
      </c>
      <c r="AX220" s="1" t="s">
        <v>196</v>
      </c>
      <c r="AY220" s="1" t="s">
        <v>764</v>
      </c>
      <c r="AZ220" s="1" t="s">
        <v>765</v>
      </c>
      <c r="BA220" s="1" t="s">
        <v>196</v>
      </c>
      <c r="BB220" s="228">
        <v>46231</v>
      </c>
      <c r="BC220" s="228">
        <v>46231</v>
      </c>
      <c r="BD220" s="1" t="s">
        <v>712</v>
      </c>
      <c r="BE220" s="228">
        <v>46227</v>
      </c>
      <c r="BF220" s="1" t="s">
        <v>712</v>
      </c>
      <c r="BG220" s="228">
        <v>46230</v>
      </c>
      <c r="BH220" s="1">
        <v>1000</v>
      </c>
      <c r="BI220" s="1">
        <v>950</v>
      </c>
      <c r="BJ220" s="1" t="s">
        <v>947</v>
      </c>
      <c r="BK220" s="1" t="s">
        <v>196</v>
      </c>
      <c r="BL220" s="1" t="s">
        <v>196</v>
      </c>
      <c r="BM220" s="1" t="s">
        <v>196</v>
      </c>
      <c r="BN220" s="1" t="s">
        <v>196</v>
      </c>
      <c r="BO220" s="1" t="s">
        <v>196</v>
      </c>
      <c r="BP220" s="1" t="s">
        <v>196</v>
      </c>
      <c r="BQ220" s="1" t="s">
        <v>196</v>
      </c>
      <c r="BR220" s="1" t="s">
        <v>196</v>
      </c>
      <c r="BS220" s="1" t="s">
        <v>196</v>
      </c>
      <c r="BT220" s="1" t="s">
        <v>117</v>
      </c>
      <c r="BU220" s="1" t="s">
        <v>196</v>
      </c>
      <c r="BV220" s="1" t="s">
        <v>196</v>
      </c>
      <c r="BW220" s="1" t="s">
        <v>196</v>
      </c>
      <c r="BX220" s="1" t="s">
        <v>196</v>
      </c>
      <c r="BY220" s="1" t="s">
        <v>196</v>
      </c>
      <c r="BZ220" s="1" t="s">
        <v>196</v>
      </c>
      <c r="CA220" s="1" t="s">
        <v>196</v>
      </c>
      <c r="CB220" s="1" t="s">
        <v>196</v>
      </c>
      <c r="CC220" s="1" t="s">
        <v>196</v>
      </c>
      <c r="CD220" s="1" t="s">
        <v>830</v>
      </c>
      <c r="CE220" s="1" t="s">
        <v>196</v>
      </c>
      <c r="CF220" s="1" t="s">
        <v>196</v>
      </c>
      <c r="CG220" s="1" t="s">
        <v>196</v>
      </c>
      <c r="CH220" s="1" t="s">
        <v>196</v>
      </c>
      <c r="CI220" s="1" t="s">
        <v>196</v>
      </c>
      <c r="CJ220" s="1" t="s">
        <v>196</v>
      </c>
      <c r="CK220" s="1" t="s">
        <v>196</v>
      </c>
      <c r="CL220" s="1" t="s">
        <v>196</v>
      </c>
      <c r="CM220" s="1" t="s">
        <v>196</v>
      </c>
      <c r="CN220" s="1" t="s">
        <v>120</v>
      </c>
      <c r="CO220" s="1" t="s">
        <v>196</v>
      </c>
      <c r="CP220" s="1" t="s">
        <v>196</v>
      </c>
      <c r="CQ220" s="1" t="s">
        <v>196</v>
      </c>
      <c r="CR220" s="1" t="s">
        <v>196</v>
      </c>
      <c r="CS220" s="1" t="s">
        <v>196</v>
      </c>
      <c r="CT220" s="1" t="s">
        <v>196</v>
      </c>
      <c r="CU220" s="1" t="s">
        <v>196</v>
      </c>
      <c r="CV220" s="1" t="s">
        <v>196</v>
      </c>
      <c r="CW220" s="1" t="s">
        <v>196</v>
      </c>
      <c r="CX220" s="1" t="s">
        <v>3221</v>
      </c>
      <c r="CY220" s="1" t="s">
        <v>3222</v>
      </c>
      <c r="CZ220" s="1" t="s">
        <v>3222</v>
      </c>
      <c r="DA220" s="1" t="s">
        <v>3225</v>
      </c>
      <c r="DB220" s="1" t="s">
        <v>3377</v>
      </c>
      <c r="DC220" s="1" t="s">
        <v>707</v>
      </c>
      <c r="DD220" s="1" t="s">
        <v>721</v>
      </c>
      <c r="DE220" s="1" t="s">
        <v>742</v>
      </c>
      <c r="DF220" s="1" t="s">
        <v>705</v>
      </c>
      <c r="DG220" s="1" t="s">
        <v>706</v>
      </c>
    </row>
    <row r="221" spans="1:111">
      <c r="A221" s="232" t="s">
        <v>4537</v>
      </c>
      <c r="B221" s="1" t="s">
        <v>699</v>
      </c>
      <c r="C221" s="1" t="s">
        <v>700</v>
      </c>
      <c r="D221" s="1" t="s">
        <v>869</v>
      </c>
      <c r="E221" s="1" t="s">
        <v>870</v>
      </c>
      <c r="F221" s="1" t="s">
        <v>877</v>
      </c>
      <c r="G221" s="1" t="s">
        <v>502</v>
      </c>
      <c r="H221" s="228">
        <v>46227</v>
      </c>
      <c r="I221" s="1" t="s">
        <v>555</v>
      </c>
      <c r="J221" s="1" t="s">
        <v>2813</v>
      </c>
      <c r="K221" s="1" t="s">
        <v>2965</v>
      </c>
      <c r="L221" s="1" t="s">
        <v>796</v>
      </c>
      <c r="M221" s="1" t="s">
        <v>797</v>
      </c>
      <c r="N221" s="1" t="s">
        <v>196</v>
      </c>
      <c r="O221" s="1" t="s">
        <v>196</v>
      </c>
      <c r="P221" s="1" t="s">
        <v>196</v>
      </c>
      <c r="Q221" s="1" t="s">
        <v>196</v>
      </c>
      <c r="R221" s="229">
        <v>0</v>
      </c>
      <c r="S221" s="229">
        <v>0.70833333333333337</v>
      </c>
      <c r="T221" s="1" t="s">
        <v>707</v>
      </c>
      <c r="U221" s="1" t="s">
        <v>196</v>
      </c>
      <c r="V221" s="1" t="s">
        <v>196</v>
      </c>
      <c r="W221" s="1" t="s">
        <v>196</v>
      </c>
      <c r="X221" s="1" t="s">
        <v>196</v>
      </c>
      <c r="Y221" s="1" t="s">
        <v>196</v>
      </c>
      <c r="Z221" s="1" t="s">
        <v>196</v>
      </c>
      <c r="AA221" s="1" t="s">
        <v>707</v>
      </c>
      <c r="AB221" s="1" t="s">
        <v>707</v>
      </c>
      <c r="AC221" s="1" t="s">
        <v>707</v>
      </c>
      <c r="AD221" s="1" t="s">
        <v>707</v>
      </c>
      <c r="AE221" s="1" t="s">
        <v>878</v>
      </c>
      <c r="AF221" s="1" t="s">
        <v>276</v>
      </c>
      <c r="AG221" s="1" t="s">
        <v>196</v>
      </c>
      <c r="AH221" s="1" t="s">
        <v>105</v>
      </c>
      <c r="AI221" s="1" t="s">
        <v>906</v>
      </c>
      <c r="AJ221" s="1" t="s">
        <v>276</v>
      </c>
      <c r="AK221" s="1" t="s">
        <v>196</v>
      </c>
      <c r="AL221" s="1" t="s">
        <v>122</v>
      </c>
      <c r="AM221" s="1">
        <v>1200</v>
      </c>
      <c r="AN221" s="1">
        <v>2700</v>
      </c>
      <c r="AO221" s="1">
        <v>0</v>
      </c>
      <c r="AP221" s="1">
        <v>0</v>
      </c>
      <c r="AQ221" s="1">
        <v>0</v>
      </c>
      <c r="AR221" s="228">
        <v>46213</v>
      </c>
      <c r="AS221" s="228">
        <v>46225</v>
      </c>
      <c r="AT221" s="228">
        <v>46220</v>
      </c>
      <c r="AU221" s="228">
        <v>46220</v>
      </c>
      <c r="AV221" s="1" t="s">
        <v>491</v>
      </c>
      <c r="AW221" s="1" t="s">
        <v>196</v>
      </c>
      <c r="AX221" s="1" t="s">
        <v>196</v>
      </c>
      <c r="AY221" s="1" t="s">
        <v>710</v>
      </c>
      <c r="AZ221" s="1" t="s">
        <v>711</v>
      </c>
      <c r="BA221" s="1" t="s">
        <v>196</v>
      </c>
      <c r="BB221" s="228">
        <v>46225</v>
      </c>
      <c r="BC221" s="228">
        <v>46225</v>
      </c>
      <c r="BD221" s="1" t="s">
        <v>712</v>
      </c>
      <c r="BE221" s="228">
        <v>46227</v>
      </c>
      <c r="BF221" s="1" t="s">
        <v>712</v>
      </c>
      <c r="BG221" s="228">
        <v>46227</v>
      </c>
      <c r="BH221" s="1">
        <v>2700</v>
      </c>
      <c r="BI221" s="1">
        <v>1200</v>
      </c>
      <c r="BJ221" s="1" t="s">
        <v>879</v>
      </c>
      <c r="BK221" s="1" t="s">
        <v>196</v>
      </c>
      <c r="BL221" s="1" t="s">
        <v>196</v>
      </c>
      <c r="BM221" s="1" t="s">
        <v>196</v>
      </c>
      <c r="BN221" s="1" t="s">
        <v>196</v>
      </c>
      <c r="BO221" s="1" t="s">
        <v>196</v>
      </c>
      <c r="BP221" s="1" t="s">
        <v>196</v>
      </c>
      <c r="BQ221" s="1" t="s">
        <v>196</v>
      </c>
      <c r="BR221" s="1" t="s">
        <v>196</v>
      </c>
      <c r="BS221" s="1" t="s">
        <v>196</v>
      </c>
      <c r="BT221" s="1" t="s">
        <v>878</v>
      </c>
      <c r="BU221" s="1" t="s">
        <v>196</v>
      </c>
      <c r="BV221" s="1" t="s">
        <v>196</v>
      </c>
      <c r="BW221" s="1" t="s">
        <v>196</v>
      </c>
      <c r="BX221" s="1" t="s">
        <v>196</v>
      </c>
      <c r="BY221" s="1" t="s">
        <v>196</v>
      </c>
      <c r="BZ221" s="1" t="s">
        <v>196</v>
      </c>
      <c r="CA221" s="1" t="s">
        <v>196</v>
      </c>
      <c r="CB221" s="1" t="s">
        <v>196</v>
      </c>
      <c r="CC221" s="1" t="s">
        <v>196</v>
      </c>
      <c r="CD221" s="1" t="s">
        <v>907</v>
      </c>
      <c r="CE221" s="1" t="s">
        <v>196</v>
      </c>
      <c r="CF221" s="1" t="s">
        <v>196</v>
      </c>
      <c r="CG221" s="1" t="s">
        <v>196</v>
      </c>
      <c r="CH221" s="1" t="s">
        <v>196</v>
      </c>
      <c r="CI221" s="1" t="s">
        <v>196</v>
      </c>
      <c r="CJ221" s="1" t="s">
        <v>196</v>
      </c>
      <c r="CK221" s="1" t="s">
        <v>196</v>
      </c>
      <c r="CL221" s="1" t="s">
        <v>196</v>
      </c>
      <c r="CM221" s="1" t="s">
        <v>196</v>
      </c>
      <c r="CN221" s="1" t="s">
        <v>906</v>
      </c>
      <c r="CO221" s="1" t="s">
        <v>196</v>
      </c>
      <c r="CP221" s="1" t="s">
        <v>196</v>
      </c>
      <c r="CQ221" s="1" t="s">
        <v>196</v>
      </c>
      <c r="CR221" s="1" t="s">
        <v>196</v>
      </c>
      <c r="CS221" s="1" t="s">
        <v>196</v>
      </c>
      <c r="CT221" s="1" t="s">
        <v>196</v>
      </c>
      <c r="CU221" s="1" t="s">
        <v>196</v>
      </c>
      <c r="CV221" s="1" t="s">
        <v>196</v>
      </c>
      <c r="CW221" s="1" t="s">
        <v>196</v>
      </c>
      <c r="CX221" s="1" t="s">
        <v>3221</v>
      </c>
      <c r="CY221" s="1" t="s">
        <v>3222</v>
      </c>
      <c r="CZ221" s="1" t="s">
        <v>3222</v>
      </c>
      <c r="DA221" s="1" t="s">
        <v>3224</v>
      </c>
      <c r="DB221" s="1" t="s">
        <v>3224</v>
      </c>
      <c r="DC221" s="1" t="s">
        <v>707</v>
      </c>
      <c r="DD221" s="1" t="s">
        <v>707</v>
      </c>
      <c r="DE221" s="1" t="s">
        <v>707</v>
      </c>
      <c r="DF221" s="1" t="s">
        <v>796</v>
      </c>
      <c r="DG221" s="1" t="s">
        <v>797</v>
      </c>
    </row>
    <row r="222" spans="1:111">
      <c r="A222" s="232" t="s">
        <v>4537</v>
      </c>
      <c r="B222" s="1" t="s">
        <v>699</v>
      </c>
      <c r="C222" s="1" t="s">
        <v>700</v>
      </c>
      <c r="D222" s="1" t="s">
        <v>869</v>
      </c>
      <c r="E222" s="1" t="s">
        <v>870</v>
      </c>
      <c r="F222" s="1" t="s">
        <v>877</v>
      </c>
      <c r="G222" s="1" t="s">
        <v>502</v>
      </c>
      <c r="H222" s="228">
        <v>46227</v>
      </c>
      <c r="I222" s="1" t="s">
        <v>556</v>
      </c>
      <c r="J222" s="1" t="s">
        <v>2580</v>
      </c>
      <c r="K222" s="1" t="s">
        <v>2966</v>
      </c>
      <c r="L222" s="1" t="s">
        <v>796</v>
      </c>
      <c r="M222" s="1" t="s">
        <v>797</v>
      </c>
      <c r="N222" s="1" t="s">
        <v>196</v>
      </c>
      <c r="O222" s="1" t="s">
        <v>196</v>
      </c>
      <c r="P222" s="1" t="s">
        <v>196</v>
      </c>
      <c r="Q222" s="1" t="s">
        <v>196</v>
      </c>
      <c r="R222" s="229">
        <v>0</v>
      </c>
      <c r="S222" s="229">
        <v>0.61458333333333337</v>
      </c>
      <c r="T222" s="1" t="s">
        <v>707</v>
      </c>
      <c r="U222" s="1" t="s">
        <v>196</v>
      </c>
      <c r="V222" s="1" t="s">
        <v>196</v>
      </c>
      <c r="W222" s="1" t="s">
        <v>196</v>
      </c>
      <c r="X222" s="1" t="s">
        <v>196</v>
      </c>
      <c r="Y222" s="1" t="s">
        <v>196</v>
      </c>
      <c r="Z222" s="1" t="s">
        <v>196</v>
      </c>
      <c r="AA222" s="1" t="s">
        <v>707</v>
      </c>
      <c r="AB222" s="1" t="s">
        <v>707</v>
      </c>
      <c r="AC222" s="1" t="s">
        <v>799</v>
      </c>
      <c r="AD222" s="1" t="s">
        <v>835</v>
      </c>
      <c r="AE222" s="1" t="s">
        <v>806</v>
      </c>
      <c r="AF222" s="1" t="s">
        <v>276</v>
      </c>
      <c r="AG222" s="1" t="s">
        <v>196</v>
      </c>
      <c r="AH222" s="1" t="s">
        <v>105</v>
      </c>
      <c r="AI222" s="1" t="s">
        <v>807</v>
      </c>
      <c r="AJ222" s="1" t="s">
        <v>276</v>
      </c>
      <c r="AK222" s="1" t="s">
        <v>196</v>
      </c>
      <c r="AL222" s="1" t="s">
        <v>122</v>
      </c>
      <c r="AM222" s="1">
        <v>3300</v>
      </c>
      <c r="AN222" s="1">
        <v>3900</v>
      </c>
      <c r="AO222" s="1">
        <v>900</v>
      </c>
      <c r="AP222" s="1">
        <v>900</v>
      </c>
      <c r="AQ222" s="1">
        <v>900</v>
      </c>
      <c r="AR222" s="228">
        <v>46213</v>
      </c>
      <c r="AS222" s="228">
        <v>46221</v>
      </c>
      <c r="AT222" s="228">
        <v>46217</v>
      </c>
      <c r="AU222" s="228">
        <v>46227</v>
      </c>
      <c r="AV222" s="1" t="s">
        <v>491</v>
      </c>
      <c r="AW222" s="1" t="s">
        <v>196</v>
      </c>
      <c r="AX222" s="1" t="s">
        <v>196</v>
      </c>
      <c r="AY222" s="1" t="s">
        <v>710</v>
      </c>
      <c r="AZ222" s="1" t="s">
        <v>711</v>
      </c>
      <c r="BA222" s="1" t="s">
        <v>196</v>
      </c>
      <c r="BB222" s="228">
        <v>46221</v>
      </c>
      <c r="BC222" s="228">
        <v>46221</v>
      </c>
      <c r="BD222" s="1" t="s">
        <v>712</v>
      </c>
      <c r="BE222" s="228">
        <v>46227</v>
      </c>
      <c r="BF222" s="1" t="s">
        <v>712</v>
      </c>
      <c r="BG222" s="228">
        <v>46227</v>
      </c>
      <c r="BH222" s="1">
        <v>3900</v>
      </c>
      <c r="BI222" s="1">
        <v>3300</v>
      </c>
      <c r="BJ222" s="1" t="s">
        <v>808</v>
      </c>
      <c r="BK222" s="1" t="s">
        <v>196</v>
      </c>
      <c r="BL222" s="1" t="s">
        <v>196</v>
      </c>
      <c r="BM222" s="1" t="s">
        <v>196</v>
      </c>
      <c r="BN222" s="1" t="s">
        <v>196</v>
      </c>
      <c r="BO222" s="1" t="s">
        <v>196</v>
      </c>
      <c r="BP222" s="1" t="s">
        <v>196</v>
      </c>
      <c r="BQ222" s="1" t="s">
        <v>196</v>
      </c>
      <c r="BR222" s="1" t="s">
        <v>196</v>
      </c>
      <c r="BS222" s="1" t="s">
        <v>196</v>
      </c>
      <c r="BT222" s="1" t="s">
        <v>806</v>
      </c>
      <c r="BU222" s="1" t="s">
        <v>196</v>
      </c>
      <c r="BV222" s="1" t="s">
        <v>196</v>
      </c>
      <c r="BW222" s="1" t="s">
        <v>196</v>
      </c>
      <c r="BX222" s="1" t="s">
        <v>196</v>
      </c>
      <c r="BY222" s="1" t="s">
        <v>196</v>
      </c>
      <c r="BZ222" s="1" t="s">
        <v>196</v>
      </c>
      <c r="CA222" s="1" t="s">
        <v>196</v>
      </c>
      <c r="CB222" s="1" t="s">
        <v>196</v>
      </c>
      <c r="CC222" s="1" t="s">
        <v>196</v>
      </c>
      <c r="CD222" s="1" t="s">
        <v>809</v>
      </c>
      <c r="CE222" s="1" t="s">
        <v>196</v>
      </c>
      <c r="CF222" s="1" t="s">
        <v>196</v>
      </c>
      <c r="CG222" s="1" t="s">
        <v>196</v>
      </c>
      <c r="CH222" s="1" t="s">
        <v>196</v>
      </c>
      <c r="CI222" s="1" t="s">
        <v>196</v>
      </c>
      <c r="CJ222" s="1" t="s">
        <v>196</v>
      </c>
      <c r="CK222" s="1" t="s">
        <v>196</v>
      </c>
      <c r="CL222" s="1" t="s">
        <v>196</v>
      </c>
      <c r="CM222" s="1" t="s">
        <v>196</v>
      </c>
      <c r="CN222" s="1" t="s">
        <v>807</v>
      </c>
      <c r="CO222" s="1" t="s">
        <v>196</v>
      </c>
      <c r="CP222" s="1" t="s">
        <v>196</v>
      </c>
      <c r="CQ222" s="1" t="s">
        <v>196</v>
      </c>
      <c r="CR222" s="1" t="s">
        <v>196</v>
      </c>
      <c r="CS222" s="1" t="s">
        <v>196</v>
      </c>
      <c r="CT222" s="1" t="s">
        <v>196</v>
      </c>
      <c r="CU222" s="1" t="s">
        <v>196</v>
      </c>
      <c r="CV222" s="1" t="s">
        <v>196</v>
      </c>
      <c r="CW222" s="1" t="s">
        <v>196</v>
      </c>
      <c r="CX222" s="1" t="s">
        <v>3221</v>
      </c>
      <c r="CY222" s="1" t="s">
        <v>3222</v>
      </c>
      <c r="CZ222" s="1" t="s">
        <v>3222</v>
      </c>
      <c r="DA222" s="1" t="s">
        <v>3304</v>
      </c>
      <c r="DB222" s="1" t="s">
        <v>3299</v>
      </c>
      <c r="DC222" s="1" t="s">
        <v>707</v>
      </c>
      <c r="DD222" s="1" t="s">
        <v>707</v>
      </c>
      <c r="DE222" s="1" t="s">
        <v>707</v>
      </c>
      <c r="DF222" s="1" t="s">
        <v>796</v>
      </c>
      <c r="DG222" s="1" t="s">
        <v>797</v>
      </c>
    </row>
    <row r="223" spans="1:111">
      <c r="A223" s="232" t="s">
        <v>4537</v>
      </c>
      <c r="B223" s="1" t="s">
        <v>699</v>
      </c>
      <c r="C223" s="1" t="s">
        <v>700</v>
      </c>
      <c r="D223" s="1" t="s">
        <v>869</v>
      </c>
      <c r="E223" s="1" t="s">
        <v>870</v>
      </c>
      <c r="F223" s="1" t="s">
        <v>877</v>
      </c>
      <c r="G223" s="1" t="s">
        <v>502</v>
      </c>
      <c r="H223" s="228">
        <v>46227</v>
      </c>
      <c r="I223" s="1" t="s">
        <v>556</v>
      </c>
      <c r="J223" s="1" t="s">
        <v>2580</v>
      </c>
      <c r="K223" s="1" t="s">
        <v>2967</v>
      </c>
      <c r="L223" s="1" t="s">
        <v>796</v>
      </c>
      <c r="M223" s="1" t="s">
        <v>797</v>
      </c>
      <c r="N223" s="1" t="s">
        <v>196</v>
      </c>
      <c r="O223" s="1" t="s">
        <v>196</v>
      </c>
      <c r="P223" s="1" t="s">
        <v>196</v>
      </c>
      <c r="Q223" s="1" t="s">
        <v>196</v>
      </c>
      <c r="R223" s="229">
        <v>0</v>
      </c>
      <c r="S223" s="229">
        <v>0.70833333333333337</v>
      </c>
      <c r="T223" s="1" t="s">
        <v>707</v>
      </c>
      <c r="U223" s="1" t="s">
        <v>196</v>
      </c>
      <c r="V223" s="1" t="s">
        <v>196</v>
      </c>
      <c r="W223" s="1" t="s">
        <v>196</v>
      </c>
      <c r="X223" s="1" t="s">
        <v>196</v>
      </c>
      <c r="Y223" s="1" t="s">
        <v>196</v>
      </c>
      <c r="Z223" s="1" t="s">
        <v>196</v>
      </c>
      <c r="AA223" s="1" t="s">
        <v>707</v>
      </c>
      <c r="AB223" s="1" t="s">
        <v>707</v>
      </c>
      <c r="AC223" s="1" t="s">
        <v>707</v>
      </c>
      <c r="AD223" s="1" t="s">
        <v>707</v>
      </c>
      <c r="AE223" s="1" t="s">
        <v>806</v>
      </c>
      <c r="AF223" s="1" t="s">
        <v>276</v>
      </c>
      <c r="AG223" s="1" t="s">
        <v>196</v>
      </c>
      <c r="AH223" s="1" t="s">
        <v>105</v>
      </c>
      <c r="AI223" s="1" t="s">
        <v>807</v>
      </c>
      <c r="AJ223" s="1" t="s">
        <v>276</v>
      </c>
      <c r="AK223" s="1" t="s">
        <v>196</v>
      </c>
      <c r="AL223" s="1" t="s">
        <v>122</v>
      </c>
      <c r="AM223" s="1">
        <v>3300</v>
      </c>
      <c r="AN223" s="1">
        <v>3900</v>
      </c>
      <c r="AO223" s="1">
        <v>900</v>
      </c>
      <c r="AP223" s="1">
        <v>0</v>
      </c>
      <c r="AQ223" s="1">
        <v>900</v>
      </c>
      <c r="AR223" s="228">
        <v>46213</v>
      </c>
      <c r="AS223" s="228">
        <v>46221</v>
      </c>
      <c r="AT223" s="228">
        <v>46217</v>
      </c>
      <c r="AU223" s="228">
        <v>46227</v>
      </c>
      <c r="AV223" s="1" t="s">
        <v>491</v>
      </c>
      <c r="AW223" s="1" t="s">
        <v>196</v>
      </c>
      <c r="AX223" s="1" t="s">
        <v>196</v>
      </c>
      <c r="AY223" s="1" t="s">
        <v>710</v>
      </c>
      <c r="AZ223" s="1" t="s">
        <v>711</v>
      </c>
      <c r="BA223" s="1" t="s">
        <v>196</v>
      </c>
      <c r="BB223" s="228">
        <v>46221</v>
      </c>
      <c r="BC223" s="228">
        <v>46221</v>
      </c>
      <c r="BD223" s="1" t="s">
        <v>712</v>
      </c>
      <c r="BE223" s="228">
        <v>46227</v>
      </c>
      <c r="BF223" s="1" t="s">
        <v>712</v>
      </c>
      <c r="BG223" s="228">
        <v>46227</v>
      </c>
      <c r="BH223" s="1">
        <v>3900</v>
      </c>
      <c r="BI223" s="1">
        <v>3300</v>
      </c>
      <c r="BJ223" s="1" t="s">
        <v>808</v>
      </c>
      <c r="BK223" s="1" t="s">
        <v>196</v>
      </c>
      <c r="BL223" s="1" t="s">
        <v>196</v>
      </c>
      <c r="BM223" s="1" t="s">
        <v>196</v>
      </c>
      <c r="BN223" s="1" t="s">
        <v>196</v>
      </c>
      <c r="BO223" s="1" t="s">
        <v>196</v>
      </c>
      <c r="BP223" s="1" t="s">
        <v>196</v>
      </c>
      <c r="BQ223" s="1" t="s">
        <v>196</v>
      </c>
      <c r="BR223" s="1" t="s">
        <v>196</v>
      </c>
      <c r="BS223" s="1" t="s">
        <v>196</v>
      </c>
      <c r="BT223" s="1" t="s">
        <v>806</v>
      </c>
      <c r="BU223" s="1" t="s">
        <v>196</v>
      </c>
      <c r="BV223" s="1" t="s">
        <v>196</v>
      </c>
      <c r="BW223" s="1" t="s">
        <v>196</v>
      </c>
      <c r="BX223" s="1" t="s">
        <v>196</v>
      </c>
      <c r="BY223" s="1" t="s">
        <v>196</v>
      </c>
      <c r="BZ223" s="1" t="s">
        <v>196</v>
      </c>
      <c r="CA223" s="1" t="s">
        <v>196</v>
      </c>
      <c r="CB223" s="1" t="s">
        <v>196</v>
      </c>
      <c r="CC223" s="1" t="s">
        <v>196</v>
      </c>
      <c r="CD223" s="1" t="s">
        <v>809</v>
      </c>
      <c r="CE223" s="1" t="s">
        <v>196</v>
      </c>
      <c r="CF223" s="1" t="s">
        <v>196</v>
      </c>
      <c r="CG223" s="1" t="s">
        <v>196</v>
      </c>
      <c r="CH223" s="1" t="s">
        <v>196</v>
      </c>
      <c r="CI223" s="1" t="s">
        <v>196</v>
      </c>
      <c r="CJ223" s="1" t="s">
        <v>196</v>
      </c>
      <c r="CK223" s="1" t="s">
        <v>196</v>
      </c>
      <c r="CL223" s="1" t="s">
        <v>196</v>
      </c>
      <c r="CM223" s="1" t="s">
        <v>196</v>
      </c>
      <c r="CN223" s="1" t="s">
        <v>807</v>
      </c>
      <c r="CO223" s="1" t="s">
        <v>196</v>
      </c>
      <c r="CP223" s="1" t="s">
        <v>196</v>
      </c>
      <c r="CQ223" s="1" t="s">
        <v>196</v>
      </c>
      <c r="CR223" s="1" t="s">
        <v>196</v>
      </c>
      <c r="CS223" s="1" t="s">
        <v>196</v>
      </c>
      <c r="CT223" s="1" t="s">
        <v>196</v>
      </c>
      <c r="CU223" s="1" t="s">
        <v>196</v>
      </c>
      <c r="CV223" s="1" t="s">
        <v>196</v>
      </c>
      <c r="CW223" s="1" t="s">
        <v>196</v>
      </c>
      <c r="CX223" s="1" t="s">
        <v>3221</v>
      </c>
      <c r="CY223" s="1" t="s">
        <v>3222</v>
      </c>
      <c r="CZ223" s="1" t="s">
        <v>3222</v>
      </c>
      <c r="DA223" s="1" t="s">
        <v>3224</v>
      </c>
      <c r="DB223" s="1" t="s">
        <v>3224</v>
      </c>
      <c r="DC223" s="1" t="s">
        <v>707</v>
      </c>
      <c r="DD223" s="1" t="s">
        <v>707</v>
      </c>
      <c r="DE223" s="1" t="s">
        <v>707</v>
      </c>
      <c r="DF223" s="1" t="s">
        <v>796</v>
      </c>
      <c r="DG223" s="1" t="s">
        <v>797</v>
      </c>
    </row>
    <row r="224" spans="1:111">
      <c r="A224" s="232" t="s">
        <v>4537</v>
      </c>
      <c r="B224" s="1" t="s">
        <v>699</v>
      </c>
      <c r="C224" s="1" t="s">
        <v>700</v>
      </c>
      <c r="D224" s="1" t="s">
        <v>785</v>
      </c>
      <c r="E224" s="1" t="s">
        <v>786</v>
      </c>
      <c r="F224" s="1" t="s">
        <v>787</v>
      </c>
      <c r="G224" s="1" t="s">
        <v>36</v>
      </c>
      <c r="H224" s="228">
        <v>46226</v>
      </c>
      <c r="I224" s="1" t="s">
        <v>262</v>
      </c>
      <c r="J224" s="1" t="s">
        <v>2840</v>
      </c>
      <c r="K224" s="1" t="s">
        <v>2930</v>
      </c>
      <c r="L224" s="1" t="s">
        <v>788</v>
      </c>
      <c r="M224" s="1" t="s">
        <v>789</v>
      </c>
      <c r="N224" s="1" t="s">
        <v>776</v>
      </c>
      <c r="O224" s="1" t="s">
        <v>777</v>
      </c>
      <c r="P224" s="1" t="s">
        <v>196</v>
      </c>
      <c r="Q224" s="1" t="s">
        <v>196</v>
      </c>
      <c r="R224" s="229">
        <v>0</v>
      </c>
      <c r="S224" s="229">
        <v>0.69444444444444442</v>
      </c>
      <c r="T224" s="1" t="s">
        <v>707</v>
      </c>
      <c r="U224" s="1" t="s">
        <v>196</v>
      </c>
      <c r="V224" s="1" t="s">
        <v>196</v>
      </c>
      <c r="W224" s="1" t="s">
        <v>196</v>
      </c>
      <c r="X224" s="1" t="s">
        <v>196</v>
      </c>
      <c r="Y224" s="1" t="s">
        <v>196</v>
      </c>
      <c r="Z224" s="1" t="s">
        <v>196</v>
      </c>
      <c r="AA224" s="1" t="s">
        <v>814</v>
      </c>
      <c r="AB224" s="1" t="s">
        <v>737</v>
      </c>
      <c r="AC224" s="1" t="s">
        <v>911</v>
      </c>
      <c r="AD224" s="1" t="s">
        <v>1936</v>
      </c>
      <c r="AE224" s="1" t="s">
        <v>912</v>
      </c>
      <c r="AF224" s="1" t="s">
        <v>276</v>
      </c>
      <c r="AG224" s="1" t="s">
        <v>196</v>
      </c>
      <c r="AH224" s="1" t="s">
        <v>77</v>
      </c>
      <c r="AI224" s="1" t="s">
        <v>1019</v>
      </c>
      <c r="AJ224" s="1" t="s">
        <v>276</v>
      </c>
      <c r="AK224" s="1" t="s">
        <v>196</v>
      </c>
      <c r="AL224" s="1" t="s">
        <v>122</v>
      </c>
      <c r="AM224" s="1">
        <v>500</v>
      </c>
      <c r="AN224" s="1">
        <v>500</v>
      </c>
      <c r="AO224" s="1">
        <v>500</v>
      </c>
      <c r="AP224" s="1">
        <v>500</v>
      </c>
      <c r="AQ224" s="1">
        <v>500</v>
      </c>
      <c r="AR224" s="228">
        <v>46220</v>
      </c>
      <c r="AS224" s="228">
        <v>46230</v>
      </c>
      <c r="AT224" s="228">
        <v>46226</v>
      </c>
      <c r="AU224" s="228">
        <v>46226</v>
      </c>
      <c r="AV224" s="1" t="s">
        <v>792</v>
      </c>
      <c r="AW224" s="1" t="s">
        <v>196</v>
      </c>
      <c r="AX224" s="1" t="s">
        <v>196</v>
      </c>
      <c r="AY224" s="1" t="s">
        <v>710</v>
      </c>
      <c r="AZ224" s="1" t="s">
        <v>711</v>
      </c>
      <c r="BA224" s="1" t="s">
        <v>196</v>
      </c>
      <c r="BB224" s="228">
        <v>46230</v>
      </c>
      <c r="BC224" s="228">
        <v>46230</v>
      </c>
      <c r="BD224" s="1" t="s">
        <v>712</v>
      </c>
      <c r="BE224" s="228">
        <v>46226</v>
      </c>
      <c r="BF224" s="1" t="s">
        <v>712</v>
      </c>
      <c r="BG224" s="228">
        <v>46226</v>
      </c>
      <c r="BH224" s="1">
        <v>500</v>
      </c>
      <c r="BI224" s="1">
        <v>500</v>
      </c>
      <c r="BJ224" s="1" t="s">
        <v>913</v>
      </c>
      <c r="BK224" s="1" t="s">
        <v>196</v>
      </c>
      <c r="BL224" s="1" t="s">
        <v>196</v>
      </c>
      <c r="BM224" s="1" t="s">
        <v>196</v>
      </c>
      <c r="BN224" s="1" t="s">
        <v>196</v>
      </c>
      <c r="BO224" s="1" t="s">
        <v>196</v>
      </c>
      <c r="BP224" s="1" t="s">
        <v>196</v>
      </c>
      <c r="BQ224" s="1" t="s">
        <v>196</v>
      </c>
      <c r="BR224" s="1" t="s">
        <v>196</v>
      </c>
      <c r="BS224" s="1" t="s">
        <v>196</v>
      </c>
      <c r="BT224" s="1" t="s">
        <v>912</v>
      </c>
      <c r="BU224" s="1" t="s">
        <v>196</v>
      </c>
      <c r="BV224" s="1" t="s">
        <v>196</v>
      </c>
      <c r="BW224" s="1" t="s">
        <v>196</v>
      </c>
      <c r="BX224" s="1" t="s">
        <v>196</v>
      </c>
      <c r="BY224" s="1" t="s">
        <v>196</v>
      </c>
      <c r="BZ224" s="1" t="s">
        <v>196</v>
      </c>
      <c r="CA224" s="1" t="s">
        <v>196</v>
      </c>
      <c r="CB224" s="1" t="s">
        <v>196</v>
      </c>
      <c r="CC224" s="1" t="s">
        <v>196</v>
      </c>
      <c r="CD224" s="1" t="s">
        <v>1020</v>
      </c>
      <c r="CE224" s="1" t="s">
        <v>196</v>
      </c>
      <c r="CF224" s="1" t="s">
        <v>196</v>
      </c>
      <c r="CG224" s="1" t="s">
        <v>196</v>
      </c>
      <c r="CH224" s="1" t="s">
        <v>196</v>
      </c>
      <c r="CI224" s="1" t="s">
        <v>196</v>
      </c>
      <c r="CJ224" s="1" t="s">
        <v>196</v>
      </c>
      <c r="CK224" s="1" t="s">
        <v>196</v>
      </c>
      <c r="CL224" s="1" t="s">
        <v>196</v>
      </c>
      <c r="CM224" s="1" t="s">
        <v>196</v>
      </c>
      <c r="CN224" s="1" t="s">
        <v>1019</v>
      </c>
      <c r="CO224" s="1" t="s">
        <v>196</v>
      </c>
      <c r="CP224" s="1" t="s">
        <v>196</v>
      </c>
      <c r="CQ224" s="1" t="s">
        <v>196</v>
      </c>
      <c r="CR224" s="1" t="s">
        <v>196</v>
      </c>
      <c r="CS224" s="1" t="s">
        <v>196</v>
      </c>
      <c r="CT224" s="1" t="s">
        <v>196</v>
      </c>
      <c r="CU224" s="1" t="s">
        <v>196</v>
      </c>
      <c r="CV224" s="1" t="s">
        <v>196</v>
      </c>
      <c r="CW224" s="1" t="s">
        <v>196</v>
      </c>
      <c r="CX224" s="1" t="s">
        <v>3221</v>
      </c>
      <c r="CY224" s="1" t="s">
        <v>3222</v>
      </c>
      <c r="CZ224" s="1" t="s">
        <v>3222</v>
      </c>
      <c r="DA224" s="1" t="s">
        <v>3278</v>
      </c>
      <c r="DB224" s="1" t="s">
        <v>3291</v>
      </c>
      <c r="DC224" s="1" t="s">
        <v>737</v>
      </c>
      <c r="DD224" s="1" t="s">
        <v>814</v>
      </c>
      <c r="DE224" s="1" t="s">
        <v>707</v>
      </c>
      <c r="DF224" s="1" t="s">
        <v>788</v>
      </c>
      <c r="DG224" s="1" t="s">
        <v>789</v>
      </c>
    </row>
    <row r="225" spans="1:111">
      <c r="A225" s="232" t="s">
        <v>4537</v>
      </c>
      <c r="B225" s="1" t="s">
        <v>699</v>
      </c>
      <c r="C225" s="1" t="s">
        <v>700</v>
      </c>
      <c r="D225" s="1" t="s">
        <v>785</v>
      </c>
      <c r="E225" s="1" t="s">
        <v>786</v>
      </c>
      <c r="F225" s="1" t="s">
        <v>787</v>
      </c>
      <c r="G225" s="1" t="s">
        <v>36</v>
      </c>
      <c r="H225" s="228">
        <v>46226</v>
      </c>
      <c r="I225" s="1" t="s">
        <v>263</v>
      </c>
      <c r="J225" s="1" t="s">
        <v>2931</v>
      </c>
      <c r="K225" s="1" t="s">
        <v>2932</v>
      </c>
      <c r="L225" s="1" t="s">
        <v>788</v>
      </c>
      <c r="M225" s="1" t="s">
        <v>789</v>
      </c>
      <c r="N225" s="1" t="s">
        <v>776</v>
      </c>
      <c r="O225" s="1" t="s">
        <v>777</v>
      </c>
      <c r="P225" s="1" t="s">
        <v>196</v>
      </c>
      <c r="Q225" s="1" t="s">
        <v>196</v>
      </c>
      <c r="R225" s="229">
        <v>0</v>
      </c>
      <c r="S225" s="229">
        <v>0.75</v>
      </c>
      <c r="T225" s="1" t="s">
        <v>718</v>
      </c>
      <c r="U225" s="1" t="s">
        <v>788</v>
      </c>
      <c r="V225" s="1" t="s">
        <v>789</v>
      </c>
      <c r="W225" s="1" t="s">
        <v>776</v>
      </c>
      <c r="X225" s="1" t="s">
        <v>777</v>
      </c>
      <c r="Y225" s="1" t="s">
        <v>196</v>
      </c>
      <c r="Z225" s="1" t="s">
        <v>196</v>
      </c>
      <c r="AA225" s="1" t="s">
        <v>742</v>
      </c>
      <c r="AB225" s="1" t="s">
        <v>707</v>
      </c>
      <c r="AC225" s="1" t="s">
        <v>842</v>
      </c>
      <c r="AD225" s="1" t="s">
        <v>2933</v>
      </c>
      <c r="AE225" s="1" t="s">
        <v>1025</v>
      </c>
      <c r="AF225" s="1" t="s">
        <v>276</v>
      </c>
      <c r="AG225" s="1" t="s">
        <v>196</v>
      </c>
      <c r="AH225" s="1" t="s">
        <v>285</v>
      </c>
      <c r="AI225" s="1" t="s">
        <v>1026</v>
      </c>
      <c r="AJ225" s="1" t="s">
        <v>276</v>
      </c>
      <c r="AK225" s="1" t="s">
        <v>196</v>
      </c>
      <c r="AL225" s="1" t="s">
        <v>285</v>
      </c>
      <c r="AM225" s="1">
        <v>1750</v>
      </c>
      <c r="AN225" s="1">
        <v>1750</v>
      </c>
      <c r="AO225" s="1">
        <v>0</v>
      </c>
      <c r="AP225" s="1">
        <v>1750</v>
      </c>
      <c r="AQ225" s="1">
        <v>1750</v>
      </c>
      <c r="AR225" s="228">
        <v>46224</v>
      </c>
      <c r="AS225" s="228">
        <v>46231</v>
      </c>
      <c r="AT225" s="228">
        <v>46227</v>
      </c>
      <c r="AU225" s="228">
        <v>46227</v>
      </c>
      <c r="AV225" s="1" t="s">
        <v>307</v>
      </c>
      <c r="AW225" s="1" t="s">
        <v>196</v>
      </c>
      <c r="AX225" s="1" t="s">
        <v>1027</v>
      </c>
      <c r="AY225" s="1" t="s">
        <v>710</v>
      </c>
      <c r="AZ225" s="1" t="s">
        <v>711</v>
      </c>
      <c r="BA225" s="1" t="s">
        <v>196</v>
      </c>
      <c r="BB225" s="228">
        <v>46231</v>
      </c>
      <c r="BC225" s="228">
        <v>46231</v>
      </c>
      <c r="BD225" s="1" t="s">
        <v>712</v>
      </c>
      <c r="BE225" s="228">
        <v>46226</v>
      </c>
      <c r="BF225" s="1" t="s">
        <v>712</v>
      </c>
      <c r="BG225" s="228">
        <v>46230</v>
      </c>
      <c r="BH225" s="1">
        <v>1750</v>
      </c>
      <c r="BI225" s="1">
        <v>1750</v>
      </c>
      <c r="BJ225" s="1" t="s">
        <v>1028</v>
      </c>
      <c r="BK225" s="1" t="s">
        <v>196</v>
      </c>
      <c r="BL225" s="1" t="s">
        <v>196</v>
      </c>
      <c r="BM225" s="1" t="s">
        <v>196</v>
      </c>
      <c r="BN225" s="1" t="s">
        <v>196</v>
      </c>
      <c r="BO225" s="1" t="s">
        <v>196</v>
      </c>
      <c r="BP225" s="1" t="s">
        <v>196</v>
      </c>
      <c r="BQ225" s="1" t="s">
        <v>196</v>
      </c>
      <c r="BR225" s="1" t="s">
        <v>196</v>
      </c>
      <c r="BS225" s="1" t="s">
        <v>196</v>
      </c>
      <c r="BT225" s="1" t="s">
        <v>1025</v>
      </c>
      <c r="BU225" s="1" t="s">
        <v>196</v>
      </c>
      <c r="BV225" s="1" t="s">
        <v>196</v>
      </c>
      <c r="BW225" s="1" t="s">
        <v>196</v>
      </c>
      <c r="BX225" s="1" t="s">
        <v>196</v>
      </c>
      <c r="BY225" s="1" t="s">
        <v>196</v>
      </c>
      <c r="BZ225" s="1" t="s">
        <v>196</v>
      </c>
      <c r="CA225" s="1" t="s">
        <v>196</v>
      </c>
      <c r="CB225" s="1" t="s">
        <v>196</v>
      </c>
      <c r="CC225" s="1" t="s">
        <v>196</v>
      </c>
      <c r="CD225" s="1" t="s">
        <v>1029</v>
      </c>
      <c r="CE225" s="1" t="s">
        <v>196</v>
      </c>
      <c r="CF225" s="1" t="s">
        <v>196</v>
      </c>
      <c r="CG225" s="1" t="s">
        <v>196</v>
      </c>
      <c r="CH225" s="1" t="s">
        <v>196</v>
      </c>
      <c r="CI225" s="1" t="s">
        <v>196</v>
      </c>
      <c r="CJ225" s="1" t="s">
        <v>196</v>
      </c>
      <c r="CK225" s="1" t="s">
        <v>196</v>
      </c>
      <c r="CL225" s="1" t="s">
        <v>196</v>
      </c>
      <c r="CM225" s="1" t="s">
        <v>196</v>
      </c>
      <c r="CN225" s="1" t="s">
        <v>1026</v>
      </c>
      <c r="CO225" s="1" t="s">
        <v>196</v>
      </c>
      <c r="CP225" s="1" t="s">
        <v>196</v>
      </c>
      <c r="CQ225" s="1" t="s">
        <v>196</v>
      </c>
      <c r="CR225" s="1" t="s">
        <v>196</v>
      </c>
      <c r="CS225" s="1" t="s">
        <v>196</v>
      </c>
      <c r="CT225" s="1" t="s">
        <v>196</v>
      </c>
      <c r="CU225" s="1" t="s">
        <v>196</v>
      </c>
      <c r="CV225" s="1" t="s">
        <v>196</v>
      </c>
      <c r="CW225" s="1" t="s">
        <v>196</v>
      </c>
      <c r="CX225" s="1" t="s">
        <v>3221</v>
      </c>
      <c r="CY225" s="1" t="s">
        <v>3222</v>
      </c>
      <c r="CZ225" s="1" t="s">
        <v>3222</v>
      </c>
      <c r="DA225" s="1" t="s">
        <v>3291</v>
      </c>
      <c r="DB225" s="1" t="s">
        <v>3237</v>
      </c>
      <c r="DC225" s="1" t="s">
        <v>707</v>
      </c>
      <c r="DD225" s="1" t="s">
        <v>742</v>
      </c>
      <c r="DE225" s="1" t="s">
        <v>718</v>
      </c>
      <c r="DF225" s="1" t="s">
        <v>788</v>
      </c>
      <c r="DG225" s="1" t="s">
        <v>789</v>
      </c>
    </row>
    <row r="226" spans="1:111">
      <c r="A226" s="232" t="s">
        <v>4537</v>
      </c>
      <c r="B226" s="1" t="s">
        <v>699</v>
      </c>
      <c r="C226" s="1" t="s">
        <v>700</v>
      </c>
      <c r="D226" s="1" t="s">
        <v>785</v>
      </c>
      <c r="E226" s="1" t="s">
        <v>786</v>
      </c>
      <c r="F226" s="1" t="s">
        <v>787</v>
      </c>
      <c r="G226" s="1" t="s">
        <v>36</v>
      </c>
      <c r="H226" s="228">
        <v>46226</v>
      </c>
      <c r="I226" s="1" t="s">
        <v>556</v>
      </c>
      <c r="J226" s="1" t="s">
        <v>2580</v>
      </c>
      <c r="K226" s="1" t="s">
        <v>2934</v>
      </c>
      <c r="L226" s="1" t="s">
        <v>788</v>
      </c>
      <c r="M226" s="1" t="s">
        <v>789</v>
      </c>
      <c r="N226" s="1" t="s">
        <v>776</v>
      </c>
      <c r="O226" s="1" t="s">
        <v>777</v>
      </c>
      <c r="P226" s="1" t="s">
        <v>196</v>
      </c>
      <c r="Q226" s="1" t="s">
        <v>196</v>
      </c>
      <c r="R226" s="229">
        <v>0</v>
      </c>
      <c r="S226" s="229">
        <v>0.60416666666666663</v>
      </c>
      <c r="T226" s="1" t="s">
        <v>707</v>
      </c>
      <c r="U226" s="1" t="s">
        <v>196</v>
      </c>
      <c r="V226" s="1" t="s">
        <v>196</v>
      </c>
      <c r="W226" s="1" t="s">
        <v>196</v>
      </c>
      <c r="X226" s="1" t="s">
        <v>196</v>
      </c>
      <c r="Y226" s="1" t="s">
        <v>196</v>
      </c>
      <c r="Z226" s="1" t="s">
        <v>196</v>
      </c>
      <c r="AA226" s="1" t="s">
        <v>721</v>
      </c>
      <c r="AB226" s="1" t="s">
        <v>707</v>
      </c>
      <c r="AC226" s="1" t="s">
        <v>919</v>
      </c>
      <c r="AD226" s="1" t="s">
        <v>903</v>
      </c>
      <c r="AE226" s="1" t="s">
        <v>806</v>
      </c>
      <c r="AF226" s="1" t="s">
        <v>276</v>
      </c>
      <c r="AG226" s="1" t="s">
        <v>196</v>
      </c>
      <c r="AH226" s="1" t="s">
        <v>105</v>
      </c>
      <c r="AI226" s="1" t="s">
        <v>807</v>
      </c>
      <c r="AJ226" s="1" t="s">
        <v>276</v>
      </c>
      <c r="AK226" s="1" t="s">
        <v>196</v>
      </c>
      <c r="AL226" s="1" t="s">
        <v>122</v>
      </c>
      <c r="AM226" s="1">
        <v>3300</v>
      </c>
      <c r="AN226" s="1">
        <v>3900</v>
      </c>
      <c r="AO226" s="1">
        <v>900</v>
      </c>
      <c r="AP226" s="1">
        <v>900</v>
      </c>
      <c r="AQ226" s="1">
        <v>900</v>
      </c>
      <c r="AR226" s="228">
        <v>46213</v>
      </c>
      <c r="AS226" s="228">
        <v>46221</v>
      </c>
      <c r="AT226" s="228">
        <v>46217</v>
      </c>
      <c r="AU226" s="228">
        <v>46227</v>
      </c>
      <c r="AV226" s="1" t="s">
        <v>491</v>
      </c>
      <c r="AW226" s="1" t="s">
        <v>196</v>
      </c>
      <c r="AX226" s="1" t="s">
        <v>196</v>
      </c>
      <c r="AY226" s="1" t="s">
        <v>710</v>
      </c>
      <c r="AZ226" s="1" t="s">
        <v>711</v>
      </c>
      <c r="BA226" s="1" t="s">
        <v>196</v>
      </c>
      <c r="BB226" s="228">
        <v>46221</v>
      </c>
      <c r="BC226" s="228">
        <v>46221</v>
      </c>
      <c r="BD226" s="1" t="s">
        <v>712</v>
      </c>
      <c r="BE226" s="228">
        <v>46227</v>
      </c>
      <c r="BF226" s="1" t="s">
        <v>712</v>
      </c>
      <c r="BG226" s="228">
        <v>46227</v>
      </c>
      <c r="BH226" s="1">
        <v>3900</v>
      </c>
      <c r="BI226" s="1">
        <v>3300</v>
      </c>
      <c r="BJ226" s="1" t="s">
        <v>808</v>
      </c>
      <c r="BK226" s="1" t="s">
        <v>196</v>
      </c>
      <c r="BL226" s="1" t="s">
        <v>196</v>
      </c>
      <c r="BM226" s="1" t="s">
        <v>196</v>
      </c>
      <c r="BN226" s="1" t="s">
        <v>196</v>
      </c>
      <c r="BO226" s="1" t="s">
        <v>196</v>
      </c>
      <c r="BP226" s="1" t="s">
        <v>196</v>
      </c>
      <c r="BQ226" s="1" t="s">
        <v>196</v>
      </c>
      <c r="BR226" s="1" t="s">
        <v>196</v>
      </c>
      <c r="BS226" s="1" t="s">
        <v>196</v>
      </c>
      <c r="BT226" s="1" t="s">
        <v>806</v>
      </c>
      <c r="BU226" s="1" t="s">
        <v>196</v>
      </c>
      <c r="BV226" s="1" t="s">
        <v>196</v>
      </c>
      <c r="BW226" s="1" t="s">
        <v>196</v>
      </c>
      <c r="BX226" s="1" t="s">
        <v>196</v>
      </c>
      <c r="BY226" s="1" t="s">
        <v>196</v>
      </c>
      <c r="BZ226" s="1" t="s">
        <v>196</v>
      </c>
      <c r="CA226" s="1" t="s">
        <v>196</v>
      </c>
      <c r="CB226" s="1" t="s">
        <v>196</v>
      </c>
      <c r="CC226" s="1" t="s">
        <v>196</v>
      </c>
      <c r="CD226" s="1" t="s">
        <v>809</v>
      </c>
      <c r="CE226" s="1" t="s">
        <v>196</v>
      </c>
      <c r="CF226" s="1" t="s">
        <v>196</v>
      </c>
      <c r="CG226" s="1" t="s">
        <v>196</v>
      </c>
      <c r="CH226" s="1" t="s">
        <v>196</v>
      </c>
      <c r="CI226" s="1" t="s">
        <v>196</v>
      </c>
      <c r="CJ226" s="1" t="s">
        <v>196</v>
      </c>
      <c r="CK226" s="1" t="s">
        <v>196</v>
      </c>
      <c r="CL226" s="1" t="s">
        <v>196</v>
      </c>
      <c r="CM226" s="1" t="s">
        <v>196</v>
      </c>
      <c r="CN226" s="1" t="s">
        <v>807</v>
      </c>
      <c r="CO226" s="1" t="s">
        <v>196</v>
      </c>
      <c r="CP226" s="1" t="s">
        <v>196</v>
      </c>
      <c r="CQ226" s="1" t="s">
        <v>196</v>
      </c>
      <c r="CR226" s="1" t="s">
        <v>196</v>
      </c>
      <c r="CS226" s="1" t="s">
        <v>196</v>
      </c>
      <c r="CT226" s="1" t="s">
        <v>196</v>
      </c>
      <c r="CU226" s="1" t="s">
        <v>196</v>
      </c>
      <c r="CV226" s="1" t="s">
        <v>196</v>
      </c>
      <c r="CW226" s="1" t="s">
        <v>196</v>
      </c>
      <c r="CX226" s="1" t="s">
        <v>3221</v>
      </c>
      <c r="CY226" s="1" t="s">
        <v>3222</v>
      </c>
      <c r="CZ226" s="1" t="s">
        <v>3222</v>
      </c>
      <c r="DA226" s="1" t="s">
        <v>3247</v>
      </c>
      <c r="DB226" s="1" t="s">
        <v>3278</v>
      </c>
      <c r="DC226" s="1" t="s">
        <v>707</v>
      </c>
      <c r="DD226" s="1" t="s">
        <v>721</v>
      </c>
      <c r="DE226" s="1" t="s">
        <v>707</v>
      </c>
      <c r="DF226" s="1" t="s">
        <v>788</v>
      </c>
      <c r="DG226" s="1" t="s">
        <v>789</v>
      </c>
    </row>
    <row r="227" spans="1:111">
      <c r="A227" s="232" t="s">
        <v>4537</v>
      </c>
      <c r="B227" s="1" t="s">
        <v>699</v>
      </c>
      <c r="C227" s="1" t="s">
        <v>700</v>
      </c>
      <c r="D227" s="1" t="s">
        <v>851</v>
      </c>
      <c r="E227" s="1" t="s">
        <v>852</v>
      </c>
      <c r="F227" s="1" t="s">
        <v>855</v>
      </c>
      <c r="G227" s="1" t="s">
        <v>39</v>
      </c>
      <c r="H227" s="228">
        <v>46226</v>
      </c>
      <c r="I227" s="1" t="s">
        <v>577</v>
      </c>
      <c r="J227" s="1" t="s">
        <v>2863</v>
      </c>
      <c r="K227" s="1" t="s">
        <v>2946</v>
      </c>
      <c r="L227" s="1" t="s">
        <v>713</v>
      </c>
      <c r="M227" s="1" t="s">
        <v>714</v>
      </c>
      <c r="N227" s="1" t="s">
        <v>716</v>
      </c>
      <c r="O227" s="1" t="s">
        <v>717</v>
      </c>
      <c r="P227" s="1" t="s">
        <v>705</v>
      </c>
      <c r="Q227" s="1" t="s">
        <v>706</v>
      </c>
      <c r="R227" s="229">
        <v>0</v>
      </c>
      <c r="S227" s="229">
        <v>0.59097222222222223</v>
      </c>
      <c r="T227" s="1" t="s">
        <v>707</v>
      </c>
      <c r="U227" s="1" t="s">
        <v>196</v>
      </c>
      <c r="V227" s="1" t="s">
        <v>196</v>
      </c>
      <c r="W227" s="1" t="s">
        <v>196</v>
      </c>
      <c r="X227" s="1" t="s">
        <v>196</v>
      </c>
      <c r="Y227" s="1" t="s">
        <v>196</v>
      </c>
      <c r="Z227" s="1" t="s">
        <v>196</v>
      </c>
      <c r="AA227" s="1" t="s">
        <v>754</v>
      </c>
      <c r="AB227" s="1" t="s">
        <v>743</v>
      </c>
      <c r="AC227" s="1" t="s">
        <v>1069</v>
      </c>
      <c r="AD227" s="1" t="s">
        <v>2947</v>
      </c>
      <c r="AE227" s="1" t="s">
        <v>858</v>
      </c>
      <c r="AF227" s="1" t="s">
        <v>276</v>
      </c>
      <c r="AG227" s="1" t="s">
        <v>91</v>
      </c>
      <c r="AH227" s="1" t="s">
        <v>14</v>
      </c>
      <c r="AI227" s="1" t="s">
        <v>1060</v>
      </c>
      <c r="AJ227" s="1" t="s">
        <v>276</v>
      </c>
      <c r="AK227" s="1" t="s">
        <v>91</v>
      </c>
      <c r="AL227" s="1" t="s">
        <v>14</v>
      </c>
      <c r="AM227" s="1">
        <v>20000</v>
      </c>
      <c r="AN227" s="1">
        <v>10000</v>
      </c>
      <c r="AO227" s="1">
        <v>0</v>
      </c>
      <c r="AP227" s="1">
        <v>6800</v>
      </c>
      <c r="AQ227" s="1">
        <v>13600</v>
      </c>
      <c r="AR227" s="228">
        <v>46220</v>
      </c>
      <c r="AS227" s="228">
        <v>46231</v>
      </c>
      <c r="AT227" s="228">
        <v>46220</v>
      </c>
      <c r="AU227" s="228">
        <v>46227</v>
      </c>
      <c r="AV227" s="1" t="s">
        <v>39</v>
      </c>
      <c r="AW227" s="1" t="s">
        <v>196</v>
      </c>
      <c r="AX227" s="1" t="s">
        <v>196</v>
      </c>
      <c r="AY227" s="1" t="s">
        <v>710</v>
      </c>
      <c r="AZ227" s="1" t="s">
        <v>711</v>
      </c>
      <c r="BA227" s="1" t="s">
        <v>196</v>
      </c>
      <c r="BB227" s="228">
        <v>46231</v>
      </c>
      <c r="BC227" s="228">
        <v>46231</v>
      </c>
      <c r="BD227" s="1" t="s">
        <v>712</v>
      </c>
      <c r="BE227" s="228">
        <v>46226</v>
      </c>
      <c r="BF227" s="1" t="s">
        <v>712</v>
      </c>
      <c r="BG227" s="228">
        <v>46226</v>
      </c>
      <c r="BH227" s="1">
        <v>10000</v>
      </c>
      <c r="BI227" s="1">
        <v>20000</v>
      </c>
      <c r="BJ227" s="1" t="s">
        <v>1057</v>
      </c>
      <c r="BK227" s="1" t="s">
        <v>196</v>
      </c>
      <c r="BL227" s="1" t="s">
        <v>196</v>
      </c>
      <c r="BM227" s="1" t="s">
        <v>196</v>
      </c>
      <c r="BN227" s="1" t="s">
        <v>196</v>
      </c>
      <c r="BO227" s="1" t="s">
        <v>196</v>
      </c>
      <c r="BP227" s="1" t="s">
        <v>196</v>
      </c>
      <c r="BQ227" s="1" t="s">
        <v>196</v>
      </c>
      <c r="BR227" s="1" t="s">
        <v>196</v>
      </c>
      <c r="BS227" s="1" t="s">
        <v>196</v>
      </c>
      <c r="BT227" s="1" t="s">
        <v>858</v>
      </c>
      <c r="BU227" s="1" t="s">
        <v>196</v>
      </c>
      <c r="BV227" s="1" t="s">
        <v>196</v>
      </c>
      <c r="BW227" s="1" t="s">
        <v>196</v>
      </c>
      <c r="BX227" s="1" t="s">
        <v>196</v>
      </c>
      <c r="BY227" s="1" t="s">
        <v>196</v>
      </c>
      <c r="BZ227" s="1" t="s">
        <v>196</v>
      </c>
      <c r="CA227" s="1" t="s">
        <v>196</v>
      </c>
      <c r="CB227" s="1" t="s">
        <v>196</v>
      </c>
      <c r="CC227" s="1" t="s">
        <v>196</v>
      </c>
      <c r="CD227" s="1" t="s">
        <v>1061</v>
      </c>
      <c r="CE227" s="1" t="s">
        <v>196</v>
      </c>
      <c r="CF227" s="1" t="s">
        <v>196</v>
      </c>
      <c r="CG227" s="1" t="s">
        <v>196</v>
      </c>
      <c r="CH227" s="1" t="s">
        <v>196</v>
      </c>
      <c r="CI227" s="1" t="s">
        <v>196</v>
      </c>
      <c r="CJ227" s="1" t="s">
        <v>196</v>
      </c>
      <c r="CK227" s="1" t="s">
        <v>196</v>
      </c>
      <c r="CL227" s="1" t="s">
        <v>196</v>
      </c>
      <c r="CM227" s="1" t="s">
        <v>196</v>
      </c>
      <c r="CN227" s="1" t="s">
        <v>1060</v>
      </c>
      <c r="CO227" s="1" t="s">
        <v>196</v>
      </c>
      <c r="CP227" s="1" t="s">
        <v>196</v>
      </c>
      <c r="CQ227" s="1" t="s">
        <v>196</v>
      </c>
      <c r="CR227" s="1" t="s">
        <v>196</v>
      </c>
      <c r="CS227" s="1" t="s">
        <v>196</v>
      </c>
      <c r="CT227" s="1" t="s">
        <v>196</v>
      </c>
      <c r="CU227" s="1" t="s">
        <v>196</v>
      </c>
      <c r="CV227" s="1" t="s">
        <v>196</v>
      </c>
      <c r="CW227" s="1" t="s">
        <v>196</v>
      </c>
      <c r="CX227" s="1" t="s">
        <v>3221</v>
      </c>
      <c r="CY227" s="1" t="s">
        <v>3222</v>
      </c>
      <c r="CZ227" s="1" t="s">
        <v>3222</v>
      </c>
      <c r="DA227" s="1" t="s">
        <v>3225</v>
      </c>
      <c r="DB227" s="1" t="s">
        <v>3376</v>
      </c>
      <c r="DC227" s="1" t="s">
        <v>743</v>
      </c>
      <c r="DD227" s="1" t="s">
        <v>754</v>
      </c>
      <c r="DE227" s="1" t="s">
        <v>707</v>
      </c>
      <c r="DF227" s="1" t="s">
        <v>705</v>
      </c>
      <c r="DG227" s="1" t="s">
        <v>706</v>
      </c>
    </row>
    <row r="228" spans="1:111">
      <c r="A228" s="232" t="s">
        <v>4537</v>
      </c>
      <c r="B228" s="1" t="s">
        <v>699</v>
      </c>
      <c r="C228" s="1" t="s">
        <v>700</v>
      </c>
      <c r="D228" s="1" t="s">
        <v>851</v>
      </c>
      <c r="E228" s="1" t="s">
        <v>852</v>
      </c>
      <c r="F228" s="1" t="s">
        <v>855</v>
      </c>
      <c r="G228" s="1" t="s">
        <v>39</v>
      </c>
      <c r="H228" s="228">
        <v>46226</v>
      </c>
      <c r="I228" s="1" t="s">
        <v>149</v>
      </c>
      <c r="J228" s="1" t="s">
        <v>2948</v>
      </c>
      <c r="K228" s="1" t="s">
        <v>2949</v>
      </c>
      <c r="L228" s="1" t="s">
        <v>713</v>
      </c>
      <c r="M228" s="1" t="s">
        <v>714</v>
      </c>
      <c r="N228" s="1" t="s">
        <v>716</v>
      </c>
      <c r="O228" s="1" t="s">
        <v>717</v>
      </c>
      <c r="P228" s="1" t="s">
        <v>705</v>
      </c>
      <c r="Q228" s="1" t="s">
        <v>706</v>
      </c>
      <c r="R228" s="229">
        <v>0</v>
      </c>
      <c r="S228" s="229">
        <v>0.70833333333333337</v>
      </c>
      <c r="T228" s="1" t="s">
        <v>707</v>
      </c>
      <c r="U228" s="1" t="s">
        <v>196</v>
      </c>
      <c r="V228" s="1" t="s">
        <v>196</v>
      </c>
      <c r="W228" s="1" t="s">
        <v>196</v>
      </c>
      <c r="X228" s="1" t="s">
        <v>196</v>
      </c>
      <c r="Y228" s="1" t="s">
        <v>196</v>
      </c>
      <c r="Z228" s="1" t="s">
        <v>196</v>
      </c>
      <c r="AA228" s="1" t="s">
        <v>726</v>
      </c>
      <c r="AB228" s="1" t="s">
        <v>737</v>
      </c>
      <c r="AC228" s="1" t="s">
        <v>1227</v>
      </c>
      <c r="AD228" s="1" t="s">
        <v>2950</v>
      </c>
      <c r="AE228" s="1" t="s">
        <v>196</v>
      </c>
      <c r="AF228" s="1" t="s">
        <v>196</v>
      </c>
      <c r="AG228" s="1" t="s">
        <v>196</v>
      </c>
      <c r="AH228" s="1" t="s">
        <v>196</v>
      </c>
      <c r="AI228" s="1" t="s">
        <v>826</v>
      </c>
      <c r="AJ228" s="1" t="s">
        <v>276</v>
      </c>
      <c r="AK228" s="1" t="s">
        <v>88</v>
      </c>
      <c r="AL228" s="1" t="s">
        <v>14</v>
      </c>
      <c r="AM228" s="1">
        <v>20000</v>
      </c>
      <c r="AN228" s="1">
        <v>10000</v>
      </c>
      <c r="AO228" s="1">
        <v>3400</v>
      </c>
      <c r="AP228" s="1">
        <v>3400</v>
      </c>
      <c r="AQ228" s="1">
        <v>6800</v>
      </c>
      <c r="AR228" s="228">
        <v>46224</v>
      </c>
      <c r="AS228" s="228">
        <v>46232</v>
      </c>
      <c r="AT228" s="228">
        <v>46226</v>
      </c>
      <c r="AU228" s="228">
        <v>46227</v>
      </c>
      <c r="AV228" s="1" t="s">
        <v>39</v>
      </c>
      <c r="AW228" s="1" t="s">
        <v>196</v>
      </c>
      <c r="AX228" s="1" t="s">
        <v>196</v>
      </c>
      <c r="AY228" s="1" t="s">
        <v>710</v>
      </c>
      <c r="AZ228" s="1" t="s">
        <v>711</v>
      </c>
      <c r="BA228" s="1" t="s">
        <v>196</v>
      </c>
      <c r="BB228" s="228">
        <v>46232</v>
      </c>
      <c r="BC228" s="228">
        <v>46232</v>
      </c>
      <c r="BD228" s="1" t="s">
        <v>712</v>
      </c>
      <c r="BE228" s="228">
        <v>46227</v>
      </c>
      <c r="BF228" s="1" t="s">
        <v>712</v>
      </c>
      <c r="BG228" s="228">
        <v>46227</v>
      </c>
      <c r="BH228" s="1">
        <v>10000</v>
      </c>
      <c r="BI228" s="1">
        <v>20000</v>
      </c>
      <c r="BJ228" s="1" t="s">
        <v>859</v>
      </c>
      <c r="BK228" s="1" t="s">
        <v>860</v>
      </c>
      <c r="BL228" s="1" t="s">
        <v>196</v>
      </c>
      <c r="BM228" s="1" t="s">
        <v>196</v>
      </c>
      <c r="BN228" s="1" t="s">
        <v>196</v>
      </c>
      <c r="BO228" s="1" t="s">
        <v>196</v>
      </c>
      <c r="BP228" s="1" t="s">
        <v>196</v>
      </c>
      <c r="BQ228" s="1" t="s">
        <v>196</v>
      </c>
      <c r="BR228" s="1" t="s">
        <v>196</v>
      </c>
      <c r="BS228" s="1" t="s">
        <v>196</v>
      </c>
      <c r="BT228" s="1" t="s">
        <v>861</v>
      </c>
      <c r="BU228" s="1" t="s">
        <v>862</v>
      </c>
      <c r="BV228" s="1" t="s">
        <v>196</v>
      </c>
      <c r="BW228" s="1" t="s">
        <v>196</v>
      </c>
      <c r="BX228" s="1" t="s">
        <v>196</v>
      </c>
      <c r="BY228" s="1" t="s">
        <v>196</v>
      </c>
      <c r="BZ228" s="1" t="s">
        <v>196</v>
      </c>
      <c r="CA228" s="1" t="s">
        <v>196</v>
      </c>
      <c r="CB228" s="1" t="s">
        <v>196</v>
      </c>
      <c r="CC228" s="1" t="s">
        <v>196</v>
      </c>
      <c r="CD228" s="1" t="s">
        <v>827</v>
      </c>
      <c r="CE228" s="1" t="s">
        <v>196</v>
      </c>
      <c r="CF228" s="1" t="s">
        <v>196</v>
      </c>
      <c r="CG228" s="1" t="s">
        <v>196</v>
      </c>
      <c r="CH228" s="1" t="s">
        <v>196</v>
      </c>
      <c r="CI228" s="1" t="s">
        <v>196</v>
      </c>
      <c r="CJ228" s="1" t="s">
        <v>196</v>
      </c>
      <c r="CK228" s="1" t="s">
        <v>196</v>
      </c>
      <c r="CL228" s="1" t="s">
        <v>196</v>
      </c>
      <c r="CM228" s="1" t="s">
        <v>196</v>
      </c>
      <c r="CN228" s="1" t="s">
        <v>826</v>
      </c>
      <c r="CO228" s="1" t="s">
        <v>196</v>
      </c>
      <c r="CP228" s="1" t="s">
        <v>196</v>
      </c>
      <c r="CQ228" s="1" t="s">
        <v>196</v>
      </c>
      <c r="CR228" s="1" t="s">
        <v>196</v>
      </c>
      <c r="CS228" s="1" t="s">
        <v>196</v>
      </c>
      <c r="CT228" s="1" t="s">
        <v>196</v>
      </c>
      <c r="CU228" s="1" t="s">
        <v>196</v>
      </c>
      <c r="CV228" s="1" t="s">
        <v>196</v>
      </c>
      <c r="CW228" s="1" t="s">
        <v>196</v>
      </c>
      <c r="CX228" s="1" t="s">
        <v>3221</v>
      </c>
      <c r="CY228" s="1" t="s">
        <v>3222</v>
      </c>
      <c r="CZ228" s="1" t="s">
        <v>3222</v>
      </c>
      <c r="DA228" s="1" t="s">
        <v>3376</v>
      </c>
      <c r="DB228" s="1" t="s">
        <v>3224</v>
      </c>
      <c r="DC228" s="1" t="s">
        <v>737</v>
      </c>
      <c r="DD228" s="1" t="s">
        <v>726</v>
      </c>
      <c r="DE228" s="1" t="s">
        <v>707</v>
      </c>
      <c r="DF228" s="1" t="s">
        <v>705</v>
      </c>
      <c r="DG228" s="1" t="s">
        <v>706</v>
      </c>
    </row>
    <row r="229" spans="1:111">
      <c r="A229" s="232" t="s">
        <v>4537</v>
      </c>
      <c r="B229" s="1" t="s">
        <v>699</v>
      </c>
      <c r="C229" s="1" t="s">
        <v>700</v>
      </c>
      <c r="D229" s="1" t="s">
        <v>869</v>
      </c>
      <c r="E229" s="1" t="s">
        <v>870</v>
      </c>
      <c r="F229" s="1" t="s">
        <v>848</v>
      </c>
      <c r="G229" s="1" t="s">
        <v>284</v>
      </c>
      <c r="H229" s="228">
        <v>46226</v>
      </c>
      <c r="I229" s="1" t="s">
        <v>549</v>
      </c>
      <c r="J229" s="1" t="s">
        <v>2957</v>
      </c>
      <c r="K229" s="1" t="s">
        <v>2958</v>
      </c>
      <c r="L229" s="1" t="s">
        <v>788</v>
      </c>
      <c r="M229" s="1" t="s">
        <v>789</v>
      </c>
      <c r="N229" s="1" t="s">
        <v>776</v>
      </c>
      <c r="O229" s="1" t="s">
        <v>777</v>
      </c>
      <c r="P229" s="1" t="s">
        <v>196</v>
      </c>
      <c r="Q229" s="1" t="s">
        <v>196</v>
      </c>
      <c r="R229" s="229">
        <v>0</v>
      </c>
      <c r="S229" s="229">
        <v>0.5</v>
      </c>
      <c r="T229" s="1" t="s">
        <v>707</v>
      </c>
      <c r="U229" s="1" t="s">
        <v>196</v>
      </c>
      <c r="V229" s="1" t="s">
        <v>196</v>
      </c>
      <c r="W229" s="1" t="s">
        <v>196</v>
      </c>
      <c r="X229" s="1" t="s">
        <v>196</v>
      </c>
      <c r="Y229" s="1" t="s">
        <v>196</v>
      </c>
      <c r="Z229" s="1" t="s">
        <v>196</v>
      </c>
      <c r="AA229" s="1" t="s">
        <v>744</v>
      </c>
      <c r="AB229" s="1" t="s">
        <v>707</v>
      </c>
      <c r="AC229" s="1" t="s">
        <v>814</v>
      </c>
      <c r="AD229" s="1" t="s">
        <v>1113</v>
      </c>
      <c r="AE229" s="1" t="s">
        <v>2959</v>
      </c>
      <c r="AF229" s="1" t="s">
        <v>276</v>
      </c>
      <c r="AG229" s="1" t="s">
        <v>196</v>
      </c>
      <c r="AH229" s="1" t="s">
        <v>100</v>
      </c>
      <c r="AI229" s="1" t="s">
        <v>2960</v>
      </c>
      <c r="AJ229" s="1" t="s">
        <v>276</v>
      </c>
      <c r="AK229" s="1" t="s">
        <v>196</v>
      </c>
      <c r="AL229" s="1" t="s">
        <v>14</v>
      </c>
      <c r="AM229" s="1">
        <v>1470</v>
      </c>
      <c r="AN229" s="1">
        <v>1470</v>
      </c>
      <c r="AO229" s="1">
        <v>0</v>
      </c>
      <c r="AP229" s="1">
        <v>1470</v>
      </c>
      <c r="AQ229" s="1">
        <v>1470</v>
      </c>
      <c r="AR229" s="228">
        <v>46226</v>
      </c>
      <c r="AS229" s="228">
        <v>46230</v>
      </c>
      <c r="AT229" s="228">
        <v>46227</v>
      </c>
      <c r="AU229" s="228">
        <v>46227</v>
      </c>
      <c r="AV229" s="1" t="s">
        <v>284</v>
      </c>
      <c r="AW229" s="1" t="s">
        <v>196</v>
      </c>
      <c r="AX229" s="1" t="s">
        <v>196</v>
      </c>
      <c r="AY229" s="1" t="s">
        <v>764</v>
      </c>
      <c r="AZ229" s="1" t="s">
        <v>765</v>
      </c>
      <c r="BA229" s="1" t="s">
        <v>196</v>
      </c>
      <c r="BB229" s="228">
        <v>46230</v>
      </c>
      <c r="BC229" s="228">
        <v>46230</v>
      </c>
      <c r="BD229" s="1" t="s">
        <v>712</v>
      </c>
      <c r="BE229" s="228">
        <v>46226</v>
      </c>
      <c r="BF229" s="1" t="s">
        <v>712</v>
      </c>
      <c r="BG229" s="228">
        <v>46226</v>
      </c>
      <c r="BH229" s="1">
        <v>1470</v>
      </c>
      <c r="BI229" s="1">
        <v>1470</v>
      </c>
      <c r="BJ229" s="1" t="s">
        <v>2961</v>
      </c>
      <c r="BK229" s="1" t="s">
        <v>196</v>
      </c>
      <c r="BL229" s="1" t="s">
        <v>196</v>
      </c>
      <c r="BM229" s="1" t="s">
        <v>196</v>
      </c>
      <c r="BN229" s="1" t="s">
        <v>196</v>
      </c>
      <c r="BO229" s="1" t="s">
        <v>196</v>
      </c>
      <c r="BP229" s="1" t="s">
        <v>196</v>
      </c>
      <c r="BQ229" s="1" t="s">
        <v>196</v>
      </c>
      <c r="BR229" s="1" t="s">
        <v>196</v>
      </c>
      <c r="BS229" s="1" t="s">
        <v>196</v>
      </c>
      <c r="BT229" s="1" t="s">
        <v>2959</v>
      </c>
      <c r="BU229" s="1" t="s">
        <v>196</v>
      </c>
      <c r="BV229" s="1" t="s">
        <v>196</v>
      </c>
      <c r="BW229" s="1" t="s">
        <v>196</v>
      </c>
      <c r="BX229" s="1" t="s">
        <v>196</v>
      </c>
      <c r="BY229" s="1" t="s">
        <v>196</v>
      </c>
      <c r="BZ229" s="1" t="s">
        <v>196</v>
      </c>
      <c r="CA229" s="1" t="s">
        <v>196</v>
      </c>
      <c r="CB229" s="1" t="s">
        <v>196</v>
      </c>
      <c r="CC229" s="1" t="s">
        <v>196</v>
      </c>
      <c r="CD229" s="1" t="s">
        <v>2962</v>
      </c>
      <c r="CE229" s="1" t="s">
        <v>196</v>
      </c>
      <c r="CF229" s="1" t="s">
        <v>196</v>
      </c>
      <c r="CG229" s="1" t="s">
        <v>196</v>
      </c>
      <c r="CH229" s="1" t="s">
        <v>196</v>
      </c>
      <c r="CI229" s="1" t="s">
        <v>196</v>
      </c>
      <c r="CJ229" s="1" t="s">
        <v>196</v>
      </c>
      <c r="CK229" s="1" t="s">
        <v>196</v>
      </c>
      <c r="CL229" s="1" t="s">
        <v>196</v>
      </c>
      <c r="CM229" s="1" t="s">
        <v>196</v>
      </c>
      <c r="CN229" s="1" t="s">
        <v>2960</v>
      </c>
      <c r="CO229" s="1" t="s">
        <v>196</v>
      </c>
      <c r="CP229" s="1" t="s">
        <v>196</v>
      </c>
      <c r="CQ229" s="1" t="s">
        <v>196</v>
      </c>
      <c r="CR229" s="1" t="s">
        <v>196</v>
      </c>
      <c r="CS229" s="1" t="s">
        <v>196</v>
      </c>
      <c r="CT229" s="1" t="s">
        <v>196</v>
      </c>
      <c r="CU229" s="1" t="s">
        <v>196</v>
      </c>
      <c r="CV229" s="1" t="s">
        <v>196</v>
      </c>
      <c r="CW229" s="1" t="s">
        <v>196</v>
      </c>
      <c r="CX229" s="1" t="s">
        <v>3221</v>
      </c>
      <c r="CY229" s="1" t="s">
        <v>3222</v>
      </c>
      <c r="CZ229" s="1" t="s">
        <v>3222</v>
      </c>
      <c r="DA229" s="1" t="s">
        <v>3294</v>
      </c>
      <c r="DB229" s="1" t="s">
        <v>3226</v>
      </c>
      <c r="DC229" s="1" t="s">
        <v>707</v>
      </c>
      <c r="DD229" s="1" t="s">
        <v>744</v>
      </c>
      <c r="DE229" s="1" t="s">
        <v>707</v>
      </c>
      <c r="DF229" s="1" t="s">
        <v>788</v>
      </c>
      <c r="DG229" s="1" t="s">
        <v>789</v>
      </c>
    </row>
    <row r="230" spans="1:111">
      <c r="A230" s="232" t="s">
        <v>4537</v>
      </c>
      <c r="B230" s="1" t="s">
        <v>699</v>
      </c>
      <c r="C230" s="1" t="s">
        <v>700</v>
      </c>
      <c r="D230" s="1" t="s">
        <v>869</v>
      </c>
      <c r="E230" s="1" t="s">
        <v>870</v>
      </c>
      <c r="F230" s="1" t="s">
        <v>848</v>
      </c>
      <c r="G230" s="1" t="s">
        <v>284</v>
      </c>
      <c r="H230" s="228">
        <v>46226</v>
      </c>
      <c r="I230" s="1" t="s">
        <v>569</v>
      </c>
      <c r="J230" s="1" t="s">
        <v>2922</v>
      </c>
      <c r="K230" s="1" t="s">
        <v>2963</v>
      </c>
      <c r="L230" s="1" t="s">
        <v>788</v>
      </c>
      <c r="M230" s="1" t="s">
        <v>789</v>
      </c>
      <c r="N230" s="1" t="s">
        <v>776</v>
      </c>
      <c r="O230" s="1" t="s">
        <v>777</v>
      </c>
      <c r="P230" s="1" t="s">
        <v>196</v>
      </c>
      <c r="Q230" s="1" t="s">
        <v>196</v>
      </c>
      <c r="R230" s="229">
        <v>0</v>
      </c>
      <c r="S230" s="229">
        <v>0.4375</v>
      </c>
      <c r="T230" s="1" t="s">
        <v>707</v>
      </c>
      <c r="U230" s="1" t="s">
        <v>196</v>
      </c>
      <c r="V230" s="1" t="s">
        <v>196</v>
      </c>
      <c r="W230" s="1" t="s">
        <v>196</v>
      </c>
      <c r="X230" s="1" t="s">
        <v>196</v>
      </c>
      <c r="Y230" s="1" t="s">
        <v>196</v>
      </c>
      <c r="Z230" s="1" t="s">
        <v>196</v>
      </c>
      <c r="AA230" s="1" t="s">
        <v>726</v>
      </c>
      <c r="AB230" s="1" t="s">
        <v>707</v>
      </c>
      <c r="AC230" s="1" t="s">
        <v>921</v>
      </c>
      <c r="AD230" s="1" t="s">
        <v>2964</v>
      </c>
      <c r="AE230" s="1" t="s">
        <v>989</v>
      </c>
      <c r="AF230" s="1" t="s">
        <v>276</v>
      </c>
      <c r="AG230" s="1" t="s">
        <v>196</v>
      </c>
      <c r="AH230" s="1" t="s">
        <v>100</v>
      </c>
      <c r="AI230" s="1" t="s">
        <v>2924</v>
      </c>
      <c r="AJ230" s="1" t="s">
        <v>276</v>
      </c>
      <c r="AK230" s="1" t="s">
        <v>196</v>
      </c>
      <c r="AL230" s="1" t="s">
        <v>14</v>
      </c>
      <c r="AM230" s="1">
        <v>2520</v>
      </c>
      <c r="AN230" s="1">
        <v>1260</v>
      </c>
      <c r="AO230" s="1">
        <v>525</v>
      </c>
      <c r="AP230" s="1">
        <v>2520</v>
      </c>
      <c r="AQ230" s="1">
        <v>2520</v>
      </c>
      <c r="AR230" s="228">
        <v>46225</v>
      </c>
      <c r="AS230" s="228">
        <v>46231</v>
      </c>
      <c r="AT230" s="228">
        <v>46226</v>
      </c>
      <c r="AU230" s="228">
        <v>46227</v>
      </c>
      <c r="AV230" s="1" t="s">
        <v>990</v>
      </c>
      <c r="AW230" s="1" t="s">
        <v>196</v>
      </c>
      <c r="AX230" s="1" t="s">
        <v>196</v>
      </c>
      <c r="AY230" s="1" t="s">
        <v>764</v>
      </c>
      <c r="AZ230" s="1" t="s">
        <v>765</v>
      </c>
      <c r="BA230" s="1" t="s">
        <v>196</v>
      </c>
      <c r="BB230" s="228">
        <v>46231</v>
      </c>
      <c r="BC230" s="228">
        <v>46231</v>
      </c>
      <c r="BD230" s="1" t="s">
        <v>712</v>
      </c>
      <c r="BE230" s="228">
        <v>46226</v>
      </c>
      <c r="BF230" s="1" t="s">
        <v>712</v>
      </c>
      <c r="BG230" s="228">
        <v>46226</v>
      </c>
      <c r="BH230" s="1">
        <v>2520</v>
      </c>
      <c r="BI230" s="1">
        <v>2520</v>
      </c>
      <c r="BJ230" s="1" t="s">
        <v>991</v>
      </c>
      <c r="BK230" s="1" t="s">
        <v>196</v>
      </c>
      <c r="BL230" s="1" t="s">
        <v>196</v>
      </c>
      <c r="BM230" s="1" t="s">
        <v>196</v>
      </c>
      <c r="BN230" s="1" t="s">
        <v>196</v>
      </c>
      <c r="BO230" s="1" t="s">
        <v>196</v>
      </c>
      <c r="BP230" s="1" t="s">
        <v>196</v>
      </c>
      <c r="BQ230" s="1" t="s">
        <v>196</v>
      </c>
      <c r="BR230" s="1" t="s">
        <v>196</v>
      </c>
      <c r="BS230" s="1" t="s">
        <v>196</v>
      </c>
      <c r="BT230" s="1" t="s">
        <v>989</v>
      </c>
      <c r="BU230" s="1" t="s">
        <v>196</v>
      </c>
      <c r="BV230" s="1" t="s">
        <v>196</v>
      </c>
      <c r="BW230" s="1" t="s">
        <v>196</v>
      </c>
      <c r="BX230" s="1" t="s">
        <v>196</v>
      </c>
      <c r="BY230" s="1" t="s">
        <v>196</v>
      </c>
      <c r="BZ230" s="1" t="s">
        <v>196</v>
      </c>
      <c r="CA230" s="1" t="s">
        <v>196</v>
      </c>
      <c r="CB230" s="1" t="s">
        <v>196</v>
      </c>
      <c r="CC230" s="1" t="s">
        <v>196</v>
      </c>
      <c r="CD230" s="1" t="s">
        <v>1007</v>
      </c>
      <c r="CE230" s="1" t="s">
        <v>196</v>
      </c>
      <c r="CF230" s="1" t="s">
        <v>196</v>
      </c>
      <c r="CG230" s="1" t="s">
        <v>196</v>
      </c>
      <c r="CH230" s="1" t="s">
        <v>196</v>
      </c>
      <c r="CI230" s="1" t="s">
        <v>196</v>
      </c>
      <c r="CJ230" s="1" t="s">
        <v>196</v>
      </c>
      <c r="CK230" s="1" t="s">
        <v>196</v>
      </c>
      <c r="CL230" s="1" t="s">
        <v>196</v>
      </c>
      <c r="CM230" s="1" t="s">
        <v>196</v>
      </c>
      <c r="CN230" s="1" t="s">
        <v>2924</v>
      </c>
      <c r="CO230" s="1" t="s">
        <v>196</v>
      </c>
      <c r="CP230" s="1" t="s">
        <v>196</v>
      </c>
      <c r="CQ230" s="1" t="s">
        <v>196</v>
      </c>
      <c r="CR230" s="1" t="s">
        <v>196</v>
      </c>
      <c r="CS230" s="1" t="s">
        <v>196</v>
      </c>
      <c r="CT230" s="1" t="s">
        <v>196</v>
      </c>
      <c r="CU230" s="1" t="s">
        <v>196</v>
      </c>
      <c r="CV230" s="1" t="s">
        <v>196</v>
      </c>
      <c r="CW230" s="1" t="s">
        <v>196</v>
      </c>
      <c r="CX230" s="1" t="s">
        <v>3221</v>
      </c>
      <c r="CY230" s="1" t="s">
        <v>3222</v>
      </c>
      <c r="CZ230" s="1" t="s">
        <v>3222</v>
      </c>
      <c r="DA230" s="1" t="s">
        <v>3225</v>
      </c>
      <c r="DB230" s="1" t="s">
        <v>3294</v>
      </c>
      <c r="DC230" s="1" t="s">
        <v>707</v>
      </c>
      <c r="DD230" s="1" t="s">
        <v>726</v>
      </c>
      <c r="DE230" s="1" t="s">
        <v>707</v>
      </c>
      <c r="DF230" s="1" t="s">
        <v>788</v>
      </c>
      <c r="DG230" s="1" t="s">
        <v>789</v>
      </c>
    </row>
    <row r="231" spans="1:111">
      <c r="A231" s="232" t="s">
        <v>4537</v>
      </c>
      <c r="B231" s="1" t="s">
        <v>699</v>
      </c>
      <c r="C231" s="1" t="s">
        <v>700</v>
      </c>
      <c r="D231" s="1" t="s">
        <v>869</v>
      </c>
      <c r="E231" s="1" t="s">
        <v>870</v>
      </c>
      <c r="F231" s="1" t="s">
        <v>877</v>
      </c>
      <c r="G231" s="1" t="s">
        <v>502</v>
      </c>
      <c r="H231" s="228">
        <v>46226</v>
      </c>
      <c r="I231" s="1" t="s">
        <v>556</v>
      </c>
      <c r="J231" s="1" t="s">
        <v>2580</v>
      </c>
      <c r="K231" s="1" t="s">
        <v>1465</v>
      </c>
      <c r="L231" s="1" t="s">
        <v>788</v>
      </c>
      <c r="M231" s="1" t="s">
        <v>789</v>
      </c>
      <c r="N231" s="1" t="s">
        <v>776</v>
      </c>
      <c r="O231" s="1" t="s">
        <v>777</v>
      </c>
      <c r="P231" s="1" t="s">
        <v>196</v>
      </c>
      <c r="Q231" s="1" t="s">
        <v>196</v>
      </c>
      <c r="R231" s="229">
        <v>0</v>
      </c>
      <c r="S231" s="229">
        <v>0.67708333333333337</v>
      </c>
      <c r="T231" s="1" t="s">
        <v>707</v>
      </c>
      <c r="U231" s="1" t="s">
        <v>196</v>
      </c>
      <c r="V231" s="1" t="s">
        <v>196</v>
      </c>
      <c r="W231" s="1" t="s">
        <v>196</v>
      </c>
      <c r="X231" s="1" t="s">
        <v>196</v>
      </c>
      <c r="Y231" s="1" t="s">
        <v>196</v>
      </c>
      <c r="Z231" s="1" t="s">
        <v>196</v>
      </c>
      <c r="AA231" s="1" t="s">
        <v>919</v>
      </c>
      <c r="AB231" s="1" t="s">
        <v>708</v>
      </c>
      <c r="AC231" s="1" t="s">
        <v>996</v>
      </c>
      <c r="AD231" s="1" t="s">
        <v>1218</v>
      </c>
      <c r="AE231" s="1" t="s">
        <v>806</v>
      </c>
      <c r="AF231" s="1" t="s">
        <v>276</v>
      </c>
      <c r="AG231" s="1" t="s">
        <v>196</v>
      </c>
      <c r="AH231" s="1" t="s">
        <v>105</v>
      </c>
      <c r="AI231" s="1" t="s">
        <v>807</v>
      </c>
      <c r="AJ231" s="1" t="s">
        <v>276</v>
      </c>
      <c r="AK231" s="1" t="s">
        <v>196</v>
      </c>
      <c r="AL231" s="1" t="s">
        <v>122</v>
      </c>
      <c r="AM231" s="1">
        <v>3300</v>
      </c>
      <c r="AN231" s="1">
        <v>3900</v>
      </c>
      <c r="AO231" s="1">
        <v>600</v>
      </c>
      <c r="AP231" s="1">
        <v>600</v>
      </c>
      <c r="AQ231" s="1">
        <v>600</v>
      </c>
      <c r="AR231" s="228">
        <v>46213</v>
      </c>
      <c r="AS231" s="228">
        <v>46221</v>
      </c>
      <c r="AT231" s="228">
        <v>46217</v>
      </c>
      <c r="AU231" s="228">
        <v>46227</v>
      </c>
      <c r="AV231" s="1" t="s">
        <v>491</v>
      </c>
      <c r="AW231" s="1" t="s">
        <v>196</v>
      </c>
      <c r="AX231" s="1" t="s">
        <v>196</v>
      </c>
      <c r="AY231" s="1" t="s">
        <v>710</v>
      </c>
      <c r="AZ231" s="1" t="s">
        <v>711</v>
      </c>
      <c r="BA231" s="1" t="s">
        <v>196</v>
      </c>
      <c r="BB231" s="228">
        <v>46221</v>
      </c>
      <c r="BC231" s="228">
        <v>46221</v>
      </c>
      <c r="BD231" s="1" t="s">
        <v>712</v>
      </c>
      <c r="BE231" s="228">
        <v>46227</v>
      </c>
      <c r="BF231" s="1" t="s">
        <v>712</v>
      </c>
      <c r="BG231" s="228">
        <v>46227</v>
      </c>
      <c r="BH231" s="1">
        <v>3900</v>
      </c>
      <c r="BI231" s="1">
        <v>3300</v>
      </c>
      <c r="BJ231" s="1" t="s">
        <v>808</v>
      </c>
      <c r="BK231" s="1" t="s">
        <v>196</v>
      </c>
      <c r="BL231" s="1" t="s">
        <v>196</v>
      </c>
      <c r="BM231" s="1" t="s">
        <v>196</v>
      </c>
      <c r="BN231" s="1" t="s">
        <v>196</v>
      </c>
      <c r="BO231" s="1" t="s">
        <v>196</v>
      </c>
      <c r="BP231" s="1" t="s">
        <v>196</v>
      </c>
      <c r="BQ231" s="1" t="s">
        <v>196</v>
      </c>
      <c r="BR231" s="1" t="s">
        <v>196</v>
      </c>
      <c r="BS231" s="1" t="s">
        <v>196</v>
      </c>
      <c r="BT231" s="1" t="s">
        <v>806</v>
      </c>
      <c r="BU231" s="1" t="s">
        <v>196</v>
      </c>
      <c r="BV231" s="1" t="s">
        <v>196</v>
      </c>
      <c r="BW231" s="1" t="s">
        <v>196</v>
      </c>
      <c r="BX231" s="1" t="s">
        <v>196</v>
      </c>
      <c r="BY231" s="1" t="s">
        <v>196</v>
      </c>
      <c r="BZ231" s="1" t="s">
        <v>196</v>
      </c>
      <c r="CA231" s="1" t="s">
        <v>196</v>
      </c>
      <c r="CB231" s="1" t="s">
        <v>196</v>
      </c>
      <c r="CC231" s="1" t="s">
        <v>196</v>
      </c>
      <c r="CD231" s="1" t="s">
        <v>809</v>
      </c>
      <c r="CE231" s="1" t="s">
        <v>196</v>
      </c>
      <c r="CF231" s="1" t="s">
        <v>196</v>
      </c>
      <c r="CG231" s="1" t="s">
        <v>196</v>
      </c>
      <c r="CH231" s="1" t="s">
        <v>196</v>
      </c>
      <c r="CI231" s="1" t="s">
        <v>196</v>
      </c>
      <c r="CJ231" s="1" t="s">
        <v>196</v>
      </c>
      <c r="CK231" s="1" t="s">
        <v>196</v>
      </c>
      <c r="CL231" s="1" t="s">
        <v>196</v>
      </c>
      <c r="CM231" s="1" t="s">
        <v>196</v>
      </c>
      <c r="CN231" s="1" t="s">
        <v>807</v>
      </c>
      <c r="CO231" s="1" t="s">
        <v>196</v>
      </c>
      <c r="CP231" s="1" t="s">
        <v>196</v>
      </c>
      <c r="CQ231" s="1" t="s">
        <v>196</v>
      </c>
      <c r="CR231" s="1" t="s">
        <v>196</v>
      </c>
      <c r="CS231" s="1" t="s">
        <v>196</v>
      </c>
      <c r="CT231" s="1" t="s">
        <v>196</v>
      </c>
      <c r="CU231" s="1" t="s">
        <v>196</v>
      </c>
      <c r="CV231" s="1" t="s">
        <v>196</v>
      </c>
      <c r="CW231" s="1" t="s">
        <v>196</v>
      </c>
      <c r="CX231" s="1" t="s">
        <v>3221</v>
      </c>
      <c r="CY231" s="1" t="s">
        <v>3222</v>
      </c>
      <c r="CZ231" s="1" t="s">
        <v>3222</v>
      </c>
      <c r="DA231" s="1" t="s">
        <v>3226</v>
      </c>
      <c r="DB231" s="1" t="s">
        <v>3381</v>
      </c>
      <c r="DC231" s="1" t="s">
        <v>708</v>
      </c>
      <c r="DD231" s="1" t="s">
        <v>919</v>
      </c>
      <c r="DE231" s="1" t="s">
        <v>707</v>
      </c>
      <c r="DF231" s="1" t="s">
        <v>788</v>
      </c>
      <c r="DG231" s="1" t="s">
        <v>789</v>
      </c>
    </row>
    <row r="232" spans="1:111">
      <c r="A232" s="232" t="s">
        <v>4537</v>
      </c>
      <c r="B232" s="1" t="s">
        <v>699</v>
      </c>
      <c r="C232" s="1" t="s">
        <v>700</v>
      </c>
      <c r="D232" s="1" t="s">
        <v>701</v>
      </c>
      <c r="E232" s="1" t="s">
        <v>702</v>
      </c>
      <c r="F232" s="1" t="s">
        <v>703</v>
      </c>
      <c r="G232" s="1" t="s">
        <v>704</v>
      </c>
      <c r="H232" s="228">
        <v>46225</v>
      </c>
      <c r="I232" s="1" t="s">
        <v>569</v>
      </c>
      <c r="J232" s="1" t="s">
        <v>2922</v>
      </c>
      <c r="K232" s="1" t="s">
        <v>2923</v>
      </c>
      <c r="L232" s="1" t="s">
        <v>788</v>
      </c>
      <c r="M232" s="1" t="s">
        <v>789</v>
      </c>
      <c r="N232" s="1" t="s">
        <v>716</v>
      </c>
      <c r="O232" s="1" t="s">
        <v>717</v>
      </c>
      <c r="P232" s="1" t="s">
        <v>196</v>
      </c>
      <c r="Q232" s="1" t="s">
        <v>196</v>
      </c>
      <c r="R232" s="229">
        <v>0</v>
      </c>
      <c r="S232" s="229">
        <v>0.58333333333333337</v>
      </c>
      <c r="T232" s="1" t="s">
        <v>707</v>
      </c>
      <c r="U232" s="1" t="s">
        <v>196</v>
      </c>
      <c r="V232" s="1" t="s">
        <v>196</v>
      </c>
      <c r="W232" s="1" t="s">
        <v>196</v>
      </c>
      <c r="X232" s="1" t="s">
        <v>196</v>
      </c>
      <c r="Y232" s="1" t="s">
        <v>196</v>
      </c>
      <c r="Z232" s="1" t="s">
        <v>196</v>
      </c>
      <c r="AA232" s="1" t="s">
        <v>737</v>
      </c>
      <c r="AB232" s="1" t="s">
        <v>743</v>
      </c>
      <c r="AC232" s="1" t="s">
        <v>911</v>
      </c>
      <c r="AD232" s="1" t="s">
        <v>2564</v>
      </c>
      <c r="AE232" s="1" t="s">
        <v>989</v>
      </c>
      <c r="AF232" s="1" t="s">
        <v>276</v>
      </c>
      <c r="AG232" s="1" t="s">
        <v>196</v>
      </c>
      <c r="AH232" s="1" t="s">
        <v>100</v>
      </c>
      <c r="AI232" s="1" t="s">
        <v>2924</v>
      </c>
      <c r="AJ232" s="1" t="s">
        <v>276</v>
      </c>
      <c r="AK232" s="1" t="s">
        <v>196</v>
      </c>
      <c r="AL232" s="1" t="s">
        <v>14</v>
      </c>
      <c r="AM232" s="1">
        <v>2520</v>
      </c>
      <c r="AN232" s="1">
        <v>1260</v>
      </c>
      <c r="AO232" s="1">
        <v>1260</v>
      </c>
      <c r="AP232" s="1">
        <v>1260</v>
      </c>
      <c r="AQ232" s="1">
        <v>2520</v>
      </c>
      <c r="AR232" s="228">
        <v>46225</v>
      </c>
      <c r="AS232" s="228">
        <v>46231</v>
      </c>
      <c r="AT232" s="228">
        <v>46225</v>
      </c>
      <c r="AU232" s="228">
        <v>46225</v>
      </c>
      <c r="AV232" s="1" t="s">
        <v>990</v>
      </c>
      <c r="AW232" s="1" t="s">
        <v>196</v>
      </c>
      <c r="AX232" s="1" t="s">
        <v>196</v>
      </c>
      <c r="AY232" s="1" t="s">
        <v>764</v>
      </c>
      <c r="AZ232" s="1" t="s">
        <v>765</v>
      </c>
      <c r="BA232" s="1" t="s">
        <v>196</v>
      </c>
      <c r="BB232" s="228">
        <v>46231</v>
      </c>
      <c r="BC232" s="228">
        <v>46231</v>
      </c>
      <c r="BD232" s="1" t="s">
        <v>712</v>
      </c>
      <c r="BE232" s="228">
        <v>46225</v>
      </c>
      <c r="BF232" s="1" t="s">
        <v>712</v>
      </c>
      <c r="BG232" s="228">
        <v>46226</v>
      </c>
      <c r="BH232" s="1">
        <v>1260</v>
      </c>
      <c r="BI232" s="1">
        <v>2520</v>
      </c>
      <c r="BJ232" s="1" t="s">
        <v>991</v>
      </c>
      <c r="BK232" s="1" t="s">
        <v>196</v>
      </c>
      <c r="BL232" s="1" t="s">
        <v>196</v>
      </c>
      <c r="BM232" s="1" t="s">
        <v>196</v>
      </c>
      <c r="BN232" s="1" t="s">
        <v>196</v>
      </c>
      <c r="BO232" s="1" t="s">
        <v>196</v>
      </c>
      <c r="BP232" s="1" t="s">
        <v>196</v>
      </c>
      <c r="BQ232" s="1" t="s">
        <v>196</v>
      </c>
      <c r="BR232" s="1" t="s">
        <v>196</v>
      </c>
      <c r="BS232" s="1" t="s">
        <v>196</v>
      </c>
      <c r="BT232" s="1" t="s">
        <v>989</v>
      </c>
      <c r="BU232" s="1" t="s">
        <v>196</v>
      </c>
      <c r="BV232" s="1" t="s">
        <v>196</v>
      </c>
      <c r="BW232" s="1" t="s">
        <v>196</v>
      </c>
      <c r="BX232" s="1" t="s">
        <v>196</v>
      </c>
      <c r="BY232" s="1" t="s">
        <v>196</v>
      </c>
      <c r="BZ232" s="1" t="s">
        <v>196</v>
      </c>
      <c r="CA232" s="1" t="s">
        <v>196</v>
      </c>
      <c r="CB232" s="1" t="s">
        <v>196</v>
      </c>
      <c r="CC232" s="1" t="s">
        <v>196</v>
      </c>
      <c r="CD232" s="1" t="s">
        <v>1007</v>
      </c>
      <c r="CE232" s="1" t="s">
        <v>196</v>
      </c>
      <c r="CF232" s="1" t="s">
        <v>196</v>
      </c>
      <c r="CG232" s="1" t="s">
        <v>196</v>
      </c>
      <c r="CH232" s="1" t="s">
        <v>196</v>
      </c>
      <c r="CI232" s="1" t="s">
        <v>196</v>
      </c>
      <c r="CJ232" s="1" t="s">
        <v>196</v>
      </c>
      <c r="CK232" s="1" t="s">
        <v>196</v>
      </c>
      <c r="CL232" s="1" t="s">
        <v>196</v>
      </c>
      <c r="CM232" s="1" t="s">
        <v>196</v>
      </c>
      <c r="CN232" s="1" t="s">
        <v>2924</v>
      </c>
      <c r="CO232" s="1" t="s">
        <v>196</v>
      </c>
      <c r="CP232" s="1" t="s">
        <v>196</v>
      </c>
      <c r="CQ232" s="1" t="s">
        <v>196</v>
      </c>
      <c r="CR232" s="1" t="s">
        <v>196</v>
      </c>
      <c r="CS232" s="1" t="s">
        <v>196</v>
      </c>
      <c r="CT232" s="1" t="s">
        <v>196</v>
      </c>
      <c r="CU232" s="1" t="s">
        <v>196</v>
      </c>
      <c r="CV232" s="1" t="s">
        <v>196</v>
      </c>
      <c r="CW232" s="1" t="s">
        <v>196</v>
      </c>
      <c r="CX232" s="1" t="s">
        <v>3221</v>
      </c>
      <c r="CY232" s="1" t="s">
        <v>3222</v>
      </c>
      <c r="CZ232" s="1" t="s">
        <v>3222</v>
      </c>
      <c r="DA232" s="1" t="s">
        <v>3254</v>
      </c>
      <c r="DB232" s="1" t="s">
        <v>3255</v>
      </c>
      <c r="DC232" s="1" t="s">
        <v>743</v>
      </c>
      <c r="DD232" s="1" t="s">
        <v>737</v>
      </c>
      <c r="DE232" s="1" t="s">
        <v>707</v>
      </c>
      <c r="DF232" s="1" t="s">
        <v>788</v>
      </c>
      <c r="DG232" s="1" t="s">
        <v>789</v>
      </c>
    </row>
    <row r="233" spans="1:111">
      <c r="A233" s="232" t="s">
        <v>4537</v>
      </c>
      <c r="B233" s="1" t="s">
        <v>699</v>
      </c>
      <c r="C233" s="1" t="s">
        <v>700</v>
      </c>
      <c r="D233" s="1" t="s">
        <v>701</v>
      </c>
      <c r="E233" s="1" t="s">
        <v>702</v>
      </c>
      <c r="F233" s="1" t="s">
        <v>703</v>
      </c>
      <c r="G233" s="1" t="s">
        <v>704</v>
      </c>
      <c r="H233" s="228">
        <v>46225</v>
      </c>
      <c r="I233" s="1" t="s">
        <v>258</v>
      </c>
      <c r="J233" s="1" t="s">
        <v>2808</v>
      </c>
      <c r="K233" s="1" t="s">
        <v>2925</v>
      </c>
      <c r="L233" s="1" t="s">
        <v>788</v>
      </c>
      <c r="M233" s="1" t="s">
        <v>789</v>
      </c>
      <c r="N233" s="1" t="s">
        <v>716</v>
      </c>
      <c r="O233" s="1" t="s">
        <v>717</v>
      </c>
      <c r="P233" s="1" t="s">
        <v>196</v>
      </c>
      <c r="Q233" s="1" t="s">
        <v>196</v>
      </c>
      <c r="R233" s="229">
        <v>0</v>
      </c>
      <c r="S233" s="229">
        <v>0.46875</v>
      </c>
      <c r="T233" s="1" t="s">
        <v>707</v>
      </c>
      <c r="U233" s="1" t="s">
        <v>196</v>
      </c>
      <c r="V233" s="1" t="s">
        <v>196</v>
      </c>
      <c r="W233" s="1" t="s">
        <v>196</v>
      </c>
      <c r="X233" s="1" t="s">
        <v>196</v>
      </c>
      <c r="Y233" s="1" t="s">
        <v>196</v>
      </c>
      <c r="Z233" s="1" t="s">
        <v>196</v>
      </c>
      <c r="AA233" s="1" t="s">
        <v>743</v>
      </c>
      <c r="AB233" s="1" t="s">
        <v>707</v>
      </c>
      <c r="AC233" s="1" t="s">
        <v>1059</v>
      </c>
      <c r="AD233" s="1" t="s">
        <v>2926</v>
      </c>
      <c r="AE233" s="1" t="s">
        <v>2811</v>
      </c>
      <c r="AF233" s="1" t="s">
        <v>276</v>
      </c>
      <c r="AG233" s="1" t="s">
        <v>93</v>
      </c>
      <c r="AH233" s="1" t="s">
        <v>14</v>
      </c>
      <c r="AI233" s="1" t="s">
        <v>778</v>
      </c>
      <c r="AJ233" s="1" t="s">
        <v>276</v>
      </c>
      <c r="AK233" s="1" t="s">
        <v>93</v>
      </c>
      <c r="AL233" s="1" t="s">
        <v>14</v>
      </c>
      <c r="AM233" s="1">
        <v>11500</v>
      </c>
      <c r="AN233" s="1">
        <v>5750</v>
      </c>
      <c r="AO233" s="1">
        <v>2250</v>
      </c>
      <c r="AP233" s="1">
        <v>2250</v>
      </c>
      <c r="AQ233" s="1">
        <v>4500</v>
      </c>
      <c r="AR233" s="228">
        <v>46224</v>
      </c>
      <c r="AS233" s="228">
        <v>46227</v>
      </c>
      <c r="AT233" s="228">
        <v>46224</v>
      </c>
      <c r="AU233" s="228">
        <v>46225</v>
      </c>
      <c r="AV233" s="1" t="s">
        <v>704</v>
      </c>
      <c r="AW233" s="1" t="s">
        <v>196</v>
      </c>
      <c r="AX233" s="1" t="s">
        <v>196</v>
      </c>
      <c r="AY233" s="1" t="s">
        <v>710</v>
      </c>
      <c r="AZ233" s="1" t="s">
        <v>711</v>
      </c>
      <c r="BA233" s="1" t="s">
        <v>196</v>
      </c>
      <c r="BB233" s="228">
        <v>46227</v>
      </c>
      <c r="BC233" s="228">
        <v>46227</v>
      </c>
      <c r="BD233" s="1" t="s">
        <v>712</v>
      </c>
      <c r="BE233" s="228">
        <v>46225</v>
      </c>
      <c r="BF233" s="1" t="s">
        <v>712</v>
      </c>
      <c r="BG233" s="228">
        <v>46225</v>
      </c>
      <c r="BH233" s="1">
        <v>5750</v>
      </c>
      <c r="BI233" s="1">
        <v>11500</v>
      </c>
      <c r="BJ233" s="1" t="s">
        <v>2812</v>
      </c>
      <c r="BK233" s="1" t="s">
        <v>196</v>
      </c>
      <c r="BL233" s="1" t="s">
        <v>196</v>
      </c>
      <c r="BM233" s="1" t="s">
        <v>196</v>
      </c>
      <c r="BN233" s="1" t="s">
        <v>196</v>
      </c>
      <c r="BO233" s="1" t="s">
        <v>196</v>
      </c>
      <c r="BP233" s="1" t="s">
        <v>196</v>
      </c>
      <c r="BQ233" s="1" t="s">
        <v>196</v>
      </c>
      <c r="BR233" s="1" t="s">
        <v>196</v>
      </c>
      <c r="BS233" s="1" t="s">
        <v>196</v>
      </c>
      <c r="BT233" s="1" t="s">
        <v>2811</v>
      </c>
      <c r="BU233" s="1" t="s">
        <v>196</v>
      </c>
      <c r="BV233" s="1" t="s">
        <v>196</v>
      </c>
      <c r="BW233" s="1" t="s">
        <v>196</v>
      </c>
      <c r="BX233" s="1" t="s">
        <v>196</v>
      </c>
      <c r="BY233" s="1" t="s">
        <v>196</v>
      </c>
      <c r="BZ233" s="1" t="s">
        <v>196</v>
      </c>
      <c r="CA233" s="1" t="s">
        <v>196</v>
      </c>
      <c r="CB233" s="1" t="s">
        <v>196</v>
      </c>
      <c r="CC233" s="1" t="s">
        <v>196</v>
      </c>
      <c r="CD233" s="1" t="s">
        <v>780</v>
      </c>
      <c r="CE233" s="1" t="s">
        <v>196</v>
      </c>
      <c r="CF233" s="1" t="s">
        <v>196</v>
      </c>
      <c r="CG233" s="1" t="s">
        <v>196</v>
      </c>
      <c r="CH233" s="1" t="s">
        <v>196</v>
      </c>
      <c r="CI233" s="1" t="s">
        <v>196</v>
      </c>
      <c r="CJ233" s="1" t="s">
        <v>196</v>
      </c>
      <c r="CK233" s="1" t="s">
        <v>196</v>
      </c>
      <c r="CL233" s="1" t="s">
        <v>196</v>
      </c>
      <c r="CM233" s="1" t="s">
        <v>196</v>
      </c>
      <c r="CN233" s="1" t="s">
        <v>778</v>
      </c>
      <c r="CO233" s="1" t="s">
        <v>196</v>
      </c>
      <c r="CP233" s="1" t="s">
        <v>196</v>
      </c>
      <c r="CQ233" s="1" t="s">
        <v>196</v>
      </c>
      <c r="CR233" s="1" t="s">
        <v>196</v>
      </c>
      <c r="CS233" s="1" t="s">
        <v>196</v>
      </c>
      <c r="CT233" s="1" t="s">
        <v>196</v>
      </c>
      <c r="CU233" s="1" t="s">
        <v>196</v>
      </c>
      <c r="CV233" s="1" t="s">
        <v>196</v>
      </c>
      <c r="CW233" s="1" t="s">
        <v>196</v>
      </c>
      <c r="CX233" s="1" t="s">
        <v>3221</v>
      </c>
      <c r="CY233" s="1" t="s">
        <v>3222</v>
      </c>
      <c r="CZ233" s="1" t="s">
        <v>3222</v>
      </c>
      <c r="DA233" s="1" t="s">
        <v>3225</v>
      </c>
      <c r="DB233" s="1" t="s">
        <v>3254</v>
      </c>
      <c r="DC233" s="1" t="s">
        <v>707</v>
      </c>
      <c r="DD233" s="1" t="s">
        <v>743</v>
      </c>
      <c r="DE233" s="1" t="s">
        <v>707</v>
      </c>
      <c r="DF233" s="1" t="s">
        <v>788</v>
      </c>
      <c r="DG233" s="1" t="s">
        <v>789</v>
      </c>
    </row>
    <row r="234" spans="1:111">
      <c r="A234" s="232" t="s">
        <v>4537</v>
      </c>
      <c r="B234" s="1" t="s">
        <v>699</v>
      </c>
      <c r="C234" s="1" t="s">
        <v>700</v>
      </c>
      <c r="D234" s="1" t="s">
        <v>701</v>
      </c>
      <c r="E234" s="1" t="s">
        <v>702</v>
      </c>
      <c r="F234" s="1" t="s">
        <v>703</v>
      </c>
      <c r="G234" s="1" t="s">
        <v>704</v>
      </c>
      <c r="H234" s="228">
        <v>46225</v>
      </c>
      <c r="I234" s="1" t="s">
        <v>2653</v>
      </c>
      <c r="J234" s="1" t="s">
        <v>2927</v>
      </c>
      <c r="K234" s="1" t="s">
        <v>2928</v>
      </c>
      <c r="L234" s="1" t="s">
        <v>788</v>
      </c>
      <c r="M234" s="1" t="s">
        <v>789</v>
      </c>
      <c r="N234" s="1" t="s">
        <v>716</v>
      </c>
      <c r="O234" s="1" t="s">
        <v>717</v>
      </c>
      <c r="P234" s="1" t="s">
        <v>196</v>
      </c>
      <c r="Q234" s="1" t="s">
        <v>196</v>
      </c>
      <c r="R234" s="229">
        <v>0</v>
      </c>
      <c r="S234" s="229">
        <v>0.70833333333333337</v>
      </c>
      <c r="T234" s="1" t="s">
        <v>707</v>
      </c>
      <c r="U234" s="1" t="s">
        <v>196</v>
      </c>
      <c r="V234" s="1" t="s">
        <v>196</v>
      </c>
      <c r="W234" s="1" t="s">
        <v>196</v>
      </c>
      <c r="X234" s="1" t="s">
        <v>196</v>
      </c>
      <c r="Y234" s="1" t="s">
        <v>196</v>
      </c>
      <c r="Z234" s="1" t="s">
        <v>196</v>
      </c>
      <c r="AA234" s="1" t="s">
        <v>744</v>
      </c>
      <c r="AB234" s="1" t="s">
        <v>737</v>
      </c>
      <c r="AC234" s="1" t="s">
        <v>811</v>
      </c>
      <c r="AD234" s="1" t="s">
        <v>1553</v>
      </c>
      <c r="AE234" s="1" t="s">
        <v>770</v>
      </c>
      <c r="AF234" s="1" t="s">
        <v>276</v>
      </c>
      <c r="AG234" s="1" t="s">
        <v>196</v>
      </c>
      <c r="AH234" s="1" t="s">
        <v>14</v>
      </c>
      <c r="AI234" s="1" t="s">
        <v>771</v>
      </c>
      <c r="AJ234" s="1" t="s">
        <v>276</v>
      </c>
      <c r="AK234" s="1" t="s">
        <v>196</v>
      </c>
      <c r="AL234" s="1" t="s">
        <v>14</v>
      </c>
      <c r="AM234" s="1">
        <v>6000</v>
      </c>
      <c r="AN234" s="1">
        <v>3000</v>
      </c>
      <c r="AO234" s="1">
        <v>3000</v>
      </c>
      <c r="AP234" s="1">
        <v>3000</v>
      </c>
      <c r="AQ234" s="1">
        <v>6000</v>
      </c>
      <c r="AR234" s="228">
        <v>46225</v>
      </c>
      <c r="AS234" s="228">
        <v>46234</v>
      </c>
      <c r="AT234" s="228">
        <v>46225</v>
      </c>
      <c r="AU234" s="228">
        <v>46225</v>
      </c>
      <c r="AV234" s="1" t="s">
        <v>772</v>
      </c>
      <c r="AW234" s="1" t="s">
        <v>196</v>
      </c>
      <c r="AX234" s="1" t="s">
        <v>196</v>
      </c>
      <c r="AY234" s="1" t="s">
        <v>710</v>
      </c>
      <c r="AZ234" s="1" t="s">
        <v>711</v>
      </c>
      <c r="BA234" s="1" t="s">
        <v>196</v>
      </c>
      <c r="BB234" s="228">
        <v>46234</v>
      </c>
      <c r="BC234" s="228">
        <v>46234</v>
      </c>
      <c r="BD234" s="1" t="s">
        <v>712</v>
      </c>
      <c r="BE234" s="228">
        <v>46225</v>
      </c>
      <c r="BF234" s="1" t="s">
        <v>712</v>
      </c>
      <c r="BG234" s="228">
        <v>46225</v>
      </c>
      <c r="BH234" s="1">
        <v>3000</v>
      </c>
      <c r="BI234" s="1">
        <v>6000</v>
      </c>
      <c r="BJ234" s="1" t="s">
        <v>773</v>
      </c>
      <c r="BK234" s="1" t="s">
        <v>196</v>
      </c>
      <c r="BL234" s="1" t="s">
        <v>196</v>
      </c>
      <c r="BM234" s="1" t="s">
        <v>196</v>
      </c>
      <c r="BN234" s="1" t="s">
        <v>196</v>
      </c>
      <c r="BO234" s="1" t="s">
        <v>196</v>
      </c>
      <c r="BP234" s="1" t="s">
        <v>196</v>
      </c>
      <c r="BQ234" s="1" t="s">
        <v>196</v>
      </c>
      <c r="BR234" s="1" t="s">
        <v>196</v>
      </c>
      <c r="BS234" s="1" t="s">
        <v>196</v>
      </c>
      <c r="BT234" s="1" t="s">
        <v>770</v>
      </c>
      <c r="BU234" s="1" t="s">
        <v>196</v>
      </c>
      <c r="BV234" s="1" t="s">
        <v>196</v>
      </c>
      <c r="BW234" s="1" t="s">
        <v>196</v>
      </c>
      <c r="BX234" s="1" t="s">
        <v>196</v>
      </c>
      <c r="BY234" s="1" t="s">
        <v>196</v>
      </c>
      <c r="BZ234" s="1" t="s">
        <v>196</v>
      </c>
      <c r="CA234" s="1" t="s">
        <v>196</v>
      </c>
      <c r="CB234" s="1" t="s">
        <v>196</v>
      </c>
      <c r="CC234" s="1" t="s">
        <v>196</v>
      </c>
      <c r="CD234" s="1" t="s">
        <v>774</v>
      </c>
      <c r="CE234" s="1" t="s">
        <v>196</v>
      </c>
      <c r="CF234" s="1" t="s">
        <v>196</v>
      </c>
      <c r="CG234" s="1" t="s">
        <v>196</v>
      </c>
      <c r="CH234" s="1" t="s">
        <v>196</v>
      </c>
      <c r="CI234" s="1" t="s">
        <v>196</v>
      </c>
      <c r="CJ234" s="1" t="s">
        <v>196</v>
      </c>
      <c r="CK234" s="1" t="s">
        <v>196</v>
      </c>
      <c r="CL234" s="1" t="s">
        <v>196</v>
      </c>
      <c r="CM234" s="1" t="s">
        <v>196</v>
      </c>
      <c r="CN234" s="1" t="s">
        <v>771</v>
      </c>
      <c r="CO234" s="1" t="s">
        <v>196</v>
      </c>
      <c r="CP234" s="1" t="s">
        <v>196</v>
      </c>
      <c r="CQ234" s="1" t="s">
        <v>196</v>
      </c>
      <c r="CR234" s="1" t="s">
        <v>196</v>
      </c>
      <c r="CS234" s="1" t="s">
        <v>196</v>
      </c>
      <c r="CT234" s="1" t="s">
        <v>196</v>
      </c>
      <c r="CU234" s="1" t="s">
        <v>196</v>
      </c>
      <c r="CV234" s="1" t="s">
        <v>196</v>
      </c>
      <c r="CW234" s="1" t="s">
        <v>196</v>
      </c>
      <c r="CX234" s="1" t="s">
        <v>3221</v>
      </c>
      <c r="CY234" s="1" t="s">
        <v>3222</v>
      </c>
      <c r="CZ234" s="1" t="s">
        <v>3222</v>
      </c>
      <c r="DA234" s="1" t="s">
        <v>3255</v>
      </c>
      <c r="DB234" s="1" t="s">
        <v>3224</v>
      </c>
      <c r="DC234" s="1" t="s">
        <v>737</v>
      </c>
      <c r="DD234" s="1" t="s">
        <v>744</v>
      </c>
      <c r="DE234" s="1" t="s">
        <v>707</v>
      </c>
      <c r="DF234" s="1" t="s">
        <v>788</v>
      </c>
      <c r="DG234" s="1" t="s">
        <v>789</v>
      </c>
    </row>
    <row r="235" spans="1:111">
      <c r="A235" s="232" t="s">
        <v>4537</v>
      </c>
      <c r="B235" s="1" t="s">
        <v>699</v>
      </c>
      <c r="C235" s="1" t="s">
        <v>700</v>
      </c>
      <c r="D235" s="1" t="s">
        <v>785</v>
      </c>
      <c r="E235" s="1" t="s">
        <v>786</v>
      </c>
      <c r="F235" s="1" t="s">
        <v>787</v>
      </c>
      <c r="G235" s="1" t="s">
        <v>36</v>
      </c>
      <c r="H235" s="228">
        <v>46225</v>
      </c>
      <c r="I235" s="1" t="s">
        <v>562</v>
      </c>
      <c r="J235" s="1" t="s">
        <v>2815</v>
      </c>
      <c r="K235" s="1" t="s">
        <v>2929</v>
      </c>
      <c r="L235" s="1" t="s">
        <v>788</v>
      </c>
      <c r="M235" s="1" t="s">
        <v>789</v>
      </c>
      <c r="N235" s="1" t="s">
        <v>196</v>
      </c>
      <c r="O235" s="1" t="s">
        <v>196</v>
      </c>
      <c r="P235" s="1" t="s">
        <v>196</v>
      </c>
      <c r="Q235" s="1" t="s">
        <v>196</v>
      </c>
      <c r="R235" s="229">
        <v>0</v>
      </c>
      <c r="S235" s="229">
        <v>0.70833333333333337</v>
      </c>
      <c r="T235" s="1" t="s">
        <v>707</v>
      </c>
      <c r="U235" s="1" t="s">
        <v>196</v>
      </c>
      <c r="V235" s="1" t="s">
        <v>196</v>
      </c>
      <c r="W235" s="1" t="s">
        <v>196</v>
      </c>
      <c r="X235" s="1" t="s">
        <v>196</v>
      </c>
      <c r="Y235" s="1" t="s">
        <v>196</v>
      </c>
      <c r="Z235" s="1" t="s">
        <v>196</v>
      </c>
      <c r="AA235" s="1" t="s">
        <v>707</v>
      </c>
      <c r="AB235" s="1" t="s">
        <v>707</v>
      </c>
      <c r="AC235" s="1" t="s">
        <v>707</v>
      </c>
      <c r="AD235" s="1" t="s">
        <v>707</v>
      </c>
      <c r="AE235" s="1" t="s">
        <v>196</v>
      </c>
      <c r="AF235" s="1" t="s">
        <v>196</v>
      </c>
      <c r="AG235" s="1" t="s">
        <v>196</v>
      </c>
      <c r="AH235" s="1" t="s">
        <v>196</v>
      </c>
      <c r="AI235" s="1" t="s">
        <v>1019</v>
      </c>
      <c r="AJ235" s="1" t="s">
        <v>276</v>
      </c>
      <c r="AK235" s="1" t="s">
        <v>196</v>
      </c>
      <c r="AL235" s="1" t="s">
        <v>122</v>
      </c>
      <c r="AM235" s="1">
        <v>1495</v>
      </c>
      <c r="AN235" s="1">
        <v>1500</v>
      </c>
      <c r="AO235" s="1">
        <v>0</v>
      </c>
      <c r="AP235" s="1">
        <v>0</v>
      </c>
      <c r="AQ235" s="1">
        <v>245</v>
      </c>
      <c r="AR235" s="228">
        <v>46217</v>
      </c>
      <c r="AS235" s="228">
        <v>46220</v>
      </c>
      <c r="AT235" s="228">
        <v>46219</v>
      </c>
      <c r="AU235" s="228">
        <v>46219</v>
      </c>
      <c r="AV235" s="1" t="s">
        <v>792</v>
      </c>
      <c r="AW235" s="1" t="s">
        <v>196</v>
      </c>
      <c r="AX235" s="1" t="s">
        <v>196</v>
      </c>
      <c r="AY235" s="1" t="s">
        <v>710</v>
      </c>
      <c r="AZ235" s="1" t="s">
        <v>711</v>
      </c>
      <c r="BA235" s="1" t="s">
        <v>196</v>
      </c>
      <c r="BB235" s="228">
        <v>46220</v>
      </c>
      <c r="BC235" s="228">
        <v>46220</v>
      </c>
      <c r="BD235" s="1" t="s">
        <v>712</v>
      </c>
      <c r="BE235" s="228">
        <v>46225</v>
      </c>
      <c r="BF235" s="1" t="s">
        <v>712</v>
      </c>
      <c r="BG235" s="228">
        <v>46225</v>
      </c>
      <c r="BH235" s="1">
        <v>1500</v>
      </c>
      <c r="BI235" s="1">
        <v>1495</v>
      </c>
      <c r="BJ235" s="1" t="s">
        <v>913</v>
      </c>
      <c r="BK235" s="1" t="s">
        <v>913</v>
      </c>
      <c r="BL235" s="1" t="s">
        <v>196</v>
      </c>
      <c r="BM235" s="1" t="s">
        <v>196</v>
      </c>
      <c r="BN235" s="1" t="s">
        <v>196</v>
      </c>
      <c r="BO235" s="1" t="s">
        <v>196</v>
      </c>
      <c r="BP235" s="1" t="s">
        <v>196</v>
      </c>
      <c r="BQ235" s="1" t="s">
        <v>196</v>
      </c>
      <c r="BR235" s="1" t="s">
        <v>196</v>
      </c>
      <c r="BS235" s="1" t="s">
        <v>196</v>
      </c>
      <c r="BT235" s="1" t="s">
        <v>912</v>
      </c>
      <c r="BU235" s="1" t="s">
        <v>2817</v>
      </c>
      <c r="BV235" s="1" t="s">
        <v>196</v>
      </c>
      <c r="BW235" s="1" t="s">
        <v>196</v>
      </c>
      <c r="BX235" s="1" t="s">
        <v>196</v>
      </c>
      <c r="BY235" s="1" t="s">
        <v>196</v>
      </c>
      <c r="BZ235" s="1" t="s">
        <v>196</v>
      </c>
      <c r="CA235" s="1" t="s">
        <v>196</v>
      </c>
      <c r="CB235" s="1" t="s">
        <v>196</v>
      </c>
      <c r="CC235" s="1" t="s">
        <v>196</v>
      </c>
      <c r="CD235" s="1" t="s">
        <v>1020</v>
      </c>
      <c r="CE235" s="1" t="s">
        <v>196</v>
      </c>
      <c r="CF235" s="1" t="s">
        <v>196</v>
      </c>
      <c r="CG235" s="1" t="s">
        <v>196</v>
      </c>
      <c r="CH235" s="1" t="s">
        <v>196</v>
      </c>
      <c r="CI235" s="1" t="s">
        <v>196</v>
      </c>
      <c r="CJ235" s="1" t="s">
        <v>196</v>
      </c>
      <c r="CK235" s="1" t="s">
        <v>196</v>
      </c>
      <c r="CL235" s="1" t="s">
        <v>196</v>
      </c>
      <c r="CM235" s="1" t="s">
        <v>196</v>
      </c>
      <c r="CN235" s="1" t="s">
        <v>1019</v>
      </c>
      <c r="CO235" s="1" t="s">
        <v>196</v>
      </c>
      <c r="CP235" s="1" t="s">
        <v>196</v>
      </c>
      <c r="CQ235" s="1" t="s">
        <v>196</v>
      </c>
      <c r="CR235" s="1" t="s">
        <v>196</v>
      </c>
      <c r="CS235" s="1" t="s">
        <v>196</v>
      </c>
      <c r="CT235" s="1" t="s">
        <v>196</v>
      </c>
      <c r="CU235" s="1" t="s">
        <v>196</v>
      </c>
      <c r="CV235" s="1" t="s">
        <v>196</v>
      </c>
      <c r="CW235" s="1" t="s">
        <v>196</v>
      </c>
      <c r="CX235" s="1" t="s">
        <v>3221</v>
      </c>
      <c r="CY235" s="1" t="s">
        <v>3222</v>
      </c>
      <c r="CZ235" s="1" t="s">
        <v>3222</v>
      </c>
      <c r="DA235" s="1" t="s">
        <v>3224</v>
      </c>
      <c r="DB235" s="1" t="s">
        <v>3224</v>
      </c>
      <c r="DC235" s="1" t="s">
        <v>707</v>
      </c>
      <c r="DD235" s="1" t="s">
        <v>707</v>
      </c>
      <c r="DE235" s="1" t="s">
        <v>707</v>
      </c>
      <c r="DF235" s="1" t="s">
        <v>788</v>
      </c>
      <c r="DG235" s="1" t="s">
        <v>789</v>
      </c>
    </row>
    <row r="236" spans="1:111">
      <c r="A236" s="232" t="s">
        <v>4537</v>
      </c>
      <c r="B236" s="1" t="s">
        <v>699</v>
      </c>
      <c r="C236" s="1" t="s">
        <v>700</v>
      </c>
      <c r="D236" s="1" t="s">
        <v>818</v>
      </c>
      <c r="E236" s="1" t="s">
        <v>819</v>
      </c>
      <c r="F236" s="1" t="s">
        <v>820</v>
      </c>
      <c r="G236" s="1" t="s">
        <v>166</v>
      </c>
      <c r="H236" s="228">
        <v>46225</v>
      </c>
      <c r="I236" s="1" t="s">
        <v>2653</v>
      </c>
      <c r="J236" s="1" t="s">
        <v>2927</v>
      </c>
      <c r="K236" s="1" t="s">
        <v>2940</v>
      </c>
      <c r="L236" s="1" t="s">
        <v>796</v>
      </c>
      <c r="M236" s="1" t="s">
        <v>797</v>
      </c>
      <c r="N236" s="1" t="s">
        <v>196</v>
      </c>
      <c r="O236" s="1" t="s">
        <v>196</v>
      </c>
      <c r="P236" s="1" t="s">
        <v>196</v>
      </c>
      <c r="Q236" s="1" t="s">
        <v>196</v>
      </c>
      <c r="R236" s="229">
        <v>0</v>
      </c>
      <c r="S236" s="229">
        <v>0.48888888888888887</v>
      </c>
      <c r="T236" s="1" t="s">
        <v>707</v>
      </c>
      <c r="U236" s="1" t="s">
        <v>196</v>
      </c>
      <c r="V236" s="1" t="s">
        <v>196</v>
      </c>
      <c r="W236" s="1" t="s">
        <v>196</v>
      </c>
      <c r="X236" s="1" t="s">
        <v>196</v>
      </c>
      <c r="Y236" s="1" t="s">
        <v>196</v>
      </c>
      <c r="Z236" s="1" t="s">
        <v>196</v>
      </c>
      <c r="AA236" s="1" t="s">
        <v>814</v>
      </c>
      <c r="AB236" s="1" t="s">
        <v>707</v>
      </c>
      <c r="AC236" s="1" t="s">
        <v>2806</v>
      </c>
      <c r="AD236" s="1" t="s">
        <v>1238</v>
      </c>
      <c r="AE236" s="1" t="s">
        <v>770</v>
      </c>
      <c r="AF236" s="1" t="s">
        <v>276</v>
      </c>
      <c r="AG236" s="1" t="s">
        <v>196</v>
      </c>
      <c r="AH236" s="1" t="s">
        <v>14</v>
      </c>
      <c r="AI236" s="1" t="s">
        <v>771</v>
      </c>
      <c r="AJ236" s="1" t="s">
        <v>276</v>
      </c>
      <c r="AK236" s="1" t="s">
        <v>196</v>
      </c>
      <c r="AL236" s="1" t="s">
        <v>14</v>
      </c>
      <c r="AM236" s="1">
        <v>6000</v>
      </c>
      <c r="AN236" s="1">
        <v>1500</v>
      </c>
      <c r="AO236" s="1">
        <v>1500</v>
      </c>
      <c r="AP236" s="1">
        <v>1500</v>
      </c>
      <c r="AQ236" s="1">
        <v>3000</v>
      </c>
      <c r="AR236" s="228">
        <v>46225</v>
      </c>
      <c r="AS236" s="228">
        <v>46234</v>
      </c>
      <c r="AT236" s="228">
        <v>46225</v>
      </c>
      <c r="AU236" s="228">
        <v>46225</v>
      </c>
      <c r="AV236" s="1" t="s">
        <v>772</v>
      </c>
      <c r="AW236" s="1" t="s">
        <v>196</v>
      </c>
      <c r="AX236" s="1" t="s">
        <v>196</v>
      </c>
      <c r="AY236" s="1" t="s">
        <v>710</v>
      </c>
      <c r="AZ236" s="1" t="s">
        <v>711</v>
      </c>
      <c r="BA236" s="1" t="s">
        <v>196</v>
      </c>
      <c r="BB236" s="228">
        <v>46234</v>
      </c>
      <c r="BC236" s="228">
        <v>46234</v>
      </c>
      <c r="BD236" s="1" t="s">
        <v>712</v>
      </c>
      <c r="BE236" s="228">
        <v>46225</v>
      </c>
      <c r="BF236" s="1" t="s">
        <v>712</v>
      </c>
      <c r="BG236" s="228">
        <v>46225</v>
      </c>
      <c r="BH236" s="1">
        <v>1500</v>
      </c>
      <c r="BI236" s="1">
        <v>3000</v>
      </c>
      <c r="BJ236" s="1" t="s">
        <v>773</v>
      </c>
      <c r="BK236" s="1" t="s">
        <v>196</v>
      </c>
      <c r="BL236" s="1" t="s">
        <v>196</v>
      </c>
      <c r="BM236" s="1" t="s">
        <v>196</v>
      </c>
      <c r="BN236" s="1" t="s">
        <v>196</v>
      </c>
      <c r="BO236" s="1" t="s">
        <v>196</v>
      </c>
      <c r="BP236" s="1" t="s">
        <v>196</v>
      </c>
      <c r="BQ236" s="1" t="s">
        <v>196</v>
      </c>
      <c r="BR236" s="1" t="s">
        <v>196</v>
      </c>
      <c r="BS236" s="1" t="s">
        <v>196</v>
      </c>
      <c r="BT236" s="1" t="s">
        <v>770</v>
      </c>
      <c r="BU236" s="1" t="s">
        <v>196</v>
      </c>
      <c r="BV236" s="1" t="s">
        <v>196</v>
      </c>
      <c r="BW236" s="1" t="s">
        <v>196</v>
      </c>
      <c r="BX236" s="1" t="s">
        <v>196</v>
      </c>
      <c r="BY236" s="1" t="s">
        <v>196</v>
      </c>
      <c r="BZ236" s="1" t="s">
        <v>196</v>
      </c>
      <c r="CA236" s="1" t="s">
        <v>196</v>
      </c>
      <c r="CB236" s="1" t="s">
        <v>196</v>
      </c>
      <c r="CC236" s="1" t="s">
        <v>196</v>
      </c>
      <c r="CD236" s="1" t="s">
        <v>774</v>
      </c>
      <c r="CE236" s="1" t="s">
        <v>196</v>
      </c>
      <c r="CF236" s="1" t="s">
        <v>196</v>
      </c>
      <c r="CG236" s="1" t="s">
        <v>196</v>
      </c>
      <c r="CH236" s="1" t="s">
        <v>196</v>
      </c>
      <c r="CI236" s="1" t="s">
        <v>196</v>
      </c>
      <c r="CJ236" s="1" t="s">
        <v>196</v>
      </c>
      <c r="CK236" s="1" t="s">
        <v>196</v>
      </c>
      <c r="CL236" s="1" t="s">
        <v>196</v>
      </c>
      <c r="CM236" s="1" t="s">
        <v>196</v>
      </c>
      <c r="CN236" s="1" t="s">
        <v>771</v>
      </c>
      <c r="CO236" s="1" t="s">
        <v>196</v>
      </c>
      <c r="CP236" s="1" t="s">
        <v>196</v>
      </c>
      <c r="CQ236" s="1" t="s">
        <v>196</v>
      </c>
      <c r="CR236" s="1" t="s">
        <v>196</v>
      </c>
      <c r="CS236" s="1" t="s">
        <v>196</v>
      </c>
      <c r="CT236" s="1" t="s">
        <v>196</v>
      </c>
      <c r="CU236" s="1" t="s">
        <v>196</v>
      </c>
      <c r="CV236" s="1" t="s">
        <v>196</v>
      </c>
      <c r="CW236" s="1" t="s">
        <v>196</v>
      </c>
      <c r="CX236" s="1" t="s">
        <v>3221</v>
      </c>
      <c r="CY236" s="1" t="s">
        <v>3222</v>
      </c>
      <c r="CZ236" s="1" t="s">
        <v>3222</v>
      </c>
      <c r="DA236" s="1" t="s">
        <v>3225</v>
      </c>
      <c r="DB236" s="1" t="s">
        <v>3319</v>
      </c>
      <c r="DC236" s="1" t="s">
        <v>707</v>
      </c>
      <c r="DD236" s="1" t="s">
        <v>814</v>
      </c>
      <c r="DE236" s="1" t="s">
        <v>707</v>
      </c>
      <c r="DF236" s="1" t="s">
        <v>796</v>
      </c>
      <c r="DG236" s="1" t="s">
        <v>797</v>
      </c>
    </row>
    <row r="237" spans="1:111">
      <c r="A237" s="232" t="s">
        <v>4537</v>
      </c>
      <c r="B237" s="1" t="s">
        <v>699</v>
      </c>
      <c r="C237" s="1" t="s">
        <v>700</v>
      </c>
      <c r="D237" s="1" t="s">
        <v>818</v>
      </c>
      <c r="E237" s="1" t="s">
        <v>819</v>
      </c>
      <c r="F237" s="1" t="s">
        <v>784</v>
      </c>
      <c r="G237" s="1" t="s">
        <v>279</v>
      </c>
      <c r="H237" s="228">
        <v>46225</v>
      </c>
      <c r="I237" s="1" t="s">
        <v>573</v>
      </c>
      <c r="J237" s="1" t="s">
        <v>2943</v>
      </c>
      <c r="K237" s="1" t="s">
        <v>2944</v>
      </c>
      <c r="L237" s="1" t="s">
        <v>796</v>
      </c>
      <c r="M237" s="1" t="s">
        <v>797</v>
      </c>
      <c r="N237" s="1" t="s">
        <v>196</v>
      </c>
      <c r="O237" s="1" t="s">
        <v>196</v>
      </c>
      <c r="P237" s="1" t="s">
        <v>196</v>
      </c>
      <c r="Q237" s="1" t="s">
        <v>196</v>
      </c>
      <c r="R237" s="229">
        <v>0</v>
      </c>
      <c r="S237" s="229">
        <v>0.57152777777777775</v>
      </c>
      <c r="T237" s="1" t="s">
        <v>707</v>
      </c>
      <c r="U237" s="1" t="s">
        <v>196</v>
      </c>
      <c r="V237" s="1" t="s">
        <v>196</v>
      </c>
      <c r="W237" s="1" t="s">
        <v>196</v>
      </c>
      <c r="X237" s="1" t="s">
        <v>196</v>
      </c>
      <c r="Y237" s="1" t="s">
        <v>196</v>
      </c>
      <c r="Z237" s="1" t="s">
        <v>196</v>
      </c>
      <c r="AA237" s="1" t="s">
        <v>737</v>
      </c>
      <c r="AB237" s="1" t="s">
        <v>743</v>
      </c>
      <c r="AC237" s="1" t="s">
        <v>768</v>
      </c>
      <c r="AD237" s="1" t="s">
        <v>1936</v>
      </c>
      <c r="AE237" s="1" t="s">
        <v>942</v>
      </c>
      <c r="AF237" s="1" t="s">
        <v>276</v>
      </c>
      <c r="AG237" s="1" t="s">
        <v>196</v>
      </c>
      <c r="AH237" s="1" t="s">
        <v>100</v>
      </c>
      <c r="AI237" s="1" t="s">
        <v>2945</v>
      </c>
      <c r="AJ237" s="1" t="s">
        <v>276</v>
      </c>
      <c r="AK237" s="1" t="s">
        <v>196</v>
      </c>
      <c r="AL237" s="1" t="s">
        <v>14</v>
      </c>
      <c r="AM237" s="1">
        <v>300</v>
      </c>
      <c r="AN237" s="1">
        <v>300</v>
      </c>
      <c r="AO237" s="1">
        <v>300</v>
      </c>
      <c r="AP237" s="1">
        <v>300</v>
      </c>
      <c r="AQ237" s="1">
        <v>300</v>
      </c>
      <c r="AR237" s="228">
        <v>46217</v>
      </c>
      <c r="AS237" s="228">
        <v>46220</v>
      </c>
      <c r="AT237" s="228">
        <v>46225</v>
      </c>
      <c r="AU237" s="228">
        <v>46225</v>
      </c>
      <c r="AV237" s="1" t="s">
        <v>279</v>
      </c>
      <c r="AW237" s="1" t="s">
        <v>196</v>
      </c>
      <c r="AX237" s="1" t="s">
        <v>196</v>
      </c>
      <c r="AY237" s="1" t="s">
        <v>764</v>
      </c>
      <c r="AZ237" s="1" t="s">
        <v>765</v>
      </c>
      <c r="BA237" s="1" t="s">
        <v>196</v>
      </c>
      <c r="BB237" s="228">
        <v>46220</v>
      </c>
      <c r="BC237" s="228">
        <v>46220</v>
      </c>
      <c r="BD237" s="1" t="s">
        <v>712</v>
      </c>
      <c r="BE237" s="228">
        <v>46225</v>
      </c>
      <c r="BF237" s="1" t="s">
        <v>712</v>
      </c>
      <c r="BG237" s="228">
        <v>46225</v>
      </c>
      <c r="BH237" s="1">
        <v>300</v>
      </c>
      <c r="BI237" s="1">
        <v>300</v>
      </c>
      <c r="BJ237" s="1" t="s">
        <v>943</v>
      </c>
      <c r="BK237" s="1" t="s">
        <v>196</v>
      </c>
      <c r="BL237" s="1" t="s">
        <v>196</v>
      </c>
      <c r="BM237" s="1" t="s">
        <v>196</v>
      </c>
      <c r="BN237" s="1" t="s">
        <v>196</v>
      </c>
      <c r="BO237" s="1" t="s">
        <v>196</v>
      </c>
      <c r="BP237" s="1" t="s">
        <v>196</v>
      </c>
      <c r="BQ237" s="1" t="s">
        <v>196</v>
      </c>
      <c r="BR237" s="1" t="s">
        <v>196</v>
      </c>
      <c r="BS237" s="1" t="s">
        <v>196</v>
      </c>
      <c r="BT237" s="1" t="s">
        <v>942</v>
      </c>
      <c r="BU237" s="1" t="s">
        <v>196</v>
      </c>
      <c r="BV237" s="1" t="s">
        <v>196</v>
      </c>
      <c r="BW237" s="1" t="s">
        <v>196</v>
      </c>
      <c r="BX237" s="1" t="s">
        <v>196</v>
      </c>
      <c r="BY237" s="1" t="s">
        <v>196</v>
      </c>
      <c r="BZ237" s="1" t="s">
        <v>196</v>
      </c>
      <c r="CA237" s="1" t="s">
        <v>196</v>
      </c>
      <c r="CB237" s="1" t="s">
        <v>196</v>
      </c>
      <c r="CC237" s="1" t="s">
        <v>196</v>
      </c>
      <c r="CD237" s="1" t="s">
        <v>944</v>
      </c>
      <c r="CE237" s="1" t="s">
        <v>196</v>
      </c>
      <c r="CF237" s="1" t="s">
        <v>196</v>
      </c>
      <c r="CG237" s="1" t="s">
        <v>196</v>
      </c>
      <c r="CH237" s="1" t="s">
        <v>196</v>
      </c>
      <c r="CI237" s="1" t="s">
        <v>196</v>
      </c>
      <c r="CJ237" s="1" t="s">
        <v>196</v>
      </c>
      <c r="CK237" s="1" t="s">
        <v>196</v>
      </c>
      <c r="CL237" s="1" t="s">
        <v>196</v>
      </c>
      <c r="CM237" s="1" t="s">
        <v>196</v>
      </c>
      <c r="CN237" s="1" t="s">
        <v>2945</v>
      </c>
      <c r="CO237" s="1" t="s">
        <v>196</v>
      </c>
      <c r="CP237" s="1" t="s">
        <v>196</v>
      </c>
      <c r="CQ237" s="1" t="s">
        <v>196</v>
      </c>
      <c r="CR237" s="1" t="s">
        <v>196</v>
      </c>
      <c r="CS237" s="1" t="s">
        <v>196</v>
      </c>
      <c r="CT237" s="1" t="s">
        <v>196</v>
      </c>
      <c r="CU237" s="1" t="s">
        <v>196</v>
      </c>
      <c r="CV237" s="1" t="s">
        <v>196</v>
      </c>
      <c r="CW237" s="1" t="s">
        <v>196</v>
      </c>
      <c r="CX237" s="1" t="s">
        <v>3221</v>
      </c>
      <c r="CY237" s="1" t="s">
        <v>3222</v>
      </c>
      <c r="CZ237" s="1" t="s">
        <v>3222</v>
      </c>
      <c r="DA237" s="1" t="s">
        <v>3319</v>
      </c>
      <c r="DB237" s="1" t="s">
        <v>3352</v>
      </c>
      <c r="DC237" s="1" t="s">
        <v>743</v>
      </c>
      <c r="DD237" s="1" t="s">
        <v>737</v>
      </c>
      <c r="DE237" s="1" t="s">
        <v>707</v>
      </c>
      <c r="DF237" s="1" t="s">
        <v>796</v>
      </c>
      <c r="DG237" s="1" t="s">
        <v>797</v>
      </c>
    </row>
    <row r="238" spans="1:111">
      <c r="A238" s="232" t="s">
        <v>4537</v>
      </c>
      <c r="B238" s="1" t="s">
        <v>699</v>
      </c>
      <c r="C238" s="1" t="s">
        <v>700</v>
      </c>
      <c r="D238" s="1" t="s">
        <v>701</v>
      </c>
      <c r="E238" s="1" t="s">
        <v>702</v>
      </c>
      <c r="F238" s="1" t="s">
        <v>703</v>
      </c>
      <c r="G238" s="1" t="s">
        <v>704</v>
      </c>
      <c r="H238" s="228">
        <v>46224</v>
      </c>
      <c r="I238" s="1" t="s">
        <v>258</v>
      </c>
      <c r="J238" s="1" t="s">
        <v>2808</v>
      </c>
      <c r="K238" s="1" t="s">
        <v>2809</v>
      </c>
      <c r="L238" s="1" t="s">
        <v>788</v>
      </c>
      <c r="M238" s="1" t="s">
        <v>789</v>
      </c>
      <c r="N238" s="1" t="s">
        <v>776</v>
      </c>
      <c r="O238" s="1" t="s">
        <v>777</v>
      </c>
      <c r="P238" s="1" t="s">
        <v>196</v>
      </c>
      <c r="Q238" s="1" t="s">
        <v>196</v>
      </c>
      <c r="R238" s="229">
        <v>0</v>
      </c>
      <c r="S238" s="229">
        <v>0.59375</v>
      </c>
      <c r="T238" s="1" t="s">
        <v>707</v>
      </c>
      <c r="U238" s="1" t="s">
        <v>196</v>
      </c>
      <c r="V238" s="1" t="s">
        <v>196</v>
      </c>
      <c r="W238" s="1" t="s">
        <v>196</v>
      </c>
      <c r="X238" s="1" t="s">
        <v>196</v>
      </c>
      <c r="Y238" s="1" t="s">
        <v>196</v>
      </c>
      <c r="Z238" s="1" t="s">
        <v>196</v>
      </c>
      <c r="AA238" s="1" t="s">
        <v>814</v>
      </c>
      <c r="AB238" s="1" t="s">
        <v>743</v>
      </c>
      <c r="AC238" s="1" t="s">
        <v>1032</v>
      </c>
      <c r="AD238" s="1" t="s">
        <v>2810</v>
      </c>
      <c r="AE238" s="1" t="s">
        <v>2811</v>
      </c>
      <c r="AF238" s="1" t="s">
        <v>276</v>
      </c>
      <c r="AG238" s="1" t="s">
        <v>93</v>
      </c>
      <c r="AH238" s="1" t="s">
        <v>14</v>
      </c>
      <c r="AI238" s="1" t="s">
        <v>778</v>
      </c>
      <c r="AJ238" s="1" t="s">
        <v>276</v>
      </c>
      <c r="AK238" s="1" t="s">
        <v>93</v>
      </c>
      <c r="AL238" s="1" t="s">
        <v>14</v>
      </c>
      <c r="AM238" s="1">
        <v>11500</v>
      </c>
      <c r="AN238" s="1">
        <v>5750</v>
      </c>
      <c r="AO238" s="1">
        <v>3500</v>
      </c>
      <c r="AP238" s="1">
        <v>3500</v>
      </c>
      <c r="AQ238" s="1">
        <v>7000</v>
      </c>
      <c r="AR238" s="228">
        <v>46224</v>
      </c>
      <c r="AS238" s="228">
        <v>46227</v>
      </c>
      <c r="AT238" s="228">
        <v>46224</v>
      </c>
      <c r="AU238" s="228">
        <v>46225</v>
      </c>
      <c r="AV238" s="1" t="s">
        <v>704</v>
      </c>
      <c r="AW238" s="1" t="s">
        <v>196</v>
      </c>
      <c r="AX238" s="1" t="s">
        <v>196</v>
      </c>
      <c r="AY238" s="1" t="s">
        <v>710</v>
      </c>
      <c r="AZ238" s="1" t="s">
        <v>711</v>
      </c>
      <c r="BA238" s="1" t="s">
        <v>196</v>
      </c>
      <c r="BB238" s="228">
        <v>46227</v>
      </c>
      <c r="BC238" s="228">
        <v>46227</v>
      </c>
      <c r="BD238" s="1" t="s">
        <v>712</v>
      </c>
      <c r="BE238" s="228">
        <v>46225</v>
      </c>
      <c r="BF238" s="1" t="s">
        <v>712</v>
      </c>
      <c r="BG238" s="228">
        <v>46225</v>
      </c>
      <c r="BH238" s="1">
        <v>5750</v>
      </c>
      <c r="BI238" s="1">
        <v>11500</v>
      </c>
      <c r="BJ238" s="1" t="s">
        <v>2812</v>
      </c>
      <c r="BK238" s="1" t="s">
        <v>196</v>
      </c>
      <c r="BL238" s="1" t="s">
        <v>196</v>
      </c>
      <c r="BM238" s="1" t="s">
        <v>196</v>
      </c>
      <c r="BN238" s="1" t="s">
        <v>196</v>
      </c>
      <c r="BO238" s="1" t="s">
        <v>196</v>
      </c>
      <c r="BP238" s="1" t="s">
        <v>196</v>
      </c>
      <c r="BQ238" s="1" t="s">
        <v>196</v>
      </c>
      <c r="BR238" s="1" t="s">
        <v>196</v>
      </c>
      <c r="BS238" s="1" t="s">
        <v>196</v>
      </c>
      <c r="BT238" s="1" t="s">
        <v>2811</v>
      </c>
      <c r="BU238" s="1" t="s">
        <v>196</v>
      </c>
      <c r="BV238" s="1" t="s">
        <v>196</v>
      </c>
      <c r="BW238" s="1" t="s">
        <v>196</v>
      </c>
      <c r="BX238" s="1" t="s">
        <v>196</v>
      </c>
      <c r="BY238" s="1" t="s">
        <v>196</v>
      </c>
      <c r="BZ238" s="1" t="s">
        <v>196</v>
      </c>
      <c r="CA238" s="1" t="s">
        <v>196</v>
      </c>
      <c r="CB238" s="1" t="s">
        <v>196</v>
      </c>
      <c r="CC238" s="1" t="s">
        <v>196</v>
      </c>
      <c r="CD238" s="1" t="s">
        <v>780</v>
      </c>
      <c r="CE238" s="1" t="s">
        <v>196</v>
      </c>
      <c r="CF238" s="1" t="s">
        <v>196</v>
      </c>
      <c r="CG238" s="1" t="s">
        <v>196</v>
      </c>
      <c r="CH238" s="1" t="s">
        <v>196</v>
      </c>
      <c r="CI238" s="1" t="s">
        <v>196</v>
      </c>
      <c r="CJ238" s="1" t="s">
        <v>196</v>
      </c>
      <c r="CK238" s="1" t="s">
        <v>196</v>
      </c>
      <c r="CL238" s="1" t="s">
        <v>196</v>
      </c>
      <c r="CM238" s="1" t="s">
        <v>196</v>
      </c>
      <c r="CN238" s="1" t="s">
        <v>778</v>
      </c>
      <c r="CO238" s="1" t="s">
        <v>196</v>
      </c>
      <c r="CP238" s="1" t="s">
        <v>196</v>
      </c>
      <c r="CQ238" s="1" t="s">
        <v>196</v>
      </c>
      <c r="CR238" s="1" t="s">
        <v>196</v>
      </c>
      <c r="CS238" s="1" t="s">
        <v>196</v>
      </c>
      <c r="CT238" s="1" t="s">
        <v>196</v>
      </c>
      <c r="CU238" s="1" t="s">
        <v>196</v>
      </c>
      <c r="CV238" s="1" t="s">
        <v>196</v>
      </c>
      <c r="CW238" s="1" t="s">
        <v>196</v>
      </c>
      <c r="CX238" s="1" t="s">
        <v>3221</v>
      </c>
      <c r="CY238" s="1" t="s">
        <v>3222</v>
      </c>
      <c r="CZ238" s="1" t="s">
        <v>3222</v>
      </c>
      <c r="DA238" s="1" t="s">
        <v>3225</v>
      </c>
      <c r="DB238" s="1" t="s">
        <v>3253</v>
      </c>
      <c r="DC238" s="1" t="s">
        <v>743</v>
      </c>
      <c r="DD238" s="1" t="s">
        <v>814</v>
      </c>
      <c r="DE238" s="1" t="s">
        <v>707</v>
      </c>
      <c r="DF238" s="1" t="s">
        <v>788</v>
      </c>
      <c r="DG238" s="1" t="s">
        <v>789</v>
      </c>
    </row>
    <row r="239" spans="1:111">
      <c r="A239" s="232" t="s">
        <v>4537</v>
      </c>
      <c r="B239" s="1" t="s">
        <v>699</v>
      </c>
      <c r="C239" s="1" t="s">
        <v>700</v>
      </c>
      <c r="D239" s="1" t="s">
        <v>818</v>
      </c>
      <c r="E239" s="1" t="s">
        <v>819</v>
      </c>
      <c r="F239" s="1" t="s">
        <v>820</v>
      </c>
      <c r="G239" s="1" t="s">
        <v>166</v>
      </c>
      <c r="H239" s="228">
        <v>46224</v>
      </c>
      <c r="I239" s="1" t="s">
        <v>262</v>
      </c>
      <c r="J239" s="1" t="s">
        <v>2840</v>
      </c>
      <c r="K239" s="1" t="s">
        <v>1411</v>
      </c>
      <c r="L239" s="1" t="s">
        <v>796</v>
      </c>
      <c r="M239" s="1" t="s">
        <v>797</v>
      </c>
      <c r="N239" s="1" t="s">
        <v>196</v>
      </c>
      <c r="O239" s="1" t="s">
        <v>196</v>
      </c>
      <c r="P239" s="1" t="s">
        <v>196</v>
      </c>
      <c r="Q239" s="1" t="s">
        <v>196</v>
      </c>
      <c r="R239" s="229">
        <v>0</v>
      </c>
      <c r="S239" s="229">
        <v>0.56388888888888888</v>
      </c>
      <c r="T239" s="1" t="s">
        <v>707</v>
      </c>
      <c r="U239" s="1" t="s">
        <v>196</v>
      </c>
      <c r="V239" s="1" t="s">
        <v>196</v>
      </c>
      <c r="W239" s="1" t="s">
        <v>196</v>
      </c>
      <c r="X239" s="1" t="s">
        <v>196</v>
      </c>
      <c r="Y239" s="1" t="s">
        <v>196</v>
      </c>
      <c r="Z239" s="1" t="s">
        <v>196</v>
      </c>
      <c r="AA239" s="1" t="s">
        <v>737</v>
      </c>
      <c r="AB239" s="1" t="s">
        <v>743</v>
      </c>
      <c r="AC239" s="1" t="s">
        <v>984</v>
      </c>
      <c r="AD239" s="1" t="s">
        <v>2841</v>
      </c>
      <c r="AE239" s="1" t="s">
        <v>912</v>
      </c>
      <c r="AF239" s="1" t="s">
        <v>276</v>
      </c>
      <c r="AG239" s="1" t="s">
        <v>196</v>
      </c>
      <c r="AH239" s="1" t="s">
        <v>77</v>
      </c>
      <c r="AI239" s="1" t="s">
        <v>1019</v>
      </c>
      <c r="AJ239" s="1" t="s">
        <v>276</v>
      </c>
      <c r="AK239" s="1" t="s">
        <v>196</v>
      </c>
      <c r="AL239" s="1" t="s">
        <v>122</v>
      </c>
      <c r="AM239" s="1">
        <v>500</v>
      </c>
      <c r="AN239" s="1">
        <v>500</v>
      </c>
      <c r="AO239" s="1">
        <v>500</v>
      </c>
      <c r="AP239" s="1">
        <v>500</v>
      </c>
      <c r="AQ239" s="1">
        <v>500</v>
      </c>
      <c r="AR239" s="228">
        <v>46220</v>
      </c>
      <c r="AS239" s="228">
        <v>46230</v>
      </c>
      <c r="AT239" s="228">
        <v>46224</v>
      </c>
      <c r="AU239" s="228">
        <v>46224</v>
      </c>
      <c r="AV239" s="1" t="s">
        <v>792</v>
      </c>
      <c r="AW239" s="1" t="s">
        <v>196</v>
      </c>
      <c r="AX239" s="1" t="s">
        <v>196</v>
      </c>
      <c r="AY239" s="1" t="s">
        <v>710</v>
      </c>
      <c r="AZ239" s="1" t="s">
        <v>711</v>
      </c>
      <c r="BA239" s="1" t="s">
        <v>196</v>
      </c>
      <c r="BB239" s="228">
        <v>46230</v>
      </c>
      <c r="BC239" s="228">
        <v>46230</v>
      </c>
      <c r="BD239" s="1" t="s">
        <v>712</v>
      </c>
      <c r="BE239" s="228">
        <v>46224</v>
      </c>
      <c r="BF239" s="1" t="s">
        <v>712</v>
      </c>
      <c r="BG239" s="228">
        <v>46226</v>
      </c>
      <c r="BH239" s="1">
        <v>500</v>
      </c>
      <c r="BI239" s="1">
        <v>500</v>
      </c>
      <c r="BJ239" s="1" t="s">
        <v>913</v>
      </c>
      <c r="BK239" s="1" t="s">
        <v>196</v>
      </c>
      <c r="BL239" s="1" t="s">
        <v>196</v>
      </c>
      <c r="BM239" s="1" t="s">
        <v>196</v>
      </c>
      <c r="BN239" s="1" t="s">
        <v>196</v>
      </c>
      <c r="BO239" s="1" t="s">
        <v>196</v>
      </c>
      <c r="BP239" s="1" t="s">
        <v>196</v>
      </c>
      <c r="BQ239" s="1" t="s">
        <v>196</v>
      </c>
      <c r="BR239" s="1" t="s">
        <v>196</v>
      </c>
      <c r="BS239" s="1" t="s">
        <v>196</v>
      </c>
      <c r="BT239" s="1" t="s">
        <v>912</v>
      </c>
      <c r="BU239" s="1" t="s">
        <v>196</v>
      </c>
      <c r="BV239" s="1" t="s">
        <v>196</v>
      </c>
      <c r="BW239" s="1" t="s">
        <v>196</v>
      </c>
      <c r="BX239" s="1" t="s">
        <v>196</v>
      </c>
      <c r="BY239" s="1" t="s">
        <v>196</v>
      </c>
      <c r="BZ239" s="1" t="s">
        <v>196</v>
      </c>
      <c r="CA239" s="1" t="s">
        <v>196</v>
      </c>
      <c r="CB239" s="1" t="s">
        <v>196</v>
      </c>
      <c r="CC239" s="1" t="s">
        <v>196</v>
      </c>
      <c r="CD239" s="1" t="s">
        <v>1020</v>
      </c>
      <c r="CE239" s="1" t="s">
        <v>196</v>
      </c>
      <c r="CF239" s="1" t="s">
        <v>196</v>
      </c>
      <c r="CG239" s="1" t="s">
        <v>196</v>
      </c>
      <c r="CH239" s="1" t="s">
        <v>196</v>
      </c>
      <c r="CI239" s="1" t="s">
        <v>196</v>
      </c>
      <c r="CJ239" s="1" t="s">
        <v>196</v>
      </c>
      <c r="CK239" s="1" t="s">
        <v>196</v>
      </c>
      <c r="CL239" s="1" t="s">
        <v>196</v>
      </c>
      <c r="CM239" s="1" t="s">
        <v>196</v>
      </c>
      <c r="CN239" s="1" t="s">
        <v>1019</v>
      </c>
      <c r="CO239" s="1" t="s">
        <v>196</v>
      </c>
      <c r="CP239" s="1" t="s">
        <v>196</v>
      </c>
      <c r="CQ239" s="1" t="s">
        <v>196</v>
      </c>
      <c r="CR239" s="1" t="s">
        <v>196</v>
      </c>
      <c r="CS239" s="1" t="s">
        <v>196</v>
      </c>
      <c r="CT239" s="1" t="s">
        <v>196</v>
      </c>
      <c r="CU239" s="1" t="s">
        <v>196</v>
      </c>
      <c r="CV239" s="1" t="s">
        <v>196</v>
      </c>
      <c r="CW239" s="1" t="s">
        <v>196</v>
      </c>
      <c r="CX239" s="1" t="s">
        <v>3221</v>
      </c>
      <c r="CY239" s="1" t="s">
        <v>3222</v>
      </c>
      <c r="CZ239" s="1" t="s">
        <v>3222</v>
      </c>
      <c r="DA239" s="1" t="s">
        <v>3226</v>
      </c>
      <c r="DB239" s="1" t="s">
        <v>3320</v>
      </c>
      <c r="DC239" s="1" t="s">
        <v>743</v>
      </c>
      <c r="DD239" s="1" t="s">
        <v>737</v>
      </c>
      <c r="DE239" s="1" t="s">
        <v>707</v>
      </c>
      <c r="DF239" s="1" t="s">
        <v>796</v>
      </c>
      <c r="DG239" s="1" t="s">
        <v>797</v>
      </c>
    </row>
    <row r="240" spans="1:111">
      <c r="A240" s="232" t="s">
        <v>4537</v>
      </c>
      <c r="B240" s="1" t="s">
        <v>699</v>
      </c>
      <c r="C240" s="1" t="s">
        <v>700</v>
      </c>
      <c r="D240" s="1" t="s">
        <v>869</v>
      </c>
      <c r="E240" s="1" t="s">
        <v>870</v>
      </c>
      <c r="F240" s="1" t="s">
        <v>848</v>
      </c>
      <c r="G240" s="1" t="s">
        <v>284</v>
      </c>
      <c r="H240" s="228">
        <v>46224</v>
      </c>
      <c r="I240" s="1" t="s">
        <v>585</v>
      </c>
      <c r="J240" s="1" t="s">
        <v>2872</v>
      </c>
      <c r="K240" s="1" t="s">
        <v>2873</v>
      </c>
      <c r="L240" s="1" t="s">
        <v>796</v>
      </c>
      <c r="M240" s="1" t="s">
        <v>797</v>
      </c>
      <c r="N240" s="1" t="s">
        <v>196</v>
      </c>
      <c r="O240" s="1" t="s">
        <v>196</v>
      </c>
      <c r="P240" s="1" t="s">
        <v>196</v>
      </c>
      <c r="Q240" s="1" t="s">
        <v>196</v>
      </c>
      <c r="R240" s="229">
        <v>0</v>
      </c>
      <c r="S240" s="229">
        <v>0.45347222222222222</v>
      </c>
      <c r="T240" s="1" t="s">
        <v>707</v>
      </c>
      <c r="U240" s="1" t="s">
        <v>196</v>
      </c>
      <c r="V240" s="1" t="s">
        <v>196</v>
      </c>
      <c r="W240" s="1" t="s">
        <v>196</v>
      </c>
      <c r="X240" s="1" t="s">
        <v>196</v>
      </c>
      <c r="Y240" s="1" t="s">
        <v>196</v>
      </c>
      <c r="Z240" s="1" t="s">
        <v>196</v>
      </c>
      <c r="AA240" s="1" t="s">
        <v>721</v>
      </c>
      <c r="AB240" s="1" t="s">
        <v>707</v>
      </c>
      <c r="AC240" s="1" t="s">
        <v>2874</v>
      </c>
      <c r="AD240" s="1" t="s">
        <v>1240</v>
      </c>
      <c r="AE240" s="1" t="s">
        <v>938</v>
      </c>
      <c r="AF240" s="1" t="s">
        <v>276</v>
      </c>
      <c r="AG240" s="1" t="s">
        <v>196</v>
      </c>
      <c r="AH240" s="1" t="s">
        <v>14</v>
      </c>
      <c r="AI240" s="1" t="s">
        <v>939</v>
      </c>
      <c r="AJ240" s="1" t="s">
        <v>276</v>
      </c>
      <c r="AK240" s="1" t="s">
        <v>196</v>
      </c>
      <c r="AL240" s="1" t="s">
        <v>281</v>
      </c>
      <c r="AM240" s="1">
        <v>1000</v>
      </c>
      <c r="AN240" s="1">
        <v>1000</v>
      </c>
      <c r="AO240" s="1">
        <v>1000</v>
      </c>
      <c r="AP240" s="1">
        <v>1000</v>
      </c>
      <c r="AQ240" s="1">
        <v>1000</v>
      </c>
      <c r="AR240" s="228">
        <v>46217</v>
      </c>
      <c r="AS240" s="228">
        <v>46224</v>
      </c>
      <c r="AT240" s="228">
        <v>46224</v>
      </c>
      <c r="AU240" s="228">
        <v>46224</v>
      </c>
      <c r="AV240" s="1" t="s">
        <v>284</v>
      </c>
      <c r="AW240" s="1" t="s">
        <v>196</v>
      </c>
      <c r="AX240" s="1" t="s">
        <v>196</v>
      </c>
      <c r="AY240" s="1" t="s">
        <v>710</v>
      </c>
      <c r="AZ240" s="1" t="s">
        <v>711</v>
      </c>
      <c r="BA240" s="1" t="s">
        <v>196</v>
      </c>
      <c r="BB240" s="228">
        <v>46224</v>
      </c>
      <c r="BC240" s="228">
        <v>46224</v>
      </c>
      <c r="BD240" s="1" t="s">
        <v>712</v>
      </c>
      <c r="BE240" s="228">
        <v>46224</v>
      </c>
      <c r="BF240" s="1" t="s">
        <v>712</v>
      </c>
      <c r="BG240" s="228">
        <v>46224</v>
      </c>
      <c r="BH240" s="1">
        <v>1000</v>
      </c>
      <c r="BI240" s="1">
        <v>1000</v>
      </c>
      <c r="BJ240" s="1" t="s">
        <v>940</v>
      </c>
      <c r="BK240" s="1" t="s">
        <v>196</v>
      </c>
      <c r="BL240" s="1" t="s">
        <v>196</v>
      </c>
      <c r="BM240" s="1" t="s">
        <v>196</v>
      </c>
      <c r="BN240" s="1" t="s">
        <v>196</v>
      </c>
      <c r="BO240" s="1" t="s">
        <v>196</v>
      </c>
      <c r="BP240" s="1" t="s">
        <v>196</v>
      </c>
      <c r="BQ240" s="1" t="s">
        <v>196</v>
      </c>
      <c r="BR240" s="1" t="s">
        <v>196</v>
      </c>
      <c r="BS240" s="1" t="s">
        <v>196</v>
      </c>
      <c r="BT240" s="1" t="s">
        <v>938</v>
      </c>
      <c r="BU240" s="1" t="s">
        <v>196</v>
      </c>
      <c r="BV240" s="1" t="s">
        <v>196</v>
      </c>
      <c r="BW240" s="1" t="s">
        <v>196</v>
      </c>
      <c r="BX240" s="1" t="s">
        <v>196</v>
      </c>
      <c r="BY240" s="1" t="s">
        <v>196</v>
      </c>
      <c r="BZ240" s="1" t="s">
        <v>196</v>
      </c>
      <c r="CA240" s="1" t="s">
        <v>196</v>
      </c>
      <c r="CB240" s="1" t="s">
        <v>196</v>
      </c>
      <c r="CC240" s="1" t="s">
        <v>196</v>
      </c>
      <c r="CD240" s="1" t="s">
        <v>941</v>
      </c>
      <c r="CE240" s="1" t="s">
        <v>196</v>
      </c>
      <c r="CF240" s="1" t="s">
        <v>196</v>
      </c>
      <c r="CG240" s="1" t="s">
        <v>196</v>
      </c>
      <c r="CH240" s="1" t="s">
        <v>196</v>
      </c>
      <c r="CI240" s="1" t="s">
        <v>196</v>
      </c>
      <c r="CJ240" s="1" t="s">
        <v>196</v>
      </c>
      <c r="CK240" s="1" t="s">
        <v>196</v>
      </c>
      <c r="CL240" s="1" t="s">
        <v>196</v>
      </c>
      <c r="CM240" s="1" t="s">
        <v>196</v>
      </c>
      <c r="CN240" s="1" t="s">
        <v>939</v>
      </c>
      <c r="CO240" s="1" t="s">
        <v>196</v>
      </c>
      <c r="CP240" s="1" t="s">
        <v>196</v>
      </c>
      <c r="CQ240" s="1" t="s">
        <v>196</v>
      </c>
      <c r="CR240" s="1" t="s">
        <v>196</v>
      </c>
      <c r="CS240" s="1" t="s">
        <v>196</v>
      </c>
      <c r="CT240" s="1" t="s">
        <v>196</v>
      </c>
      <c r="CU240" s="1" t="s">
        <v>196</v>
      </c>
      <c r="CV240" s="1" t="s">
        <v>196</v>
      </c>
      <c r="CW240" s="1" t="s">
        <v>196</v>
      </c>
      <c r="CX240" s="1" t="s">
        <v>3221</v>
      </c>
      <c r="CY240" s="1" t="s">
        <v>3222</v>
      </c>
      <c r="CZ240" s="1" t="s">
        <v>3222</v>
      </c>
      <c r="DA240" s="1" t="s">
        <v>3225</v>
      </c>
      <c r="DB240" s="1" t="s">
        <v>3429</v>
      </c>
      <c r="DC240" s="1" t="s">
        <v>707</v>
      </c>
      <c r="DD240" s="1" t="s">
        <v>721</v>
      </c>
      <c r="DE240" s="1" t="s">
        <v>707</v>
      </c>
      <c r="DF240" s="1" t="s">
        <v>796</v>
      </c>
      <c r="DG240" s="1" t="s">
        <v>797</v>
      </c>
    </row>
    <row r="241" spans="1:111">
      <c r="A241" s="232" t="s">
        <v>4537</v>
      </c>
      <c r="B241" s="1" t="s">
        <v>699</v>
      </c>
      <c r="C241" s="1" t="s">
        <v>700</v>
      </c>
      <c r="D241" s="1" t="s">
        <v>869</v>
      </c>
      <c r="E241" s="1" t="s">
        <v>870</v>
      </c>
      <c r="F241" s="1" t="s">
        <v>877</v>
      </c>
      <c r="G241" s="1" t="s">
        <v>502</v>
      </c>
      <c r="H241" s="228">
        <v>46224</v>
      </c>
      <c r="I241" s="1" t="s">
        <v>555</v>
      </c>
      <c r="J241" s="1" t="s">
        <v>2813</v>
      </c>
      <c r="K241" s="1" t="s">
        <v>2882</v>
      </c>
      <c r="L241" s="1" t="s">
        <v>788</v>
      </c>
      <c r="M241" s="1" t="s">
        <v>789</v>
      </c>
      <c r="N241" s="1" t="s">
        <v>796</v>
      </c>
      <c r="O241" s="1" t="s">
        <v>797</v>
      </c>
      <c r="P241" s="1" t="s">
        <v>196</v>
      </c>
      <c r="Q241" s="1" t="s">
        <v>196</v>
      </c>
      <c r="R241" s="229">
        <v>0</v>
      </c>
      <c r="S241" s="229">
        <v>0.70833333333333337</v>
      </c>
      <c r="T241" s="1" t="s">
        <v>707</v>
      </c>
      <c r="U241" s="1" t="s">
        <v>196</v>
      </c>
      <c r="V241" s="1" t="s">
        <v>196</v>
      </c>
      <c r="W241" s="1" t="s">
        <v>196</v>
      </c>
      <c r="X241" s="1" t="s">
        <v>196</v>
      </c>
      <c r="Y241" s="1" t="s">
        <v>196</v>
      </c>
      <c r="Z241" s="1" t="s">
        <v>196</v>
      </c>
      <c r="AA241" s="1" t="s">
        <v>707</v>
      </c>
      <c r="AB241" s="1" t="s">
        <v>707</v>
      </c>
      <c r="AC241" s="1" t="s">
        <v>707</v>
      </c>
      <c r="AD241" s="1" t="s">
        <v>707</v>
      </c>
      <c r="AE241" s="1" t="s">
        <v>878</v>
      </c>
      <c r="AF241" s="1" t="s">
        <v>276</v>
      </c>
      <c r="AG241" s="1" t="s">
        <v>196</v>
      </c>
      <c r="AH241" s="1" t="s">
        <v>105</v>
      </c>
      <c r="AI241" s="1" t="s">
        <v>906</v>
      </c>
      <c r="AJ241" s="1" t="s">
        <v>276</v>
      </c>
      <c r="AK241" s="1" t="s">
        <v>196</v>
      </c>
      <c r="AL241" s="1" t="s">
        <v>122</v>
      </c>
      <c r="AM241" s="1">
        <v>1200</v>
      </c>
      <c r="AN241" s="1">
        <v>2700</v>
      </c>
      <c r="AO241" s="1">
        <v>0</v>
      </c>
      <c r="AP241" s="1">
        <v>0</v>
      </c>
      <c r="AQ241" s="1">
        <v>1200</v>
      </c>
      <c r="AR241" s="228">
        <v>46213</v>
      </c>
      <c r="AS241" s="228">
        <v>46225</v>
      </c>
      <c r="AT241" s="228">
        <v>46220</v>
      </c>
      <c r="AU241" s="228">
        <v>46220</v>
      </c>
      <c r="AV241" s="1" t="s">
        <v>491</v>
      </c>
      <c r="AW241" s="1" t="s">
        <v>196</v>
      </c>
      <c r="AX241" s="1" t="s">
        <v>196</v>
      </c>
      <c r="AY241" s="1" t="s">
        <v>710</v>
      </c>
      <c r="AZ241" s="1" t="s">
        <v>711</v>
      </c>
      <c r="BA241" s="1" t="s">
        <v>196</v>
      </c>
      <c r="BB241" s="228">
        <v>46225</v>
      </c>
      <c r="BC241" s="228">
        <v>46225</v>
      </c>
      <c r="BD241" s="1" t="s">
        <v>712</v>
      </c>
      <c r="BE241" s="228">
        <v>46227</v>
      </c>
      <c r="BF241" s="1" t="s">
        <v>712</v>
      </c>
      <c r="BG241" s="228">
        <v>46227</v>
      </c>
      <c r="BH241" s="1">
        <v>2700</v>
      </c>
      <c r="BI241" s="1">
        <v>1200</v>
      </c>
      <c r="BJ241" s="1" t="s">
        <v>879</v>
      </c>
      <c r="BK241" s="1" t="s">
        <v>196</v>
      </c>
      <c r="BL241" s="1" t="s">
        <v>196</v>
      </c>
      <c r="BM241" s="1" t="s">
        <v>196</v>
      </c>
      <c r="BN241" s="1" t="s">
        <v>196</v>
      </c>
      <c r="BO241" s="1" t="s">
        <v>196</v>
      </c>
      <c r="BP241" s="1" t="s">
        <v>196</v>
      </c>
      <c r="BQ241" s="1" t="s">
        <v>196</v>
      </c>
      <c r="BR241" s="1" t="s">
        <v>196</v>
      </c>
      <c r="BS241" s="1" t="s">
        <v>196</v>
      </c>
      <c r="BT241" s="1" t="s">
        <v>878</v>
      </c>
      <c r="BU241" s="1" t="s">
        <v>196</v>
      </c>
      <c r="BV241" s="1" t="s">
        <v>196</v>
      </c>
      <c r="BW241" s="1" t="s">
        <v>196</v>
      </c>
      <c r="BX241" s="1" t="s">
        <v>196</v>
      </c>
      <c r="BY241" s="1" t="s">
        <v>196</v>
      </c>
      <c r="BZ241" s="1" t="s">
        <v>196</v>
      </c>
      <c r="CA241" s="1" t="s">
        <v>196</v>
      </c>
      <c r="CB241" s="1" t="s">
        <v>196</v>
      </c>
      <c r="CC241" s="1" t="s">
        <v>196</v>
      </c>
      <c r="CD241" s="1" t="s">
        <v>907</v>
      </c>
      <c r="CE241" s="1" t="s">
        <v>196</v>
      </c>
      <c r="CF241" s="1" t="s">
        <v>196</v>
      </c>
      <c r="CG241" s="1" t="s">
        <v>196</v>
      </c>
      <c r="CH241" s="1" t="s">
        <v>196</v>
      </c>
      <c r="CI241" s="1" t="s">
        <v>196</v>
      </c>
      <c r="CJ241" s="1" t="s">
        <v>196</v>
      </c>
      <c r="CK241" s="1" t="s">
        <v>196</v>
      </c>
      <c r="CL241" s="1" t="s">
        <v>196</v>
      </c>
      <c r="CM241" s="1" t="s">
        <v>196</v>
      </c>
      <c r="CN241" s="1" t="s">
        <v>906</v>
      </c>
      <c r="CO241" s="1" t="s">
        <v>196</v>
      </c>
      <c r="CP241" s="1" t="s">
        <v>196</v>
      </c>
      <c r="CQ241" s="1" t="s">
        <v>196</v>
      </c>
      <c r="CR241" s="1" t="s">
        <v>196</v>
      </c>
      <c r="CS241" s="1" t="s">
        <v>196</v>
      </c>
      <c r="CT241" s="1" t="s">
        <v>196</v>
      </c>
      <c r="CU241" s="1" t="s">
        <v>196</v>
      </c>
      <c r="CV241" s="1" t="s">
        <v>196</v>
      </c>
      <c r="CW241" s="1" t="s">
        <v>196</v>
      </c>
      <c r="CX241" s="1" t="s">
        <v>3221</v>
      </c>
      <c r="CY241" s="1" t="s">
        <v>3222</v>
      </c>
      <c r="CZ241" s="1" t="s">
        <v>3222</v>
      </c>
      <c r="DA241" s="1" t="s">
        <v>3224</v>
      </c>
      <c r="DB241" s="1" t="s">
        <v>3224</v>
      </c>
      <c r="DC241" s="1" t="s">
        <v>707</v>
      </c>
      <c r="DD241" s="1" t="s">
        <v>707</v>
      </c>
      <c r="DE241" s="1" t="s">
        <v>707</v>
      </c>
      <c r="DF241" s="1" t="s">
        <v>796</v>
      </c>
      <c r="DG241" s="1" t="s">
        <v>797</v>
      </c>
    </row>
    <row r="242" spans="1:111">
      <c r="A242" s="232" t="s">
        <v>4537</v>
      </c>
      <c r="B242" s="1" t="s">
        <v>699</v>
      </c>
      <c r="C242" s="1" t="s">
        <v>700</v>
      </c>
      <c r="D242" s="1" t="s">
        <v>818</v>
      </c>
      <c r="E242" s="1" t="s">
        <v>819</v>
      </c>
      <c r="F242" s="1" t="s">
        <v>820</v>
      </c>
      <c r="G242" s="1" t="s">
        <v>166</v>
      </c>
      <c r="H242" s="228">
        <v>46220</v>
      </c>
      <c r="I242" s="1" t="s">
        <v>580</v>
      </c>
      <c r="J242" s="1" t="s">
        <v>2833</v>
      </c>
      <c r="K242" s="1" t="s">
        <v>2834</v>
      </c>
      <c r="L242" s="1" t="s">
        <v>713</v>
      </c>
      <c r="M242" s="1" t="s">
        <v>714</v>
      </c>
      <c r="N242" s="1" t="s">
        <v>196</v>
      </c>
      <c r="O242" s="1" t="s">
        <v>196</v>
      </c>
      <c r="P242" s="1" t="s">
        <v>196</v>
      </c>
      <c r="Q242" s="1" t="s">
        <v>196</v>
      </c>
      <c r="R242" s="229">
        <v>0</v>
      </c>
      <c r="S242" s="229">
        <v>0.4284722222222222</v>
      </c>
      <c r="T242" s="1" t="s">
        <v>707</v>
      </c>
      <c r="U242" s="1" t="s">
        <v>196</v>
      </c>
      <c r="V242" s="1" t="s">
        <v>196</v>
      </c>
      <c r="W242" s="1" t="s">
        <v>196</v>
      </c>
      <c r="X242" s="1" t="s">
        <v>196</v>
      </c>
      <c r="Y242" s="1" t="s">
        <v>196</v>
      </c>
      <c r="Z242" s="1" t="s">
        <v>196</v>
      </c>
      <c r="AA242" s="1" t="s">
        <v>743</v>
      </c>
      <c r="AB242" s="1" t="s">
        <v>707</v>
      </c>
      <c r="AC242" s="1" t="s">
        <v>904</v>
      </c>
      <c r="AD242" s="1" t="s">
        <v>1002</v>
      </c>
      <c r="AE242" s="1" t="s">
        <v>2939</v>
      </c>
      <c r="AF242" s="1" t="s">
        <v>838</v>
      </c>
      <c r="AG242" s="1" t="s">
        <v>88</v>
      </c>
      <c r="AH242" s="1" t="s">
        <v>14</v>
      </c>
      <c r="AI242" s="1" t="s">
        <v>826</v>
      </c>
      <c r="AJ242" s="1" t="s">
        <v>276</v>
      </c>
      <c r="AK242" s="1" t="s">
        <v>88</v>
      </c>
      <c r="AL242" s="1" t="s">
        <v>14</v>
      </c>
      <c r="AM242" s="1">
        <v>1600</v>
      </c>
      <c r="AN242" s="1">
        <v>800</v>
      </c>
      <c r="AO242" s="1">
        <v>800</v>
      </c>
      <c r="AP242" s="1">
        <v>800</v>
      </c>
      <c r="AQ242" s="1">
        <v>1600</v>
      </c>
      <c r="AR242" s="228">
        <v>46216</v>
      </c>
      <c r="AS242" s="228">
        <v>46219</v>
      </c>
      <c r="AT242" s="228">
        <v>46220</v>
      </c>
      <c r="AU242" s="228">
        <v>46220</v>
      </c>
      <c r="AV242" s="1" t="s">
        <v>366</v>
      </c>
      <c r="AW242" s="1" t="s">
        <v>196</v>
      </c>
      <c r="AX242" s="1" t="s">
        <v>196</v>
      </c>
      <c r="AY242" s="1" t="s">
        <v>710</v>
      </c>
      <c r="AZ242" s="1" t="s">
        <v>711</v>
      </c>
      <c r="BA242" s="1" t="s">
        <v>196</v>
      </c>
      <c r="BB242" s="228">
        <v>46224</v>
      </c>
      <c r="BC242" s="228">
        <v>46219</v>
      </c>
      <c r="BD242" s="1" t="s">
        <v>712</v>
      </c>
      <c r="BE242" s="228">
        <v>46220</v>
      </c>
      <c r="BF242" s="1" t="s">
        <v>712</v>
      </c>
      <c r="BG242" s="228">
        <v>46220</v>
      </c>
      <c r="BH242" s="1">
        <v>800</v>
      </c>
      <c r="BI242" s="1">
        <v>1600</v>
      </c>
      <c r="BJ242" s="1" t="s">
        <v>2835</v>
      </c>
      <c r="BK242" s="1" t="s">
        <v>196</v>
      </c>
      <c r="BL242" s="1" t="s">
        <v>196</v>
      </c>
      <c r="BM242" s="1" t="s">
        <v>196</v>
      </c>
      <c r="BN242" s="1" t="s">
        <v>196</v>
      </c>
      <c r="BO242" s="1" t="s">
        <v>196</v>
      </c>
      <c r="BP242" s="1" t="s">
        <v>196</v>
      </c>
      <c r="BQ242" s="1" t="s">
        <v>196</v>
      </c>
      <c r="BR242" s="1" t="s">
        <v>196</v>
      </c>
      <c r="BS242" s="1" t="s">
        <v>196</v>
      </c>
      <c r="BT242" s="1" t="s">
        <v>2939</v>
      </c>
      <c r="BU242" s="1" t="s">
        <v>196</v>
      </c>
      <c r="BV242" s="1" t="s">
        <v>196</v>
      </c>
      <c r="BW242" s="1" t="s">
        <v>196</v>
      </c>
      <c r="BX242" s="1" t="s">
        <v>196</v>
      </c>
      <c r="BY242" s="1" t="s">
        <v>196</v>
      </c>
      <c r="BZ242" s="1" t="s">
        <v>196</v>
      </c>
      <c r="CA242" s="1" t="s">
        <v>196</v>
      </c>
      <c r="CB242" s="1" t="s">
        <v>196</v>
      </c>
      <c r="CC242" s="1" t="s">
        <v>196</v>
      </c>
      <c r="CD242" s="1" t="s">
        <v>827</v>
      </c>
      <c r="CE242" s="1" t="s">
        <v>196</v>
      </c>
      <c r="CF242" s="1" t="s">
        <v>196</v>
      </c>
      <c r="CG242" s="1" t="s">
        <v>196</v>
      </c>
      <c r="CH242" s="1" t="s">
        <v>196</v>
      </c>
      <c r="CI242" s="1" t="s">
        <v>196</v>
      </c>
      <c r="CJ242" s="1" t="s">
        <v>196</v>
      </c>
      <c r="CK242" s="1" t="s">
        <v>196</v>
      </c>
      <c r="CL242" s="1" t="s">
        <v>196</v>
      </c>
      <c r="CM242" s="1" t="s">
        <v>196</v>
      </c>
      <c r="CN242" s="1" t="s">
        <v>826</v>
      </c>
      <c r="CO242" s="1" t="s">
        <v>196</v>
      </c>
      <c r="CP242" s="1" t="s">
        <v>196</v>
      </c>
      <c r="CQ242" s="1" t="s">
        <v>196</v>
      </c>
      <c r="CR242" s="1" t="s">
        <v>196</v>
      </c>
      <c r="CS242" s="1" t="s">
        <v>196</v>
      </c>
      <c r="CT242" s="1" t="s">
        <v>196</v>
      </c>
      <c r="CU242" s="1" t="s">
        <v>196</v>
      </c>
      <c r="CV242" s="1" t="s">
        <v>196</v>
      </c>
      <c r="CW242" s="1" t="s">
        <v>196</v>
      </c>
      <c r="CX242" s="1" t="s">
        <v>3221</v>
      </c>
      <c r="CY242" s="1" t="s">
        <v>3222</v>
      </c>
      <c r="CZ242" s="1" t="s">
        <v>3222</v>
      </c>
      <c r="DA242" s="1" t="s">
        <v>3225</v>
      </c>
      <c r="DB242" s="1" t="s">
        <v>3318</v>
      </c>
      <c r="DC242" s="1" t="s">
        <v>707</v>
      </c>
      <c r="DD242" s="1" t="s">
        <v>743</v>
      </c>
      <c r="DE242" s="1" t="s">
        <v>707</v>
      </c>
      <c r="DF242" s="1" t="s">
        <v>713</v>
      </c>
      <c r="DG242" s="1" t="s">
        <v>714</v>
      </c>
    </row>
    <row r="243" spans="1:111">
      <c r="A243" s="232" t="s">
        <v>4537</v>
      </c>
      <c r="B243" s="1" t="s">
        <v>699</v>
      </c>
      <c r="C243" s="1" t="s">
        <v>700</v>
      </c>
      <c r="D243" s="1" t="s">
        <v>818</v>
      </c>
      <c r="E243" s="1" t="s">
        <v>819</v>
      </c>
      <c r="F243" s="1" t="s">
        <v>820</v>
      </c>
      <c r="G243" s="1" t="s">
        <v>166</v>
      </c>
      <c r="H243" s="228">
        <v>46220</v>
      </c>
      <c r="I243" s="1" t="s">
        <v>581</v>
      </c>
      <c r="J243" s="1" t="s">
        <v>2836</v>
      </c>
      <c r="K243" s="1" t="s">
        <v>2837</v>
      </c>
      <c r="L243" s="1" t="s">
        <v>713</v>
      </c>
      <c r="M243" s="1" t="s">
        <v>714</v>
      </c>
      <c r="N243" s="1" t="s">
        <v>196</v>
      </c>
      <c r="O243" s="1" t="s">
        <v>196</v>
      </c>
      <c r="P243" s="1" t="s">
        <v>196</v>
      </c>
      <c r="Q243" s="1" t="s">
        <v>196</v>
      </c>
      <c r="R243" s="229">
        <v>0</v>
      </c>
      <c r="S243" s="229">
        <v>0.48888888888888887</v>
      </c>
      <c r="T243" s="1" t="s">
        <v>707</v>
      </c>
      <c r="U243" s="1" t="s">
        <v>196</v>
      </c>
      <c r="V243" s="1" t="s">
        <v>196</v>
      </c>
      <c r="W243" s="1" t="s">
        <v>196</v>
      </c>
      <c r="X243" s="1" t="s">
        <v>196</v>
      </c>
      <c r="Y243" s="1" t="s">
        <v>196</v>
      </c>
      <c r="Z243" s="1" t="s">
        <v>196</v>
      </c>
      <c r="AA243" s="1" t="s">
        <v>707</v>
      </c>
      <c r="AB243" s="1" t="s">
        <v>707</v>
      </c>
      <c r="AC243" s="1" t="s">
        <v>905</v>
      </c>
      <c r="AD243" s="1" t="s">
        <v>1008</v>
      </c>
      <c r="AE243" s="1" t="s">
        <v>2838</v>
      </c>
      <c r="AF243" s="1" t="s">
        <v>838</v>
      </c>
      <c r="AG243" s="1" t="s">
        <v>88</v>
      </c>
      <c r="AH243" s="1" t="s">
        <v>14</v>
      </c>
      <c r="AI243" s="1" t="s">
        <v>826</v>
      </c>
      <c r="AJ243" s="1" t="s">
        <v>276</v>
      </c>
      <c r="AK243" s="1" t="s">
        <v>88</v>
      </c>
      <c r="AL243" s="1" t="s">
        <v>14</v>
      </c>
      <c r="AM243" s="1">
        <v>2400</v>
      </c>
      <c r="AN243" s="1">
        <v>1200</v>
      </c>
      <c r="AO243" s="1">
        <v>1200</v>
      </c>
      <c r="AP243" s="1">
        <v>1200</v>
      </c>
      <c r="AQ243" s="1">
        <v>2400</v>
      </c>
      <c r="AR243" s="228">
        <v>46217</v>
      </c>
      <c r="AS243" s="228">
        <v>46224</v>
      </c>
      <c r="AT243" s="228">
        <v>46220</v>
      </c>
      <c r="AU243" s="228">
        <v>46220</v>
      </c>
      <c r="AV243" s="1" t="s">
        <v>366</v>
      </c>
      <c r="AW243" s="1" t="s">
        <v>196</v>
      </c>
      <c r="AX243" s="1" t="s">
        <v>196</v>
      </c>
      <c r="AY243" s="1" t="s">
        <v>710</v>
      </c>
      <c r="AZ243" s="1" t="s">
        <v>711</v>
      </c>
      <c r="BA243" s="1" t="s">
        <v>196</v>
      </c>
      <c r="BB243" s="228">
        <v>46224</v>
      </c>
      <c r="BC243" s="228">
        <v>46219</v>
      </c>
      <c r="BD243" s="1" t="s">
        <v>712</v>
      </c>
      <c r="BE243" s="228">
        <v>46220</v>
      </c>
      <c r="BF243" s="1" t="s">
        <v>712</v>
      </c>
      <c r="BG243" s="228">
        <v>46220</v>
      </c>
      <c r="BH243" s="1">
        <v>1200</v>
      </c>
      <c r="BI243" s="1">
        <v>2400</v>
      </c>
      <c r="BJ243" s="1" t="s">
        <v>2839</v>
      </c>
      <c r="BK243" s="1" t="s">
        <v>196</v>
      </c>
      <c r="BL243" s="1" t="s">
        <v>196</v>
      </c>
      <c r="BM243" s="1" t="s">
        <v>196</v>
      </c>
      <c r="BN243" s="1" t="s">
        <v>196</v>
      </c>
      <c r="BO243" s="1" t="s">
        <v>196</v>
      </c>
      <c r="BP243" s="1" t="s">
        <v>196</v>
      </c>
      <c r="BQ243" s="1" t="s">
        <v>196</v>
      </c>
      <c r="BR243" s="1" t="s">
        <v>196</v>
      </c>
      <c r="BS243" s="1" t="s">
        <v>196</v>
      </c>
      <c r="BT243" s="1" t="s">
        <v>2838</v>
      </c>
      <c r="BU243" s="1" t="s">
        <v>196</v>
      </c>
      <c r="BV243" s="1" t="s">
        <v>196</v>
      </c>
      <c r="BW243" s="1" t="s">
        <v>196</v>
      </c>
      <c r="BX243" s="1" t="s">
        <v>196</v>
      </c>
      <c r="BY243" s="1" t="s">
        <v>196</v>
      </c>
      <c r="BZ243" s="1" t="s">
        <v>196</v>
      </c>
      <c r="CA243" s="1" t="s">
        <v>196</v>
      </c>
      <c r="CB243" s="1" t="s">
        <v>196</v>
      </c>
      <c r="CC243" s="1" t="s">
        <v>196</v>
      </c>
      <c r="CD243" s="1" t="s">
        <v>827</v>
      </c>
      <c r="CE243" s="1" t="s">
        <v>196</v>
      </c>
      <c r="CF243" s="1" t="s">
        <v>196</v>
      </c>
      <c r="CG243" s="1" t="s">
        <v>196</v>
      </c>
      <c r="CH243" s="1" t="s">
        <v>196</v>
      </c>
      <c r="CI243" s="1" t="s">
        <v>196</v>
      </c>
      <c r="CJ243" s="1" t="s">
        <v>196</v>
      </c>
      <c r="CK243" s="1" t="s">
        <v>196</v>
      </c>
      <c r="CL243" s="1" t="s">
        <v>196</v>
      </c>
      <c r="CM243" s="1" t="s">
        <v>196</v>
      </c>
      <c r="CN243" s="1" t="s">
        <v>826</v>
      </c>
      <c r="CO243" s="1" t="s">
        <v>196</v>
      </c>
      <c r="CP243" s="1" t="s">
        <v>196</v>
      </c>
      <c r="CQ243" s="1" t="s">
        <v>196</v>
      </c>
      <c r="CR243" s="1" t="s">
        <v>196</v>
      </c>
      <c r="CS243" s="1" t="s">
        <v>196</v>
      </c>
      <c r="CT243" s="1" t="s">
        <v>196</v>
      </c>
      <c r="CU243" s="1" t="s">
        <v>196</v>
      </c>
      <c r="CV243" s="1" t="s">
        <v>196</v>
      </c>
      <c r="CW243" s="1" t="s">
        <v>196</v>
      </c>
      <c r="CX243" s="1" t="s">
        <v>3221</v>
      </c>
      <c r="CY243" s="1" t="s">
        <v>3222</v>
      </c>
      <c r="CZ243" s="1" t="s">
        <v>3222</v>
      </c>
      <c r="DA243" s="1" t="s">
        <v>3318</v>
      </c>
      <c r="DB243" s="1" t="s">
        <v>3319</v>
      </c>
      <c r="DC243" s="1" t="s">
        <v>707</v>
      </c>
      <c r="DD243" s="1" t="s">
        <v>707</v>
      </c>
      <c r="DE243" s="1" t="s">
        <v>707</v>
      </c>
      <c r="DF243" s="1" t="s">
        <v>713</v>
      </c>
      <c r="DG243" s="1" t="s">
        <v>714</v>
      </c>
    </row>
    <row r="244" spans="1:111">
      <c r="A244" s="232" t="s">
        <v>4537</v>
      </c>
      <c r="B244" s="1" t="s">
        <v>699</v>
      </c>
      <c r="C244" s="1" t="s">
        <v>700</v>
      </c>
      <c r="D244" s="1" t="s">
        <v>818</v>
      </c>
      <c r="E244" s="1" t="s">
        <v>819</v>
      </c>
      <c r="F244" s="1" t="s">
        <v>783</v>
      </c>
      <c r="G244" s="1" t="s">
        <v>42</v>
      </c>
      <c r="H244" s="228">
        <v>46220</v>
      </c>
      <c r="I244" s="1" t="s">
        <v>2843</v>
      </c>
      <c r="J244" s="1" t="s">
        <v>2844</v>
      </c>
      <c r="K244" s="1" t="s">
        <v>2845</v>
      </c>
      <c r="L244" s="1" t="s">
        <v>713</v>
      </c>
      <c r="M244" s="1" t="s">
        <v>714</v>
      </c>
      <c r="N244" s="1" t="s">
        <v>196</v>
      </c>
      <c r="O244" s="1" t="s">
        <v>196</v>
      </c>
      <c r="P244" s="1" t="s">
        <v>196</v>
      </c>
      <c r="Q244" s="1" t="s">
        <v>196</v>
      </c>
      <c r="R244" s="229">
        <v>0</v>
      </c>
      <c r="S244" s="229">
        <v>0.70833333333333337</v>
      </c>
      <c r="T244" s="1" t="s">
        <v>707</v>
      </c>
      <c r="U244" s="1" t="s">
        <v>196</v>
      </c>
      <c r="V244" s="1" t="s">
        <v>196</v>
      </c>
      <c r="W244" s="1" t="s">
        <v>196</v>
      </c>
      <c r="X244" s="1" t="s">
        <v>196</v>
      </c>
      <c r="Y244" s="1" t="s">
        <v>196</v>
      </c>
      <c r="Z244" s="1" t="s">
        <v>196</v>
      </c>
      <c r="AA244" s="1" t="s">
        <v>707</v>
      </c>
      <c r="AB244" s="1" t="s">
        <v>707</v>
      </c>
      <c r="AC244" s="1" t="s">
        <v>707</v>
      </c>
      <c r="AD244" s="1" t="s">
        <v>707</v>
      </c>
      <c r="AE244" s="1" t="s">
        <v>196</v>
      </c>
      <c r="AF244" s="1" t="s">
        <v>196</v>
      </c>
      <c r="AG244" s="1" t="s">
        <v>196</v>
      </c>
      <c r="AH244" s="1" t="s">
        <v>196</v>
      </c>
      <c r="AI244" s="1" t="s">
        <v>2846</v>
      </c>
      <c r="AJ244" s="1" t="s">
        <v>196</v>
      </c>
      <c r="AK244" s="1" t="s">
        <v>152</v>
      </c>
      <c r="AL244" s="1" t="s">
        <v>122</v>
      </c>
      <c r="AM244" s="1">
        <v>144</v>
      </c>
      <c r="AN244" s="1">
        <v>194</v>
      </c>
      <c r="AO244" s="1">
        <v>0</v>
      </c>
      <c r="AP244" s="1">
        <v>194</v>
      </c>
      <c r="AQ244" s="1">
        <v>144</v>
      </c>
      <c r="AR244" s="228">
        <v>46218</v>
      </c>
      <c r="AS244" s="228">
        <v>46225</v>
      </c>
      <c r="AT244" s="228">
        <v>46224</v>
      </c>
      <c r="AU244" s="228">
        <v>46224</v>
      </c>
      <c r="AV244" s="1" t="s">
        <v>42</v>
      </c>
      <c r="AW244" s="1" t="s">
        <v>196</v>
      </c>
      <c r="AX244" s="1" t="s">
        <v>196</v>
      </c>
      <c r="AY244" s="1" t="s">
        <v>764</v>
      </c>
      <c r="AZ244" s="1" t="s">
        <v>765</v>
      </c>
      <c r="BA244" s="1" t="s">
        <v>196</v>
      </c>
      <c r="BB244" s="228">
        <v>46225</v>
      </c>
      <c r="BC244" s="228">
        <v>46225</v>
      </c>
      <c r="BD244" s="1" t="s">
        <v>712</v>
      </c>
      <c r="BE244" s="228">
        <v>46220</v>
      </c>
      <c r="BF244" s="1" t="s">
        <v>712</v>
      </c>
      <c r="BG244" s="228">
        <v>46220</v>
      </c>
      <c r="BH244" s="1">
        <v>194</v>
      </c>
      <c r="BI244" s="1">
        <v>144</v>
      </c>
      <c r="BJ244" s="1" t="s">
        <v>2847</v>
      </c>
      <c r="BK244" s="1" t="s">
        <v>2847</v>
      </c>
      <c r="BL244" s="1" t="s">
        <v>196</v>
      </c>
      <c r="BM244" s="1" t="s">
        <v>196</v>
      </c>
      <c r="BN244" s="1" t="s">
        <v>196</v>
      </c>
      <c r="BO244" s="1" t="s">
        <v>196</v>
      </c>
      <c r="BP244" s="1" t="s">
        <v>196</v>
      </c>
      <c r="BQ244" s="1" t="s">
        <v>196</v>
      </c>
      <c r="BR244" s="1" t="s">
        <v>196</v>
      </c>
      <c r="BS244" s="1" t="s">
        <v>196</v>
      </c>
      <c r="BT244" s="1" t="s">
        <v>2941</v>
      </c>
      <c r="BU244" s="1" t="s">
        <v>2942</v>
      </c>
      <c r="BV244" s="1" t="s">
        <v>196</v>
      </c>
      <c r="BW244" s="1" t="s">
        <v>196</v>
      </c>
      <c r="BX244" s="1" t="s">
        <v>196</v>
      </c>
      <c r="BY244" s="1" t="s">
        <v>196</v>
      </c>
      <c r="BZ244" s="1" t="s">
        <v>196</v>
      </c>
      <c r="CA244" s="1" t="s">
        <v>196</v>
      </c>
      <c r="CB244" s="1" t="s">
        <v>196</v>
      </c>
      <c r="CC244" s="1" t="s">
        <v>196</v>
      </c>
      <c r="CD244" s="1" t="s">
        <v>2848</v>
      </c>
      <c r="CE244" s="1" t="s">
        <v>196</v>
      </c>
      <c r="CF244" s="1" t="s">
        <v>196</v>
      </c>
      <c r="CG244" s="1" t="s">
        <v>196</v>
      </c>
      <c r="CH244" s="1" t="s">
        <v>196</v>
      </c>
      <c r="CI244" s="1" t="s">
        <v>196</v>
      </c>
      <c r="CJ244" s="1" t="s">
        <v>196</v>
      </c>
      <c r="CK244" s="1" t="s">
        <v>196</v>
      </c>
      <c r="CL244" s="1" t="s">
        <v>196</v>
      </c>
      <c r="CM244" s="1" t="s">
        <v>196</v>
      </c>
      <c r="CN244" s="1" t="s">
        <v>2846</v>
      </c>
      <c r="CO244" s="1" t="s">
        <v>196</v>
      </c>
      <c r="CP244" s="1" t="s">
        <v>196</v>
      </c>
      <c r="CQ244" s="1" t="s">
        <v>196</v>
      </c>
      <c r="CR244" s="1" t="s">
        <v>196</v>
      </c>
      <c r="CS244" s="1" t="s">
        <v>196</v>
      </c>
      <c r="CT244" s="1" t="s">
        <v>196</v>
      </c>
      <c r="CU244" s="1" t="s">
        <v>196</v>
      </c>
      <c r="CV244" s="1" t="s">
        <v>196</v>
      </c>
      <c r="CW244" s="1" t="s">
        <v>196</v>
      </c>
      <c r="CX244" s="1" t="s">
        <v>3221</v>
      </c>
      <c r="CY244" s="1" t="s">
        <v>3222</v>
      </c>
      <c r="CZ244" s="1" t="s">
        <v>3222</v>
      </c>
      <c r="DA244" s="1" t="s">
        <v>3224</v>
      </c>
      <c r="DB244" s="1" t="s">
        <v>3224</v>
      </c>
      <c r="DC244" s="1" t="s">
        <v>707</v>
      </c>
      <c r="DD244" s="1" t="s">
        <v>707</v>
      </c>
      <c r="DE244" s="1" t="s">
        <v>707</v>
      </c>
      <c r="DF244" s="1" t="s">
        <v>713</v>
      </c>
      <c r="DG244" s="1" t="s">
        <v>714</v>
      </c>
    </row>
    <row r="245" spans="1:111">
      <c r="A245" s="232" t="s">
        <v>4537</v>
      </c>
      <c r="B245" s="1" t="s">
        <v>699</v>
      </c>
      <c r="C245" s="1" t="s">
        <v>700</v>
      </c>
      <c r="D245" s="1" t="s">
        <v>818</v>
      </c>
      <c r="E245" s="1" t="s">
        <v>819</v>
      </c>
      <c r="F245" s="1" t="s">
        <v>784</v>
      </c>
      <c r="G245" s="1" t="s">
        <v>279</v>
      </c>
      <c r="H245" s="228">
        <v>46220</v>
      </c>
      <c r="I245" s="1" t="s">
        <v>2293</v>
      </c>
      <c r="J245" s="1" t="s">
        <v>2850</v>
      </c>
      <c r="K245" s="1" t="s">
        <v>2851</v>
      </c>
      <c r="L245" s="1" t="s">
        <v>796</v>
      </c>
      <c r="M245" s="1" t="s">
        <v>797</v>
      </c>
      <c r="N245" s="1" t="s">
        <v>196</v>
      </c>
      <c r="O245" s="1" t="s">
        <v>196</v>
      </c>
      <c r="P245" s="1" t="s">
        <v>196</v>
      </c>
      <c r="Q245" s="1" t="s">
        <v>196</v>
      </c>
      <c r="R245" s="229">
        <v>0</v>
      </c>
      <c r="S245" s="229">
        <v>0.70833333333333337</v>
      </c>
      <c r="T245" s="1" t="s">
        <v>707</v>
      </c>
      <c r="U245" s="1" t="s">
        <v>196</v>
      </c>
      <c r="V245" s="1" t="s">
        <v>196</v>
      </c>
      <c r="W245" s="1" t="s">
        <v>196</v>
      </c>
      <c r="X245" s="1" t="s">
        <v>196</v>
      </c>
      <c r="Y245" s="1" t="s">
        <v>196</v>
      </c>
      <c r="Z245" s="1" t="s">
        <v>196</v>
      </c>
      <c r="AA245" s="1" t="s">
        <v>707</v>
      </c>
      <c r="AB245" s="1" t="s">
        <v>707</v>
      </c>
      <c r="AC245" s="1" t="s">
        <v>707</v>
      </c>
      <c r="AD245" s="1" t="s">
        <v>707</v>
      </c>
      <c r="AE245" s="1" t="s">
        <v>2846</v>
      </c>
      <c r="AF245" s="1" t="s">
        <v>196</v>
      </c>
      <c r="AG245" s="1" t="s">
        <v>152</v>
      </c>
      <c r="AH245" s="1" t="s">
        <v>122</v>
      </c>
      <c r="AI245" s="1" t="s">
        <v>2846</v>
      </c>
      <c r="AJ245" s="1" t="s">
        <v>196</v>
      </c>
      <c r="AK245" s="1" t="s">
        <v>152</v>
      </c>
      <c r="AL245" s="1" t="s">
        <v>122</v>
      </c>
      <c r="AM245" s="1">
        <v>194</v>
      </c>
      <c r="AN245" s="1">
        <v>194</v>
      </c>
      <c r="AO245" s="1">
        <v>0</v>
      </c>
      <c r="AP245" s="1">
        <v>194</v>
      </c>
      <c r="AQ245" s="1">
        <v>194</v>
      </c>
      <c r="AR245" s="228">
        <v>46203</v>
      </c>
      <c r="AS245" s="228">
        <v>46204</v>
      </c>
      <c r="AT245" s="228">
        <v>46224</v>
      </c>
      <c r="AU245" s="228">
        <v>46224</v>
      </c>
      <c r="AV245" s="1" t="s">
        <v>279</v>
      </c>
      <c r="AW245" s="1" t="s">
        <v>196</v>
      </c>
      <c r="AX245" s="1" t="s">
        <v>196</v>
      </c>
      <c r="AY245" s="1" t="s">
        <v>764</v>
      </c>
      <c r="AZ245" s="1" t="s">
        <v>765</v>
      </c>
      <c r="BA245" s="1" t="s">
        <v>196</v>
      </c>
      <c r="BB245" s="228">
        <v>46204</v>
      </c>
      <c r="BC245" s="228">
        <v>46204</v>
      </c>
      <c r="BD245" s="1" t="s">
        <v>712</v>
      </c>
      <c r="BE245" s="228">
        <v>46220</v>
      </c>
      <c r="BF245" s="1" t="s">
        <v>712</v>
      </c>
      <c r="BG245" s="228">
        <v>46220</v>
      </c>
      <c r="BH245" s="1">
        <v>194</v>
      </c>
      <c r="BI245" s="1">
        <v>194</v>
      </c>
      <c r="BJ245" s="1" t="s">
        <v>2847</v>
      </c>
      <c r="BK245" s="1" t="s">
        <v>196</v>
      </c>
      <c r="BL245" s="1" t="s">
        <v>196</v>
      </c>
      <c r="BM245" s="1" t="s">
        <v>196</v>
      </c>
      <c r="BN245" s="1" t="s">
        <v>196</v>
      </c>
      <c r="BO245" s="1" t="s">
        <v>196</v>
      </c>
      <c r="BP245" s="1" t="s">
        <v>196</v>
      </c>
      <c r="BQ245" s="1" t="s">
        <v>196</v>
      </c>
      <c r="BR245" s="1" t="s">
        <v>196</v>
      </c>
      <c r="BS245" s="1" t="s">
        <v>196</v>
      </c>
      <c r="BT245" s="1" t="s">
        <v>2846</v>
      </c>
      <c r="BU245" s="1" t="s">
        <v>196</v>
      </c>
      <c r="BV245" s="1" t="s">
        <v>196</v>
      </c>
      <c r="BW245" s="1" t="s">
        <v>196</v>
      </c>
      <c r="BX245" s="1" t="s">
        <v>196</v>
      </c>
      <c r="BY245" s="1" t="s">
        <v>196</v>
      </c>
      <c r="BZ245" s="1" t="s">
        <v>196</v>
      </c>
      <c r="CA245" s="1" t="s">
        <v>196</v>
      </c>
      <c r="CB245" s="1" t="s">
        <v>196</v>
      </c>
      <c r="CC245" s="1" t="s">
        <v>196</v>
      </c>
      <c r="CD245" s="1" t="s">
        <v>2848</v>
      </c>
      <c r="CE245" s="1" t="s">
        <v>196</v>
      </c>
      <c r="CF245" s="1" t="s">
        <v>196</v>
      </c>
      <c r="CG245" s="1" t="s">
        <v>196</v>
      </c>
      <c r="CH245" s="1" t="s">
        <v>196</v>
      </c>
      <c r="CI245" s="1" t="s">
        <v>196</v>
      </c>
      <c r="CJ245" s="1" t="s">
        <v>196</v>
      </c>
      <c r="CK245" s="1" t="s">
        <v>196</v>
      </c>
      <c r="CL245" s="1" t="s">
        <v>196</v>
      </c>
      <c r="CM245" s="1" t="s">
        <v>196</v>
      </c>
      <c r="CN245" s="1" t="s">
        <v>2846</v>
      </c>
      <c r="CO245" s="1" t="s">
        <v>196</v>
      </c>
      <c r="CP245" s="1" t="s">
        <v>196</v>
      </c>
      <c r="CQ245" s="1" t="s">
        <v>196</v>
      </c>
      <c r="CR245" s="1" t="s">
        <v>196</v>
      </c>
      <c r="CS245" s="1" t="s">
        <v>196</v>
      </c>
      <c r="CT245" s="1" t="s">
        <v>196</v>
      </c>
      <c r="CU245" s="1" t="s">
        <v>196</v>
      </c>
      <c r="CV245" s="1" t="s">
        <v>196</v>
      </c>
      <c r="CW245" s="1" t="s">
        <v>196</v>
      </c>
      <c r="CX245" s="1" t="s">
        <v>3221</v>
      </c>
      <c r="CY245" s="1" t="s">
        <v>3222</v>
      </c>
      <c r="CZ245" s="1" t="s">
        <v>3222</v>
      </c>
      <c r="DA245" s="1" t="s">
        <v>3224</v>
      </c>
      <c r="DB245" s="1" t="s">
        <v>3224</v>
      </c>
      <c r="DC245" s="1" t="s">
        <v>707</v>
      </c>
      <c r="DD245" s="1" t="s">
        <v>707</v>
      </c>
      <c r="DE245" s="1" t="s">
        <v>707</v>
      </c>
      <c r="DF245" s="1" t="s">
        <v>796</v>
      </c>
      <c r="DG245" s="1" t="s">
        <v>797</v>
      </c>
    </row>
    <row r="246" spans="1:111">
      <c r="A246" s="232" t="s">
        <v>4537</v>
      </c>
      <c r="B246" s="1" t="s">
        <v>699</v>
      </c>
      <c r="C246" s="1" t="s">
        <v>700</v>
      </c>
      <c r="D246" s="1" t="s">
        <v>851</v>
      </c>
      <c r="E246" s="1" t="s">
        <v>852</v>
      </c>
      <c r="F246" s="1" t="s">
        <v>855</v>
      </c>
      <c r="G246" s="1" t="s">
        <v>39</v>
      </c>
      <c r="H246" s="228">
        <v>46220</v>
      </c>
      <c r="I246" s="1" t="s">
        <v>577</v>
      </c>
      <c r="J246" s="1" t="s">
        <v>2863</v>
      </c>
      <c r="K246" s="1" t="s">
        <v>2864</v>
      </c>
      <c r="L246" s="1" t="s">
        <v>716</v>
      </c>
      <c r="M246" s="1" t="s">
        <v>717</v>
      </c>
      <c r="N246" s="1" t="s">
        <v>776</v>
      </c>
      <c r="O246" s="1" t="s">
        <v>777</v>
      </c>
      <c r="P246" s="1" t="s">
        <v>705</v>
      </c>
      <c r="Q246" s="1" t="s">
        <v>706</v>
      </c>
      <c r="R246" s="229">
        <v>0</v>
      </c>
      <c r="S246" s="229">
        <v>0.70833333333333337</v>
      </c>
      <c r="T246" s="1" t="s">
        <v>707</v>
      </c>
      <c r="U246" s="1" t="s">
        <v>196</v>
      </c>
      <c r="V246" s="1" t="s">
        <v>196</v>
      </c>
      <c r="W246" s="1" t="s">
        <v>196</v>
      </c>
      <c r="X246" s="1" t="s">
        <v>196</v>
      </c>
      <c r="Y246" s="1" t="s">
        <v>196</v>
      </c>
      <c r="Z246" s="1" t="s">
        <v>196</v>
      </c>
      <c r="AA246" s="1" t="s">
        <v>814</v>
      </c>
      <c r="AB246" s="1" t="s">
        <v>708</v>
      </c>
      <c r="AC246" s="1" t="s">
        <v>1554</v>
      </c>
      <c r="AD246" s="1" t="s">
        <v>2865</v>
      </c>
      <c r="AE246" s="1" t="s">
        <v>858</v>
      </c>
      <c r="AF246" s="1" t="s">
        <v>276</v>
      </c>
      <c r="AG246" s="1" t="s">
        <v>91</v>
      </c>
      <c r="AH246" s="1" t="s">
        <v>14</v>
      </c>
      <c r="AI246" s="1" t="s">
        <v>1060</v>
      </c>
      <c r="AJ246" s="1" t="s">
        <v>276</v>
      </c>
      <c r="AK246" s="1" t="s">
        <v>91</v>
      </c>
      <c r="AL246" s="1" t="s">
        <v>14</v>
      </c>
      <c r="AM246" s="1">
        <v>20000</v>
      </c>
      <c r="AN246" s="1">
        <v>10000</v>
      </c>
      <c r="AO246" s="1">
        <v>3200</v>
      </c>
      <c r="AP246" s="1">
        <v>3200</v>
      </c>
      <c r="AQ246" s="1">
        <v>6400</v>
      </c>
      <c r="AR246" s="228">
        <v>46220</v>
      </c>
      <c r="AS246" s="228">
        <v>46231</v>
      </c>
      <c r="AT246" s="228">
        <v>46220</v>
      </c>
      <c r="AU246" s="228">
        <v>46227</v>
      </c>
      <c r="AV246" s="1" t="s">
        <v>39</v>
      </c>
      <c r="AW246" s="1" t="s">
        <v>196</v>
      </c>
      <c r="AX246" s="1" t="s">
        <v>196</v>
      </c>
      <c r="AY246" s="1" t="s">
        <v>710</v>
      </c>
      <c r="AZ246" s="1" t="s">
        <v>711</v>
      </c>
      <c r="BA246" s="1" t="s">
        <v>196</v>
      </c>
      <c r="BB246" s="228">
        <v>46231</v>
      </c>
      <c r="BC246" s="228">
        <v>46231</v>
      </c>
      <c r="BD246" s="1" t="s">
        <v>712</v>
      </c>
      <c r="BE246" s="228">
        <v>46226</v>
      </c>
      <c r="BF246" s="1" t="s">
        <v>712</v>
      </c>
      <c r="BG246" s="228">
        <v>46226</v>
      </c>
      <c r="BH246" s="1">
        <v>10000</v>
      </c>
      <c r="BI246" s="1">
        <v>20000</v>
      </c>
      <c r="BJ246" s="1" t="s">
        <v>1057</v>
      </c>
      <c r="BK246" s="1" t="s">
        <v>196</v>
      </c>
      <c r="BL246" s="1" t="s">
        <v>196</v>
      </c>
      <c r="BM246" s="1" t="s">
        <v>196</v>
      </c>
      <c r="BN246" s="1" t="s">
        <v>196</v>
      </c>
      <c r="BO246" s="1" t="s">
        <v>196</v>
      </c>
      <c r="BP246" s="1" t="s">
        <v>196</v>
      </c>
      <c r="BQ246" s="1" t="s">
        <v>196</v>
      </c>
      <c r="BR246" s="1" t="s">
        <v>196</v>
      </c>
      <c r="BS246" s="1" t="s">
        <v>196</v>
      </c>
      <c r="BT246" s="1" t="s">
        <v>858</v>
      </c>
      <c r="BU246" s="1" t="s">
        <v>196</v>
      </c>
      <c r="BV246" s="1" t="s">
        <v>196</v>
      </c>
      <c r="BW246" s="1" t="s">
        <v>196</v>
      </c>
      <c r="BX246" s="1" t="s">
        <v>196</v>
      </c>
      <c r="BY246" s="1" t="s">
        <v>196</v>
      </c>
      <c r="BZ246" s="1" t="s">
        <v>196</v>
      </c>
      <c r="CA246" s="1" t="s">
        <v>196</v>
      </c>
      <c r="CB246" s="1" t="s">
        <v>196</v>
      </c>
      <c r="CC246" s="1" t="s">
        <v>196</v>
      </c>
      <c r="CD246" s="1" t="s">
        <v>1061</v>
      </c>
      <c r="CE246" s="1" t="s">
        <v>196</v>
      </c>
      <c r="CF246" s="1" t="s">
        <v>196</v>
      </c>
      <c r="CG246" s="1" t="s">
        <v>196</v>
      </c>
      <c r="CH246" s="1" t="s">
        <v>196</v>
      </c>
      <c r="CI246" s="1" t="s">
        <v>196</v>
      </c>
      <c r="CJ246" s="1" t="s">
        <v>196</v>
      </c>
      <c r="CK246" s="1" t="s">
        <v>196</v>
      </c>
      <c r="CL246" s="1" t="s">
        <v>196</v>
      </c>
      <c r="CM246" s="1" t="s">
        <v>196</v>
      </c>
      <c r="CN246" s="1" t="s">
        <v>1060</v>
      </c>
      <c r="CO246" s="1" t="s">
        <v>196</v>
      </c>
      <c r="CP246" s="1" t="s">
        <v>196</v>
      </c>
      <c r="CQ246" s="1" t="s">
        <v>196</v>
      </c>
      <c r="CR246" s="1" t="s">
        <v>196</v>
      </c>
      <c r="CS246" s="1" t="s">
        <v>196</v>
      </c>
      <c r="CT246" s="1" t="s">
        <v>196</v>
      </c>
      <c r="CU246" s="1" t="s">
        <v>196</v>
      </c>
      <c r="CV246" s="1" t="s">
        <v>196</v>
      </c>
      <c r="CW246" s="1" t="s">
        <v>196</v>
      </c>
      <c r="CX246" s="1" t="s">
        <v>3221</v>
      </c>
      <c r="CY246" s="1" t="s">
        <v>3222</v>
      </c>
      <c r="CZ246" s="1" t="s">
        <v>3222</v>
      </c>
      <c r="DA246" s="1" t="s">
        <v>3309</v>
      </c>
      <c r="DB246" s="1" t="s">
        <v>3224</v>
      </c>
      <c r="DC246" s="1" t="s">
        <v>708</v>
      </c>
      <c r="DD246" s="1" t="s">
        <v>814</v>
      </c>
      <c r="DE246" s="1" t="s">
        <v>707</v>
      </c>
      <c r="DF246" s="1" t="s">
        <v>705</v>
      </c>
      <c r="DG246" s="1" t="s">
        <v>706</v>
      </c>
    </row>
    <row r="247" spans="1:111">
      <c r="A247" s="232" t="s">
        <v>4537</v>
      </c>
      <c r="B247" s="1" t="s">
        <v>699</v>
      </c>
      <c r="C247" s="1" t="s">
        <v>700</v>
      </c>
      <c r="D247" s="1" t="s">
        <v>851</v>
      </c>
      <c r="E247" s="1" t="s">
        <v>852</v>
      </c>
      <c r="F247" s="1" t="s">
        <v>855</v>
      </c>
      <c r="G247" s="1" t="s">
        <v>39</v>
      </c>
      <c r="H247" s="228">
        <v>46220</v>
      </c>
      <c r="I247" s="1" t="s">
        <v>579</v>
      </c>
      <c r="J247" s="1" t="s">
        <v>2861</v>
      </c>
      <c r="K247" s="1" t="s">
        <v>2866</v>
      </c>
      <c r="L247" s="1" t="s">
        <v>716</v>
      </c>
      <c r="M247" s="1" t="s">
        <v>717</v>
      </c>
      <c r="N247" s="1" t="s">
        <v>776</v>
      </c>
      <c r="O247" s="1" t="s">
        <v>777</v>
      </c>
      <c r="P247" s="1" t="s">
        <v>705</v>
      </c>
      <c r="Q247" s="1" t="s">
        <v>706</v>
      </c>
      <c r="R247" s="229">
        <v>0</v>
      </c>
      <c r="S247" s="229">
        <v>0.49791666666666667</v>
      </c>
      <c r="T247" s="1" t="s">
        <v>742</v>
      </c>
      <c r="U247" s="1" t="s">
        <v>716</v>
      </c>
      <c r="V247" s="1" t="s">
        <v>717</v>
      </c>
      <c r="W247" s="1" t="s">
        <v>776</v>
      </c>
      <c r="X247" s="1" t="s">
        <v>777</v>
      </c>
      <c r="Y247" s="1" t="s">
        <v>705</v>
      </c>
      <c r="Z247" s="1" t="s">
        <v>706</v>
      </c>
      <c r="AA247" s="1" t="s">
        <v>721</v>
      </c>
      <c r="AB247" s="1" t="s">
        <v>707</v>
      </c>
      <c r="AC247" s="1" t="s">
        <v>1011</v>
      </c>
      <c r="AD247" s="1" t="s">
        <v>2867</v>
      </c>
      <c r="AE247" s="1" t="s">
        <v>196</v>
      </c>
      <c r="AF247" s="1" t="s">
        <v>196</v>
      </c>
      <c r="AG247" s="1" t="s">
        <v>196</v>
      </c>
      <c r="AH247" s="1" t="s">
        <v>196</v>
      </c>
      <c r="AI247" s="1" t="s">
        <v>826</v>
      </c>
      <c r="AJ247" s="1" t="s">
        <v>276</v>
      </c>
      <c r="AK247" s="1" t="s">
        <v>88</v>
      </c>
      <c r="AL247" s="1" t="s">
        <v>14</v>
      </c>
      <c r="AM247" s="1">
        <v>20000</v>
      </c>
      <c r="AN247" s="1">
        <v>10000</v>
      </c>
      <c r="AO247" s="1">
        <v>4600</v>
      </c>
      <c r="AP247" s="1">
        <v>4600</v>
      </c>
      <c r="AQ247" s="1">
        <v>9200</v>
      </c>
      <c r="AR247" s="228">
        <v>46219</v>
      </c>
      <c r="AS247" s="228">
        <v>46225</v>
      </c>
      <c r="AT247" s="228">
        <v>46219</v>
      </c>
      <c r="AU247" s="228">
        <v>46220</v>
      </c>
      <c r="AV247" s="1" t="s">
        <v>39</v>
      </c>
      <c r="AW247" s="1" t="s">
        <v>196</v>
      </c>
      <c r="AX247" s="1" t="s">
        <v>196</v>
      </c>
      <c r="AY247" s="1" t="s">
        <v>710</v>
      </c>
      <c r="AZ247" s="1" t="s">
        <v>711</v>
      </c>
      <c r="BA247" s="1" t="s">
        <v>196</v>
      </c>
      <c r="BB247" s="228">
        <v>46225</v>
      </c>
      <c r="BC247" s="228">
        <v>46225</v>
      </c>
      <c r="BD247" s="1" t="s">
        <v>712</v>
      </c>
      <c r="BE247" s="228">
        <v>46220</v>
      </c>
      <c r="BF247" s="1" t="s">
        <v>712</v>
      </c>
      <c r="BG247" s="228">
        <v>46220</v>
      </c>
      <c r="BH247" s="1">
        <v>10000</v>
      </c>
      <c r="BI247" s="1">
        <v>20000</v>
      </c>
      <c r="BJ247" s="1" t="s">
        <v>859</v>
      </c>
      <c r="BK247" s="1" t="s">
        <v>860</v>
      </c>
      <c r="BL247" s="1" t="s">
        <v>196</v>
      </c>
      <c r="BM247" s="1" t="s">
        <v>196</v>
      </c>
      <c r="BN247" s="1" t="s">
        <v>196</v>
      </c>
      <c r="BO247" s="1" t="s">
        <v>196</v>
      </c>
      <c r="BP247" s="1" t="s">
        <v>196</v>
      </c>
      <c r="BQ247" s="1" t="s">
        <v>196</v>
      </c>
      <c r="BR247" s="1" t="s">
        <v>196</v>
      </c>
      <c r="BS247" s="1" t="s">
        <v>196</v>
      </c>
      <c r="BT247" s="1" t="s">
        <v>861</v>
      </c>
      <c r="BU247" s="1" t="s">
        <v>862</v>
      </c>
      <c r="BV247" s="1" t="s">
        <v>196</v>
      </c>
      <c r="BW247" s="1" t="s">
        <v>196</v>
      </c>
      <c r="BX247" s="1" t="s">
        <v>196</v>
      </c>
      <c r="BY247" s="1" t="s">
        <v>196</v>
      </c>
      <c r="BZ247" s="1" t="s">
        <v>196</v>
      </c>
      <c r="CA247" s="1" t="s">
        <v>196</v>
      </c>
      <c r="CB247" s="1" t="s">
        <v>196</v>
      </c>
      <c r="CC247" s="1" t="s">
        <v>196</v>
      </c>
      <c r="CD247" s="1" t="s">
        <v>827</v>
      </c>
      <c r="CE247" s="1" t="s">
        <v>196</v>
      </c>
      <c r="CF247" s="1" t="s">
        <v>196</v>
      </c>
      <c r="CG247" s="1" t="s">
        <v>196</v>
      </c>
      <c r="CH247" s="1" t="s">
        <v>196</v>
      </c>
      <c r="CI247" s="1" t="s">
        <v>196</v>
      </c>
      <c r="CJ247" s="1" t="s">
        <v>196</v>
      </c>
      <c r="CK247" s="1" t="s">
        <v>196</v>
      </c>
      <c r="CL247" s="1" t="s">
        <v>196</v>
      </c>
      <c r="CM247" s="1" t="s">
        <v>196</v>
      </c>
      <c r="CN247" s="1" t="s">
        <v>826</v>
      </c>
      <c r="CO247" s="1" t="s">
        <v>196</v>
      </c>
      <c r="CP247" s="1" t="s">
        <v>196</v>
      </c>
      <c r="CQ247" s="1" t="s">
        <v>196</v>
      </c>
      <c r="CR247" s="1" t="s">
        <v>196</v>
      </c>
      <c r="CS247" s="1" t="s">
        <v>196</v>
      </c>
      <c r="CT247" s="1" t="s">
        <v>196</v>
      </c>
      <c r="CU247" s="1" t="s">
        <v>196</v>
      </c>
      <c r="CV247" s="1" t="s">
        <v>196</v>
      </c>
      <c r="CW247" s="1" t="s">
        <v>196</v>
      </c>
      <c r="CX247" s="1" t="s">
        <v>3221</v>
      </c>
      <c r="CY247" s="1" t="s">
        <v>3222</v>
      </c>
      <c r="CZ247" s="1" t="s">
        <v>3222</v>
      </c>
      <c r="DA247" s="1" t="s">
        <v>3225</v>
      </c>
      <c r="DB247" s="1" t="s">
        <v>3309</v>
      </c>
      <c r="DC247" s="1" t="s">
        <v>707</v>
      </c>
      <c r="DD247" s="1" t="s">
        <v>721</v>
      </c>
      <c r="DE247" s="1" t="s">
        <v>742</v>
      </c>
      <c r="DF247" s="1" t="s">
        <v>705</v>
      </c>
      <c r="DG247" s="1" t="s">
        <v>706</v>
      </c>
    </row>
    <row r="248" spans="1:111">
      <c r="A248" s="232" t="s">
        <v>4537</v>
      </c>
      <c r="B248" s="1" t="s">
        <v>699</v>
      </c>
      <c r="C248" s="1" t="s">
        <v>700</v>
      </c>
      <c r="D248" s="1" t="s">
        <v>869</v>
      </c>
      <c r="E248" s="1" t="s">
        <v>870</v>
      </c>
      <c r="F248" s="1" t="s">
        <v>877</v>
      </c>
      <c r="G248" s="1" t="s">
        <v>502</v>
      </c>
      <c r="H248" s="228">
        <v>46220</v>
      </c>
      <c r="I248" s="1" t="s">
        <v>555</v>
      </c>
      <c r="J248" s="1" t="s">
        <v>2813</v>
      </c>
      <c r="K248" s="1" t="s">
        <v>2881</v>
      </c>
      <c r="L248" s="1" t="s">
        <v>788</v>
      </c>
      <c r="M248" s="1" t="s">
        <v>789</v>
      </c>
      <c r="N248" s="1" t="s">
        <v>796</v>
      </c>
      <c r="O248" s="1" t="s">
        <v>797</v>
      </c>
      <c r="P248" s="1" t="s">
        <v>196</v>
      </c>
      <c r="Q248" s="1" t="s">
        <v>196</v>
      </c>
      <c r="R248" s="229">
        <v>0</v>
      </c>
      <c r="S248" s="229">
        <v>0.67222222222222228</v>
      </c>
      <c r="T248" s="1" t="s">
        <v>707</v>
      </c>
      <c r="U248" s="1" t="s">
        <v>196</v>
      </c>
      <c r="V248" s="1" t="s">
        <v>196</v>
      </c>
      <c r="W248" s="1" t="s">
        <v>196</v>
      </c>
      <c r="X248" s="1" t="s">
        <v>196</v>
      </c>
      <c r="Y248" s="1" t="s">
        <v>196</v>
      </c>
      <c r="Z248" s="1" t="s">
        <v>196</v>
      </c>
      <c r="AA248" s="1" t="s">
        <v>718</v>
      </c>
      <c r="AB248" s="1" t="s">
        <v>708</v>
      </c>
      <c r="AC248" s="1" t="s">
        <v>1228</v>
      </c>
      <c r="AD248" s="1" t="s">
        <v>2080</v>
      </c>
      <c r="AE248" s="1" t="s">
        <v>878</v>
      </c>
      <c r="AF248" s="1" t="s">
        <v>276</v>
      </c>
      <c r="AG248" s="1" t="s">
        <v>196</v>
      </c>
      <c r="AH248" s="1" t="s">
        <v>105</v>
      </c>
      <c r="AI248" s="1" t="s">
        <v>906</v>
      </c>
      <c r="AJ248" s="1" t="s">
        <v>276</v>
      </c>
      <c r="AK248" s="1" t="s">
        <v>196</v>
      </c>
      <c r="AL248" s="1" t="s">
        <v>122</v>
      </c>
      <c r="AM248" s="1">
        <v>1200</v>
      </c>
      <c r="AN248" s="1">
        <v>2700</v>
      </c>
      <c r="AO248" s="1">
        <v>2700</v>
      </c>
      <c r="AP248" s="1">
        <v>2700</v>
      </c>
      <c r="AQ248" s="1">
        <v>0</v>
      </c>
      <c r="AR248" s="228">
        <v>46213</v>
      </c>
      <c r="AS248" s="228">
        <v>46225</v>
      </c>
      <c r="AT248" s="228">
        <v>46220</v>
      </c>
      <c r="AU248" s="228">
        <v>46220</v>
      </c>
      <c r="AV248" s="1" t="s">
        <v>491</v>
      </c>
      <c r="AW248" s="1" t="s">
        <v>196</v>
      </c>
      <c r="AX248" s="1" t="s">
        <v>196</v>
      </c>
      <c r="AY248" s="1" t="s">
        <v>710</v>
      </c>
      <c r="AZ248" s="1" t="s">
        <v>711</v>
      </c>
      <c r="BA248" s="1" t="s">
        <v>196</v>
      </c>
      <c r="BB248" s="228">
        <v>46225</v>
      </c>
      <c r="BC248" s="228">
        <v>46225</v>
      </c>
      <c r="BD248" s="1" t="s">
        <v>712</v>
      </c>
      <c r="BE248" s="228">
        <v>46227</v>
      </c>
      <c r="BF248" s="1" t="s">
        <v>712</v>
      </c>
      <c r="BG248" s="228">
        <v>46227</v>
      </c>
      <c r="BH248" s="1">
        <v>2700</v>
      </c>
      <c r="BI248" s="1">
        <v>1200</v>
      </c>
      <c r="BJ248" s="1" t="s">
        <v>879</v>
      </c>
      <c r="BK248" s="1" t="s">
        <v>196</v>
      </c>
      <c r="BL248" s="1" t="s">
        <v>196</v>
      </c>
      <c r="BM248" s="1" t="s">
        <v>196</v>
      </c>
      <c r="BN248" s="1" t="s">
        <v>196</v>
      </c>
      <c r="BO248" s="1" t="s">
        <v>196</v>
      </c>
      <c r="BP248" s="1" t="s">
        <v>196</v>
      </c>
      <c r="BQ248" s="1" t="s">
        <v>196</v>
      </c>
      <c r="BR248" s="1" t="s">
        <v>196</v>
      </c>
      <c r="BS248" s="1" t="s">
        <v>196</v>
      </c>
      <c r="BT248" s="1" t="s">
        <v>878</v>
      </c>
      <c r="BU248" s="1" t="s">
        <v>196</v>
      </c>
      <c r="BV248" s="1" t="s">
        <v>196</v>
      </c>
      <c r="BW248" s="1" t="s">
        <v>196</v>
      </c>
      <c r="BX248" s="1" t="s">
        <v>196</v>
      </c>
      <c r="BY248" s="1" t="s">
        <v>196</v>
      </c>
      <c r="BZ248" s="1" t="s">
        <v>196</v>
      </c>
      <c r="CA248" s="1" t="s">
        <v>196</v>
      </c>
      <c r="CB248" s="1" t="s">
        <v>196</v>
      </c>
      <c r="CC248" s="1" t="s">
        <v>196</v>
      </c>
      <c r="CD248" s="1" t="s">
        <v>907</v>
      </c>
      <c r="CE248" s="1" t="s">
        <v>196</v>
      </c>
      <c r="CF248" s="1" t="s">
        <v>196</v>
      </c>
      <c r="CG248" s="1" t="s">
        <v>196</v>
      </c>
      <c r="CH248" s="1" t="s">
        <v>196</v>
      </c>
      <c r="CI248" s="1" t="s">
        <v>196</v>
      </c>
      <c r="CJ248" s="1" t="s">
        <v>196</v>
      </c>
      <c r="CK248" s="1" t="s">
        <v>196</v>
      </c>
      <c r="CL248" s="1" t="s">
        <v>196</v>
      </c>
      <c r="CM248" s="1" t="s">
        <v>196</v>
      </c>
      <c r="CN248" s="1" t="s">
        <v>906</v>
      </c>
      <c r="CO248" s="1" t="s">
        <v>196</v>
      </c>
      <c r="CP248" s="1" t="s">
        <v>196</v>
      </c>
      <c r="CQ248" s="1" t="s">
        <v>196</v>
      </c>
      <c r="CR248" s="1" t="s">
        <v>196</v>
      </c>
      <c r="CS248" s="1" t="s">
        <v>196</v>
      </c>
      <c r="CT248" s="1" t="s">
        <v>196</v>
      </c>
      <c r="CU248" s="1" t="s">
        <v>196</v>
      </c>
      <c r="CV248" s="1" t="s">
        <v>196</v>
      </c>
      <c r="CW248" s="1" t="s">
        <v>196</v>
      </c>
      <c r="CX248" s="1" t="s">
        <v>3221</v>
      </c>
      <c r="CY248" s="1" t="s">
        <v>3222</v>
      </c>
      <c r="CZ248" s="1" t="s">
        <v>3222</v>
      </c>
      <c r="DA248" s="1" t="s">
        <v>3225</v>
      </c>
      <c r="DB248" s="1" t="s">
        <v>3406</v>
      </c>
      <c r="DC248" s="1" t="s">
        <v>708</v>
      </c>
      <c r="DD248" s="1" t="s">
        <v>718</v>
      </c>
      <c r="DE248" s="1" t="s">
        <v>707</v>
      </c>
      <c r="DF248" s="1" t="s">
        <v>796</v>
      </c>
      <c r="DG248" s="1" t="s">
        <v>797</v>
      </c>
    </row>
    <row r="249" spans="1:111">
      <c r="A249" s="232" t="s">
        <v>4537</v>
      </c>
      <c r="B249" s="1" t="s">
        <v>699</v>
      </c>
      <c r="C249" s="1" t="s">
        <v>700</v>
      </c>
      <c r="D249" s="1" t="s">
        <v>701</v>
      </c>
      <c r="E249" s="1" t="s">
        <v>702</v>
      </c>
      <c r="F249" s="1" t="s">
        <v>703</v>
      </c>
      <c r="G249" s="1" t="s">
        <v>704</v>
      </c>
      <c r="H249" s="228">
        <v>46219</v>
      </c>
      <c r="I249" s="1" t="s">
        <v>148</v>
      </c>
      <c r="J249" s="1" t="s">
        <v>2804</v>
      </c>
      <c r="K249" s="1" t="s">
        <v>2805</v>
      </c>
      <c r="L249" s="1" t="s">
        <v>716</v>
      </c>
      <c r="M249" s="1" t="s">
        <v>717</v>
      </c>
      <c r="N249" s="1" t="s">
        <v>705</v>
      </c>
      <c r="O249" s="1" t="s">
        <v>706</v>
      </c>
      <c r="P249" s="1" t="s">
        <v>196</v>
      </c>
      <c r="Q249" s="1" t="s">
        <v>196</v>
      </c>
      <c r="R249" s="229">
        <v>0</v>
      </c>
      <c r="S249" s="229">
        <v>0.5</v>
      </c>
      <c r="T249" s="1" t="s">
        <v>707</v>
      </c>
      <c r="U249" s="1" t="s">
        <v>196</v>
      </c>
      <c r="V249" s="1" t="s">
        <v>196</v>
      </c>
      <c r="W249" s="1" t="s">
        <v>196</v>
      </c>
      <c r="X249" s="1" t="s">
        <v>196</v>
      </c>
      <c r="Y249" s="1" t="s">
        <v>196</v>
      </c>
      <c r="Z249" s="1" t="s">
        <v>196</v>
      </c>
      <c r="AA249" s="1" t="s">
        <v>1017</v>
      </c>
      <c r="AB249" s="1" t="s">
        <v>708</v>
      </c>
      <c r="AC249" s="1" t="s">
        <v>2806</v>
      </c>
      <c r="AD249" s="1" t="s">
        <v>2807</v>
      </c>
      <c r="AE249" s="1" t="s">
        <v>890</v>
      </c>
      <c r="AF249" s="1" t="s">
        <v>276</v>
      </c>
      <c r="AG249" s="1" t="s">
        <v>196</v>
      </c>
      <c r="AH249" s="1" t="s">
        <v>14</v>
      </c>
      <c r="AI249" s="1" t="s">
        <v>891</v>
      </c>
      <c r="AJ249" s="1" t="s">
        <v>276</v>
      </c>
      <c r="AK249" s="1" t="s">
        <v>196</v>
      </c>
      <c r="AL249" s="1" t="s">
        <v>14</v>
      </c>
      <c r="AM249" s="1">
        <v>6000</v>
      </c>
      <c r="AN249" s="1">
        <v>3000</v>
      </c>
      <c r="AO249" s="1">
        <v>0</v>
      </c>
      <c r="AP249" s="1">
        <v>3000</v>
      </c>
      <c r="AQ249" s="1">
        <v>6000</v>
      </c>
      <c r="AR249" s="228">
        <v>46220</v>
      </c>
      <c r="AS249" s="228">
        <v>46226</v>
      </c>
      <c r="AT249" s="228">
        <v>46220</v>
      </c>
      <c r="AU249" s="228">
        <v>46220</v>
      </c>
      <c r="AV249" s="1" t="s">
        <v>704</v>
      </c>
      <c r="AW249" s="1" t="s">
        <v>196</v>
      </c>
      <c r="AX249" s="1" t="s">
        <v>196</v>
      </c>
      <c r="AY249" s="1" t="s">
        <v>710</v>
      </c>
      <c r="AZ249" s="1" t="s">
        <v>711</v>
      </c>
      <c r="BA249" s="1" t="s">
        <v>196</v>
      </c>
      <c r="BB249" s="228">
        <v>46226</v>
      </c>
      <c r="BC249" s="228">
        <v>46226</v>
      </c>
      <c r="BD249" s="1" t="s">
        <v>712</v>
      </c>
      <c r="BE249" s="228">
        <v>46219</v>
      </c>
      <c r="BF249" s="1" t="s">
        <v>712</v>
      </c>
      <c r="BG249" s="228">
        <v>46219</v>
      </c>
      <c r="BH249" s="1">
        <v>3000</v>
      </c>
      <c r="BI249" s="1">
        <v>6000</v>
      </c>
      <c r="BJ249" s="1" t="s">
        <v>1830</v>
      </c>
      <c r="BK249" s="1" t="s">
        <v>196</v>
      </c>
      <c r="BL249" s="1" t="s">
        <v>196</v>
      </c>
      <c r="BM249" s="1" t="s">
        <v>196</v>
      </c>
      <c r="BN249" s="1" t="s">
        <v>196</v>
      </c>
      <c r="BO249" s="1" t="s">
        <v>196</v>
      </c>
      <c r="BP249" s="1" t="s">
        <v>196</v>
      </c>
      <c r="BQ249" s="1" t="s">
        <v>196</v>
      </c>
      <c r="BR249" s="1" t="s">
        <v>196</v>
      </c>
      <c r="BS249" s="1" t="s">
        <v>196</v>
      </c>
      <c r="BT249" s="1" t="s">
        <v>890</v>
      </c>
      <c r="BU249" s="1" t="s">
        <v>196</v>
      </c>
      <c r="BV249" s="1" t="s">
        <v>196</v>
      </c>
      <c r="BW249" s="1" t="s">
        <v>196</v>
      </c>
      <c r="BX249" s="1" t="s">
        <v>196</v>
      </c>
      <c r="BY249" s="1" t="s">
        <v>196</v>
      </c>
      <c r="BZ249" s="1" t="s">
        <v>196</v>
      </c>
      <c r="CA249" s="1" t="s">
        <v>196</v>
      </c>
      <c r="CB249" s="1" t="s">
        <v>196</v>
      </c>
      <c r="CC249" s="1" t="s">
        <v>196</v>
      </c>
      <c r="CD249" s="1" t="s">
        <v>893</v>
      </c>
      <c r="CE249" s="1" t="s">
        <v>196</v>
      </c>
      <c r="CF249" s="1" t="s">
        <v>196</v>
      </c>
      <c r="CG249" s="1" t="s">
        <v>196</v>
      </c>
      <c r="CH249" s="1" t="s">
        <v>196</v>
      </c>
      <c r="CI249" s="1" t="s">
        <v>196</v>
      </c>
      <c r="CJ249" s="1" t="s">
        <v>196</v>
      </c>
      <c r="CK249" s="1" t="s">
        <v>196</v>
      </c>
      <c r="CL249" s="1" t="s">
        <v>196</v>
      </c>
      <c r="CM249" s="1" t="s">
        <v>196</v>
      </c>
      <c r="CN249" s="1" t="s">
        <v>891</v>
      </c>
      <c r="CO249" s="1" t="s">
        <v>196</v>
      </c>
      <c r="CP249" s="1" t="s">
        <v>196</v>
      </c>
      <c r="CQ249" s="1" t="s">
        <v>196</v>
      </c>
      <c r="CR249" s="1" t="s">
        <v>196</v>
      </c>
      <c r="CS249" s="1" t="s">
        <v>196</v>
      </c>
      <c r="CT249" s="1" t="s">
        <v>196</v>
      </c>
      <c r="CU249" s="1" t="s">
        <v>196</v>
      </c>
      <c r="CV249" s="1" t="s">
        <v>196</v>
      </c>
      <c r="CW249" s="1" t="s">
        <v>196</v>
      </c>
      <c r="CX249" s="1" t="s">
        <v>3221</v>
      </c>
      <c r="CY249" s="1" t="s">
        <v>3222</v>
      </c>
      <c r="CZ249" s="1" t="s">
        <v>3222</v>
      </c>
      <c r="DA249" s="1" t="s">
        <v>3225</v>
      </c>
      <c r="DB249" s="1" t="s">
        <v>3226</v>
      </c>
      <c r="DC249" s="1" t="s">
        <v>708</v>
      </c>
      <c r="DD249" s="1" t="s">
        <v>1017</v>
      </c>
      <c r="DE249" s="1" t="s">
        <v>707</v>
      </c>
      <c r="DF249" s="1" t="s">
        <v>705</v>
      </c>
      <c r="DG249" s="1" t="s">
        <v>706</v>
      </c>
    </row>
    <row r="250" spans="1:111">
      <c r="A250" s="232" t="s">
        <v>4537</v>
      </c>
      <c r="B250" s="1" t="s">
        <v>699</v>
      </c>
      <c r="C250" s="1" t="s">
        <v>700</v>
      </c>
      <c r="D250" s="1" t="s">
        <v>785</v>
      </c>
      <c r="E250" s="1" t="s">
        <v>786</v>
      </c>
      <c r="F250" s="1" t="s">
        <v>787</v>
      </c>
      <c r="G250" s="1" t="s">
        <v>36</v>
      </c>
      <c r="H250" s="228">
        <v>46219</v>
      </c>
      <c r="I250" s="1" t="s">
        <v>556</v>
      </c>
      <c r="J250" s="1" t="s">
        <v>2580</v>
      </c>
      <c r="K250" s="1" t="s">
        <v>1409</v>
      </c>
      <c r="L250" s="1" t="s">
        <v>788</v>
      </c>
      <c r="M250" s="1" t="s">
        <v>789</v>
      </c>
      <c r="N250" s="1" t="s">
        <v>776</v>
      </c>
      <c r="O250" s="1" t="s">
        <v>777</v>
      </c>
      <c r="P250" s="1" t="s">
        <v>196</v>
      </c>
      <c r="Q250" s="1" t="s">
        <v>196</v>
      </c>
      <c r="R250" s="229">
        <v>0</v>
      </c>
      <c r="S250" s="229">
        <v>0.59027777777777779</v>
      </c>
      <c r="T250" s="1" t="s">
        <v>707</v>
      </c>
      <c r="U250" s="1" t="s">
        <v>196</v>
      </c>
      <c r="V250" s="1" t="s">
        <v>196</v>
      </c>
      <c r="W250" s="1" t="s">
        <v>196</v>
      </c>
      <c r="X250" s="1" t="s">
        <v>196</v>
      </c>
      <c r="Y250" s="1" t="s">
        <v>196</v>
      </c>
      <c r="Z250" s="1" t="s">
        <v>196</v>
      </c>
      <c r="AA250" s="1" t="s">
        <v>744</v>
      </c>
      <c r="AB250" s="1" t="s">
        <v>707</v>
      </c>
      <c r="AC250" s="1" t="s">
        <v>842</v>
      </c>
      <c r="AD250" s="1" t="s">
        <v>902</v>
      </c>
      <c r="AE250" s="1" t="s">
        <v>806</v>
      </c>
      <c r="AF250" s="1" t="s">
        <v>276</v>
      </c>
      <c r="AG250" s="1" t="s">
        <v>196</v>
      </c>
      <c r="AH250" s="1" t="s">
        <v>105</v>
      </c>
      <c r="AI250" s="1" t="s">
        <v>807</v>
      </c>
      <c r="AJ250" s="1" t="s">
        <v>276</v>
      </c>
      <c r="AK250" s="1" t="s">
        <v>196</v>
      </c>
      <c r="AL250" s="1" t="s">
        <v>122</v>
      </c>
      <c r="AM250" s="1">
        <v>3300</v>
      </c>
      <c r="AN250" s="1">
        <v>3900</v>
      </c>
      <c r="AO250" s="1">
        <v>1500</v>
      </c>
      <c r="AP250" s="1">
        <v>1500</v>
      </c>
      <c r="AQ250" s="1">
        <v>1500</v>
      </c>
      <c r="AR250" s="228">
        <v>46213</v>
      </c>
      <c r="AS250" s="228">
        <v>46221</v>
      </c>
      <c r="AT250" s="228">
        <v>46217</v>
      </c>
      <c r="AU250" s="228">
        <v>46227</v>
      </c>
      <c r="AV250" s="1" t="s">
        <v>491</v>
      </c>
      <c r="AW250" s="1" t="s">
        <v>196</v>
      </c>
      <c r="AX250" s="1" t="s">
        <v>196</v>
      </c>
      <c r="AY250" s="1" t="s">
        <v>710</v>
      </c>
      <c r="AZ250" s="1" t="s">
        <v>711</v>
      </c>
      <c r="BA250" s="1" t="s">
        <v>196</v>
      </c>
      <c r="BB250" s="228">
        <v>46221</v>
      </c>
      <c r="BC250" s="228">
        <v>46221</v>
      </c>
      <c r="BD250" s="1" t="s">
        <v>712</v>
      </c>
      <c r="BE250" s="228">
        <v>46227</v>
      </c>
      <c r="BF250" s="1" t="s">
        <v>712</v>
      </c>
      <c r="BG250" s="228">
        <v>46227</v>
      </c>
      <c r="BH250" s="1">
        <v>3900</v>
      </c>
      <c r="BI250" s="1">
        <v>3300</v>
      </c>
      <c r="BJ250" s="1" t="s">
        <v>808</v>
      </c>
      <c r="BK250" s="1" t="s">
        <v>196</v>
      </c>
      <c r="BL250" s="1" t="s">
        <v>196</v>
      </c>
      <c r="BM250" s="1" t="s">
        <v>196</v>
      </c>
      <c r="BN250" s="1" t="s">
        <v>196</v>
      </c>
      <c r="BO250" s="1" t="s">
        <v>196</v>
      </c>
      <c r="BP250" s="1" t="s">
        <v>196</v>
      </c>
      <c r="BQ250" s="1" t="s">
        <v>196</v>
      </c>
      <c r="BR250" s="1" t="s">
        <v>196</v>
      </c>
      <c r="BS250" s="1" t="s">
        <v>196</v>
      </c>
      <c r="BT250" s="1" t="s">
        <v>806</v>
      </c>
      <c r="BU250" s="1" t="s">
        <v>196</v>
      </c>
      <c r="BV250" s="1" t="s">
        <v>196</v>
      </c>
      <c r="BW250" s="1" t="s">
        <v>196</v>
      </c>
      <c r="BX250" s="1" t="s">
        <v>196</v>
      </c>
      <c r="BY250" s="1" t="s">
        <v>196</v>
      </c>
      <c r="BZ250" s="1" t="s">
        <v>196</v>
      </c>
      <c r="CA250" s="1" t="s">
        <v>196</v>
      </c>
      <c r="CB250" s="1" t="s">
        <v>196</v>
      </c>
      <c r="CC250" s="1" t="s">
        <v>196</v>
      </c>
      <c r="CD250" s="1" t="s">
        <v>809</v>
      </c>
      <c r="CE250" s="1" t="s">
        <v>196</v>
      </c>
      <c r="CF250" s="1" t="s">
        <v>196</v>
      </c>
      <c r="CG250" s="1" t="s">
        <v>196</v>
      </c>
      <c r="CH250" s="1" t="s">
        <v>196</v>
      </c>
      <c r="CI250" s="1" t="s">
        <v>196</v>
      </c>
      <c r="CJ250" s="1" t="s">
        <v>196</v>
      </c>
      <c r="CK250" s="1" t="s">
        <v>196</v>
      </c>
      <c r="CL250" s="1" t="s">
        <v>196</v>
      </c>
      <c r="CM250" s="1" t="s">
        <v>196</v>
      </c>
      <c r="CN250" s="1" t="s">
        <v>807</v>
      </c>
      <c r="CO250" s="1" t="s">
        <v>196</v>
      </c>
      <c r="CP250" s="1" t="s">
        <v>196</v>
      </c>
      <c r="CQ250" s="1" t="s">
        <v>196</v>
      </c>
      <c r="CR250" s="1" t="s">
        <v>196</v>
      </c>
      <c r="CS250" s="1" t="s">
        <v>196</v>
      </c>
      <c r="CT250" s="1" t="s">
        <v>196</v>
      </c>
      <c r="CU250" s="1" t="s">
        <v>196</v>
      </c>
      <c r="CV250" s="1" t="s">
        <v>196</v>
      </c>
      <c r="CW250" s="1" t="s">
        <v>196</v>
      </c>
      <c r="CX250" s="1" t="s">
        <v>3221</v>
      </c>
      <c r="CY250" s="1" t="s">
        <v>3222</v>
      </c>
      <c r="CZ250" s="1" t="s">
        <v>3222</v>
      </c>
      <c r="DA250" s="1" t="s">
        <v>3247</v>
      </c>
      <c r="DB250" s="1" t="s">
        <v>3276</v>
      </c>
      <c r="DC250" s="1" t="s">
        <v>707</v>
      </c>
      <c r="DD250" s="1" t="s">
        <v>744</v>
      </c>
      <c r="DE250" s="1" t="s">
        <v>707</v>
      </c>
      <c r="DF250" s="1" t="s">
        <v>788</v>
      </c>
      <c r="DG250" s="1" t="s">
        <v>789</v>
      </c>
    </row>
    <row r="251" spans="1:111">
      <c r="A251" s="232" t="s">
        <v>4537</v>
      </c>
      <c r="B251" s="1" t="s">
        <v>699</v>
      </c>
      <c r="C251" s="1" t="s">
        <v>700</v>
      </c>
      <c r="D251" s="1" t="s">
        <v>785</v>
      </c>
      <c r="E251" s="1" t="s">
        <v>786</v>
      </c>
      <c r="F251" s="1" t="s">
        <v>787</v>
      </c>
      <c r="G251" s="1" t="s">
        <v>36</v>
      </c>
      <c r="H251" s="228">
        <v>46219</v>
      </c>
      <c r="I251" s="1" t="s">
        <v>562</v>
      </c>
      <c r="J251" s="1" t="s">
        <v>2815</v>
      </c>
      <c r="K251" s="1" t="s">
        <v>2816</v>
      </c>
      <c r="L251" s="1" t="s">
        <v>788</v>
      </c>
      <c r="M251" s="1" t="s">
        <v>789</v>
      </c>
      <c r="N251" s="1" t="s">
        <v>776</v>
      </c>
      <c r="O251" s="1" t="s">
        <v>777</v>
      </c>
      <c r="P251" s="1" t="s">
        <v>196</v>
      </c>
      <c r="Q251" s="1" t="s">
        <v>196</v>
      </c>
      <c r="R251" s="229">
        <v>0</v>
      </c>
      <c r="S251" s="229">
        <v>0.64583333333333337</v>
      </c>
      <c r="T251" s="1" t="s">
        <v>707</v>
      </c>
      <c r="U251" s="1" t="s">
        <v>196</v>
      </c>
      <c r="V251" s="1" t="s">
        <v>196</v>
      </c>
      <c r="W251" s="1" t="s">
        <v>196</v>
      </c>
      <c r="X251" s="1" t="s">
        <v>196</v>
      </c>
      <c r="Y251" s="1" t="s">
        <v>196</v>
      </c>
      <c r="Z251" s="1" t="s">
        <v>196</v>
      </c>
      <c r="AA251" s="1" t="s">
        <v>742</v>
      </c>
      <c r="AB251" s="1" t="s">
        <v>707</v>
      </c>
      <c r="AC251" s="1" t="s">
        <v>842</v>
      </c>
      <c r="AD251" s="1" t="s">
        <v>902</v>
      </c>
      <c r="AE251" s="1" t="s">
        <v>196</v>
      </c>
      <c r="AF251" s="1" t="s">
        <v>196</v>
      </c>
      <c r="AG251" s="1" t="s">
        <v>196</v>
      </c>
      <c r="AH251" s="1" t="s">
        <v>196</v>
      </c>
      <c r="AI251" s="1" t="s">
        <v>1019</v>
      </c>
      <c r="AJ251" s="1" t="s">
        <v>276</v>
      </c>
      <c r="AK251" s="1" t="s">
        <v>196</v>
      </c>
      <c r="AL251" s="1" t="s">
        <v>122</v>
      </c>
      <c r="AM251" s="1">
        <v>1495</v>
      </c>
      <c r="AN251" s="1">
        <v>1500</v>
      </c>
      <c r="AO251" s="1">
        <v>1500</v>
      </c>
      <c r="AP251" s="1">
        <v>1500</v>
      </c>
      <c r="AQ251" s="1">
        <v>1250</v>
      </c>
      <c r="AR251" s="228">
        <v>46217</v>
      </c>
      <c r="AS251" s="228">
        <v>46220</v>
      </c>
      <c r="AT251" s="228">
        <v>46219</v>
      </c>
      <c r="AU251" s="228">
        <v>46219</v>
      </c>
      <c r="AV251" s="1" t="s">
        <v>792</v>
      </c>
      <c r="AW251" s="1" t="s">
        <v>196</v>
      </c>
      <c r="AX251" s="1" t="s">
        <v>196</v>
      </c>
      <c r="AY251" s="1" t="s">
        <v>710</v>
      </c>
      <c r="AZ251" s="1" t="s">
        <v>711</v>
      </c>
      <c r="BA251" s="1" t="s">
        <v>196</v>
      </c>
      <c r="BB251" s="228">
        <v>46220</v>
      </c>
      <c r="BC251" s="228">
        <v>46220</v>
      </c>
      <c r="BD251" s="1" t="s">
        <v>712</v>
      </c>
      <c r="BE251" s="228">
        <v>46225</v>
      </c>
      <c r="BF251" s="1" t="s">
        <v>712</v>
      </c>
      <c r="BG251" s="228">
        <v>46225</v>
      </c>
      <c r="BH251" s="1">
        <v>1500</v>
      </c>
      <c r="BI251" s="1">
        <v>1495</v>
      </c>
      <c r="BJ251" s="1" t="s">
        <v>913</v>
      </c>
      <c r="BK251" s="1" t="s">
        <v>913</v>
      </c>
      <c r="BL251" s="1" t="s">
        <v>196</v>
      </c>
      <c r="BM251" s="1" t="s">
        <v>196</v>
      </c>
      <c r="BN251" s="1" t="s">
        <v>196</v>
      </c>
      <c r="BO251" s="1" t="s">
        <v>196</v>
      </c>
      <c r="BP251" s="1" t="s">
        <v>196</v>
      </c>
      <c r="BQ251" s="1" t="s">
        <v>196</v>
      </c>
      <c r="BR251" s="1" t="s">
        <v>196</v>
      </c>
      <c r="BS251" s="1" t="s">
        <v>196</v>
      </c>
      <c r="BT251" s="1" t="s">
        <v>912</v>
      </c>
      <c r="BU251" s="1" t="s">
        <v>2817</v>
      </c>
      <c r="BV251" s="1" t="s">
        <v>196</v>
      </c>
      <c r="BW251" s="1" t="s">
        <v>196</v>
      </c>
      <c r="BX251" s="1" t="s">
        <v>196</v>
      </c>
      <c r="BY251" s="1" t="s">
        <v>196</v>
      </c>
      <c r="BZ251" s="1" t="s">
        <v>196</v>
      </c>
      <c r="CA251" s="1" t="s">
        <v>196</v>
      </c>
      <c r="CB251" s="1" t="s">
        <v>196</v>
      </c>
      <c r="CC251" s="1" t="s">
        <v>196</v>
      </c>
      <c r="CD251" s="1" t="s">
        <v>1020</v>
      </c>
      <c r="CE251" s="1" t="s">
        <v>196</v>
      </c>
      <c r="CF251" s="1" t="s">
        <v>196</v>
      </c>
      <c r="CG251" s="1" t="s">
        <v>196</v>
      </c>
      <c r="CH251" s="1" t="s">
        <v>196</v>
      </c>
      <c r="CI251" s="1" t="s">
        <v>196</v>
      </c>
      <c r="CJ251" s="1" t="s">
        <v>196</v>
      </c>
      <c r="CK251" s="1" t="s">
        <v>196</v>
      </c>
      <c r="CL251" s="1" t="s">
        <v>196</v>
      </c>
      <c r="CM251" s="1" t="s">
        <v>196</v>
      </c>
      <c r="CN251" s="1" t="s">
        <v>1019</v>
      </c>
      <c r="CO251" s="1" t="s">
        <v>196</v>
      </c>
      <c r="CP251" s="1" t="s">
        <v>196</v>
      </c>
      <c r="CQ251" s="1" t="s">
        <v>196</v>
      </c>
      <c r="CR251" s="1" t="s">
        <v>196</v>
      </c>
      <c r="CS251" s="1" t="s">
        <v>196</v>
      </c>
      <c r="CT251" s="1" t="s">
        <v>196</v>
      </c>
      <c r="CU251" s="1" t="s">
        <v>196</v>
      </c>
      <c r="CV251" s="1" t="s">
        <v>196</v>
      </c>
      <c r="CW251" s="1" t="s">
        <v>196</v>
      </c>
      <c r="CX251" s="1" t="s">
        <v>3221</v>
      </c>
      <c r="CY251" s="1" t="s">
        <v>3222</v>
      </c>
      <c r="CZ251" s="1" t="s">
        <v>3222</v>
      </c>
      <c r="DA251" s="1" t="s">
        <v>3276</v>
      </c>
      <c r="DB251" s="1" t="s">
        <v>3290</v>
      </c>
      <c r="DC251" s="1" t="s">
        <v>707</v>
      </c>
      <c r="DD251" s="1" t="s">
        <v>742</v>
      </c>
      <c r="DE251" s="1" t="s">
        <v>707</v>
      </c>
      <c r="DF251" s="1" t="s">
        <v>788</v>
      </c>
      <c r="DG251" s="1" t="s">
        <v>789</v>
      </c>
    </row>
    <row r="252" spans="1:111">
      <c r="A252" s="232" t="s">
        <v>4537</v>
      </c>
      <c r="B252" s="1" t="s">
        <v>699</v>
      </c>
      <c r="C252" s="1" t="s">
        <v>700</v>
      </c>
      <c r="D252" s="1" t="s">
        <v>785</v>
      </c>
      <c r="E252" s="1" t="s">
        <v>786</v>
      </c>
      <c r="F252" s="1" t="s">
        <v>787</v>
      </c>
      <c r="G252" s="1" t="s">
        <v>36</v>
      </c>
      <c r="H252" s="228">
        <v>46219</v>
      </c>
      <c r="I252" s="1" t="s">
        <v>2818</v>
      </c>
      <c r="J252" s="1" t="s">
        <v>2819</v>
      </c>
      <c r="K252" s="1" t="s">
        <v>2820</v>
      </c>
      <c r="L252" s="1" t="s">
        <v>788</v>
      </c>
      <c r="M252" s="1" t="s">
        <v>789</v>
      </c>
      <c r="N252" s="1" t="s">
        <v>196</v>
      </c>
      <c r="O252" s="1" t="s">
        <v>196</v>
      </c>
      <c r="P252" s="1" t="s">
        <v>196</v>
      </c>
      <c r="Q252" s="1" t="s">
        <v>196</v>
      </c>
      <c r="R252" s="229">
        <v>0</v>
      </c>
      <c r="S252" s="229">
        <v>0.70833333333333337</v>
      </c>
      <c r="T252" s="1" t="s">
        <v>707</v>
      </c>
      <c r="U252" s="1" t="s">
        <v>196</v>
      </c>
      <c r="V252" s="1" t="s">
        <v>196</v>
      </c>
      <c r="W252" s="1" t="s">
        <v>196</v>
      </c>
      <c r="X252" s="1" t="s">
        <v>196</v>
      </c>
      <c r="Y252" s="1" t="s">
        <v>196</v>
      </c>
      <c r="Z252" s="1" t="s">
        <v>196</v>
      </c>
      <c r="AA252" s="1" t="s">
        <v>707</v>
      </c>
      <c r="AB252" s="1" t="s">
        <v>707</v>
      </c>
      <c r="AC252" s="1" t="s">
        <v>707</v>
      </c>
      <c r="AD252" s="1" t="s">
        <v>707</v>
      </c>
      <c r="AE252" s="1" t="s">
        <v>2365</v>
      </c>
      <c r="AF252" s="1" t="s">
        <v>276</v>
      </c>
      <c r="AG252" s="1" t="s">
        <v>196</v>
      </c>
      <c r="AH252" s="1" t="s">
        <v>105</v>
      </c>
      <c r="AI252" s="1" t="s">
        <v>807</v>
      </c>
      <c r="AJ252" s="1" t="s">
        <v>276</v>
      </c>
      <c r="AK252" s="1" t="s">
        <v>196</v>
      </c>
      <c r="AL252" s="1" t="s">
        <v>122</v>
      </c>
      <c r="AM252" s="1">
        <v>600</v>
      </c>
      <c r="AN252" s="1">
        <v>600</v>
      </c>
      <c r="AO252" s="1">
        <v>600</v>
      </c>
      <c r="AP252" s="1">
        <v>0</v>
      </c>
      <c r="AQ252" s="1">
        <v>600</v>
      </c>
      <c r="AR252" s="228">
        <v>46204</v>
      </c>
      <c r="AS252" s="228">
        <v>46220</v>
      </c>
      <c r="AT252" s="228">
        <v>46219</v>
      </c>
      <c r="AU252" s="228">
        <v>46219</v>
      </c>
      <c r="AV252" s="1" t="s">
        <v>2821</v>
      </c>
      <c r="AW252" s="1" t="s">
        <v>196</v>
      </c>
      <c r="AX252" s="1" t="s">
        <v>196</v>
      </c>
      <c r="AY252" s="1" t="s">
        <v>710</v>
      </c>
      <c r="AZ252" s="1" t="s">
        <v>711</v>
      </c>
      <c r="BA252" s="1" t="s">
        <v>196</v>
      </c>
      <c r="BB252" s="228">
        <v>46220</v>
      </c>
      <c r="BC252" s="228">
        <v>46220</v>
      </c>
      <c r="BD252" s="1" t="s">
        <v>712</v>
      </c>
      <c r="BE252" s="228">
        <v>46219</v>
      </c>
      <c r="BF252" s="1" t="s">
        <v>712</v>
      </c>
      <c r="BG252" s="228">
        <v>46219</v>
      </c>
      <c r="BH252" s="1">
        <v>0</v>
      </c>
      <c r="BI252" s="1">
        <v>600</v>
      </c>
      <c r="BJ252" s="1" t="s">
        <v>2366</v>
      </c>
      <c r="BK252" s="1" t="s">
        <v>196</v>
      </c>
      <c r="BL252" s="1" t="s">
        <v>196</v>
      </c>
      <c r="BM252" s="1" t="s">
        <v>196</v>
      </c>
      <c r="BN252" s="1" t="s">
        <v>196</v>
      </c>
      <c r="BO252" s="1" t="s">
        <v>196</v>
      </c>
      <c r="BP252" s="1" t="s">
        <v>196</v>
      </c>
      <c r="BQ252" s="1" t="s">
        <v>196</v>
      </c>
      <c r="BR252" s="1" t="s">
        <v>196</v>
      </c>
      <c r="BS252" s="1" t="s">
        <v>196</v>
      </c>
      <c r="BT252" s="1" t="s">
        <v>2365</v>
      </c>
      <c r="BU252" s="1" t="s">
        <v>196</v>
      </c>
      <c r="BV252" s="1" t="s">
        <v>196</v>
      </c>
      <c r="BW252" s="1" t="s">
        <v>196</v>
      </c>
      <c r="BX252" s="1" t="s">
        <v>196</v>
      </c>
      <c r="BY252" s="1" t="s">
        <v>196</v>
      </c>
      <c r="BZ252" s="1" t="s">
        <v>196</v>
      </c>
      <c r="CA252" s="1" t="s">
        <v>196</v>
      </c>
      <c r="CB252" s="1" t="s">
        <v>196</v>
      </c>
      <c r="CC252" s="1" t="s">
        <v>196</v>
      </c>
      <c r="CD252" s="1" t="s">
        <v>809</v>
      </c>
      <c r="CE252" s="1" t="s">
        <v>196</v>
      </c>
      <c r="CF252" s="1" t="s">
        <v>196</v>
      </c>
      <c r="CG252" s="1" t="s">
        <v>196</v>
      </c>
      <c r="CH252" s="1" t="s">
        <v>196</v>
      </c>
      <c r="CI252" s="1" t="s">
        <v>196</v>
      </c>
      <c r="CJ252" s="1" t="s">
        <v>196</v>
      </c>
      <c r="CK252" s="1" t="s">
        <v>196</v>
      </c>
      <c r="CL252" s="1" t="s">
        <v>196</v>
      </c>
      <c r="CM252" s="1" t="s">
        <v>196</v>
      </c>
      <c r="CN252" s="1" t="s">
        <v>807</v>
      </c>
      <c r="CO252" s="1" t="s">
        <v>196</v>
      </c>
      <c r="CP252" s="1" t="s">
        <v>196</v>
      </c>
      <c r="CQ252" s="1" t="s">
        <v>196</v>
      </c>
      <c r="CR252" s="1" t="s">
        <v>196</v>
      </c>
      <c r="CS252" s="1" t="s">
        <v>196</v>
      </c>
      <c r="CT252" s="1" t="s">
        <v>196</v>
      </c>
      <c r="CU252" s="1" t="s">
        <v>196</v>
      </c>
      <c r="CV252" s="1" t="s">
        <v>196</v>
      </c>
      <c r="CW252" s="1" t="s">
        <v>196</v>
      </c>
      <c r="CX252" s="1" t="s">
        <v>3221</v>
      </c>
      <c r="CY252" s="1" t="s">
        <v>3222</v>
      </c>
      <c r="CZ252" s="1" t="s">
        <v>3222</v>
      </c>
      <c r="DA252" s="1" t="s">
        <v>3224</v>
      </c>
      <c r="DB252" s="1" t="s">
        <v>3224</v>
      </c>
      <c r="DC252" s="1" t="s">
        <v>707</v>
      </c>
      <c r="DD252" s="1" t="s">
        <v>707</v>
      </c>
      <c r="DE252" s="1" t="s">
        <v>707</v>
      </c>
      <c r="DF252" s="1" t="s">
        <v>788</v>
      </c>
      <c r="DG252" s="1" t="s">
        <v>789</v>
      </c>
    </row>
    <row r="253" spans="1:111">
      <c r="A253" s="232" t="s">
        <v>4537</v>
      </c>
      <c r="B253" s="1" t="s">
        <v>699</v>
      </c>
      <c r="C253" s="1" t="s">
        <v>700</v>
      </c>
      <c r="D253" s="1" t="s">
        <v>818</v>
      </c>
      <c r="E253" s="1" t="s">
        <v>819</v>
      </c>
      <c r="F253" s="1" t="s">
        <v>820</v>
      </c>
      <c r="G253" s="1" t="s">
        <v>166</v>
      </c>
      <c r="H253" s="228">
        <v>46219</v>
      </c>
      <c r="I253" s="1" t="s">
        <v>2818</v>
      </c>
      <c r="J253" s="1" t="s">
        <v>2819</v>
      </c>
      <c r="K253" s="1" t="s">
        <v>2832</v>
      </c>
      <c r="L253" s="1" t="s">
        <v>796</v>
      </c>
      <c r="M253" s="1" t="s">
        <v>797</v>
      </c>
      <c r="N253" s="1" t="s">
        <v>196</v>
      </c>
      <c r="O253" s="1" t="s">
        <v>196</v>
      </c>
      <c r="P253" s="1" t="s">
        <v>196</v>
      </c>
      <c r="Q253" s="1" t="s">
        <v>196</v>
      </c>
      <c r="R253" s="229">
        <v>0</v>
      </c>
      <c r="S253" s="229">
        <v>0.70833333333333337</v>
      </c>
      <c r="T253" s="1" t="s">
        <v>707</v>
      </c>
      <c r="U253" s="1" t="s">
        <v>196</v>
      </c>
      <c r="V253" s="1" t="s">
        <v>196</v>
      </c>
      <c r="W253" s="1" t="s">
        <v>196</v>
      </c>
      <c r="X253" s="1" t="s">
        <v>196</v>
      </c>
      <c r="Y253" s="1" t="s">
        <v>196</v>
      </c>
      <c r="Z253" s="1" t="s">
        <v>196</v>
      </c>
      <c r="AA253" s="1" t="s">
        <v>707</v>
      </c>
      <c r="AB253" s="1" t="s">
        <v>707</v>
      </c>
      <c r="AC253" s="1" t="s">
        <v>707</v>
      </c>
      <c r="AD253" s="1" t="s">
        <v>707</v>
      </c>
      <c r="AE253" s="1" t="s">
        <v>2365</v>
      </c>
      <c r="AF253" s="1" t="s">
        <v>276</v>
      </c>
      <c r="AG253" s="1" t="s">
        <v>196</v>
      </c>
      <c r="AH253" s="1" t="s">
        <v>105</v>
      </c>
      <c r="AI253" s="1" t="s">
        <v>807</v>
      </c>
      <c r="AJ253" s="1" t="s">
        <v>276</v>
      </c>
      <c r="AK253" s="1" t="s">
        <v>196</v>
      </c>
      <c r="AL253" s="1" t="s">
        <v>122</v>
      </c>
      <c r="AM253" s="1">
        <v>600</v>
      </c>
      <c r="AN253" s="1">
        <v>600</v>
      </c>
      <c r="AO253" s="1">
        <v>0</v>
      </c>
      <c r="AP253" s="1">
        <v>0</v>
      </c>
      <c r="AQ253" s="1">
        <v>600</v>
      </c>
      <c r="AR253" s="228">
        <v>46218</v>
      </c>
      <c r="AS253" s="228">
        <v>46220</v>
      </c>
      <c r="AT253" s="228">
        <v>46220</v>
      </c>
      <c r="AU253" s="228">
        <v>46220</v>
      </c>
      <c r="AV253" s="1" t="s">
        <v>2821</v>
      </c>
      <c r="AW253" s="1" t="s">
        <v>196</v>
      </c>
      <c r="AX253" s="1" t="s">
        <v>196</v>
      </c>
      <c r="AY253" s="1" t="s">
        <v>710</v>
      </c>
      <c r="AZ253" s="1" t="s">
        <v>711</v>
      </c>
      <c r="BA253" s="1" t="s">
        <v>196</v>
      </c>
      <c r="BB253" s="228">
        <v>46220</v>
      </c>
      <c r="BC253" s="228">
        <v>46220</v>
      </c>
      <c r="BD253" s="1" t="s">
        <v>712</v>
      </c>
      <c r="BE253" s="228">
        <v>46219</v>
      </c>
      <c r="BF253" s="1" t="s">
        <v>712</v>
      </c>
      <c r="BG253" s="228">
        <v>46219</v>
      </c>
      <c r="BH253" s="1">
        <v>0</v>
      </c>
      <c r="BI253" s="1">
        <v>600</v>
      </c>
      <c r="BJ253" s="1" t="s">
        <v>2366</v>
      </c>
      <c r="BK253" s="1" t="s">
        <v>196</v>
      </c>
      <c r="BL253" s="1" t="s">
        <v>196</v>
      </c>
      <c r="BM253" s="1" t="s">
        <v>196</v>
      </c>
      <c r="BN253" s="1" t="s">
        <v>196</v>
      </c>
      <c r="BO253" s="1" t="s">
        <v>196</v>
      </c>
      <c r="BP253" s="1" t="s">
        <v>196</v>
      </c>
      <c r="BQ253" s="1" t="s">
        <v>196</v>
      </c>
      <c r="BR253" s="1" t="s">
        <v>196</v>
      </c>
      <c r="BS253" s="1" t="s">
        <v>196</v>
      </c>
      <c r="BT253" s="1" t="s">
        <v>2365</v>
      </c>
      <c r="BU253" s="1" t="s">
        <v>196</v>
      </c>
      <c r="BV253" s="1" t="s">
        <v>196</v>
      </c>
      <c r="BW253" s="1" t="s">
        <v>196</v>
      </c>
      <c r="BX253" s="1" t="s">
        <v>196</v>
      </c>
      <c r="BY253" s="1" t="s">
        <v>196</v>
      </c>
      <c r="BZ253" s="1" t="s">
        <v>196</v>
      </c>
      <c r="CA253" s="1" t="s">
        <v>196</v>
      </c>
      <c r="CB253" s="1" t="s">
        <v>196</v>
      </c>
      <c r="CC253" s="1" t="s">
        <v>196</v>
      </c>
      <c r="CD253" s="1" t="s">
        <v>809</v>
      </c>
      <c r="CE253" s="1" t="s">
        <v>196</v>
      </c>
      <c r="CF253" s="1" t="s">
        <v>196</v>
      </c>
      <c r="CG253" s="1" t="s">
        <v>196</v>
      </c>
      <c r="CH253" s="1" t="s">
        <v>196</v>
      </c>
      <c r="CI253" s="1" t="s">
        <v>196</v>
      </c>
      <c r="CJ253" s="1" t="s">
        <v>196</v>
      </c>
      <c r="CK253" s="1" t="s">
        <v>196</v>
      </c>
      <c r="CL253" s="1" t="s">
        <v>196</v>
      </c>
      <c r="CM253" s="1" t="s">
        <v>196</v>
      </c>
      <c r="CN253" s="1" t="s">
        <v>807</v>
      </c>
      <c r="CO253" s="1" t="s">
        <v>196</v>
      </c>
      <c r="CP253" s="1" t="s">
        <v>196</v>
      </c>
      <c r="CQ253" s="1" t="s">
        <v>196</v>
      </c>
      <c r="CR253" s="1" t="s">
        <v>196</v>
      </c>
      <c r="CS253" s="1" t="s">
        <v>196</v>
      </c>
      <c r="CT253" s="1" t="s">
        <v>196</v>
      </c>
      <c r="CU253" s="1" t="s">
        <v>196</v>
      </c>
      <c r="CV253" s="1" t="s">
        <v>196</v>
      </c>
      <c r="CW253" s="1" t="s">
        <v>196</v>
      </c>
      <c r="CX253" s="1" t="s">
        <v>3221</v>
      </c>
      <c r="CY253" s="1" t="s">
        <v>3222</v>
      </c>
      <c r="CZ253" s="1" t="s">
        <v>3222</v>
      </c>
      <c r="DA253" s="1" t="s">
        <v>3224</v>
      </c>
      <c r="DB253" s="1" t="s">
        <v>3224</v>
      </c>
      <c r="DC253" s="1" t="s">
        <v>707</v>
      </c>
      <c r="DD253" s="1" t="s">
        <v>707</v>
      </c>
      <c r="DE253" s="1" t="s">
        <v>707</v>
      </c>
      <c r="DF253" s="1" t="s">
        <v>796</v>
      </c>
      <c r="DG253" s="1" t="s">
        <v>797</v>
      </c>
    </row>
    <row r="254" spans="1:111">
      <c r="A254" s="232" t="s">
        <v>4537</v>
      </c>
      <c r="B254" s="1" t="s">
        <v>699</v>
      </c>
      <c r="C254" s="1" t="s">
        <v>700</v>
      </c>
      <c r="D254" s="1" t="s">
        <v>818</v>
      </c>
      <c r="E254" s="1" t="s">
        <v>819</v>
      </c>
      <c r="F254" s="1" t="s">
        <v>783</v>
      </c>
      <c r="G254" s="1" t="s">
        <v>42</v>
      </c>
      <c r="H254" s="228">
        <v>46219</v>
      </c>
      <c r="I254" s="1" t="s">
        <v>2818</v>
      </c>
      <c r="J254" s="1" t="s">
        <v>2819</v>
      </c>
      <c r="K254" s="1" t="s">
        <v>2842</v>
      </c>
      <c r="L254" s="1" t="s">
        <v>796</v>
      </c>
      <c r="M254" s="1" t="s">
        <v>797</v>
      </c>
      <c r="N254" s="1" t="s">
        <v>196</v>
      </c>
      <c r="O254" s="1" t="s">
        <v>196</v>
      </c>
      <c r="P254" s="1" t="s">
        <v>196</v>
      </c>
      <c r="Q254" s="1" t="s">
        <v>196</v>
      </c>
      <c r="R254" s="229">
        <v>0</v>
      </c>
      <c r="S254" s="229">
        <v>0.70833333333333337</v>
      </c>
      <c r="T254" s="1" t="s">
        <v>707</v>
      </c>
      <c r="U254" s="1" t="s">
        <v>196</v>
      </c>
      <c r="V254" s="1" t="s">
        <v>196</v>
      </c>
      <c r="W254" s="1" t="s">
        <v>196</v>
      </c>
      <c r="X254" s="1" t="s">
        <v>196</v>
      </c>
      <c r="Y254" s="1" t="s">
        <v>196</v>
      </c>
      <c r="Z254" s="1" t="s">
        <v>196</v>
      </c>
      <c r="AA254" s="1" t="s">
        <v>707</v>
      </c>
      <c r="AB254" s="1" t="s">
        <v>707</v>
      </c>
      <c r="AC254" s="1" t="s">
        <v>707</v>
      </c>
      <c r="AD254" s="1" t="s">
        <v>707</v>
      </c>
      <c r="AE254" s="1" t="s">
        <v>2365</v>
      </c>
      <c r="AF254" s="1" t="s">
        <v>276</v>
      </c>
      <c r="AG254" s="1" t="s">
        <v>196</v>
      </c>
      <c r="AH254" s="1" t="s">
        <v>105</v>
      </c>
      <c r="AI254" s="1" t="s">
        <v>807</v>
      </c>
      <c r="AJ254" s="1" t="s">
        <v>276</v>
      </c>
      <c r="AK254" s="1" t="s">
        <v>196</v>
      </c>
      <c r="AL254" s="1" t="s">
        <v>122</v>
      </c>
      <c r="AM254" s="1">
        <v>600</v>
      </c>
      <c r="AN254" s="1">
        <v>600</v>
      </c>
      <c r="AO254" s="1">
        <v>0</v>
      </c>
      <c r="AP254" s="1">
        <v>0</v>
      </c>
      <c r="AQ254" s="1">
        <v>600</v>
      </c>
      <c r="AR254" s="228">
        <v>46218</v>
      </c>
      <c r="AS254" s="228">
        <v>46220</v>
      </c>
      <c r="AT254" s="228">
        <v>46220</v>
      </c>
      <c r="AU254" s="228">
        <v>46220</v>
      </c>
      <c r="AV254" s="1" t="s">
        <v>2821</v>
      </c>
      <c r="AW254" s="1" t="s">
        <v>196</v>
      </c>
      <c r="AX254" s="1" t="s">
        <v>196</v>
      </c>
      <c r="AY254" s="1" t="s">
        <v>710</v>
      </c>
      <c r="AZ254" s="1" t="s">
        <v>711</v>
      </c>
      <c r="BA254" s="1" t="s">
        <v>196</v>
      </c>
      <c r="BB254" s="228">
        <v>46220</v>
      </c>
      <c r="BC254" s="228">
        <v>46220</v>
      </c>
      <c r="BD254" s="1" t="s">
        <v>712</v>
      </c>
      <c r="BE254" s="228">
        <v>46219</v>
      </c>
      <c r="BF254" s="1" t="s">
        <v>712</v>
      </c>
      <c r="BG254" s="228">
        <v>46219</v>
      </c>
      <c r="BH254" s="1">
        <v>0</v>
      </c>
      <c r="BI254" s="1">
        <v>600</v>
      </c>
      <c r="BJ254" s="1" t="s">
        <v>2366</v>
      </c>
      <c r="BK254" s="1" t="s">
        <v>196</v>
      </c>
      <c r="BL254" s="1" t="s">
        <v>196</v>
      </c>
      <c r="BM254" s="1" t="s">
        <v>196</v>
      </c>
      <c r="BN254" s="1" t="s">
        <v>196</v>
      </c>
      <c r="BO254" s="1" t="s">
        <v>196</v>
      </c>
      <c r="BP254" s="1" t="s">
        <v>196</v>
      </c>
      <c r="BQ254" s="1" t="s">
        <v>196</v>
      </c>
      <c r="BR254" s="1" t="s">
        <v>196</v>
      </c>
      <c r="BS254" s="1" t="s">
        <v>196</v>
      </c>
      <c r="BT254" s="1" t="s">
        <v>2365</v>
      </c>
      <c r="BU254" s="1" t="s">
        <v>196</v>
      </c>
      <c r="BV254" s="1" t="s">
        <v>196</v>
      </c>
      <c r="BW254" s="1" t="s">
        <v>196</v>
      </c>
      <c r="BX254" s="1" t="s">
        <v>196</v>
      </c>
      <c r="BY254" s="1" t="s">
        <v>196</v>
      </c>
      <c r="BZ254" s="1" t="s">
        <v>196</v>
      </c>
      <c r="CA254" s="1" t="s">
        <v>196</v>
      </c>
      <c r="CB254" s="1" t="s">
        <v>196</v>
      </c>
      <c r="CC254" s="1" t="s">
        <v>196</v>
      </c>
      <c r="CD254" s="1" t="s">
        <v>809</v>
      </c>
      <c r="CE254" s="1" t="s">
        <v>196</v>
      </c>
      <c r="CF254" s="1" t="s">
        <v>196</v>
      </c>
      <c r="CG254" s="1" t="s">
        <v>196</v>
      </c>
      <c r="CH254" s="1" t="s">
        <v>196</v>
      </c>
      <c r="CI254" s="1" t="s">
        <v>196</v>
      </c>
      <c r="CJ254" s="1" t="s">
        <v>196</v>
      </c>
      <c r="CK254" s="1" t="s">
        <v>196</v>
      </c>
      <c r="CL254" s="1" t="s">
        <v>196</v>
      </c>
      <c r="CM254" s="1" t="s">
        <v>196</v>
      </c>
      <c r="CN254" s="1" t="s">
        <v>807</v>
      </c>
      <c r="CO254" s="1" t="s">
        <v>196</v>
      </c>
      <c r="CP254" s="1" t="s">
        <v>196</v>
      </c>
      <c r="CQ254" s="1" t="s">
        <v>196</v>
      </c>
      <c r="CR254" s="1" t="s">
        <v>196</v>
      </c>
      <c r="CS254" s="1" t="s">
        <v>196</v>
      </c>
      <c r="CT254" s="1" t="s">
        <v>196</v>
      </c>
      <c r="CU254" s="1" t="s">
        <v>196</v>
      </c>
      <c r="CV254" s="1" t="s">
        <v>196</v>
      </c>
      <c r="CW254" s="1" t="s">
        <v>196</v>
      </c>
      <c r="CX254" s="1" t="s">
        <v>3221</v>
      </c>
      <c r="CY254" s="1" t="s">
        <v>3222</v>
      </c>
      <c r="CZ254" s="1" t="s">
        <v>3222</v>
      </c>
      <c r="DA254" s="1" t="s">
        <v>3224</v>
      </c>
      <c r="DB254" s="1" t="s">
        <v>3224</v>
      </c>
      <c r="DC254" s="1" t="s">
        <v>707</v>
      </c>
      <c r="DD254" s="1" t="s">
        <v>707</v>
      </c>
      <c r="DE254" s="1" t="s">
        <v>707</v>
      </c>
      <c r="DF254" s="1" t="s">
        <v>796</v>
      </c>
      <c r="DG254" s="1" t="s">
        <v>797</v>
      </c>
    </row>
    <row r="255" spans="1:111">
      <c r="A255" s="232" t="s">
        <v>4537</v>
      </c>
      <c r="B255" s="1" t="s">
        <v>699</v>
      </c>
      <c r="C255" s="1" t="s">
        <v>700</v>
      </c>
      <c r="D255" s="1" t="s">
        <v>818</v>
      </c>
      <c r="E255" s="1" t="s">
        <v>819</v>
      </c>
      <c r="F255" s="1" t="s">
        <v>848</v>
      </c>
      <c r="G255" s="1" t="s">
        <v>284</v>
      </c>
      <c r="H255" s="228">
        <v>46219</v>
      </c>
      <c r="I255" s="1" t="s">
        <v>2818</v>
      </c>
      <c r="J255" s="1" t="s">
        <v>2819</v>
      </c>
      <c r="K255" s="1" t="s">
        <v>2849</v>
      </c>
      <c r="L255" s="1" t="s">
        <v>796</v>
      </c>
      <c r="M255" s="1" t="s">
        <v>797</v>
      </c>
      <c r="N255" s="1" t="s">
        <v>196</v>
      </c>
      <c r="O255" s="1" t="s">
        <v>196</v>
      </c>
      <c r="P255" s="1" t="s">
        <v>196</v>
      </c>
      <c r="Q255" s="1" t="s">
        <v>196</v>
      </c>
      <c r="R255" s="229">
        <v>0</v>
      </c>
      <c r="S255" s="229">
        <v>0.70833333333333337</v>
      </c>
      <c r="T255" s="1" t="s">
        <v>707</v>
      </c>
      <c r="U255" s="1" t="s">
        <v>196</v>
      </c>
      <c r="V255" s="1" t="s">
        <v>196</v>
      </c>
      <c r="W255" s="1" t="s">
        <v>196</v>
      </c>
      <c r="X255" s="1" t="s">
        <v>196</v>
      </c>
      <c r="Y255" s="1" t="s">
        <v>196</v>
      </c>
      <c r="Z255" s="1" t="s">
        <v>196</v>
      </c>
      <c r="AA255" s="1" t="s">
        <v>707</v>
      </c>
      <c r="AB255" s="1" t="s">
        <v>707</v>
      </c>
      <c r="AC255" s="1" t="s">
        <v>707</v>
      </c>
      <c r="AD255" s="1" t="s">
        <v>707</v>
      </c>
      <c r="AE255" s="1" t="s">
        <v>2365</v>
      </c>
      <c r="AF255" s="1" t="s">
        <v>276</v>
      </c>
      <c r="AG255" s="1" t="s">
        <v>196</v>
      </c>
      <c r="AH255" s="1" t="s">
        <v>105</v>
      </c>
      <c r="AI255" s="1" t="s">
        <v>807</v>
      </c>
      <c r="AJ255" s="1" t="s">
        <v>276</v>
      </c>
      <c r="AK255" s="1" t="s">
        <v>196</v>
      </c>
      <c r="AL255" s="1" t="s">
        <v>122</v>
      </c>
      <c r="AM255" s="1">
        <v>600</v>
      </c>
      <c r="AN255" s="1">
        <v>600</v>
      </c>
      <c r="AO255" s="1">
        <v>0</v>
      </c>
      <c r="AP255" s="1">
        <v>0</v>
      </c>
      <c r="AQ255" s="1">
        <v>600</v>
      </c>
      <c r="AR255" s="228">
        <v>46218</v>
      </c>
      <c r="AS255" s="228">
        <v>46220</v>
      </c>
      <c r="AT255" s="228">
        <v>46220</v>
      </c>
      <c r="AU255" s="228">
        <v>46220</v>
      </c>
      <c r="AV255" s="1" t="s">
        <v>2821</v>
      </c>
      <c r="AW255" s="1" t="s">
        <v>196</v>
      </c>
      <c r="AX255" s="1" t="s">
        <v>196</v>
      </c>
      <c r="AY255" s="1" t="s">
        <v>710</v>
      </c>
      <c r="AZ255" s="1" t="s">
        <v>711</v>
      </c>
      <c r="BA255" s="1" t="s">
        <v>196</v>
      </c>
      <c r="BB255" s="228">
        <v>46220</v>
      </c>
      <c r="BC255" s="228">
        <v>46220</v>
      </c>
      <c r="BD255" s="1" t="s">
        <v>712</v>
      </c>
      <c r="BE255" s="228">
        <v>46219</v>
      </c>
      <c r="BF255" s="1" t="s">
        <v>712</v>
      </c>
      <c r="BG255" s="228">
        <v>46219</v>
      </c>
      <c r="BH255" s="1">
        <v>0</v>
      </c>
      <c r="BI255" s="1">
        <v>600</v>
      </c>
      <c r="BJ255" s="1" t="s">
        <v>2366</v>
      </c>
      <c r="BK255" s="1" t="s">
        <v>196</v>
      </c>
      <c r="BL255" s="1" t="s">
        <v>196</v>
      </c>
      <c r="BM255" s="1" t="s">
        <v>196</v>
      </c>
      <c r="BN255" s="1" t="s">
        <v>196</v>
      </c>
      <c r="BO255" s="1" t="s">
        <v>196</v>
      </c>
      <c r="BP255" s="1" t="s">
        <v>196</v>
      </c>
      <c r="BQ255" s="1" t="s">
        <v>196</v>
      </c>
      <c r="BR255" s="1" t="s">
        <v>196</v>
      </c>
      <c r="BS255" s="1" t="s">
        <v>196</v>
      </c>
      <c r="BT255" s="1" t="s">
        <v>2365</v>
      </c>
      <c r="BU255" s="1" t="s">
        <v>196</v>
      </c>
      <c r="BV255" s="1" t="s">
        <v>196</v>
      </c>
      <c r="BW255" s="1" t="s">
        <v>196</v>
      </c>
      <c r="BX255" s="1" t="s">
        <v>196</v>
      </c>
      <c r="BY255" s="1" t="s">
        <v>196</v>
      </c>
      <c r="BZ255" s="1" t="s">
        <v>196</v>
      </c>
      <c r="CA255" s="1" t="s">
        <v>196</v>
      </c>
      <c r="CB255" s="1" t="s">
        <v>196</v>
      </c>
      <c r="CC255" s="1" t="s">
        <v>196</v>
      </c>
      <c r="CD255" s="1" t="s">
        <v>809</v>
      </c>
      <c r="CE255" s="1" t="s">
        <v>196</v>
      </c>
      <c r="CF255" s="1" t="s">
        <v>196</v>
      </c>
      <c r="CG255" s="1" t="s">
        <v>196</v>
      </c>
      <c r="CH255" s="1" t="s">
        <v>196</v>
      </c>
      <c r="CI255" s="1" t="s">
        <v>196</v>
      </c>
      <c r="CJ255" s="1" t="s">
        <v>196</v>
      </c>
      <c r="CK255" s="1" t="s">
        <v>196</v>
      </c>
      <c r="CL255" s="1" t="s">
        <v>196</v>
      </c>
      <c r="CM255" s="1" t="s">
        <v>196</v>
      </c>
      <c r="CN255" s="1" t="s">
        <v>807</v>
      </c>
      <c r="CO255" s="1" t="s">
        <v>196</v>
      </c>
      <c r="CP255" s="1" t="s">
        <v>196</v>
      </c>
      <c r="CQ255" s="1" t="s">
        <v>196</v>
      </c>
      <c r="CR255" s="1" t="s">
        <v>196</v>
      </c>
      <c r="CS255" s="1" t="s">
        <v>196</v>
      </c>
      <c r="CT255" s="1" t="s">
        <v>196</v>
      </c>
      <c r="CU255" s="1" t="s">
        <v>196</v>
      </c>
      <c r="CV255" s="1" t="s">
        <v>196</v>
      </c>
      <c r="CW255" s="1" t="s">
        <v>196</v>
      </c>
      <c r="CX255" s="1" t="s">
        <v>3221</v>
      </c>
      <c r="CY255" s="1" t="s">
        <v>3222</v>
      </c>
      <c r="CZ255" s="1" t="s">
        <v>3222</v>
      </c>
      <c r="DA255" s="1" t="s">
        <v>3224</v>
      </c>
      <c r="DB255" s="1" t="s">
        <v>3224</v>
      </c>
      <c r="DC255" s="1" t="s">
        <v>707</v>
      </c>
      <c r="DD255" s="1" t="s">
        <v>707</v>
      </c>
      <c r="DE255" s="1" t="s">
        <v>707</v>
      </c>
      <c r="DF255" s="1" t="s">
        <v>796</v>
      </c>
      <c r="DG255" s="1" t="s">
        <v>797</v>
      </c>
    </row>
    <row r="256" spans="1:111">
      <c r="A256" s="232" t="s">
        <v>4537</v>
      </c>
      <c r="B256" s="1" t="s">
        <v>699</v>
      </c>
      <c r="C256" s="1" t="s">
        <v>700</v>
      </c>
      <c r="D256" s="1" t="s">
        <v>851</v>
      </c>
      <c r="E256" s="1" t="s">
        <v>852</v>
      </c>
      <c r="F256" s="1" t="s">
        <v>855</v>
      </c>
      <c r="G256" s="1" t="s">
        <v>39</v>
      </c>
      <c r="H256" s="228">
        <v>46219</v>
      </c>
      <c r="I256" s="1" t="s">
        <v>579</v>
      </c>
      <c r="J256" s="1" t="s">
        <v>2861</v>
      </c>
      <c r="K256" s="1" t="s">
        <v>2862</v>
      </c>
      <c r="L256" s="1" t="s">
        <v>713</v>
      </c>
      <c r="M256" s="1" t="s">
        <v>714</v>
      </c>
      <c r="N256" s="1" t="s">
        <v>716</v>
      </c>
      <c r="O256" s="1" t="s">
        <v>717</v>
      </c>
      <c r="P256" s="1" t="s">
        <v>705</v>
      </c>
      <c r="Q256" s="1" t="s">
        <v>706</v>
      </c>
      <c r="R256" s="229">
        <v>0</v>
      </c>
      <c r="S256" s="229">
        <v>0.70833333333333337</v>
      </c>
      <c r="T256" s="1" t="s">
        <v>707</v>
      </c>
      <c r="U256" s="1" t="s">
        <v>196</v>
      </c>
      <c r="V256" s="1" t="s">
        <v>196</v>
      </c>
      <c r="W256" s="1" t="s">
        <v>196</v>
      </c>
      <c r="X256" s="1" t="s">
        <v>196</v>
      </c>
      <c r="Y256" s="1" t="s">
        <v>196</v>
      </c>
      <c r="Z256" s="1" t="s">
        <v>196</v>
      </c>
      <c r="AA256" s="1" t="s">
        <v>1041</v>
      </c>
      <c r="AB256" s="1" t="s">
        <v>708</v>
      </c>
      <c r="AC256" s="1" t="s">
        <v>804</v>
      </c>
      <c r="AD256" s="1" t="s">
        <v>835</v>
      </c>
      <c r="AE256" s="1" t="s">
        <v>196</v>
      </c>
      <c r="AF256" s="1" t="s">
        <v>196</v>
      </c>
      <c r="AG256" s="1" t="s">
        <v>196</v>
      </c>
      <c r="AH256" s="1" t="s">
        <v>196</v>
      </c>
      <c r="AI256" s="1" t="s">
        <v>826</v>
      </c>
      <c r="AJ256" s="1" t="s">
        <v>276</v>
      </c>
      <c r="AK256" s="1" t="s">
        <v>88</v>
      </c>
      <c r="AL256" s="1" t="s">
        <v>14</v>
      </c>
      <c r="AM256" s="1">
        <v>20000</v>
      </c>
      <c r="AN256" s="1">
        <v>10000</v>
      </c>
      <c r="AO256" s="1">
        <v>5400</v>
      </c>
      <c r="AP256" s="1">
        <v>5400</v>
      </c>
      <c r="AQ256" s="1">
        <v>10800</v>
      </c>
      <c r="AR256" s="228">
        <v>46219</v>
      </c>
      <c r="AS256" s="228">
        <v>46225</v>
      </c>
      <c r="AT256" s="228">
        <v>46219</v>
      </c>
      <c r="AU256" s="228">
        <v>46220</v>
      </c>
      <c r="AV256" s="1" t="s">
        <v>39</v>
      </c>
      <c r="AW256" s="1" t="s">
        <v>196</v>
      </c>
      <c r="AX256" s="1" t="s">
        <v>196</v>
      </c>
      <c r="AY256" s="1" t="s">
        <v>710</v>
      </c>
      <c r="AZ256" s="1" t="s">
        <v>711</v>
      </c>
      <c r="BA256" s="1" t="s">
        <v>196</v>
      </c>
      <c r="BB256" s="228">
        <v>46225</v>
      </c>
      <c r="BC256" s="228">
        <v>46225</v>
      </c>
      <c r="BD256" s="1" t="s">
        <v>712</v>
      </c>
      <c r="BE256" s="228">
        <v>46220</v>
      </c>
      <c r="BF256" s="1" t="s">
        <v>712</v>
      </c>
      <c r="BG256" s="228">
        <v>46220</v>
      </c>
      <c r="BH256" s="1">
        <v>10000</v>
      </c>
      <c r="BI256" s="1">
        <v>20000</v>
      </c>
      <c r="BJ256" s="1" t="s">
        <v>859</v>
      </c>
      <c r="BK256" s="1" t="s">
        <v>860</v>
      </c>
      <c r="BL256" s="1" t="s">
        <v>196</v>
      </c>
      <c r="BM256" s="1" t="s">
        <v>196</v>
      </c>
      <c r="BN256" s="1" t="s">
        <v>196</v>
      </c>
      <c r="BO256" s="1" t="s">
        <v>196</v>
      </c>
      <c r="BP256" s="1" t="s">
        <v>196</v>
      </c>
      <c r="BQ256" s="1" t="s">
        <v>196</v>
      </c>
      <c r="BR256" s="1" t="s">
        <v>196</v>
      </c>
      <c r="BS256" s="1" t="s">
        <v>196</v>
      </c>
      <c r="BT256" s="1" t="s">
        <v>861</v>
      </c>
      <c r="BU256" s="1" t="s">
        <v>862</v>
      </c>
      <c r="BV256" s="1" t="s">
        <v>196</v>
      </c>
      <c r="BW256" s="1" t="s">
        <v>196</v>
      </c>
      <c r="BX256" s="1" t="s">
        <v>196</v>
      </c>
      <c r="BY256" s="1" t="s">
        <v>196</v>
      </c>
      <c r="BZ256" s="1" t="s">
        <v>196</v>
      </c>
      <c r="CA256" s="1" t="s">
        <v>196</v>
      </c>
      <c r="CB256" s="1" t="s">
        <v>196</v>
      </c>
      <c r="CC256" s="1" t="s">
        <v>196</v>
      </c>
      <c r="CD256" s="1" t="s">
        <v>827</v>
      </c>
      <c r="CE256" s="1" t="s">
        <v>196</v>
      </c>
      <c r="CF256" s="1" t="s">
        <v>196</v>
      </c>
      <c r="CG256" s="1" t="s">
        <v>196</v>
      </c>
      <c r="CH256" s="1" t="s">
        <v>196</v>
      </c>
      <c r="CI256" s="1" t="s">
        <v>196</v>
      </c>
      <c r="CJ256" s="1" t="s">
        <v>196</v>
      </c>
      <c r="CK256" s="1" t="s">
        <v>196</v>
      </c>
      <c r="CL256" s="1" t="s">
        <v>196</v>
      </c>
      <c r="CM256" s="1" t="s">
        <v>196</v>
      </c>
      <c r="CN256" s="1" t="s">
        <v>826</v>
      </c>
      <c r="CO256" s="1" t="s">
        <v>196</v>
      </c>
      <c r="CP256" s="1" t="s">
        <v>196</v>
      </c>
      <c r="CQ256" s="1" t="s">
        <v>196</v>
      </c>
      <c r="CR256" s="1" t="s">
        <v>196</v>
      </c>
      <c r="CS256" s="1" t="s">
        <v>196</v>
      </c>
      <c r="CT256" s="1" t="s">
        <v>196</v>
      </c>
      <c r="CU256" s="1" t="s">
        <v>196</v>
      </c>
      <c r="CV256" s="1" t="s">
        <v>196</v>
      </c>
      <c r="CW256" s="1" t="s">
        <v>196</v>
      </c>
      <c r="CX256" s="1" t="s">
        <v>3221</v>
      </c>
      <c r="CY256" s="1" t="s">
        <v>3222</v>
      </c>
      <c r="CZ256" s="1" t="s">
        <v>3222</v>
      </c>
      <c r="DA256" s="1" t="s">
        <v>3225</v>
      </c>
      <c r="DB256" s="1" t="s">
        <v>3224</v>
      </c>
      <c r="DC256" s="1" t="s">
        <v>708</v>
      </c>
      <c r="DD256" s="1" t="s">
        <v>1041</v>
      </c>
      <c r="DE256" s="1" t="s">
        <v>707</v>
      </c>
      <c r="DF256" s="1" t="s">
        <v>713</v>
      </c>
      <c r="DG256" s="1" t="s">
        <v>714</v>
      </c>
    </row>
    <row r="257" spans="1:111">
      <c r="A257" s="232" t="s">
        <v>4537</v>
      </c>
      <c r="B257" s="1" t="s">
        <v>699</v>
      </c>
      <c r="C257" s="1" t="s">
        <v>700</v>
      </c>
      <c r="D257" s="1" t="s">
        <v>869</v>
      </c>
      <c r="E257" s="1" t="s">
        <v>870</v>
      </c>
      <c r="F257" s="1" t="s">
        <v>877</v>
      </c>
      <c r="G257" s="1" t="s">
        <v>502</v>
      </c>
      <c r="H257" s="228">
        <v>46219</v>
      </c>
      <c r="I257" s="1" t="s">
        <v>556</v>
      </c>
      <c r="J257" s="1" t="s">
        <v>2580</v>
      </c>
      <c r="K257" s="1" t="s">
        <v>1410</v>
      </c>
      <c r="L257" s="1" t="s">
        <v>796</v>
      </c>
      <c r="M257" s="1" t="s">
        <v>797</v>
      </c>
      <c r="N257" s="1" t="s">
        <v>196</v>
      </c>
      <c r="O257" s="1" t="s">
        <v>196</v>
      </c>
      <c r="P257" s="1" t="s">
        <v>196</v>
      </c>
      <c r="Q257" s="1" t="s">
        <v>196</v>
      </c>
      <c r="R257" s="229">
        <v>0</v>
      </c>
      <c r="S257" s="229">
        <v>0.70833333333333337</v>
      </c>
      <c r="T257" s="1" t="s">
        <v>707</v>
      </c>
      <c r="U257" s="1" t="s">
        <v>196</v>
      </c>
      <c r="V257" s="1" t="s">
        <v>196</v>
      </c>
      <c r="W257" s="1" t="s">
        <v>196</v>
      </c>
      <c r="X257" s="1" t="s">
        <v>196</v>
      </c>
      <c r="Y257" s="1" t="s">
        <v>196</v>
      </c>
      <c r="Z257" s="1" t="s">
        <v>196</v>
      </c>
      <c r="AA257" s="1" t="s">
        <v>707</v>
      </c>
      <c r="AB257" s="1" t="s">
        <v>707</v>
      </c>
      <c r="AC257" s="1" t="s">
        <v>707</v>
      </c>
      <c r="AD257" s="1" t="s">
        <v>707</v>
      </c>
      <c r="AE257" s="1" t="s">
        <v>806</v>
      </c>
      <c r="AF257" s="1" t="s">
        <v>276</v>
      </c>
      <c r="AG257" s="1" t="s">
        <v>196</v>
      </c>
      <c r="AH257" s="1" t="s">
        <v>105</v>
      </c>
      <c r="AI257" s="1" t="s">
        <v>807</v>
      </c>
      <c r="AJ257" s="1" t="s">
        <v>276</v>
      </c>
      <c r="AK257" s="1" t="s">
        <v>196</v>
      </c>
      <c r="AL257" s="1" t="s">
        <v>122</v>
      </c>
      <c r="AM257" s="1">
        <v>3300</v>
      </c>
      <c r="AN257" s="1">
        <v>3900</v>
      </c>
      <c r="AO257" s="1">
        <v>1500</v>
      </c>
      <c r="AP257" s="1">
        <v>1500</v>
      </c>
      <c r="AQ257" s="1">
        <v>300</v>
      </c>
      <c r="AR257" s="228">
        <v>46213</v>
      </c>
      <c r="AS257" s="228">
        <v>46221</v>
      </c>
      <c r="AT257" s="228">
        <v>46217</v>
      </c>
      <c r="AU257" s="228">
        <v>46227</v>
      </c>
      <c r="AV257" s="1" t="s">
        <v>491</v>
      </c>
      <c r="AW257" s="1" t="s">
        <v>196</v>
      </c>
      <c r="AX257" s="1" t="s">
        <v>196</v>
      </c>
      <c r="AY257" s="1" t="s">
        <v>710</v>
      </c>
      <c r="AZ257" s="1" t="s">
        <v>711</v>
      </c>
      <c r="BA257" s="1" t="s">
        <v>196</v>
      </c>
      <c r="BB257" s="228">
        <v>46221</v>
      </c>
      <c r="BC257" s="228">
        <v>46221</v>
      </c>
      <c r="BD257" s="1" t="s">
        <v>712</v>
      </c>
      <c r="BE257" s="228">
        <v>46227</v>
      </c>
      <c r="BF257" s="1" t="s">
        <v>712</v>
      </c>
      <c r="BG257" s="228">
        <v>46227</v>
      </c>
      <c r="BH257" s="1">
        <v>3900</v>
      </c>
      <c r="BI257" s="1">
        <v>3300</v>
      </c>
      <c r="BJ257" s="1" t="s">
        <v>808</v>
      </c>
      <c r="BK257" s="1" t="s">
        <v>196</v>
      </c>
      <c r="BL257" s="1" t="s">
        <v>196</v>
      </c>
      <c r="BM257" s="1" t="s">
        <v>196</v>
      </c>
      <c r="BN257" s="1" t="s">
        <v>196</v>
      </c>
      <c r="BO257" s="1" t="s">
        <v>196</v>
      </c>
      <c r="BP257" s="1" t="s">
        <v>196</v>
      </c>
      <c r="BQ257" s="1" t="s">
        <v>196</v>
      </c>
      <c r="BR257" s="1" t="s">
        <v>196</v>
      </c>
      <c r="BS257" s="1" t="s">
        <v>196</v>
      </c>
      <c r="BT257" s="1" t="s">
        <v>806</v>
      </c>
      <c r="BU257" s="1" t="s">
        <v>196</v>
      </c>
      <c r="BV257" s="1" t="s">
        <v>196</v>
      </c>
      <c r="BW257" s="1" t="s">
        <v>196</v>
      </c>
      <c r="BX257" s="1" t="s">
        <v>196</v>
      </c>
      <c r="BY257" s="1" t="s">
        <v>196</v>
      </c>
      <c r="BZ257" s="1" t="s">
        <v>196</v>
      </c>
      <c r="CA257" s="1" t="s">
        <v>196</v>
      </c>
      <c r="CB257" s="1" t="s">
        <v>196</v>
      </c>
      <c r="CC257" s="1" t="s">
        <v>196</v>
      </c>
      <c r="CD257" s="1" t="s">
        <v>809</v>
      </c>
      <c r="CE257" s="1" t="s">
        <v>196</v>
      </c>
      <c r="CF257" s="1" t="s">
        <v>196</v>
      </c>
      <c r="CG257" s="1" t="s">
        <v>196</v>
      </c>
      <c r="CH257" s="1" t="s">
        <v>196</v>
      </c>
      <c r="CI257" s="1" t="s">
        <v>196</v>
      </c>
      <c r="CJ257" s="1" t="s">
        <v>196</v>
      </c>
      <c r="CK257" s="1" t="s">
        <v>196</v>
      </c>
      <c r="CL257" s="1" t="s">
        <v>196</v>
      </c>
      <c r="CM257" s="1" t="s">
        <v>196</v>
      </c>
      <c r="CN257" s="1" t="s">
        <v>807</v>
      </c>
      <c r="CO257" s="1" t="s">
        <v>196</v>
      </c>
      <c r="CP257" s="1" t="s">
        <v>196</v>
      </c>
      <c r="CQ257" s="1" t="s">
        <v>196</v>
      </c>
      <c r="CR257" s="1" t="s">
        <v>196</v>
      </c>
      <c r="CS257" s="1" t="s">
        <v>196</v>
      </c>
      <c r="CT257" s="1" t="s">
        <v>196</v>
      </c>
      <c r="CU257" s="1" t="s">
        <v>196</v>
      </c>
      <c r="CV257" s="1" t="s">
        <v>196</v>
      </c>
      <c r="CW257" s="1" t="s">
        <v>196</v>
      </c>
      <c r="CX257" s="1" t="s">
        <v>3221</v>
      </c>
      <c r="CY257" s="1" t="s">
        <v>3222</v>
      </c>
      <c r="CZ257" s="1" t="s">
        <v>3222</v>
      </c>
      <c r="DA257" s="1" t="s">
        <v>3224</v>
      </c>
      <c r="DB257" s="1" t="s">
        <v>3224</v>
      </c>
      <c r="DC257" s="1" t="s">
        <v>707</v>
      </c>
      <c r="DD257" s="1" t="s">
        <v>707</v>
      </c>
      <c r="DE257" s="1" t="s">
        <v>707</v>
      </c>
      <c r="DF257" s="1" t="s">
        <v>796</v>
      </c>
      <c r="DG257" s="1" t="s">
        <v>797</v>
      </c>
    </row>
    <row r="258" spans="1:111">
      <c r="A258" s="232" t="s">
        <v>4537</v>
      </c>
      <c r="B258" s="1" t="s">
        <v>699</v>
      </c>
      <c r="C258" s="1" t="s">
        <v>700</v>
      </c>
      <c r="D258" s="1" t="s">
        <v>869</v>
      </c>
      <c r="E258" s="1" t="s">
        <v>870</v>
      </c>
      <c r="F258" s="1" t="s">
        <v>877</v>
      </c>
      <c r="G258" s="1" t="s">
        <v>502</v>
      </c>
      <c r="H258" s="228">
        <v>46219</v>
      </c>
      <c r="I258" s="1" t="s">
        <v>2818</v>
      </c>
      <c r="J258" s="1" t="s">
        <v>2819</v>
      </c>
      <c r="K258" s="1" t="s">
        <v>2880</v>
      </c>
      <c r="L258" s="1" t="s">
        <v>796</v>
      </c>
      <c r="M258" s="1" t="s">
        <v>797</v>
      </c>
      <c r="N258" s="1" t="s">
        <v>196</v>
      </c>
      <c r="O258" s="1" t="s">
        <v>196</v>
      </c>
      <c r="P258" s="1" t="s">
        <v>196</v>
      </c>
      <c r="Q258" s="1" t="s">
        <v>196</v>
      </c>
      <c r="R258" s="229">
        <v>0</v>
      </c>
      <c r="S258" s="229">
        <v>0.70833333333333337</v>
      </c>
      <c r="T258" s="1" t="s">
        <v>707</v>
      </c>
      <c r="U258" s="1" t="s">
        <v>196</v>
      </c>
      <c r="V258" s="1" t="s">
        <v>196</v>
      </c>
      <c r="W258" s="1" t="s">
        <v>196</v>
      </c>
      <c r="X258" s="1" t="s">
        <v>196</v>
      </c>
      <c r="Y258" s="1" t="s">
        <v>196</v>
      </c>
      <c r="Z258" s="1" t="s">
        <v>196</v>
      </c>
      <c r="AA258" s="1" t="s">
        <v>707</v>
      </c>
      <c r="AB258" s="1" t="s">
        <v>707</v>
      </c>
      <c r="AC258" s="1" t="s">
        <v>707</v>
      </c>
      <c r="AD258" s="1" t="s">
        <v>707</v>
      </c>
      <c r="AE258" s="1" t="s">
        <v>2365</v>
      </c>
      <c r="AF258" s="1" t="s">
        <v>276</v>
      </c>
      <c r="AG258" s="1" t="s">
        <v>196</v>
      </c>
      <c r="AH258" s="1" t="s">
        <v>105</v>
      </c>
      <c r="AI258" s="1" t="s">
        <v>807</v>
      </c>
      <c r="AJ258" s="1" t="s">
        <v>276</v>
      </c>
      <c r="AK258" s="1" t="s">
        <v>196</v>
      </c>
      <c r="AL258" s="1" t="s">
        <v>122</v>
      </c>
      <c r="AM258" s="1">
        <v>600</v>
      </c>
      <c r="AN258" s="1">
        <v>600</v>
      </c>
      <c r="AO258" s="1">
        <v>600</v>
      </c>
      <c r="AP258" s="1">
        <v>0</v>
      </c>
      <c r="AQ258" s="1">
        <v>600</v>
      </c>
      <c r="AR258" s="228">
        <v>46204</v>
      </c>
      <c r="AS258" s="228">
        <v>46220</v>
      </c>
      <c r="AT258" s="228">
        <v>46219</v>
      </c>
      <c r="AU258" s="228">
        <v>46219</v>
      </c>
      <c r="AV258" s="1" t="s">
        <v>2821</v>
      </c>
      <c r="AW258" s="1" t="s">
        <v>196</v>
      </c>
      <c r="AX258" s="1" t="s">
        <v>196</v>
      </c>
      <c r="AY258" s="1" t="s">
        <v>710</v>
      </c>
      <c r="AZ258" s="1" t="s">
        <v>711</v>
      </c>
      <c r="BA258" s="1" t="s">
        <v>196</v>
      </c>
      <c r="BB258" s="228">
        <v>46220</v>
      </c>
      <c r="BC258" s="228">
        <v>46220</v>
      </c>
      <c r="BD258" s="1" t="s">
        <v>712</v>
      </c>
      <c r="BE258" s="228">
        <v>46219</v>
      </c>
      <c r="BF258" s="1" t="s">
        <v>712</v>
      </c>
      <c r="BG258" s="228">
        <v>46219</v>
      </c>
      <c r="BH258" s="1">
        <v>0</v>
      </c>
      <c r="BI258" s="1">
        <v>600</v>
      </c>
      <c r="BJ258" s="1" t="s">
        <v>2366</v>
      </c>
      <c r="BK258" s="1" t="s">
        <v>196</v>
      </c>
      <c r="BL258" s="1" t="s">
        <v>196</v>
      </c>
      <c r="BM258" s="1" t="s">
        <v>196</v>
      </c>
      <c r="BN258" s="1" t="s">
        <v>196</v>
      </c>
      <c r="BO258" s="1" t="s">
        <v>196</v>
      </c>
      <c r="BP258" s="1" t="s">
        <v>196</v>
      </c>
      <c r="BQ258" s="1" t="s">
        <v>196</v>
      </c>
      <c r="BR258" s="1" t="s">
        <v>196</v>
      </c>
      <c r="BS258" s="1" t="s">
        <v>196</v>
      </c>
      <c r="BT258" s="1" t="s">
        <v>2365</v>
      </c>
      <c r="BU258" s="1" t="s">
        <v>196</v>
      </c>
      <c r="BV258" s="1" t="s">
        <v>196</v>
      </c>
      <c r="BW258" s="1" t="s">
        <v>196</v>
      </c>
      <c r="BX258" s="1" t="s">
        <v>196</v>
      </c>
      <c r="BY258" s="1" t="s">
        <v>196</v>
      </c>
      <c r="BZ258" s="1" t="s">
        <v>196</v>
      </c>
      <c r="CA258" s="1" t="s">
        <v>196</v>
      </c>
      <c r="CB258" s="1" t="s">
        <v>196</v>
      </c>
      <c r="CC258" s="1" t="s">
        <v>196</v>
      </c>
      <c r="CD258" s="1" t="s">
        <v>809</v>
      </c>
      <c r="CE258" s="1" t="s">
        <v>196</v>
      </c>
      <c r="CF258" s="1" t="s">
        <v>196</v>
      </c>
      <c r="CG258" s="1" t="s">
        <v>196</v>
      </c>
      <c r="CH258" s="1" t="s">
        <v>196</v>
      </c>
      <c r="CI258" s="1" t="s">
        <v>196</v>
      </c>
      <c r="CJ258" s="1" t="s">
        <v>196</v>
      </c>
      <c r="CK258" s="1" t="s">
        <v>196</v>
      </c>
      <c r="CL258" s="1" t="s">
        <v>196</v>
      </c>
      <c r="CM258" s="1" t="s">
        <v>196</v>
      </c>
      <c r="CN258" s="1" t="s">
        <v>807</v>
      </c>
      <c r="CO258" s="1" t="s">
        <v>196</v>
      </c>
      <c r="CP258" s="1" t="s">
        <v>196</v>
      </c>
      <c r="CQ258" s="1" t="s">
        <v>196</v>
      </c>
      <c r="CR258" s="1" t="s">
        <v>196</v>
      </c>
      <c r="CS258" s="1" t="s">
        <v>196</v>
      </c>
      <c r="CT258" s="1" t="s">
        <v>196</v>
      </c>
      <c r="CU258" s="1" t="s">
        <v>196</v>
      </c>
      <c r="CV258" s="1" t="s">
        <v>196</v>
      </c>
      <c r="CW258" s="1" t="s">
        <v>196</v>
      </c>
      <c r="CX258" s="1" t="s">
        <v>3221</v>
      </c>
      <c r="CY258" s="1" t="s">
        <v>3222</v>
      </c>
      <c r="CZ258" s="1" t="s">
        <v>3222</v>
      </c>
      <c r="DA258" s="1" t="s">
        <v>3224</v>
      </c>
      <c r="DB258" s="1" t="s">
        <v>3224</v>
      </c>
      <c r="DC258" s="1" t="s">
        <v>707</v>
      </c>
      <c r="DD258" s="1" t="s">
        <v>707</v>
      </c>
      <c r="DE258" s="1" t="s">
        <v>707</v>
      </c>
      <c r="DF258" s="1" t="s">
        <v>796</v>
      </c>
      <c r="DG258" s="1" t="s">
        <v>797</v>
      </c>
    </row>
    <row r="259" spans="1:111">
      <c r="A259" s="232" t="s">
        <v>4537</v>
      </c>
      <c r="B259" s="1" t="s">
        <v>699</v>
      </c>
      <c r="C259" s="1" t="s">
        <v>700</v>
      </c>
      <c r="D259" s="1" t="s">
        <v>818</v>
      </c>
      <c r="E259" s="1" t="s">
        <v>819</v>
      </c>
      <c r="F259" s="1" t="s">
        <v>820</v>
      </c>
      <c r="G259" s="1" t="s">
        <v>166</v>
      </c>
      <c r="H259" s="228">
        <v>46218</v>
      </c>
      <c r="I259" s="1" t="s">
        <v>568</v>
      </c>
      <c r="J259" s="1" t="s">
        <v>2822</v>
      </c>
      <c r="K259" s="1" t="s">
        <v>2823</v>
      </c>
      <c r="L259" s="1" t="s">
        <v>788</v>
      </c>
      <c r="M259" s="1" t="s">
        <v>789</v>
      </c>
      <c r="N259" s="1" t="s">
        <v>716</v>
      </c>
      <c r="O259" s="1" t="s">
        <v>717</v>
      </c>
      <c r="P259" s="1" t="s">
        <v>196</v>
      </c>
      <c r="Q259" s="1" t="s">
        <v>196</v>
      </c>
      <c r="R259" s="229">
        <v>0</v>
      </c>
      <c r="S259" s="229">
        <v>0.5</v>
      </c>
      <c r="T259" s="1" t="s">
        <v>707</v>
      </c>
      <c r="U259" s="1" t="s">
        <v>196</v>
      </c>
      <c r="V259" s="1" t="s">
        <v>196</v>
      </c>
      <c r="W259" s="1" t="s">
        <v>196</v>
      </c>
      <c r="X259" s="1" t="s">
        <v>196</v>
      </c>
      <c r="Y259" s="1" t="s">
        <v>196</v>
      </c>
      <c r="Z259" s="1" t="s">
        <v>196</v>
      </c>
      <c r="AA259" s="1" t="s">
        <v>744</v>
      </c>
      <c r="AB259" s="1" t="s">
        <v>707</v>
      </c>
      <c r="AC259" s="1" t="s">
        <v>745</v>
      </c>
      <c r="AD259" s="1" t="s">
        <v>746</v>
      </c>
      <c r="AE259" s="1" t="s">
        <v>1080</v>
      </c>
      <c r="AF259" s="1" t="s">
        <v>276</v>
      </c>
      <c r="AG259" s="1" t="s">
        <v>91</v>
      </c>
      <c r="AH259" s="1" t="s">
        <v>14</v>
      </c>
      <c r="AI259" s="1" t="s">
        <v>2824</v>
      </c>
      <c r="AJ259" s="1" t="s">
        <v>276</v>
      </c>
      <c r="AK259" s="1" t="s">
        <v>91</v>
      </c>
      <c r="AL259" s="1" t="s">
        <v>281</v>
      </c>
      <c r="AM259" s="1">
        <v>400</v>
      </c>
      <c r="AN259" s="1">
        <v>200</v>
      </c>
      <c r="AO259" s="1">
        <v>0</v>
      </c>
      <c r="AP259" s="1">
        <v>200</v>
      </c>
      <c r="AQ259" s="1">
        <v>200</v>
      </c>
      <c r="AR259" s="228">
        <v>46216</v>
      </c>
      <c r="AS259" s="228">
        <v>46225</v>
      </c>
      <c r="AT259" s="228">
        <v>46220</v>
      </c>
      <c r="AU259" s="228">
        <v>46220</v>
      </c>
      <c r="AV259" s="1" t="s">
        <v>2825</v>
      </c>
      <c r="AW259" s="1" t="s">
        <v>196</v>
      </c>
      <c r="AX259" s="1" t="s">
        <v>196</v>
      </c>
      <c r="AY259" s="1" t="s">
        <v>710</v>
      </c>
      <c r="AZ259" s="1" t="s">
        <v>711</v>
      </c>
      <c r="BA259" s="1" t="s">
        <v>196</v>
      </c>
      <c r="BB259" s="228">
        <v>46225</v>
      </c>
      <c r="BC259" s="228">
        <v>46225</v>
      </c>
      <c r="BD259" s="1" t="s">
        <v>712</v>
      </c>
      <c r="BE259" s="228">
        <v>46218</v>
      </c>
      <c r="BF259" s="1" t="s">
        <v>712</v>
      </c>
      <c r="BG259" s="228">
        <v>46218</v>
      </c>
      <c r="BH259" s="1">
        <v>200</v>
      </c>
      <c r="BI259" s="1">
        <v>200</v>
      </c>
      <c r="BJ259" s="1" t="s">
        <v>1082</v>
      </c>
      <c r="BK259" s="1" t="s">
        <v>196</v>
      </c>
      <c r="BL259" s="1" t="s">
        <v>196</v>
      </c>
      <c r="BM259" s="1" t="s">
        <v>196</v>
      </c>
      <c r="BN259" s="1" t="s">
        <v>196</v>
      </c>
      <c r="BO259" s="1" t="s">
        <v>196</v>
      </c>
      <c r="BP259" s="1" t="s">
        <v>196</v>
      </c>
      <c r="BQ259" s="1" t="s">
        <v>196</v>
      </c>
      <c r="BR259" s="1" t="s">
        <v>196</v>
      </c>
      <c r="BS259" s="1" t="s">
        <v>196</v>
      </c>
      <c r="BT259" s="1" t="s">
        <v>1080</v>
      </c>
      <c r="BU259" s="1" t="s">
        <v>196</v>
      </c>
      <c r="BV259" s="1" t="s">
        <v>196</v>
      </c>
      <c r="BW259" s="1" t="s">
        <v>196</v>
      </c>
      <c r="BX259" s="1" t="s">
        <v>196</v>
      </c>
      <c r="BY259" s="1" t="s">
        <v>196</v>
      </c>
      <c r="BZ259" s="1" t="s">
        <v>196</v>
      </c>
      <c r="CA259" s="1" t="s">
        <v>196</v>
      </c>
      <c r="CB259" s="1" t="s">
        <v>196</v>
      </c>
      <c r="CC259" s="1" t="s">
        <v>196</v>
      </c>
      <c r="CD259" s="1" t="s">
        <v>2826</v>
      </c>
      <c r="CE259" s="1" t="s">
        <v>196</v>
      </c>
      <c r="CF259" s="1" t="s">
        <v>196</v>
      </c>
      <c r="CG259" s="1" t="s">
        <v>196</v>
      </c>
      <c r="CH259" s="1" t="s">
        <v>196</v>
      </c>
      <c r="CI259" s="1" t="s">
        <v>196</v>
      </c>
      <c r="CJ259" s="1" t="s">
        <v>196</v>
      </c>
      <c r="CK259" s="1" t="s">
        <v>196</v>
      </c>
      <c r="CL259" s="1" t="s">
        <v>196</v>
      </c>
      <c r="CM259" s="1" t="s">
        <v>196</v>
      </c>
      <c r="CN259" s="1" t="s">
        <v>2824</v>
      </c>
      <c r="CO259" s="1" t="s">
        <v>196</v>
      </c>
      <c r="CP259" s="1" t="s">
        <v>196</v>
      </c>
      <c r="CQ259" s="1" t="s">
        <v>196</v>
      </c>
      <c r="CR259" s="1" t="s">
        <v>196</v>
      </c>
      <c r="CS259" s="1" t="s">
        <v>196</v>
      </c>
      <c r="CT259" s="1" t="s">
        <v>196</v>
      </c>
      <c r="CU259" s="1" t="s">
        <v>196</v>
      </c>
      <c r="CV259" s="1" t="s">
        <v>196</v>
      </c>
      <c r="CW259" s="1" t="s">
        <v>196</v>
      </c>
      <c r="CX259" s="1" t="s">
        <v>3221</v>
      </c>
      <c r="CY259" s="1" t="s">
        <v>3222</v>
      </c>
      <c r="CZ259" s="1" t="s">
        <v>3222</v>
      </c>
      <c r="DA259" s="1" t="s">
        <v>3288</v>
      </c>
      <c r="DB259" s="1" t="s">
        <v>3226</v>
      </c>
      <c r="DC259" s="1" t="s">
        <v>707</v>
      </c>
      <c r="DD259" s="1" t="s">
        <v>744</v>
      </c>
      <c r="DE259" s="1" t="s">
        <v>707</v>
      </c>
      <c r="DF259" s="1" t="s">
        <v>788</v>
      </c>
      <c r="DG259" s="1" t="s">
        <v>789</v>
      </c>
    </row>
    <row r="260" spans="1:111">
      <c r="A260" s="232" t="s">
        <v>4537</v>
      </c>
      <c r="B260" s="1" t="s">
        <v>699</v>
      </c>
      <c r="C260" s="1" t="s">
        <v>700</v>
      </c>
      <c r="D260" s="1" t="s">
        <v>818</v>
      </c>
      <c r="E260" s="1" t="s">
        <v>819</v>
      </c>
      <c r="F260" s="1" t="s">
        <v>820</v>
      </c>
      <c r="G260" s="1" t="s">
        <v>166</v>
      </c>
      <c r="H260" s="228">
        <v>46218</v>
      </c>
      <c r="I260" s="1" t="s">
        <v>222</v>
      </c>
      <c r="J260" s="1" t="s">
        <v>2827</v>
      </c>
      <c r="K260" s="1" t="s">
        <v>2828</v>
      </c>
      <c r="L260" s="1" t="s">
        <v>788</v>
      </c>
      <c r="M260" s="1" t="s">
        <v>789</v>
      </c>
      <c r="N260" s="1" t="s">
        <v>716</v>
      </c>
      <c r="O260" s="1" t="s">
        <v>717</v>
      </c>
      <c r="P260" s="1" t="s">
        <v>196</v>
      </c>
      <c r="Q260" s="1" t="s">
        <v>196</v>
      </c>
      <c r="R260" s="229">
        <v>0</v>
      </c>
      <c r="S260" s="229">
        <v>0.47569444444444442</v>
      </c>
      <c r="T260" s="1" t="s">
        <v>707</v>
      </c>
      <c r="U260" s="1" t="s">
        <v>196</v>
      </c>
      <c r="V260" s="1" t="s">
        <v>196</v>
      </c>
      <c r="W260" s="1" t="s">
        <v>196</v>
      </c>
      <c r="X260" s="1" t="s">
        <v>196</v>
      </c>
      <c r="Y260" s="1" t="s">
        <v>196</v>
      </c>
      <c r="Z260" s="1" t="s">
        <v>196</v>
      </c>
      <c r="AA260" s="1" t="s">
        <v>744</v>
      </c>
      <c r="AB260" s="1" t="s">
        <v>707</v>
      </c>
      <c r="AC260" s="1" t="s">
        <v>709</v>
      </c>
      <c r="AD260" s="1" t="s">
        <v>781</v>
      </c>
      <c r="AE260" s="1" t="s">
        <v>2829</v>
      </c>
      <c r="AF260" s="1" t="s">
        <v>276</v>
      </c>
      <c r="AG260" s="1" t="s">
        <v>91</v>
      </c>
      <c r="AH260" s="1" t="s">
        <v>14</v>
      </c>
      <c r="AI260" s="1" t="s">
        <v>1252</v>
      </c>
      <c r="AJ260" s="1" t="s">
        <v>276</v>
      </c>
      <c r="AK260" s="1" t="s">
        <v>91</v>
      </c>
      <c r="AL260" s="1" t="s">
        <v>281</v>
      </c>
      <c r="AM260" s="1">
        <v>400</v>
      </c>
      <c r="AN260" s="1">
        <v>200</v>
      </c>
      <c r="AO260" s="1">
        <v>0</v>
      </c>
      <c r="AP260" s="1">
        <v>200</v>
      </c>
      <c r="AQ260" s="1">
        <v>200</v>
      </c>
      <c r="AR260" s="228">
        <v>46216</v>
      </c>
      <c r="AS260" s="228">
        <v>46221</v>
      </c>
      <c r="AT260" s="228">
        <v>46219</v>
      </c>
      <c r="AU260" s="228">
        <v>46219</v>
      </c>
      <c r="AV260" s="1" t="s">
        <v>2825</v>
      </c>
      <c r="AW260" s="1" t="s">
        <v>196</v>
      </c>
      <c r="AX260" s="1" t="s">
        <v>196</v>
      </c>
      <c r="AY260" s="1" t="s">
        <v>710</v>
      </c>
      <c r="AZ260" s="1" t="s">
        <v>711</v>
      </c>
      <c r="BA260" s="1" t="s">
        <v>196</v>
      </c>
      <c r="BB260" s="228">
        <v>46221</v>
      </c>
      <c r="BC260" s="228">
        <v>46221</v>
      </c>
      <c r="BD260" s="1" t="s">
        <v>712</v>
      </c>
      <c r="BE260" s="228">
        <v>46218</v>
      </c>
      <c r="BF260" s="1" t="s">
        <v>712</v>
      </c>
      <c r="BG260" s="228">
        <v>46218</v>
      </c>
      <c r="BH260" s="1">
        <v>200</v>
      </c>
      <c r="BI260" s="1">
        <v>200</v>
      </c>
      <c r="BJ260" s="1" t="s">
        <v>2830</v>
      </c>
      <c r="BK260" s="1" t="s">
        <v>196</v>
      </c>
      <c r="BL260" s="1" t="s">
        <v>196</v>
      </c>
      <c r="BM260" s="1" t="s">
        <v>196</v>
      </c>
      <c r="BN260" s="1" t="s">
        <v>196</v>
      </c>
      <c r="BO260" s="1" t="s">
        <v>196</v>
      </c>
      <c r="BP260" s="1" t="s">
        <v>196</v>
      </c>
      <c r="BQ260" s="1" t="s">
        <v>196</v>
      </c>
      <c r="BR260" s="1" t="s">
        <v>196</v>
      </c>
      <c r="BS260" s="1" t="s">
        <v>196</v>
      </c>
      <c r="BT260" s="1" t="s">
        <v>2829</v>
      </c>
      <c r="BU260" s="1" t="s">
        <v>196</v>
      </c>
      <c r="BV260" s="1" t="s">
        <v>196</v>
      </c>
      <c r="BW260" s="1" t="s">
        <v>196</v>
      </c>
      <c r="BX260" s="1" t="s">
        <v>196</v>
      </c>
      <c r="BY260" s="1" t="s">
        <v>196</v>
      </c>
      <c r="BZ260" s="1" t="s">
        <v>196</v>
      </c>
      <c r="CA260" s="1" t="s">
        <v>196</v>
      </c>
      <c r="CB260" s="1" t="s">
        <v>196</v>
      </c>
      <c r="CC260" s="1" t="s">
        <v>196</v>
      </c>
      <c r="CD260" s="1" t="s">
        <v>1061</v>
      </c>
      <c r="CE260" s="1" t="s">
        <v>196</v>
      </c>
      <c r="CF260" s="1" t="s">
        <v>196</v>
      </c>
      <c r="CG260" s="1" t="s">
        <v>196</v>
      </c>
      <c r="CH260" s="1" t="s">
        <v>196</v>
      </c>
      <c r="CI260" s="1" t="s">
        <v>196</v>
      </c>
      <c r="CJ260" s="1" t="s">
        <v>196</v>
      </c>
      <c r="CK260" s="1" t="s">
        <v>196</v>
      </c>
      <c r="CL260" s="1" t="s">
        <v>196</v>
      </c>
      <c r="CM260" s="1" t="s">
        <v>196</v>
      </c>
      <c r="CN260" s="1" t="s">
        <v>1252</v>
      </c>
      <c r="CO260" s="1" t="s">
        <v>196</v>
      </c>
      <c r="CP260" s="1" t="s">
        <v>196</v>
      </c>
      <c r="CQ260" s="1" t="s">
        <v>196</v>
      </c>
      <c r="CR260" s="1" t="s">
        <v>196</v>
      </c>
      <c r="CS260" s="1" t="s">
        <v>196</v>
      </c>
      <c r="CT260" s="1" t="s">
        <v>196</v>
      </c>
      <c r="CU260" s="1" t="s">
        <v>196</v>
      </c>
      <c r="CV260" s="1" t="s">
        <v>196</v>
      </c>
      <c r="CW260" s="1" t="s">
        <v>196</v>
      </c>
      <c r="CX260" s="1" t="s">
        <v>3221</v>
      </c>
      <c r="CY260" s="1" t="s">
        <v>3222</v>
      </c>
      <c r="CZ260" s="1" t="s">
        <v>3222</v>
      </c>
      <c r="DA260" s="1" t="s">
        <v>3289</v>
      </c>
      <c r="DB260" s="1" t="s">
        <v>3288</v>
      </c>
      <c r="DC260" s="1" t="s">
        <v>707</v>
      </c>
      <c r="DD260" s="1" t="s">
        <v>744</v>
      </c>
      <c r="DE260" s="1" t="s">
        <v>707</v>
      </c>
      <c r="DF260" s="1" t="s">
        <v>788</v>
      </c>
      <c r="DG260" s="1" t="s">
        <v>789</v>
      </c>
    </row>
    <row r="261" spans="1:111">
      <c r="A261" s="232" t="s">
        <v>4537</v>
      </c>
      <c r="B261" s="1" t="s">
        <v>699</v>
      </c>
      <c r="C261" s="1" t="s">
        <v>700</v>
      </c>
      <c r="D261" s="1" t="s">
        <v>818</v>
      </c>
      <c r="E261" s="1" t="s">
        <v>819</v>
      </c>
      <c r="F261" s="1" t="s">
        <v>820</v>
      </c>
      <c r="G261" s="1" t="s">
        <v>166</v>
      </c>
      <c r="H261" s="228">
        <v>46218</v>
      </c>
      <c r="I261" s="1" t="s">
        <v>562</v>
      </c>
      <c r="J261" s="1" t="s">
        <v>2815</v>
      </c>
      <c r="K261" s="1" t="s">
        <v>2831</v>
      </c>
      <c r="L261" s="1" t="s">
        <v>788</v>
      </c>
      <c r="M261" s="1" t="s">
        <v>789</v>
      </c>
      <c r="N261" s="1" t="s">
        <v>716</v>
      </c>
      <c r="O261" s="1" t="s">
        <v>717</v>
      </c>
      <c r="P261" s="1" t="s">
        <v>196</v>
      </c>
      <c r="Q261" s="1" t="s">
        <v>196</v>
      </c>
      <c r="R261" s="229">
        <v>0</v>
      </c>
      <c r="S261" s="229">
        <v>0.45833333333333331</v>
      </c>
      <c r="T261" s="1" t="s">
        <v>707</v>
      </c>
      <c r="U261" s="1" t="s">
        <v>196</v>
      </c>
      <c r="V261" s="1" t="s">
        <v>196</v>
      </c>
      <c r="W261" s="1" t="s">
        <v>196</v>
      </c>
      <c r="X261" s="1" t="s">
        <v>196</v>
      </c>
      <c r="Y261" s="1" t="s">
        <v>196</v>
      </c>
      <c r="Z261" s="1" t="s">
        <v>196</v>
      </c>
      <c r="AA261" s="1" t="s">
        <v>721</v>
      </c>
      <c r="AB261" s="1" t="s">
        <v>707</v>
      </c>
      <c r="AC261" s="1" t="s">
        <v>1018</v>
      </c>
      <c r="AD261" s="1" t="s">
        <v>2518</v>
      </c>
      <c r="AE261" s="1" t="s">
        <v>196</v>
      </c>
      <c r="AF261" s="1" t="s">
        <v>196</v>
      </c>
      <c r="AG261" s="1" t="s">
        <v>196</v>
      </c>
      <c r="AH261" s="1" t="s">
        <v>196</v>
      </c>
      <c r="AI261" s="1" t="s">
        <v>1019</v>
      </c>
      <c r="AJ261" s="1" t="s">
        <v>276</v>
      </c>
      <c r="AK261" s="1" t="s">
        <v>196</v>
      </c>
      <c r="AL261" s="1" t="s">
        <v>122</v>
      </c>
      <c r="AM261" s="1">
        <v>1495</v>
      </c>
      <c r="AN261" s="1">
        <v>1500</v>
      </c>
      <c r="AO261" s="1">
        <v>1500</v>
      </c>
      <c r="AP261" s="1">
        <v>1500</v>
      </c>
      <c r="AQ261" s="1">
        <v>1495</v>
      </c>
      <c r="AR261" s="228">
        <v>46217</v>
      </c>
      <c r="AS261" s="228">
        <v>46220</v>
      </c>
      <c r="AT261" s="228">
        <v>46218</v>
      </c>
      <c r="AU261" s="228">
        <v>46218</v>
      </c>
      <c r="AV261" s="1" t="s">
        <v>792</v>
      </c>
      <c r="AW261" s="1" t="s">
        <v>196</v>
      </c>
      <c r="AX261" s="1" t="s">
        <v>196</v>
      </c>
      <c r="AY261" s="1" t="s">
        <v>710</v>
      </c>
      <c r="AZ261" s="1" t="s">
        <v>711</v>
      </c>
      <c r="BA261" s="1" t="s">
        <v>196</v>
      </c>
      <c r="BB261" s="228">
        <v>46220</v>
      </c>
      <c r="BC261" s="228">
        <v>46220</v>
      </c>
      <c r="BD261" s="1" t="s">
        <v>712</v>
      </c>
      <c r="BE261" s="228">
        <v>46218</v>
      </c>
      <c r="BF261" s="1" t="s">
        <v>712</v>
      </c>
      <c r="BG261" s="228">
        <v>46225</v>
      </c>
      <c r="BH261" s="1">
        <v>1500</v>
      </c>
      <c r="BI261" s="1">
        <v>1495</v>
      </c>
      <c r="BJ261" s="1" t="s">
        <v>913</v>
      </c>
      <c r="BK261" s="1" t="s">
        <v>913</v>
      </c>
      <c r="BL261" s="1" t="s">
        <v>196</v>
      </c>
      <c r="BM261" s="1" t="s">
        <v>196</v>
      </c>
      <c r="BN261" s="1" t="s">
        <v>196</v>
      </c>
      <c r="BO261" s="1" t="s">
        <v>196</v>
      </c>
      <c r="BP261" s="1" t="s">
        <v>196</v>
      </c>
      <c r="BQ261" s="1" t="s">
        <v>196</v>
      </c>
      <c r="BR261" s="1" t="s">
        <v>196</v>
      </c>
      <c r="BS261" s="1" t="s">
        <v>196</v>
      </c>
      <c r="BT261" s="1" t="s">
        <v>912</v>
      </c>
      <c r="BU261" s="1" t="s">
        <v>2817</v>
      </c>
      <c r="BV261" s="1" t="s">
        <v>196</v>
      </c>
      <c r="BW261" s="1" t="s">
        <v>196</v>
      </c>
      <c r="BX261" s="1" t="s">
        <v>196</v>
      </c>
      <c r="BY261" s="1" t="s">
        <v>196</v>
      </c>
      <c r="BZ261" s="1" t="s">
        <v>196</v>
      </c>
      <c r="CA261" s="1" t="s">
        <v>196</v>
      </c>
      <c r="CB261" s="1" t="s">
        <v>196</v>
      </c>
      <c r="CC261" s="1" t="s">
        <v>196</v>
      </c>
      <c r="CD261" s="1" t="s">
        <v>1020</v>
      </c>
      <c r="CE261" s="1" t="s">
        <v>196</v>
      </c>
      <c r="CF261" s="1" t="s">
        <v>196</v>
      </c>
      <c r="CG261" s="1" t="s">
        <v>196</v>
      </c>
      <c r="CH261" s="1" t="s">
        <v>196</v>
      </c>
      <c r="CI261" s="1" t="s">
        <v>196</v>
      </c>
      <c r="CJ261" s="1" t="s">
        <v>196</v>
      </c>
      <c r="CK261" s="1" t="s">
        <v>196</v>
      </c>
      <c r="CL261" s="1" t="s">
        <v>196</v>
      </c>
      <c r="CM261" s="1" t="s">
        <v>196</v>
      </c>
      <c r="CN261" s="1" t="s">
        <v>1019</v>
      </c>
      <c r="CO261" s="1" t="s">
        <v>196</v>
      </c>
      <c r="CP261" s="1" t="s">
        <v>196</v>
      </c>
      <c r="CQ261" s="1" t="s">
        <v>196</v>
      </c>
      <c r="CR261" s="1" t="s">
        <v>196</v>
      </c>
      <c r="CS261" s="1" t="s">
        <v>196</v>
      </c>
      <c r="CT261" s="1" t="s">
        <v>196</v>
      </c>
      <c r="CU261" s="1" t="s">
        <v>196</v>
      </c>
      <c r="CV261" s="1" t="s">
        <v>196</v>
      </c>
      <c r="CW261" s="1" t="s">
        <v>196</v>
      </c>
      <c r="CX261" s="1" t="s">
        <v>3221</v>
      </c>
      <c r="CY261" s="1" t="s">
        <v>3222</v>
      </c>
      <c r="CZ261" s="1" t="s">
        <v>3222</v>
      </c>
      <c r="DA261" s="1" t="s">
        <v>3225</v>
      </c>
      <c r="DB261" s="1" t="s">
        <v>3289</v>
      </c>
      <c r="DC261" s="1" t="s">
        <v>707</v>
      </c>
      <c r="DD261" s="1" t="s">
        <v>721</v>
      </c>
      <c r="DE261" s="1" t="s">
        <v>707</v>
      </c>
      <c r="DF261" s="1" t="s">
        <v>788</v>
      </c>
      <c r="DG261" s="1" t="s">
        <v>789</v>
      </c>
    </row>
    <row r="262" spans="1:111">
      <c r="A262" s="232" t="s">
        <v>4537</v>
      </c>
      <c r="B262" s="1" t="s">
        <v>699</v>
      </c>
      <c r="C262" s="1" t="s">
        <v>700</v>
      </c>
      <c r="D262" s="1" t="s">
        <v>851</v>
      </c>
      <c r="E262" s="1" t="s">
        <v>852</v>
      </c>
      <c r="F262" s="1" t="s">
        <v>855</v>
      </c>
      <c r="G262" s="1" t="s">
        <v>39</v>
      </c>
      <c r="H262" s="228">
        <v>46218</v>
      </c>
      <c r="I262" s="1" t="s">
        <v>147</v>
      </c>
      <c r="J262" s="1" t="s">
        <v>2852</v>
      </c>
      <c r="K262" s="1" t="s">
        <v>2853</v>
      </c>
      <c r="L262" s="1" t="s">
        <v>716</v>
      </c>
      <c r="M262" s="1" t="s">
        <v>717</v>
      </c>
      <c r="N262" s="1" t="s">
        <v>776</v>
      </c>
      <c r="O262" s="1" t="s">
        <v>777</v>
      </c>
      <c r="P262" s="1" t="s">
        <v>705</v>
      </c>
      <c r="Q262" s="1" t="s">
        <v>706</v>
      </c>
      <c r="R262" s="229">
        <v>0</v>
      </c>
      <c r="S262" s="229">
        <v>0.6020833333333333</v>
      </c>
      <c r="T262" s="1" t="s">
        <v>707</v>
      </c>
      <c r="U262" s="1" t="s">
        <v>196</v>
      </c>
      <c r="V262" s="1" t="s">
        <v>196</v>
      </c>
      <c r="W262" s="1" t="s">
        <v>196</v>
      </c>
      <c r="X262" s="1" t="s">
        <v>196</v>
      </c>
      <c r="Y262" s="1" t="s">
        <v>196</v>
      </c>
      <c r="Z262" s="1" t="s">
        <v>196</v>
      </c>
      <c r="AA262" s="1" t="s">
        <v>1006</v>
      </c>
      <c r="AB262" s="1" t="s">
        <v>743</v>
      </c>
      <c r="AC262" s="1" t="s">
        <v>1557</v>
      </c>
      <c r="AD262" s="1" t="s">
        <v>2854</v>
      </c>
      <c r="AE262" s="1" t="s">
        <v>858</v>
      </c>
      <c r="AF262" s="1" t="s">
        <v>276</v>
      </c>
      <c r="AG262" s="1" t="s">
        <v>91</v>
      </c>
      <c r="AH262" s="1" t="s">
        <v>14</v>
      </c>
      <c r="AI262" s="1" t="s">
        <v>1252</v>
      </c>
      <c r="AJ262" s="1" t="s">
        <v>276</v>
      </c>
      <c r="AK262" s="1" t="s">
        <v>91</v>
      </c>
      <c r="AL262" s="1" t="s">
        <v>281</v>
      </c>
      <c r="AM262" s="1">
        <v>4000</v>
      </c>
      <c r="AN262" s="1">
        <v>2000</v>
      </c>
      <c r="AO262" s="1">
        <v>0</v>
      </c>
      <c r="AP262" s="1">
        <v>1000</v>
      </c>
      <c r="AQ262" s="1">
        <v>2000</v>
      </c>
      <c r="AR262" s="228">
        <v>46216</v>
      </c>
      <c r="AS262" s="228">
        <v>46221</v>
      </c>
      <c r="AT262" s="228">
        <v>46220</v>
      </c>
      <c r="AU262" s="228">
        <v>46220</v>
      </c>
      <c r="AV262" s="1" t="s">
        <v>1078</v>
      </c>
      <c r="AW262" s="1" t="s">
        <v>196</v>
      </c>
      <c r="AX262" s="1" t="s">
        <v>196</v>
      </c>
      <c r="AY262" s="1" t="s">
        <v>710</v>
      </c>
      <c r="AZ262" s="1" t="s">
        <v>711</v>
      </c>
      <c r="BA262" s="1" t="s">
        <v>196</v>
      </c>
      <c r="BB262" s="228">
        <v>46221</v>
      </c>
      <c r="BC262" s="228">
        <v>46221</v>
      </c>
      <c r="BD262" s="1" t="s">
        <v>712</v>
      </c>
      <c r="BE262" s="228">
        <v>46218</v>
      </c>
      <c r="BF262" s="1" t="s">
        <v>712</v>
      </c>
      <c r="BG262" s="228">
        <v>46218</v>
      </c>
      <c r="BH262" s="1">
        <v>2000</v>
      </c>
      <c r="BI262" s="1">
        <v>4000</v>
      </c>
      <c r="BJ262" s="1" t="s">
        <v>1057</v>
      </c>
      <c r="BK262" s="1" t="s">
        <v>196</v>
      </c>
      <c r="BL262" s="1" t="s">
        <v>196</v>
      </c>
      <c r="BM262" s="1" t="s">
        <v>196</v>
      </c>
      <c r="BN262" s="1" t="s">
        <v>196</v>
      </c>
      <c r="BO262" s="1" t="s">
        <v>196</v>
      </c>
      <c r="BP262" s="1" t="s">
        <v>196</v>
      </c>
      <c r="BQ262" s="1" t="s">
        <v>196</v>
      </c>
      <c r="BR262" s="1" t="s">
        <v>196</v>
      </c>
      <c r="BS262" s="1" t="s">
        <v>196</v>
      </c>
      <c r="BT262" s="1" t="s">
        <v>858</v>
      </c>
      <c r="BU262" s="1" t="s">
        <v>196</v>
      </c>
      <c r="BV262" s="1" t="s">
        <v>196</v>
      </c>
      <c r="BW262" s="1" t="s">
        <v>196</v>
      </c>
      <c r="BX262" s="1" t="s">
        <v>196</v>
      </c>
      <c r="BY262" s="1" t="s">
        <v>196</v>
      </c>
      <c r="BZ262" s="1" t="s">
        <v>196</v>
      </c>
      <c r="CA262" s="1" t="s">
        <v>196</v>
      </c>
      <c r="CB262" s="1" t="s">
        <v>196</v>
      </c>
      <c r="CC262" s="1" t="s">
        <v>196</v>
      </c>
      <c r="CD262" s="1" t="s">
        <v>1061</v>
      </c>
      <c r="CE262" s="1" t="s">
        <v>196</v>
      </c>
      <c r="CF262" s="1" t="s">
        <v>196</v>
      </c>
      <c r="CG262" s="1" t="s">
        <v>196</v>
      </c>
      <c r="CH262" s="1" t="s">
        <v>196</v>
      </c>
      <c r="CI262" s="1" t="s">
        <v>196</v>
      </c>
      <c r="CJ262" s="1" t="s">
        <v>196</v>
      </c>
      <c r="CK262" s="1" t="s">
        <v>196</v>
      </c>
      <c r="CL262" s="1" t="s">
        <v>196</v>
      </c>
      <c r="CM262" s="1" t="s">
        <v>196</v>
      </c>
      <c r="CN262" s="1" t="s">
        <v>1252</v>
      </c>
      <c r="CO262" s="1" t="s">
        <v>196</v>
      </c>
      <c r="CP262" s="1" t="s">
        <v>196</v>
      </c>
      <c r="CQ262" s="1" t="s">
        <v>196</v>
      </c>
      <c r="CR262" s="1" t="s">
        <v>196</v>
      </c>
      <c r="CS262" s="1" t="s">
        <v>196</v>
      </c>
      <c r="CT262" s="1" t="s">
        <v>196</v>
      </c>
      <c r="CU262" s="1" t="s">
        <v>196</v>
      </c>
      <c r="CV262" s="1" t="s">
        <v>196</v>
      </c>
      <c r="CW262" s="1" t="s">
        <v>196</v>
      </c>
      <c r="CX262" s="1" t="s">
        <v>3221</v>
      </c>
      <c r="CY262" s="1" t="s">
        <v>3222</v>
      </c>
      <c r="CZ262" s="1" t="s">
        <v>3222</v>
      </c>
      <c r="DA262" s="1" t="s">
        <v>3225</v>
      </c>
      <c r="DB262" s="1" t="s">
        <v>3360</v>
      </c>
      <c r="DC262" s="1" t="s">
        <v>743</v>
      </c>
      <c r="DD262" s="1" t="s">
        <v>1006</v>
      </c>
      <c r="DE262" s="1" t="s">
        <v>707</v>
      </c>
      <c r="DF262" s="1" t="s">
        <v>705</v>
      </c>
      <c r="DG262" s="1" t="s">
        <v>706</v>
      </c>
    </row>
    <row r="263" spans="1:111">
      <c r="A263" s="232" t="s">
        <v>4537</v>
      </c>
      <c r="B263" s="1" t="s">
        <v>699</v>
      </c>
      <c r="C263" s="1" t="s">
        <v>700</v>
      </c>
      <c r="D263" s="1" t="s">
        <v>851</v>
      </c>
      <c r="E263" s="1" t="s">
        <v>852</v>
      </c>
      <c r="F263" s="1" t="s">
        <v>855</v>
      </c>
      <c r="G263" s="1" t="s">
        <v>39</v>
      </c>
      <c r="H263" s="228">
        <v>46218</v>
      </c>
      <c r="I263" s="1" t="s">
        <v>147</v>
      </c>
      <c r="J263" s="1" t="s">
        <v>2852</v>
      </c>
      <c r="K263" s="1" t="s">
        <v>2855</v>
      </c>
      <c r="L263" s="1" t="s">
        <v>716</v>
      </c>
      <c r="M263" s="1" t="s">
        <v>717</v>
      </c>
      <c r="N263" s="1" t="s">
        <v>776</v>
      </c>
      <c r="O263" s="1" t="s">
        <v>777</v>
      </c>
      <c r="P263" s="1" t="s">
        <v>705</v>
      </c>
      <c r="Q263" s="1" t="s">
        <v>706</v>
      </c>
      <c r="R263" s="229">
        <v>0</v>
      </c>
      <c r="S263" s="229">
        <v>0.63888888888888884</v>
      </c>
      <c r="T263" s="1" t="s">
        <v>707</v>
      </c>
      <c r="U263" s="1" t="s">
        <v>196</v>
      </c>
      <c r="V263" s="1" t="s">
        <v>196</v>
      </c>
      <c r="W263" s="1" t="s">
        <v>196</v>
      </c>
      <c r="X263" s="1" t="s">
        <v>196</v>
      </c>
      <c r="Y263" s="1" t="s">
        <v>196</v>
      </c>
      <c r="Z263" s="1" t="s">
        <v>196</v>
      </c>
      <c r="AA263" s="1" t="s">
        <v>707</v>
      </c>
      <c r="AB263" s="1" t="s">
        <v>737</v>
      </c>
      <c r="AC263" s="1" t="s">
        <v>1003</v>
      </c>
      <c r="AD263" s="1" t="s">
        <v>2856</v>
      </c>
      <c r="AE263" s="1" t="s">
        <v>858</v>
      </c>
      <c r="AF263" s="1" t="s">
        <v>276</v>
      </c>
      <c r="AG263" s="1" t="s">
        <v>91</v>
      </c>
      <c r="AH263" s="1" t="s">
        <v>14</v>
      </c>
      <c r="AI263" s="1" t="s">
        <v>1252</v>
      </c>
      <c r="AJ263" s="1" t="s">
        <v>276</v>
      </c>
      <c r="AK263" s="1" t="s">
        <v>91</v>
      </c>
      <c r="AL263" s="1" t="s">
        <v>281</v>
      </c>
      <c r="AM263" s="1">
        <v>4000</v>
      </c>
      <c r="AN263" s="1">
        <v>2000</v>
      </c>
      <c r="AO263" s="1">
        <v>0</v>
      </c>
      <c r="AP263" s="1">
        <v>1000</v>
      </c>
      <c r="AQ263" s="1">
        <v>2000</v>
      </c>
      <c r="AR263" s="228">
        <v>46216</v>
      </c>
      <c r="AS263" s="228">
        <v>46221</v>
      </c>
      <c r="AT263" s="228">
        <v>46220</v>
      </c>
      <c r="AU263" s="228">
        <v>46220</v>
      </c>
      <c r="AV263" s="1" t="s">
        <v>1078</v>
      </c>
      <c r="AW263" s="1" t="s">
        <v>196</v>
      </c>
      <c r="AX263" s="1" t="s">
        <v>196</v>
      </c>
      <c r="AY263" s="1" t="s">
        <v>710</v>
      </c>
      <c r="AZ263" s="1" t="s">
        <v>711</v>
      </c>
      <c r="BA263" s="1" t="s">
        <v>196</v>
      </c>
      <c r="BB263" s="228">
        <v>46221</v>
      </c>
      <c r="BC263" s="228">
        <v>46221</v>
      </c>
      <c r="BD263" s="1" t="s">
        <v>712</v>
      </c>
      <c r="BE263" s="228">
        <v>46218</v>
      </c>
      <c r="BF263" s="1" t="s">
        <v>712</v>
      </c>
      <c r="BG263" s="228">
        <v>46218</v>
      </c>
      <c r="BH263" s="1">
        <v>2000</v>
      </c>
      <c r="BI263" s="1">
        <v>4000</v>
      </c>
      <c r="BJ263" s="1" t="s">
        <v>1057</v>
      </c>
      <c r="BK263" s="1" t="s">
        <v>196</v>
      </c>
      <c r="BL263" s="1" t="s">
        <v>196</v>
      </c>
      <c r="BM263" s="1" t="s">
        <v>196</v>
      </c>
      <c r="BN263" s="1" t="s">
        <v>196</v>
      </c>
      <c r="BO263" s="1" t="s">
        <v>196</v>
      </c>
      <c r="BP263" s="1" t="s">
        <v>196</v>
      </c>
      <c r="BQ263" s="1" t="s">
        <v>196</v>
      </c>
      <c r="BR263" s="1" t="s">
        <v>196</v>
      </c>
      <c r="BS263" s="1" t="s">
        <v>196</v>
      </c>
      <c r="BT263" s="1" t="s">
        <v>858</v>
      </c>
      <c r="BU263" s="1" t="s">
        <v>196</v>
      </c>
      <c r="BV263" s="1" t="s">
        <v>196</v>
      </c>
      <c r="BW263" s="1" t="s">
        <v>196</v>
      </c>
      <c r="BX263" s="1" t="s">
        <v>196</v>
      </c>
      <c r="BY263" s="1" t="s">
        <v>196</v>
      </c>
      <c r="BZ263" s="1" t="s">
        <v>196</v>
      </c>
      <c r="CA263" s="1" t="s">
        <v>196</v>
      </c>
      <c r="CB263" s="1" t="s">
        <v>196</v>
      </c>
      <c r="CC263" s="1" t="s">
        <v>196</v>
      </c>
      <c r="CD263" s="1" t="s">
        <v>1061</v>
      </c>
      <c r="CE263" s="1" t="s">
        <v>196</v>
      </c>
      <c r="CF263" s="1" t="s">
        <v>196</v>
      </c>
      <c r="CG263" s="1" t="s">
        <v>196</v>
      </c>
      <c r="CH263" s="1" t="s">
        <v>196</v>
      </c>
      <c r="CI263" s="1" t="s">
        <v>196</v>
      </c>
      <c r="CJ263" s="1" t="s">
        <v>196</v>
      </c>
      <c r="CK263" s="1" t="s">
        <v>196</v>
      </c>
      <c r="CL263" s="1" t="s">
        <v>196</v>
      </c>
      <c r="CM263" s="1" t="s">
        <v>196</v>
      </c>
      <c r="CN263" s="1" t="s">
        <v>1252</v>
      </c>
      <c r="CO263" s="1" t="s">
        <v>196</v>
      </c>
      <c r="CP263" s="1" t="s">
        <v>196</v>
      </c>
      <c r="CQ263" s="1" t="s">
        <v>196</v>
      </c>
      <c r="CR263" s="1" t="s">
        <v>196</v>
      </c>
      <c r="CS263" s="1" t="s">
        <v>196</v>
      </c>
      <c r="CT263" s="1" t="s">
        <v>196</v>
      </c>
      <c r="CU263" s="1" t="s">
        <v>196</v>
      </c>
      <c r="CV263" s="1" t="s">
        <v>196</v>
      </c>
      <c r="CW263" s="1" t="s">
        <v>196</v>
      </c>
      <c r="CX263" s="1" t="s">
        <v>3221</v>
      </c>
      <c r="CY263" s="1" t="s">
        <v>3222</v>
      </c>
      <c r="CZ263" s="1" t="s">
        <v>3222</v>
      </c>
      <c r="DA263" s="1" t="s">
        <v>3360</v>
      </c>
      <c r="DB263" s="1" t="s">
        <v>3234</v>
      </c>
      <c r="DC263" s="1" t="s">
        <v>737</v>
      </c>
      <c r="DD263" s="1" t="s">
        <v>707</v>
      </c>
      <c r="DE263" s="1" t="s">
        <v>707</v>
      </c>
      <c r="DF263" s="1" t="s">
        <v>705</v>
      </c>
      <c r="DG263" s="1" t="s">
        <v>706</v>
      </c>
    </row>
    <row r="264" spans="1:111">
      <c r="A264" s="232" t="s">
        <v>4537</v>
      </c>
      <c r="B264" s="1" t="s">
        <v>699</v>
      </c>
      <c r="C264" s="1" t="s">
        <v>700</v>
      </c>
      <c r="D264" s="1" t="s">
        <v>851</v>
      </c>
      <c r="E264" s="1" t="s">
        <v>852</v>
      </c>
      <c r="F264" s="1" t="s">
        <v>855</v>
      </c>
      <c r="G264" s="1" t="s">
        <v>39</v>
      </c>
      <c r="H264" s="228">
        <v>46218</v>
      </c>
      <c r="I264" s="1" t="s">
        <v>568</v>
      </c>
      <c r="J264" s="1" t="s">
        <v>2822</v>
      </c>
      <c r="K264" s="1" t="s">
        <v>2857</v>
      </c>
      <c r="L264" s="1" t="s">
        <v>716</v>
      </c>
      <c r="M264" s="1" t="s">
        <v>717</v>
      </c>
      <c r="N264" s="1" t="s">
        <v>776</v>
      </c>
      <c r="O264" s="1" t="s">
        <v>777</v>
      </c>
      <c r="P264" s="1" t="s">
        <v>705</v>
      </c>
      <c r="Q264" s="1" t="s">
        <v>706</v>
      </c>
      <c r="R264" s="229">
        <v>0</v>
      </c>
      <c r="S264" s="229">
        <v>0.69791666666666663</v>
      </c>
      <c r="T264" s="1" t="s">
        <v>707</v>
      </c>
      <c r="U264" s="1" t="s">
        <v>196</v>
      </c>
      <c r="V264" s="1" t="s">
        <v>196</v>
      </c>
      <c r="W264" s="1" t="s">
        <v>196</v>
      </c>
      <c r="X264" s="1" t="s">
        <v>196</v>
      </c>
      <c r="Y264" s="1" t="s">
        <v>196</v>
      </c>
      <c r="Z264" s="1" t="s">
        <v>196</v>
      </c>
      <c r="AA264" s="1" t="s">
        <v>726</v>
      </c>
      <c r="AB264" s="1" t="s">
        <v>707</v>
      </c>
      <c r="AC264" s="1" t="s">
        <v>984</v>
      </c>
      <c r="AD264" s="1" t="s">
        <v>985</v>
      </c>
      <c r="AE264" s="1" t="s">
        <v>1080</v>
      </c>
      <c r="AF264" s="1" t="s">
        <v>276</v>
      </c>
      <c r="AG264" s="1" t="s">
        <v>91</v>
      </c>
      <c r="AH264" s="1" t="s">
        <v>14</v>
      </c>
      <c r="AI264" s="1" t="s">
        <v>2824</v>
      </c>
      <c r="AJ264" s="1" t="s">
        <v>276</v>
      </c>
      <c r="AK264" s="1" t="s">
        <v>91</v>
      </c>
      <c r="AL264" s="1" t="s">
        <v>281</v>
      </c>
      <c r="AM264" s="1">
        <v>400</v>
      </c>
      <c r="AN264" s="1">
        <v>200</v>
      </c>
      <c r="AO264" s="1">
        <v>0</v>
      </c>
      <c r="AP264" s="1">
        <v>200</v>
      </c>
      <c r="AQ264" s="1">
        <v>400</v>
      </c>
      <c r="AR264" s="228">
        <v>46216</v>
      </c>
      <c r="AS264" s="228">
        <v>46225</v>
      </c>
      <c r="AT264" s="228">
        <v>46220</v>
      </c>
      <c r="AU264" s="228">
        <v>46220</v>
      </c>
      <c r="AV264" s="1" t="s">
        <v>2825</v>
      </c>
      <c r="AW264" s="1" t="s">
        <v>196</v>
      </c>
      <c r="AX264" s="1" t="s">
        <v>196</v>
      </c>
      <c r="AY264" s="1" t="s">
        <v>710</v>
      </c>
      <c r="AZ264" s="1" t="s">
        <v>711</v>
      </c>
      <c r="BA264" s="1" t="s">
        <v>196</v>
      </c>
      <c r="BB264" s="228">
        <v>46225</v>
      </c>
      <c r="BC264" s="228">
        <v>46225</v>
      </c>
      <c r="BD264" s="1" t="s">
        <v>712</v>
      </c>
      <c r="BE264" s="228">
        <v>46218</v>
      </c>
      <c r="BF264" s="1" t="s">
        <v>712</v>
      </c>
      <c r="BG264" s="228">
        <v>46218</v>
      </c>
      <c r="BH264" s="1">
        <v>200</v>
      </c>
      <c r="BI264" s="1">
        <v>400</v>
      </c>
      <c r="BJ264" s="1" t="s">
        <v>1082</v>
      </c>
      <c r="BK264" s="1" t="s">
        <v>196</v>
      </c>
      <c r="BL264" s="1" t="s">
        <v>196</v>
      </c>
      <c r="BM264" s="1" t="s">
        <v>196</v>
      </c>
      <c r="BN264" s="1" t="s">
        <v>196</v>
      </c>
      <c r="BO264" s="1" t="s">
        <v>196</v>
      </c>
      <c r="BP264" s="1" t="s">
        <v>196</v>
      </c>
      <c r="BQ264" s="1" t="s">
        <v>196</v>
      </c>
      <c r="BR264" s="1" t="s">
        <v>196</v>
      </c>
      <c r="BS264" s="1" t="s">
        <v>196</v>
      </c>
      <c r="BT264" s="1" t="s">
        <v>1080</v>
      </c>
      <c r="BU264" s="1" t="s">
        <v>196</v>
      </c>
      <c r="BV264" s="1" t="s">
        <v>196</v>
      </c>
      <c r="BW264" s="1" t="s">
        <v>196</v>
      </c>
      <c r="BX264" s="1" t="s">
        <v>196</v>
      </c>
      <c r="BY264" s="1" t="s">
        <v>196</v>
      </c>
      <c r="BZ264" s="1" t="s">
        <v>196</v>
      </c>
      <c r="CA264" s="1" t="s">
        <v>196</v>
      </c>
      <c r="CB264" s="1" t="s">
        <v>196</v>
      </c>
      <c r="CC264" s="1" t="s">
        <v>196</v>
      </c>
      <c r="CD264" s="1" t="s">
        <v>2826</v>
      </c>
      <c r="CE264" s="1" t="s">
        <v>196</v>
      </c>
      <c r="CF264" s="1" t="s">
        <v>196</v>
      </c>
      <c r="CG264" s="1" t="s">
        <v>196</v>
      </c>
      <c r="CH264" s="1" t="s">
        <v>196</v>
      </c>
      <c r="CI264" s="1" t="s">
        <v>196</v>
      </c>
      <c r="CJ264" s="1" t="s">
        <v>196</v>
      </c>
      <c r="CK264" s="1" t="s">
        <v>196</v>
      </c>
      <c r="CL264" s="1" t="s">
        <v>196</v>
      </c>
      <c r="CM264" s="1" t="s">
        <v>196</v>
      </c>
      <c r="CN264" s="1" t="s">
        <v>2824</v>
      </c>
      <c r="CO264" s="1" t="s">
        <v>196</v>
      </c>
      <c r="CP264" s="1" t="s">
        <v>196</v>
      </c>
      <c r="CQ264" s="1" t="s">
        <v>196</v>
      </c>
      <c r="CR264" s="1" t="s">
        <v>196</v>
      </c>
      <c r="CS264" s="1" t="s">
        <v>196</v>
      </c>
      <c r="CT264" s="1" t="s">
        <v>196</v>
      </c>
      <c r="CU264" s="1" t="s">
        <v>196</v>
      </c>
      <c r="CV264" s="1" t="s">
        <v>196</v>
      </c>
      <c r="CW264" s="1" t="s">
        <v>196</v>
      </c>
      <c r="CX264" s="1" t="s">
        <v>3221</v>
      </c>
      <c r="CY264" s="1" t="s">
        <v>3222</v>
      </c>
      <c r="CZ264" s="1" t="s">
        <v>3222</v>
      </c>
      <c r="DA264" s="1" t="s">
        <v>3374</v>
      </c>
      <c r="DB264" s="1" t="s">
        <v>3231</v>
      </c>
      <c r="DC264" s="1" t="s">
        <v>707</v>
      </c>
      <c r="DD264" s="1" t="s">
        <v>726</v>
      </c>
      <c r="DE264" s="1" t="s">
        <v>707</v>
      </c>
      <c r="DF264" s="1" t="s">
        <v>705</v>
      </c>
      <c r="DG264" s="1" t="s">
        <v>706</v>
      </c>
    </row>
    <row r="265" spans="1:111">
      <c r="A265" s="232" t="s">
        <v>4537</v>
      </c>
      <c r="B265" s="1" t="s">
        <v>699</v>
      </c>
      <c r="C265" s="1" t="s">
        <v>700</v>
      </c>
      <c r="D265" s="1" t="s">
        <v>851</v>
      </c>
      <c r="E265" s="1" t="s">
        <v>852</v>
      </c>
      <c r="F265" s="1" t="s">
        <v>855</v>
      </c>
      <c r="G265" s="1" t="s">
        <v>39</v>
      </c>
      <c r="H265" s="228">
        <v>46218</v>
      </c>
      <c r="I265" s="1" t="s">
        <v>580</v>
      </c>
      <c r="J265" s="1" t="s">
        <v>2833</v>
      </c>
      <c r="K265" s="1" t="s">
        <v>2858</v>
      </c>
      <c r="L265" s="1" t="s">
        <v>716</v>
      </c>
      <c r="M265" s="1" t="s">
        <v>717</v>
      </c>
      <c r="N265" s="1" t="s">
        <v>776</v>
      </c>
      <c r="O265" s="1" t="s">
        <v>777</v>
      </c>
      <c r="P265" s="1" t="s">
        <v>705</v>
      </c>
      <c r="Q265" s="1" t="s">
        <v>706</v>
      </c>
      <c r="R265" s="229">
        <v>0</v>
      </c>
      <c r="S265" s="229">
        <v>0.64930555555555558</v>
      </c>
      <c r="T265" s="1" t="s">
        <v>707</v>
      </c>
      <c r="U265" s="1" t="s">
        <v>196</v>
      </c>
      <c r="V265" s="1" t="s">
        <v>196</v>
      </c>
      <c r="W265" s="1" t="s">
        <v>196</v>
      </c>
      <c r="X265" s="1" t="s">
        <v>196</v>
      </c>
      <c r="Y265" s="1" t="s">
        <v>196</v>
      </c>
      <c r="Z265" s="1" t="s">
        <v>196</v>
      </c>
      <c r="AA265" s="1" t="s">
        <v>707</v>
      </c>
      <c r="AB265" s="1" t="s">
        <v>707</v>
      </c>
      <c r="AC265" s="1" t="s">
        <v>737</v>
      </c>
      <c r="AD265" s="1" t="s">
        <v>1198</v>
      </c>
      <c r="AE265" s="1" t="s">
        <v>2939</v>
      </c>
      <c r="AF265" s="1" t="s">
        <v>838</v>
      </c>
      <c r="AG265" s="1" t="s">
        <v>88</v>
      </c>
      <c r="AH265" s="1" t="s">
        <v>14</v>
      </c>
      <c r="AI265" s="1" t="s">
        <v>826</v>
      </c>
      <c r="AJ265" s="1" t="s">
        <v>276</v>
      </c>
      <c r="AK265" s="1" t="s">
        <v>88</v>
      </c>
      <c r="AL265" s="1" t="s">
        <v>14</v>
      </c>
      <c r="AM265" s="1">
        <v>1600</v>
      </c>
      <c r="AN265" s="1">
        <v>400</v>
      </c>
      <c r="AO265" s="1">
        <v>0</v>
      </c>
      <c r="AP265" s="1">
        <v>400</v>
      </c>
      <c r="AQ265" s="1">
        <v>800</v>
      </c>
      <c r="AR265" s="228">
        <v>46216</v>
      </c>
      <c r="AS265" s="228">
        <v>46219</v>
      </c>
      <c r="AT265" s="228">
        <v>46219</v>
      </c>
      <c r="AU265" s="228">
        <v>46219</v>
      </c>
      <c r="AV265" s="1" t="s">
        <v>366</v>
      </c>
      <c r="AW265" s="1" t="s">
        <v>196</v>
      </c>
      <c r="AX265" s="1" t="s">
        <v>196</v>
      </c>
      <c r="AY265" s="1" t="s">
        <v>710</v>
      </c>
      <c r="AZ265" s="1" t="s">
        <v>711</v>
      </c>
      <c r="BA265" s="1" t="s">
        <v>196</v>
      </c>
      <c r="BB265" s="228">
        <v>46224</v>
      </c>
      <c r="BC265" s="228">
        <v>46219</v>
      </c>
      <c r="BD265" s="1" t="s">
        <v>712</v>
      </c>
      <c r="BE265" s="228">
        <v>46218</v>
      </c>
      <c r="BF265" s="1" t="s">
        <v>712</v>
      </c>
      <c r="BG265" s="228">
        <v>46220</v>
      </c>
      <c r="BH265" s="1">
        <v>400</v>
      </c>
      <c r="BI265" s="1">
        <v>800</v>
      </c>
      <c r="BJ265" s="1" t="s">
        <v>2835</v>
      </c>
      <c r="BK265" s="1" t="s">
        <v>196</v>
      </c>
      <c r="BL265" s="1" t="s">
        <v>196</v>
      </c>
      <c r="BM265" s="1" t="s">
        <v>196</v>
      </c>
      <c r="BN265" s="1" t="s">
        <v>196</v>
      </c>
      <c r="BO265" s="1" t="s">
        <v>196</v>
      </c>
      <c r="BP265" s="1" t="s">
        <v>196</v>
      </c>
      <c r="BQ265" s="1" t="s">
        <v>196</v>
      </c>
      <c r="BR265" s="1" t="s">
        <v>196</v>
      </c>
      <c r="BS265" s="1" t="s">
        <v>196</v>
      </c>
      <c r="BT265" s="1" t="s">
        <v>2939</v>
      </c>
      <c r="BU265" s="1" t="s">
        <v>196</v>
      </c>
      <c r="BV265" s="1" t="s">
        <v>196</v>
      </c>
      <c r="BW265" s="1" t="s">
        <v>196</v>
      </c>
      <c r="BX265" s="1" t="s">
        <v>196</v>
      </c>
      <c r="BY265" s="1" t="s">
        <v>196</v>
      </c>
      <c r="BZ265" s="1" t="s">
        <v>196</v>
      </c>
      <c r="CA265" s="1" t="s">
        <v>196</v>
      </c>
      <c r="CB265" s="1" t="s">
        <v>196</v>
      </c>
      <c r="CC265" s="1" t="s">
        <v>196</v>
      </c>
      <c r="CD265" s="1" t="s">
        <v>827</v>
      </c>
      <c r="CE265" s="1" t="s">
        <v>196</v>
      </c>
      <c r="CF265" s="1" t="s">
        <v>196</v>
      </c>
      <c r="CG265" s="1" t="s">
        <v>196</v>
      </c>
      <c r="CH265" s="1" t="s">
        <v>196</v>
      </c>
      <c r="CI265" s="1" t="s">
        <v>196</v>
      </c>
      <c r="CJ265" s="1" t="s">
        <v>196</v>
      </c>
      <c r="CK265" s="1" t="s">
        <v>196</v>
      </c>
      <c r="CL265" s="1" t="s">
        <v>196</v>
      </c>
      <c r="CM265" s="1" t="s">
        <v>196</v>
      </c>
      <c r="CN265" s="1" t="s">
        <v>826</v>
      </c>
      <c r="CO265" s="1" t="s">
        <v>196</v>
      </c>
      <c r="CP265" s="1" t="s">
        <v>196</v>
      </c>
      <c r="CQ265" s="1" t="s">
        <v>196</v>
      </c>
      <c r="CR265" s="1" t="s">
        <v>196</v>
      </c>
      <c r="CS265" s="1" t="s">
        <v>196</v>
      </c>
      <c r="CT265" s="1" t="s">
        <v>196</v>
      </c>
      <c r="CU265" s="1" t="s">
        <v>196</v>
      </c>
      <c r="CV265" s="1" t="s">
        <v>196</v>
      </c>
      <c r="CW265" s="1" t="s">
        <v>196</v>
      </c>
      <c r="CX265" s="1" t="s">
        <v>3221</v>
      </c>
      <c r="CY265" s="1" t="s">
        <v>3222</v>
      </c>
      <c r="CZ265" s="1" t="s">
        <v>3222</v>
      </c>
      <c r="DA265" s="1" t="s">
        <v>3234</v>
      </c>
      <c r="DB265" s="1" t="s">
        <v>3308</v>
      </c>
      <c r="DC265" s="1" t="s">
        <v>707</v>
      </c>
      <c r="DD265" s="1" t="s">
        <v>707</v>
      </c>
      <c r="DE265" s="1" t="s">
        <v>707</v>
      </c>
      <c r="DF265" s="1" t="s">
        <v>705</v>
      </c>
      <c r="DG265" s="1" t="s">
        <v>706</v>
      </c>
    </row>
    <row r="266" spans="1:111">
      <c r="A266" s="232" t="s">
        <v>4537</v>
      </c>
      <c r="B266" s="1" t="s">
        <v>699</v>
      </c>
      <c r="C266" s="1" t="s">
        <v>700</v>
      </c>
      <c r="D266" s="1" t="s">
        <v>851</v>
      </c>
      <c r="E266" s="1" t="s">
        <v>852</v>
      </c>
      <c r="F266" s="1" t="s">
        <v>855</v>
      </c>
      <c r="G266" s="1" t="s">
        <v>39</v>
      </c>
      <c r="H266" s="228">
        <v>46218</v>
      </c>
      <c r="I266" s="1" t="s">
        <v>581</v>
      </c>
      <c r="J266" s="1" t="s">
        <v>2836</v>
      </c>
      <c r="K266" s="1" t="s">
        <v>2859</v>
      </c>
      <c r="L266" s="1" t="s">
        <v>716</v>
      </c>
      <c r="M266" s="1" t="s">
        <v>717</v>
      </c>
      <c r="N266" s="1" t="s">
        <v>776</v>
      </c>
      <c r="O266" s="1" t="s">
        <v>777</v>
      </c>
      <c r="P266" s="1" t="s">
        <v>705</v>
      </c>
      <c r="Q266" s="1" t="s">
        <v>706</v>
      </c>
      <c r="R266" s="229">
        <v>0</v>
      </c>
      <c r="S266" s="229">
        <v>0.66388888888888886</v>
      </c>
      <c r="T266" s="1" t="s">
        <v>707</v>
      </c>
      <c r="U266" s="1" t="s">
        <v>196</v>
      </c>
      <c r="V266" s="1" t="s">
        <v>196</v>
      </c>
      <c r="W266" s="1" t="s">
        <v>196</v>
      </c>
      <c r="X266" s="1" t="s">
        <v>196</v>
      </c>
      <c r="Y266" s="1" t="s">
        <v>196</v>
      </c>
      <c r="Z266" s="1" t="s">
        <v>196</v>
      </c>
      <c r="AA266" s="1" t="s">
        <v>707</v>
      </c>
      <c r="AB266" s="1" t="s">
        <v>707</v>
      </c>
      <c r="AC266" s="1" t="s">
        <v>987</v>
      </c>
      <c r="AD266" s="1" t="s">
        <v>2031</v>
      </c>
      <c r="AE266" s="1" t="s">
        <v>2838</v>
      </c>
      <c r="AF266" s="1" t="s">
        <v>838</v>
      </c>
      <c r="AG266" s="1" t="s">
        <v>88</v>
      </c>
      <c r="AH266" s="1" t="s">
        <v>14</v>
      </c>
      <c r="AI266" s="1" t="s">
        <v>826</v>
      </c>
      <c r="AJ266" s="1" t="s">
        <v>276</v>
      </c>
      <c r="AK266" s="1" t="s">
        <v>88</v>
      </c>
      <c r="AL266" s="1" t="s">
        <v>14</v>
      </c>
      <c r="AM266" s="1">
        <v>2400</v>
      </c>
      <c r="AN266" s="1">
        <v>600</v>
      </c>
      <c r="AO266" s="1">
        <v>0</v>
      </c>
      <c r="AP266" s="1">
        <v>600</v>
      </c>
      <c r="AQ266" s="1">
        <v>1200</v>
      </c>
      <c r="AR266" s="228">
        <v>46217</v>
      </c>
      <c r="AS266" s="228">
        <v>46224</v>
      </c>
      <c r="AT266" s="228">
        <v>46219</v>
      </c>
      <c r="AU266" s="228">
        <v>46219</v>
      </c>
      <c r="AV266" s="1" t="s">
        <v>366</v>
      </c>
      <c r="AW266" s="1" t="s">
        <v>196</v>
      </c>
      <c r="AX266" s="1" t="s">
        <v>196</v>
      </c>
      <c r="AY266" s="1" t="s">
        <v>710</v>
      </c>
      <c r="AZ266" s="1" t="s">
        <v>711</v>
      </c>
      <c r="BA266" s="1" t="s">
        <v>196</v>
      </c>
      <c r="BB266" s="228">
        <v>46224</v>
      </c>
      <c r="BC266" s="228">
        <v>46219</v>
      </c>
      <c r="BD266" s="1" t="s">
        <v>712</v>
      </c>
      <c r="BE266" s="228">
        <v>46218</v>
      </c>
      <c r="BF266" s="1" t="s">
        <v>712</v>
      </c>
      <c r="BG266" s="228">
        <v>46220</v>
      </c>
      <c r="BH266" s="1">
        <v>600</v>
      </c>
      <c r="BI266" s="1">
        <v>1200</v>
      </c>
      <c r="BJ266" s="1" t="s">
        <v>2839</v>
      </c>
      <c r="BK266" s="1" t="s">
        <v>196</v>
      </c>
      <c r="BL266" s="1" t="s">
        <v>196</v>
      </c>
      <c r="BM266" s="1" t="s">
        <v>196</v>
      </c>
      <c r="BN266" s="1" t="s">
        <v>196</v>
      </c>
      <c r="BO266" s="1" t="s">
        <v>196</v>
      </c>
      <c r="BP266" s="1" t="s">
        <v>196</v>
      </c>
      <c r="BQ266" s="1" t="s">
        <v>196</v>
      </c>
      <c r="BR266" s="1" t="s">
        <v>196</v>
      </c>
      <c r="BS266" s="1" t="s">
        <v>196</v>
      </c>
      <c r="BT266" s="1" t="s">
        <v>2838</v>
      </c>
      <c r="BU266" s="1" t="s">
        <v>196</v>
      </c>
      <c r="BV266" s="1" t="s">
        <v>196</v>
      </c>
      <c r="BW266" s="1" t="s">
        <v>196</v>
      </c>
      <c r="BX266" s="1" t="s">
        <v>196</v>
      </c>
      <c r="BY266" s="1" t="s">
        <v>196</v>
      </c>
      <c r="BZ266" s="1" t="s">
        <v>196</v>
      </c>
      <c r="CA266" s="1" t="s">
        <v>196</v>
      </c>
      <c r="CB266" s="1" t="s">
        <v>196</v>
      </c>
      <c r="CC266" s="1" t="s">
        <v>196</v>
      </c>
      <c r="CD266" s="1" t="s">
        <v>827</v>
      </c>
      <c r="CE266" s="1" t="s">
        <v>196</v>
      </c>
      <c r="CF266" s="1" t="s">
        <v>196</v>
      </c>
      <c r="CG266" s="1" t="s">
        <v>196</v>
      </c>
      <c r="CH266" s="1" t="s">
        <v>196</v>
      </c>
      <c r="CI266" s="1" t="s">
        <v>196</v>
      </c>
      <c r="CJ266" s="1" t="s">
        <v>196</v>
      </c>
      <c r="CK266" s="1" t="s">
        <v>196</v>
      </c>
      <c r="CL266" s="1" t="s">
        <v>196</v>
      </c>
      <c r="CM266" s="1" t="s">
        <v>196</v>
      </c>
      <c r="CN266" s="1" t="s">
        <v>826</v>
      </c>
      <c r="CO266" s="1" t="s">
        <v>196</v>
      </c>
      <c r="CP266" s="1" t="s">
        <v>196</v>
      </c>
      <c r="CQ266" s="1" t="s">
        <v>196</v>
      </c>
      <c r="CR266" s="1" t="s">
        <v>196</v>
      </c>
      <c r="CS266" s="1" t="s">
        <v>196</v>
      </c>
      <c r="CT266" s="1" t="s">
        <v>196</v>
      </c>
      <c r="CU266" s="1" t="s">
        <v>196</v>
      </c>
      <c r="CV266" s="1" t="s">
        <v>196</v>
      </c>
      <c r="CW266" s="1" t="s">
        <v>196</v>
      </c>
      <c r="CX266" s="1" t="s">
        <v>3221</v>
      </c>
      <c r="CY266" s="1" t="s">
        <v>3222</v>
      </c>
      <c r="CZ266" s="1" t="s">
        <v>3222</v>
      </c>
      <c r="DA266" s="1" t="s">
        <v>3308</v>
      </c>
      <c r="DB266" s="1" t="s">
        <v>3375</v>
      </c>
      <c r="DC266" s="1" t="s">
        <v>707</v>
      </c>
      <c r="DD266" s="1" t="s">
        <v>707</v>
      </c>
      <c r="DE266" s="1" t="s">
        <v>707</v>
      </c>
      <c r="DF266" s="1" t="s">
        <v>705</v>
      </c>
      <c r="DG266" s="1" t="s">
        <v>706</v>
      </c>
    </row>
    <row r="267" spans="1:111">
      <c r="A267" s="232" t="s">
        <v>4537</v>
      </c>
      <c r="B267" s="1" t="s">
        <v>699</v>
      </c>
      <c r="C267" s="1" t="s">
        <v>700</v>
      </c>
      <c r="D267" s="1" t="s">
        <v>851</v>
      </c>
      <c r="E267" s="1" t="s">
        <v>852</v>
      </c>
      <c r="F267" s="1" t="s">
        <v>855</v>
      </c>
      <c r="G267" s="1" t="s">
        <v>39</v>
      </c>
      <c r="H267" s="228">
        <v>46218</v>
      </c>
      <c r="I267" s="1" t="s">
        <v>222</v>
      </c>
      <c r="J267" s="1" t="s">
        <v>2827</v>
      </c>
      <c r="K267" s="1" t="s">
        <v>2860</v>
      </c>
      <c r="L267" s="1" t="s">
        <v>716</v>
      </c>
      <c r="M267" s="1" t="s">
        <v>717</v>
      </c>
      <c r="N267" s="1" t="s">
        <v>776</v>
      </c>
      <c r="O267" s="1" t="s">
        <v>777</v>
      </c>
      <c r="P267" s="1" t="s">
        <v>705</v>
      </c>
      <c r="Q267" s="1" t="s">
        <v>706</v>
      </c>
      <c r="R267" s="229">
        <v>0</v>
      </c>
      <c r="S267" s="229">
        <v>0.66874999999999996</v>
      </c>
      <c r="T267" s="1" t="s">
        <v>707</v>
      </c>
      <c r="U267" s="1" t="s">
        <v>196</v>
      </c>
      <c r="V267" s="1" t="s">
        <v>196</v>
      </c>
      <c r="W267" s="1" t="s">
        <v>196</v>
      </c>
      <c r="X267" s="1" t="s">
        <v>196</v>
      </c>
      <c r="Y267" s="1" t="s">
        <v>196</v>
      </c>
      <c r="Z267" s="1" t="s">
        <v>196</v>
      </c>
      <c r="AA267" s="1" t="s">
        <v>707</v>
      </c>
      <c r="AB267" s="1" t="s">
        <v>707</v>
      </c>
      <c r="AC267" s="1" t="s">
        <v>992</v>
      </c>
      <c r="AD267" s="1" t="s">
        <v>2031</v>
      </c>
      <c r="AE267" s="1" t="s">
        <v>2829</v>
      </c>
      <c r="AF267" s="1" t="s">
        <v>276</v>
      </c>
      <c r="AG267" s="1" t="s">
        <v>91</v>
      </c>
      <c r="AH267" s="1" t="s">
        <v>14</v>
      </c>
      <c r="AI267" s="1" t="s">
        <v>1252</v>
      </c>
      <c r="AJ267" s="1" t="s">
        <v>276</v>
      </c>
      <c r="AK267" s="1" t="s">
        <v>91</v>
      </c>
      <c r="AL267" s="1" t="s">
        <v>281</v>
      </c>
      <c r="AM267" s="1">
        <v>400</v>
      </c>
      <c r="AN267" s="1">
        <v>200</v>
      </c>
      <c r="AO267" s="1">
        <v>0</v>
      </c>
      <c r="AP267" s="1">
        <v>200</v>
      </c>
      <c r="AQ267" s="1">
        <v>400</v>
      </c>
      <c r="AR267" s="228">
        <v>46216</v>
      </c>
      <c r="AS267" s="228">
        <v>46221</v>
      </c>
      <c r="AT267" s="228">
        <v>46219</v>
      </c>
      <c r="AU267" s="228">
        <v>46219</v>
      </c>
      <c r="AV267" s="1" t="s">
        <v>2825</v>
      </c>
      <c r="AW267" s="1" t="s">
        <v>196</v>
      </c>
      <c r="AX267" s="1" t="s">
        <v>196</v>
      </c>
      <c r="AY267" s="1" t="s">
        <v>710</v>
      </c>
      <c r="AZ267" s="1" t="s">
        <v>711</v>
      </c>
      <c r="BA267" s="1" t="s">
        <v>196</v>
      </c>
      <c r="BB267" s="228">
        <v>46221</v>
      </c>
      <c r="BC267" s="228">
        <v>46221</v>
      </c>
      <c r="BD267" s="1" t="s">
        <v>712</v>
      </c>
      <c r="BE267" s="228">
        <v>46218</v>
      </c>
      <c r="BF267" s="1" t="s">
        <v>712</v>
      </c>
      <c r="BG267" s="228">
        <v>46218</v>
      </c>
      <c r="BH267" s="1">
        <v>200</v>
      </c>
      <c r="BI267" s="1">
        <v>400</v>
      </c>
      <c r="BJ267" s="1" t="s">
        <v>2830</v>
      </c>
      <c r="BK267" s="1" t="s">
        <v>196</v>
      </c>
      <c r="BL267" s="1" t="s">
        <v>196</v>
      </c>
      <c r="BM267" s="1" t="s">
        <v>196</v>
      </c>
      <c r="BN267" s="1" t="s">
        <v>196</v>
      </c>
      <c r="BO267" s="1" t="s">
        <v>196</v>
      </c>
      <c r="BP267" s="1" t="s">
        <v>196</v>
      </c>
      <c r="BQ267" s="1" t="s">
        <v>196</v>
      </c>
      <c r="BR267" s="1" t="s">
        <v>196</v>
      </c>
      <c r="BS267" s="1" t="s">
        <v>196</v>
      </c>
      <c r="BT267" s="1" t="s">
        <v>2829</v>
      </c>
      <c r="BU267" s="1" t="s">
        <v>196</v>
      </c>
      <c r="BV267" s="1" t="s">
        <v>196</v>
      </c>
      <c r="BW267" s="1" t="s">
        <v>196</v>
      </c>
      <c r="BX267" s="1" t="s">
        <v>196</v>
      </c>
      <c r="BY267" s="1" t="s">
        <v>196</v>
      </c>
      <c r="BZ267" s="1" t="s">
        <v>196</v>
      </c>
      <c r="CA267" s="1" t="s">
        <v>196</v>
      </c>
      <c r="CB267" s="1" t="s">
        <v>196</v>
      </c>
      <c r="CC267" s="1" t="s">
        <v>196</v>
      </c>
      <c r="CD267" s="1" t="s">
        <v>1061</v>
      </c>
      <c r="CE267" s="1" t="s">
        <v>196</v>
      </c>
      <c r="CF267" s="1" t="s">
        <v>196</v>
      </c>
      <c r="CG267" s="1" t="s">
        <v>196</v>
      </c>
      <c r="CH267" s="1" t="s">
        <v>196</v>
      </c>
      <c r="CI267" s="1" t="s">
        <v>196</v>
      </c>
      <c r="CJ267" s="1" t="s">
        <v>196</v>
      </c>
      <c r="CK267" s="1" t="s">
        <v>196</v>
      </c>
      <c r="CL267" s="1" t="s">
        <v>196</v>
      </c>
      <c r="CM267" s="1" t="s">
        <v>196</v>
      </c>
      <c r="CN267" s="1" t="s">
        <v>1252</v>
      </c>
      <c r="CO267" s="1" t="s">
        <v>196</v>
      </c>
      <c r="CP267" s="1" t="s">
        <v>196</v>
      </c>
      <c r="CQ267" s="1" t="s">
        <v>196</v>
      </c>
      <c r="CR267" s="1" t="s">
        <v>196</v>
      </c>
      <c r="CS267" s="1" t="s">
        <v>196</v>
      </c>
      <c r="CT267" s="1" t="s">
        <v>196</v>
      </c>
      <c r="CU267" s="1" t="s">
        <v>196</v>
      </c>
      <c r="CV267" s="1" t="s">
        <v>196</v>
      </c>
      <c r="CW267" s="1" t="s">
        <v>196</v>
      </c>
      <c r="CX267" s="1" t="s">
        <v>3221</v>
      </c>
      <c r="CY267" s="1" t="s">
        <v>3222</v>
      </c>
      <c r="CZ267" s="1" t="s">
        <v>3222</v>
      </c>
      <c r="DA267" s="1" t="s">
        <v>3375</v>
      </c>
      <c r="DB267" s="1" t="s">
        <v>3374</v>
      </c>
      <c r="DC267" s="1" t="s">
        <v>707</v>
      </c>
      <c r="DD267" s="1" t="s">
        <v>707</v>
      </c>
      <c r="DE267" s="1" t="s">
        <v>707</v>
      </c>
      <c r="DF267" s="1" t="s">
        <v>705</v>
      </c>
      <c r="DG267" s="1" t="s">
        <v>706</v>
      </c>
    </row>
    <row r="268" spans="1:111">
      <c r="A268" s="232" t="s">
        <v>4537</v>
      </c>
      <c r="B268" s="1" t="s">
        <v>699</v>
      </c>
      <c r="C268" s="1" t="s">
        <v>700</v>
      </c>
      <c r="D268" s="1" t="s">
        <v>869</v>
      </c>
      <c r="E268" s="1" t="s">
        <v>870</v>
      </c>
      <c r="F268" s="1" t="s">
        <v>848</v>
      </c>
      <c r="G268" s="1" t="s">
        <v>284</v>
      </c>
      <c r="H268" s="228">
        <v>46218</v>
      </c>
      <c r="I268" s="1" t="s">
        <v>147</v>
      </c>
      <c r="J268" s="1" t="s">
        <v>2852</v>
      </c>
      <c r="K268" s="1" t="s">
        <v>2868</v>
      </c>
      <c r="L268" s="1" t="s">
        <v>776</v>
      </c>
      <c r="M268" s="1" t="s">
        <v>777</v>
      </c>
      <c r="N268" s="1" t="s">
        <v>705</v>
      </c>
      <c r="O268" s="1" t="s">
        <v>706</v>
      </c>
      <c r="P268" s="1" t="s">
        <v>196</v>
      </c>
      <c r="Q268" s="1" t="s">
        <v>196</v>
      </c>
      <c r="R268" s="229">
        <v>0</v>
      </c>
      <c r="S268" s="229">
        <v>0.4909722222222222</v>
      </c>
      <c r="T268" s="1" t="s">
        <v>707</v>
      </c>
      <c r="U268" s="1" t="s">
        <v>196</v>
      </c>
      <c r="V268" s="1" t="s">
        <v>196</v>
      </c>
      <c r="W268" s="1" t="s">
        <v>196</v>
      </c>
      <c r="X268" s="1" t="s">
        <v>196</v>
      </c>
      <c r="Y268" s="1" t="s">
        <v>196</v>
      </c>
      <c r="Z268" s="1" t="s">
        <v>196</v>
      </c>
      <c r="AA268" s="1" t="s">
        <v>707</v>
      </c>
      <c r="AB268" s="1" t="s">
        <v>707</v>
      </c>
      <c r="AC268" s="1" t="s">
        <v>815</v>
      </c>
      <c r="AD268" s="1" t="s">
        <v>898</v>
      </c>
      <c r="AE268" s="1" t="s">
        <v>858</v>
      </c>
      <c r="AF268" s="1" t="s">
        <v>276</v>
      </c>
      <c r="AG268" s="1" t="s">
        <v>91</v>
      </c>
      <c r="AH268" s="1" t="s">
        <v>14</v>
      </c>
      <c r="AI268" s="1" t="s">
        <v>1252</v>
      </c>
      <c r="AJ268" s="1" t="s">
        <v>276</v>
      </c>
      <c r="AK268" s="1" t="s">
        <v>91</v>
      </c>
      <c r="AL268" s="1" t="s">
        <v>281</v>
      </c>
      <c r="AM268" s="1">
        <v>4000</v>
      </c>
      <c r="AN268" s="1">
        <v>2000</v>
      </c>
      <c r="AO268" s="1">
        <v>0</v>
      </c>
      <c r="AP268" s="1">
        <v>2000</v>
      </c>
      <c r="AQ268" s="1">
        <v>2000</v>
      </c>
      <c r="AR268" s="228">
        <v>46216</v>
      </c>
      <c r="AS268" s="228">
        <v>46221</v>
      </c>
      <c r="AT268" s="228">
        <v>46219</v>
      </c>
      <c r="AU268" s="228">
        <v>46220</v>
      </c>
      <c r="AV268" s="1" t="s">
        <v>1078</v>
      </c>
      <c r="AW268" s="1" t="s">
        <v>196</v>
      </c>
      <c r="AX268" s="1" t="s">
        <v>196</v>
      </c>
      <c r="AY268" s="1" t="s">
        <v>710</v>
      </c>
      <c r="AZ268" s="1" t="s">
        <v>711</v>
      </c>
      <c r="BA268" s="1" t="s">
        <v>196</v>
      </c>
      <c r="BB268" s="228">
        <v>46221</v>
      </c>
      <c r="BC268" s="228">
        <v>46221</v>
      </c>
      <c r="BD268" s="1" t="s">
        <v>712</v>
      </c>
      <c r="BE268" s="228">
        <v>46218</v>
      </c>
      <c r="BF268" s="1" t="s">
        <v>712</v>
      </c>
      <c r="BG268" s="228">
        <v>46218</v>
      </c>
      <c r="BH268" s="1">
        <v>2000</v>
      </c>
      <c r="BI268" s="1">
        <v>2000</v>
      </c>
      <c r="BJ268" s="1" t="s">
        <v>1057</v>
      </c>
      <c r="BK268" s="1" t="s">
        <v>196</v>
      </c>
      <c r="BL268" s="1" t="s">
        <v>196</v>
      </c>
      <c r="BM268" s="1" t="s">
        <v>196</v>
      </c>
      <c r="BN268" s="1" t="s">
        <v>196</v>
      </c>
      <c r="BO268" s="1" t="s">
        <v>196</v>
      </c>
      <c r="BP268" s="1" t="s">
        <v>196</v>
      </c>
      <c r="BQ268" s="1" t="s">
        <v>196</v>
      </c>
      <c r="BR268" s="1" t="s">
        <v>196</v>
      </c>
      <c r="BS268" s="1" t="s">
        <v>196</v>
      </c>
      <c r="BT268" s="1" t="s">
        <v>858</v>
      </c>
      <c r="BU268" s="1" t="s">
        <v>196</v>
      </c>
      <c r="BV268" s="1" t="s">
        <v>196</v>
      </c>
      <c r="BW268" s="1" t="s">
        <v>196</v>
      </c>
      <c r="BX268" s="1" t="s">
        <v>196</v>
      </c>
      <c r="BY268" s="1" t="s">
        <v>196</v>
      </c>
      <c r="BZ268" s="1" t="s">
        <v>196</v>
      </c>
      <c r="CA268" s="1" t="s">
        <v>196</v>
      </c>
      <c r="CB268" s="1" t="s">
        <v>196</v>
      </c>
      <c r="CC268" s="1" t="s">
        <v>196</v>
      </c>
      <c r="CD268" s="1" t="s">
        <v>1061</v>
      </c>
      <c r="CE268" s="1" t="s">
        <v>196</v>
      </c>
      <c r="CF268" s="1" t="s">
        <v>196</v>
      </c>
      <c r="CG268" s="1" t="s">
        <v>196</v>
      </c>
      <c r="CH268" s="1" t="s">
        <v>196</v>
      </c>
      <c r="CI268" s="1" t="s">
        <v>196</v>
      </c>
      <c r="CJ268" s="1" t="s">
        <v>196</v>
      </c>
      <c r="CK268" s="1" t="s">
        <v>196</v>
      </c>
      <c r="CL268" s="1" t="s">
        <v>196</v>
      </c>
      <c r="CM268" s="1" t="s">
        <v>196</v>
      </c>
      <c r="CN268" s="1" t="s">
        <v>1252</v>
      </c>
      <c r="CO268" s="1" t="s">
        <v>196</v>
      </c>
      <c r="CP268" s="1" t="s">
        <v>196</v>
      </c>
      <c r="CQ268" s="1" t="s">
        <v>196</v>
      </c>
      <c r="CR268" s="1" t="s">
        <v>196</v>
      </c>
      <c r="CS268" s="1" t="s">
        <v>196</v>
      </c>
      <c r="CT268" s="1" t="s">
        <v>196</v>
      </c>
      <c r="CU268" s="1" t="s">
        <v>196</v>
      </c>
      <c r="CV268" s="1" t="s">
        <v>196</v>
      </c>
      <c r="CW268" s="1" t="s">
        <v>196</v>
      </c>
      <c r="CX268" s="1" t="s">
        <v>3249</v>
      </c>
      <c r="CY268" s="1" t="s">
        <v>3222</v>
      </c>
      <c r="CZ268" s="1" t="s">
        <v>3222</v>
      </c>
      <c r="DA268" s="1" t="s">
        <v>3365</v>
      </c>
      <c r="DB268" s="1" t="s">
        <v>3312</v>
      </c>
      <c r="DC268" s="1" t="s">
        <v>707</v>
      </c>
      <c r="DD268" s="1" t="s">
        <v>843</v>
      </c>
      <c r="DE268" s="1" t="s">
        <v>707</v>
      </c>
      <c r="DF268" s="1" t="s">
        <v>776</v>
      </c>
      <c r="DG268" s="1" t="s">
        <v>777</v>
      </c>
    </row>
    <row r="269" spans="1:111">
      <c r="A269" s="232" t="s">
        <v>4537</v>
      </c>
      <c r="B269" s="1" t="s">
        <v>699</v>
      </c>
      <c r="C269" s="1" t="s">
        <v>700</v>
      </c>
      <c r="D269" s="1" t="s">
        <v>869</v>
      </c>
      <c r="E269" s="1" t="s">
        <v>870</v>
      </c>
      <c r="F269" s="1" t="s">
        <v>848</v>
      </c>
      <c r="G269" s="1" t="s">
        <v>284</v>
      </c>
      <c r="H269" s="228">
        <v>46218</v>
      </c>
      <c r="I269" s="1" t="s">
        <v>568</v>
      </c>
      <c r="J269" s="1" t="s">
        <v>2822</v>
      </c>
      <c r="K269" s="1" t="s">
        <v>2869</v>
      </c>
      <c r="L269" s="1" t="s">
        <v>776</v>
      </c>
      <c r="M269" s="1" t="s">
        <v>777</v>
      </c>
      <c r="N269" s="1" t="s">
        <v>705</v>
      </c>
      <c r="O269" s="1" t="s">
        <v>706</v>
      </c>
      <c r="P269" s="1" t="s">
        <v>196</v>
      </c>
      <c r="Q269" s="1" t="s">
        <v>196</v>
      </c>
      <c r="R269" s="229">
        <v>0</v>
      </c>
      <c r="S269" s="229">
        <v>0.40069444444444446</v>
      </c>
      <c r="T269" s="1" t="s">
        <v>707</v>
      </c>
      <c r="U269" s="1" t="s">
        <v>196</v>
      </c>
      <c r="V269" s="1" t="s">
        <v>196</v>
      </c>
      <c r="W269" s="1" t="s">
        <v>196</v>
      </c>
      <c r="X269" s="1" t="s">
        <v>196</v>
      </c>
      <c r="Y269" s="1" t="s">
        <v>196</v>
      </c>
      <c r="Z269" s="1" t="s">
        <v>196</v>
      </c>
      <c r="AA269" s="1" t="s">
        <v>707</v>
      </c>
      <c r="AB269" s="1" t="s">
        <v>707</v>
      </c>
      <c r="AC269" s="1" t="s">
        <v>2870</v>
      </c>
      <c r="AD269" s="1" t="s">
        <v>740</v>
      </c>
      <c r="AE269" s="1" t="s">
        <v>1080</v>
      </c>
      <c r="AF269" s="1" t="s">
        <v>276</v>
      </c>
      <c r="AG269" s="1" t="s">
        <v>91</v>
      </c>
      <c r="AH269" s="1" t="s">
        <v>14</v>
      </c>
      <c r="AI269" s="1" t="s">
        <v>2824</v>
      </c>
      <c r="AJ269" s="1" t="s">
        <v>276</v>
      </c>
      <c r="AK269" s="1" t="s">
        <v>91</v>
      </c>
      <c r="AL269" s="1" t="s">
        <v>281</v>
      </c>
      <c r="AM269" s="1">
        <v>400</v>
      </c>
      <c r="AN269" s="1">
        <v>200</v>
      </c>
      <c r="AO269" s="1">
        <v>0</v>
      </c>
      <c r="AP269" s="1">
        <v>200</v>
      </c>
      <c r="AQ269" s="1">
        <v>200</v>
      </c>
      <c r="AR269" s="228">
        <v>46216</v>
      </c>
      <c r="AS269" s="228">
        <v>46225</v>
      </c>
      <c r="AT269" s="228">
        <v>46220</v>
      </c>
      <c r="AU269" s="228">
        <v>46220</v>
      </c>
      <c r="AV269" s="1" t="s">
        <v>2825</v>
      </c>
      <c r="AW269" s="1" t="s">
        <v>196</v>
      </c>
      <c r="AX269" s="1" t="s">
        <v>196</v>
      </c>
      <c r="AY269" s="1" t="s">
        <v>710</v>
      </c>
      <c r="AZ269" s="1" t="s">
        <v>711</v>
      </c>
      <c r="BA269" s="1" t="s">
        <v>196</v>
      </c>
      <c r="BB269" s="228">
        <v>46225</v>
      </c>
      <c r="BC269" s="228">
        <v>46225</v>
      </c>
      <c r="BD269" s="1" t="s">
        <v>712</v>
      </c>
      <c r="BE269" s="228">
        <v>46218</v>
      </c>
      <c r="BF269" s="1" t="s">
        <v>712</v>
      </c>
      <c r="BG269" s="228">
        <v>46218</v>
      </c>
      <c r="BH269" s="1">
        <v>200</v>
      </c>
      <c r="BI269" s="1">
        <v>200</v>
      </c>
      <c r="BJ269" s="1" t="s">
        <v>1082</v>
      </c>
      <c r="BK269" s="1" t="s">
        <v>196</v>
      </c>
      <c r="BL269" s="1" t="s">
        <v>196</v>
      </c>
      <c r="BM269" s="1" t="s">
        <v>196</v>
      </c>
      <c r="BN269" s="1" t="s">
        <v>196</v>
      </c>
      <c r="BO269" s="1" t="s">
        <v>196</v>
      </c>
      <c r="BP269" s="1" t="s">
        <v>196</v>
      </c>
      <c r="BQ269" s="1" t="s">
        <v>196</v>
      </c>
      <c r="BR269" s="1" t="s">
        <v>196</v>
      </c>
      <c r="BS269" s="1" t="s">
        <v>196</v>
      </c>
      <c r="BT269" s="1" t="s">
        <v>1080</v>
      </c>
      <c r="BU269" s="1" t="s">
        <v>196</v>
      </c>
      <c r="BV269" s="1" t="s">
        <v>196</v>
      </c>
      <c r="BW269" s="1" t="s">
        <v>196</v>
      </c>
      <c r="BX269" s="1" t="s">
        <v>196</v>
      </c>
      <c r="BY269" s="1" t="s">
        <v>196</v>
      </c>
      <c r="BZ269" s="1" t="s">
        <v>196</v>
      </c>
      <c r="CA269" s="1" t="s">
        <v>196</v>
      </c>
      <c r="CB269" s="1" t="s">
        <v>196</v>
      </c>
      <c r="CC269" s="1" t="s">
        <v>196</v>
      </c>
      <c r="CD269" s="1" t="s">
        <v>2826</v>
      </c>
      <c r="CE269" s="1" t="s">
        <v>196</v>
      </c>
      <c r="CF269" s="1" t="s">
        <v>196</v>
      </c>
      <c r="CG269" s="1" t="s">
        <v>196</v>
      </c>
      <c r="CH269" s="1" t="s">
        <v>196</v>
      </c>
      <c r="CI269" s="1" t="s">
        <v>196</v>
      </c>
      <c r="CJ269" s="1" t="s">
        <v>196</v>
      </c>
      <c r="CK269" s="1" t="s">
        <v>196</v>
      </c>
      <c r="CL269" s="1" t="s">
        <v>196</v>
      </c>
      <c r="CM269" s="1" t="s">
        <v>196</v>
      </c>
      <c r="CN269" s="1" t="s">
        <v>2824</v>
      </c>
      <c r="CO269" s="1" t="s">
        <v>196</v>
      </c>
      <c r="CP269" s="1" t="s">
        <v>196</v>
      </c>
      <c r="CQ269" s="1" t="s">
        <v>196</v>
      </c>
      <c r="CR269" s="1" t="s">
        <v>196</v>
      </c>
      <c r="CS269" s="1" t="s">
        <v>196</v>
      </c>
      <c r="CT269" s="1" t="s">
        <v>196</v>
      </c>
      <c r="CU269" s="1" t="s">
        <v>196</v>
      </c>
      <c r="CV269" s="1" t="s">
        <v>196</v>
      </c>
      <c r="CW269" s="1" t="s">
        <v>196</v>
      </c>
      <c r="CX269" s="1" t="s">
        <v>3221</v>
      </c>
      <c r="CY269" s="1" t="s">
        <v>3222</v>
      </c>
      <c r="CZ269" s="1" t="s">
        <v>3222</v>
      </c>
      <c r="DA269" s="1" t="s">
        <v>3428</v>
      </c>
      <c r="DB269" s="1" t="s">
        <v>3365</v>
      </c>
      <c r="DC269" s="1" t="s">
        <v>707</v>
      </c>
      <c r="DD269" s="1" t="s">
        <v>707</v>
      </c>
      <c r="DE269" s="1" t="s">
        <v>707</v>
      </c>
      <c r="DF269" s="1" t="s">
        <v>776</v>
      </c>
      <c r="DG269" s="1" t="s">
        <v>777</v>
      </c>
    </row>
    <row r="270" spans="1:111">
      <c r="A270" s="232" t="s">
        <v>4537</v>
      </c>
      <c r="B270" s="1" t="s">
        <v>699</v>
      </c>
      <c r="C270" s="1" t="s">
        <v>700</v>
      </c>
      <c r="D270" s="1" t="s">
        <v>869</v>
      </c>
      <c r="E270" s="1" t="s">
        <v>870</v>
      </c>
      <c r="F270" s="1" t="s">
        <v>848</v>
      </c>
      <c r="G270" s="1" t="s">
        <v>284</v>
      </c>
      <c r="H270" s="228">
        <v>46218</v>
      </c>
      <c r="I270" s="1" t="s">
        <v>222</v>
      </c>
      <c r="J270" s="1" t="s">
        <v>2827</v>
      </c>
      <c r="K270" s="1" t="s">
        <v>2871</v>
      </c>
      <c r="L270" s="1" t="s">
        <v>776</v>
      </c>
      <c r="M270" s="1" t="s">
        <v>777</v>
      </c>
      <c r="N270" s="1" t="s">
        <v>705</v>
      </c>
      <c r="O270" s="1" t="s">
        <v>706</v>
      </c>
      <c r="P270" s="1" t="s">
        <v>196</v>
      </c>
      <c r="Q270" s="1" t="s">
        <v>196</v>
      </c>
      <c r="R270" s="229">
        <v>0</v>
      </c>
      <c r="S270" s="229">
        <v>0.39097222222222222</v>
      </c>
      <c r="T270" s="1" t="s">
        <v>707</v>
      </c>
      <c r="U270" s="1" t="s">
        <v>196</v>
      </c>
      <c r="V270" s="1" t="s">
        <v>196</v>
      </c>
      <c r="W270" s="1" t="s">
        <v>196</v>
      </c>
      <c r="X270" s="1" t="s">
        <v>196</v>
      </c>
      <c r="Y270" s="1" t="s">
        <v>196</v>
      </c>
      <c r="Z270" s="1" t="s">
        <v>196</v>
      </c>
      <c r="AA270" s="1" t="s">
        <v>726</v>
      </c>
      <c r="AB270" s="1" t="s">
        <v>707</v>
      </c>
      <c r="AC270" s="1" t="s">
        <v>798</v>
      </c>
      <c r="AD270" s="1" t="s">
        <v>2079</v>
      </c>
      <c r="AE270" s="1" t="s">
        <v>2829</v>
      </c>
      <c r="AF270" s="1" t="s">
        <v>276</v>
      </c>
      <c r="AG270" s="1" t="s">
        <v>91</v>
      </c>
      <c r="AH270" s="1" t="s">
        <v>14</v>
      </c>
      <c r="AI270" s="1" t="s">
        <v>1252</v>
      </c>
      <c r="AJ270" s="1" t="s">
        <v>276</v>
      </c>
      <c r="AK270" s="1" t="s">
        <v>91</v>
      </c>
      <c r="AL270" s="1" t="s">
        <v>281</v>
      </c>
      <c r="AM270" s="1">
        <v>400</v>
      </c>
      <c r="AN270" s="1">
        <v>200</v>
      </c>
      <c r="AO270" s="1">
        <v>0</v>
      </c>
      <c r="AP270" s="1">
        <v>200</v>
      </c>
      <c r="AQ270" s="1">
        <v>200</v>
      </c>
      <c r="AR270" s="228">
        <v>46216</v>
      </c>
      <c r="AS270" s="228">
        <v>46221</v>
      </c>
      <c r="AT270" s="228">
        <v>46219</v>
      </c>
      <c r="AU270" s="228">
        <v>46219</v>
      </c>
      <c r="AV270" s="1" t="s">
        <v>2825</v>
      </c>
      <c r="AW270" s="1" t="s">
        <v>196</v>
      </c>
      <c r="AX270" s="1" t="s">
        <v>196</v>
      </c>
      <c r="AY270" s="1" t="s">
        <v>710</v>
      </c>
      <c r="AZ270" s="1" t="s">
        <v>711</v>
      </c>
      <c r="BA270" s="1" t="s">
        <v>196</v>
      </c>
      <c r="BB270" s="228">
        <v>46221</v>
      </c>
      <c r="BC270" s="228">
        <v>46221</v>
      </c>
      <c r="BD270" s="1" t="s">
        <v>712</v>
      </c>
      <c r="BE270" s="228">
        <v>46218</v>
      </c>
      <c r="BF270" s="1" t="s">
        <v>712</v>
      </c>
      <c r="BG270" s="228">
        <v>46218</v>
      </c>
      <c r="BH270" s="1">
        <v>200</v>
      </c>
      <c r="BI270" s="1">
        <v>200</v>
      </c>
      <c r="BJ270" s="1" t="s">
        <v>2830</v>
      </c>
      <c r="BK270" s="1" t="s">
        <v>196</v>
      </c>
      <c r="BL270" s="1" t="s">
        <v>196</v>
      </c>
      <c r="BM270" s="1" t="s">
        <v>196</v>
      </c>
      <c r="BN270" s="1" t="s">
        <v>196</v>
      </c>
      <c r="BO270" s="1" t="s">
        <v>196</v>
      </c>
      <c r="BP270" s="1" t="s">
        <v>196</v>
      </c>
      <c r="BQ270" s="1" t="s">
        <v>196</v>
      </c>
      <c r="BR270" s="1" t="s">
        <v>196</v>
      </c>
      <c r="BS270" s="1" t="s">
        <v>196</v>
      </c>
      <c r="BT270" s="1" t="s">
        <v>2829</v>
      </c>
      <c r="BU270" s="1" t="s">
        <v>196</v>
      </c>
      <c r="BV270" s="1" t="s">
        <v>196</v>
      </c>
      <c r="BW270" s="1" t="s">
        <v>196</v>
      </c>
      <c r="BX270" s="1" t="s">
        <v>196</v>
      </c>
      <c r="BY270" s="1" t="s">
        <v>196</v>
      </c>
      <c r="BZ270" s="1" t="s">
        <v>196</v>
      </c>
      <c r="CA270" s="1" t="s">
        <v>196</v>
      </c>
      <c r="CB270" s="1" t="s">
        <v>196</v>
      </c>
      <c r="CC270" s="1" t="s">
        <v>196</v>
      </c>
      <c r="CD270" s="1" t="s">
        <v>1061</v>
      </c>
      <c r="CE270" s="1" t="s">
        <v>196</v>
      </c>
      <c r="CF270" s="1" t="s">
        <v>196</v>
      </c>
      <c r="CG270" s="1" t="s">
        <v>196</v>
      </c>
      <c r="CH270" s="1" t="s">
        <v>196</v>
      </c>
      <c r="CI270" s="1" t="s">
        <v>196</v>
      </c>
      <c r="CJ270" s="1" t="s">
        <v>196</v>
      </c>
      <c r="CK270" s="1" t="s">
        <v>196</v>
      </c>
      <c r="CL270" s="1" t="s">
        <v>196</v>
      </c>
      <c r="CM270" s="1" t="s">
        <v>196</v>
      </c>
      <c r="CN270" s="1" t="s">
        <v>1252</v>
      </c>
      <c r="CO270" s="1" t="s">
        <v>196</v>
      </c>
      <c r="CP270" s="1" t="s">
        <v>196</v>
      </c>
      <c r="CQ270" s="1" t="s">
        <v>196</v>
      </c>
      <c r="CR270" s="1" t="s">
        <v>196</v>
      </c>
      <c r="CS270" s="1" t="s">
        <v>196</v>
      </c>
      <c r="CT270" s="1" t="s">
        <v>196</v>
      </c>
      <c r="CU270" s="1" t="s">
        <v>196</v>
      </c>
      <c r="CV270" s="1" t="s">
        <v>196</v>
      </c>
      <c r="CW270" s="1" t="s">
        <v>196</v>
      </c>
      <c r="CX270" s="1" t="s">
        <v>3221</v>
      </c>
      <c r="CY270" s="1" t="s">
        <v>3222</v>
      </c>
      <c r="CZ270" s="1" t="s">
        <v>3222</v>
      </c>
      <c r="DA270" s="1" t="s">
        <v>3225</v>
      </c>
      <c r="DB270" s="1" t="s">
        <v>3428</v>
      </c>
      <c r="DC270" s="1" t="s">
        <v>707</v>
      </c>
      <c r="DD270" s="1" t="s">
        <v>726</v>
      </c>
      <c r="DE270" s="1" t="s">
        <v>707</v>
      </c>
      <c r="DF270" s="1" t="s">
        <v>776</v>
      </c>
      <c r="DG270" s="1" t="s">
        <v>777</v>
      </c>
    </row>
    <row r="271" spans="1:111">
      <c r="A271" s="232" t="s">
        <v>4537</v>
      </c>
      <c r="B271" s="1" t="s">
        <v>699</v>
      </c>
      <c r="C271" s="1" t="s">
        <v>700</v>
      </c>
      <c r="D271" s="1" t="s">
        <v>869</v>
      </c>
      <c r="E271" s="1" t="s">
        <v>870</v>
      </c>
      <c r="F271" s="1" t="s">
        <v>877</v>
      </c>
      <c r="G271" s="1" t="s">
        <v>502</v>
      </c>
      <c r="H271" s="228">
        <v>46218</v>
      </c>
      <c r="I271" s="1" t="s">
        <v>128</v>
      </c>
      <c r="J271" s="1" t="s">
        <v>2386</v>
      </c>
      <c r="K271" s="1" t="s">
        <v>2876</v>
      </c>
      <c r="L271" s="1" t="s">
        <v>788</v>
      </c>
      <c r="M271" s="1" t="s">
        <v>789</v>
      </c>
      <c r="N271" s="1" t="s">
        <v>796</v>
      </c>
      <c r="O271" s="1" t="s">
        <v>797</v>
      </c>
      <c r="P271" s="1" t="s">
        <v>196</v>
      </c>
      <c r="Q271" s="1" t="s">
        <v>196</v>
      </c>
      <c r="R271" s="229">
        <v>0</v>
      </c>
      <c r="S271" s="229">
        <v>0.75</v>
      </c>
      <c r="T271" s="1" t="s">
        <v>2877</v>
      </c>
      <c r="U271" s="1" t="s">
        <v>788</v>
      </c>
      <c r="V271" s="1" t="s">
        <v>789</v>
      </c>
      <c r="W271" s="1" t="s">
        <v>796</v>
      </c>
      <c r="X271" s="1" t="s">
        <v>797</v>
      </c>
      <c r="Y271" s="1" t="s">
        <v>196</v>
      </c>
      <c r="Z271" s="1" t="s">
        <v>196</v>
      </c>
      <c r="AA271" s="1" t="s">
        <v>707</v>
      </c>
      <c r="AB271" s="1" t="s">
        <v>737</v>
      </c>
      <c r="AC271" s="1" t="s">
        <v>2878</v>
      </c>
      <c r="AD271" s="1" t="s">
        <v>2879</v>
      </c>
      <c r="AE271" s="1" t="s">
        <v>806</v>
      </c>
      <c r="AF271" s="1" t="s">
        <v>276</v>
      </c>
      <c r="AG271" s="1" t="s">
        <v>196</v>
      </c>
      <c r="AH271" s="1" t="s">
        <v>105</v>
      </c>
      <c r="AI271" s="1" t="s">
        <v>807</v>
      </c>
      <c r="AJ271" s="1" t="s">
        <v>276</v>
      </c>
      <c r="AK271" s="1" t="s">
        <v>196</v>
      </c>
      <c r="AL271" s="1" t="s">
        <v>122</v>
      </c>
      <c r="AM271" s="1">
        <v>5400</v>
      </c>
      <c r="AN271" s="1">
        <v>6000</v>
      </c>
      <c r="AO271" s="1">
        <v>2700</v>
      </c>
      <c r="AP271" s="1">
        <v>3000</v>
      </c>
      <c r="AQ271" s="1">
        <v>2100</v>
      </c>
      <c r="AR271" s="228">
        <v>46209</v>
      </c>
      <c r="AS271" s="228">
        <v>46217</v>
      </c>
      <c r="AT271" s="228">
        <v>46213</v>
      </c>
      <c r="AU271" s="228">
        <v>46219</v>
      </c>
      <c r="AV271" s="1" t="s">
        <v>491</v>
      </c>
      <c r="AW271" s="1" t="s">
        <v>196</v>
      </c>
      <c r="AX271" s="1" t="s">
        <v>196</v>
      </c>
      <c r="AY271" s="1" t="s">
        <v>710</v>
      </c>
      <c r="AZ271" s="1" t="s">
        <v>711</v>
      </c>
      <c r="BA271" s="1" t="s">
        <v>196</v>
      </c>
      <c r="BB271" s="228">
        <v>46217</v>
      </c>
      <c r="BC271" s="228">
        <v>46217</v>
      </c>
      <c r="BD271" s="1" t="s">
        <v>712</v>
      </c>
      <c r="BE271" s="228">
        <v>46230</v>
      </c>
      <c r="BF271" s="1" t="s">
        <v>712</v>
      </c>
      <c r="BG271" s="228">
        <v>46230</v>
      </c>
      <c r="BH271" s="1">
        <v>6000</v>
      </c>
      <c r="BI271" s="1">
        <v>5400</v>
      </c>
      <c r="BJ271" s="1" t="s">
        <v>808</v>
      </c>
      <c r="BK271" s="1" t="s">
        <v>196</v>
      </c>
      <c r="BL271" s="1" t="s">
        <v>196</v>
      </c>
      <c r="BM271" s="1" t="s">
        <v>196</v>
      </c>
      <c r="BN271" s="1" t="s">
        <v>196</v>
      </c>
      <c r="BO271" s="1" t="s">
        <v>196</v>
      </c>
      <c r="BP271" s="1" t="s">
        <v>196</v>
      </c>
      <c r="BQ271" s="1" t="s">
        <v>196</v>
      </c>
      <c r="BR271" s="1" t="s">
        <v>196</v>
      </c>
      <c r="BS271" s="1" t="s">
        <v>196</v>
      </c>
      <c r="BT271" s="1" t="s">
        <v>806</v>
      </c>
      <c r="BU271" s="1" t="s">
        <v>196</v>
      </c>
      <c r="BV271" s="1" t="s">
        <v>196</v>
      </c>
      <c r="BW271" s="1" t="s">
        <v>196</v>
      </c>
      <c r="BX271" s="1" t="s">
        <v>196</v>
      </c>
      <c r="BY271" s="1" t="s">
        <v>196</v>
      </c>
      <c r="BZ271" s="1" t="s">
        <v>196</v>
      </c>
      <c r="CA271" s="1" t="s">
        <v>196</v>
      </c>
      <c r="CB271" s="1" t="s">
        <v>196</v>
      </c>
      <c r="CC271" s="1" t="s">
        <v>196</v>
      </c>
      <c r="CD271" s="1" t="s">
        <v>809</v>
      </c>
      <c r="CE271" s="1" t="s">
        <v>196</v>
      </c>
      <c r="CF271" s="1" t="s">
        <v>196</v>
      </c>
      <c r="CG271" s="1" t="s">
        <v>196</v>
      </c>
      <c r="CH271" s="1" t="s">
        <v>196</v>
      </c>
      <c r="CI271" s="1" t="s">
        <v>196</v>
      </c>
      <c r="CJ271" s="1" t="s">
        <v>196</v>
      </c>
      <c r="CK271" s="1" t="s">
        <v>196</v>
      </c>
      <c r="CL271" s="1" t="s">
        <v>196</v>
      </c>
      <c r="CM271" s="1" t="s">
        <v>196</v>
      </c>
      <c r="CN271" s="1" t="s">
        <v>807</v>
      </c>
      <c r="CO271" s="1" t="s">
        <v>196</v>
      </c>
      <c r="CP271" s="1" t="s">
        <v>196</v>
      </c>
      <c r="CQ271" s="1" t="s">
        <v>196</v>
      </c>
      <c r="CR271" s="1" t="s">
        <v>196</v>
      </c>
      <c r="CS271" s="1" t="s">
        <v>196</v>
      </c>
      <c r="CT271" s="1" t="s">
        <v>196</v>
      </c>
      <c r="CU271" s="1" t="s">
        <v>196</v>
      </c>
      <c r="CV271" s="1" t="s">
        <v>196</v>
      </c>
      <c r="CW271" s="1" t="s">
        <v>196</v>
      </c>
      <c r="CX271" s="1" t="s">
        <v>3221</v>
      </c>
      <c r="CY271" s="1" t="s">
        <v>3222</v>
      </c>
      <c r="CZ271" s="1" t="s">
        <v>3440</v>
      </c>
      <c r="DA271" s="1" t="s">
        <v>3274</v>
      </c>
      <c r="DB271" s="1" t="s">
        <v>3237</v>
      </c>
      <c r="DC271" s="1" t="s">
        <v>737</v>
      </c>
      <c r="DD271" s="1" t="s">
        <v>707</v>
      </c>
      <c r="DE271" s="1" t="s">
        <v>718</v>
      </c>
      <c r="DF271" s="1" t="s">
        <v>796</v>
      </c>
      <c r="DG271" s="1" t="s">
        <v>797</v>
      </c>
    </row>
    <row r="272" spans="1:111">
      <c r="A272" s="232" t="s">
        <v>4537</v>
      </c>
      <c r="B272" s="1" t="s">
        <v>699</v>
      </c>
      <c r="C272" s="1" t="s">
        <v>700</v>
      </c>
      <c r="D272" s="1" t="s">
        <v>701</v>
      </c>
      <c r="E272" s="1" t="s">
        <v>702</v>
      </c>
      <c r="F272" s="1" t="s">
        <v>703</v>
      </c>
      <c r="G272" s="1" t="s">
        <v>704</v>
      </c>
      <c r="H272" s="228">
        <v>46217</v>
      </c>
      <c r="I272" s="1" t="s">
        <v>550</v>
      </c>
      <c r="J272" s="1" t="s">
        <v>2802</v>
      </c>
      <c r="K272" s="1" t="s">
        <v>2803</v>
      </c>
      <c r="L272" s="1" t="s">
        <v>713</v>
      </c>
      <c r="M272" s="1" t="s">
        <v>714</v>
      </c>
      <c r="N272" s="1" t="s">
        <v>705</v>
      </c>
      <c r="O272" s="1" t="s">
        <v>706</v>
      </c>
      <c r="P272" s="1" t="s">
        <v>196</v>
      </c>
      <c r="Q272" s="1" t="s">
        <v>196</v>
      </c>
      <c r="R272" s="229">
        <v>0</v>
      </c>
      <c r="S272" s="229">
        <v>0.70833333333333337</v>
      </c>
      <c r="T272" s="1" t="s">
        <v>707</v>
      </c>
      <c r="U272" s="1" t="s">
        <v>196</v>
      </c>
      <c r="V272" s="1" t="s">
        <v>196</v>
      </c>
      <c r="W272" s="1" t="s">
        <v>196</v>
      </c>
      <c r="X272" s="1" t="s">
        <v>196</v>
      </c>
      <c r="Y272" s="1" t="s">
        <v>196</v>
      </c>
      <c r="Z272" s="1" t="s">
        <v>196</v>
      </c>
      <c r="AA272" s="1" t="s">
        <v>763</v>
      </c>
      <c r="AB272" s="1" t="s">
        <v>708</v>
      </c>
      <c r="AC272" s="1" t="s">
        <v>950</v>
      </c>
      <c r="AD272" s="1" t="s">
        <v>1030</v>
      </c>
      <c r="AE272" s="1" t="s">
        <v>966</v>
      </c>
      <c r="AF272" s="1" t="s">
        <v>276</v>
      </c>
      <c r="AG272" s="1" t="s">
        <v>93</v>
      </c>
      <c r="AH272" s="1" t="s">
        <v>14</v>
      </c>
      <c r="AI272" s="1" t="s">
        <v>967</v>
      </c>
      <c r="AJ272" s="1" t="s">
        <v>276</v>
      </c>
      <c r="AK272" s="1" t="s">
        <v>93</v>
      </c>
      <c r="AL272" s="1" t="s">
        <v>14</v>
      </c>
      <c r="AM272" s="1">
        <v>8000</v>
      </c>
      <c r="AN272" s="1">
        <v>4000</v>
      </c>
      <c r="AO272" s="1">
        <v>4000</v>
      </c>
      <c r="AP272" s="1">
        <v>4000</v>
      </c>
      <c r="AQ272" s="1">
        <v>8000</v>
      </c>
      <c r="AR272" s="228">
        <v>46218</v>
      </c>
      <c r="AS272" s="228">
        <v>46220</v>
      </c>
      <c r="AT272" s="228">
        <v>46217</v>
      </c>
      <c r="AU272" s="228">
        <v>46217</v>
      </c>
      <c r="AV272" s="1" t="s">
        <v>704</v>
      </c>
      <c r="AW272" s="1" t="s">
        <v>196</v>
      </c>
      <c r="AX272" s="1" t="s">
        <v>196</v>
      </c>
      <c r="AY272" s="1" t="s">
        <v>710</v>
      </c>
      <c r="AZ272" s="1" t="s">
        <v>711</v>
      </c>
      <c r="BA272" s="1" t="s">
        <v>196</v>
      </c>
      <c r="BB272" s="228">
        <v>46220</v>
      </c>
      <c r="BC272" s="228">
        <v>46220</v>
      </c>
      <c r="BD272" s="1" t="s">
        <v>712</v>
      </c>
      <c r="BE272" s="228">
        <v>46217</v>
      </c>
      <c r="BF272" s="1" t="s">
        <v>712</v>
      </c>
      <c r="BG272" s="228">
        <v>46217</v>
      </c>
      <c r="BH272" s="1">
        <v>4000</v>
      </c>
      <c r="BI272" s="1">
        <v>8000</v>
      </c>
      <c r="BJ272" s="1" t="s">
        <v>986</v>
      </c>
      <c r="BK272" s="1" t="s">
        <v>196</v>
      </c>
      <c r="BL272" s="1" t="s">
        <v>196</v>
      </c>
      <c r="BM272" s="1" t="s">
        <v>196</v>
      </c>
      <c r="BN272" s="1" t="s">
        <v>196</v>
      </c>
      <c r="BO272" s="1" t="s">
        <v>196</v>
      </c>
      <c r="BP272" s="1" t="s">
        <v>196</v>
      </c>
      <c r="BQ272" s="1" t="s">
        <v>196</v>
      </c>
      <c r="BR272" s="1" t="s">
        <v>196</v>
      </c>
      <c r="BS272" s="1" t="s">
        <v>196</v>
      </c>
      <c r="BT272" s="1" t="s">
        <v>966</v>
      </c>
      <c r="BU272" s="1" t="s">
        <v>196</v>
      </c>
      <c r="BV272" s="1" t="s">
        <v>196</v>
      </c>
      <c r="BW272" s="1" t="s">
        <v>196</v>
      </c>
      <c r="BX272" s="1" t="s">
        <v>196</v>
      </c>
      <c r="BY272" s="1" t="s">
        <v>196</v>
      </c>
      <c r="BZ272" s="1" t="s">
        <v>196</v>
      </c>
      <c r="CA272" s="1" t="s">
        <v>196</v>
      </c>
      <c r="CB272" s="1" t="s">
        <v>196</v>
      </c>
      <c r="CC272" s="1" t="s">
        <v>196</v>
      </c>
      <c r="CD272" s="1" t="s">
        <v>968</v>
      </c>
      <c r="CE272" s="1" t="s">
        <v>196</v>
      </c>
      <c r="CF272" s="1" t="s">
        <v>196</v>
      </c>
      <c r="CG272" s="1" t="s">
        <v>196</v>
      </c>
      <c r="CH272" s="1" t="s">
        <v>196</v>
      </c>
      <c r="CI272" s="1" t="s">
        <v>196</v>
      </c>
      <c r="CJ272" s="1" t="s">
        <v>196</v>
      </c>
      <c r="CK272" s="1" t="s">
        <v>196</v>
      </c>
      <c r="CL272" s="1" t="s">
        <v>196</v>
      </c>
      <c r="CM272" s="1" t="s">
        <v>196</v>
      </c>
      <c r="CN272" s="1" t="s">
        <v>967</v>
      </c>
      <c r="CO272" s="1" t="s">
        <v>196</v>
      </c>
      <c r="CP272" s="1" t="s">
        <v>196</v>
      </c>
      <c r="CQ272" s="1" t="s">
        <v>196</v>
      </c>
      <c r="CR272" s="1" t="s">
        <v>196</v>
      </c>
      <c r="CS272" s="1" t="s">
        <v>196</v>
      </c>
      <c r="CT272" s="1" t="s">
        <v>196</v>
      </c>
      <c r="CU272" s="1" t="s">
        <v>196</v>
      </c>
      <c r="CV272" s="1" t="s">
        <v>196</v>
      </c>
      <c r="CW272" s="1" t="s">
        <v>196</v>
      </c>
      <c r="CX272" s="1" t="s">
        <v>3221</v>
      </c>
      <c r="CY272" s="1" t="s">
        <v>3222</v>
      </c>
      <c r="CZ272" s="1" t="s">
        <v>3222</v>
      </c>
      <c r="DA272" s="1" t="s">
        <v>3251</v>
      </c>
      <c r="DB272" s="1" t="s">
        <v>3224</v>
      </c>
      <c r="DC272" s="1" t="s">
        <v>708</v>
      </c>
      <c r="DD272" s="1" t="s">
        <v>763</v>
      </c>
      <c r="DE272" s="1" t="s">
        <v>707</v>
      </c>
      <c r="DF272" s="1" t="s">
        <v>705</v>
      </c>
      <c r="DG272" s="1" t="s">
        <v>706</v>
      </c>
    </row>
    <row r="273" spans="1:111">
      <c r="A273" s="232" t="s">
        <v>4537</v>
      </c>
      <c r="B273" s="1" t="s">
        <v>699</v>
      </c>
      <c r="C273" s="1" t="s">
        <v>700</v>
      </c>
      <c r="D273" s="1" t="s">
        <v>701</v>
      </c>
      <c r="E273" s="1" t="s">
        <v>702</v>
      </c>
      <c r="F273" s="1" t="s">
        <v>703</v>
      </c>
      <c r="G273" s="1" t="s">
        <v>704</v>
      </c>
      <c r="H273" s="228">
        <v>46217</v>
      </c>
      <c r="I273" s="1" t="s">
        <v>586</v>
      </c>
      <c r="J273" s="1" t="s">
        <v>2569</v>
      </c>
      <c r="K273" s="1" t="s">
        <v>2570</v>
      </c>
      <c r="L273" s="1" t="s">
        <v>716</v>
      </c>
      <c r="M273" s="1" t="s">
        <v>717</v>
      </c>
      <c r="N273" s="1" t="s">
        <v>705</v>
      </c>
      <c r="O273" s="1" t="s">
        <v>706</v>
      </c>
      <c r="P273" s="1" t="s">
        <v>196</v>
      </c>
      <c r="Q273" s="1" t="s">
        <v>196</v>
      </c>
      <c r="R273" s="229">
        <v>0</v>
      </c>
      <c r="S273" s="229">
        <v>0.39583333333333331</v>
      </c>
      <c r="T273" s="1" t="s">
        <v>707</v>
      </c>
      <c r="U273" s="1" t="s">
        <v>196</v>
      </c>
      <c r="V273" s="1" t="s">
        <v>196</v>
      </c>
      <c r="W273" s="1" t="s">
        <v>196</v>
      </c>
      <c r="X273" s="1" t="s">
        <v>196</v>
      </c>
      <c r="Y273" s="1" t="s">
        <v>196</v>
      </c>
      <c r="Z273" s="1" t="s">
        <v>196</v>
      </c>
      <c r="AA273" s="1" t="s">
        <v>721</v>
      </c>
      <c r="AB273" s="1" t="s">
        <v>707</v>
      </c>
      <c r="AC273" s="1" t="s">
        <v>708</v>
      </c>
      <c r="AD273" s="1" t="s">
        <v>2571</v>
      </c>
      <c r="AE273" s="1" t="s">
        <v>1932</v>
      </c>
      <c r="AF273" s="1" t="s">
        <v>276</v>
      </c>
      <c r="AG273" s="1" t="s">
        <v>196</v>
      </c>
      <c r="AH273" s="1" t="s">
        <v>14</v>
      </c>
      <c r="AI273" s="1" t="s">
        <v>847</v>
      </c>
      <c r="AJ273" s="1" t="s">
        <v>276</v>
      </c>
      <c r="AK273" s="1" t="s">
        <v>196</v>
      </c>
      <c r="AL273" s="1" t="s">
        <v>14</v>
      </c>
      <c r="AM273" s="1">
        <v>400</v>
      </c>
      <c r="AN273" s="1">
        <v>200</v>
      </c>
      <c r="AO273" s="1">
        <v>200</v>
      </c>
      <c r="AP273" s="1">
        <v>200</v>
      </c>
      <c r="AQ273" s="1">
        <v>400</v>
      </c>
      <c r="AR273" s="228">
        <v>46213</v>
      </c>
      <c r="AS273" s="228">
        <v>46219</v>
      </c>
      <c r="AT273" s="228">
        <v>46217</v>
      </c>
      <c r="AU273" s="228">
        <v>46217</v>
      </c>
      <c r="AV273" s="1" t="s">
        <v>704</v>
      </c>
      <c r="AW273" s="1" t="s">
        <v>196</v>
      </c>
      <c r="AX273" s="1" t="s">
        <v>196</v>
      </c>
      <c r="AY273" s="1" t="s">
        <v>710</v>
      </c>
      <c r="AZ273" s="1" t="s">
        <v>711</v>
      </c>
      <c r="BA273" s="1" t="s">
        <v>196</v>
      </c>
      <c r="BB273" s="228">
        <v>46219</v>
      </c>
      <c r="BC273" s="228">
        <v>46219</v>
      </c>
      <c r="BD273" s="1" t="s">
        <v>712</v>
      </c>
      <c r="BE273" s="228">
        <v>46217</v>
      </c>
      <c r="BF273" s="1" t="s">
        <v>712</v>
      </c>
      <c r="BG273" s="228">
        <v>46217</v>
      </c>
      <c r="BH273" s="1">
        <v>200</v>
      </c>
      <c r="BI273" s="1">
        <v>400</v>
      </c>
      <c r="BJ273" s="1" t="s">
        <v>1933</v>
      </c>
      <c r="BK273" s="1" t="s">
        <v>196</v>
      </c>
      <c r="BL273" s="1" t="s">
        <v>196</v>
      </c>
      <c r="BM273" s="1" t="s">
        <v>196</v>
      </c>
      <c r="BN273" s="1" t="s">
        <v>196</v>
      </c>
      <c r="BO273" s="1" t="s">
        <v>196</v>
      </c>
      <c r="BP273" s="1" t="s">
        <v>196</v>
      </c>
      <c r="BQ273" s="1" t="s">
        <v>196</v>
      </c>
      <c r="BR273" s="1" t="s">
        <v>196</v>
      </c>
      <c r="BS273" s="1" t="s">
        <v>196</v>
      </c>
      <c r="BT273" s="1" t="s">
        <v>1932</v>
      </c>
      <c r="BU273" s="1" t="s">
        <v>196</v>
      </c>
      <c r="BV273" s="1" t="s">
        <v>196</v>
      </c>
      <c r="BW273" s="1" t="s">
        <v>196</v>
      </c>
      <c r="BX273" s="1" t="s">
        <v>196</v>
      </c>
      <c r="BY273" s="1" t="s">
        <v>196</v>
      </c>
      <c r="BZ273" s="1" t="s">
        <v>196</v>
      </c>
      <c r="CA273" s="1" t="s">
        <v>196</v>
      </c>
      <c r="CB273" s="1" t="s">
        <v>196</v>
      </c>
      <c r="CC273" s="1" t="s">
        <v>196</v>
      </c>
      <c r="CD273" s="1" t="s">
        <v>846</v>
      </c>
      <c r="CE273" s="1" t="s">
        <v>196</v>
      </c>
      <c r="CF273" s="1" t="s">
        <v>196</v>
      </c>
      <c r="CG273" s="1" t="s">
        <v>196</v>
      </c>
      <c r="CH273" s="1" t="s">
        <v>196</v>
      </c>
      <c r="CI273" s="1" t="s">
        <v>196</v>
      </c>
      <c r="CJ273" s="1" t="s">
        <v>196</v>
      </c>
      <c r="CK273" s="1" t="s">
        <v>196</v>
      </c>
      <c r="CL273" s="1" t="s">
        <v>196</v>
      </c>
      <c r="CM273" s="1" t="s">
        <v>196</v>
      </c>
      <c r="CN273" s="1" t="s">
        <v>847</v>
      </c>
      <c r="CO273" s="1" t="s">
        <v>196</v>
      </c>
      <c r="CP273" s="1" t="s">
        <v>196</v>
      </c>
      <c r="CQ273" s="1" t="s">
        <v>196</v>
      </c>
      <c r="CR273" s="1" t="s">
        <v>196</v>
      </c>
      <c r="CS273" s="1" t="s">
        <v>196</v>
      </c>
      <c r="CT273" s="1" t="s">
        <v>196</v>
      </c>
      <c r="CU273" s="1" t="s">
        <v>196</v>
      </c>
      <c r="CV273" s="1" t="s">
        <v>196</v>
      </c>
      <c r="CW273" s="1" t="s">
        <v>196</v>
      </c>
      <c r="CX273" s="1" t="s">
        <v>3221</v>
      </c>
      <c r="CY273" s="1" t="s">
        <v>3222</v>
      </c>
      <c r="CZ273" s="1" t="s">
        <v>3222</v>
      </c>
      <c r="DA273" s="1" t="s">
        <v>3225</v>
      </c>
      <c r="DB273" s="1" t="s">
        <v>3252</v>
      </c>
      <c r="DC273" s="1" t="s">
        <v>707</v>
      </c>
      <c r="DD273" s="1" t="s">
        <v>721</v>
      </c>
      <c r="DE273" s="1" t="s">
        <v>707</v>
      </c>
      <c r="DF273" s="1" t="s">
        <v>705</v>
      </c>
      <c r="DG273" s="1" t="s">
        <v>706</v>
      </c>
    </row>
    <row r="274" spans="1:111">
      <c r="A274" s="232" t="s">
        <v>4537</v>
      </c>
      <c r="B274" s="1" t="s">
        <v>699</v>
      </c>
      <c r="C274" s="1" t="s">
        <v>700</v>
      </c>
      <c r="D274" s="1" t="s">
        <v>701</v>
      </c>
      <c r="E274" s="1" t="s">
        <v>702</v>
      </c>
      <c r="F274" s="1" t="s">
        <v>703</v>
      </c>
      <c r="G274" s="1" t="s">
        <v>704</v>
      </c>
      <c r="H274" s="228">
        <v>46217</v>
      </c>
      <c r="I274" s="1" t="s">
        <v>565</v>
      </c>
      <c r="J274" s="1" t="s">
        <v>2572</v>
      </c>
      <c r="K274" s="1" t="s">
        <v>2573</v>
      </c>
      <c r="L274" s="1" t="s">
        <v>716</v>
      </c>
      <c r="M274" s="1" t="s">
        <v>717</v>
      </c>
      <c r="N274" s="1" t="s">
        <v>705</v>
      </c>
      <c r="O274" s="1" t="s">
        <v>706</v>
      </c>
      <c r="P274" s="1" t="s">
        <v>196</v>
      </c>
      <c r="Q274" s="1" t="s">
        <v>196</v>
      </c>
      <c r="R274" s="229">
        <v>0</v>
      </c>
      <c r="S274" s="229">
        <v>0.40972222222222221</v>
      </c>
      <c r="T274" s="1" t="s">
        <v>707</v>
      </c>
      <c r="U274" s="1" t="s">
        <v>196</v>
      </c>
      <c r="V274" s="1" t="s">
        <v>196</v>
      </c>
      <c r="W274" s="1" t="s">
        <v>196</v>
      </c>
      <c r="X274" s="1" t="s">
        <v>196</v>
      </c>
      <c r="Y274" s="1" t="s">
        <v>196</v>
      </c>
      <c r="Z274" s="1" t="s">
        <v>196</v>
      </c>
      <c r="AA274" s="1" t="s">
        <v>744</v>
      </c>
      <c r="AB274" s="1" t="s">
        <v>707</v>
      </c>
      <c r="AC274" s="1" t="s">
        <v>751</v>
      </c>
      <c r="AD274" s="1" t="s">
        <v>744</v>
      </c>
      <c r="AE274" s="1" t="s">
        <v>722</v>
      </c>
      <c r="AF274" s="1" t="s">
        <v>276</v>
      </c>
      <c r="AG274" s="1" t="s">
        <v>196</v>
      </c>
      <c r="AH274" s="1" t="s">
        <v>14</v>
      </c>
      <c r="AI274" s="1" t="s">
        <v>723</v>
      </c>
      <c r="AJ274" s="1" t="s">
        <v>276</v>
      </c>
      <c r="AK274" s="1" t="s">
        <v>196</v>
      </c>
      <c r="AL274" s="1" t="s">
        <v>14</v>
      </c>
      <c r="AM274" s="1">
        <v>400</v>
      </c>
      <c r="AN274" s="1">
        <v>200</v>
      </c>
      <c r="AO274" s="1">
        <v>200</v>
      </c>
      <c r="AP274" s="1">
        <v>200</v>
      </c>
      <c r="AQ274" s="1">
        <v>400</v>
      </c>
      <c r="AR274" s="228">
        <v>46212</v>
      </c>
      <c r="AS274" s="228">
        <v>46218</v>
      </c>
      <c r="AT274" s="228">
        <v>46217</v>
      </c>
      <c r="AU274" s="228">
        <v>46217</v>
      </c>
      <c r="AV274" s="1" t="s">
        <v>704</v>
      </c>
      <c r="AW274" s="1" t="s">
        <v>196</v>
      </c>
      <c r="AX274" s="1" t="s">
        <v>196</v>
      </c>
      <c r="AY274" s="1" t="s">
        <v>710</v>
      </c>
      <c r="AZ274" s="1" t="s">
        <v>711</v>
      </c>
      <c r="BA274" s="1" t="s">
        <v>196</v>
      </c>
      <c r="BB274" s="228">
        <v>46218</v>
      </c>
      <c r="BC274" s="228">
        <v>46218</v>
      </c>
      <c r="BD274" s="1" t="s">
        <v>712</v>
      </c>
      <c r="BE274" s="228">
        <v>46217</v>
      </c>
      <c r="BF274" s="1" t="s">
        <v>712</v>
      </c>
      <c r="BG274" s="228">
        <v>46217</v>
      </c>
      <c r="BH274" s="1">
        <v>200</v>
      </c>
      <c r="BI274" s="1">
        <v>400</v>
      </c>
      <c r="BJ274" s="1" t="s">
        <v>724</v>
      </c>
      <c r="BK274" s="1" t="s">
        <v>196</v>
      </c>
      <c r="BL274" s="1" t="s">
        <v>196</v>
      </c>
      <c r="BM274" s="1" t="s">
        <v>196</v>
      </c>
      <c r="BN274" s="1" t="s">
        <v>196</v>
      </c>
      <c r="BO274" s="1" t="s">
        <v>196</v>
      </c>
      <c r="BP274" s="1" t="s">
        <v>196</v>
      </c>
      <c r="BQ274" s="1" t="s">
        <v>196</v>
      </c>
      <c r="BR274" s="1" t="s">
        <v>196</v>
      </c>
      <c r="BS274" s="1" t="s">
        <v>196</v>
      </c>
      <c r="BT274" s="1" t="s">
        <v>722</v>
      </c>
      <c r="BU274" s="1" t="s">
        <v>196</v>
      </c>
      <c r="BV274" s="1" t="s">
        <v>196</v>
      </c>
      <c r="BW274" s="1" t="s">
        <v>196</v>
      </c>
      <c r="BX274" s="1" t="s">
        <v>196</v>
      </c>
      <c r="BY274" s="1" t="s">
        <v>196</v>
      </c>
      <c r="BZ274" s="1" t="s">
        <v>196</v>
      </c>
      <c r="CA274" s="1" t="s">
        <v>196</v>
      </c>
      <c r="CB274" s="1" t="s">
        <v>196</v>
      </c>
      <c r="CC274" s="1" t="s">
        <v>196</v>
      </c>
      <c r="CD274" s="1" t="s">
        <v>725</v>
      </c>
      <c r="CE274" s="1" t="s">
        <v>196</v>
      </c>
      <c r="CF274" s="1" t="s">
        <v>196</v>
      </c>
      <c r="CG274" s="1" t="s">
        <v>196</v>
      </c>
      <c r="CH274" s="1" t="s">
        <v>196</v>
      </c>
      <c r="CI274" s="1" t="s">
        <v>196</v>
      </c>
      <c r="CJ274" s="1" t="s">
        <v>196</v>
      </c>
      <c r="CK274" s="1" t="s">
        <v>196</v>
      </c>
      <c r="CL274" s="1" t="s">
        <v>196</v>
      </c>
      <c r="CM274" s="1" t="s">
        <v>196</v>
      </c>
      <c r="CN274" s="1" t="s">
        <v>723</v>
      </c>
      <c r="CO274" s="1" t="s">
        <v>196</v>
      </c>
      <c r="CP274" s="1" t="s">
        <v>196</v>
      </c>
      <c r="CQ274" s="1" t="s">
        <v>196</v>
      </c>
      <c r="CR274" s="1" t="s">
        <v>196</v>
      </c>
      <c r="CS274" s="1" t="s">
        <v>196</v>
      </c>
      <c r="CT274" s="1" t="s">
        <v>196</v>
      </c>
      <c r="CU274" s="1" t="s">
        <v>196</v>
      </c>
      <c r="CV274" s="1" t="s">
        <v>196</v>
      </c>
      <c r="CW274" s="1" t="s">
        <v>196</v>
      </c>
      <c r="CX274" s="1" t="s">
        <v>3221</v>
      </c>
      <c r="CY274" s="1" t="s">
        <v>3222</v>
      </c>
      <c r="CZ274" s="1" t="s">
        <v>3222</v>
      </c>
      <c r="DA274" s="1" t="s">
        <v>3252</v>
      </c>
      <c r="DB274" s="1" t="s">
        <v>3223</v>
      </c>
      <c r="DC274" s="1" t="s">
        <v>707</v>
      </c>
      <c r="DD274" s="1" t="s">
        <v>744</v>
      </c>
      <c r="DE274" s="1" t="s">
        <v>707</v>
      </c>
      <c r="DF274" s="1" t="s">
        <v>705</v>
      </c>
      <c r="DG274" s="1" t="s">
        <v>706</v>
      </c>
    </row>
    <row r="275" spans="1:111">
      <c r="A275" s="232" t="s">
        <v>4537</v>
      </c>
      <c r="B275" s="1" t="s">
        <v>699</v>
      </c>
      <c r="C275" s="1" t="s">
        <v>700</v>
      </c>
      <c r="D275" s="1" t="s">
        <v>701</v>
      </c>
      <c r="E275" s="1" t="s">
        <v>702</v>
      </c>
      <c r="F275" s="1" t="s">
        <v>703</v>
      </c>
      <c r="G275" s="1" t="s">
        <v>704</v>
      </c>
      <c r="H275" s="228">
        <v>46217</v>
      </c>
      <c r="I275" s="1" t="s">
        <v>146</v>
      </c>
      <c r="J275" s="1" t="s">
        <v>2574</v>
      </c>
      <c r="K275" s="1" t="s">
        <v>2575</v>
      </c>
      <c r="L275" s="1" t="s">
        <v>716</v>
      </c>
      <c r="M275" s="1" t="s">
        <v>717</v>
      </c>
      <c r="N275" s="1" t="s">
        <v>705</v>
      </c>
      <c r="O275" s="1" t="s">
        <v>706</v>
      </c>
      <c r="P275" s="1" t="s">
        <v>196</v>
      </c>
      <c r="Q275" s="1" t="s">
        <v>196</v>
      </c>
      <c r="R275" s="229">
        <v>0</v>
      </c>
      <c r="S275" s="229">
        <v>0.47222222222222221</v>
      </c>
      <c r="T275" s="1" t="s">
        <v>707</v>
      </c>
      <c r="U275" s="1" t="s">
        <v>196</v>
      </c>
      <c r="V275" s="1" t="s">
        <v>196</v>
      </c>
      <c r="W275" s="1" t="s">
        <v>196</v>
      </c>
      <c r="X275" s="1" t="s">
        <v>196</v>
      </c>
      <c r="Y275" s="1" t="s">
        <v>196</v>
      </c>
      <c r="Z275" s="1" t="s">
        <v>196</v>
      </c>
      <c r="AA275" s="1" t="s">
        <v>744</v>
      </c>
      <c r="AB275" s="1" t="s">
        <v>707</v>
      </c>
      <c r="AC275" s="1" t="s">
        <v>814</v>
      </c>
      <c r="AD275" s="1" t="s">
        <v>917</v>
      </c>
      <c r="AE275" s="1" t="s">
        <v>732</v>
      </c>
      <c r="AF275" s="1" t="s">
        <v>276</v>
      </c>
      <c r="AG275" s="1" t="s">
        <v>13</v>
      </c>
      <c r="AH275" s="1" t="s">
        <v>14</v>
      </c>
      <c r="AI275" s="1" t="s">
        <v>969</v>
      </c>
      <c r="AJ275" s="1" t="s">
        <v>276</v>
      </c>
      <c r="AK275" s="1" t="s">
        <v>13</v>
      </c>
      <c r="AL275" s="1" t="s">
        <v>14</v>
      </c>
      <c r="AM275" s="1">
        <v>1600</v>
      </c>
      <c r="AN275" s="1">
        <v>800</v>
      </c>
      <c r="AO275" s="1">
        <v>800</v>
      </c>
      <c r="AP275" s="1">
        <v>800</v>
      </c>
      <c r="AQ275" s="1">
        <v>1600</v>
      </c>
      <c r="AR275" s="228">
        <v>46212</v>
      </c>
      <c r="AS275" s="228">
        <v>46219</v>
      </c>
      <c r="AT275" s="228">
        <v>46217</v>
      </c>
      <c r="AU275" s="228">
        <v>46217</v>
      </c>
      <c r="AV275" s="1" t="s">
        <v>900</v>
      </c>
      <c r="AW275" s="1" t="s">
        <v>196</v>
      </c>
      <c r="AX275" s="1" t="s">
        <v>196</v>
      </c>
      <c r="AY275" s="1" t="s">
        <v>710</v>
      </c>
      <c r="AZ275" s="1" t="s">
        <v>711</v>
      </c>
      <c r="BA275" s="1" t="s">
        <v>196</v>
      </c>
      <c r="BB275" s="228">
        <v>46219</v>
      </c>
      <c r="BC275" s="228">
        <v>46219</v>
      </c>
      <c r="BD275" s="1" t="s">
        <v>712</v>
      </c>
      <c r="BE275" s="228">
        <v>46217</v>
      </c>
      <c r="BF275" s="1" t="s">
        <v>712</v>
      </c>
      <c r="BG275" s="228">
        <v>46217</v>
      </c>
      <c r="BH275" s="1">
        <v>800</v>
      </c>
      <c r="BI275" s="1">
        <v>1600</v>
      </c>
      <c r="BJ275" s="1" t="s">
        <v>734</v>
      </c>
      <c r="BK275" s="1" t="s">
        <v>196</v>
      </c>
      <c r="BL275" s="1" t="s">
        <v>196</v>
      </c>
      <c r="BM275" s="1" t="s">
        <v>196</v>
      </c>
      <c r="BN275" s="1" t="s">
        <v>196</v>
      </c>
      <c r="BO275" s="1" t="s">
        <v>196</v>
      </c>
      <c r="BP275" s="1" t="s">
        <v>196</v>
      </c>
      <c r="BQ275" s="1" t="s">
        <v>196</v>
      </c>
      <c r="BR275" s="1" t="s">
        <v>196</v>
      </c>
      <c r="BS275" s="1" t="s">
        <v>196</v>
      </c>
      <c r="BT275" s="1" t="s">
        <v>732</v>
      </c>
      <c r="BU275" s="1" t="s">
        <v>196</v>
      </c>
      <c r="BV275" s="1" t="s">
        <v>196</v>
      </c>
      <c r="BW275" s="1" t="s">
        <v>196</v>
      </c>
      <c r="BX275" s="1" t="s">
        <v>196</v>
      </c>
      <c r="BY275" s="1" t="s">
        <v>196</v>
      </c>
      <c r="BZ275" s="1" t="s">
        <v>196</v>
      </c>
      <c r="CA275" s="1" t="s">
        <v>196</v>
      </c>
      <c r="CB275" s="1" t="s">
        <v>196</v>
      </c>
      <c r="CC275" s="1" t="s">
        <v>196</v>
      </c>
      <c r="CD275" s="1" t="s">
        <v>970</v>
      </c>
      <c r="CE275" s="1" t="s">
        <v>196</v>
      </c>
      <c r="CF275" s="1" t="s">
        <v>196</v>
      </c>
      <c r="CG275" s="1" t="s">
        <v>196</v>
      </c>
      <c r="CH275" s="1" t="s">
        <v>196</v>
      </c>
      <c r="CI275" s="1" t="s">
        <v>196</v>
      </c>
      <c r="CJ275" s="1" t="s">
        <v>196</v>
      </c>
      <c r="CK275" s="1" t="s">
        <v>196</v>
      </c>
      <c r="CL275" s="1" t="s">
        <v>196</v>
      </c>
      <c r="CM275" s="1" t="s">
        <v>196</v>
      </c>
      <c r="CN275" s="1" t="s">
        <v>969</v>
      </c>
      <c r="CO275" s="1" t="s">
        <v>196</v>
      </c>
      <c r="CP275" s="1" t="s">
        <v>196</v>
      </c>
      <c r="CQ275" s="1" t="s">
        <v>196</v>
      </c>
      <c r="CR275" s="1" t="s">
        <v>196</v>
      </c>
      <c r="CS275" s="1" t="s">
        <v>196</v>
      </c>
      <c r="CT275" s="1" t="s">
        <v>196</v>
      </c>
      <c r="CU275" s="1" t="s">
        <v>196</v>
      </c>
      <c r="CV275" s="1" t="s">
        <v>196</v>
      </c>
      <c r="CW275" s="1" t="s">
        <v>196</v>
      </c>
      <c r="CX275" s="1" t="s">
        <v>3221</v>
      </c>
      <c r="CY275" s="1" t="s">
        <v>3222</v>
      </c>
      <c r="CZ275" s="1" t="s">
        <v>3222</v>
      </c>
      <c r="DA275" s="1" t="s">
        <v>3223</v>
      </c>
      <c r="DB275" s="1" t="s">
        <v>3251</v>
      </c>
      <c r="DC275" s="1" t="s">
        <v>707</v>
      </c>
      <c r="DD275" s="1" t="s">
        <v>744</v>
      </c>
      <c r="DE275" s="1" t="s">
        <v>707</v>
      </c>
      <c r="DF275" s="1" t="s">
        <v>705</v>
      </c>
      <c r="DG275" s="1" t="s">
        <v>706</v>
      </c>
    </row>
    <row r="276" spans="1:111">
      <c r="A276" s="232" t="s">
        <v>4537</v>
      </c>
      <c r="B276" s="1" t="s">
        <v>699</v>
      </c>
      <c r="C276" s="1" t="s">
        <v>700</v>
      </c>
      <c r="D276" s="1" t="s">
        <v>701</v>
      </c>
      <c r="E276" s="1" t="s">
        <v>702</v>
      </c>
      <c r="F276" s="1" t="s">
        <v>783</v>
      </c>
      <c r="G276" s="1" t="s">
        <v>42</v>
      </c>
      <c r="H276" s="228">
        <v>46217</v>
      </c>
      <c r="I276" s="1" t="s">
        <v>146</v>
      </c>
      <c r="J276" s="1" t="s">
        <v>2574</v>
      </c>
      <c r="K276" s="1" t="s">
        <v>2578</v>
      </c>
      <c r="L276" s="1" t="s">
        <v>716</v>
      </c>
      <c r="M276" s="1" t="s">
        <v>717</v>
      </c>
      <c r="N276" s="1" t="s">
        <v>705</v>
      </c>
      <c r="O276" s="1" t="s">
        <v>706</v>
      </c>
      <c r="P276" s="1" t="s">
        <v>196</v>
      </c>
      <c r="Q276" s="1" t="s">
        <v>196</v>
      </c>
      <c r="R276" s="229">
        <v>0</v>
      </c>
      <c r="S276" s="229">
        <v>0.70833333333333337</v>
      </c>
      <c r="T276" s="1" t="s">
        <v>707</v>
      </c>
      <c r="U276" s="1" t="s">
        <v>196</v>
      </c>
      <c r="V276" s="1" t="s">
        <v>196</v>
      </c>
      <c r="W276" s="1" t="s">
        <v>196</v>
      </c>
      <c r="X276" s="1" t="s">
        <v>196</v>
      </c>
      <c r="Y276" s="1" t="s">
        <v>196</v>
      </c>
      <c r="Z276" s="1" t="s">
        <v>196</v>
      </c>
      <c r="AA276" s="1" t="s">
        <v>707</v>
      </c>
      <c r="AB276" s="1" t="s">
        <v>707</v>
      </c>
      <c r="AC276" s="1" t="s">
        <v>707</v>
      </c>
      <c r="AD276" s="1" t="s">
        <v>707</v>
      </c>
      <c r="AE276" s="1" t="s">
        <v>732</v>
      </c>
      <c r="AF276" s="1" t="s">
        <v>276</v>
      </c>
      <c r="AG276" s="1" t="s">
        <v>13</v>
      </c>
      <c r="AH276" s="1" t="s">
        <v>14</v>
      </c>
      <c r="AI276" s="1" t="s">
        <v>969</v>
      </c>
      <c r="AJ276" s="1" t="s">
        <v>276</v>
      </c>
      <c r="AK276" s="1" t="s">
        <v>13</v>
      </c>
      <c r="AL276" s="1" t="s">
        <v>14</v>
      </c>
      <c r="AM276" s="1">
        <v>1600</v>
      </c>
      <c r="AN276" s="1">
        <v>800</v>
      </c>
      <c r="AO276" s="1">
        <v>800</v>
      </c>
      <c r="AP276" s="1">
        <v>800</v>
      </c>
      <c r="AQ276" s="1">
        <v>800</v>
      </c>
      <c r="AR276" s="228">
        <v>46212</v>
      </c>
      <c r="AS276" s="228">
        <v>46219</v>
      </c>
      <c r="AT276" s="228">
        <v>46217</v>
      </c>
      <c r="AU276" s="228">
        <v>46217</v>
      </c>
      <c r="AV276" s="1" t="s">
        <v>900</v>
      </c>
      <c r="AW276" s="1" t="s">
        <v>196</v>
      </c>
      <c r="AX276" s="1" t="s">
        <v>196</v>
      </c>
      <c r="AY276" s="1" t="s">
        <v>710</v>
      </c>
      <c r="AZ276" s="1" t="s">
        <v>711</v>
      </c>
      <c r="BA276" s="1" t="s">
        <v>196</v>
      </c>
      <c r="BB276" s="228">
        <v>46219</v>
      </c>
      <c r="BC276" s="228">
        <v>46219</v>
      </c>
      <c r="BD276" s="1" t="s">
        <v>712</v>
      </c>
      <c r="BE276" s="228">
        <v>46217</v>
      </c>
      <c r="BF276" s="1" t="s">
        <v>712</v>
      </c>
      <c r="BG276" s="228">
        <v>46217</v>
      </c>
      <c r="BH276" s="1">
        <v>800</v>
      </c>
      <c r="BI276" s="1">
        <v>800</v>
      </c>
      <c r="BJ276" s="1" t="s">
        <v>734</v>
      </c>
      <c r="BK276" s="1" t="s">
        <v>196</v>
      </c>
      <c r="BL276" s="1" t="s">
        <v>196</v>
      </c>
      <c r="BM276" s="1" t="s">
        <v>196</v>
      </c>
      <c r="BN276" s="1" t="s">
        <v>196</v>
      </c>
      <c r="BO276" s="1" t="s">
        <v>196</v>
      </c>
      <c r="BP276" s="1" t="s">
        <v>196</v>
      </c>
      <c r="BQ276" s="1" t="s">
        <v>196</v>
      </c>
      <c r="BR276" s="1" t="s">
        <v>196</v>
      </c>
      <c r="BS276" s="1" t="s">
        <v>196</v>
      </c>
      <c r="BT276" s="1" t="s">
        <v>732</v>
      </c>
      <c r="BU276" s="1" t="s">
        <v>196</v>
      </c>
      <c r="BV276" s="1" t="s">
        <v>196</v>
      </c>
      <c r="BW276" s="1" t="s">
        <v>196</v>
      </c>
      <c r="BX276" s="1" t="s">
        <v>196</v>
      </c>
      <c r="BY276" s="1" t="s">
        <v>196</v>
      </c>
      <c r="BZ276" s="1" t="s">
        <v>196</v>
      </c>
      <c r="CA276" s="1" t="s">
        <v>196</v>
      </c>
      <c r="CB276" s="1" t="s">
        <v>196</v>
      </c>
      <c r="CC276" s="1" t="s">
        <v>196</v>
      </c>
      <c r="CD276" s="1" t="s">
        <v>970</v>
      </c>
      <c r="CE276" s="1" t="s">
        <v>196</v>
      </c>
      <c r="CF276" s="1" t="s">
        <v>196</v>
      </c>
      <c r="CG276" s="1" t="s">
        <v>196</v>
      </c>
      <c r="CH276" s="1" t="s">
        <v>196</v>
      </c>
      <c r="CI276" s="1" t="s">
        <v>196</v>
      </c>
      <c r="CJ276" s="1" t="s">
        <v>196</v>
      </c>
      <c r="CK276" s="1" t="s">
        <v>196</v>
      </c>
      <c r="CL276" s="1" t="s">
        <v>196</v>
      </c>
      <c r="CM276" s="1" t="s">
        <v>196</v>
      </c>
      <c r="CN276" s="1" t="s">
        <v>969</v>
      </c>
      <c r="CO276" s="1" t="s">
        <v>196</v>
      </c>
      <c r="CP276" s="1" t="s">
        <v>196</v>
      </c>
      <c r="CQ276" s="1" t="s">
        <v>196</v>
      </c>
      <c r="CR276" s="1" t="s">
        <v>196</v>
      </c>
      <c r="CS276" s="1" t="s">
        <v>196</v>
      </c>
      <c r="CT276" s="1" t="s">
        <v>196</v>
      </c>
      <c r="CU276" s="1" t="s">
        <v>196</v>
      </c>
      <c r="CV276" s="1" t="s">
        <v>196</v>
      </c>
      <c r="CW276" s="1" t="s">
        <v>196</v>
      </c>
      <c r="CX276" s="1" t="s">
        <v>3221</v>
      </c>
      <c r="CY276" s="1" t="s">
        <v>3222</v>
      </c>
      <c r="CZ276" s="1" t="s">
        <v>3222</v>
      </c>
      <c r="DA276" s="1" t="s">
        <v>3224</v>
      </c>
      <c r="DB276" s="1" t="s">
        <v>3224</v>
      </c>
      <c r="DC276" s="1" t="s">
        <v>707</v>
      </c>
      <c r="DD276" s="1" t="s">
        <v>707</v>
      </c>
      <c r="DE276" s="1" t="s">
        <v>707</v>
      </c>
      <c r="DF276" s="1" t="s">
        <v>705</v>
      </c>
      <c r="DG276" s="1" t="s">
        <v>706</v>
      </c>
    </row>
    <row r="277" spans="1:111">
      <c r="A277" s="232" t="s">
        <v>4537</v>
      </c>
      <c r="B277" s="1" t="s">
        <v>699</v>
      </c>
      <c r="C277" s="1" t="s">
        <v>700</v>
      </c>
      <c r="D277" s="1" t="s">
        <v>785</v>
      </c>
      <c r="E277" s="1" t="s">
        <v>786</v>
      </c>
      <c r="F277" s="1" t="s">
        <v>787</v>
      </c>
      <c r="G277" s="1" t="s">
        <v>36</v>
      </c>
      <c r="H277" s="228">
        <v>46217</v>
      </c>
      <c r="I277" s="1" t="s">
        <v>555</v>
      </c>
      <c r="J277" s="1" t="s">
        <v>2813</v>
      </c>
      <c r="K277" s="1" t="s">
        <v>2814</v>
      </c>
      <c r="L277" s="1" t="s">
        <v>788</v>
      </c>
      <c r="M277" s="1" t="s">
        <v>789</v>
      </c>
      <c r="N277" s="1" t="s">
        <v>776</v>
      </c>
      <c r="O277" s="1" t="s">
        <v>777</v>
      </c>
      <c r="P277" s="1" t="s">
        <v>196</v>
      </c>
      <c r="Q277" s="1" t="s">
        <v>196</v>
      </c>
      <c r="R277" s="229">
        <v>0</v>
      </c>
      <c r="S277" s="229">
        <v>0.70833333333333337</v>
      </c>
      <c r="T277" s="1" t="s">
        <v>707</v>
      </c>
      <c r="U277" s="1" t="s">
        <v>196</v>
      </c>
      <c r="V277" s="1" t="s">
        <v>196</v>
      </c>
      <c r="W277" s="1" t="s">
        <v>196</v>
      </c>
      <c r="X277" s="1" t="s">
        <v>196</v>
      </c>
      <c r="Y277" s="1" t="s">
        <v>196</v>
      </c>
      <c r="Z277" s="1" t="s">
        <v>196</v>
      </c>
      <c r="AA277" s="1" t="s">
        <v>726</v>
      </c>
      <c r="AB277" s="1" t="s">
        <v>737</v>
      </c>
      <c r="AC277" s="1" t="s">
        <v>811</v>
      </c>
      <c r="AD277" s="1" t="s">
        <v>2028</v>
      </c>
      <c r="AE277" s="1" t="s">
        <v>878</v>
      </c>
      <c r="AF277" s="1" t="s">
        <v>276</v>
      </c>
      <c r="AG277" s="1" t="s">
        <v>196</v>
      </c>
      <c r="AH277" s="1" t="s">
        <v>105</v>
      </c>
      <c r="AI277" s="1" t="s">
        <v>906</v>
      </c>
      <c r="AJ277" s="1" t="s">
        <v>276</v>
      </c>
      <c r="AK277" s="1" t="s">
        <v>196</v>
      </c>
      <c r="AL277" s="1" t="s">
        <v>122</v>
      </c>
      <c r="AM277" s="1">
        <v>1200</v>
      </c>
      <c r="AN277" s="1">
        <v>2700</v>
      </c>
      <c r="AO277" s="1">
        <v>2700</v>
      </c>
      <c r="AP277" s="1">
        <v>2700</v>
      </c>
      <c r="AQ277" s="1">
        <v>1200</v>
      </c>
      <c r="AR277" s="228">
        <v>46213</v>
      </c>
      <c r="AS277" s="228">
        <v>46225</v>
      </c>
      <c r="AT277" s="228">
        <v>46217</v>
      </c>
      <c r="AU277" s="228">
        <v>46217</v>
      </c>
      <c r="AV277" s="1" t="s">
        <v>491</v>
      </c>
      <c r="AW277" s="1" t="s">
        <v>196</v>
      </c>
      <c r="AX277" s="1" t="s">
        <v>196</v>
      </c>
      <c r="AY277" s="1" t="s">
        <v>710</v>
      </c>
      <c r="AZ277" s="1" t="s">
        <v>711</v>
      </c>
      <c r="BA277" s="1" t="s">
        <v>196</v>
      </c>
      <c r="BB277" s="228">
        <v>46225</v>
      </c>
      <c r="BC277" s="228">
        <v>46225</v>
      </c>
      <c r="BD277" s="1" t="s">
        <v>712</v>
      </c>
      <c r="BE277" s="228">
        <v>46217</v>
      </c>
      <c r="BF277" s="1" t="s">
        <v>712</v>
      </c>
      <c r="BG277" s="228">
        <v>46227</v>
      </c>
      <c r="BH277" s="1">
        <v>2700</v>
      </c>
      <c r="BI277" s="1">
        <v>1200</v>
      </c>
      <c r="BJ277" s="1" t="s">
        <v>879</v>
      </c>
      <c r="BK277" s="1" t="s">
        <v>196</v>
      </c>
      <c r="BL277" s="1" t="s">
        <v>196</v>
      </c>
      <c r="BM277" s="1" t="s">
        <v>196</v>
      </c>
      <c r="BN277" s="1" t="s">
        <v>196</v>
      </c>
      <c r="BO277" s="1" t="s">
        <v>196</v>
      </c>
      <c r="BP277" s="1" t="s">
        <v>196</v>
      </c>
      <c r="BQ277" s="1" t="s">
        <v>196</v>
      </c>
      <c r="BR277" s="1" t="s">
        <v>196</v>
      </c>
      <c r="BS277" s="1" t="s">
        <v>196</v>
      </c>
      <c r="BT277" s="1" t="s">
        <v>878</v>
      </c>
      <c r="BU277" s="1" t="s">
        <v>196</v>
      </c>
      <c r="BV277" s="1" t="s">
        <v>196</v>
      </c>
      <c r="BW277" s="1" t="s">
        <v>196</v>
      </c>
      <c r="BX277" s="1" t="s">
        <v>196</v>
      </c>
      <c r="BY277" s="1" t="s">
        <v>196</v>
      </c>
      <c r="BZ277" s="1" t="s">
        <v>196</v>
      </c>
      <c r="CA277" s="1" t="s">
        <v>196</v>
      </c>
      <c r="CB277" s="1" t="s">
        <v>196</v>
      </c>
      <c r="CC277" s="1" t="s">
        <v>196</v>
      </c>
      <c r="CD277" s="1" t="s">
        <v>907</v>
      </c>
      <c r="CE277" s="1" t="s">
        <v>196</v>
      </c>
      <c r="CF277" s="1" t="s">
        <v>196</v>
      </c>
      <c r="CG277" s="1" t="s">
        <v>196</v>
      </c>
      <c r="CH277" s="1" t="s">
        <v>196</v>
      </c>
      <c r="CI277" s="1" t="s">
        <v>196</v>
      </c>
      <c r="CJ277" s="1" t="s">
        <v>196</v>
      </c>
      <c r="CK277" s="1" t="s">
        <v>196</v>
      </c>
      <c r="CL277" s="1" t="s">
        <v>196</v>
      </c>
      <c r="CM277" s="1" t="s">
        <v>196</v>
      </c>
      <c r="CN277" s="1" t="s">
        <v>906</v>
      </c>
      <c r="CO277" s="1" t="s">
        <v>196</v>
      </c>
      <c r="CP277" s="1" t="s">
        <v>196</v>
      </c>
      <c r="CQ277" s="1" t="s">
        <v>196</v>
      </c>
      <c r="CR277" s="1" t="s">
        <v>196</v>
      </c>
      <c r="CS277" s="1" t="s">
        <v>196</v>
      </c>
      <c r="CT277" s="1" t="s">
        <v>196</v>
      </c>
      <c r="CU277" s="1" t="s">
        <v>196</v>
      </c>
      <c r="CV277" s="1" t="s">
        <v>196</v>
      </c>
      <c r="CW277" s="1" t="s">
        <v>196</v>
      </c>
      <c r="CX277" s="1" t="s">
        <v>3221</v>
      </c>
      <c r="CY277" s="1" t="s">
        <v>3222</v>
      </c>
      <c r="CZ277" s="1" t="s">
        <v>3222</v>
      </c>
      <c r="DA277" s="1" t="s">
        <v>3255</v>
      </c>
      <c r="DB277" s="1" t="s">
        <v>3224</v>
      </c>
      <c r="DC277" s="1" t="s">
        <v>737</v>
      </c>
      <c r="DD277" s="1" t="s">
        <v>726</v>
      </c>
      <c r="DE277" s="1" t="s">
        <v>707</v>
      </c>
      <c r="DF277" s="1" t="s">
        <v>788</v>
      </c>
      <c r="DG277" s="1" t="s">
        <v>789</v>
      </c>
    </row>
    <row r="278" spans="1:111">
      <c r="A278" s="232" t="s">
        <v>4537</v>
      </c>
      <c r="B278" s="1" t="s">
        <v>699</v>
      </c>
      <c r="C278" s="1" t="s">
        <v>700</v>
      </c>
      <c r="D278" s="1" t="s">
        <v>785</v>
      </c>
      <c r="E278" s="1" t="s">
        <v>786</v>
      </c>
      <c r="F278" s="1" t="s">
        <v>787</v>
      </c>
      <c r="G278" s="1" t="s">
        <v>36</v>
      </c>
      <c r="H278" s="228">
        <v>46217</v>
      </c>
      <c r="I278" s="1" t="s">
        <v>556</v>
      </c>
      <c r="J278" s="1" t="s">
        <v>2580</v>
      </c>
      <c r="K278" s="1" t="s">
        <v>2581</v>
      </c>
      <c r="L278" s="1" t="s">
        <v>788</v>
      </c>
      <c r="M278" s="1" t="s">
        <v>789</v>
      </c>
      <c r="N278" s="1" t="s">
        <v>776</v>
      </c>
      <c r="O278" s="1" t="s">
        <v>777</v>
      </c>
      <c r="P278" s="1" t="s">
        <v>196</v>
      </c>
      <c r="Q278" s="1" t="s">
        <v>196</v>
      </c>
      <c r="R278" s="229">
        <v>0</v>
      </c>
      <c r="S278" s="229">
        <v>0.70833333333333337</v>
      </c>
      <c r="T278" s="1" t="s">
        <v>707</v>
      </c>
      <c r="U278" s="1" t="s">
        <v>196</v>
      </c>
      <c r="V278" s="1" t="s">
        <v>196</v>
      </c>
      <c r="W278" s="1" t="s">
        <v>196</v>
      </c>
      <c r="X278" s="1" t="s">
        <v>196</v>
      </c>
      <c r="Y278" s="1" t="s">
        <v>196</v>
      </c>
      <c r="Z278" s="1" t="s">
        <v>196</v>
      </c>
      <c r="AA278" s="1" t="s">
        <v>707</v>
      </c>
      <c r="AB278" s="1" t="s">
        <v>707</v>
      </c>
      <c r="AC278" s="1" t="s">
        <v>707</v>
      </c>
      <c r="AD278" s="1" t="s">
        <v>707</v>
      </c>
      <c r="AE278" s="1" t="s">
        <v>806</v>
      </c>
      <c r="AF278" s="1" t="s">
        <v>276</v>
      </c>
      <c r="AG278" s="1" t="s">
        <v>196</v>
      </c>
      <c r="AH278" s="1" t="s">
        <v>105</v>
      </c>
      <c r="AI278" s="1" t="s">
        <v>807</v>
      </c>
      <c r="AJ278" s="1" t="s">
        <v>276</v>
      </c>
      <c r="AK278" s="1" t="s">
        <v>196</v>
      </c>
      <c r="AL278" s="1" t="s">
        <v>122</v>
      </c>
      <c r="AM278" s="1">
        <v>3300</v>
      </c>
      <c r="AN278" s="1">
        <v>3900</v>
      </c>
      <c r="AO278" s="1">
        <v>900</v>
      </c>
      <c r="AP278" s="1">
        <v>900</v>
      </c>
      <c r="AQ278" s="1">
        <v>900</v>
      </c>
      <c r="AR278" s="228">
        <v>46213</v>
      </c>
      <c r="AS278" s="228">
        <v>46221</v>
      </c>
      <c r="AT278" s="228">
        <v>46217</v>
      </c>
      <c r="AU278" s="228">
        <v>46227</v>
      </c>
      <c r="AV278" s="1" t="s">
        <v>491</v>
      </c>
      <c r="AW278" s="1" t="s">
        <v>196</v>
      </c>
      <c r="AX278" s="1" t="s">
        <v>196</v>
      </c>
      <c r="AY278" s="1" t="s">
        <v>710</v>
      </c>
      <c r="AZ278" s="1" t="s">
        <v>711</v>
      </c>
      <c r="BA278" s="1" t="s">
        <v>196</v>
      </c>
      <c r="BB278" s="228">
        <v>46221</v>
      </c>
      <c r="BC278" s="228">
        <v>46221</v>
      </c>
      <c r="BD278" s="1" t="s">
        <v>712</v>
      </c>
      <c r="BE278" s="228">
        <v>46227</v>
      </c>
      <c r="BF278" s="1" t="s">
        <v>712</v>
      </c>
      <c r="BG278" s="228">
        <v>46227</v>
      </c>
      <c r="BH278" s="1">
        <v>3900</v>
      </c>
      <c r="BI278" s="1">
        <v>3300</v>
      </c>
      <c r="BJ278" s="1" t="s">
        <v>808</v>
      </c>
      <c r="BK278" s="1" t="s">
        <v>196</v>
      </c>
      <c r="BL278" s="1" t="s">
        <v>196</v>
      </c>
      <c r="BM278" s="1" t="s">
        <v>196</v>
      </c>
      <c r="BN278" s="1" t="s">
        <v>196</v>
      </c>
      <c r="BO278" s="1" t="s">
        <v>196</v>
      </c>
      <c r="BP278" s="1" t="s">
        <v>196</v>
      </c>
      <c r="BQ278" s="1" t="s">
        <v>196</v>
      </c>
      <c r="BR278" s="1" t="s">
        <v>196</v>
      </c>
      <c r="BS278" s="1" t="s">
        <v>196</v>
      </c>
      <c r="BT278" s="1" t="s">
        <v>806</v>
      </c>
      <c r="BU278" s="1" t="s">
        <v>196</v>
      </c>
      <c r="BV278" s="1" t="s">
        <v>196</v>
      </c>
      <c r="BW278" s="1" t="s">
        <v>196</v>
      </c>
      <c r="BX278" s="1" t="s">
        <v>196</v>
      </c>
      <c r="BY278" s="1" t="s">
        <v>196</v>
      </c>
      <c r="BZ278" s="1" t="s">
        <v>196</v>
      </c>
      <c r="CA278" s="1" t="s">
        <v>196</v>
      </c>
      <c r="CB278" s="1" t="s">
        <v>196</v>
      </c>
      <c r="CC278" s="1" t="s">
        <v>196</v>
      </c>
      <c r="CD278" s="1" t="s">
        <v>809</v>
      </c>
      <c r="CE278" s="1" t="s">
        <v>196</v>
      </c>
      <c r="CF278" s="1" t="s">
        <v>196</v>
      </c>
      <c r="CG278" s="1" t="s">
        <v>196</v>
      </c>
      <c r="CH278" s="1" t="s">
        <v>196</v>
      </c>
      <c r="CI278" s="1" t="s">
        <v>196</v>
      </c>
      <c r="CJ278" s="1" t="s">
        <v>196</v>
      </c>
      <c r="CK278" s="1" t="s">
        <v>196</v>
      </c>
      <c r="CL278" s="1" t="s">
        <v>196</v>
      </c>
      <c r="CM278" s="1" t="s">
        <v>196</v>
      </c>
      <c r="CN278" s="1" t="s">
        <v>807</v>
      </c>
      <c r="CO278" s="1" t="s">
        <v>196</v>
      </c>
      <c r="CP278" s="1" t="s">
        <v>196</v>
      </c>
      <c r="CQ278" s="1" t="s">
        <v>196</v>
      </c>
      <c r="CR278" s="1" t="s">
        <v>196</v>
      </c>
      <c r="CS278" s="1" t="s">
        <v>196</v>
      </c>
      <c r="CT278" s="1" t="s">
        <v>196</v>
      </c>
      <c r="CU278" s="1" t="s">
        <v>196</v>
      </c>
      <c r="CV278" s="1" t="s">
        <v>196</v>
      </c>
      <c r="CW278" s="1" t="s">
        <v>196</v>
      </c>
      <c r="CX278" s="1" t="s">
        <v>3221</v>
      </c>
      <c r="CY278" s="1" t="s">
        <v>3222</v>
      </c>
      <c r="CZ278" s="1" t="s">
        <v>3222</v>
      </c>
      <c r="DA278" s="1" t="s">
        <v>3224</v>
      </c>
      <c r="DB278" s="1" t="s">
        <v>3224</v>
      </c>
      <c r="DC278" s="1" t="s">
        <v>707</v>
      </c>
      <c r="DD278" s="1" t="s">
        <v>707</v>
      </c>
      <c r="DE278" s="1" t="s">
        <v>707</v>
      </c>
      <c r="DF278" s="1" t="s">
        <v>788</v>
      </c>
      <c r="DG278" s="1" t="s">
        <v>789</v>
      </c>
    </row>
    <row r="279" spans="1:111">
      <c r="A279" s="232" t="s">
        <v>4537</v>
      </c>
      <c r="B279" s="1" t="s">
        <v>699</v>
      </c>
      <c r="C279" s="1" t="s">
        <v>700</v>
      </c>
      <c r="D279" s="1" t="s">
        <v>818</v>
      </c>
      <c r="E279" s="1" t="s">
        <v>819</v>
      </c>
      <c r="F279" s="1" t="s">
        <v>820</v>
      </c>
      <c r="G279" s="1" t="s">
        <v>166</v>
      </c>
      <c r="H279" s="228">
        <v>46217</v>
      </c>
      <c r="I279" s="1" t="s">
        <v>576</v>
      </c>
      <c r="J279" s="1" t="s">
        <v>2584</v>
      </c>
      <c r="K279" s="1" t="s">
        <v>2589</v>
      </c>
      <c r="L279" s="1" t="s">
        <v>713</v>
      </c>
      <c r="M279" s="1" t="s">
        <v>714</v>
      </c>
      <c r="N279" s="1" t="s">
        <v>196</v>
      </c>
      <c r="O279" s="1" t="s">
        <v>196</v>
      </c>
      <c r="P279" s="1" t="s">
        <v>196</v>
      </c>
      <c r="Q279" s="1" t="s">
        <v>196</v>
      </c>
      <c r="R279" s="229">
        <v>0</v>
      </c>
      <c r="S279" s="229">
        <v>0.70833333333333337</v>
      </c>
      <c r="T279" s="1" t="s">
        <v>707</v>
      </c>
      <c r="U279" s="1" t="s">
        <v>196</v>
      </c>
      <c r="V279" s="1" t="s">
        <v>196</v>
      </c>
      <c r="W279" s="1" t="s">
        <v>196</v>
      </c>
      <c r="X279" s="1" t="s">
        <v>196</v>
      </c>
      <c r="Y279" s="1" t="s">
        <v>196</v>
      </c>
      <c r="Z279" s="1" t="s">
        <v>196</v>
      </c>
      <c r="AA279" s="1" t="s">
        <v>707</v>
      </c>
      <c r="AB279" s="1" t="s">
        <v>707</v>
      </c>
      <c r="AC279" s="1" t="s">
        <v>707</v>
      </c>
      <c r="AD279" s="1" t="s">
        <v>707</v>
      </c>
      <c r="AE279" s="1" t="s">
        <v>196</v>
      </c>
      <c r="AF279" s="1" t="s">
        <v>196</v>
      </c>
      <c r="AG279" s="1" t="s">
        <v>196</v>
      </c>
      <c r="AH279" s="1" t="s">
        <v>196</v>
      </c>
      <c r="AI279" s="1" t="s">
        <v>925</v>
      </c>
      <c r="AJ279" s="1" t="s">
        <v>276</v>
      </c>
      <c r="AK279" s="1" t="s">
        <v>88</v>
      </c>
      <c r="AL279" s="1" t="s">
        <v>14</v>
      </c>
      <c r="AM279" s="1">
        <v>786</v>
      </c>
      <c r="AN279" s="1">
        <v>400</v>
      </c>
      <c r="AO279" s="1">
        <v>0</v>
      </c>
      <c r="AP279" s="1">
        <v>0</v>
      </c>
      <c r="AQ279" s="1">
        <v>786</v>
      </c>
      <c r="AR279" s="228">
        <v>46212</v>
      </c>
      <c r="AS279" s="228">
        <v>46216</v>
      </c>
      <c r="AT279" s="228">
        <v>46216</v>
      </c>
      <c r="AU279" s="228">
        <v>46216</v>
      </c>
      <c r="AV279" s="1" t="s">
        <v>366</v>
      </c>
      <c r="AW279" s="1" t="s">
        <v>196</v>
      </c>
      <c r="AX279" s="1" t="s">
        <v>196</v>
      </c>
      <c r="AY279" s="1" t="s">
        <v>710</v>
      </c>
      <c r="AZ279" s="1" t="s">
        <v>711</v>
      </c>
      <c r="BA279" s="1" t="s">
        <v>196</v>
      </c>
      <c r="BB279" s="228">
        <v>46216</v>
      </c>
      <c r="BC279" s="228">
        <v>46216</v>
      </c>
      <c r="BD279" s="1" t="s">
        <v>712</v>
      </c>
      <c r="BE279" s="228">
        <v>46217</v>
      </c>
      <c r="BF279" s="1" t="s">
        <v>712</v>
      </c>
      <c r="BG279" s="228">
        <v>46217</v>
      </c>
      <c r="BH279" s="1">
        <v>400</v>
      </c>
      <c r="BI279" s="1">
        <v>786</v>
      </c>
      <c r="BJ279" s="1" t="s">
        <v>2586</v>
      </c>
      <c r="BK279" s="1" t="s">
        <v>2586</v>
      </c>
      <c r="BL279" s="1" t="s">
        <v>196</v>
      </c>
      <c r="BM279" s="1" t="s">
        <v>196</v>
      </c>
      <c r="BN279" s="1" t="s">
        <v>196</v>
      </c>
      <c r="BO279" s="1" t="s">
        <v>196</v>
      </c>
      <c r="BP279" s="1" t="s">
        <v>196</v>
      </c>
      <c r="BQ279" s="1" t="s">
        <v>196</v>
      </c>
      <c r="BR279" s="1" t="s">
        <v>196</v>
      </c>
      <c r="BS279" s="1" t="s">
        <v>196</v>
      </c>
      <c r="BT279" s="1" t="s">
        <v>2587</v>
      </c>
      <c r="BU279" s="1" t="s">
        <v>2588</v>
      </c>
      <c r="BV279" s="1" t="s">
        <v>196</v>
      </c>
      <c r="BW279" s="1" t="s">
        <v>196</v>
      </c>
      <c r="BX279" s="1" t="s">
        <v>196</v>
      </c>
      <c r="BY279" s="1" t="s">
        <v>196</v>
      </c>
      <c r="BZ279" s="1" t="s">
        <v>196</v>
      </c>
      <c r="CA279" s="1" t="s">
        <v>196</v>
      </c>
      <c r="CB279" s="1" t="s">
        <v>196</v>
      </c>
      <c r="CC279" s="1" t="s">
        <v>196</v>
      </c>
      <c r="CD279" s="1" t="s">
        <v>926</v>
      </c>
      <c r="CE279" s="1" t="s">
        <v>196</v>
      </c>
      <c r="CF279" s="1" t="s">
        <v>196</v>
      </c>
      <c r="CG279" s="1" t="s">
        <v>196</v>
      </c>
      <c r="CH279" s="1" t="s">
        <v>196</v>
      </c>
      <c r="CI279" s="1" t="s">
        <v>196</v>
      </c>
      <c r="CJ279" s="1" t="s">
        <v>196</v>
      </c>
      <c r="CK279" s="1" t="s">
        <v>196</v>
      </c>
      <c r="CL279" s="1" t="s">
        <v>196</v>
      </c>
      <c r="CM279" s="1" t="s">
        <v>196</v>
      </c>
      <c r="CN279" s="1" t="s">
        <v>925</v>
      </c>
      <c r="CO279" s="1" t="s">
        <v>196</v>
      </c>
      <c r="CP279" s="1" t="s">
        <v>196</v>
      </c>
      <c r="CQ279" s="1" t="s">
        <v>196</v>
      </c>
      <c r="CR279" s="1" t="s">
        <v>196</v>
      </c>
      <c r="CS279" s="1" t="s">
        <v>196</v>
      </c>
      <c r="CT279" s="1" t="s">
        <v>196</v>
      </c>
      <c r="CU279" s="1" t="s">
        <v>196</v>
      </c>
      <c r="CV279" s="1" t="s">
        <v>196</v>
      </c>
      <c r="CW279" s="1" t="s">
        <v>196</v>
      </c>
      <c r="CX279" s="1" t="s">
        <v>3221</v>
      </c>
      <c r="CY279" s="1" t="s">
        <v>3222</v>
      </c>
      <c r="CZ279" s="1" t="s">
        <v>3222</v>
      </c>
      <c r="DA279" s="1" t="s">
        <v>3224</v>
      </c>
      <c r="DB279" s="1" t="s">
        <v>3224</v>
      </c>
      <c r="DC279" s="1" t="s">
        <v>707</v>
      </c>
      <c r="DD279" s="1" t="s">
        <v>707</v>
      </c>
      <c r="DE279" s="1" t="s">
        <v>707</v>
      </c>
      <c r="DF279" s="1" t="s">
        <v>713</v>
      </c>
      <c r="DG279" s="1" t="s">
        <v>714</v>
      </c>
    </row>
    <row r="280" spans="1:111">
      <c r="A280" s="232" t="s">
        <v>4537</v>
      </c>
      <c r="B280" s="1" t="s">
        <v>699</v>
      </c>
      <c r="C280" s="1" t="s">
        <v>700</v>
      </c>
      <c r="D280" s="1" t="s">
        <v>818</v>
      </c>
      <c r="E280" s="1" t="s">
        <v>819</v>
      </c>
      <c r="F280" s="1" t="s">
        <v>820</v>
      </c>
      <c r="G280" s="1" t="s">
        <v>166</v>
      </c>
      <c r="H280" s="228">
        <v>46217</v>
      </c>
      <c r="I280" s="1" t="s">
        <v>578</v>
      </c>
      <c r="J280" s="1" t="s">
        <v>2590</v>
      </c>
      <c r="K280" s="1" t="s">
        <v>2591</v>
      </c>
      <c r="L280" s="1" t="s">
        <v>713</v>
      </c>
      <c r="M280" s="1" t="s">
        <v>714</v>
      </c>
      <c r="N280" s="1" t="s">
        <v>196</v>
      </c>
      <c r="O280" s="1" t="s">
        <v>196</v>
      </c>
      <c r="P280" s="1" t="s">
        <v>196</v>
      </c>
      <c r="Q280" s="1" t="s">
        <v>196</v>
      </c>
      <c r="R280" s="229">
        <v>0</v>
      </c>
      <c r="S280" s="229">
        <v>0.48749999999999999</v>
      </c>
      <c r="T280" s="1" t="s">
        <v>707</v>
      </c>
      <c r="U280" s="1" t="s">
        <v>196</v>
      </c>
      <c r="V280" s="1" t="s">
        <v>196</v>
      </c>
      <c r="W280" s="1" t="s">
        <v>196</v>
      </c>
      <c r="X280" s="1" t="s">
        <v>196</v>
      </c>
      <c r="Y280" s="1" t="s">
        <v>196</v>
      </c>
      <c r="Z280" s="1" t="s">
        <v>196</v>
      </c>
      <c r="AA280" s="1" t="s">
        <v>753</v>
      </c>
      <c r="AB280" s="1" t="s">
        <v>707</v>
      </c>
      <c r="AC280" s="1" t="s">
        <v>2592</v>
      </c>
      <c r="AD280" s="1" t="s">
        <v>2593</v>
      </c>
      <c r="AE280" s="1" t="s">
        <v>2594</v>
      </c>
      <c r="AF280" s="1" t="s">
        <v>276</v>
      </c>
      <c r="AG280" s="1" t="s">
        <v>196</v>
      </c>
      <c r="AH280" s="1" t="s">
        <v>122</v>
      </c>
      <c r="AI280" s="1" t="s">
        <v>2595</v>
      </c>
      <c r="AJ280" s="1" t="s">
        <v>276</v>
      </c>
      <c r="AK280" s="1" t="s">
        <v>196</v>
      </c>
      <c r="AL280" s="1" t="s">
        <v>122</v>
      </c>
      <c r="AM280" s="1">
        <v>750</v>
      </c>
      <c r="AN280" s="1">
        <v>750</v>
      </c>
      <c r="AO280" s="1">
        <v>750</v>
      </c>
      <c r="AP280" s="1">
        <v>750</v>
      </c>
      <c r="AQ280" s="1">
        <v>750</v>
      </c>
      <c r="AR280" s="228">
        <v>46216</v>
      </c>
      <c r="AS280" s="228">
        <v>46219</v>
      </c>
      <c r="AT280" s="228">
        <v>46217</v>
      </c>
      <c r="AU280" s="228">
        <v>46217</v>
      </c>
      <c r="AV280" s="1" t="s">
        <v>166</v>
      </c>
      <c r="AW280" s="1" t="s">
        <v>196</v>
      </c>
      <c r="AX280" s="1" t="s">
        <v>196</v>
      </c>
      <c r="AY280" s="1" t="s">
        <v>710</v>
      </c>
      <c r="AZ280" s="1" t="s">
        <v>711</v>
      </c>
      <c r="BA280" s="1" t="s">
        <v>196</v>
      </c>
      <c r="BB280" s="228">
        <v>46219</v>
      </c>
      <c r="BC280" s="228">
        <v>46219</v>
      </c>
      <c r="BD280" s="1" t="s">
        <v>712</v>
      </c>
      <c r="BE280" s="228">
        <v>46217</v>
      </c>
      <c r="BF280" s="1" t="s">
        <v>712</v>
      </c>
      <c r="BG280" s="228">
        <v>46217</v>
      </c>
      <c r="BH280" s="1">
        <v>750</v>
      </c>
      <c r="BI280" s="1">
        <v>750</v>
      </c>
      <c r="BJ280" s="1" t="s">
        <v>2596</v>
      </c>
      <c r="BK280" s="1" t="s">
        <v>196</v>
      </c>
      <c r="BL280" s="1" t="s">
        <v>196</v>
      </c>
      <c r="BM280" s="1" t="s">
        <v>196</v>
      </c>
      <c r="BN280" s="1" t="s">
        <v>196</v>
      </c>
      <c r="BO280" s="1" t="s">
        <v>196</v>
      </c>
      <c r="BP280" s="1" t="s">
        <v>196</v>
      </c>
      <c r="BQ280" s="1" t="s">
        <v>196</v>
      </c>
      <c r="BR280" s="1" t="s">
        <v>196</v>
      </c>
      <c r="BS280" s="1" t="s">
        <v>196</v>
      </c>
      <c r="BT280" s="1" t="s">
        <v>2594</v>
      </c>
      <c r="BU280" s="1" t="s">
        <v>196</v>
      </c>
      <c r="BV280" s="1" t="s">
        <v>196</v>
      </c>
      <c r="BW280" s="1" t="s">
        <v>196</v>
      </c>
      <c r="BX280" s="1" t="s">
        <v>196</v>
      </c>
      <c r="BY280" s="1" t="s">
        <v>196</v>
      </c>
      <c r="BZ280" s="1" t="s">
        <v>196</v>
      </c>
      <c r="CA280" s="1" t="s">
        <v>196</v>
      </c>
      <c r="CB280" s="1" t="s">
        <v>196</v>
      </c>
      <c r="CC280" s="1" t="s">
        <v>196</v>
      </c>
      <c r="CD280" s="1" t="s">
        <v>2597</v>
      </c>
      <c r="CE280" s="1" t="s">
        <v>196</v>
      </c>
      <c r="CF280" s="1" t="s">
        <v>196</v>
      </c>
      <c r="CG280" s="1" t="s">
        <v>196</v>
      </c>
      <c r="CH280" s="1" t="s">
        <v>196</v>
      </c>
      <c r="CI280" s="1" t="s">
        <v>196</v>
      </c>
      <c r="CJ280" s="1" t="s">
        <v>196</v>
      </c>
      <c r="CK280" s="1" t="s">
        <v>196</v>
      </c>
      <c r="CL280" s="1" t="s">
        <v>196</v>
      </c>
      <c r="CM280" s="1" t="s">
        <v>196</v>
      </c>
      <c r="CN280" s="1" t="s">
        <v>2595</v>
      </c>
      <c r="CO280" s="1" t="s">
        <v>196</v>
      </c>
      <c r="CP280" s="1" t="s">
        <v>196</v>
      </c>
      <c r="CQ280" s="1" t="s">
        <v>196</v>
      </c>
      <c r="CR280" s="1" t="s">
        <v>196</v>
      </c>
      <c r="CS280" s="1" t="s">
        <v>196</v>
      </c>
      <c r="CT280" s="1" t="s">
        <v>196</v>
      </c>
      <c r="CU280" s="1" t="s">
        <v>196</v>
      </c>
      <c r="CV280" s="1" t="s">
        <v>196</v>
      </c>
      <c r="CW280" s="1" t="s">
        <v>196</v>
      </c>
      <c r="CX280" s="1" t="s">
        <v>3221</v>
      </c>
      <c r="CY280" s="1" t="s">
        <v>3222</v>
      </c>
      <c r="CZ280" s="1" t="s">
        <v>3222</v>
      </c>
      <c r="DA280" s="1" t="s">
        <v>3225</v>
      </c>
      <c r="DB280" s="1" t="s">
        <v>3316</v>
      </c>
      <c r="DC280" s="1" t="s">
        <v>707</v>
      </c>
      <c r="DD280" s="1" t="s">
        <v>753</v>
      </c>
      <c r="DE280" s="1" t="s">
        <v>707</v>
      </c>
      <c r="DF280" s="1" t="s">
        <v>713</v>
      </c>
      <c r="DG280" s="1" t="s">
        <v>714</v>
      </c>
    </row>
    <row r="281" spans="1:111">
      <c r="A281" s="232" t="s">
        <v>4537</v>
      </c>
      <c r="B281" s="1" t="s">
        <v>699</v>
      </c>
      <c r="C281" s="1" t="s">
        <v>700</v>
      </c>
      <c r="D281" s="1" t="s">
        <v>851</v>
      </c>
      <c r="E281" s="1" t="s">
        <v>852</v>
      </c>
      <c r="F281" s="1" t="s">
        <v>855</v>
      </c>
      <c r="G281" s="1" t="s">
        <v>39</v>
      </c>
      <c r="H281" s="228">
        <v>46217</v>
      </c>
      <c r="I281" s="1" t="s">
        <v>566</v>
      </c>
      <c r="J281" s="1" t="s">
        <v>2609</v>
      </c>
      <c r="K281" s="1" t="s">
        <v>2615</v>
      </c>
      <c r="L281" s="1" t="s">
        <v>713</v>
      </c>
      <c r="M281" s="1" t="s">
        <v>714</v>
      </c>
      <c r="N281" s="1" t="s">
        <v>196</v>
      </c>
      <c r="O281" s="1" t="s">
        <v>196</v>
      </c>
      <c r="P281" s="1" t="s">
        <v>196</v>
      </c>
      <c r="Q281" s="1" t="s">
        <v>196</v>
      </c>
      <c r="R281" s="229">
        <v>0</v>
      </c>
      <c r="S281" s="229">
        <v>0.70833333333333337</v>
      </c>
      <c r="T281" s="1" t="s">
        <v>707</v>
      </c>
      <c r="U281" s="1" t="s">
        <v>196</v>
      </c>
      <c r="V281" s="1" t="s">
        <v>196</v>
      </c>
      <c r="W281" s="1" t="s">
        <v>196</v>
      </c>
      <c r="X281" s="1" t="s">
        <v>196</v>
      </c>
      <c r="Y281" s="1" t="s">
        <v>196</v>
      </c>
      <c r="Z281" s="1" t="s">
        <v>196</v>
      </c>
      <c r="AA281" s="1" t="s">
        <v>707</v>
      </c>
      <c r="AB281" s="1" t="s">
        <v>707</v>
      </c>
      <c r="AC281" s="1" t="s">
        <v>707</v>
      </c>
      <c r="AD281" s="1" t="s">
        <v>707</v>
      </c>
      <c r="AE281" s="1" t="s">
        <v>196</v>
      </c>
      <c r="AF281" s="1" t="s">
        <v>196</v>
      </c>
      <c r="AG281" s="1" t="s">
        <v>196</v>
      </c>
      <c r="AH281" s="1" t="s">
        <v>196</v>
      </c>
      <c r="AI281" s="1" t="s">
        <v>1065</v>
      </c>
      <c r="AJ281" s="1" t="s">
        <v>276</v>
      </c>
      <c r="AK281" s="1" t="s">
        <v>88</v>
      </c>
      <c r="AL281" s="1" t="s">
        <v>14</v>
      </c>
      <c r="AM281" s="1">
        <v>3197</v>
      </c>
      <c r="AN281" s="1">
        <v>1600</v>
      </c>
      <c r="AO281" s="1">
        <v>0</v>
      </c>
      <c r="AP281" s="1">
        <v>0</v>
      </c>
      <c r="AQ281" s="1">
        <v>197</v>
      </c>
      <c r="AR281" s="228">
        <v>46212</v>
      </c>
      <c r="AS281" s="228">
        <v>46216</v>
      </c>
      <c r="AT281" s="228">
        <v>46213</v>
      </c>
      <c r="AU281" s="228">
        <v>46213</v>
      </c>
      <c r="AV281" s="1" t="s">
        <v>39</v>
      </c>
      <c r="AW281" s="1" t="s">
        <v>196</v>
      </c>
      <c r="AX281" s="1" t="s">
        <v>1066</v>
      </c>
      <c r="AY281" s="1" t="s">
        <v>710</v>
      </c>
      <c r="AZ281" s="1" t="s">
        <v>711</v>
      </c>
      <c r="BA281" s="1" t="s">
        <v>196</v>
      </c>
      <c r="BB281" s="228">
        <v>46216</v>
      </c>
      <c r="BC281" s="228">
        <v>46216</v>
      </c>
      <c r="BD281" s="1" t="s">
        <v>712</v>
      </c>
      <c r="BE281" s="228">
        <v>46217</v>
      </c>
      <c r="BF281" s="1" t="s">
        <v>712</v>
      </c>
      <c r="BG281" s="228">
        <v>46217</v>
      </c>
      <c r="BH281" s="1">
        <v>1600</v>
      </c>
      <c r="BI281" s="1">
        <v>3197</v>
      </c>
      <c r="BJ281" s="1" t="s">
        <v>1067</v>
      </c>
      <c r="BK281" s="1" t="s">
        <v>1067</v>
      </c>
      <c r="BL281" s="1" t="s">
        <v>196</v>
      </c>
      <c r="BM281" s="1" t="s">
        <v>196</v>
      </c>
      <c r="BN281" s="1" t="s">
        <v>196</v>
      </c>
      <c r="BO281" s="1" t="s">
        <v>196</v>
      </c>
      <c r="BP281" s="1" t="s">
        <v>196</v>
      </c>
      <c r="BQ281" s="1" t="s">
        <v>196</v>
      </c>
      <c r="BR281" s="1" t="s">
        <v>196</v>
      </c>
      <c r="BS281" s="1" t="s">
        <v>196</v>
      </c>
      <c r="BT281" s="1" t="s">
        <v>1077</v>
      </c>
      <c r="BU281" s="1" t="s">
        <v>2611</v>
      </c>
      <c r="BV281" s="1" t="s">
        <v>196</v>
      </c>
      <c r="BW281" s="1" t="s">
        <v>196</v>
      </c>
      <c r="BX281" s="1" t="s">
        <v>196</v>
      </c>
      <c r="BY281" s="1" t="s">
        <v>196</v>
      </c>
      <c r="BZ281" s="1" t="s">
        <v>196</v>
      </c>
      <c r="CA281" s="1" t="s">
        <v>196</v>
      </c>
      <c r="CB281" s="1" t="s">
        <v>196</v>
      </c>
      <c r="CC281" s="1" t="s">
        <v>196</v>
      </c>
      <c r="CD281" s="1" t="s">
        <v>1068</v>
      </c>
      <c r="CE281" s="1" t="s">
        <v>196</v>
      </c>
      <c r="CF281" s="1" t="s">
        <v>196</v>
      </c>
      <c r="CG281" s="1" t="s">
        <v>196</v>
      </c>
      <c r="CH281" s="1" t="s">
        <v>196</v>
      </c>
      <c r="CI281" s="1" t="s">
        <v>196</v>
      </c>
      <c r="CJ281" s="1" t="s">
        <v>196</v>
      </c>
      <c r="CK281" s="1" t="s">
        <v>196</v>
      </c>
      <c r="CL281" s="1" t="s">
        <v>196</v>
      </c>
      <c r="CM281" s="1" t="s">
        <v>196</v>
      </c>
      <c r="CN281" s="1" t="s">
        <v>1065</v>
      </c>
      <c r="CO281" s="1" t="s">
        <v>196</v>
      </c>
      <c r="CP281" s="1" t="s">
        <v>196</v>
      </c>
      <c r="CQ281" s="1" t="s">
        <v>196</v>
      </c>
      <c r="CR281" s="1" t="s">
        <v>196</v>
      </c>
      <c r="CS281" s="1" t="s">
        <v>196</v>
      </c>
      <c r="CT281" s="1" t="s">
        <v>196</v>
      </c>
      <c r="CU281" s="1" t="s">
        <v>196</v>
      </c>
      <c r="CV281" s="1" t="s">
        <v>196</v>
      </c>
      <c r="CW281" s="1" t="s">
        <v>196</v>
      </c>
      <c r="CX281" s="1" t="s">
        <v>3221</v>
      </c>
      <c r="CY281" s="1" t="s">
        <v>3222</v>
      </c>
      <c r="CZ281" s="1" t="s">
        <v>3222</v>
      </c>
      <c r="DA281" s="1" t="s">
        <v>3224</v>
      </c>
      <c r="DB281" s="1" t="s">
        <v>3224</v>
      </c>
      <c r="DC281" s="1" t="s">
        <v>707</v>
      </c>
      <c r="DD281" s="1" t="s">
        <v>707</v>
      </c>
      <c r="DE281" s="1" t="s">
        <v>707</v>
      </c>
      <c r="DF281" s="1" t="s">
        <v>713</v>
      </c>
      <c r="DG281" s="1" t="s">
        <v>714</v>
      </c>
    </row>
    <row r="282" spans="1:111">
      <c r="A282" s="232" t="s">
        <v>4537</v>
      </c>
      <c r="B282" s="1" t="s">
        <v>699</v>
      </c>
      <c r="C282" s="1" t="s">
        <v>700</v>
      </c>
      <c r="D282" s="1" t="s">
        <v>869</v>
      </c>
      <c r="E282" s="1" t="s">
        <v>870</v>
      </c>
      <c r="F282" s="1" t="s">
        <v>877</v>
      </c>
      <c r="G282" s="1" t="s">
        <v>502</v>
      </c>
      <c r="H282" s="228">
        <v>46217</v>
      </c>
      <c r="I282" s="1" t="s">
        <v>556</v>
      </c>
      <c r="J282" s="1" t="s">
        <v>2580</v>
      </c>
      <c r="K282" s="1" t="s">
        <v>2875</v>
      </c>
      <c r="L282" s="1" t="s">
        <v>788</v>
      </c>
      <c r="M282" s="1" t="s">
        <v>789</v>
      </c>
      <c r="N282" s="1" t="s">
        <v>796</v>
      </c>
      <c r="O282" s="1" t="s">
        <v>797</v>
      </c>
      <c r="P282" s="1" t="s">
        <v>196</v>
      </c>
      <c r="Q282" s="1" t="s">
        <v>196</v>
      </c>
      <c r="R282" s="229">
        <v>0</v>
      </c>
      <c r="S282" s="229">
        <v>0.70833333333333337</v>
      </c>
      <c r="T282" s="1" t="s">
        <v>707</v>
      </c>
      <c r="U282" s="1" t="s">
        <v>196</v>
      </c>
      <c r="V282" s="1" t="s">
        <v>196</v>
      </c>
      <c r="W282" s="1" t="s">
        <v>196</v>
      </c>
      <c r="X282" s="1" t="s">
        <v>196</v>
      </c>
      <c r="Y282" s="1" t="s">
        <v>196</v>
      </c>
      <c r="Z282" s="1" t="s">
        <v>196</v>
      </c>
      <c r="AA282" s="1" t="s">
        <v>707</v>
      </c>
      <c r="AB282" s="1" t="s">
        <v>707</v>
      </c>
      <c r="AC282" s="1" t="s">
        <v>707</v>
      </c>
      <c r="AD282" s="1" t="s">
        <v>707</v>
      </c>
      <c r="AE282" s="1" t="s">
        <v>806</v>
      </c>
      <c r="AF282" s="1" t="s">
        <v>276</v>
      </c>
      <c r="AG282" s="1" t="s">
        <v>196</v>
      </c>
      <c r="AH282" s="1" t="s">
        <v>105</v>
      </c>
      <c r="AI282" s="1" t="s">
        <v>807</v>
      </c>
      <c r="AJ282" s="1" t="s">
        <v>276</v>
      </c>
      <c r="AK282" s="1" t="s">
        <v>196</v>
      </c>
      <c r="AL282" s="1" t="s">
        <v>122</v>
      </c>
      <c r="AM282" s="1">
        <v>3300</v>
      </c>
      <c r="AN282" s="1">
        <v>3900</v>
      </c>
      <c r="AO282" s="1">
        <v>900</v>
      </c>
      <c r="AP282" s="1">
        <v>900</v>
      </c>
      <c r="AQ282" s="1">
        <v>600</v>
      </c>
      <c r="AR282" s="228">
        <v>46213</v>
      </c>
      <c r="AS282" s="228">
        <v>46221</v>
      </c>
      <c r="AT282" s="228">
        <v>46217</v>
      </c>
      <c r="AU282" s="228">
        <v>46227</v>
      </c>
      <c r="AV282" s="1" t="s">
        <v>491</v>
      </c>
      <c r="AW282" s="1" t="s">
        <v>196</v>
      </c>
      <c r="AX282" s="1" t="s">
        <v>196</v>
      </c>
      <c r="AY282" s="1" t="s">
        <v>710</v>
      </c>
      <c r="AZ282" s="1" t="s">
        <v>711</v>
      </c>
      <c r="BA282" s="1" t="s">
        <v>196</v>
      </c>
      <c r="BB282" s="228">
        <v>46221</v>
      </c>
      <c r="BC282" s="228">
        <v>46221</v>
      </c>
      <c r="BD282" s="1" t="s">
        <v>712</v>
      </c>
      <c r="BE282" s="228">
        <v>46227</v>
      </c>
      <c r="BF282" s="1" t="s">
        <v>712</v>
      </c>
      <c r="BG282" s="228">
        <v>46227</v>
      </c>
      <c r="BH282" s="1">
        <v>3900</v>
      </c>
      <c r="BI282" s="1">
        <v>3300</v>
      </c>
      <c r="BJ282" s="1" t="s">
        <v>808</v>
      </c>
      <c r="BK282" s="1" t="s">
        <v>196</v>
      </c>
      <c r="BL282" s="1" t="s">
        <v>196</v>
      </c>
      <c r="BM282" s="1" t="s">
        <v>196</v>
      </c>
      <c r="BN282" s="1" t="s">
        <v>196</v>
      </c>
      <c r="BO282" s="1" t="s">
        <v>196</v>
      </c>
      <c r="BP282" s="1" t="s">
        <v>196</v>
      </c>
      <c r="BQ282" s="1" t="s">
        <v>196</v>
      </c>
      <c r="BR282" s="1" t="s">
        <v>196</v>
      </c>
      <c r="BS282" s="1" t="s">
        <v>196</v>
      </c>
      <c r="BT282" s="1" t="s">
        <v>806</v>
      </c>
      <c r="BU282" s="1" t="s">
        <v>196</v>
      </c>
      <c r="BV282" s="1" t="s">
        <v>196</v>
      </c>
      <c r="BW282" s="1" t="s">
        <v>196</v>
      </c>
      <c r="BX282" s="1" t="s">
        <v>196</v>
      </c>
      <c r="BY282" s="1" t="s">
        <v>196</v>
      </c>
      <c r="BZ282" s="1" t="s">
        <v>196</v>
      </c>
      <c r="CA282" s="1" t="s">
        <v>196</v>
      </c>
      <c r="CB282" s="1" t="s">
        <v>196</v>
      </c>
      <c r="CC282" s="1" t="s">
        <v>196</v>
      </c>
      <c r="CD282" s="1" t="s">
        <v>809</v>
      </c>
      <c r="CE282" s="1" t="s">
        <v>196</v>
      </c>
      <c r="CF282" s="1" t="s">
        <v>196</v>
      </c>
      <c r="CG282" s="1" t="s">
        <v>196</v>
      </c>
      <c r="CH282" s="1" t="s">
        <v>196</v>
      </c>
      <c r="CI282" s="1" t="s">
        <v>196</v>
      </c>
      <c r="CJ282" s="1" t="s">
        <v>196</v>
      </c>
      <c r="CK282" s="1" t="s">
        <v>196</v>
      </c>
      <c r="CL282" s="1" t="s">
        <v>196</v>
      </c>
      <c r="CM282" s="1" t="s">
        <v>196</v>
      </c>
      <c r="CN282" s="1" t="s">
        <v>807</v>
      </c>
      <c r="CO282" s="1" t="s">
        <v>196</v>
      </c>
      <c r="CP282" s="1" t="s">
        <v>196</v>
      </c>
      <c r="CQ282" s="1" t="s">
        <v>196</v>
      </c>
      <c r="CR282" s="1" t="s">
        <v>196</v>
      </c>
      <c r="CS282" s="1" t="s">
        <v>196</v>
      </c>
      <c r="CT282" s="1" t="s">
        <v>196</v>
      </c>
      <c r="CU282" s="1" t="s">
        <v>196</v>
      </c>
      <c r="CV282" s="1" t="s">
        <v>196</v>
      </c>
      <c r="CW282" s="1" t="s">
        <v>196</v>
      </c>
      <c r="CX282" s="1" t="s">
        <v>3221</v>
      </c>
      <c r="CY282" s="1" t="s">
        <v>3222</v>
      </c>
      <c r="CZ282" s="1" t="s">
        <v>3222</v>
      </c>
      <c r="DA282" s="1" t="s">
        <v>3224</v>
      </c>
      <c r="DB282" s="1" t="s">
        <v>3224</v>
      </c>
      <c r="DC282" s="1" t="s">
        <v>707</v>
      </c>
      <c r="DD282" s="1" t="s">
        <v>707</v>
      </c>
      <c r="DE282" s="1" t="s">
        <v>707</v>
      </c>
      <c r="DF282" s="1" t="s">
        <v>796</v>
      </c>
      <c r="DG282" s="1" t="s">
        <v>797</v>
      </c>
    </row>
    <row r="283" spans="1:111">
      <c r="A283" s="232" t="s">
        <v>4537</v>
      </c>
      <c r="B283" s="1" t="s">
        <v>699</v>
      </c>
      <c r="C283" s="1" t="s">
        <v>700</v>
      </c>
      <c r="D283" s="1" t="s">
        <v>869</v>
      </c>
      <c r="E283" s="1" t="s">
        <v>870</v>
      </c>
      <c r="F283" s="1" t="s">
        <v>877</v>
      </c>
      <c r="G283" s="1" t="s">
        <v>502</v>
      </c>
      <c r="H283" s="228">
        <v>46217</v>
      </c>
      <c r="I283" s="1" t="s">
        <v>129</v>
      </c>
      <c r="J283" s="1" t="s">
        <v>2363</v>
      </c>
      <c r="K283" s="1" t="s">
        <v>2621</v>
      </c>
      <c r="L283" s="1" t="s">
        <v>788</v>
      </c>
      <c r="M283" s="1" t="s">
        <v>789</v>
      </c>
      <c r="N283" s="1" t="s">
        <v>796</v>
      </c>
      <c r="O283" s="1" t="s">
        <v>797</v>
      </c>
      <c r="P283" s="1" t="s">
        <v>196</v>
      </c>
      <c r="Q283" s="1" t="s">
        <v>196</v>
      </c>
      <c r="R283" s="229">
        <v>0</v>
      </c>
      <c r="S283" s="229">
        <v>0.51875000000000004</v>
      </c>
      <c r="T283" s="1" t="s">
        <v>707</v>
      </c>
      <c r="U283" s="1" t="s">
        <v>196</v>
      </c>
      <c r="V283" s="1" t="s">
        <v>196</v>
      </c>
      <c r="W283" s="1" t="s">
        <v>196</v>
      </c>
      <c r="X283" s="1" t="s">
        <v>196</v>
      </c>
      <c r="Y283" s="1" t="s">
        <v>196</v>
      </c>
      <c r="Z283" s="1" t="s">
        <v>196</v>
      </c>
      <c r="AA283" s="1" t="s">
        <v>707</v>
      </c>
      <c r="AB283" s="1" t="s">
        <v>707</v>
      </c>
      <c r="AC283" s="1" t="s">
        <v>1239</v>
      </c>
      <c r="AD283" s="1" t="s">
        <v>2622</v>
      </c>
      <c r="AE283" s="1" t="s">
        <v>2365</v>
      </c>
      <c r="AF283" s="1" t="s">
        <v>276</v>
      </c>
      <c r="AG283" s="1" t="s">
        <v>196</v>
      </c>
      <c r="AH283" s="1" t="s">
        <v>105</v>
      </c>
      <c r="AI283" s="1" t="s">
        <v>807</v>
      </c>
      <c r="AJ283" s="1" t="s">
        <v>276</v>
      </c>
      <c r="AK283" s="1" t="s">
        <v>196</v>
      </c>
      <c r="AL283" s="1" t="s">
        <v>122</v>
      </c>
      <c r="AM283" s="1">
        <v>3000</v>
      </c>
      <c r="AN283" s="1">
        <v>3600</v>
      </c>
      <c r="AO283" s="1">
        <v>1500</v>
      </c>
      <c r="AP283" s="1">
        <v>1500</v>
      </c>
      <c r="AQ283" s="1">
        <v>900</v>
      </c>
      <c r="AR283" s="228">
        <v>46204</v>
      </c>
      <c r="AS283" s="228">
        <v>46216</v>
      </c>
      <c r="AT283" s="228">
        <v>46210</v>
      </c>
      <c r="AU283" s="228">
        <v>46217</v>
      </c>
      <c r="AV283" s="1" t="s">
        <v>2054</v>
      </c>
      <c r="AW283" s="1" t="s">
        <v>196</v>
      </c>
      <c r="AX283" s="1" t="s">
        <v>196</v>
      </c>
      <c r="AY283" s="1" t="s">
        <v>710</v>
      </c>
      <c r="AZ283" s="1" t="s">
        <v>711</v>
      </c>
      <c r="BA283" s="1" t="s">
        <v>196</v>
      </c>
      <c r="BB283" s="228">
        <v>46217</v>
      </c>
      <c r="BC283" s="228">
        <v>46216</v>
      </c>
      <c r="BD283" s="1" t="s">
        <v>712</v>
      </c>
      <c r="BE283" s="228">
        <v>46217</v>
      </c>
      <c r="BF283" s="1" t="s">
        <v>712</v>
      </c>
      <c r="BG283" s="228">
        <v>46217</v>
      </c>
      <c r="BH283" s="1">
        <v>3600</v>
      </c>
      <c r="BI283" s="1">
        <v>3000</v>
      </c>
      <c r="BJ283" s="1" t="s">
        <v>2366</v>
      </c>
      <c r="BK283" s="1" t="s">
        <v>196</v>
      </c>
      <c r="BL283" s="1" t="s">
        <v>196</v>
      </c>
      <c r="BM283" s="1" t="s">
        <v>196</v>
      </c>
      <c r="BN283" s="1" t="s">
        <v>196</v>
      </c>
      <c r="BO283" s="1" t="s">
        <v>196</v>
      </c>
      <c r="BP283" s="1" t="s">
        <v>196</v>
      </c>
      <c r="BQ283" s="1" t="s">
        <v>196</v>
      </c>
      <c r="BR283" s="1" t="s">
        <v>196</v>
      </c>
      <c r="BS283" s="1" t="s">
        <v>196</v>
      </c>
      <c r="BT283" s="1" t="s">
        <v>2365</v>
      </c>
      <c r="BU283" s="1" t="s">
        <v>196</v>
      </c>
      <c r="BV283" s="1" t="s">
        <v>196</v>
      </c>
      <c r="BW283" s="1" t="s">
        <v>196</v>
      </c>
      <c r="BX283" s="1" t="s">
        <v>196</v>
      </c>
      <c r="BY283" s="1" t="s">
        <v>196</v>
      </c>
      <c r="BZ283" s="1" t="s">
        <v>196</v>
      </c>
      <c r="CA283" s="1" t="s">
        <v>196</v>
      </c>
      <c r="CB283" s="1" t="s">
        <v>196</v>
      </c>
      <c r="CC283" s="1" t="s">
        <v>196</v>
      </c>
      <c r="CD283" s="1" t="s">
        <v>809</v>
      </c>
      <c r="CE283" s="1" t="s">
        <v>196</v>
      </c>
      <c r="CF283" s="1" t="s">
        <v>196</v>
      </c>
      <c r="CG283" s="1" t="s">
        <v>196</v>
      </c>
      <c r="CH283" s="1" t="s">
        <v>196</v>
      </c>
      <c r="CI283" s="1" t="s">
        <v>196</v>
      </c>
      <c r="CJ283" s="1" t="s">
        <v>196</v>
      </c>
      <c r="CK283" s="1" t="s">
        <v>196</v>
      </c>
      <c r="CL283" s="1" t="s">
        <v>196</v>
      </c>
      <c r="CM283" s="1" t="s">
        <v>196</v>
      </c>
      <c r="CN283" s="1" t="s">
        <v>807</v>
      </c>
      <c r="CO283" s="1" t="s">
        <v>196</v>
      </c>
      <c r="CP283" s="1" t="s">
        <v>196</v>
      </c>
      <c r="CQ283" s="1" t="s">
        <v>196</v>
      </c>
      <c r="CR283" s="1" t="s">
        <v>196</v>
      </c>
      <c r="CS283" s="1" t="s">
        <v>196</v>
      </c>
      <c r="CT283" s="1" t="s">
        <v>196</v>
      </c>
      <c r="CU283" s="1" t="s">
        <v>196</v>
      </c>
      <c r="CV283" s="1" t="s">
        <v>196</v>
      </c>
      <c r="CW283" s="1" t="s">
        <v>196</v>
      </c>
      <c r="CX283" s="1" t="s">
        <v>3221</v>
      </c>
      <c r="CY283" s="1" t="s">
        <v>3222</v>
      </c>
      <c r="CZ283" s="1" t="s">
        <v>3222</v>
      </c>
      <c r="DA283" s="1" t="s">
        <v>3225</v>
      </c>
      <c r="DB283" s="1" t="s">
        <v>3439</v>
      </c>
      <c r="DC283" s="1" t="s">
        <v>707</v>
      </c>
      <c r="DD283" s="1" t="s">
        <v>707</v>
      </c>
      <c r="DE283" s="1" t="s">
        <v>707</v>
      </c>
      <c r="DF283" s="1" t="s">
        <v>796</v>
      </c>
      <c r="DG283" s="1" t="s">
        <v>797</v>
      </c>
    </row>
    <row r="284" spans="1:111">
      <c r="A284" s="232" t="s">
        <v>4537</v>
      </c>
      <c r="B284" s="1" t="s">
        <v>699</v>
      </c>
      <c r="C284" s="1" t="s">
        <v>700</v>
      </c>
      <c r="D284" s="1" t="s">
        <v>701</v>
      </c>
      <c r="E284" s="1" t="s">
        <v>702</v>
      </c>
      <c r="F284" s="1" t="s">
        <v>703</v>
      </c>
      <c r="G284" s="1" t="s">
        <v>704</v>
      </c>
      <c r="H284" s="228">
        <v>46216</v>
      </c>
      <c r="I284" s="1" t="s">
        <v>131</v>
      </c>
      <c r="J284" s="1" t="s">
        <v>2560</v>
      </c>
      <c r="K284" s="1" t="s">
        <v>1350</v>
      </c>
      <c r="L284" s="1" t="s">
        <v>788</v>
      </c>
      <c r="M284" s="1" t="s">
        <v>789</v>
      </c>
      <c r="N284" s="1" t="s">
        <v>716</v>
      </c>
      <c r="O284" s="1" t="s">
        <v>717</v>
      </c>
      <c r="P284" s="1" t="s">
        <v>776</v>
      </c>
      <c r="Q284" s="1" t="s">
        <v>777</v>
      </c>
      <c r="R284" s="229">
        <v>0</v>
      </c>
      <c r="S284" s="229">
        <v>0.70833333333333337</v>
      </c>
      <c r="T284" s="1" t="s">
        <v>707</v>
      </c>
      <c r="U284" s="1" t="s">
        <v>196</v>
      </c>
      <c r="V284" s="1" t="s">
        <v>196</v>
      </c>
      <c r="W284" s="1" t="s">
        <v>196</v>
      </c>
      <c r="X284" s="1" t="s">
        <v>196</v>
      </c>
      <c r="Y284" s="1" t="s">
        <v>196</v>
      </c>
      <c r="Z284" s="1" t="s">
        <v>196</v>
      </c>
      <c r="AA284" s="1" t="s">
        <v>726</v>
      </c>
      <c r="AB284" s="1" t="s">
        <v>708</v>
      </c>
      <c r="AC284" s="1" t="s">
        <v>813</v>
      </c>
      <c r="AD284" s="1" t="s">
        <v>727</v>
      </c>
      <c r="AE284" s="1" t="s">
        <v>759</v>
      </c>
      <c r="AF284" s="1" t="s">
        <v>276</v>
      </c>
      <c r="AG284" s="1" t="s">
        <v>196</v>
      </c>
      <c r="AH284" s="1" t="s">
        <v>14</v>
      </c>
      <c r="AI284" s="1" t="s">
        <v>981</v>
      </c>
      <c r="AJ284" s="1" t="s">
        <v>276</v>
      </c>
      <c r="AK284" s="1" t="s">
        <v>196</v>
      </c>
      <c r="AL284" s="1" t="s">
        <v>14</v>
      </c>
      <c r="AM284" s="1">
        <v>6800</v>
      </c>
      <c r="AN284" s="1">
        <v>3400</v>
      </c>
      <c r="AO284" s="1">
        <v>3400</v>
      </c>
      <c r="AP284" s="1">
        <v>3400</v>
      </c>
      <c r="AQ284" s="1">
        <v>6800</v>
      </c>
      <c r="AR284" s="228">
        <v>46212</v>
      </c>
      <c r="AS284" s="228">
        <v>46218</v>
      </c>
      <c r="AT284" s="228">
        <v>46216</v>
      </c>
      <c r="AU284" s="228">
        <v>46216</v>
      </c>
      <c r="AV284" s="1" t="s">
        <v>900</v>
      </c>
      <c r="AW284" s="1" t="s">
        <v>196</v>
      </c>
      <c r="AX284" s="1" t="s">
        <v>196</v>
      </c>
      <c r="AY284" s="1" t="s">
        <v>710</v>
      </c>
      <c r="AZ284" s="1" t="s">
        <v>711</v>
      </c>
      <c r="BA284" s="1" t="s">
        <v>196</v>
      </c>
      <c r="BB284" s="228">
        <v>46218</v>
      </c>
      <c r="BC284" s="228">
        <v>46218</v>
      </c>
      <c r="BD284" s="1" t="s">
        <v>712</v>
      </c>
      <c r="BE284" s="228">
        <v>46216</v>
      </c>
      <c r="BF284" s="1" t="s">
        <v>712</v>
      </c>
      <c r="BG284" s="228">
        <v>46216</v>
      </c>
      <c r="BH284" s="1">
        <v>3400</v>
      </c>
      <c r="BI284" s="1">
        <v>6800</v>
      </c>
      <c r="BJ284" s="1" t="s">
        <v>2561</v>
      </c>
      <c r="BK284" s="1" t="s">
        <v>196</v>
      </c>
      <c r="BL284" s="1" t="s">
        <v>196</v>
      </c>
      <c r="BM284" s="1" t="s">
        <v>196</v>
      </c>
      <c r="BN284" s="1" t="s">
        <v>196</v>
      </c>
      <c r="BO284" s="1" t="s">
        <v>196</v>
      </c>
      <c r="BP284" s="1" t="s">
        <v>196</v>
      </c>
      <c r="BQ284" s="1" t="s">
        <v>196</v>
      </c>
      <c r="BR284" s="1" t="s">
        <v>196</v>
      </c>
      <c r="BS284" s="1" t="s">
        <v>196</v>
      </c>
      <c r="BT284" s="1" t="s">
        <v>759</v>
      </c>
      <c r="BU284" s="1" t="s">
        <v>196</v>
      </c>
      <c r="BV284" s="1" t="s">
        <v>196</v>
      </c>
      <c r="BW284" s="1" t="s">
        <v>196</v>
      </c>
      <c r="BX284" s="1" t="s">
        <v>196</v>
      </c>
      <c r="BY284" s="1" t="s">
        <v>196</v>
      </c>
      <c r="BZ284" s="1" t="s">
        <v>196</v>
      </c>
      <c r="CA284" s="1" t="s">
        <v>196</v>
      </c>
      <c r="CB284" s="1" t="s">
        <v>196</v>
      </c>
      <c r="CC284" s="1" t="s">
        <v>196</v>
      </c>
      <c r="CD284" s="1" t="s">
        <v>982</v>
      </c>
      <c r="CE284" s="1" t="s">
        <v>196</v>
      </c>
      <c r="CF284" s="1" t="s">
        <v>196</v>
      </c>
      <c r="CG284" s="1" t="s">
        <v>196</v>
      </c>
      <c r="CH284" s="1" t="s">
        <v>196</v>
      </c>
      <c r="CI284" s="1" t="s">
        <v>196</v>
      </c>
      <c r="CJ284" s="1" t="s">
        <v>196</v>
      </c>
      <c r="CK284" s="1" t="s">
        <v>196</v>
      </c>
      <c r="CL284" s="1" t="s">
        <v>196</v>
      </c>
      <c r="CM284" s="1" t="s">
        <v>196</v>
      </c>
      <c r="CN284" s="1" t="s">
        <v>981</v>
      </c>
      <c r="CO284" s="1" t="s">
        <v>196</v>
      </c>
      <c r="CP284" s="1" t="s">
        <v>196</v>
      </c>
      <c r="CQ284" s="1" t="s">
        <v>196</v>
      </c>
      <c r="CR284" s="1" t="s">
        <v>196</v>
      </c>
      <c r="CS284" s="1" t="s">
        <v>196</v>
      </c>
      <c r="CT284" s="1" t="s">
        <v>196</v>
      </c>
      <c r="CU284" s="1" t="s">
        <v>196</v>
      </c>
      <c r="CV284" s="1" t="s">
        <v>196</v>
      </c>
      <c r="CW284" s="1" t="s">
        <v>196</v>
      </c>
      <c r="CX284" s="1" t="s">
        <v>3221</v>
      </c>
      <c r="CY284" s="1" t="s">
        <v>3222</v>
      </c>
      <c r="CZ284" s="1" t="s">
        <v>3222</v>
      </c>
      <c r="DA284" s="1" t="s">
        <v>3248</v>
      </c>
      <c r="DB284" s="1" t="s">
        <v>3224</v>
      </c>
      <c r="DC284" s="1" t="s">
        <v>708</v>
      </c>
      <c r="DD284" s="1" t="s">
        <v>726</v>
      </c>
      <c r="DE284" s="1" t="s">
        <v>707</v>
      </c>
      <c r="DF284" s="1" t="s">
        <v>705</v>
      </c>
      <c r="DG284" s="1" t="s">
        <v>706</v>
      </c>
    </row>
    <row r="285" spans="1:111">
      <c r="A285" s="232" t="s">
        <v>4537</v>
      </c>
      <c r="B285" s="1" t="s">
        <v>699</v>
      </c>
      <c r="C285" s="1" t="s">
        <v>700</v>
      </c>
      <c r="D285" s="1" t="s">
        <v>701</v>
      </c>
      <c r="E285" s="1" t="s">
        <v>702</v>
      </c>
      <c r="F285" s="1" t="s">
        <v>703</v>
      </c>
      <c r="G285" s="1" t="s">
        <v>704</v>
      </c>
      <c r="H285" s="228">
        <v>46216</v>
      </c>
      <c r="I285" s="1" t="s">
        <v>563</v>
      </c>
      <c r="J285" s="1" t="s">
        <v>2562</v>
      </c>
      <c r="K285" s="1" t="s">
        <v>2563</v>
      </c>
      <c r="L285" s="1" t="s">
        <v>788</v>
      </c>
      <c r="M285" s="1" t="s">
        <v>789</v>
      </c>
      <c r="N285" s="1" t="s">
        <v>705</v>
      </c>
      <c r="O285" s="1" t="s">
        <v>706</v>
      </c>
      <c r="P285" s="1" t="s">
        <v>196</v>
      </c>
      <c r="Q285" s="1" t="s">
        <v>196</v>
      </c>
      <c r="R285" s="229">
        <v>0</v>
      </c>
      <c r="S285" s="229">
        <v>0.49444444444444446</v>
      </c>
      <c r="T285" s="1" t="s">
        <v>707</v>
      </c>
      <c r="U285" s="1" t="s">
        <v>196</v>
      </c>
      <c r="V285" s="1" t="s">
        <v>196</v>
      </c>
      <c r="W285" s="1" t="s">
        <v>196</v>
      </c>
      <c r="X285" s="1" t="s">
        <v>196</v>
      </c>
      <c r="Y285" s="1" t="s">
        <v>196</v>
      </c>
      <c r="Z285" s="1" t="s">
        <v>196</v>
      </c>
      <c r="AA285" s="1" t="s">
        <v>744</v>
      </c>
      <c r="AB285" s="1" t="s">
        <v>707</v>
      </c>
      <c r="AC285" s="1" t="s">
        <v>856</v>
      </c>
      <c r="AD285" s="1" t="s">
        <v>2564</v>
      </c>
      <c r="AE285" s="1" t="s">
        <v>1264</v>
      </c>
      <c r="AF285" s="1" t="s">
        <v>276</v>
      </c>
      <c r="AG285" s="1" t="s">
        <v>13</v>
      </c>
      <c r="AH285" s="1" t="s">
        <v>14</v>
      </c>
      <c r="AI285" s="1" t="s">
        <v>2074</v>
      </c>
      <c r="AJ285" s="1" t="s">
        <v>276</v>
      </c>
      <c r="AK285" s="1" t="s">
        <v>13</v>
      </c>
      <c r="AL285" s="1" t="s">
        <v>14</v>
      </c>
      <c r="AM285" s="1">
        <v>1600</v>
      </c>
      <c r="AN285" s="1">
        <v>800</v>
      </c>
      <c r="AO285" s="1">
        <v>800</v>
      </c>
      <c r="AP285" s="1">
        <v>800</v>
      </c>
      <c r="AQ285" s="1">
        <v>1600</v>
      </c>
      <c r="AR285" s="228">
        <v>46212</v>
      </c>
      <c r="AS285" s="228">
        <v>46218</v>
      </c>
      <c r="AT285" s="228">
        <v>46216</v>
      </c>
      <c r="AU285" s="228">
        <v>46216</v>
      </c>
      <c r="AV285" s="1" t="s">
        <v>900</v>
      </c>
      <c r="AW285" s="1" t="s">
        <v>196</v>
      </c>
      <c r="AX285" s="1" t="s">
        <v>196</v>
      </c>
      <c r="AY285" s="1" t="s">
        <v>710</v>
      </c>
      <c r="AZ285" s="1" t="s">
        <v>711</v>
      </c>
      <c r="BA285" s="1" t="s">
        <v>196</v>
      </c>
      <c r="BB285" s="228">
        <v>46218</v>
      </c>
      <c r="BC285" s="228">
        <v>46218</v>
      </c>
      <c r="BD285" s="1" t="s">
        <v>712</v>
      </c>
      <c r="BE285" s="228">
        <v>46216</v>
      </c>
      <c r="BF285" s="1" t="s">
        <v>712</v>
      </c>
      <c r="BG285" s="228">
        <v>46216</v>
      </c>
      <c r="BH285" s="1">
        <v>800</v>
      </c>
      <c r="BI285" s="1">
        <v>1600</v>
      </c>
      <c r="BJ285" s="1" t="s">
        <v>1265</v>
      </c>
      <c r="BK285" s="1" t="s">
        <v>196</v>
      </c>
      <c r="BL285" s="1" t="s">
        <v>196</v>
      </c>
      <c r="BM285" s="1" t="s">
        <v>196</v>
      </c>
      <c r="BN285" s="1" t="s">
        <v>196</v>
      </c>
      <c r="BO285" s="1" t="s">
        <v>196</v>
      </c>
      <c r="BP285" s="1" t="s">
        <v>196</v>
      </c>
      <c r="BQ285" s="1" t="s">
        <v>196</v>
      </c>
      <c r="BR285" s="1" t="s">
        <v>196</v>
      </c>
      <c r="BS285" s="1" t="s">
        <v>196</v>
      </c>
      <c r="BT285" s="1" t="s">
        <v>1264</v>
      </c>
      <c r="BU285" s="1" t="s">
        <v>196</v>
      </c>
      <c r="BV285" s="1" t="s">
        <v>196</v>
      </c>
      <c r="BW285" s="1" t="s">
        <v>196</v>
      </c>
      <c r="BX285" s="1" t="s">
        <v>196</v>
      </c>
      <c r="BY285" s="1" t="s">
        <v>196</v>
      </c>
      <c r="BZ285" s="1" t="s">
        <v>196</v>
      </c>
      <c r="CA285" s="1" t="s">
        <v>196</v>
      </c>
      <c r="CB285" s="1" t="s">
        <v>196</v>
      </c>
      <c r="CC285" s="1" t="s">
        <v>196</v>
      </c>
      <c r="CD285" s="1" t="s">
        <v>2000</v>
      </c>
      <c r="CE285" s="1" t="s">
        <v>196</v>
      </c>
      <c r="CF285" s="1" t="s">
        <v>196</v>
      </c>
      <c r="CG285" s="1" t="s">
        <v>196</v>
      </c>
      <c r="CH285" s="1" t="s">
        <v>196</v>
      </c>
      <c r="CI285" s="1" t="s">
        <v>196</v>
      </c>
      <c r="CJ285" s="1" t="s">
        <v>196</v>
      </c>
      <c r="CK285" s="1" t="s">
        <v>196</v>
      </c>
      <c r="CL285" s="1" t="s">
        <v>196</v>
      </c>
      <c r="CM285" s="1" t="s">
        <v>196</v>
      </c>
      <c r="CN285" s="1" t="s">
        <v>2074</v>
      </c>
      <c r="CO285" s="1" t="s">
        <v>196</v>
      </c>
      <c r="CP285" s="1" t="s">
        <v>196</v>
      </c>
      <c r="CQ285" s="1" t="s">
        <v>196</v>
      </c>
      <c r="CR285" s="1" t="s">
        <v>196</v>
      </c>
      <c r="CS285" s="1" t="s">
        <v>196</v>
      </c>
      <c r="CT285" s="1" t="s">
        <v>196</v>
      </c>
      <c r="CU285" s="1" t="s">
        <v>196</v>
      </c>
      <c r="CV285" s="1" t="s">
        <v>196</v>
      </c>
      <c r="CW285" s="1" t="s">
        <v>196</v>
      </c>
      <c r="CX285" s="1" t="s">
        <v>3249</v>
      </c>
      <c r="CY285" s="1" t="s">
        <v>3222</v>
      </c>
      <c r="CZ285" s="1" t="s">
        <v>3222</v>
      </c>
      <c r="DA285" s="1" t="s">
        <v>3250</v>
      </c>
      <c r="DB285" s="1" t="s">
        <v>3248</v>
      </c>
      <c r="DC285" s="1" t="s">
        <v>707</v>
      </c>
      <c r="DD285" s="1" t="s">
        <v>744</v>
      </c>
      <c r="DE285" s="1" t="s">
        <v>707</v>
      </c>
      <c r="DF285" s="1" t="s">
        <v>705</v>
      </c>
      <c r="DG285" s="1" t="s">
        <v>706</v>
      </c>
    </row>
    <row r="286" spans="1:111">
      <c r="A286" s="232" t="s">
        <v>4537</v>
      </c>
      <c r="B286" s="1" t="s">
        <v>699</v>
      </c>
      <c r="C286" s="1" t="s">
        <v>700</v>
      </c>
      <c r="D286" s="1" t="s">
        <v>701</v>
      </c>
      <c r="E286" s="1" t="s">
        <v>702</v>
      </c>
      <c r="F286" s="1" t="s">
        <v>703</v>
      </c>
      <c r="G286" s="1" t="s">
        <v>704</v>
      </c>
      <c r="H286" s="228">
        <v>46216</v>
      </c>
      <c r="I286" s="1" t="s">
        <v>564</v>
      </c>
      <c r="J286" s="1" t="s">
        <v>2565</v>
      </c>
      <c r="K286" s="1" t="s">
        <v>2566</v>
      </c>
      <c r="L286" s="1" t="s">
        <v>788</v>
      </c>
      <c r="M286" s="1" t="s">
        <v>789</v>
      </c>
      <c r="N286" s="1" t="s">
        <v>705</v>
      </c>
      <c r="O286" s="1" t="s">
        <v>706</v>
      </c>
      <c r="P286" s="1" t="s">
        <v>196</v>
      </c>
      <c r="Q286" s="1" t="s">
        <v>196</v>
      </c>
      <c r="R286" s="229">
        <v>0</v>
      </c>
      <c r="S286" s="229">
        <v>0.45416666666666666</v>
      </c>
      <c r="T286" s="1" t="s">
        <v>707</v>
      </c>
      <c r="U286" s="1" t="s">
        <v>196</v>
      </c>
      <c r="V286" s="1" t="s">
        <v>196</v>
      </c>
      <c r="W286" s="1" t="s">
        <v>196</v>
      </c>
      <c r="X286" s="1" t="s">
        <v>196</v>
      </c>
      <c r="Y286" s="1" t="s">
        <v>196</v>
      </c>
      <c r="Z286" s="1" t="s">
        <v>196</v>
      </c>
      <c r="AA286" s="1" t="s">
        <v>718</v>
      </c>
      <c r="AB286" s="1" t="s">
        <v>707</v>
      </c>
      <c r="AC286" s="1" t="s">
        <v>2567</v>
      </c>
      <c r="AD286" s="1" t="s">
        <v>2568</v>
      </c>
      <c r="AE286" s="1" t="s">
        <v>747</v>
      </c>
      <c r="AF286" s="1" t="s">
        <v>276</v>
      </c>
      <c r="AG286" s="1" t="s">
        <v>13</v>
      </c>
      <c r="AH286" s="1" t="s">
        <v>14</v>
      </c>
      <c r="AI286" s="1" t="s">
        <v>748</v>
      </c>
      <c r="AJ286" s="1" t="s">
        <v>276</v>
      </c>
      <c r="AK286" s="1" t="s">
        <v>13</v>
      </c>
      <c r="AL286" s="1" t="s">
        <v>14</v>
      </c>
      <c r="AM286" s="1">
        <v>3200</v>
      </c>
      <c r="AN286" s="1">
        <v>1600</v>
      </c>
      <c r="AO286" s="1">
        <v>1600</v>
      </c>
      <c r="AP286" s="1">
        <v>1600</v>
      </c>
      <c r="AQ286" s="1">
        <v>3200</v>
      </c>
      <c r="AR286" s="228">
        <v>46212</v>
      </c>
      <c r="AS286" s="228">
        <v>46218</v>
      </c>
      <c r="AT286" s="228">
        <v>46216</v>
      </c>
      <c r="AU286" s="228">
        <v>46216</v>
      </c>
      <c r="AV286" s="1" t="s">
        <v>704</v>
      </c>
      <c r="AW286" s="1" t="s">
        <v>196</v>
      </c>
      <c r="AX286" s="1" t="s">
        <v>196</v>
      </c>
      <c r="AY286" s="1" t="s">
        <v>710</v>
      </c>
      <c r="AZ286" s="1" t="s">
        <v>711</v>
      </c>
      <c r="BA286" s="1" t="s">
        <v>196</v>
      </c>
      <c r="BB286" s="228">
        <v>46218</v>
      </c>
      <c r="BC286" s="228">
        <v>46218</v>
      </c>
      <c r="BD286" s="1" t="s">
        <v>712</v>
      </c>
      <c r="BE286" s="228">
        <v>46216</v>
      </c>
      <c r="BF286" s="1" t="s">
        <v>712</v>
      </c>
      <c r="BG286" s="228">
        <v>46216</v>
      </c>
      <c r="BH286" s="1">
        <v>1600</v>
      </c>
      <c r="BI286" s="1">
        <v>3200</v>
      </c>
      <c r="BJ286" s="1" t="s">
        <v>749</v>
      </c>
      <c r="BK286" s="1" t="s">
        <v>196</v>
      </c>
      <c r="BL286" s="1" t="s">
        <v>196</v>
      </c>
      <c r="BM286" s="1" t="s">
        <v>196</v>
      </c>
      <c r="BN286" s="1" t="s">
        <v>196</v>
      </c>
      <c r="BO286" s="1" t="s">
        <v>196</v>
      </c>
      <c r="BP286" s="1" t="s">
        <v>196</v>
      </c>
      <c r="BQ286" s="1" t="s">
        <v>196</v>
      </c>
      <c r="BR286" s="1" t="s">
        <v>196</v>
      </c>
      <c r="BS286" s="1" t="s">
        <v>196</v>
      </c>
      <c r="BT286" s="1" t="s">
        <v>747</v>
      </c>
      <c r="BU286" s="1" t="s">
        <v>196</v>
      </c>
      <c r="BV286" s="1" t="s">
        <v>196</v>
      </c>
      <c r="BW286" s="1" t="s">
        <v>196</v>
      </c>
      <c r="BX286" s="1" t="s">
        <v>196</v>
      </c>
      <c r="BY286" s="1" t="s">
        <v>196</v>
      </c>
      <c r="BZ286" s="1" t="s">
        <v>196</v>
      </c>
      <c r="CA286" s="1" t="s">
        <v>196</v>
      </c>
      <c r="CB286" s="1" t="s">
        <v>196</v>
      </c>
      <c r="CC286" s="1" t="s">
        <v>196</v>
      </c>
      <c r="CD286" s="1" t="s">
        <v>750</v>
      </c>
      <c r="CE286" s="1" t="s">
        <v>196</v>
      </c>
      <c r="CF286" s="1" t="s">
        <v>196</v>
      </c>
      <c r="CG286" s="1" t="s">
        <v>196</v>
      </c>
      <c r="CH286" s="1" t="s">
        <v>196</v>
      </c>
      <c r="CI286" s="1" t="s">
        <v>196</v>
      </c>
      <c r="CJ286" s="1" t="s">
        <v>196</v>
      </c>
      <c r="CK286" s="1" t="s">
        <v>196</v>
      </c>
      <c r="CL286" s="1" t="s">
        <v>196</v>
      </c>
      <c r="CM286" s="1" t="s">
        <v>196</v>
      </c>
      <c r="CN286" s="1" t="s">
        <v>748</v>
      </c>
      <c r="CO286" s="1" t="s">
        <v>196</v>
      </c>
      <c r="CP286" s="1" t="s">
        <v>196</v>
      </c>
      <c r="CQ286" s="1" t="s">
        <v>196</v>
      </c>
      <c r="CR286" s="1" t="s">
        <v>196</v>
      </c>
      <c r="CS286" s="1" t="s">
        <v>196</v>
      </c>
      <c r="CT286" s="1" t="s">
        <v>196</v>
      </c>
      <c r="CU286" s="1" t="s">
        <v>196</v>
      </c>
      <c r="CV286" s="1" t="s">
        <v>196</v>
      </c>
      <c r="CW286" s="1" t="s">
        <v>196</v>
      </c>
      <c r="CX286" s="1" t="s">
        <v>3221</v>
      </c>
      <c r="CY286" s="1" t="s">
        <v>3222</v>
      </c>
      <c r="CZ286" s="1" t="s">
        <v>3222</v>
      </c>
      <c r="DA286" s="1" t="s">
        <v>3225</v>
      </c>
      <c r="DB286" s="1" t="s">
        <v>3250</v>
      </c>
      <c r="DC286" s="1" t="s">
        <v>707</v>
      </c>
      <c r="DD286" s="1" t="s">
        <v>718</v>
      </c>
      <c r="DE286" s="1" t="s">
        <v>707</v>
      </c>
      <c r="DF286" s="1" t="s">
        <v>705</v>
      </c>
      <c r="DG286" s="1" t="s">
        <v>706</v>
      </c>
    </row>
    <row r="287" spans="1:111">
      <c r="A287" s="232" t="s">
        <v>4537</v>
      </c>
      <c r="B287" s="1" t="s">
        <v>699</v>
      </c>
      <c r="C287" s="1" t="s">
        <v>700</v>
      </c>
      <c r="D287" s="1" t="s">
        <v>701</v>
      </c>
      <c r="E287" s="1" t="s">
        <v>702</v>
      </c>
      <c r="F287" s="1" t="s">
        <v>783</v>
      </c>
      <c r="G287" s="1" t="s">
        <v>42</v>
      </c>
      <c r="H287" s="228">
        <v>46216</v>
      </c>
      <c r="I287" s="1" t="s">
        <v>131</v>
      </c>
      <c r="J287" s="1" t="s">
        <v>2560</v>
      </c>
      <c r="K287" s="1" t="s">
        <v>2576</v>
      </c>
      <c r="L287" s="1" t="s">
        <v>788</v>
      </c>
      <c r="M287" s="1" t="s">
        <v>789</v>
      </c>
      <c r="N287" s="1" t="s">
        <v>705</v>
      </c>
      <c r="O287" s="1" t="s">
        <v>706</v>
      </c>
      <c r="P287" s="1" t="s">
        <v>196</v>
      </c>
      <c r="Q287" s="1" t="s">
        <v>196</v>
      </c>
      <c r="R287" s="229">
        <v>0</v>
      </c>
      <c r="S287" s="229">
        <v>0.70833333333333337</v>
      </c>
      <c r="T287" s="1" t="s">
        <v>707</v>
      </c>
      <c r="U287" s="1" t="s">
        <v>196</v>
      </c>
      <c r="V287" s="1" t="s">
        <v>196</v>
      </c>
      <c r="W287" s="1" t="s">
        <v>196</v>
      </c>
      <c r="X287" s="1" t="s">
        <v>196</v>
      </c>
      <c r="Y287" s="1" t="s">
        <v>196</v>
      </c>
      <c r="Z287" s="1" t="s">
        <v>196</v>
      </c>
      <c r="AA287" s="1" t="s">
        <v>707</v>
      </c>
      <c r="AB287" s="1" t="s">
        <v>707</v>
      </c>
      <c r="AC287" s="1" t="s">
        <v>707</v>
      </c>
      <c r="AD287" s="1" t="s">
        <v>707</v>
      </c>
      <c r="AE287" s="1" t="s">
        <v>759</v>
      </c>
      <c r="AF287" s="1" t="s">
        <v>276</v>
      </c>
      <c r="AG287" s="1" t="s">
        <v>196</v>
      </c>
      <c r="AH287" s="1" t="s">
        <v>14</v>
      </c>
      <c r="AI287" s="1" t="s">
        <v>981</v>
      </c>
      <c r="AJ287" s="1" t="s">
        <v>276</v>
      </c>
      <c r="AK287" s="1" t="s">
        <v>196</v>
      </c>
      <c r="AL287" s="1" t="s">
        <v>14</v>
      </c>
      <c r="AM287" s="1">
        <v>6800</v>
      </c>
      <c r="AN287" s="1">
        <v>6800</v>
      </c>
      <c r="AO287" s="1">
        <v>6800</v>
      </c>
      <c r="AP287" s="1">
        <v>3400</v>
      </c>
      <c r="AQ287" s="1">
        <v>3400</v>
      </c>
      <c r="AR287" s="228">
        <v>46212</v>
      </c>
      <c r="AS287" s="228">
        <v>46218</v>
      </c>
      <c r="AT287" s="228">
        <v>46216</v>
      </c>
      <c r="AU287" s="228">
        <v>46216</v>
      </c>
      <c r="AV287" s="1" t="s">
        <v>900</v>
      </c>
      <c r="AW287" s="1" t="s">
        <v>196</v>
      </c>
      <c r="AX287" s="1" t="s">
        <v>196</v>
      </c>
      <c r="AY287" s="1" t="s">
        <v>710</v>
      </c>
      <c r="AZ287" s="1" t="s">
        <v>711</v>
      </c>
      <c r="BA287" s="1" t="s">
        <v>196</v>
      </c>
      <c r="BB287" s="228">
        <v>46218</v>
      </c>
      <c r="BC287" s="228">
        <v>46218</v>
      </c>
      <c r="BD287" s="1" t="s">
        <v>712</v>
      </c>
      <c r="BE287" s="228">
        <v>46216</v>
      </c>
      <c r="BF287" s="1" t="s">
        <v>712</v>
      </c>
      <c r="BG287" s="228">
        <v>46216</v>
      </c>
      <c r="BH287" s="1">
        <v>3400</v>
      </c>
      <c r="BI287" s="1">
        <v>3400</v>
      </c>
      <c r="BJ287" s="1" t="s">
        <v>2561</v>
      </c>
      <c r="BK287" s="1" t="s">
        <v>196</v>
      </c>
      <c r="BL287" s="1" t="s">
        <v>196</v>
      </c>
      <c r="BM287" s="1" t="s">
        <v>196</v>
      </c>
      <c r="BN287" s="1" t="s">
        <v>196</v>
      </c>
      <c r="BO287" s="1" t="s">
        <v>196</v>
      </c>
      <c r="BP287" s="1" t="s">
        <v>196</v>
      </c>
      <c r="BQ287" s="1" t="s">
        <v>196</v>
      </c>
      <c r="BR287" s="1" t="s">
        <v>196</v>
      </c>
      <c r="BS287" s="1" t="s">
        <v>196</v>
      </c>
      <c r="BT287" s="1" t="s">
        <v>759</v>
      </c>
      <c r="BU287" s="1" t="s">
        <v>196</v>
      </c>
      <c r="BV287" s="1" t="s">
        <v>196</v>
      </c>
      <c r="BW287" s="1" t="s">
        <v>196</v>
      </c>
      <c r="BX287" s="1" t="s">
        <v>196</v>
      </c>
      <c r="BY287" s="1" t="s">
        <v>196</v>
      </c>
      <c r="BZ287" s="1" t="s">
        <v>196</v>
      </c>
      <c r="CA287" s="1" t="s">
        <v>196</v>
      </c>
      <c r="CB287" s="1" t="s">
        <v>196</v>
      </c>
      <c r="CC287" s="1" t="s">
        <v>196</v>
      </c>
      <c r="CD287" s="1" t="s">
        <v>982</v>
      </c>
      <c r="CE287" s="1" t="s">
        <v>196</v>
      </c>
      <c r="CF287" s="1" t="s">
        <v>196</v>
      </c>
      <c r="CG287" s="1" t="s">
        <v>196</v>
      </c>
      <c r="CH287" s="1" t="s">
        <v>196</v>
      </c>
      <c r="CI287" s="1" t="s">
        <v>196</v>
      </c>
      <c r="CJ287" s="1" t="s">
        <v>196</v>
      </c>
      <c r="CK287" s="1" t="s">
        <v>196</v>
      </c>
      <c r="CL287" s="1" t="s">
        <v>196</v>
      </c>
      <c r="CM287" s="1" t="s">
        <v>196</v>
      </c>
      <c r="CN287" s="1" t="s">
        <v>981</v>
      </c>
      <c r="CO287" s="1" t="s">
        <v>196</v>
      </c>
      <c r="CP287" s="1" t="s">
        <v>196</v>
      </c>
      <c r="CQ287" s="1" t="s">
        <v>196</v>
      </c>
      <c r="CR287" s="1" t="s">
        <v>196</v>
      </c>
      <c r="CS287" s="1" t="s">
        <v>196</v>
      </c>
      <c r="CT287" s="1" t="s">
        <v>196</v>
      </c>
      <c r="CU287" s="1" t="s">
        <v>196</v>
      </c>
      <c r="CV287" s="1" t="s">
        <v>196</v>
      </c>
      <c r="CW287" s="1" t="s">
        <v>196</v>
      </c>
      <c r="CX287" s="1" t="s">
        <v>3221</v>
      </c>
      <c r="CY287" s="1" t="s">
        <v>3222</v>
      </c>
      <c r="CZ287" s="1" t="s">
        <v>3222</v>
      </c>
      <c r="DA287" s="1" t="s">
        <v>3224</v>
      </c>
      <c r="DB287" s="1" t="s">
        <v>3224</v>
      </c>
      <c r="DC287" s="1" t="s">
        <v>707</v>
      </c>
      <c r="DD287" s="1" t="s">
        <v>707</v>
      </c>
      <c r="DE287" s="1" t="s">
        <v>707</v>
      </c>
      <c r="DF287" s="1" t="s">
        <v>705</v>
      </c>
      <c r="DG287" s="1" t="s">
        <v>706</v>
      </c>
    </row>
    <row r="288" spans="1:111">
      <c r="A288" s="232" t="s">
        <v>4537</v>
      </c>
      <c r="B288" s="1" t="s">
        <v>699</v>
      </c>
      <c r="C288" s="1" t="s">
        <v>700</v>
      </c>
      <c r="D288" s="1" t="s">
        <v>701</v>
      </c>
      <c r="E288" s="1" t="s">
        <v>702</v>
      </c>
      <c r="F288" s="1" t="s">
        <v>783</v>
      </c>
      <c r="G288" s="1" t="s">
        <v>42</v>
      </c>
      <c r="H288" s="228">
        <v>46216</v>
      </c>
      <c r="I288" s="1" t="s">
        <v>563</v>
      </c>
      <c r="J288" s="1" t="s">
        <v>2562</v>
      </c>
      <c r="K288" s="1" t="s">
        <v>2577</v>
      </c>
      <c r="L288" s="1" t="s">
        <v>788</v>
      </c>
      <c r="M288" s="1" t="s">
        <v>789</v>
      </c>
      <c r="N288" s="1" t="s">
        <v>705</v>
      </c>
      <c r="O288" s="1" t="s">
        <v>706</v>
      </c>
      <c r="P288" s="1" t="s">
        <v>196</v>
      </c>
      <c r="Q288" s="1" t="s">
        <v>196</v>
      </c>
      <c r="R288" s="229">
        <v>0</v>
      </c>
      <c r="S288" s="229">
        <v>0.70833333333333337</v>
      </c>
      <c r="T288" s="1" t="s">
        <v>707</v>
      </c>
      <c r="U288" s="1" t="s">
        <v>196</v>
      </c>
      <c r="V288" s="1" t="s">
        <v>196</v>
      </c>
      <c r="W288" s="1" t="s">
        <v>196</v>
      </c>
      <c r="X288" s="1" t="s">
        <v>196</v>
      </c>
      <c r="Y288" s="1" t="s">
        <v>196</v>
      </c>
      <c r="Z288" s="1" t="s">
        <v>196</v>
      </c>
      <c r="AA288" s="1" t="s">
        <v>707</v>
      </c>
      <c r="AB288" s="1" t="s">
        <v>707</v>
      </c>
      <c r="AC288" s="1" t="s">
        <v>707</v>
      </c>
      <c r="AD288" s="1" t="s">
        <v>707</v>
      </c>
      <c r="AE288" s="1" t="s">
        <v>1264</v>
      </c>
      <c r="AF288" s="1" t="s">
        <v>276</v>
      </c>
      <c r="AG288" s="1" t="s">
        <v>13</v>
      </c>
      <c r="AH288" s="1" t="s">
        <v>14</v>
      </c>
      <c r="AI288" s="1" t="s">
        <v>2074</v>
      </c>
      <c r="AJ288" s="1" t="s">
        <v>276</v>
      </c>
      <c r="AK288" s="1" t="s">
        <v>13</v>
      </c>
      <c r="AL288" s="1" t="s">
        <v>14</v>
      </c>
      <c r="AM288" s="1">
        <v>1600</v>
      </c>
      <c r="AN288" s="1">
        <v>800</v>
      </c>
      <c r="AO288" s="1">
        <v>800</v>
      </c>
      <c r="AP288" s="1">
        <v>800</v>
      </c>
      <c r="AQ288" s="1">
        <v>800</v>
      </c>
      <c r="AR288" s="228">
        <v>46212</v>
      </c>
      <c r="AS288" s="228">
        <v>46218</v>
      </c>
      <c r="AT288" s="228">
        <v>46216</v>
      </c>
      <c r="AU288" s="228">
        <v>46216</v>
      </c>
      <c r="AV288" s="1" t="s">
        <v>900</v>
      </c>
      <c r="AW288" s="1" t="s">
        <v>196</v>
      </c>
      <c r="AX288" s="1" t="s">
        <v>196</v>
      </c>
      <c r="AY288" s="1" t="s">
        <v>710</v>
      </c>
      <c r="AZ288" s="1" t="s">
        <v>711</v>
      </c>
      <c r="BA288" s="1" t="s">
        <v>196</v>
      </c>
      <c r="BB288" s="228">
        <v>46218</v>
      </c>
      <c r="BC288" s="228">
        <v>46218</v>
      </c>
      <c r="BD288" s="1" t="s">
        <v>712</v>
      </c>
      <c r="BE288" s="228">
        <v>46216</v>
      </c>
      <c r="BF288" s="1" t="s">
        <v>712</v>
      </c>
      <c r="BG288" s="228">
        <v>46216</v>
      </c>
      <c r="BH288" s="1">
        <v>800</v>
      </c>
      <c r="BI288" s="1">
        <v>800</v>
      </c>
      <c r="BJ288" s="1" t="s">
        <v>1265</v>
      </c>
      <c r="BK288" s="1" t="s">
        <v>196</v>
      </c>
      <c r="BL288" s="1" t="s">
        <v>196</v>
      </c>
      <c r="BM288" s="1" t="s">
        <v>196</v>
      </c>
      <c r="BN288" s="1" t="s">
        <v>196</v>
      </c>
      <c r="BO288" s="1" t="s">
        <v>196</v>
      </c>
      <c r="BP288" s="1" t="s">
        <v>196</v>
      </c>
      <c r="BQ288" s="1" t="s">
        <v>196</v>
      </c>
      <c r="BR288" s="1" t="s">
        <v>196</v>
      </c>
      <c r="BS288" s="1" t="s">
        <v>196</v>
      </c>
      <c r="BT288" s="1" t="s">
        <v>1264</v>
      </c>
      <c r="BU288" s="1" t="s">
        <v>196</v>
      </c>
      <c r="BV288" s="1" t="s">
        <v>196</v>
      </c>
      <c r="BW288" s="1" t="s">
        <v>196</v>
      </c>
      <c r="BX288" s="1" t="s">
        <v>196</v>
      </c>
      <c r="BY288" s="1" t="s">
        <v>196</v>
      </c>
      <c r="BZ288" s="1" t="s">
        <v>196</v>
      </c>
      <c r="CA288" s="1" t="s">
        <v>196</v>
      </c>
      <c r="CB288" s="1" t="s">
        <v>196</v>
      </c>
      <c r="CC288" s="1" t="s">
        <v>196</v>
      </c>
      <c r="CD288" s="1" t="s">
        <v>2000</v>
      </c>
      <c r="CE288" s="1" t="s">
        <v>196</v>
      </c>
      <c r="CF288" s="1" t="s">
        <v>196</v>
      </c>
      <c r="CG288" s="1" t="s">
        <v>196</v>
      </c>
      <c r="CH288" s="1" t="s">
        <v>196</v>
      </c>
      <c r="CI288" s="1" t="s">
        <v>196</v>
      </c>
      <c r="CJ288" s="1" t="s">
        <v>196</v>
      </c>
      <c r="CK288" s="1" t="s">
        <v>196</v>
      </c>
      <c r="CL288" s="1" t="s">
        <v>196</v>
      </c>
      <c r="CM288" s="1" t="s">
        <v>196</v>
      </c>
      <c r="CN288" s="1" t="s">
        <v>2074</v>
      </c>
      <c r="CO288" s="1" t="s">
        <v>196</v>
      </c>
      <c r="CP288" s="1" t="s">
        <v>196</v>
      </c>
      <c r="CQ288" s="1" t="s">
        <v>196</v>
      </c>
      <c r="CR288" s="1" t="s">
        <v>196</v>
      </c>
      <c r="CS288" s="1" t="s">
        <v>196</v>
      </c>
      <c r="CT288" s="1" t="s">
        <v>196</v>
      </c>
      <c r="CU288" s="1" t="s">
        <v>196</v>
      </c>
      <c r="CV288" s="1" t="s">
        <v>196</v>
      </c>
      <c r="CW288" s="1" t="s">
        <v>196</v>
      </c>
      <c r="CX288" s="1" t="s">
        <v>3221</v>
      </c>
      <c r="CY288" s="1" t="s">
        <v>3222</v>
      </c>
      <c r="CZ288" s="1" t="s">
        <v>3222</v>
      </c>
      <c r="DA288" s="1" t="s">
        <v>3224</v>
      </c>
      <c r="DB288" s="1" t="s">
        <v>3224</v>
      </c>
      <c r="DC288" s="1" t="s">
        <v>707</v>
      </c>
      <c r="DD288" s="1" t="s">
        <v>707</v>
      </c>
      <c r="DE288" s="1" t="s">
        <v>707</v>
      </c>
      <c r="DF288" s="1" t="s">
        <v>705</v>
      </c>
      <c r="DG288" s="1" t="s">
        <v>706</v>
      </c>
    </row>
    <row r="289" spans="1:111">
      <c r="A289" s="232" t="s">
        <v>4537</v>
      </c>
      <c r="B289" s="1" t="s">
        <v>699</v>
      </c>
      <c r="C289" s="1" t="s">
        <v>700</v>
      </c>
      <c r="D289" s="1" t="s">
        <v>818</v>
      </c>
      <c r="E289" s="1" t="s">
        <v>819</v>
      </c>
      <c r="F289" s="1" t="s">
        <v>820</v>
      </c>
      <c r="G289" s="1" t="s">
        <v>166</v>
      </c>
      <c r="H289" s="228">
        <v>46216</v>
      </c>
      <c r="I289" s="1" t="s">
        <v>576</v>
      </c>
      <c r="J289" s="1" t="s">
        <v>2584</v>
      </c>
      <c r="K289" s="1" t="s">
        <v>2585</v>
      </c>
      <c r="L289" s="1" t="s">
        <v>713</v>
      </c>
      <c r="M289" s="1" t="s">
        <v>714</v>
      </c>
      <c r="N289" s="1" t="s">
        <v>196</v>
      </c>
      <c r="O289" s="1" t="s">
        <v>196</v>
      </c>
      <c r="P289" s="1" t="s">
        <v>196</v>
      </c>
      <c r="Q289" s="1" t="s">
        <v>196</v>
      </c>
      <c r="R289" s="229">
        <v>0</v>
      </c>
      <c r="S289" s="229">
        <v>0.53333333333333333</v>
      </c>
      <c r="T289" s="1" t="s">
        <v>707</v>
      </c>
      <c r="U289" s="1" t="s">
        <v>196</v>
      </c>
      <c r="V289" s="1" t="s">
        <v>196</v>
      </c>
      <c r="W289" s="1" t="s">
        <v>196</v>
      </c>
      <c r="X289" s="1" t="s">
        <v>196</v>
      </c>
      <c r="Y289" s="1" t="s">
        <v>196</v>
      </c>
      <c r="Z289" s="1" t="s">
        <v>196</v>
      </c>
      <c r="AA289" s="1" t="s">
        <v>707</v>
      </c>
      <c r="AB289" s="1" t="s">
        <v>707</v>
      </c>
      <c r="AC289" s="1" t="s">
        <v>1196</v>
      </c>
      <c r="AD289" s="1" t="s">
        <v>1005</v>
      </c>
      <c r="AE289" s="1" t="s">
        <v>196</v>
      </c>
      <c r="AF289" s="1" t="s">
        <v>196</v>
      </c>
      <c r="AG289" s="1" t="s">
        <v>196</v>
      </c>
      <c r="AH289" s="1" t="s">
        <v>196</v>
      </c>
      <c r="AI289" s="1" t="s">
        <v>925</v>
      </c>
      <c r="AJ289" s="1" t="s">
        <v>276</v>
      </c>
      <c r="AK289" s="1" t="s">
        <v>88</v>
      </c>
      <c r="AL289" s="1" t="s">
        <v>14</v>
      </c>
      <c r="AM289" s="1">
        <v>786</v>
      </c>
      <c r="AN289" s="1">
        <v>400</v>
      </c>
      <c r="AO289" s="1">
        <v>400</v>
      </c>
      <c r="AP289" s="1">
        <v>400</v>
      </c>
      <c r="AQ289" s="1">
        <v>0</v>
      </c>
      <c r="AR289" s="228">
        <v>46212</v>
      </c>
      <c r="AS289" s="228">
        <v>46216</v>
      </c>
      <c r="AT289" s="228">
        <v>46216</v>
      </c>
      <c r="AU289" s="228">
        <v>46216</v>
      </c>
      <c r="AV289" s="1" t="s">
        <v>366</v>
      </c>
      <c r="AW289" s="1" t="s">
        <v>196</v>
      </c>
      <c r="AX289" s="1" t="s">
        <v>196</v>
      </c>
      <c r="AY289" s="1" t="s">
        <v>710</v>
      </c>
      <c r="AZ289" s="1" t="s">
        <v>711</v>
      </c>
      <c r="BA289" s="1" t="s">
        <v>196</v>
      </c>
      <c r="BB289" s="228">
        <v>46216</v>
      </c>
      <c r="BC289" s="228">
        <v>46216</v>
      </c>
      <c r="BD289" s="1" t="s">
        <v>712</v>
      </c>
      <c r="BE289" s="228">
        <v>46217</v>
      </c>
      <c r="BF289" s="1" t="s">
        <v>712</v>
      </c>
      <c r="BG289" s="228">
        <v>46217</v>
      </c>
      <c r="BH289" s="1">
        <v>400</v>
      </c>
      <c r="BI289" s="1">
        <v>786</v>
      </c>
      <c r="BJ289" s="1" t="s">
        <v>2586</v>
      </c>
      <c r="BK289" s="1" t="s">
        <v>2586</v>
      </c>
      <c r="BL289" s="1" t="s">
        <v>196</v>
      </c>
      <c r="BM289" s="1" t="s">
        <v>196</v>
      </c>
      <c r="BN289" s="1" t="s">
        <v>196</v>
      </c>
      <c r="BO289" s="1" t="s">
        <v>196</v>
      </c>
      <c r="BP289" s="1" t="s">
        <v>196</v>
      </c>
      <c r="BQ289" s="1" t="s">
        <v>196</v>
      </c>
      <c r="BR289" s="1" t="s">
        <v>196</v>
      </c>
      <c r="BS289" s="1" t="s">
        <v>196</v>
      </c>
      <c r="BT289" s="1" t="s">
        <v>2587</v>
      </c>
      <c r="BU289" s="1" t="s">
        <v>2588</v>
      </c>
      <c r="BV289" s="1" t="s">
        <v>196</v>
      </c>
      <c r="BW289" s="1" t="s">
        <v>196</v>
      </c>
      <c r="BX289" s="1" t="s">
        <v>196</v>
      </c>
      <c r="BY289" s="1" t="s">
        <v>196</v>
      </c>
      <c r="BZ289" s="1" t="s">
        <v>196</v>
      </c>
      <c r="CA289" s="1" t="s">
        <v>196</v>
      </c>
      <c r="CB289" s="1" t="s">
        <v>196</v>
      </c>
      <c r="CC289" s="1" t="s">
        <v>196</v>
      </c>
      <c r="CD289" s="1" t="s">
        <v>926</v>
      </c>
      <c r="CE289" s="1" t="s">
        <v>196</v>
      </c>
      <c r="CF289" s="1" t="s">
        <v>196</v>
      </c>
      <c r="CG289" s="1" t="s">
        <v>196</v>
      </c>
      <c r="CH289" s="1" t="s">
        <v>196</v>
      </c>
      <c r="CI289" s="1" t="s">
        <v>196</v>
      </c>
      <c r="CJ289" s="1" t="s">
        <v>196</v>
      </c>
      <c r="CK289" s="1" t="s">
        <v>196</v>
      </c>
      <c r="CL289" s="1" t="s">
        <v>196</v>
      </c>
      <c r="CM289" s="1" t="s">
        <v>196</v>
      </c>
      <c r="CN289" s="1" t="s">
        <v>925</v>
      </c>
      <c r="CO289" s="1" t="s">
        <v>196</v>
      </c>
      <c r="CP289" s="1" t="s">
        <v>196</v>
      </c>
      <c r="CQ289" s="1" t="s">
        <v>196</v>
      </c>
      <c r="CR289" s="1" t="s">
        <v>196</v>
      </c>
      <c r="CS289" s="1" t="s">
        <v>196</v>
      </c>
      <c r="CT289" s="1" t="s">
        <v>196</v>
      </c>
      <c r="CU289" s="1" t="s">
        <v>196</v>
      </c>
      <c r="CV289" s="1" t="s">
        <v>196</v>
      </c>
      <c r="CW289" s="1" t="s">
        <v>196</v>
      </c>
      <c r="CX289" s="1" t="s">
        <v>3221</v>
      </c>
      <c r="CY289" s="1" t="s">
        <v>3222</v>
      </c>
      <c r="CZ289" s="1" t="s">
        <v>3222</v>
      </c>
      <c r="DA289" s="1" t="s">
        <v>3316</v>
      </c>
      <c r="DB289" s="1" t="s">
        <v>3317</v>
      </c>
      <c r="DC289" s="1" t="s">
        <v>707</v>
      </c>
      <c r="DD289" s="1" t="s">
        <v>707</v>
      </c>
      <c r="DE289" s="1" t="s">
        <v>707</v>
      </c>
      <c r="DF289" s="1" t="s">
        <v>713</v>
      </c>
      <c r="DG289" s="1" t="s">
        <v>714</v>
      </c>
    </row>
    <row r="290" spans="1:111">
      <c r="A290" s="232" t="s">
        <v>4537</v>
      </c>
      <c r="B290" s="1" t="s">
        <v>699</v>
      </c>
      <c r="C290" s="1" t="s">
        <v>700</v>
      </c>
      <c r="D290" s="1" t="s">
        <v>818</v>
      </c>
      <c r="E290" s="1" t="s">
        <v>819</v>
      </c>
      <c r="F290" s="1" t="s">
        <v>783</v>
      </c>
      <c r="G290" s="1" t="s">
        <v>42</v>
      </c>
      <c r="H290" s="228">
        <v>46216</v>
      </c>
      <c r="I290" s="1" t="s">
        <v>216</v>
      </c>
      <c r="J290" s="1" t="s">
        <v>2603</v>
      </c>
      <c r="K290" s="1" t="s">
        <v>2604</v>
      </c>
      <c r="L290" s="1" t="s">
        <v>713</v>
      </c>
      <c r="M290" s="1" t="s">
        <v>714</v>
      </c>
      <c r="N290" s="1" t="s">
        <v>196</v>
      </c>
      <c r="O290" s="1" t="s">
        <v>196</v>
      </c>
      <c r="P290" s="1" t="s">
        <v>196</v>
      </c>
      <c r="Q290" s="1" t="s">
        <v>196</v>
      </c>
      <c r="R290" s="229">
        <v>0</v>
      </c>
      <c r="S290" s="229">
        <v>0.70833333333333337</v>
      </c>
      <c r="T290" s="1" t="s">
        <v>707</v>
      </c>
      <c r="U290" s="1" t="s">
        <v>196</v>
      </c>
      <c r="V290" s="1" t="s">
        <v>196</v>
      </c>
      <c r="W290" s="1" t="s">
        <v>196</v>
      </c>
      <c r="X290" s="1" t="s">
        <v>196</v>
      </c>
      <c r="Y290" s="1" t="s">
        <v>196</v>
      </c>
      <c r="Z290" s="1" t="s">
        <v>196</v>
      </c>
      <c r="AA290" s="1" t="s">
        <v>815</v>
      </c>
      <c r="AB290" s="1" t="s">
        <v>708</v>
      </c>
      <c r="AC290" s="1" t="s">
        <v>2498</v>
      </c>
      <c r="AD290" s="1" t="s">
        <v>2605</v>
      </c>
      <c r="AE290" s="1" t="s">
        <v>1226</v>
      </c>
      <c r="AF290" s="1" t="s">
        <v>276</v>
      </c>
      <c r="AG290" s="1" t="s">
        <v>13</v>
      </c>
      <c r="AH290" s="1" t="s">
        <v>14</v>
      </c>
      <c r="AI290" s="1" t="s">
        <v>2074</v>
      </c>
      <c r="AJ290" s="1" t="s">
        <v>276</v>
      </c>
      <c r="AK290" s="1" t="s">
        <v>13</v>
      </c>
      <c r="AL290" s="1" t="s">
        <v>14</v>
      </c>
      <c r="AM290" s="1">
        <v>600</v>
      </c>
      <c r="AN290" s="1">
        <v>600</v>
      </c>
      <c r="AO290" s="1">
        <v>600</v>
      </c>
      <c r="AP290" s="1">
        <v>600</v>
      </c>
      <c r="AQ290" s="1">
        <v>600</v>
      </c>
      <c r="AR290" s="228">
        <v>46212</v>
      </c>
      <c r="AS290" s="228">
        <v>46218</v>
      </c>
      <c r="AT290" s="228">
        <v>46216</v>
      </c>
      <c r="AU290" s="228">
        <v>46216</v>
      </c>
      <c r="AV290" s="1" t="s">
        <v>42</v>
      </c>
      <c r="AW290" s="1" t="s">
        <v>196</v>
      </c>
      <c r="AX290" s="1" t="s">
        <v>196</v>
      </c>
      <c r="AY290" s="1" t="s">
        <v>710</v>
      </c>
      <c r="AZ290" s="1" t="s">
        <v>711</v>
      </c>
      <c r="BA290" s="1" t="s">
        <v>196</v>
      </c>
      <c r="BB290" s="228">
        <v>46218</v>
      </c>
      <c r="BC290" s="228">
        <v>46218</v>
      </c>
      <c r="BD290" s="1" t="s">
        <v>712</v>
      </c>
      <c r="BE290" s="228">
        <v>46216</v>
      </c>
      <c r="BF290" s="1" t="s">
        <v>712</v>
      </c>
      <c r="BG290" s="228">
        <v>46216</v>
      </c>
      <c r="BH290" s="1">
        <v>600</v>
      </c>
      <c r="BI290" s="1">
        <v>600</v>
      </c>
      <c r="BJ290" s="1" t="s">
        <v>1999</v>
      </c>
      <c r="BK290" s="1" t="s">
        <v>196</v>
      </c>
      <c r="BL290" s="1" t="s">
        <v>196</v>
      </c>
      <c r="BM290" s="1" t="s">
        <v>196</v>
      </c>
      <c r="BN290" s="1" t="s">
        <v>196</v>
      </c>
      <c r="BO290" s="1" t="s">
        <v>196</v>
      </c>
      <c r="BP290" s="1" t="s">
        <v>196</v>
      </c>
      <c r="BQ290" s="1" t="s">
        <v>196</v>
      </c>
      <c r="BR290" s="1" t="s">
        <v>196</v>
      </c>
      <c r="BS290" s="1" t="s">
        <v>196</v>
      </c>
      <c r="BT290" s="1" t="s">
        <v>1226</v>
      </c>
      <c r="BU290" s="1" t="s">
        <v>196</v>
      </c>
      <c r="BV290" s="1" t="s">
        <v>196</v>
      </c>
      <c r="BW290" s="1" t="s">
        <v>196</v>
      </c>
      <c r="BX290" s="1" t="s">
        <v>196</v>
      </c>
      <c r="BY290" s="1" t="s">
        <v>196</v>
      </c>
      <c r="BZ290" s="1" t="s">
        <v>196</v>
      </c>
      <c r="CA290" s="1" t="s">
        <v>196</v>
      </c>
      <c r="CB290" s="1" t="s">
        <v>196</v>
      </c>
      <c r="CC290" s="1" t="s">
        <v>196</v>
      </c>
      <c r="CD290" s="1" t="s">
        <v>2000</v>
      </c>
      <c r="CE290" s="1" t="s">
        <v>196</v>
      </c>
      <c r="CF290" s="1" t="s">
        <v>196</v>
      </c>
      <c r="CG290" s="1" t="s">
        <v>196</v>
      </c>
      <c r="CH290" s="1" t="s">
        <v>196</v>
      </c>
      <c r="CI290" s="1" t="s">
        <v>196</v>
      </c>
      <c r="CJ290" s="1" t="s">
        <v>196</v>
      </c>
      <c r="CK290" s="1" t="s">
        <v>196</v>
      </c>
      <c r="CL290" s="1" t="s">
        <v>196</v>
      </c>
      <c r="CM290" s="1" t="s">
        <v>196</v>
      </c>
      <c r="CN290" s="1" t="s">
        <v>2074</v>
      </c>
      <c r="CO290" s="1" t="s">
        <v>196</v>
      </c>
      <c r="CP290" s="1" t="s">
        <v>196</v>
      </c>
      <c r="CQ290" s="1" t="s">
        <v>196</v>
      </c>
      <c r="CR290" s="1" t="s">
        <v>196</v>
      </c>
      <c r="CS290" s="1" t="s">
        <v>196</v>
      </c>
      <c r="CT290" s="1" t="s">
        <v>196</v>
      </c>
      <c r="CU290" s="1" t="s">
        <v>196</v>
      </c>
      <c r="CV290" s="1" t="s">
        <v>196</v>
      </c>
      <c r="CW290" s="1" t="s">
        <v>196</v>
      </c>
      <c r="CX290" s="1" t="s">
        <v>3221</v>
      </c>
      <c r="CY290" s="1" t="s">
        <v>3222</v>
      </c>
      <c r="CZ290" s="1" t="s">
        <v>3222</v>
      </c>
      <c r="DA290" s="1" t="s">
        <v>3317</v>
      </c>
      <c r="DB290" s="1" t="s">
        <v>3224</v>
      </c>
      <c r="DC290" s="1" t="s">
        <v>708</v>
      </c>
      <c r="DD290" s="1" t="s">
        <v>815</v>
      </c>
      <c r="DE290" s="1" t="s">
        <v>707</v>
      </c>
      <c r="DF290" s="1" t="s">
        <v>713</v>
      </c>
      <c r="DG290" s="1" t="s">
        <v>714</v>
      </c>
    </row>
    <row r="291" spans="1:111">
      <c r="A291" s="232" t="s">
        <v>4537</v>
      </c>
      <c r="B291" s="1" t="s">
        <v>699</v>
      </c>
      <c r="C291" s="1" t="s">
        <v>700</v>
      </c>
      <c r="D291" s="1" t="s">
        <v>851</v>
      </c>
      <c r="E291" s="1" t="s">
        <v>852</v>
      </c>
      <c r="F291" s="1" t="s">
        <v>855</v>
      </c>
      <c r="G291" s="1" t="s">
        <v>39</v>
      </c>
      <c r="H291" s="228">
        <v>46216</v>
      </c>
      <c r="I291" s="1" t="s">
        <v>576</v>
      </c>
      <c r="J291" s="1" t="s">
        <v>2584</v>
      </c>
      <c r="K291" s="1" t="s">
        <v>2612</v>
      </c>
      <c r="L291" s="1" t="s">
        <v>713</v>
      </c>
      <c r="M291" s="1" t="s">
        <v>714</v>
      </c>
      <c r="N291" s="1" t="s">
        <v>716</v>
      </c>
      <c r="O291" s="1" t="s">
        <v>717</v>
      </c>
      <c r="P291" s="1" t="s">
        <v>776</v>
      </c>
      <c r="Q291" s="1" t="s">
        <v>777</v>
      </c>
      <c r="R291" s="229">
        <v>0</v>
      </c>
      <c r="S291" s="229">
        <v>0.46805555555555556</v>
      </c>
      <c r="T291" s="1" t="s">
        <v>707</v>
      </c>
      <c r="U291" s="1" t="s">
        <v>196</v>
      </c>
      <c r="V291" s="1" t="s">
        <v>196</v>
      </c>
      <c r="W291" s="1" t="s">
        <v>196</v>
      </c>
      <c r="X291" s="1" t="s">
        <v>196</v>
      </c>
      <c r="Y291" s="1" t="s">
        <v>196</v>
      </c>
      <c r="Z291" s="1" t="s">
        <v>196</v>
      </c>
      <c r="AA291" s="1" t="s">
        <v>707</v>
      </c>
      <c r="AB291" s="1" t="s">
        <v>707</v>
      </c>
      <c r="AC291" s="1" t="s">
        <v>741</v>
      </c>
      <c r="AD291" s="1" t="s">
        <v>782</v>
      </c>
      <c r="AE291" s="1" t="s">
        <v>196</v>
      </c>
      <c r="AF291" s="1" t="s">
        <v>196</v>
      </c>
      <c r="AG291" s="1" t="s">
        <v>196</v>
      </c>
      <c r="AH291" s="1" t="s">
        <v>196</v>
      </c>
      <c r="AI291" s="1" t="s">
        <v>925</v>
      </c>
      <c r="AJ291" s="1" t="s">
        <v>276</v>
      </c>
      <c r="AK291" s="1" t="s">
        <v>88</v>
      </c>
      <c r="AL291" s="1" t="s">
        <v>14</v>
      </c>
      <c r="AM291" s="1">
        <v>786</v>
      </c>
      <c r="AN291" s="1">
        <v>200</v>
      </c>
      <c r="AO291" s="1">
        <v>200</v>
      </c>
      <c r="AP291" s="1">
        <v>200</v>
      </c>
      <c r="AQ291" s="1">
        <v>393</v>
      </c>
      <c r="AR291" s="228">
        <v>46212</v>
      </c>
      <c r="AS291" s="228">
        <v>46216</v>
      </c>
      <c r="AT291" s="228">
        <v>46216</v>
      </c>
      <c r="AU291" s="228">
        <v>46216</v>
      </c>
      <c r="AV291" s="1" t="s">
        <v>366</v>
      </c>
      <c r="AW291" s="1" t="s">
        <v>196</v>
      </c>
      <c r="AX291" s="1" t="s">
        <v>196</v>
      </c>
      <c r="AY291" s="1" t="s">
        <v>710</v>
      </c>
      <c r="AZ291" s="1" t="s">
        <v>711</v>
      </c>
      <c r="BA291" s="1" t="s">
        <v>196</v>
      </c>
      <c r="BB291" s="228">
        <v>46216</v>
      </c>
      <c r="BC291" s="228">
        <v>46216</v>
      </c>
      <c r="BD291" s="1" t="s">
        <v>712</v>
      </c>
      <c r="BE291" s="228">
        <v>46216</v>
      </c>
      <c r="BF291" s="1" t="s">
        <v>712</v>
      </c>
      <c r="BG291" s="228">
        <v>46217</v>
      </c>
      <c r="BH291" s="1">
        <v>200</v>
      </c>
      <c r="BI291" s="1">
        <v>393</v>
      </c>
      <c r="BJ291" s="1" t="s">
        <v>2586</v>
      </c>
      <c r="BK291" s="1" t="s">
        <v>2586</v>
      </c>
      <c r="BL291" s="1" t="s">
        <v>196</v>
      </c>
      <c r="BM291" s="1" t="s">
        <v>196</v>
      </c>
      <c r="BN291" s="1" t="s">
        <v>196</v>
      </c>
      <c r="BO291" s="1" t="s">
        <v>196</v>
      </c>
      <c r="BP291" s="1" t="s">
        <v>196</v>
      </c>
      <c r="BQ291" s="1" t="s">
        <v>196</v>
      </c>
      <c r="BR291" s="1" t="s">
        <v>196</v>
      </c>
      <c r="BS291" s="1" t="s">
        <v>196</v>
      </c>
      <c r="BT291" s="1" t="s">
        <v>2587</v>
      </c>
      <c r="BU291" s="1" t="s">
        <v>2588</v>
      </c>
      <c r="BV291" s="1" t="s">
        <v>196</v>
      </c>
      <c r="BW291" s="1" t="s">
        <v>196</v>
      </c>
      <c r="BX291" s="1" t="s">
        <v>196</v>
      </c>
      <c r="BY291" s="1" t="s">
        <v>196</v>
      </c>
      <c r="BZ291" s="1" t="s">
        <v>196</v>
      </c>
      <c r="CA291" s="1" t="s">
        <v>196</v>
      </c>
      <c r="CB291" s="1" t="s">
        <v>196</v>
      </c>
      <c r="CC291" s="1" t="s">
        <v>196</v>
      </c>
      <c r="CD291" s="1" t="s">
        <v>926</v>
      </c>
      <c r="CE291" s="1" t="s">
        <v>196</v>
      </c>
      <c r="CF291" s="1" t="s">
        <v>196</v>
      </c>
      <c r="CG291" s="1" t="s">
        <v>196</v>
      </c>
      <c r="CH291" s="1" t="s">
        <v>196</v>
      </c>
      <c r="CI291" s="1" t="s">
        <v>196</v>
      </c>
      <c r="CJ291" s="1" t="s">
        <v>196</v>
      </c>
      <c r="CK291" s="1" t="s">
        <v>196</v>
      </c>
      <c r="CL291" s="1" t="s">
        <v>196</v>
      </c>
      <c r="CM291" s="1" t="s">
        <v>196</v>
      </c>
      <c r="CN291" s="1" t="s">
        <v>925</v>
      </c>
      <c r="CO291" s="1" t="s">
        <v>196</v>
      </c>
      <c r="CP291" s="1" t="s">
        <v>196</v>
      </c>
      <c r="CQ291" s="1" t="s">
        <v>196</v>
      </c>
      <c r="CR291" s="1" t="s">
        <v>196</v>
      </c>
      <c r="CS291" s="1" t="s">
        <v>196</v>
      </c>
      <c r="CT291" s="1" t="s">
        <v>196</v>
      </c>
      <c r="CU291" s="1" t="s">
        <v>196</v>
      </c>
      <c r="CV291" s="1" t="s">
        <v>196</v>
      </c>
      <c r="CW291" s="1" t="s">
        <v>196</v>
      </c>
      <c r="CX291" s="1" t="s">
        <v>3221</v>
      </c>
      <c r="CY291" s="1" t="s">
        <v>3222</v>
      </c>
      <c r="CZ291" s="1" t="s">
        <v>3222</v>
      </c>
      <c r="DA291" s="1" t="s">
        <v>3373</v>
      </c>
      <c r="DB291" s="1" t="s">
        <v>3233</v>
      </c>
      <c r="DC291" s="1" t="s">
        <v>707</v>
      </c>
      <c r="DD291" s="1" t="s">
        <v>707</v>
      </c>
      <c r="DE291" s="1" t="s">
        <v>707</v>
      </c>
      <c r="DF291" s="1" t="s">
        <v>713</v>
      </c>
      <c r="DG291" s="1" t="s">
        <v>714</v>
      </c>
    </row>
    <row r="292" spans="1:111">
      <c r="A292" s="232" t="s">
        <v>4537</v>
      </c>
      <c r="B292" s="1" t="s">
        <v>699</v>
      </c>
      <c r="C292" s="1" t="s">
        <v>700</v>
      </c>
      <c r="D292" s="1" t="s">
        <v>851</v>
      </c>
      <c r="E292" s="1" t="s">
        <v>852</v>
      </c>
      <c r="F292" s="1" t="s">
        <v>855</v>
      </c>
      <c r="G292" s="1" t="s">
        <v>39</v>
      </c>
      <c r="H292" s="228">
        <v>46216</v>
      </c>
      <c r="I292" s="1" t="s">
        <v>134</v>
      </c>
      <c r="J292" s="1" t="s">
        <v>2607</v>
      </c>
      <c r="K292" s="1" t="s">
        <v>1408</v>
      </c>
      <c r="L292" s="1" t="s">
        <v>713</v>
      </c>
      <c r="M292" s="1" t="s">
        <v>714</v>
      </c>
      <c r="N292" s="1" t="s">
        <v>716</v>
      </c>
      <c r="O292" s="1" t="s">
        <v>717</v>
      </c>
      <c r="P292" s="1" t="s">
        <v>776</v>
      </c>
      <c r="Q292" s="1" t="s">
        <v>777</v>
      </c>
      <c r="R292" s="229">
        <v>0</v>
      </c>
      <c r="S292" s="229">
        <v>0.45694444444444443</v>
      </c>
      <c r="T292" s="1" t="s">
        <v>707</v>
      </c>
      <c r="U292" s="1" t="s">
        <v>196</v>
      </c>
      <c r="V292" s="1" t="s">
        <v>196</v>
      </c>
      <c r="W292" s="1" t="s">
        <v>196</v>
      </c>
      <c r="X292" s="1" t="s">
        <v>196</v>
      </c>
      <c r="Y292" s="1" t="s">
        <v>196</v>
      </c>
      <c r="Z292" s="1" t="s">
        <v>196</v>
      </c>
      <c r="AA292" s="1" t="s">
        <v>842</v>
      </c>
      <c r="AB292" s="1" t="s">
        <v>707</v>
      </c>
      <c r="AC292" s="1" t="s">
        <v>831</v>
      </c>
      <c r="AD292" s="1" t="s">
        <v>2613</v>
      </c>
      <c r="AE292" s="1" t="s">
        <v>196</v>
      </c>
      <c r="AF292" s="1" t="s">
        <v>196</v>
      </c>
      <c r="AG292" s="1" t="s">
        <v>196</v>
      </c>
      <c r="AH292" s="1" t="s">
        <v>196</v>
      </c>
      <c r="AI292" s="1" t="s">
        <v>826</v>
      </c>
      <c r="AJ292" s="1" t="s">
        <v>276</v>
      </c>
      <c r="AK292" s="1" t="s">
        <v>88</v>
      </c>
      <c r="AL292" s="1" t="s">
        <v>14</v>
      </c>
      <c r="AM292" s="1">
        <v>20000</v>
      </c>
      <c r="AN292" s="1">
        <v>10000</v>
      </c>
      <c r="AO292" s="1">
        <v>2000</v>
      </c>
      <c r="AP292" s="1">
        <v>2000</v>
      </c>
      <c r="AQ292" s="1">
        <v>4000</v>
      </c>
      <c r="AR292" s="228">
        <v>46211</v>
      </c>
      <c r="AS292" s="228">
        <v>46216</v>
      </c>
      <c r="AT292" s="228">
        <v>46213</v>
      </c>
      <c r="AU292" s="228">
        <v>46216</v>
      </c>
      <c r="AV292" s="1" t="s">
        <v>39</v>
      </c>
      <c r="AW292" s="1" t="s">
        <v>196</v>
      </c>
      <c r="AX292" s="1" t="s">
        <v>196</v>
      </c>
      <c r="AY292" s="1" t="s">
        <v>710</v>
      </c>
      <c r="AZ292" s="1" t="s">
        <v>711</v>
      </c>
      <c r="BA292" s="1" t="s">
        <v>196</v>
      </c>
      <c r="BB292" s="228">
        <v>46216</v>
      </c>
      <c r="BC292" s="228">
        <v>46216</v>
      </c>
      <c r="BD292" s="1" t="s">
        <v>712</v>
      </c>
      <c r="BE292" s="228">
        <v>46216</v>
      </c>
      <c r="BF292" s="1" t="s">
        <v>712</v>
      </c>
      <c r="BG292" s="228">
        <v>46216</v>
      </c>
      <c r="BH292" s="1">
        <v>10000</v>
      </c>
      <c r="BI292" s="1">
        <v>20000</v>
      </c>
      <c r="BJ292" s="1" t="s">
        <v>859</v>
      </c>
      <c r="BK292" s="1" t="s">
        <v>860</v>
      </c>
      <c r="BL292" s="1" t="s">
        <v>196</v>
      </c>
      <c r="BM292" s="1" t="s">
        <v>196</v>
      </c>
      <c r="BN292" s="1" t="s">
        <v>196</v>
      </c>
      <c r="BO292" s="1" t="s">
        <v>196</v>
      </c>
      <c r="BP292" s="1" t="s">
        <v>196</v>
      </c>
      <c r="BQ292" s="1" t="s">
        <v>196</v>
      </c>
      <c r="BR292" s="1" t="s">
        <v>196</v>
      </c>
      <c r="BS292" s="1" t="s">
        <v>196</v>
      </c>
      <c r="BT292" s="1" t="s">
        <v>861</v>
      </c>
      <c r="BU292" s="1" t="s">
        <v>862</v>
      </c>
      <c r="BV292" s="1" t="s">
        <v>196</v>
      </c>
      <c r="BW292" s="1" t="s">
        <v>196</v>
      </c>
      <c r="BX292" s="1" t="s">
        <v>196</v>
      </c>
      <c r="BY292" s="1" t="s">
        <v>196</v>
      </c>
      <c r="BZ292" s="1" t="s">
        <v>196</v>
      </c>
      <c r="CA292" s="1" t="s">
        <v>196</v>
      </c>
      <c r="CB292" s="1" t="s">
        <v>196</v>
      </c>
      <c r="CC292" s="1" t="s">
        <v>196</v>
      </c>
      <c r="CD292" s="1" t="s">
        <v>827</v>
      </c>
      <c r="CE292" s="1" t="s">
        <v>196</v>
      </c>
      <c r="CF292" s="1" t="s">
        <v>196</v>
      </c>
      <c r="CG292" s="1" t="s">
        <v>196</v>
      </c>
      <c r="CH292" s="1" t="s">
        <v>196</v>
      </c>
      <c r="CI292" s="1" t="s">
        <v>196</v>
      </c>
      <c r="CJ292" s="1" t="s">
        <v>196</v>
      </c>
      <c r="CK292" s="1" t="s">
        <v>196</v>
      </c>
      <c r="CL292" s="1" t="s">
        <v>196</v>
      </c>
      <c r="CM292" s="1" t="s">
        <v>196</v>
      </c>
      <c r="CN292" s="1" t="s">
        <v>826</v>
      </c>
      <c r="CO292" s="1" t="s">
        <v>196</v>
      </c>
      <c r="CP292" s="1" t="s">
        <v>196</v>
      </c>
      <c r="CQ292" s="1" t="s">
        <v>196</v>
      </c>
      <c r="CR292" s="1" t="s">
        <v>196</v>
      </c>
      <c r="CS292" s="1" t="s">
        <v>196</v>
      </c>
      <c r="CT292" s="1" t="s">
        <v>196</v>
      </c>
      <c r="CU292" s="1" t="s">
        <v>196</v>
      </c>
      <c r="CV292" s="1" t="s">
        <v>196</v>
      </c>
      <c r="CW292" s="1" t="s">
        <v>196</v>
      </c>
      <c r="CX292" s="1" t="s">
        <v>3221</v>
      </c>
      <c r="CY292" s="1" t="s">
        <v>3222</v>
      </c>
      <c r="CZ292" s="1" t="s">
        <v>3222</v>
      </c>
      <c r="DA292" s="1" t="s">
        <v>3225</v>
      </c>
      <c r="DB292" s="1" t="s">
        <v>3373</v>
      </c>
      <c r="DC292" s="1" t="s">
        <v>707</v>
      </c>
      <c r="DD292" s="1" t="s">
        <v>842</v>
      </c>
      <c r="DE292" s="1" t="s">
        <v>707</v>
      </c>
      <c r="DF292" s="1" t="s">
        <v>713</v>
      </c>
      <c r="DG292" s="1" t="s">
        <v>714</v>
      </c>
    </row>
    <row r="293" spans="1:111">
      <c r="A293" s="232" t="s">
        <v>4537</v>
      </c>
      <c r="B293" s="1" t="s">
        <v>699</v>
      </c>
      <c r="C293" s="1" t="s">
        <v>700</v>
      </c>
      <c r="D293" s="1" t="s">
        <v>851</v>
      </c>
      <c r="E293" s="1" t="s">
        <v>852</v>
      </c>
      <c r="F293" s="1" t="s">
        <v>855</v>
      </c>
      <c r="G293" s="1" t="s">
        <v>39</v>
      </c>
      <c r="H293" s="228">
        <v>46216</v>
      </c>
      <c r="I293" s="1" t="s">
        <v>566</v>
      </c>
      <c r="J293" s="1" t="s">
        <v>2609</v>
      </c>
      <c r="K293" s="1" t="s">
        <v>2614</v>
      </c>
      <c r="L293" s="1" t="s">
        <v>713</v>
      </c>
      <c r="M293" s="1" t="s">
        <v>714</v>
      </c>
      <c r="N293" s="1" t="s">
        <v>196</v>
      </c>
      <c r="O293" s="1" t="s">
        <v>196</v>
      </c>
      <c r="P293" s="1" t="s">
        <v>196</v>
      </c>
      <c r="Q293" s="1" t="s">
        <v>196</v>
      </c>
      <c r="R293" s="229">
        <v>0</v>
      </c>
      <c r="S293" s="229">
        <v>0.70833333333333337</v>
      </c>
      <c r="T293" s="1" t="s">
        <v>707</v>
      </c>
      <c r="U293" s="1" t="s">
        <v>196</v>
      </c>
      <c r="V293" s="1" t="s">
        <v>196</v>
      </c>
      <c r="W293" s="1" t="s">
        <v>196</v>
      </c>
      <c r="X293" s="1" t="s">
        <v>196</v>
      </c>
      <c r="Y293" s="1" t="s">
        <v>196</v>
      </c>
      <c r="Z293" s="1" t="s">
        <v>196</v>
      </c>
      <c r="AA293" s="1" t="s">
        <v>707</v>
      </c>
      <c r="AB293" s="1" t="s">
        <v>707</v>
      </c>
      <c r="AC293" s="1" t="s">
        <v>707</v>
      </c>
      <c r="AD293" s="1" t="s">
        <v>707</v>
      </c>
      <c r="AE293" s="1" t="s">
        <v>196</v>
      </c>
      <c r="AF293" s="1" t="s">
        <v>196</v>
      </c>
      <c r="AG293" s="1" t="s">
        <v>196</v>
      </c>
      <c r="AH293" s="1" t="s">
        <v>196</v>
      </c>
      <c r="AI293" s="1" t="s">
        <v>1065</v>
      </c>
      <c r="AJ293" s="1" t="s">
        <v>276</v>
      </c>
      <c r="AK293" s="1" t="s">
        <v>88</v>
      </c>
      <c r="AL293" s="1" t="s">
        <v>14</v>
      </c>
      <c r="AM293" s="1">
        <v>3197</v>
      </c>
      <c r="AN293" s="1">
        <v>1600</v>
      </c>
      <c r="AO293" s="1">
        <v>0</v>
      </c>
      <c r="AP293" s="1">
        <v>0</v>
      </c>
      <c r="AQ293" s="1">
        <v>400</v>
      </c>
      <c r="AR293" s="228">
        <v>46212</v>
      </c>
      <c r="AS293" s="228">
        <v>46216</v>
      </c>
      <c r="AT293" s="228">
        <v>46213</v>
      </c>
      <c r="AU293" s="228">
        <v>46213</v>
      </c>
      <c r="AV293" s="1" t="s">
        <v>39</v>
      </c>
      <c r="AW293" s="1" t="s">
        <v>196</v>
      </c>
      <c r="AX293" s="1" t="s">
        <v>1066</v>
      </c>
      <c r="AY293" s="1" t="s">
        <v>710</v>
      </c>
      <c r="AZ293" s="1" t="s">
        <v>711</v>
      </c>
      <c r="BA293" s="1" t="s">
        <v>196</v>
      </c>
      <c r="BB293" s="228">
        <v>46216</v>
      </c>
      <c r="BC293" s="228">
        <v>46216</v>
      </c>
      <c r="BD293" s="1" t="s">
        <v>712</v>
      </c>
      <c r="BE293" s="228">
        <v>46217</v>
      </c>
      <c r="BF293" s="1" t="s">
        <v>712</v>
      </c>
      <c r="BG293" s="228">
        <v>46217</v>
      </c>
      <c r="BH293" s="1">
        <v>1600</v>
      </c>
      <c r="BI293" s="1">
        <v>3197</v>
      </c>
      <c r="BJ293" s="1" t="s">
        <v>1067</v>
      </c>
      <c r="BK293" s="1" t="s">
        <v>1067</v>
      </c>
      <c r="BL293" s="1" t="s">
        <v>196</v>
      </c>
      <c r="BM293" s="1" t="s">
        <v>196</v>
      </c>
      <c r="BN293" s="1" t="s">
        <v>196</v>
      </c>
      <c r="BO293" s="1" t="s">
        <v>196</v>
      </c>
      <c r="BP293" s="1" t="s">
        <v>196</v>
      </c>
      <c r="BQ293" s="1" t="s">
        <v>196</v>
      </c>
      <c r="BR293" s="1" t="s">
        <v>196</v>
      </c>
      <c r="BS293" s="1" t="s">
        <v>196</v>
      </c>
      <c r="BT293" s="1" t="s">
        <v>1077</v>
      </c>
      <c r="BU293" s="1" t="s">
        <v>2611</v>
      </c>
      <c r="BV293" s="1" t="s">
        <v>196</v>
      </c>
      <c r="BW293" s="1" t="s">
        <v>196</v>
      </c>
      <c r="BX293" s="1" t="s">
        <v>196</v>
      </c>
      <c r="BY293" s="1" t="s">
        <v>196</v>
      </c>
      <c r="BZ293" s="1" t="s">
        <v>196</v>
      </c>
      <c r="CA293" s="1" t="s">
        <v>196</v>
      </c>
      <c r="CB293" s="1" t="s">
        <v>196</v>
      </c>
      <c r="CC293" s="1" t="s">
        <v>196</v>
      </c>
      <c r="CD293" s="1" t="s">
        <v>1068</v>
      </c>
      <c r="CE293" s="1" t="s">
        <v>196</v>
      </c>
      <c r="CF293" s="1" t="s">
        <v>196</v>
      </c>
      <c r="CG293" s="1" t="s">
        <v>196</v>
      </c>
      <c r="CH293" s="1" t="s">
        <v>196</v>
      </c>
      <c r="CI293" s="1" t="s">
        <v>196</v>
      </c>
      <c r="CJ293" s="1" t="s">
        <v>196</v>
      </c>
      <c r="CK293" s="1" t="s">
        <v>196</v>
      </c>
      <c r="CL293" s="1" t="s">
        <v>196</v>
      </c>
      <c r="CM293" s="1" t="s">
        <v>196</v>
      </c>
      <c r="CN293" s="1" t="s">
        <v>1065</v>
      </c>
      <c r="CO293" s="1" t="s">
        <v>196</v>
      </c>
      <c r="CP293" s="1" t="s">
        <v>196</v>
      </c>
      <c r="CQ293" s="1" t="s">
        <v>196</v>
      </c>
      <c r="CR293" s="1" t="s">
        <v>196</v>
      </c>
      <c r="CS293" s="1" t="s">
        <v>196</v>
      </c>
      <c r="CT293" s="1" t="s">
        <v>196</v>
      </c>
      <c r="CU293" s="1" t="s">
        <v>196</v>
      </c>
      <c r="CV293" s="1" t="s">
        <v>196</v>
      </c>
      <c r="CW293" s="1" t="s">
        <v>196</v>
      </c>
      <c r="CX293" s="1" t="s">
        <v>3221</v>
      </c>
      <c r="CY293" s="1" t="s">
        <v>3222</v>
      </c>
      <c r="CZ293" s="1" t="s">
        <v>3222</v>
      </c>
      <c r="DA293" s="1" t="s">
        <v>3224</v>
      </c>
      <c r="DB293" s="1" t="s">
        <v>3224</v>
      </c>
      <c r="DC293" s="1" t="s">
        <v>707</v>
      </c>
      <c r="DD293" s="1" t="s">
        <v>707</v>
      </c>
      <c r="DE293" s="1" t="s">
        <v>707</v>
      </c>
      <c r="DF293" s="1" t="s">
        <v>713</v>
      </c>
      <c r="DG293" s="1" t="s">
        <v>714</v>
      </c>
    </row>
    <row r="294" spans="1:111">
      <c r="A294" s="232" t="s">
        <v>4537</v>
      </c>
      <c r="B294" s="1" t="s">
        <v>699</v>
      </c>
      <c r="C294" s="1" t="s">
        <v>700</v>
      </c>
      <c r="D294" s="1" t="s">
        <v>869</v>
      </c>
      <c r="E294" s="1" t="s">
        <v>870</v>
      </c>
      <c r="F294" s="1" t="s">
        <v>877</v>
      </c>
      <c r="G294" s="1" t="s">
        <v>502</v>
      </c>
      <c r="H294" s="228">
        <v>46216</v>
      </c>
      <c r="I294" s="1" t="s">
        <v>128</v>
      </c>
      <c r="J294" s="1" t="s">
        <v>2386</v>
      </c>
      <c r="K294" s="1" t="s">
        <v>1407</v>
      </c>
      <c r="L294" s="1" t="s">
        <v>788</v>
      </c>
      <c r="M294" s="1" t="s">
        <v>789</v>
      </c>
      <c r="N294" s="1" t="s">
        <v>196</v>
      </c>
      <c r="O294" s="1" t="s">
        <v>196</v>
      </c>
      <c r="P294" s="1" t="s">
        <v>196</v>
      </c>
      <c r="Q294" s="1" t="s">
        <v>196</v>
      </c>
      <c r="R294" s="229">
        <v>0</v>
      </c>
      <c r="S294" s="229">
        <v>0.70833333333333337</v>
      </c>
      <c r="T294" s="1" t="s">
        <v>707</v>
      </c>
      <c r="U294" s="1" t="s">
        <v>196</v>
      </c>
      <c r="V294" s="1" t="s">
        <v>196</v>
      </c>
      <c r="W294" s="1" t="s">
        <v>196</v>
      </c>
      <c r="X294" s="1" t="s">
        <v>196</v>
      </c>
      <c r="Y294" s="1" t="s">
        <v>196</v>
      </c>
      <c r="Z294" s="1" t="s">
        <v>196</v>
      </c>
      <c r="AA294" s="1" t="s">
        <v>707</v>
      </c>
      <c r="AB294" s="1" t="s">
        <v>707</v>
      </c>
      <c r="AC294" s="1" t="s">
        <v>707</v>
      </c>
      <c r="AD294" s="1" t="s">
        <v>707</v>
      </c>
      <c r="AE294" s="1" t="s">
        <v>806</v>
      </c>
      <c r="AF294" s="1" t="s">
        <v>276</v>
      </c>
      <c r="AG294" s="1" t="s">
        <v>196</v>
      </c>
      <c r="AH294" s="1" t="s">
        <v>105</v>
      </c>
      <c r="AI294" s="1" t="s">
        <v>807</v>
      </c>
      <c r="AJ294" s="1" t="s">
        <v>276</v>
      </c>
      <c r="AK294" s="1" t="s">
        <v>196</v>
      </c>
      <c r="AL294" s="1" t="s">
        <v>122</v>
      </c>
      <c r="AM294" s="1">
        <v>5400</v>
      </c>
      <c r="AN294" s="1">
        <v>6000</v>
      </c>
      <c r="AO294" s="1">
        <v>0</v>
      </c>
      <c r="AP294" s="1">
        <v>0</v>
      </c>
      <c r="AQ294" s="1">
        <v>300</v>
      </c>
      <c r="AR294" s="228">
        <v>46209</v>
      </c>
      <c r="AS294" s="228">
        <v>46217</v>
      </c>
      <c r="AT294" s="228">
        <v>46213</v>
      </c>
      <c r="AU294" s="228">
        <v>46219</v>
      </c>
      <c r="AV294" s="1" t="s">
        <v>491</v>
      </c>
      <c r="AW294" s="1" t="s">
        <v>196</v>
      </c>
      <c r="AX294" s="1" t="s">
        <v>196</v>
      </c>
      <c r="AY294" s="1" t="s">
        <v>710</v>
      </c>
      <c r="AZ294" s="1" t="s">
        <v>711</v>
      </c>
      <c r="BA294" s="1" t="s">
        <v>196</v>
      </c>
      <c r="BB294" s="228">
        <v>46217</v>
      </c>
      <c r="BC294" s="228">
        <v>46217</v>
      </c>
      <c r="BD294" s="1" t="s">
        <v>712</v>
      </c>
      <c r="BE294" s="228">
        <v>46230</v>
      </c>
      <c r="BF294" s="1" t="s">
        <v>712</v>
      </c>
      <c r="BG294" s="228">
        <v>46230</v>
      </c>
      <c r="BH294" s="1">
        <v>6000</v>
      </c>
      <c r="BI294" s="1">
        <v>5400</v>
      </c>
      <c r="BJ294" s="1" t="s">
        <v>808</v>
      </c>
      <c r="BK294" s="1" t="s">
        <v>196</v>
      </c>
      <c r="BL294" s="1" t="s">
        <v>196</v>
      </c>
      <c r="BM294" s="1" t="s">
        <v>196</v>
      </c>
      <c r="BN294" s="1" t="s">
        <v>196</v>
      </c>
      <c r="BO294" s="1" t="s">
        <v>196</v>
      </c>
      <c r="BP294" s="1" t="s">
        <v>196</v>
      </c>
      <c r="BQ294" s="1" t="s">
        <v>196</v>
      </c>
      <c r="BR294" s="1" t="s">
        <v>196</v>
      </c>
      <c r="BS294" s="1" t="s">
        <v>196</v>
      </c>
      <c r="BT294" s="1" t="s">
        <v>806</v>
      </c>
      <c r="BU294" s="1" t="s">
        <v>196</v>
      </c>
      <c r="BV294" s="1" t="s">
        <v>196</v>
      </c>
      <c r="BW294" s="1" t="s">
        <v>196</v>
      </c>
      <c r="BX294" s="1" t="s">
        <v>196</v>
      </c>
      <c r="BY294" s="1" t="s">
        <v>196</v>
      </c>
      <c r="BZ294" s="1" t="s">
        <v>196</v>
      </c>
      <c r="CA294" s="1" t="s">
        <v>196</v>
      </c>
      <c r="CB294" s="1" t="s">
        <v>196</v>
      </c>
      <c r="CC294" s="1" t="s">
        <v>196</v>
      </c>
      <c r="CD294" s="1" t="s">
        <v>809</v>
      </c>
      <c r="CE294" s="1" t="s">
        <v>196</v>
      </c>
      <c r="CF294" s="1" t="s">
        <v>196</v>
      </c>
      <c r="CG294" s="1" t="s">
        <v>196</v>
      </c>
      <c r="CH294" s="1" t="s">
        <v>196</v>
      </c>
      <c r="CI294" s="1" t="s">
        <v>196</v>
      </c>
      <c r="CJ294" s="1" t="s">
        <v>196</v>
      </c>
      <c r="CK294" s="1" t="s">
        <v>196</v>
      </c>
      <c r="CL294" s="1" t="s">
        <v>196</v>
      </c>
      <c r="CM294" s="1" t="s">
        <v>196</v>
      </c>
      <c r="CN294" s="1" t="s">
        <v>807</v>
      </c>
      <c r="CO294" s="1" t="s">
        <v>196</v>
      </c>
      <c r="CP294" s="1" t="s">
        <v>196</v>
      </c>
      <c r="CQ294" s="1" t="s">
        <v>196</v>
      </c>
      <c r="CR294" s="1" t="s">
        <v>196</v>
      </c>
      <c r="CS294" s="1" t="s">
        <v>196</v>
      </c>
      <c r="CT294" s="1" t="s">
        <v>196</v>
      </c>
      <c r="CU294" s="1" t="s">
        <v>196</v>
      </c>
      <c r="CV294" s="1" t="s">
        <v>196</v>
      </c>
      <c r="CW294" s="1" t="s">
        <v>196</v>
      </c>
      <c r="CX294" s="1" t="s">
        <v>3221</v>
      </c>
      <c r="CY294" s="1" t="s">
        <v>3222</v>
      </c>
      <c r="CZ294" s="1" t="s">
        <v>3222</v>
      </c>
      <c r="DA294" s="1" t="s">
        <v>3224</v>
      </c>
      <c r="DB294" s="1" t="s">
        <v>3224</v>
      </c>
      <c r="DC294" s="1" t="s">
        <v>707</v>
      </c>
      <c r="DD294" s="1" t="s">
        <v>707</v>
      </c>
      <c r="DE294" s="1" t="s">
        <v>707</v>
      </c>
      <c r="DF294" s="1" t="s">
        <v>788</v>
      </c>
      <c r="DG294" s="1" t="s">
        <v>789</v>
      </c>
    </row>
    <row r="295" spans="1:111">
      <c r="A295" s="232" t="s">
        <v>4537</v>
      </c>
      <c r="B295" s="1" t="s">
        <v>699</v>
      </c>
      <c r="C295" s="1" t="s">
        <v>700</v>
      </c>
      <c r="D295" s="1" t="s">
        <v>701</v>
      </c>
      <c r="E295" s="1" t="s">
        <v>702</v>
      </c>
      <c r="F295" s="1" t="s">
        <v>703</v>
      </c>
      <c r="G295" s="1" t="s">
        <v>704</v>
      </c>
      <c r="H295" s="228">
        <v>46213</v>
      </c>
      <c r="I295" s="1" t="s">
        <v>584</v>
      </c>
      <c r="J295" s="1" t="s">
        <v>2554</v>
      </c>
      <c r="K295" s="1" t="s">
        <v>2555</v>
      </c>
      <c r="L295" s="1" t="s">
        <v>761</v>
      </c>
      <c r="M295" s="1" t="s">
        <v>762</v>
      </c>
      <c r="N295" s="1" t="s">
        <v>2556</v>
      </c>
      <c r="O295" s="1" t="s">
        <v>2557</v>
      </c>
      <c r="P295" s="1" t="s">
        <v>196</v>
      </c>
      <c r="Q295" s="1" t="s">
        <v>196</v>
      </c>
      <c r="R295" s="229">
        <v>0.62013888888888891</v>
      </c>
      <c r="S295" s="229">
        <v>0.66666666666666663</v>
      </c>
      <c r="T295" s="1" t="s">
        <v>707</v>
      </c>
      <c r="U295" s="1" t="s">
        <v>196</v>
      </c>
      <c r="V295" s="1" t="s">
        <v>196</v>
      </c>
      <c r="W295" s="1" t="s">
        <v>196</v>
      </c>
      <c r="X295" s="1" t="s">
        <v>196</v>
      </c>
      <c r="Y295" s="1" t="s">
        <v>196</v>
      </c>
      <c r="Z295" s="1" t="s">
        <v>196</v>
      </c>
      <c r="AA295" s="1" t="s">
        <v>721</v>
      </c>
      <c r="AB295" s="1" t="s">
        <v>737</v>
      </c>
      <c r="AC295" s="1" t="s">
        <v>920</v>
      </c>
      <c r="AD295" s="1" t="s">
        <v>1045</v>
      </c>
      <c r="AE295" s="1" t="s">
        <v>2558</v>
      </c>
      <c r="AF295" s="1" t="s">
        <v>276</v>
      </c>
      <c r="AG295" s="1" t="s">
        <v>196</v>
      </c>
      <c r="AH295" s="1" t="s">
        <v>14</v>
      </c>
      <c r="AI295" s="1" t="s">
        <v>938</v>
      </c>
      <c r="AJ295" s="1" t="s">
        <v>276</v>
      </c>
      <c r="AK295" s="1" t="s">
        <v>196</v>
      </c>
      <c r="AL295" s="1" t="s">
        <v>14</v>
      </c>
      <c r="AM295" s="1">
        <v>400</v>
      </c>
      <c r="AN295" s="1">
        <v>200</v>
      </c>
      <c r="AO295" s="1">
        <v>200</v>
      </c>
      <c r="AP295" s="1">
        <v>200</v>
      </c>
      <c r="AQ295" s="1">
        <v>400</v>
      </c>
      <c r="AR295" s="228">
        <v>46211</v>
      </c>
      <c r="AS295" s="228">
        <v>46217</v>
      </c>
      <c r="AT295" s="228">
        <v>46213</v>
      </c>
      <c r="AU295" s="228">
        <v>46213</v>
      </c>
      <c r="AV295" s="1" t="s">
        <v>704</v>
      </c>
      <c r="AW295" s="1" t="s">
        <v>196</v>
      </c>
      <c r="AX295" s="1" t="s">
        <v>196</v>
      </c>
      <c r="AY295" s="1" t="s">
        <v>710</v>
      </c>
      <c r="AZ295" s="1" t="s">
        <v>711</v>
      </c>
      <c r="BA295" s="1" t="s">
        <v>196</v>
      </c>
      <c r="BB295" s="228">
        <v>46217</v>
      </c>
      <c r="BC295" s="228">
        <v>46217</v>
      </c>
      <c r="BD295" s="1" t="s">
        <v>712</v>
      </c>
      <c r="BE295" s="228">
        <v>46213</v>
      </c>
      <c r="BF295" s="1" t="s">
        <v>712</v>
      </c>
      <c r="BG295" s="228">
        <v>46213</v>
      </c>
      <c r="BH295" s="1">
        <v>200</v>
      </c>
      <c r="BI295" s="1">
        <v>400</v>
      </c>
      <c r="BJ295" s="1" t="s">
        <v>2545</v>
      </c>
      <c r="BK295" s="1" t="s">
        <v>196</v>
      </c>
      <c r="BL295" s="1" t="s">
        <v>196</v>
      </c>
      <c r="BM295" s="1" t="s">
        <v>196</v>
      </c>
      <c r="BN295" s="1" t="s">
        <v>196</v>
      </c>
      <c r="BO295" s="1" t="s">
        <v>196</v>
      </c>
      <c r="BP295" s="1" t="s">
        <v>196</v>
      </c>
      <c r="BQ295" s="1" t="s">
        <v>196</v>
      </c>
      <c r="BR295" s="1" t="s">
        <v>196</v>
      </c>
      <c r="BS295" s="1" t="s">
        <v>196</v>
      </c>
      <c r="BT295" s="1" t="s">
        <v>2558</v>
      </c>
      <c r="BU295" s="1" t="s">
        <v>196</v>
      </c>
      <c r="BV295" s="1" t="s">
        <v>196</v>
      </c>
      <c r="BW295" s="1" t="s">
        <v>196</v>
      </c>
      <c r="BX295" s="1" t="s">
        <v>196</v>
      </c>
      <c r="BY295" s="1" t="s">
        <v>196</v>
      </c>
      <c r="BZ295" s="1" t="s">
        <v>196</v>
      </c>
      <c r="CA295" s="1" t="s">
        <v>196</v>
      </c>
      <c r="CB295" s="1" t="s">
        <v>196</v>
      </c>
      <c r="CC295" s="1" t="s">
        <v>196</v>
      </c>
      <c r="CD295" s="1" t="s">
        <v>941</v>
      </c>
      <c r="CE295" s="1" t="s">
        <v>196</v>
      </c>
      <c r="CF295" s="1" t="s">
        <v>196</v>
      </c>
      <c r="CG295" s="1" t="s">
        <v>196</v>
      </c>
      <c r="CH295" s="1" t="s">
        <v>196</v>
      </c>
      <c r="CI295" s="1" t="s">
        <v>196</v>
      </c>
      <c r="CJ295" s="1" t="s">
        <v>196</v>
      </c>
      <c r="CK295" s="1" t="s">
        <v>196</v>
      </c>
      <c r="CL295" s="1" t="s">
        <v>196</v>
      </c>
      <c r="CM295" s="1" t="s">
        <v>196</v>
      </c>
      <c r="CN295" s="1" t="s">
        <v>938</v>
      </c>
      <c r="CO295" s="1" t="s">
        <v>196</v>
      </c>
      <c r="CP295" s="1" t="s">
        <v>196</v>
      </c>
      <c r="CQ295" s="1" t="s">
        <v>196</v>
      </c>
      <c r="CR295" s="1" t="s">
        <v>196</v>
      </c>
      <c r="CS295" s="1" t="s">
        <v>196</v>
      </c>
      <c r="CT295" s="1" t="s">
        <v>196</v>
      </c>
      <c r="CU295" s="1" t="s">
        <v>196</v>
      </c>
      <c r="CV295" s="1" t="s">
        <v>196</v>
      </c>
      <c r="CW295" s="1" t="s">
        <v>196</v>
      </c>
      <c r="CX295" s="1" t="s">
        <v>3221</v>
      </c>
      <c r="CY295" s="1" t="s">
        <v>3243</v>
      </c>
      <c r="CZ295" s="1" t="s">
        <v>3243</v>
      </c>
      <c r="DA295" s="1" t="s">
        <v>3244</v>
      </c>
      <c r="DB295" s="1" t="s">
        <v>3245</v>
      </c>
      <c r="DC295" s="1" t="s">
        <v>737</v>
      </c>
      <c r="DD295" s="1" t="s">
        <v>721</v>
      </c>
      <c r="DE295" s="1" t="s">
        <v>707</v>
      </c>
      <c r="DF295" s="1" t="s">
        <v>761</v>
      </c>
      <c r="DG295" s="1" t="s">
        <v>762</v>
      </c>
    </row>
    <row r="296" spans="1:111">
      <c r="A296" s="232" t="s">
        <v>4537</v>
      </c>
      <c r="B296" s="1" t="s">
        <v>699</v>
      </c>
      <c r="C296" s="1" t="s">
        <v>700</v>
      </c>
      <c r="D296" s="1" t="s">
        <v>701</v>
      </c>
      <c r="E296" s="1" t="s">
        <v>702</v>
      </c>
      <c r="F296" s="1" t="s">
        <v>703</v>
      </c>
      <c r="G296" s="1" t="s">
        <v>704</v>
      </c>
      <c r="H296" s="228">
        <v>46213</v>
      </c>
      <c r="I296" s="1" t="s">
        <v>2154</v>
      </c>
      <c r="J296" s="1" t="s">
        <v>2353</v>
      </c>
      <c r="K296" s="1" t="s">
        <v>2559</v>
      </c>
      <c r="L296" s="1" t="s">
        <v>761</v>
      </c>
      <c r="M296" s="1" t="s">
        <v>762</v>
      </c>
      <c r="N296" s="1" t="s">
        <v>2556</v>
      </c>
      <c r="O296" s="1" t="s">
        <v>2557</v>
      </c>
      <c r="P296" s="1" t="s">
        <v>196</v>
      </c>
      <c r="Q296" s="1" t="s">
        <v>196</v>
      </c>
      <c r="R296" s="229">
        <v>0</v>
      </c>
      <c r="S296" s="229">
        <v>0.62013888888888891</v>
      </c>
      <c r="T296" s="1" t="s">
        <v>707</v>
      </c>
      <c r="U296" s="1" t="s">
        <v>196</v>
      </c>
      <c r="V296" s="1" t="s">
        <v>196</v>
      </c>
      <c r="W296" s="1" t="s">
        <v>196</v>
      </c>
      <c r="X296" s="1" t="s">
        <v>196</v>
      </c>
      <c r="Y296" s="1" t="s">
        <v>196</v>
      </c>
      <c r="Z296" s="1" t="s">
        <v>196</v>
      </c>
      <c r="AA296" s="1" t="s">
        <v>743</v>
      </c>
      <c r="AB296" s="1" t="s">
        <v>707</v>
      </c>
      <c r="AC296" s="1" t="s">
        <v>1199</v>
      </c>
      <c r="AD296" s="1" t="s">
        <v>1256</v>
      </c>
      <c r="AE296" s="1" t="s">
        <v>755</v>
      </c>
      <c r="AF296" s="1" t="s">
        <v>276</v>
      </c>
      <c r="AG296" s="1" t="s">
        <v>80</v>
      </c>
      <c r="AH296" s="1" t="s">
        <v>14</v>
      </c>
      <c r="AI296" s="1" t="s">
        <v>756</v>
      </c>
      <c r="AJ296" s="1" t="s">
        <v>276</v>
      </c>
      <c r="AK296" s="1" t="s">
        <v>80</v>
      </c>
      <c r="AL296" s="1" t="s">
        <v>14</v>
      </c>
      <c r="AM296" s="1">
        <v>20000</v>
      </c>
      <c r="AN296" s="1">
        <v>10000</v>
      </c>
      <c r="AO296" s="1">
        <v>1000</v>
      </c>
      <c r="AP296" s="1">
        <v>1000</v>
      </c>
      <c r="AQ296" s="1">
        <v>2000</v>
      </c>
      <c r="AR296" s="228">
        <v>46210</v>
      </c>
      <c r="AS296" s="228">
        <v>46217</v>
      </c>
      <c r="AT296" s="228">
        <v>46212</v>
      </c>
      <c r="AU296" s="228">
        <v>46213</v>
      </c>
      <c r="AV296" s="1" t="s">
        <v>704</v>
      </c>
      <c r="AW296" s="1" t="s">
        <v>196</v>
      </c>
      <c r="AX296" s="1" t="s">
        <v>196</v>
      </c>
      <c r="AY296" s="1" t="s">
        <v>710</v>
      </c>
      <c r="AZ296" s="1" t="s">
        <v>711</v>
      </c>
      <c r="BA296" s="1" t="s">
        <v>196</v>
      </c>
      <c r="BB296" s="228">
        <v>46217</v>
      </c>
      <c r="BC296" s="228">
        <v>46217</v>
      </c>
      <c r="BD296" s="1" t="s">
        <v>712</v>
      </c>
      <c r="BE296" s="228">
        <v>46213</v>
      </c>
      <c r="BF296" s="1" t="s">
        <v>712</v>
      </c>
      <c r="BG296" s="228">
        <v>46213</v>
      </c>
      <c r="BH296" s="1">
        <v>10000</v>
      </c>
      <c r="BI296" s="1">
        <v>20000</v>
      </c>
      <c r="BJ296" s="1" t="s">
        <v>757</v>
      </c>
      <c r="BK296" s="1" t="s">
        <v>196</v>
      </c>
      <c r="BL296" s="1" t="s">
        <v>196</v>
      </c>
      <c r="BM296" s="1" t="s">
        <v>196</v>
      </c>
      <c r="BN296" s="1" t="s">
        <v>196</v>
      </c>
      <c r="BO296" s="1" t="s">
        <v>196</v>
      </c>
      <c r="BP296" s="1" t="s">
        <v>196</v>
      </c>
      <c r="BQ296" s="1" t="s">
        <v>196</v>
      </c>
      <c r="BR296" s="1" t="s">
        <v>196</v>
      </c>
      <c r="BS296" s="1" t="s">
        <v>196</v>
      </c>
      <c r="BT296" s="1" t="s">
        <v>755</v>
      </c>
      <c r="BU296" s="1" t="s">
        <v>196</v>
      </c>
      <c r="BV296" s="1" t="s">
        <v>196</v>
      </c>
      <c r="BW296" s="1" t="s">
        <v>196</v>
      </c>
      <c r="BX296" s="1" t="s">
        <v>196</v>
      </c>
      <c r="BY296" s="1" t="s">
        <v>196</v>
      </c>
      <c r="BZ296" s="1" t="s">
        <v>196</v>
      </c>
      <c r="CA296" s="1" t="s">
        <v>196</v>
      </c>
      <c r="CB296" s="1" t="s">
        <v>196</v>
      </c>
      <c r="CC296" s="1" t="s">
        <v>196</v>
      </c>
      <c r="CD296" s="1" t="s">
        <v>758</v>
      </c>
      <c r="CE296" s="1" t="s">
        <v>196</v>
      </c>
      <c r="CF296" s="1" t="s">
        <v>196</v>
      </c>
      <c r="CG296" s="1" t="s">
        <v>196</v>
      </c>
      <c r="CH296" s="1" t="s">
        <v>196</v>
      </c>
      <c r="CI296" s="1" t="s">
        <v>196</v>
      </c>
      <c r="CJ296" s="1" t="s">
        <v>196</v>
      </c>
      <c r="CK296" s="1" t="s">
        <v>196</v>
      </c>
      <c r="CL296" s="1" t="s">
        <v>196</v>
      </c>
      <c r="CM296" s="1" t="s">
        <v>196</v>
      </c>
      <c r="CN296" s="1" t="s">
        <v>756</v>
      </c>
      <c r="CO296" s="1" t="s">
        <v>196</v>
      </c>
      <c r="CP296" s="1" t="s">
        <v>196</v>
      </c>
      <c r="CQ296" s="1" t="s">
        <v>196</v>
      </c>
      <c r="CR296" s="1" t="s">
        <v>196</v>
      </c>
      <c r="CS296" s="1" t="s">
        <v>196</v>
      </c>
      <c r="CT296" s="1" t="s">
        <v>196</v>
      </c>
      <c r="CU296" s="1" t="s">
        <v>196</v>
      </c>
      <c r="CV296" s="1" t="s">
        <v>196</v>
      </c>
      <c r="CW296" s="1" t="s">
        <v>196</v>
      </c>
      <c r="CX296" s="1" t="s">
        <v>3221</v>
      </c>
      <c r="CY296" s="1" t="s">
        <v>3222</v>
      </c>
      <c r="CZ296" s="1" t="s">
        <v>3246</v>
      </c>
      <c r="DA296" s="1" t="s">
        <v>3247</v>
      </c>
      <c r="DB296" s="1" t="s">
        <v>3244</v>
      </c>
      <c r="DC296" s="1" t="s">
        <v>707</v>
      </c>
      <c r="DD296" s="1" t="s">
        <v>743</v>
      </c>
      <c r="DE296" s="1" t="s">
        <v>707</v>
      </c>
      <c r="DF296" s="1" t="s">
        <v>761</v>
      </c>
      <c r="DG296" s="1" t="s">
        <v>762</v>
      </c>
    </row>
    <row r="297" spans="1:111">
      <c r="A297" s="232" t="s">
        <v>4537</v>
      </c>
      <c r="B297" s="1" t="s">
        <v>699</v>
      </c>
      <c r="C297" s="1" t="s">
        <v>700</v>
      </c>
      <c r="D297" s="1" t="s">
        <v>818</v>
      </c>
      <c r="E297" s="1" t="s">
        <v>819</v>
      </c>
      <c r="F297" s="1" t="s">
        <v>783</v>
      </c>
      <c r="G297" s="1" t="s">
        <v>42</v>
      </c>
      <c r="H297" s="228">
        <v>46213</v>
      </c>
      <c r="I297" s="1" t="s">
        <v>551</v>
      </c>
      <c r="J297" s="1" t="s">
        <v>2598</v>
      </c>
      <c r="K297" s="1" t="s">
        <v>2599</v>
      </c>
      <c r="L297" s="1" t="s">
        <v>796</v>
      </c>
      <c r="M297" s="1" t="s">
        <v>797</v>
      </c>
      <c r="N297" s="1" t="s">
        <v>196</v>
      </c>
      <c r="O297" s="1" t="s">
        <v>196</v>
      </c>
      <c r="P297" s="1" t="s">
        <v>196</v>
      </c>
      <c r="Q297" s="1" t="s">
        <v>196</v>
      </c>
      <c r="R297" s="229">
        <v>0</v>
      </c>
      <c r="S297" s="229">
        <v>0.41875000000000001</v>
      </c>
      <c r="T297" s="1" t="s">
        <v>707</v>
      </c>
      <c r="U297" s="1" t="s">
        <v>196</v>
      </c>
      <c r="V297" s="1" t="s">
        <v>196</v>
      </c>
      <c r="W297" s="1" t="s">
        <v>196</v>
      </c>
      <c r="X297" s="1" t="s">
        <v>196</v>
      </c>
      <c r="Y297" s="1" t="s">
        <v>196</v>
      </c>
      <c r="Z297" s="1" t="s">
        <v>196</v>
      </c>
      <c r="AA297" s="1" t="s">
        <v>718</v>
      </c>
      <c r="AB297" s="1" t="s">
        <v>707</v>
      </c>
      <c r="AC297" s="1" t="s">
        <v>1064</v>
      </c>
      <c r="AD297" s="1" t="s">
        <v>2600</v>
      </c>
      <c r="AE297" s="1" t="s">
        <v>2435</v>
      </c>
      <c r="AF297" s="1" t="s">
        <v>276</v>
      </c>
      <c r="AG297" s="1" t="s">
        <v>196</v>
      </c>
      <c r="AH297" s="1" t="s">
        <v>14</v>
      </c>
      <c r="AI297" s="1" t="s">
        <v>2436</v>
      </c>
      <c r="AJ297" s="1" t="s">
        <v>276</v>
      </c>
      <c r="AK297" s="1" t="s">
        <v>196</v>
      </c>
      <c r="AL297" s="1" t="s">
        <v>14</v>
      </c>
      <c r="AM297" s="1">
        <v>400</v>
      </c>
      <c r="AN297" s="1">
        <v>400</v>
      </c>
      <c r="AO297" s="1">
        <v>400</v>
      </c>
      <c r="AP297" s="1">
        <v>400</v>
      </c>
      <c r="AQ297" s="1">
        <v>400</v>
      </c>
      <c r="AR297" s="228">
        <v>46212</v>
      </c>
      <c r="AS297" s="228">
        <v>46219</v>
      </c>
      <c r="AT297" s="228">
        <v>46213</v>
      </c>
      <c r="AU297" s="228">
        <v>46213</v>
      </c>
      <c r="AV297" s="1" t="s">
        <v>42</v>
      </c>
      <c r="AW297" s="1" t="s">
        <v>196</v>
      </c>
      <c r="AX297" s="1" t="s">
        <v>196</v>
      </c>
      <c r="AY297" s="1" t="s">
        <v>710</v>
      </c>
      <c r="AZ297" s="1" t="s">
        <v>711</v>
      </c>
      <c r="BA297" s="1" t="s">
        <v>196</v>
      </c>
      <c r="BB297" s="228">
        <v>46219</v>
      </c>
      <c r="BC297" s="228">
        <v>46219</v>
      </c>
      <c r="BD297" s="1" t="s">
        <v>712</v>
      </c>
      <c r="BE297" s="228">
        <v>46213</v>
      </c>
      <c r="BF297" s="1" t="s">
        <v>712</v>
      </c>
      <c r="BG297" s="228">
        <v>46213</v>
      </c>
      <c r="BH297" s="1">
        <v>400</v>
      </c>
      <c r="BI297" s="1">
        <v>400</v>
      </c>
      <c r="BJ297" s="1" t="s">
        <v>2437</v>
      </c>
      <c r="BK297" s="1" t="s">
        <v>196</v>
      </c>
      <c r="BL297" s="1" t="s">
        <v>196</v>
      </c>
      <c r="BM297" s="1" t="s">
        <v>196</v>
      </c>
      <c r="BN297" s="1" t="s">
        <v>196</v>
      </c>
      <c r="BO297" s="1" t="s">
        <v>196</v>
      </c>
      <c r="BP297" s="1" t="s">
        <v>196</v>
      </c>
      <c r="BQ297" s="1" t="s">
        <v>196</v>
      </c>
      <c r="BR297" s="1" t="s">
        <v>196</v>
      </c>
      <c r="BS297" s="1" t="s">
        <v>196</v>
      </c>
      <c r="BT297" s="1" t="s">
        <v>2435</v>
      </c>
      <c r="BU297" s="1" t="s">
        <v>196</v>
      </c>
      <c r="BV297" s="1" t="s">
        <v>196</v>
      </c>
      <c r="BW297" s="1" t="s">
        <v>196</v>
      </c>
      <c r="BX297" s="1" t="s">
        <v>196</v>
      </c>
      <c r="BY297" s="1" t="s">
        <v>196</v>
      </c>
      <c r="BZ297" s="1" t="s">
        <v>196</v>
      </c>
      <c r="CA297" s="1" t="s">
        <v>196</v>
      </c>
      <c r="CB297" s="1" t="s">
        <v>196</v>
      </c>
      <c r="CC297" s="1" t="s">
        <v>196</v>
      </c>
      <c r="CD297" s="1" t="s">
        <v>2438</v>
      </c>
      <c r="CE297" s="1" t="s">
        <v>196</v>
      </c>
      <c r="CF297" s="1" t="s">
        <v>196</v>
      </c>
      <c r="CG297" s="1" t="s">
        <v>196</v>
      </c>
      <c r="CH297" s="1" t="s">
        <v>196</v>
      </c>
      <c r="CI297" s="1" t="s">
        <v>196</v>
      </c>
      <c r="CJ297" s="1" t="s">
        <v>196</v>
      </c>
      <c r="CK297" s="1" t="s">
        <v>196</v>
      </c>
      <c r="CL297" s="1" t="s">
        <v>196</v>
      </c>
      <c r="CM297" s="1" t="s">
        <v>196</v>
      </c>
      <c r="CN297" s="1" t="s">
        <v>2436</v>
      </c>
      <c r="CO297" s="1" t="s">
        <v>196</v>
      </c>
      <c r="CP297" s="1" t="s">
        <v>196</v>
      </c>
      <c r="CQ297" s="1" t="s">
        <v>196</v>
      </c>
      <c r="CR297" s="1" t="s">
        <v>196</v>
      </c>
      <c r="CS297" s="1" t="s">
        <v>196</v>
      </c>
      <c r="CT297" s="1" t="s">
        <v>196</v>
      </c>
      <c r="CU297" s="1" t="s">
        <v>196</v>
      </c>
      <c r="CV297" s="1" t="s">
        <v>196</v>
      </c>
      <c r="CW297" s="1" t="s">
        <v>196</v>
      </c>
      <c r="CX297" s="1" t="s">
        <v>3221</v>
      </c>
      <c r="CY297" s="1" t="s">
        <v>3222</v>
      </c>
      <c r="CZ297" s="1" t="s">
        <v>3222</v>
      </c>
      <c r="DA297" s="1" t="s">
        <v>3225</v>
      </c>
      <c r="DB297" s="1" t="s">
        <v>3349</v>
      </c>
      <c r="DC297" s="1" t="s">
        <v>707</v>
      </c>
      <c r="DD297" s="1" t="s">
        <v>718</v>
      </c>
      <c r="DE297" s="1" t="s">
        <v>707</v>
      </c>
      <c r="DF297" s="1" t="s">
        <v>796</v>
      </c>
      <c r="DG297" s="1" t="s">
        <v>797</v>
      </c>
    </row>
    <row r="298" spans="1:111">
      <c r="A298" s="232" t="s">
        <v>4537</v>
      </c>
      <c r="B298" s="1" t="s">
        <v>699</v>
      </c>
      <c r="C298" s="1" t="s">
        <v>700</v>
      </c>
      <c r="D298" s="1" t="s">
        <v>818</v>
      </c>
      <c r="E298" s="1" t="s">
        <v>819</v>
      </c>
      <c r="F298" s="1" t="s">
        <v>783</v>
      </c>
      <c r="G298" s="1" t="s">
        <v>42</v>
      </c>
      <c r="H298" s="228">
        <v>46213</v>
      </c>
      <c r="I298" s="1" t="s">
        <v>236</v>
      </c>
      <c r="J298" s="1" t="s">
        <v>2601</v>
      </c>
      <c r="K298" s="1" t="s">
        <v>2602</v>
      </c>
      <c r="L298" s="1" t="s">
        <v>796</v>
      </c>
      <c r="M298" s="1" t="s">
        <v>797</v>
      </c>
      <c r="N298" s="1" t="s">
        <v>196</v>
      </c>
      <c r="O298" s="1" t="s">
        <v>196</v>
      </c>
      <c r="P298" s="1" t="s">
        <v>196</v>
      </c>
      <c r="Q298" s="1" t="s">
        <v>196</v>
      </c>
      <c r="R298" s="229">
        <v>0</v>
      </c>
      <c r="S298" s="229">
        <v>0.49305555555555558</v>
      </c>
      <c r="T298" s="1" t="s">
        <v>707</v>
      </c>
      <c r="U298" s="1" t="s">
        <v>196</v>
      </c>
      <c r="V298" s="1" t="s">
        <v>196</v>
      </c>
      <c r="W298" s="1" t="s">
        <v>196</v>
      </c>
      <c r="X298" s="1" t="s">
        <v>196</v>
      </c>
      <c r="Y298" s="1" t="s">
        <v>196</v>
      </c>
      <c r="Z298" s="1" t="s">
        <v>196</v>
      </c>
      <c r="AA298" s="1" t="s">
        <v>707</v>
      </c>
      <c r="AB298" s="1" t="s">
        <v>707</v>
      </c>
      <c r="AC298" s="1" t="s">
        <v>2050</v>
      </c>
      <c r="AD298" s="1" t="s">
        <v>1197</v>
      </c>
      <c r="AE298" s="1" t="s">
        <v>844</v>
      </c>
      <c r="AF298" s="1" t="s">
        <v>276</v>
      </c>
      <c r="AG298" s="1" t="s">
        <v>196</v>
      </c>
      <c r="AH298" s="1" t="s">
        <v>14</v>
      </c>
      <c r="AI298" s="1" t="s">
        <v>847</v>
      </c>
      <c r="AJ298" s="1" t="s">
        <v>276</v>
      </c>
      <c r="AK298" s="1" t="s">
        <v>196</v>
      </c>
      <c r="AL298" s="1" t="s">
        <v>14</v>
      </c>
      <c r="AM298" s="1">
        <v>1000</v>
      </c>
      <c r="AN298" s="1">
        <v>1000</v>
      </c>
      <c r="AO298" s="1">
        <v>1000</v>
      </c>
      <c r="AP298" s="1">
        <v>1000</v>
      </c>
      <c r="AQ298" s="1">
        <v>1000</v>
      </c>
      <c r="AR298" s="228">
        <v>46212</v>
      </c>
      <c r="AS298" s="228">
        <v>46218</v>
      </c>
      <c r="AT298" s="228">
        <v>46213</v>
      </c>
      <c r="AU298" s="228">
        <v>46213</v>
      </c>
      <c r="AV298" s="1" t="s">
        <v>42</v>
      </c>
      <c r="AW298" s="1" t="s">
        <v>196</v>
      </c>
      <c r="AX298" s="1" t="s">
        <v>196</v>
      </c>
      <c r="AY298" s="1" t="s">
        <v>710</v>
      </c>
      <c r="AZ298" s="1" t="s">
        <v>711</v>
      </c>
      <c r="BA298" s="1" t="s">
        <v>196</v>
      </c>
      <c r="BB298" s="228">
        <v>46218</v>
      </c>
      <c r="BC298" s="228">
        <v>46218</v>
      </c>
      <c r="BD298" s="1" t="s">
        <v>712</v>
      </c>
      <c r="BE298" s="228">
        <v>46213</v>
      </c>
      <c r="BF298" s="1" t="s">
        <v>712</v>
      </c>
      <c r="BG298" s="228">
        <v>46213</v>
      </c>
      <c r="BH298" s="1">
        <v>1000</v>
      </c>
      <c r="BI298" s="1">
        <v>1000</v>
      </c>
      <c r="BJ298" s="1" t="s">
        <v>845</v>
      </c>
      <c r="BK298" s="1" t="s">
        <v>196</v>
      </c>
      <c r="BL298" s="1" t="s">
        <v>196</v>
      </c>
      <c r="BM298" s="1" t="s">
        <v>196</v>
      </c>
      <c r="BN298" s="1" t="s">
        <v>196</v>
      </c>
      <c r="BO298" s="1" t="s">
        <v>196</v>
      </c>
      <c r="BP298" s="1" t="s">
        <v>196</v>
      </c>
      <c r="BQ298" s="1" t="s">
        <v>196</v>
      </c>
      <c r="BR298" s="1" t="s">
        <v>196</v>
      </c>
      <c r="BS298" s="1" t="s">
        <v>196</v>
      </c>
      <c r="BT298" s="1" t="s">
        <v>844</v>
      </c>
      <c r="BU298" s="1" t="s">
        <v>196</v>
      </c>
      <c r="BV298" s="1" t="s">
        <v>196</v>
      </c>
      <c r="BW298" s="1" t="s">
        <v>196</v>
      </c>
      <c r="BX298" s="1" t="s">
        <v>196</v>
      </c>
      <c r="BY298" s="1" t="s">
        <v>196</v>
      </c>
      <c r="BZ298" s="1" t="s">
        <v>196</v>
      </c>
      <c r="CA298" s="1" t="s">
        <v>196</v>
      </c>
      <c r="CB298" s="1" t="s">
        <v>196</v>
      </c>
      <c r="CC298" s="1" t="s">
        <v>196</v>
      </c>
      <c r="CD298" s="1" t="s">
        <v>846</v>
      </c>
      <c r="CE298" s="1" t="s">
        <v>196</v>
      </c>
      <c r="CF298" s="1" t="s">
        <v>196</v>
      </c>
      <c r="CG298" s="1" t="s">
        <v>196</v>
      </c>
      <c r="CH298" s="1" t="s">
        <v>196</v>
      </c>
      <c r="CI298" s="1" t="s">
        <v>196</v>
      </c>
      <c r="CJ298" s="1" t="s">
        <v>196</v>
      </c>
      <c r="CK298" s="1" t="s">
        <v>196</v>
      </c>
      <c r="CL298" s="1" t="s">
        <v>196</v>
      </c>
      <c r="CM298" s="1" t="s">
        <v>196</v>
      </c>
      <c r="CN298" s="1" t="s">
        <v>847</v>
      </c>
      <c r="CO298" s="1" t="s">
        <v>196</v>
      </c>
      <c r="CP298" s="1" t="s">
        <v>196</v>
      </c>
      <c r="CQ298" s="1" t="s">
        <v>196</v>
      </c>
      <c r="CR298" s="1" t="s">
        <v>196</v>
      </c>
      <c r="CS298" s="1" t="s">
        <v>196</v>
      </c>
      <c r="CT298" s="1" t="s">
        <v>196</v>
      </c>
      <c r="CU298" s="1" t="s">
        <v>196</v>
      </c>
      <c r="CV298" s="1" t="s">
        <v>196</v>
      </c>
      <c r="CW298" s="1" t="s">
        <v>196</v>
      </c>
      <c r="CX298" s="1" t="s">
        <v>3221</v>
      </c>
      <c r="CY298" s="1" t="s">
        <v>3222</v>
      </c>
      <c r="CZ298" s="1" t="s">
        <v>3222</v>
      </c>
      <c r="DA298" s="1" t="s">
        <v>3349</v>
      </c>
      <c r="DB298" s="1" t="s">
        <v>3256</v>
      </c>
      <c r="DC298" s="1" t="s">
        <v>707</v>
      </c>
      <c r="DD298" s="1" t="s">
        <v>707</v>
      </c>
      <c r="DE298" s="1" t="s">
        <v>707</v>
      </c>
      <c r="DF298" s="1" t="s">
        <v>796</v>
      </c>
      <c r="DG298" s="1" t="s">
        <v>797</v>
      </c>
    </row>
    <row r="299" spans="1:111">
      <c r="A299" s="232" t="s">
        <v>4537</v>
      </c>
      <c r="B299" s="1" t="s">
        <v>699</v>
      </c>
      <c r="C299" s="1" t="s">
        <v>700</v>
      </c>
      <c r="D299" s="1" t="s">
        <v>851</v>
      </c>
      <c r="E299" s="1" t="s">
        <v>852</v>
      </c>
      <c r="F299" s="1" t="s">
        <v>855</v>
      </c>
      <c r="G299" s="1" t="s">
        <v>39</v>
      </c>
      <c r="H299" s="228">
        <v>46213</v>
      </c>
      <c r="I299" s="1" t="s">
        <v>134</v>
      </c>
      <c r="J299" s="1" t="s">
        <v>2607</v>
      </c>
      <c r="K299" s="1" t="s">
        <v>2608</v>
      </c>
      <c r="L299" s="1" t="s">
        <v>788</v>
      </c>
      <c r="M299" s="1" t="s">
        <v>789</v>
      </c>
      <c r="N299" s="1" t="s">
        <v>713</v>
      </c>
      <c r="O299" s="1" t="s">
        <v>714</v>
      </c>
      <c r="P299" s="1" t="s">
        <v>716</v>
      </c>
      <c r="Q299" s="1" t="s">
        <v>717</v>
      </c>
      <c r="R299" s="229">
        <v>0</v>
      </c>
      <c r="S299" s="229">
        <v>0.75</v>
      </c>
      <c r="T299" s="1" t="s">
        <v>718</v>
      </c>
      <c r="U299" s="1" t="s">
        <v>788</v>
      </c>
      <c r="V299" s="1" t="s">
        <v>789</v>
      </c>
      <c r="W299" s="1" t="s">
        <v>713</v>
      </c>
      <c r="X299" s="1" t="s">
        <v>714</v>
      </c>
      <c r="Y299" s="1" t="s">
        <v>716</v>
      </c>
      <c r="Z299" s="1" t="s">
        <v>717</v>
      </c>
      <c r="AA299" s="1" t="s">
        <v>718</v>
      </c>
      <c r="AB299" s="1" t="s">
        <v>708</v>
      </c>
      <c r="AC299" s="1" t="s">
        <v>2082</v>
      </c>
      <c r="AD299" s="1" t="s">
        <v>1236</v>
      </c>
      <c r="AE299" s="1" t="s">
        <v>196</v>
      </c>
      <c r="AF299" s="1" t="s">
        <v>196</v>
      </c>
      <c r="AG299" s="1" t="s">
        <v>196</v>
      </c>
      <c r="AH299" s="1" t="s">
        <v>196</v>
      </c>
      <c r="AI299" s="1" t="s">
        <v>826</v>
      </c>
      <c r="AJ299" s="1" t="s">
        <v>276</v>
      </c>
      <c r="AK299" s="1" t="s">
        <v>88</v>
      </c>
      <c r="AL299" s="1" t="s">
        <v>14</v>
      </c>
      <c r="AM299" s="1">
        <v>20000</v>
      </c>
      <c r="AN299" s="1">
        <v>10000</v>
      </c>
      <c r="AO299" s="1">
        <v>8000</v>
      </c>
      <c r="AP299" s="1">
        <v>8000</v>
      </c>
      <c r="AQ299" s="1">
        <v>16000</v>
      </c>
      <c r="AR299" s="228">
        <v>46211</v>
      </c>
      <c r="AS299" s="228">
        <v>46216</v>
      </c>
      <c r="AT299" s="228">
        <v>46213</v>
      </c>
      <c r="AU299" s="228">
        <v>46216</v>
      </c>
      <c r="AV299" s="1" t="s">
        <v>39</v>
      </c>
      <c r="AW299" s="1" t="s">
        <v>196</v>
      </c>
      <c r="AX299" s="1" t="s">
        <v>196</v>
      </c>
      <c r="AY299" s="1" t="s">
        <v>710</v>
      </c>
      <c r="AZ299" s="1" t="s">
        <v>711</v>
      </c>
      <c r="BA299" s="1" t="s">
        <v>196</v>
      </c>
      <c r="BB299" s="228">
        <v>46216</v>
      </c>
      <c r="BC299" s="228">
        <v>46216</v>
      </c>
      <c r="BD299" s="1" t="s">
        <v>712</v>
      </c>
      <c r="BE299" s="228">
        <v>46216</v>
      </c>
      <c r="BF299" s="1" t="s">
        <v>712</v>
      </c>
      <c r="BG299" s="228">
        <v>46216</v>
      </c>
      <c r="BH299" s="1">
        <v>10000</v>
      </c>
      <c r="BI299" s="1">
        <v>20000</v>
      </c>
      <c r="BJ299" s="1" t="s">
        <v>859</v>
      </c>
      <c r="BK299" s="1" t="s">
        <v>860</v>
      </c>
      <c r="BL299" s="1" t="s">
        <v>196</v>
      </c>
      <c r="BM299" s="1" t="s">
        <v>196</v>
      </c>
      <c r="BN299" s="1" t="s">
        <v>196</v>
      </c>
      <c r="BO299" s="1" t="s">
        <v>196</v>
      </c>
      <c r="BP299" s="1" t="s">
        <v>196</v>
      </c>
      <c r="BQ299" s="1" t="s">
        <v>196</v>
      </c>
      <c r="BR299" s="1" t="s">
        <v>196</v>
      </c>
      <c r="BS299" s="1" t="s">
        <v>196</v>
      </c>
      <c r="BT299" s="1" t="s">
        <v>861</v>
      </c>
      <c r="BU299" s="1" t="s">
        <v>862</v>
      </c>
      <c r="BV299" s="1" t="s">
        <v>196</v>
      </c>
      <c r="BW299" s="1" t="s">
        <v>196</v>
      </c>
      <c r="BX299" s="1" t="s">
        <v>196</v>
      </c>
      <c r="BY299" s="1" t="s">
        <v>196</v>
      </c>
      <c r="BZ299" s="1" t="s">
        <v>196</v>
      </c>
      <c r="CA299" s="1" t="s">
        <v>196</v>
      </c>
      <c r="CB299" s="1" t="s">
        <v>196</v>
      </c>
      <c r="CC299" s="1" t="s">
        <v>196</v>
      </c>
      <c r="CD299" s="1" t="s">
        <v>827</v>
      </c>
      <c r="CE299" s="1" t="s">
        <v>196</v>
      </c>
      <c r="CF299" s="1" t="s">
        <v>196</v>
      </c>
      <c r="CG299" s="1" t="s">
        <v>196</v>
      </c>
      <c r="CH299" s="1" t="s">
        <v>196</v>
      </c>
      <c r="CI299" s="1" t="s">
        <v>196</v>
      </c>
      <c r="CJ299" s="1" t="s">
        <v>196</v>
      </c>
      <c r="CK299" s="1" t="s">
        <v>196</v>
      </c>
      <c r="CL299" s="1" t="s">
        <v>196</v>
      </c>
      <c r="CM299" s="1" t="s">
        <v>196</v>
      </c>
      <c r="CN299" s="1" t="s">
        <v>826</v>
      </c>
      <c r="CO299" s="1" t="s">
        <v>196</v>
      </c>
      <c r="CP299" s="1" t="s">
        <v>196</v>
      </c>
      <c r="CQ299" s="1" t="s">
        <v>196</v>
      </c>
      <c r="CR299" s="1" t="s">
        <v>196</v>
      </c>
      <c r="CS299" s="1" t="s">
        <v>196</v>
      </c>
      <c r="CT299" s="1" t="s">
        <v>196</v>
      </c>
      <c r="CU299" s="1" t="s">
        <v>196</v>
      </c>
      <c r="CV299" s="1" t="s">
        <v>196</v>
      </c>
      <c r="CW299" s="1" t="s">
        <v>196</v>
      </c>
      <c r="CX299" s="1" t="s">
        <v>3221</v>
      </c>
      <c r="CY299" s="1" t="s">
        <v>3222</v>
      </c>
      <c r="CZ299" s="1" t="s">
        <v>3222</v>
      </c>
      <c r="DA299" s="1" t="s">
        <v>3356</v>
      </c>
      <c r="DB299" s="1" t="s">
        <v>3237</v>
      </c>
      <c r="DC299" s="1" t="s">
        <v>708</v>
      </c>
      <c r="DD299" s="1" t="s">
        <v>718</v>
      </c>
      <c r="DE299" s="1" t="s">
        <v>718</v>
      </c>
      <c r="DF299" s="1" t="s">
        <v>713</v>
      </c>
      <c r="DG299" s="1" t="s">
        <v>714</v>
      </c>
    </row>
    <row r="300" spans="1:111">
      <c r="A300" s="232" t="s">
        <v>4537</v>
      </c>
      <c r="B300" s="1" t="s">
        <v>699</v>
      </c>
      <c r="C300" s="1" t="s">
        <v>700</v>
      </c>
      <c r="D300" s="1" t="s">
        <v>851</v>
      </c>
      <c r="E300" s="1" t="s">
        <v>852</v>
      </c>
      <c r="F300" s="1" t="s">
        <v>855</v>
      </c>
      <c r="G300" s="1" t="s">
        <v>39</v>
      </c>
      <c r="H300" s="228">
        <v>46213</v>
      </c>
      <c r="I300" s="1" t="s">
        <v>566</v>
      </c>
      <c r="J300" s="1" t="s">
        <v>2609</v>
      </c>
      <c r="K300" s="1" t="s">
        <v>2610</v>
      </c>
      <c r="L300" s="1" t="s">
        <v>713</v>
      </c>
      <c r="M300" s="1" t="s">
        <v>714</v>
      </c>
      <c r="N300" s="1" t="s">
        <v>716</v>
      </c>
      <c r="O300" s="1" t="s">
        <v>717</v>
      </c>
      <c r="P300" s="1" t="s">
        <v>705</v>
      </c>
      <c r="Q300" s="1" t="s">
        <v>706</v>
      </c>
      <c r="R300" s="229">
        <v>0</v>
      </c>
      <c r="S300" s="229">
        <v>0.46180555555555558</v>
      </c>
      <c r="T300" s="1" t="s">
        <v>707</v>
      </c>
      <c r="U300" s="1" t="s">
        <v>196</v>
      </c>
      <c r="V300" s="1" t="s">
        <v>196</v>
      </c>
      <c r="W300" s="1" t="s">
        <v>196</v>
      </c>
      <c r="X300" s="1" t="s">
        <v>196</v>
      </c>
      <c r="Y300" s="1" t="s">
        <v>196</v>
      </c>
      <c r="Z300" s="1" t="s">
        <v>196</v>
      </c>
      <c r="AA300" s="1" t="s">
        <v>718</v>
      </c>
      <c r="AB300" s="1" t="s">
        <v>707</v>
      </c>
      <c r="AC300" s="1" t="s">
        <v>1037</v>
      </c>
      <c r="AD300" s="1" t="s">
        <v>744</v>
      </c>
      <c r="AE300" s="1" t="s">
        <v>196</v>
      </c>
      <c r="AF300" s="1" t="s">
        <v>196</v>
      </c>
      <c r="AG300" s="1" t="s">
        <v>196</v>
      </c>
      <c r="AH300" s="1" t="s">
        <v>196</v>
      </c>
      <c r="AI300" s="1" t="s">
        <v>1065</v>
      </c>
      <c r="AJ300" s="1" t="s">
        <v>276</v>
      </c>
      <c r="AK300" s="1" t="s">
        <v>88</v>
      </c>
      <c r="AL300" s="1" t="s">
        <v>14</v>
      </c>
      <c r="AM300" s="1">
        <v>3197</v>
      </c>
      <c r="AN300" s="1">
        <v>1600</v>
      </c>
      <c r="AO300" s="1">
        <v>1600</v>
      </c>
      <c r="AP300" s="1">
        <v>1600</v>
      </c>
      <c r="AQ300" s="1">
        <v>2600</v>
      </c>
      <c r="AR300" s="228">
        <v>46212</v>
      </c>
      <c r="AS300" s="228">
        <v>46216</v>
      </c>
      <c r="AT300" s="228">
        <v>46213</v>
      </c>
      <c r="AU300" s="228">
        <v>46213</v>
      </c>
      <c r="AV300" s="1" t="s">
        <v>39</v>
      </c>
      <c r="AW300" s="1" t="s">
        <v>196</v>
      </c>
      <c r="AX300" s="1" t="s">
        <v>1066</v>
      </c>
      <c r="AY300" s="1" t="s">
        <v>710</v>
      </c>
      <c r="AZ300" s="1" t="s">
        <v>711</v>
      </c>
      <c r="BA300" s="1" t="s">
        <v>196</v>
      </c>
      <c r="BB300" s="228">
        <v>46216</v>
      </c>
      <c r="BC300" s="228">
        <v>46216</v>
      </c>
      <c r="BD300" s="1" t="s">
        <v>712</v>
      </c>
      <c r="BE300" s="228">
        <v>46217</v>
      </c>
      <c r="BF300" s="1" t="s">
        <v>712</v>
      </c>
      <c r="BG300" s="228">
        <v>46217</v>
      </c>
      <c r="BH300" s="1">
        <v>1600</v>
      </c>
      <c r="BI300" s="1">
        <v>3197</v>
      </c>
      <c r="BJ300" s="1" t="s">
        <v>1067</v>
      </c>
      <c r="BK300" s="1" t="s">
        <v>1067</v>
      </c>
      <c r="BL300" s="1" t="s">
        <v>196</v>
      </c>
      <c r="BM300" s="1" t="s">
        <v>196</v>
      </c>
      <c r="BN300" s="1" t="s">
        <v>196</v>
      </c>
      <c r="BO300" s="1" t="s">
        <v>196</v>
      </c>
      <c r="BP300" s="1" t="s">
        <v>196</v>
      </c>
      <c r="BQ300" s="1" t="s">
        <v>196</v>
      </c>
      <c r="BR300" s="1" t="s">
        <v>196</v>
      </c>
      <c r="BS300" s="1" t="s">
        <v>196</v>
      </c>
      <c r="BT300" s="1" t="s">
        <v>1077</v>
      </c>
      <c r="BU300" s="1" t="s">
        <v>2611</v>
      </c>
      <c r="BV300" s="1" t="s">
        <v>196</v>
      </c>
      <c r="BW300" s="1" t="s">
        <v>196</v>
      </c>
      <c r="BX300" s="1" t="s">
        <v>196</v>
      </c>
      <c r="BY300" s="1" t="s">
        <v>196</v>
      </c>
      <c r="BZ300" s="1" t="s">
        <v>196</v>
      </c>
      <c r="CA300" s="1" t="s">
        <v>196</v>
      </c>
      <c r="CB300" s="1" t="s">
        <v>196</v>
      </c>
      <c r="CC300" s="1" t="s">
        <v>196</v>
      </c>
      <c r="CD300" s="1" t="s">
        <v>1068</v>
      </c>
      <c r="CE300" s="1" t="s">
        <v>196</v>
      </c>
      <c r="CF300" s="1" t="s">
        <v>196</v>
      </c>
      <c r="CG300" s="1" t="s">
        <v>196</v>
      </c>
      <c r="CH300" s="1" t="s">
        <v>196</v>
      </c>
      <c r="CI300" s="1" t="s">
        <v>196</v>
      </c>
      <c r="CJ300" s="1" t="s">
        <v>196</v>
      </c>
      <c r="CK300" s="1" t="s">
        <v>196</v>
      </c>
      <c r="CL300" s="1" t="s">
        <v>196</v>
      </c>
      <c r="CM300" s="1" t="s">
        <v>196</v>
      </c>
      <c r="CN300" s="1" t="s">
        <v>1065</v>
      </c>
      <c r="CO300" s="1" t="s">
        <v>196</v>
      </c>
      <c r="CP300" s="1" t="s">
        <v>196</v>
      </c>
      <c r="CQ300" s="1" t="s">
        <v>196</v>
      </c>
      <c r="CR300" s="1" t="s">
        <v>196</v>
      </c>
      <c r="CS300" s="1" t="s">
        <v>196</v>
      </c>
      <c r="CT300" s="1" t="s">
        <v>196</v>
      </c>
      <c r="CU300" s="1" t="s">
        <v>196</v>
      </c>
      <c r="CV300" s="1" t="s">
        <v>196</v>
      </c>
      <c r="CW300" s="1" t="s">
        <v>196</v>
      </c>
      <c r="CX300" s="1" t="s">
        <v>3221</v>
      </c>
      <c r="CY300" s="1" t="s">
        <v>3222</v>
      </c>
      <c r="CZ300" s="1" t="s">
        <v>3222</v>
      </c>
      <c r="DA300" s="1" t="s">
        <v>3225</v>
      </c>
      <c r="DB300" s="1" t="s">
        <v>3356</v>
      </c>
      <c r="DC300" s="1" t="s">
        <v>707</v>
      </c>
      <c r="DD300" s="1" t="s">
        <v>718</v>
      </c>
      <c r="DE300" s="1" t="s">
        <v>707</v>
      </c>
      <c r="DF300" s="1" t="s">
        <v>713</v>
      </c>
      <c r="DG300" s="1" t="s">
        <v>714</v>
      </c>
    </row>
    <row r="301" spans="1:111">
      <c r="A301" s="232" t="s">
        <v>4537</v>
      </c>
      <c r="B301" s="1" t="s">
        <v>699</v>
      </c>
      <c r="C301" s="1" t="s">
        <v>700</v>
      </c>
      <c r="D301" s="1" t="s">
        <v>869</v>
      </c>
      <c r="E301" s="1" t="s">
        <v>870</v>
      </c>
      <c r="F301" s="1" t="s">
        <v>877</v>
      </c>
      <c r="G301" s="1" t="s">
        <v>502</v>
      </c>
      <c r="H301" s="228">
        <v>46213</v>
      </c>
      <c r="I301" s="1" t="s">
        <v>259</v>
      </c>
      <c r="J301" s="1" t="s">
        <v>2382</v>
      </c>
      <c r="K301" s="1" t="s">
        <v>2618</v>
      </c>
      <c r="L301" s="1" t="s">
        <v>788</v>
      </c>
      <c r="M301" s="1" t="s">
        <v>789</v>
      </c>
      <c r="N301" s="1" t="s">
        <v>196</v>
      </c>
      <c r="O301" s="1" t="s">
        <v>196</v>
      </c>
      <c r="P301" s="1" t="s">
        <v>196</v>
      </c>
      <c r="Q301" s="1" t="s">
        <v>196</v>
      </c>
      <c r="R301" s="229">
        <v>0</v>
      </c>
      <c r="S301" s="229">
        <v>0.46875</v>
      </c>
      <c r="T301" s="1" t="s">
        <v>707</v>
      </c>
      <c r="U301" s="1" t="s">
        <v>196</v>
      </c>
      <c r="V301" s="1" t="s">
        <v>196</v>
      </c>
      <c r="W301" s="1" t="s">
        <v>196</v>
      </c>
      <c r="X301" s="1" t="s">
        <v>196</v>
      </c>
      <c r="Y301" s="1" t="s">
        <v>196</v>
      </c>
      <c r="Z301" s="1" t="s">
        <v>196</v>
      </c>
      <c r="AA301" s="1" t="s">
        <v>751</v>
      </c>
      <c r="AB301" s="1" t="s">
        <v>707</v>
      </c>
      <c r="AC301" s="1" t="s">
        <v>1059</v>
      </c>
      <c r="AD301" s="1" t="s">
        <v>2029</v>
      </c>
      <c r="AE301" s="1" t="s">
        <v>878</v>
      </c>
      <c r="AF301" s="1" t="s">
        <v>276</v>
      </c>
      <c r="AG301" s="1" t="s">
        <v>196</v>
      </c>
      <c r="AH301" s="1" t="s">
        <v>105</v>
      </c>
      <c r="AI301" s="1" t="s">
        <v>906</v>
      </c>
      <c r="AJ301" s="1" t="s">
        <v>276</v>
      </c>
      <c r="AK301" s="1" t="s">
        <v>196</v>
      </c>
      <c r="AL301" s="1" t="s">
        <v>122</v>
      </c>
      <c r="AM301" s="1">
        <v>6000</v>
      </c>
      <c r="AN301" s="1">
        <v>6000</v>
      </c>
      <c r="AO301" s="1">
        <v>1500</v>
      </c>
      <c r="AP301" s="1">
        <v>1500</v>
      </c>
      <c r="AQ301" s="1">
        <v>1500</v>
      </c>
      <c r="AR301" s="228">
        <v>46206</v>
      </c>
      <c r="AS301" s="228">
        <v>46216</v>
      </c>
      <c r="AT301" s="228">
        <v>46212</v>
      </c>
      <c r="AU301" s="228">
        <v>46213</v>
      </c>
      <c r="AV301" s="1" t="s">
        <v>491</v>
      </c>
      <c r="AW301" s="1" t="s">
        <v>196</v>
      </c>
      <c r="AX301" s="1" t="s">
        <v>196</v>
      </c>
      <c r="AY301" s="1" t="s">
        <v>710</v>
      </c>
      <c r="AZ301" s="1" t="s">
        <v>711</v>
      </c>
      <c r="BA301" s="1" t="s">
        <v>196</v>
      </c>
      <c r="BB301" s="228">
        <v>46216</v>
      </c>
      <c r="BC301" s="228">
        <v>46216</v>
      </c>
      <c r="BD301" s="1" t="s">
        <v>712</v>
      </c>
      <c r="BE301" s="228">
        <v>46213</v>
      </c>
      <c r="BF301" s="1" t="s">
        <v>712</v>
      </c>
      <c r="BG301" s="228">
        <v>46213</v>
      </c>
      <c r="BH301" s="1">
        <v>6000</v>
      </c>
      <c r="BI301" s="1">
        <v>6000</v>
      </c>
      <c r="BJ301" s="1" t="s">
        <v>879</v>
      </c>
      <c r="BK301" s="1" t="s">
        <v>196</v>
      </c>
      <c r="BL301" s="1" t="s">
        <v>196</v>
      </c>
      <c r="BM301" s="1" t="s">
        <v>196</v>
      </c>
      <c r="BN301" s="1" t="s">
        <v>196</v>
      </c>
      <c r="BO301" s="1" t="s">
        <v>196</v>
      </c>
      <c r="BP301" s="1" t="s">
        <v>196</v>
      </c>
      <c r="BQ301" s="1" t="s">
        <v>196</v>
      </c>
      <c r="BR301" s="1" t="s">
        <v>196</v>
      </c>
      <c r="BS301" s="1" t="s">
        <v>196</v>
      </c>
      <c r="BT301" s="1" t="s">
        <v>878</v>
      </c>
      <c r="BU301" s="1" t="s">
        <v>196</v>
      </c>
      <c r="BV301" s="1" t="s">
        <v>196</v>
      </c>
      <c r="BW301" s="1" t="s">
        <v>196</v>
      </c>
      <c r="BX301" s="1" t="s">
        <v>196</v>
      </c>
      <c r="BY301" s="1" t="s">
        <v>196</v>
      </c>
      <c r="BZ301" s="1" t="s">
        <v>196</v>
      </c>
      <c r="CA301" s="1" t="s">
        <v>196</v>
      </c>
      <c r="CB301" s="1" t="s">
        <v>196</v>
      </c>
      <c r="CC301" s="1" t="s">
        <v>196</v>
      </c>
      <c r="CD301" s="1" t="s">
        <v>907</v>
      </c>
      <c r="CE301" s="1" t="s">
        <v>196</v>
      </c>
      <c r="CF301" s="1" t="s">
        <v>196</v>
      </c>
      <c r="CG301" s="1" t="s">
        <v>196</v>
      </c>
      <c r="CH301" s="1" t="s">
        <v>196</v>
      </c>
      <c r="CI301" s="1" t="s">
        <v>196</v>
      </c>
      <c r="CJ301" s="1" t="s">
        <v>196</v>
      </c>
      <c r="CK301" s="1" t="s">
        <v>196</v>
      </c>
      <c r="CL301" s="1" t="s">
        <v>196</v>
      </c>
      <c r="CM301" s="1" t="s">
        <v>196</v>
      </c>
      <c r="CN301" s="1" t="s">
        <v>906</v>
      </c>
      <c r="CO301" s="1" t="s">
        <v>196</v>
      </c>
      <c r="CP301" s="1" t="s">
        <v>196</v>
      </c>
      <c r="CQ301" s="1" t="s">
        <v>196</v>
      </c>
      <c r="CR301" s="1" t="s">
        <v>196</v>
      </c>
      <c r="CS301" s="1" t="s">
        <v>196</v>
      </c>
      <c r="CT301" s="1" t="s">
        <v>196</v>
      </c>
      <c r="CU301" s="1" t="s">
        <v>196</v>
      </c>
      <c r="CV301" s="1" t="s">
        <v>196</v>
      </c>
      <c r="CW301" s="1" t="s">
        <v>196</v>
      </c>
      <c r="CX301" s="1" t="s">
        <v>3221</v>
      </c>
      <c r="CY301" s="1" t="s">
        <v>3222</v>
      </c>
      <c r="CZ301" s="1" t="s">
        <v>3222</v>
      </c>
      <c r="DA301" s="1" t="s">
        <v>3225</v>
      </c>
      <c r="DB301" s="1" t="s">
        <v>3254</v>
      </c>
      <c r="DC301" s="1" t="s">
        <v>707</v>
      </c>
      <c r="DD301" s="1" t="s">
        <v>751</v>
      </c>
      <c r="DE301" s="1" t="s">
        <v>707</v>
      </c>
      <c r="DF301" s="1" t="s">
        <v>788</v>
      </c>
      <c r="DG301" s="1" t="s">
        <v>789</v>
      </c>
    </row>
    <row r="302" spans="1:111">
      <c r="A302" s="232" t="s">
        <v>4537</v>
      </c>
      <c r="B302" s="1" t="s">
        <v>699</v>
      </c>
      <c r="C302" s="1" t="s">
        <v>700</v>
      </c>
      <c r="D302" s="1" t="s">
        <v>869</v>
      </c>
      <c r="E302" s="1" t="s">
        <v>870</v>
      </c>
      <c r="F302" s="1" t="s">
        <v>877</v>
      </c>
      <c r="G302" s="1" t="s">
        <v>502</v>
      </c>
      <c r="H302" s="228">
        <v>46213</v>
      </c>
      <c r="I302" s="1" t="s">
        <v>128</v>
      </c>
      <c r="J302" s="1" t="s">
        <v>2386</v>
      </c>
      <c r="K302" s="1" t="s">
        <v>2619</v>
      </c>
      <c r="L302" s="1" t="s">
        <v>788</v>
      </c>
      <c r="M302" s="1" t="s">
        <v>789</v>
      </c>
      <c r="N302" s="1" t="s">
        <v>196</v>
      </c>
      <c r="O302" s="1" t="s">
        <v>196</v>
      </c>
      <c r="P302" s="1" t="s">
        <v>196</v>
      </c>
      <c r="Q302" s="1" t="s">
        <v>196</v>
      </c>
      <c r="R302" s="229">
        <v>0</v>
      </c>
      <c r="S302" s="229">
        <v>0.70833333333333337</v>
      </c>
      <c r="T302" s="1" t="s">
        <v>707</v>
      </c>
      <c r="U302" s="1" t="s">
        <v>196</v>
      </c>
      <c r="V302" s="1" t="s">
        <v>196</v>
      </c>
      <c r="W302" s="1" t="s">
        <v>196</v>
      </c>
      <c r="X302" s="1" t="s">
        <v>196</v>
      </c>
      <c r="Y302" s="1" t="s">
        <v>196</v>
      </c>
      <c r="Z302" s="1" t="s">
        <v>196</v>
      </c>
      <c r="AA302" s="1" t="s">
        <v>742</v>
      </c>
      <c r="AB302" s="1" t="s">
        <v>708</v>
      </c>
      <c r="AC302" s="1" t="s">
        <v>1034</v>
      </c>
      <c r="AD302" s="1" t="s">
        <v>2620</v>
      </c>
      <c r="AE302" s="1" t="s">
        <v>806</v>
      </c>
      <c r="AF302" s="1" t="s">
        <v>276</v>
      </c>
      <c r="AG302" s="1" t="s">
        <v>196</v>
      </c>
      <c r="AH302" s="1" t="s">
        <v>105</v>
      </c>
      <c r="AI302" s="1" t="s">
        <v>807</v>
      </c>
      <c r="AJ302" s="1" t="s">
        <v>276</v>
      </c>
      <c r="AK302" s="1" t="s">
        <v>196</v>
      </c>
      <c r="AL302" s="1" t="s">
        <v>122</v>
      </c>
      <c r="AM302" s="1">
        <v>5400</v>
      </c>
      <c r="AN302" s="1">
        <v>6000</v>
      </c>
      <c r="AO302" s="1">
        <v>3000</v>
      </c>
      <c r="AP302" s="1">
        <v>3000</v>
      </c>
      <c r="AQ302" s="1">
        <v>2700</v>
      </c>
      <c r="AR302" s="228">
        <v>46209</v>
      </c>
      <c r="AS302" s="228">
        <v>46217</v>
      </c>
      <c r="AT302" s="228">
        <v>46213</v>
      </c>
      <c r="AU302" s="228">
        <v>46219</v>
      </c>
      <c r="AV302" s="1" t="s">
        <v>491</v>
      </c>
      <c r="AW302" s="1" t="s">
        <v>196</v>
      </c>
      <c r="AX302" s="1" t="s">
        <v>196</v>
      </c>
      <c r="AY302" s="1" t="s">
        <v>710</v>
      </c>
      <c r="AZ302" s="1" t="s">
        <v>711</v>
      </c>
      <c r="BA302" s="1" t="s">
        <v>196</v>
      </c>
      <c r="BB302" s="228">
        <v>46217</v>
      </c>
      <c r="BC302" s="228">
        <v>46217</v>
      </c>
      <c r="BD302" s="1" t="s">
        <v>712</v>
      </c>
      <c r="BE302" s="228">
        <v>46230</v>
      </c>
      <c r="BF302" s="1" t="s">
        <v>712</v>
      </c>
      <c r="BG302" s="228">
        <v>46230</v>
      </c>
      <c r="BH302" s="1">
        <v>6000</v>
      </c>
      <c r="BI302" s="1">
        <v>5400</v>
      </c>
      <c r="BJ302" s="1" t="s">
        <v>808</v>
      </c>
      <c r="BK302" s="1" t="s">
        <v>196</v>
      </c>
      <c r="BL302" s="1" t="s">
        <v>196</v>
      </c>
      <c r="BM302" s="1" t="s">
        <v>196</v>
      </c>
      <c r="BN302" s="1" t="s">
        <v>196</v>
      </c>
      <c r="BO302" s="1" t="s">
        <v>196</v>
      </c>
      <c r="BP302" s="1" t="s">
        <v>196</v>
      </c>
      <c r="BQ302" s="1" t="s">
        <v>196</v>
      </c>
      <c r="BR302" s="1" t="s">
        <v>196</v>
      </c>
      <c r="BS302" s="1" t="s">
        <v>196</v>
      </c>
      <c r="BT302" s="1" t="s">
        <v>806</v>
      </c>
      <c r="BU302" s="1" t="s">
        <v>196</v>
      </c>
      <c r="BV302" s="1" t="s">
        <v>196</v>
      </c>
      <c r="BW302" s="1" t="s">
        <v>196</v>
      </c>
      <c r="BX302" s="1" t="s">
        <v>196</v>
      </c>
      <c r="BY302" s="1" t="s">
        <v>196</v>
      </c>
      <c r="BZ302" s="1" t="s">
        <v>196</v>
      </c>
      <c r="CA302" s="1" t="s">
        <v>196</v>
      </c>
      <c r="CB302" s="1" t="s">
        <v>196</v>
      </c>
      <c r="CC302" s="1" t="s">
        <v>196</v>
      </c>
      <c r="CD302" s="1" t="s">
        <v>809</v>
      </c>
      <c r="CE302" s="1" t="s">
        <v>196</v>
      </c>
      <c r="CF302" s="1" t="s">
        <v>196</v>
      </c>
      <c r="CG302" s="1" t="s">
        <v>196</v>
      </c>
      <c r="CH302" s="1" t="s">
        <v>196</v>
      </c>
      <c r="CI302" s="1" t="s">
        <v>196</v>
      </c>
      <c r="CJ302" s="1" t="s">
        <v>196</v>
      </c>
      <c r="CK302" s="1" t="s">
        <v>196</v>
      </c>
      <c r="CL302" s="1" t="s">
        <v>196</v>
      </c>
      <c r="CM302" s="1" t="s">
        <v>196</v>
      </c>
      <c r="CN302" s="1" t="s">
        <v>807</v>
      </c>
      <c r="CO302" s="1" t="s">
        <v>196</v>
      </c>
      <c r="CP302" s="1" t="s">
        <v>196</v>
      </c>
      <c r="CQ302" s="1" t="s">
        <v>196</v>
      </c>
      <c r="CR302" s="1" t="s">
        <v>196</v>
      </c>
      <c r="CS302" s="1" t="s">
        <v>196</v>
      </c>
      <c r="CT302" s="1" t="s">
        <v>196</v>
      </c>
      <c r="CU302" s="1" t="s">
        <v>196</v>
      </c>
      <c r="CV302" s="1" t="s">
        <v>196</v>
      </c>
      <c r="CW302" s="1" t="s">
        <v>196</v>
      </c>
      <c r="CX302" s="1" t="s">
        <v>3221</v>
      </c>
      <c r="CY302" s="1" t="s">
        <v>3222</v>
      </c>
      <c r="CZ302" s="1" t="s">
        <v>3222</v>
      </c>
      <c r="DA302" s="1" t="s">
        <v>3254</v>
      </c>
      <c r="DB302" s="1" t="s">
        <v>3224</v>
      </c>
      <c r="DC302" s="1" t="s">
        <v>708</v>
      </c>
      <c r="DD302" s="1" t="s">
        <v>742</v>
      </c>
      <c r="DE302" s="1" t="s">
        <v>707</v>
      </c>
      <c r="DF302" s="1" t="s">
        <v>788</v>
      </c>
      <c r="DG302" s="1" t="s">
        <v>789</v>
      </c>
    </row>
    <row r="303" spans="1:111">
      <c r="A303" s="232" t="s">
        <v>4537</v>
      </c>
      <c r="B303" s="1" t="s">
        <v>699</v>
      </c>
      <c r="C303" s="1" t="s">
        <v>700</v>
      </c>
      <c r="D303" s="1" t="s">
        <v>701</v>
      </c>
      <c r="E303" s="1" t="s">
        <v>702</v>
      </c>
      <c r="F303" s="1" t="s">
        <v>703</v>
      </c>
      <c r="G303" s="1" t="s">
        <v>704</v>
      </c>
      <c r="H303" s="228">
        <v>46212</v>
      </c>
      <c r="I303" s="1" t="s">
        <v>2154</v>
      </c>
      <c r="J303" s="1" t="s">
        <v>2353</v>
      </c>
      <c r="K303" s="1" t="s">
        <v>2553</v>
      </c>
      <c r="L303" s="1" t="s">
        <v>788</v>
      </c>
      <c r="M303" s="1" t="s">
        <v>789</v>
      </c>
      <c r="N303" s="1" t="s">
        <v>776</v>
      </c>
      <c r="O303" s="1" t="s">
        <v>777</v>
      </c>
      <c r="P303" s="1" t="s">
        <v>196</v>
      </c>
      <c r="Q303" s="1" t="s">
        <v>196</v>
      </c>
      <c r="R303" s="229">
        <v>0</v>
      </c>
      <c r="S303" s="229">
        <v>0.70833333333333337</v>
      </c>
      <c r="T303" s="1" t="s">
        <v>707</v>
      </c>
      <c r="U303" s="1" t="s">
        <v>196</v>
      </c>
      <c r="V303" s="1" t="s">
        <v>196</v>
      </c>
      <c r="W303" s="1" t="s">
        <v>196</v>
      </c>
      <c r="X303" s="1" t="s">
        <v>196</v>
      </c>
      <c r="Y303" s="1" t="s">
        <v>196</v>
      </c>
      <c r="Z303" s="1" t="s">
        <v>196</v>
      </c>
      <c r="AA303" s="1" t="s">
        <v>743</v>
      </c>
      <c r="AB303" s="1" t="s">
        <v>708</v>
      </c>
      <c r="AC303" s="1" t="s">
        <v>804</v>
      </c>
      <c r="AD303" s="1" t="s">
        <v>995</v>
      </c>
      <c r="AE303" s="1" t="s">
        <v>755</v>
      </c>
      <c r="AF303" s="1" t="s">
        <v>276</v>
      </c>
      <c r="AG303" s="1" t="s">
        <v>80</v>
      </c>
      <c r="AH303" s="1" t="s">
        <v>14</v>
      </c>
      <c r="AI303" s="1" t="s">
        <v>756</v>
      </c>
      <c r="AJ303" s="1" t="s">
        <v>276</v>
      </c>
      <c r="AK303" s="1" t="s">
        <v>80</v>
      </c>
      <c r="AL303" s="1" t="s">
        <v>14</v>
      </c>
      <c r="AM303" s="1">
        <v>20000</v>
      </c>
      <c r="AN303" s="1">
        <v>10000</v>
      </c>
      <c r="AO303" s="1">
        <v>9000</v>
      </c>
      <c r="AP303" s="1">
        <v>8000</v>
      </c>
      <c r="AQ303" s="1">
        <v>16000</v>
      </c>
      <c r="AR303" s="228">
        <v>46210</v>
      </c>
      <c r="AS303" s="228">
        <v>46217</v>
      </c>
      <c r="AT303" s="228">
        <v>46212</v>
      </c>
      <c r="AU303" s="228">
        <v>46213</v>
      </c>
      <c r="AV303" s="1" t="s">
        <v>704</v>
      </c>
      <c r="AW303" s="1" t="s">
        <v>196</v>
      </c>
      <c r="AX303" s="1" t="s">
        <v>196</v>
      </c>
      <c r="AY303" s="1" t="s">
        <v>710</v>
      </c>
      <c r="AZ303" s="1" t="s">
        <v>711</v>
      </c>
      <c r="BA303" s="1" t="s">
        <v>196</v>
      </c>
      <c r="BB303" s="228">
        <v>46217</v>
      </c>
      <c r="BC303" s="228">
        <v>46217</v>
      </c>
      <c r="BD303" s="1" t="s">
        <v>712</v>
      </c>
      <c r="BE303" s="228">
        <v>46213</v>
      </c>
      <c r="BF303" s="1" t="s">
        <v>712</v>
      </c>
      <c r="BG303" s="228">
        <v>46213</v>
      </c>
      <c r="BH303" s="1">
        <v>10000</v>
      </c>
      <c r="BI303" s="1">
        <v>20000</v>
      </c>
      <c r="BJ303" s="1" t="s">
        <v>757</v>
      </c>
      <c r="BK303" s="1" t="s">
        <v>196</v>
      </c>
      <c r="BL303" s="1" t="s">
        <v>196</v>
      </c>
      <c r="BM303" s="1" t="s">
        <v>196</v>
      </c>
      <c r="BN303" s="1" t="s">
        <v>196</v>
      </c>
      <c r="BO303" s="1" t="s">
        <v>196</v>
      </c>
      <c r="BP303" s="1" t="s">
        <v>196</v>
      </c>
      <c r="BQ303" s="1" t="s">
        <v>196</v>
      </c>
      <c r="BR303" s="1" t="s">
        <v>196</v>
      </c>
      <c r="BS303" s="1" t="s">
        <v>196</v>
      </c>
      <c r="BT303" s="1" t="s">
        <v>755</v>
      </c>
      <c r="BU303" s="1" t="s">
        <v>196</v>
      </c>
      <c r="BV303" s="1" t="s">
        <v>196</v>
      </c>
      <c r="BW303" s="1" t="s">
        <v>196</v>
      </c>
      <c r="BX303" s="1" t="s">
        <v>196</v>
      </c>
      <c r="BY303" s="1" t="s">
        <v>196</v>
      </c>
      <c r="BZ303" s="1" t="s">
        <v>196</v>
      </c>
      <c r="CA303" s="1" t="s">
        <v>196</v>
      </c>
      <c r="CB303" s="1" t="s">
        <v>196</v>
      </c>
      <c r="CC303" s="1" t="s">
        <v>196</v>
      </c>
      <c r="CD303" s="1" t="s">
        <v>758</v>
      </c>
      <c r="CE303" s="1" t="s">
        <v>196</v>
      </c>
      <c r="CF303" s="1" t="s">
        <v>196</v>
      </c>
      <c r="CG303" s="1" t="s">
        <v>196</v>
      </c>
      <c r="CH303" s="1" t="s">
        <v>196</v>
      </c>
      <c r="CI303" s="1" t="s">
        <v>196</v>
      </c>
      <c r="CJ303" s="1" t="s">
        <v>196</v>
      </c>
      <c r="CK303" s="1" t="s">
        <v>196</v>
      </c>
      <c r="CL303" s="1" t="s">
        <v>196</v>
      </c>
      <c r="CM303" s="1" t="s">
        <v>196</v>
      </c>
      <c r="CN303" s="1" t="s">
        <v>756</v>
      </c>
      <c r="CO303" s="1" t="s">
        <v>196</v>
      </c>
      <c r="CP303" s="1" t="s">
        <v>196</v>
      </c>
      <c r="CQ303" s="1" t="s">
        <v>196</v>
      </c>
      <c r="CR303" s="1" t="s">
        <v>196</v>
      </c>
      <c r="CS303" s="1" t="s">
        <v>196</v>
      </c>
      <c r="CT303" s="1" t="s">
        <v>196</v>
      </c>
      <c r="CU303" s="1" t="s">
        <v>196</v>
      </c>
      <c r="CV303" s="1" t="s">
        <v>196</v>
      </c>
      <c r="CW303" s="1" t="s">
        <v>196</v>
      </c>
      <c r="CX303" s="1" t="s">
        <v>3221</v>
      </c>
      <c r="CY303" s="1" t="s">
        <v>3222</v>
      </c>
      <c r="CZ303" s="1" t="s">
        <v>3222</v>
      </c>
      <c r="DA303" s="1" t="s">
        <v>3225</v>
      </c>
      <c r="DB303" s="1" t="s">
        <v>3224</v>
      </c>
      <c r="DC303" s="1" t="s">
        <v>708</v>
      </c>
      <c r="DD303" s="1" t="s">
        <v>743</v>
      </c>
      <c r="DE303" s="1" t="s">
        <v>707</v>
      </c>
      <c r="DF303" s="1" t="s">
        <v>788</v>
      </c>
      <c r="DG303" s="1" t="s">
        <v>789</v>
      </c>
    </row>
    <row r="304" spans="1:111">
      <c r="A304" s="232" t="s">
        <v>4537</v>
      </c>
      <c r="B304" s="1" t="s">
        <v>699</v>
      </c>
      <c r="C304" s="1" t="s">
        <v>700</v>
      </c>
      <c r="D304" s="1" t="s">
        <v>785</v>
      </c>
      <c r="E304" s="1" t="s">
        <v>786</v>
      </c>
      <c r="F304" s="1" t="s">
        <v>787</v>
      </c>
      <c r="G304" s="1" t="s">
        <v>36</v>
      </c>
      <c r="H304" s="228">
        <v>46212</v>
      </c>
      <c r="I304" s="1" t="s">
        <v>128</v>
      </c>
      <c r="J304" s="1" t="s">
        <v>2386</v>
      </c>
      <c r="K304" s="1" t="s">
        <v>2579</v>
      </c>
      <c r="L304" s="1" t="s">
        <v>788</v>
      </c>
      <c r="M304" s="1" t="s">
        <v>789</v>
      </c>
      <c r="N304" s="1" t="s">
        <v>776</v>
      </c>
      <c r="O304" s="1" t="s">
        <v>777</v>
      </c>
      <c r="P304" s="1" t="s">
        <v>196</v>
      </c>
      <c r="Q304" s="1" t="s">
        <v>196</v>
      </c>
      <c r="R304" s="229">
        <v>0</v>
      </c>
      <c r="S304" s="229">
        <v>0.45833333333333331</v>
      </c>
      <c r="T304" s="1" t="s">
        <v>707</v>
      </c>
      <c r="U304" s="1" t="s">
        <v>196</v>
      </c>
      <c r="V304" s="1" t="s">
        <v>196</v>
      </c>
      <c r="W304" s="1" t="s">
        <v>196</v>
      </c>
      <c r="X304" s="1" t="s">
        <v>196</v>
      </c>
      <c r="Y304" s="1" t="s">
        <v>196</v>
      </c>
      <c r="Z304" s="1" t="s">
        <v>196</v>
      </c>
      <c r="AA304" s="1" t="s">
        <v>737</v>
      </c>
      <c r="AB304" s="1" t="s">
        <v>707</v>
      </c>
      <c r="AC304" s="1" t="s">
        <v>814</v>
      </c>
      <c r="AD304" s="1" t="s">
        <v>791</v>
      </c>
      <c r="AE304" s="1" t="s">
        <v>806</v>
      </c>
      <c r="AF304" s="1" t="s">
        <v>276</v>
      </c>
      <c r="AG304" s="1" t="s">
        <v>196</v>
      </c>
      <c r="AH304" s="1" t="s">
        <v>105</v>
      </c>
      <c r="AI304" s="1" t="s">
        <v>807</v>
      </c>
      <c r="AJ304" s="1" t="s">
        <v>276</v>
      </c>
      <c r="AK304" s="1" t="s">
        <v>196</v>
      </c>
      <c r="AL304" s="1" t="s">
        <v>122</v>
      </c>
      <c r="AM304" s="1">
        <v>5400</v>
      </c>
      <c r="AN304" s="1">
        <v>6000</v>
      </c>
      <c r="AO304" s="1">
        <v>0</v>
      </c>
      <c r="AP304" s="1">
        <v>1500</v>
      </c>
      <c r="AQ304" s="1">
        <v>900</v>
      </c>
      <c r="AR304" s="228">
        <v>46209</v>
      </c>
      <c r="AS304" s="228">
        <v>46217</v>
      </c>
      <c r="AT304" s="228">
        <v>46210</v>
      </c>
      <c r="AU304" s="228">
        <v>46211</v>
      </c>
      <c r="AV304" s="1" t="s">
        <v>491</v>
      </c>
      <c r="AW304" s="1" t="s">
        <v>196</v>
      </c>
      <c r="AX304" s="1" t="s">
        <v>196</v>
      </c>
      <c r="AY304" s="1" t="s">
        <v>710</v>
      </c>
      <c r="AZ304" s="1" t="s">
        <v>711</v>
      </c>
      <c r="BA304" s="1" t="s">
        <v>196</v>
      </c>
      <c r="BB304" s="228">
        <v>46217</v>
      </c>
      <c r="BC304" s="228">
        <v>46217</v>
      </c>
      <c r="BD304" s="1" t="s">
        <v>712</v>
      </c>
      <c r="BE304" s="228">
        <v>46212</v>
      </c>
      <c r="BF304" s="1" t="s">
        <v>712</v>
      </c>
      <c r="BG304" s="228">
        <v>46230</v>
      </c>
      <c r="BH304" s="1">
        <v>6000</v>
      </c>
      <c r="BI304" s="1">
        <v>5400</v>
      </c>
      <c r="BJ304" s="1" t="s">
        <v>808</v>
      </c>
      <c r="BK304" s="1" t="s">
        <v>196</v>
      </c>
      <c r="BL304" s="1" t="s">
        <v>196</v>
      </c>
      <c r="BM304" s="1" t="s">
        <v>196</v>
      </c>
      <c r="BN304" s="1" t="s">
        <v>196</v>
      </c>
      <c r="BO304" s="1" t="s">
        <v>196</v>
      </c>
      <c r="BP304" s="1" t="s">
        <v>196</v>
      </c>
      <c r="BQ304" s="1" t="s">
        <v>196</v>
      </c>
      <c r="BR304" s="1" t="s">
        <v>196</v>
      </c>
      <c r="BS304" s="1" t="s">
        <v>196</v>
      </c>
      <c r="BT304" s="1" t="s">
        <v>806</v>
      </c>
      <c r="BU304" s="1" t="s">
        <v>196</v>
      </c>
      <c r="BV304" s="1" t="s">
        <v>196</v>
      </c>
      <c r="BW304" s="1" t="s">
        <v>196</v>
      </c>
      <c r="BX304" s="1" t="s">
        <v>196</v>
      </c>
      <c r="BY304" s="1" t="s">
        <v>196</v>
      </c>
      <c r="BZ304" s="1" t="s">
        <v>196</v>
      </c>
      <c r="CA304" s="1" t="s">
        <v>196</v>
      </c>
      <c r="CB304" s="1" t="s">
        <v>196</v>
      </c>
      <c r="CC304" s="1" t="s">
        <v>196</v>
      </c>
      <c r="CD304" s="1" t="s">
        <v>809</v>
      </c>
      <c r="CE304" s="1" t="s">
        <v>196</v>
      </c>
      <c r="CF304" s="1" t="s">
        <v>196</v>
      </c>
      <c r="CG304" s="1" t="s">
        <v>196</v>
      </c>
      <c r="CH304" s="1" t="s">
        <v>196</v>
      </c>
      <c r="CI304" s="1" t="s">
        <v>196</v>
      </c>
      <c r="CJ304" s="1" t="s">
        <v>196</v>
      </c>
      <c r="CK304" s="1" t="s">
        <v>196</v>
      </c>
      <c r="CL304" s="1" t="s">
        <v>196</v>
      </c>
      <c r="CM304" s="1" t="s">
        <v>196</v>
      </c>
      <c r="CN304" s="1" t="s">
        <v>807</v>
      </c>
      <c r="CO304" s="1" t="s">
        <v>196</v>
      </c>
      <c r="CP304" s="1" t="s">
        <v>196</v>
      </c>
      <c r="CQ304" s="1" t="s">
        <v>196</v>
      </c>
      <c r="CR304" s="1" t="s">
        <v>196</v>
      </c>
      <c r="CS304" s="1" t="s">
        <v>196</v>
      </c>
      <c r="CT304" s="1" t="s">
        <v>196</v>
      </c>
      <c r="CU304" s="1" t="s">
        <v>196</v>
      </c>
      <c r="CV304" s="1" t="s">
        <v>196</v>
      </c>
      <c r="CW304" s="1" t="s">
        <v>196</v>
      </c>
      <c r="CX304" s="1" t="s">
        <v>3221</v>
      </c>
      <c r="CY304" s="1" t="s">
        <v>3222</v>
      </c>
      <c r="CZ304" s="1" t="s">
        <v>3222</v>
      </c>
      <c r="DA304" s="1" t="s">
        <v>3252</v>
      </c>
      <c r="DB304" s="1" t="s">
        <v>3289</v>
      </c>
      <c r="DC304" s="1" t="s">
        <v>707</v>
      </c>
      <c r="DD304" s="1" t="s">
        <v>737</v>
      </c>
      <c r="DE304" s="1" t="s">
        <v>707</v>
      </c>
      <c r="DF304" s="1" t="s">
        <v>788</v>
      </c>
      <c r="DG304" s="1" t="s">
        <v>789</v>
      </c>
    </row>
    <row r="305" spans="1:111">
      <c r="A305" s="232" t="s">
        <v>4537</v>
      </c>
      <c r="B305" s="1" t="s">
        <v>699</v>
      </c>
      <c r="C305" s="1" t="s">
        <v>700</v>
      </c>
      <c r="D305" s="1" t="s">
        <v>818</v>
      </c>
      <c r="E305" s="1" t="s">
        <v>819</v>
      </c>
      <c r="F305" s="1" t="s">
        <v>820</v>
      </c>
      <c r="G305" s="1" t="s">
        <v>166</v>
      </c>
      <c r="H305" s="228">
        <v>46212</v>
      </c>
      <c r="I305" s="1" t="s">
        <v>137</v>
      </c>
      <c r="J305" s="1" t="s">
        <v>2424</v>
      </c>
      <c r="K305" s="1" t="s">
        <v>2582</v>
      </c>
      <c r="L305" s="1" t="s">
        <v>713</v>
      </c>
      <c r="M305" s="1" t="s">
        <v>714</v>
      </c>
      <c r="N305" s="1" t="s">
        <v>196</v>
      </c>
      <c r="O305" s="1" t="s">
        <v>196</v>
      </c>
      <c r="P305" s="1" t="s">
        <v>196</v>
      </c>
      <c r="Q305" s="1" t="s">
        <v>196</v>
      </c>
      <c r="R305" s="229">
        <v>0</v>
      </c>
      <c r="S305" s="229">
        <v>0.5</v>
      </c>
      <c r="T305" s="1" t="s">
        <v>707</v>
      </c>
      <c r="U305" s="1" t="s">
        <v>196</v>
      </c>
      <c r="V305" s="1" t="s">
        <v>196</v>
      </c>
      <c r="W305" s="1" t="s">
        <v>196</v>
      </c>
      <c r="X305" s="1" t="s">
        <v>196</v>
      </c>
      <c r="Y305" s="1" t="s">
        <v>196</v>
      </c>
      <c r="Z305" s="1" t="s">
        <v>196</v>
      </c>
      <c r="AA305" s="1" t="s">
        <v>1018</v>
      </c>
      <c r="AB305" s="1" t="s">
        <v>707</v>
      </c>
      <c r="AC305" s="1" t="s">
        <v>715</v>
      </c>
      <c r="AD305" s="1" t="s">
        <v>2583</v>
      </c>
      <c r="AE305" s="1" t="s">
        <v>1571</v>
      </c>
      <c r="AF305" s="1" t="s">
        <v>276</v>
      </c>
      <c r="AG305" s="1" t="s">
        <v>13</v>
      </c>
      <c r="AH305" s="1" t="s">
        <v>172</v>
      </c>
      <c r="AI305" s="1" t="s">
        <v>1572</v>
      </c>
      <c r="AJ305" s="1" t="s">
        <v>276</v>
      </c>
      <c r="AK305" s="1" t="s">
        <v>13</v>
      </c>
      <c r="AL305" s="1" t="s">
        <v>172</v>
      </c>
      <c r="AM305" s="1">
        <v>3000</v>
      </c>
      <c r="AN305" s="1">
        <v>1500</v>
      </c>
      <c r="AO305" s="1">
        <v>600</v>
      </c>
      <c r="AP305" s="1">
        <v>600</v>
      </c>
      <c r="AQ305" s="1">
        <v>1200</v>
      </c>
      <c r="AR305" s="228">
        <v>46209</v>
      </c>
      <c r="AS305" s="228">
        <v>46213</v>
      </c>
      <c r="AT305" s="228">
        <v>46209</v>
      </c>
      <c r="AU305" s="228">
        <v>46212</v>
      </c>
      <c r="AV305" s="1" t="s">
        <v>822</v>
      </c>
      <c r="AW305" s="1" t="s">
        <v>196</v>
      </c>
      <c r="AX305" s="1" t="s">
        <v>196</v>
      </c>
      <c r="AY305" s="1" t="s">
        <v>710</v>
      </c>
      <c r="AZ305" s="1" t="s">
        <v>711</v>
      </c>
      <c r="BA305" s="1" t="s">
        <v>196</v>
      </c>
      <c r="BB305" s="228">
        <v>46213</v>
      </c>
      <c r="BC305" s="228">
        <v>46213</v>
      </c>
      <c r="BD305" s="1" t="s">
        <v>712</v>
      </c>
      <c r="BE305" s="228">
        <v>46212</v>
      </c>
      <c r="BF305" s="1" t="s">
        <v>712</v>
      </c>
      <c r="BG305" s="228">
        <v>46212</v>
      </c>
      <c r="BH305" s="1">
        <v>1500</v>
      </c>
      <c r="BI305" s="1">
        <v>3000</v>
      </c>
      <c r="BJ305" s="1" t="s">
        <v>1573</v>
      </c>
      <c r="BK305" s="1" t="s">
        <v>196</v>
      </c>
      <c r="BL305" s="1" t="s">
        <v>196</v>
      </c>
      <c r="BM305" s="1" t="s">
        <v>196</v>
      </c>
      <c r="BN305" s="1" t="s">
        <v>196</v>
      </c>
      <c r="BO305" s="1" t="s">
        <v>196</v>
      </c>
      <c r="BP305" s="1" t="s">
        <v>196</v>
      </c>
      <c r="BQ305" s="1" t="s">
        <v>196</v>
      </c>
      <c r="BR305" s="1" t="s">
        <v>196</v>
      </c>
      <c r="BS305" s="1" t="s">
        <v>196</v>
      </c>
      <c r="BT305" s="1" t="s">
        <v>1571</v>
      </c>
      <c r="BU305" s="1" t="s">
        <v>196</v>
      </c>
      <c r="BV305" s="1" t="s">
        <v>196</v>
      </c>
      <c r="BW305" s="1" t="s">
        <v>196</v>
      </c>
      <c r="BX305" s="1" t="s">
        <v>196</v>
      </c>
      <c r="BY305" s="1" t="s">
        <v>196</v>
      </c>
      <c r="BZ305" s="1" t="s">
        <v>196</v>
      </c>
      <c r="CA305" s="1" t="s">
        <v>196</v>
      </c>
      <c r="CB305" s="1" t="s">
        <v>196</v>
      </c>
      <c r="CC305" s="1" t="s">
        <v>196</v>
      </c>
      <c r="CD305" s="1" t="s">
        <v>1574</v>
      </c>
      <c r="CE305" s="1" t="s">
        <v>196</v>
      </c>
      <c r="CF305" s="1" t="s">
        <v>196</v>
      </c>
      <c r="CG305" s="1" t="s">
        <v>196</v>
      </c>
      <c r="CH305" s="1" t="s">
        <v>196</v>
      </c>
      <c r="CI305" s="1" t="s">
        <v>196</v>
      </c>
      <c r="CJ305" s="1" t="s">
        <v>196</v>
      </c>
      <c r="CK305" s="1" t="s">
        <v>196</v>
      </c>
      <c r="CL305" s="1" t="s">
        <v>196</v>
      </c>
      <c r="CM305" s="1" t="s">
        <v>196</v>
      </c>
      <c r="CN305" s="1" t="s">
        <v>1572</v>
      </c>
      <c r="CO305" s="1" t="s">
        <v>196</v>
      </c>
      <c r="CP305" s="1" t="s">
        <v>196</v>
      </c>
      <c r="CQ305" s="1" t="s">
        <v>196</v>
      </c>
      <c r="CR305" s="1" t="s">
        <v>196</v>
      </c>
      <c r="CS305" s="1" t="s">
        <v>196</v>
      </c>
      <c r="CT305" s="1" t="s">
        <v>196</v>
      </c>
      <c r="CU305" s="1" t="s">
        <v>196</v>
      </c>
      <c r="CV305" s="1" t="s">
        <v>196</v>
      </c>
      <c r="CW305" s="1" t="s">
        <v>196</v>
      </c>
      <c r="CX305" s="1" t="s">
        <v>3221</v>
      </c>
      <c r="CY305" s="1" t="s">
        <v>3222</v>
      </c>
      <c r="CZ305" s="1" t="s">
        <v>3222</v>
      </c>
      <c r="DA305" s="1" t="s">
        <v>3225</v>
      </c>
      <c r="DB305" s="1" t="s">
        <v>3226</v>
      </c>
      <c r="DC305" s="1" t="s">
        <v>707</v>
      </c>
      <c r="DD305" s="1" t="s">
        <v>1018</v>
      </c>
      <c r="DE305" s="1" t="s">
        <v>707</v>
      </c>
      <c r="DF305" s="1" t="s">
        <v>713</v>
      </c>
      <c r="DG305" s="1" t="s">
        <v>714</v>
      </c>
    </row>
    <row r="306" spans="1:111">
      <c r="A306" s="232" t="s">
        <v>4537</v>
      </c>
      <c r="B306" s="1" t="s">
        <v>699</v>
      </c>
      <c r="C306" s="1" t="s">
        <v>700</v>
      </c>
      <c r="D306" s="1" t="s">
        <v>818</v>
      </c>
      <c r="E306" s="1" t="s">
        <v>819</v>
      </c>
      <c r="F306" s="1" t="s">
        <v>849</v>
      </c>
      <c r="G306" s="1" t="s">
        <v>44</v>
      </c>
      <c r="H306" s="228">
        <v>46212</v>
      </c>
      <c r="I306" s="1" t="s">
        <v>137</v>
      </c>
      <c r="J306" s="1" t="s">
        <v>2424</v>
      </c>
      <c r="K306" s="1" t="s">
        <v>2606</v>
      </c>
      <c r="L306" s="1" t="s">
        <v>713</v>
      </c>
      <c r="M306" s="1" t="s">
        <v>714</v>
      </c>
      <c r="N306" s="1" t="s">
        <v>196</v>
      </c>
      <c r="O306" s="1" t="s">
        <v>196</v>
      </c>
      <c r="P306" s="1" t="s">
        <v>196</v>
      </c>
      <c r="Q306" s="1" t="s">
        <v>196</v>
      </c>
      <c r="R306" s="229">
        <v>0</v>
      </c>
      <c r="S306" s="229">
        <v>0.70833333333333337</v>
      </c>
      <c r="T306" s="1" t="s">
        <v>707</v>
      </c>
      <c r="U306" s="1" t="s">
        <v>196</v>
      </c>
      <c r="V306" s="1" t="s">
        <v>196</v>
      </c>
      <c r="W306" s="1" t="s">
        <v>196</v>
      </c>
      <c r="X306" s="1" t="s">
        <v>196</v>
      </c>
      <c r="Y306" s="1" t="s">
        <v>196</v>
      </c>
      <c r="Z306" s="1" t="s">
        <v>196</v>
      </c>
      <c r="AA306" s="1" t="s">
        <v>707</v>
      </c>
      <c r="AB306" s="1" t="s">
        <v>707</v>
      </c>
      <c r="AC306" s="1" t="s">
        <v>707</v>
      </c>
      <c r="AD306" s="1" t="s">
        <v>707</v>
      </c>
      <c r="AE306" s="1" t="s">
        <v>1571</v>
      </c>
      <c r="AF306" s="1" t="s">
        <v>276</v>
      </c>
      <c r="AG306" s="1" t="s">
        <v>13</v>
      </c>
      <c r="AH306" s="1" t="s">
        <v>172</v>
      </c>
      <c r="AI306" s="1" t="s">
        <v>1572</v>
      </c>
      <c r="AJ306" s="1" t="s">
        <v>276</v>
      </c>
      <c r="AK306" s="1" t="s">
        <v>13</v>
      </c>
      <c r="AL306" s="1" t="s">
        <v>172</v>
      </c>
      <c r="AM306" s="1">
        <v>3000</v>
      </c>
      <c r="AN306" s="1">
        <v>3000</v>
      </c>
      <c r="AO306" s="1">
        <v>1200</v>
      </c>
      <c r="AP306" s="1">
        <v>1200</v>
      </c>
      <c r="AQ306" s="1">
        <v>1200</v>
      </c>
      <c r="AR306" s="228">
        <v>46209</v>
      </c>
      <c r="AS306" s="228">
        <v>46213</v>
      </c>
      <c r="AT306" s="228">
        <v>46209</v>
      </c>
      <c r="AU306" s="228">
        <v>46212</v>
      </c>
      <c r="AV306" s="1" t="s">
        <v>822</v>
      </c>
      <c r="AW306" s="1" t="s">
        <v>196</v>
      </c>
      <c r="AX306" s="1" t="s">
        <v>196</v>
      </c>
      <c r="AY306" s="1" t="s">
        <v>710</v>
      </c>
      <c r="AZ306" s="1" t="s">
        <v>711</v>
      </c>
      <c r="BA306" s="1" t="s">
        <v>196</v>
      </c>
      <c r="BB306" s="228">
        <v>46213</v>
      </c>
      <c r="BC306" s="228">
        <v>46213</v>
      </c>
      <c r="BD306" s="1" t="s">
        <v>712</v>
      </c>
      <c r="BE306" s="228">
        <v>46212</v>
      </c>
      <c r="BF306" s="1" t="s">
        <v>712</v>
      </c>
      <c r="BG306" s="228">
        <v>46212</v>
      </c>
      <c r="BH306" s="1">
        <v>3000</v>
      </c>
      <c r="BI306" s="1">
        <v>3000</v>
      </c>
      <c r="BJ306" s="1" t="s">
        <v>1573</v>
      </c>
      <c r="BK306" s="1" t="s">
        <v>196</v>
      </c>
      <c r="BL306" s="1" t="s">
        <v>196</v>
      </c>
      <c r="BM306" s="1" t="s">
        <v>196</v>
      </c>
      <c r="BN306" s="1" t="s">
        <v>196</v>
      </c>
      <c r="BO306" s="1" t="s">
        <v>196</v>
      </c>
      <c r="BP306" s="1" t="s">
        <v>196</v>
      </c>
      <c r="BQ306" s="1" t="s">
        <v>196</v>
      </c>
      <c r="BR306" s="1" t="s">
        <v>196</v>
      </c>
      <c r="BS306" s="1" t="s">
        <v>196</v>
      </c>
      <c r="BT306" s="1" t="s">
        <v>1571</v>
      </c>
      <c r="BU306" s="1" t="s">
        <v>196</v>
      </c>
      <c r="BV306" s="1" t="s">
        <v>196</v>
      </c>
      <c r="BW306" s="1" t="s">
        <v>196</v>
      </c>
      <c r="BX306" s="1" t="s">
        <v>196</v>
      </c>
      <c r="BY306" s="1" t="s">
        <v>196</v>
      </c>
      <c r="BZ306" s="1" t="s">
        <v>196</v>
      </c>
      <c r="CA306" s="1" t="s">
        <v>196</v>
      </c>
      <c r="CB306" s="1" t="s">
        <v>196</v>
      </c>
      <c r="CC306" s="1" t="s">
        <v>196</v>
      </c>
      <c r="CD306" s="1" t="s">
        <v>1574</v>
      </c>
      <c r="CE306" s="1" t="s">
        <v>196</v>
      </c>
      <c r="CF306" s="1" t="s">
        <v>196</v>
      </c>
      <c r="CG306" s="1" t="s">
        <v>196</v>
      </c>
      <c r="CH306" s="1" t="s">
        <v>196</v>
      </c>
      <c r="CI306" s="1" t="s">
        <v>196</v>
      </c>
      <c r="CJ306" s="1" t="s">
        <v>196</v>
      </c>
      <c r="CK306" s="1" t="s">
        <v>196</v>
      </c>
      <c r="CL306" s="1" t="s">
        <v>196</v>
      </c>
      <c r="CM306" s="1" t="s">
        <v>196</v>
      </c>
      <c r="CN306" s="1" t="s">
        <v>1572</v>
      </c>
      <c r="CO306" s="1" t="s">
        <v>196</v>
      </c>
      <c r="CP306" s="1" t="s">
        <v>196</v>
      </c>
      <c r="CQ306" s="1" t="s">
        <v>196</v>
      </c>
      <c r="CR306" s="1" t="s">
        <v>196</v>
      </c>
      <c r="CS306" s="1" t="s">
        <v>196</v>
      </c>
      <c r="CT306" s="1" t="s">
        <v>196</v>
      </c>
      <c r="CU306" s="1" t="s">
        <v>196</v>
      </c>
      <c r="CV306" s="1" t="s">
        <v>196</v>
      </c>
      <c r="CW306" s="1" t="s">
        <v>196</v>
      </c>
      <c r="CX306" s="1" t="s">
        <v>3221</v>
      </c>
      <c r="CY306" s="1" t="s">
        <v>3222</v>
      </c>
      <c r="CZ306" s="1" t="s">
        <v>3222</v>
      </c>
      <c r="DA306" s="1" t="s">
        <v>3224</v>
      </c>
      <c r="DB306" s="1" t="s">
        <v>3224</v>
      </c>
      <c r="DC306" s="1" t="s">
        <v>707</v>
      </c>
      <c r="DD306" s="1" t="s">
        <v>707</v>
      </c>
      <c r="DE306" s="1" t="s">
        <v>707</v>
      </c>
      <c r="DF306" s="1" t="s">
        <v>713</v>
      </c>
      <c r="DG306" s="1" t="s">
        <v>714</v>
      </c>
    </row>
    <row r="307" spans="1:111">
      <c r="A307" s="232" t="s">
        <v>4537</v>
      </c>
      <c r="B307" s="1" t="s">
        <v>699</v>
      </c>
      <c r="C307" s="1" t="s">
        <v>700</v>
      </c>
      <c r="D307" s="1" t="s">
        <v>869</v>
      </c>
      <c r="E307" s="1" t="s">
        <v>870</v>
      </c>
      <c r="F307" s="1" t="s">
        <v>877</v>
      </c>
      <c r="G307" s="1" t="s">
        <v>502</v>
      </c>
      <c r="H307" s="228">
        <v>46212</v>
      </c>
      <c r="I307" s="1" t="s">
        <v>259</v>
      </c>
      <c r="J307" s="1" t="s">
        <v>2382</v>
      </c>
      <c r="K307" s="1" t="s">
        <v>2616</v>
      </c>
      <c r="L307" s="1" t="s">
        <v>716</v>
      </c>
      <c r="M307" s="1" t="s">
        <v>717</v>
      </c>
      <c r="N307" s="1" t="s">
        <v>705</v>
      </c>
      <c r="O307" s="1" t="s">
        <v>706</v>
      </c>
      <c r="P307" s="1" t="s">
        <v>196</v>
      </c>
      <c r="Q307" s="1" t="s">
        <v>196</v>
      </c>
      <c r="R307" s="229">
        <v>0</v>
      </c>
      <c r="S307" s="229">
        <v>0.70833333333333337</v>
      </c>
      <c r="T307" s="1" t="s">
        <v>742</v>
      </c>
      <c r="U307" s="1" t="s">
        <v>716</v>
      </c>
      <c r="V307" s="1" t="s">
        <v>717</v>
      </c>
      <c r="W307" s="1" t="s">
        <v>705</v>
      </c>
      <c r="X307" s="1" t="s">
        <v>706</v>
      </c>
      <c r="Y307" s="1" t="s">
        <v>196</v>
      </c>
      <c r="Z307" s="1" t="s">
        <v>196</v>
      </c>
      <c r="AA307" s="1" t="s">
        <v>707</v>
      </c>
      <c r="AB307" s="1" t="s">
        <v>707</v>
      </c>
      <c r="AC307" s="1" t="s">
        <v>1200</v>
      </c>
      <c r="AD307" s="1" t="s">
        <v>2617</v>
      </c>
      <c r="AE307" s="1" t="s">
        <v>878</v>
      </c>
      <c r="AF307" s="1" t="s">
        <v>276</v>
      </c>
      <c r="AG307" s="1" t="s">
        <v>196</v>
      </c>
      <c r="AH307" s="1" t="s">
        <v>105</v>
      </c>
      <c r="AI307" s="1" t="s">
        <v>906</v>
      </c>
      <c r="AJ307" s="1" t="s">
        <v>276</v>
      </c>
      <c r="AK307" s="1" t="s">
        <v>196</v>
      </c>
      <c r="AL307" s="1" t="s">
        <v>122</v>
      </c>
      <c r="AM307" s="1">
        <v>6000</v>
      </c>
      <c r="AN307" s="1">
        <v>6000</v>
      </c>
      <c r="AO307" s="1">
        <v>4500</v>
      </c>
      <c r="AP307" s="1">
        <v>4500</v>
      </c>
      <c r="AQ307" s="1">
        <v>4500</v>
      </c>
      <c r="AR307" s="228">
        <v>46206</v>
      </c>
      <c r="AS307" s="228">
        <v>46216</v>
      </c>
      <c r="AT307" s="228">
        <v>46212</v>
      </c>
      <c r="AU307" s="228">
        <v>46213</v>
      </c>
      <c r="AV307" s="1" t="s">
        <v>491</v>
      </c>
      <c r="AW307" s="1" t="s">
        <v>196</v>
      </c>
      <c r="AX307" s="1" t="s">
        <v>196</v>
      </c>
      <c r="AY307" s="1" t="s">
        <v>710</v>
      </c>
      <c r="AZ307" s="1" t="s">
        <v>711</v>
      </c>
      <c r="BA307" s="1" t="s">
        <v>196</v>
      </c>
      <c r="BB307" s="228">
        <v>46216</v>
      </c>
      <c r="BC307" s="228">
        <v>46216</v>
      </c>
      <c r="BD307" s="1" t="s">
        <v>712</v>
      </c>
      <c r="BE307" s="228">
        <v>46213</v>
      </c>
      <c r="BF307" s="1" t="s">
        <v>712</v>
      </c>
      <c r="BG307" s="228">
        <v>46213</v>
      </c>
      <c r="BH307" s="1">
        <v>6000</v>
      </c>
      <c r="BI307" s="1">
        <v>6000</v>
      </c>
      <c r="BJ307" s="1" t="s">
        <v>879</v>
      </c>
      <c r="BK307" s="1" t="s">
        <v>196</v>
      </c>
      <c r="BL307" s="1" t="s">
        <v>196</v>
      </c>
      <c r="BM307" s="1" t="s">
        <v>196</v>
      </c>
      <c r="BN307" s="1" t="s">
        <v>196</v>
      </c>
      <c r="BO307" s="1" t="s">
        <v>196</v>
      </c>
      <c r="BP307" s="1" t="s">
        <v>196</v>
      </c>
      <c r="BQ307" s="1" t="s">
        <v>196</v>
      </c>
      <c r="BR307" s="1" t="s">
        <v>196</v>
      </c>
      <c r="BS307" s="1" t="s">
        <v>196</v>
      </c>
      <c r="BT307" s="1" t="s">
        <v>878</v>
      </c>
      <c r="BU307" s="1" t="s">
        <v>196</v>
      </c>
      <c r="BV307" s="1" t="s">
        <v>196</v>
      </c>
      <c r="BW307" s="1" t="s">
        <v>196</v>
      </c>
      <c r="BX307" s="1" t="s">
        <v>196</v>
      </c>
      <c r="BY307" s="1" t="s">
        <v>196</v>
      </c>
      <c r="BZ307" s="1" t="s">
        <v>196</v>
      </c>
      <c r="CA307" s="1" t="s">
        <v>196</v>
      </c>
      <c r="CB307" s="1" t="s">
        <v>196</v>
      </c>
      <c r="CC307" s="1" t="s">
        <v>196</v>
      </c>
      <c r="CD307" s="1" t="s">
        <v>907</v>
      </c>
      <c r="CE307" s="1" t="s">
        <v>196</v>
      </c>
      <c r="CF307" s="1" t="s">
        <v>196</v>
      </c>
      <c r="CG307" s="1" t="s">
        <v>196</v>
      </c>
      <c r="CH307" s="1" t="s">
        <v>196</v>
      </c>
      <c r="CI307" s="1" t="s">
        <v>196</v>
      </c>
      <c r="CJ307" s="1" t="s">
        <v>196</v>
      </c>
      <c r="CK307" s="1" t="s">
        <v>196</v>
      </c>
      <c r="CL307" s="1" t="s">
        <v>196</v>
      </c>
      <c r="CM307" s="1" t="s">
        <v>196</v>
      </c>
      <c r="CN307" s="1" t="s">
        <v>906</v>
      </c>
      <c r="CO307" s="1" t="s">
        <v>196</v>
      </c>
      <c r="CP307" s="1" t="s">
        <v>196</v>
      </c>
      <c r="CQ307" s="1" t="s">
        <v>196</v>
      </c>
      <c r="CR307" s="1" t="s">
        <v>196</v>
      </c>
      <c r="CS307" s="1" t="s">
        <v>196</v>
      </c>
      <c r="CT307" s="1" t="s">
        <v>196</v>
      </c>
      <c r="CU307" s="1" t="s">
        <v>196</v>
      </c>
      <c r="CV307" s="1" t="s">
        <v>196</v>
      </c>
      <c r="CW307" s="1" t="s">
        <v>196</v>
      </c>
      <c r="CX307" s="1" t="s">
        <v>3221</v>
      </c>
      <c r="CY307" s="1" t="s">
        <v>3222</v>
      </c>
      <c r="CZ307" s="1" t="s">
        <v>3222</v>
      </c>
      <c r="DA307" s="1" t="s">
        <v>3225</v>
      </c>
      <c r="DB307" s="1" t="s">
        <v>3224</v>
      </c>
      <c r="DC307" s="1" t="s">
        <v>707</v>
      </c>
      <c r="DD307" s="1" t="s">
        <v>707</v>
      </c>
      <c r="DE307" s="1" t="s">
        <v>742</v>
      </c>
      <c r="DF307" s="1" t="s">
        <v>705</v>
      </c>
      <c r="DG307" s="1" t="s">
        <v>706</v>
      </c>
    </row>
    <row r="308" spans="1:111">
      <c r="A308" s="232" t="s">
        <v>4537</v>
      </c>
      <c r="B308" s="1" t="s">
        <v>699</v>
      </c>
      <c r="C308" s="1" t="s">
        <v>700</v>
      </c>
      <c r="D308" s="1" t="s">
        <v>701</v>
      </c>
      <c r="E308" s="1" t="s">
        <v>702</v>
      </c>
      <c r="F308" s="1" t="s">
        <v>703</v>
      </c>
      <c r="G308" s="1" t="s">
        <v>704</v>
      </c>
      <c r="H308" s="228">
        <v>46211</v>
      </c>
      <c r="I308" s="1" t="s">
        <v>1928</v>
      </c>
      <c r="J308" s="1" t="s">
        <v>2347</v>
      </c>
      <c r="K308" s="1" t="s">
        <v>2351</v>
      </c>
      <c r="L308" s="1" t="s">
        <v>788</v>
      </c>
      <c r="M308" s="1" t="s">
        <v>789</v>
      </c>
      <c r="N308" s="1" t="s">
        <v>776</v>
      </c>
      <c r="O308" s="1" t="s">
        <v>777</v>
      </c>
      <c r="P308" s="1" t="s">
        <v>196</v>
      </c>
      <c r="Q308" s="1" t="s">
        <v>196</v>
      </c>
      <c r="R308" s="229">
        <v>0</v>
      </c>
      <c r="S308" s="229">
        <v>0.66319444444444442</v>
      </c>
      <c r="T308" s="1" t="s">
        <v>707</v>
      </c>
      <c r="U308" s="1" t="s">
        <v>196</v>
      </c>
      <c r="V308" s="1" t="s">
        <v>196</v>
      </c>
      <c r="W308" s="1" t="s">
        <v>196</v>
      </c>
      <c r="X308" s="1" t="s">
        <v>196</v>
      </c>
      <c r="Y308" s="1" t="s">
        <v>196</v>
      </c>
      <c r="Z308" s="1" t="s">
        <v>196</v>
      </c>
      <c r="AA308" s="1" t="s">
        <v>842</v>
      </c>
      <c r="AB308" s="1" t="s">
        <v>708</v>
      </c>
      <c r="AC308" s="1" t="s">
        <v>946</v>
      </c>
      <c r="AD308" s="1" t="s">
        <v>2352</v>
      </c>
      <c r="AE308" s="1" t="s">
        <v>755</v>
      </c>
      <c r="AF308" s="1" t="s">
        <v>276</v>
      </c>
      <c r="AG308" s="1" t="s">
        <v>80</v>
      </c>
      <c r="AH308" s="1" t="s">
        <v>14</v>
      </c>
      <c r="AI308" s="1" t="s">
        <v>756</v>
      </c>
      <c r="AJ308" s="1" t="s">
        <v>276</v>
      </c>
      <c r="AK308" s="1" t="s">
        <v>80</v>
      </c>
      <c r="AL308" s="1" t="s">
        <v>14</v>
      </c>
      <c r="AM308" s="1">
        <v>20000</v>
      </c>
      <c r="AN308" s="1">
        <v>10000</v>
      </c>
      <c r="AO308" s="1">
        <v>5800</v>
      </c>
      <c r="AP308" s="1">
        <v>5800</v>
      </c>
      <c r="AQ308" s="1">
        <v>11600</v>
      </c>
      <c r="AR308" s="228">
        <v>46209</v>
      </c>
      <c r="AS308" s="228">
        <v>46212</v>
      </c>
      <c r="AT308" s="228">
        <v>46210</v>
      </c>
      <c r="AU308" s="228">
        <v>46211</v>
      </c>
      <c r="AV308" s="1" t="s">
        <v>704</v>
      </c>
      <c r="AW308" s="1" t="s">
        <v>196</v>
      </c>
      <c r="AX308" s="1" t="s">
        <v>196</v>
      </c>
      <c r="AY308" s="1" t="s">
        <v>710</v>
      </c>
      <c r="AZ308" s="1" t="s">
        <v>711</v>
      </c>
      <c r="BA308" s="1" t="s">
        <v>196</v>
      </c>
      <c r="BB308" s="228">
        <v>46212</v>
      </c>
      <c r="BC308" s="228">
        <v>46212</v>
      </c>
      <c r="BD308" s="1" t="s">
        <v>712</v>
      </c>
      <c r="BE308" s="228">
        <v>46211</v>
      </c>
      <c r="BF308" s="1" t="s">
        <v>712</v>
      </c>
      <c r="BG308" s="228">
        <v>46211</v>
      </c>
      <c r="BH308" s="1">
        <v>10000</v>
      </c>
      <c r="BI308" s="1">
        <v>20000</v>
      </c>
      <c r="BJ308" s="1" t="s">
        <v>757</v>
      </c>
      <c r="BK308" s="1" t="s">
        <v>196</v>
      </c>
      <c r="BL308" s="1" t="s">
        <v>196</v>
      </c>
      <c r="BM308" s="1" t="s">
        <v>196</v>
      </c>
      <c r="BN308" s="1" t="s">
        <v>196</v>
      </c>
      <c r="BO308" s="1" t="s">
        <v>196</v>
      </c>
      <c r="BP308" s="1" t="s">
        <v>196</v>
      </c>
      <c r="BQ308" s="1" t="s">
        <v>196</v>
      </c>
      <c r="BR308" s="1" t="s">
        <v>196</v>
      </c>
      <c r="BS308" s="1" t="s">
        <v>196</v>
      </c>
      <c r="BT308" s="1" t="s">
        <v>755</v>
      </c>
      <c r="BU308" s="1" t="s">
        <v>196</v>
      </c>
      <c r="BV308" s="1" t="s">
        <v>196</v>
      </c>
      <c r="BW308" s="1" t="s">
        <v>196</v>
      </c>
      <c r="BX308" s="1" t="s">
        <v>196</v>
      </c>
      <c r="BY308" s="1" t="s">
        <v>196</v>
      </c>
      <c r="BZ308" s="1" t="s">
        <v>196</v>
      </c>
      <c r="CA308" s="1" t="s">
        <v>196</v>
      </c>
      <c r="CB308" s="1" t="s">
        <v>196</v>
      </c>
      <c r="CC308" s="1" t="s">
        <v>196</v>
      </c>
      <c r="CD308" s="1" t="s">
        <v>758</v>
      </c>
      <c r="CE308" s="1" t="s">
        <v>196</v>
      </c>
      <c r="CF308" s="1" t="s">
        <v>196</v>
      </c>
      <c r="CG308" s="1" t="s">
        <v>196</v>
      </c>
      <c r="CH308" s="1" t="s">
        <v>196</v>
      </c>
      <c r="CI308" s="1" t="s">
        <v>196</v>
      </c>
      <c r="CJ308" s="1" t="s">
        <v>196</v>
      </c>
      <c r="CK308" s="1" t="s">
        <v>196</v>
      </c>
      <c r="CL308" s="1" t="s">
        <v>196</v>
      </c>
      <c r="CM308" s="1" t="s">
        <v>196</v>
      </c>
      <c r="CN308" s="1" t="s">
        <v>756</v>
      </c>
      <c r="CO308" s="1" t="s">
        <v>196</v>
      </c>
      <c r="CP308" s="1" t="s">
        <v>196</v>
      </c>
      <c r="CQ308" s="1" t="s">
        <v>196</v>
      </c>
      <c r="CR308" s="1" t="s">
        <v>196</v>
      </c>
      <c r="CS308" s="1" t="s">
        <v>196</v>
      </c>
      <c r="CT308" s="1" t="s">
        <v>196</v>
      </c>
      <c r="CU308" s="1" t="s">
        <v>196</v>
      </c>
      <c r="CV308" s="1" t="s">
        <v>196</v>
      </c>
      <c r="CW308" s="1" t="s">
        <v>196</v>
      </c>
      <c r="CX308" s="1" t="s">
        <v>3221</v>
      </c>
      <c r="CY308" s="1" t="s">
        <v>3222</v>
      </c>
      <c r="CZ308" s="1" t="s">
        <v>3222</v>
      </c>
      <c r="DA308" s="1" t="s">
        <v>3225</v>
      </c>
      <c r="DB308" s="1" t="s">
        <v>3242</v>
      </c>
      <c r="DC308" s="1" t="s">
        <v>708</v>
      </c>
      <c r="DD308" s="1" t="s">
        <v>842</v>
      </c>
      <c r="DE308" s="1" t="s">
        <v>707</v>
      </c>
      <c r="DF308" s="1" t="s">
        <v>788</v>
      </c>
      <c r="DG308" s="1" t="s">
        <v>789</v>
      </c>
    </row>
    <row r="309" spans="1:111">
      <c r="A309" s="232" t="s">
        <v>4537</v>
      </c>
      <c r="B309" s="1" t="s">
        <v>699</v>
      </c>
      <c r="C309" s="1" t="s">
        <v>700</v>
      </c>
      <c r="D309" s="1" t="s">
        <v>701</v>
      </c>
      <c r="E309" s="1" t="s">
        <v>702</v>
      </c>
      <c r="F309" s="1" t="s">
        <v>703</v>
      </c>
      <c r="G309" s="1" t="s">
        <v>704</v>
      </c>
      <c r="H309" s="228">
        <v>46211</v>
      </c>
      <c r="I309" s="1" t="s">
        <v>2154</v>
      </c>
      <c r="J309" s="1" t="s">
        <v>2353</v>
      </c>
      <c r="K309" s="1" t="s">
        <v>2354</v>
      </c>
      <c r="L309" s="1" t="s">
        <v>788</v>
      </c>
      <c r="M309" s="1" t="s">
        <v>789</v>
      </c>
      <c r="N309" s="1" t="s">
        <v>776</v>
      </c>
      <c r="O309" s="1" t="s">
        <v>777</v>
      </c>
      <c r="P309" s="1" t="s">
        <v>196</v>
      </c>
      <c r="Q309" s="1" t="s">
        <v>196</v>
      </c>
      <c r="R309" s="229">
        <v>0</v>
      </c>
      <c r="S309" s="229">
        <v>0.70833333333333337</v>
      </c>
      <c r="T309" s="1" t="s">
        <v>707</v>
      </c>
      <c r="U309" s="1" t="s">
        <v>196</v>
      </c>
      <c r="V309" s="1" t="s">
        <v>196</v>
      </c>
      <c r="W309" s="1" t="s">
        <v>196</v>
      </c>
      <c r="X309" s="1" t="s">
        <v>196</v>
      </c>
      <c r="Y309" s="1" t="s">
        <v>196</v>
      </c>
      <c r="Z309" s="1" t="s">
        <v>196</v>
      </c>
      <c r="AA309" s="1" t="s">
        <v>744</v>
      </c>
      <c r="AB309" s="1" t="s">
        <v>707</v>
      </c>
      <c r="AC309" s="1" t="s">
        <v>708</v>
      </c>
      <c r="AD309" s="1" t="s">
        <v>898</v>
      </c>
      <c r="AE309" s="1" t="s">
        <v>755</v>
      </c>
      <c r="AF309" s="1" t="s">
        <v>276</v>
      </c>
      <c r="AG309" s="1" t="s">
        <v>80</v>
      </c>
      <c r="AH309" s="1" t="s">
        <v>14</v>
      </c>
      <c r="AI309" s="1" t="s">
        <v>756</v>
      </c>
      <c r="AJ309" s="1" t="s">
        <v>276</v>
      </c>
      <c r="AK309" s="1" t="s">
        <v>80</v>
      </c>
      <c r="AL309" s="1" t="s">
        <v>14</v>
      </c>
      <c r="AM309" s="1">
        <v>20000</v>
      </c>
      <c r="AN309" s="1">
        <v>10000</v>
      </c>
      <c r="AO309" s="1">
        <v>0</v>
      </c>
      <c r="AP309" s="1">
        <v>1000</v>
      </c>
      <c r="AQ309" s="1">
        <v>2000</v>
      </c>
      <c r="AR309" s="228">
        <v>46210</v>
      </c>
      <c r="AS309" s="228">
        <v>46217</v>
      </c>
      <c r="AT309" s="228">
        <v>46212</v>
      </c>
      <c r="AU309" s="228">
        <v>46213</v>
      </c>
      <c r="AV309" s="1" t="s">
        <v>704</v>
      </c>
      <c r="AW309" s="1" t="s">
        <v>196</v>
      </c>
      <c r="AX309" s="1" t="s">
        <v>196</v>
      </c>
      <c r="AY309" s="1" t="s">
        <v>710</v>
      </c>
      <c r="AZ309" s="1" t="s">
        <v>711</v>
      </c>
      <c r="BA309" s="1" t="s">
        <v>196</v>
      </c>
      <c r="BB309" s="228">
        <v>46217</v>
      </c>
      <c r="BC309" s="228">
        <v>46217</v>
      </c>
      <c r="BD309" s="1" t="s">
        <v>712</v>
      </c>
      <c r="BE309" s="228">
        <v>46213</v>
      </c>
      <c r="BF309" s="1" t="s">
        <v>712</v>
      </c>
      <c r="BG309" s="228">
        <v>46213</v>
      </c>
      <c r="BH309" s="1">
        <v>10000</v>
      </c>
      <c r="BI309" s="1">
        <v>20000</v>
      </c>
      <c r="BJ309" s="1" t="s">
        <v>757</v>
      </c>
      <c r="BK309" s="1" t="s">
        <v>196</v>
      </c>
      <c r="BL309" s="1" t="s">
        <v>196</v>
      </c>
      <c r="BM309" s="1" t="s">
        <v>196</v>
      </c>
      <c r="BN309" s="1" t="s">
        <v>196</v>
      </c>
      <c r="BO309" s="1" t="s">
        <v>196</v>
      </c>
      <c r="BP309" s="1" t="s">
        <v>196</v>
      </c>
      <c r="BQ309" s="1" t="s">
        <v>196</v>
      </c>
      <c r="BR309" s="1" t="s">
        <v>196</v>
      </c>
      <c r="BS309" s="1" t="s">
        <v>196</v>
      </c>
      <c r="BT309" s="1" t="s">
        <v>755</v>
      </c>
      <c r="BU309" s="1" t="s">
        <v>196</v>
      </c>
      <c r="BV309" s="1" t="s">
        <v>196</v>
      </c>
      <c r="BW309" s="1" t="s">
        <v>196</v>
      </c>
      <c r="BX309" s="1" t="s">
        <v>196</v>
      </c>
      <c r="BY309" s="1" t="s">
        <v>196</v>
      </c>
      <c r="BZ309" s="1" t="s">
        <v>196</v>
      </c>
      <c r="CA309" s="1" t="s">
        <v>196</v>
      </c>
      <c r="CB309" s="1" t="s">
        <v>196</v>
      </c>
      <c r="CC309" s="1" t="s">
        <v>196</v>
      </c>
      <c r="CD309" s="1" t="s">
        <v>758</v>
      </c>
      <c r="CE309" s="1" t="s">
        <v>196</v>
      </c>
      <c r="CF309" s="1" t="s">
        <v>196</v>
      </c>
      <c r="CG309" s="1" t="s">
        <v>196</v>
      </c>
      <c r="CH309" s="1" t="s">
        <v>196</v>
      </c>
      <c r="CI309" s="1" t="s">
        <v>196</v>
      </c>
      <c r="CJ309" s="1" t="s">
        <v>196</v>
      </c>
      <c r="CK309" s="1" t="s">
        <v>196</v>
      </c>
      <c r="CL309" s="1" t="s">
        <v>196</v>
      </c>
      <c r="CM309" s="1" t="s">
        <v>196</v>
      </c>
      <c r="CN309" s="1" t="s">
        <v>756</v>
      </c>
      <c r="CO309" s="1" t="s">
        <v>196</v>
      </c>
      <c r="CP309" s="1" t="s">
        <v>196</v>
      </c>
      <c r="CQ309" s="1" t="s">
        <v>196</v>
      </c>
      <c r="CR309" s="1" t="s">
        <v>196</v>
      </c>
      <c r="CS309" s="1" t="s">
        <v>196</v>
      </c>
      <c r="CT309" s="1" t="s">
        <v>196</v>
      </c>
      <c r="CU309" s="1" t="s">
        <v>196</v>
      </c>
      <c r="CV309" s="1" t="s">
        <v>196</v>
      </c>
      <c r="CW309" s="1" t="s">
        <v>196</v>
      </c>
      <c r="CX309" s="1" t="s">
        <v>3221</v>
      </c>
      <c r="CY309" s="1" t="s">
        <v>3222</v>
      </c>
      <c r="CZ309" s="1" t="s">
        <v>3222</v>
      </c>
      <c r="DA309" s="1" t="s">
        <v>3242</v>
      </c>
      <c r="DB309" s="1" t="s">
        <v>3224</v>
      </c>
      <c r="DC309" s="1" t="s">
        <v>707</v>
      </c>
      <c r="DD309" s="1" t="s">
        <v>744</v>
      </c>
      <c r="DE309" s="1" t="s">
        <v>707</v>
      </c>
      <c r="DF309" s="1" t="s">
        <v>788</v>
      </c>
      <c r="DG309" s="1" t="s">
        <v>789</v>
      </c>
    </row>
    <row r="310" spans="1:111">
      <c r="A310" s="232" t="s">
        <v>4537</v>
      </c>
      <c r="B310" s="1" t="s">
        <v>699</v>
      </c>
      <c r="C310" s="1" t="s">
        <v>700</v>
      </c>
      <c r="D310" s="1" t="s">
        <v>818</v>
      </c>
      <c r="E310" s="1" t="s">
        <v>819</v>
      </c>
      <c r="F310" s="1" t="s">
        <v>820</v>
      </c>
      <c r="G310" s="1" t="s">
        <v>166</v>
      </c>
      <c r="H310" s="228">
        <v>46211</v>
      </c>
      <c r="I310" s="1" t="s">
        <v>140</v>
      </c>
      <c r="J310" s="1" t="s">
        <v>2421</v>
      </c>
      <c r="K310" s="1" t="s">
        <v>2434</v>
      </c>
      <c r="L310" s="1" t="s">
        <v>796</v>
      </c>
      <c r="M310" s="1" t="s">
        <v>797</v>
      </c>
      <c r="N310" s="1" t="s">
        <v>196</v>
      </c>
      <c r="O310" s="1" t="s">
        <v>196</v>
      </c>
      <c r="P310" s="1" t="s">
        <v>196</v>
      </c>
      <c r="Q310" s="1" t="s">
        <v>196</v>
      </c>
      <c r="R310" s="229">
        <v>0</v>
      </c>
      <c r="S310" s="229">
        <v>0.70833333333333337</v>
      </c>
      <c r="T310" s="1" t="s">
        <v>707</v>
      </c>
      <c r="U310" s="1" t="s">
        <v>196</v>
      </c>
      <c r="V310" s="1" t="s">
        <v>196</v>
      </c>
      <c r="W310" s="1" t="s">
        <v>196</v>
      </c>
      <c r="X310" s="1" t="s">
        <v>196</v>
      </c>
      <c r="Y310" s="1" t="s">
        <v>196</v>
      </c>
      <c r="Z310" s="1" t="s">
        <v>196</v>
      </c>
      <c r="AA310" s="1" t="s">
        <v>707</v>
      </c>
      <c r="AB310" s="1" t="s">
        <v>707</v>
      </c>
      <c r="AC310" s="1" t="s">
        <v>707</v>
      </c>
      <c r="AD310" s="1" t="s">
        <v>707</v>
      </c>
      <c r="AE310" s="1" t="s">
        <v>196</v>
      </c>
      <c r="AF310" s="1" t="s">
        <v>196</v>
      </c>
      <c r="AG310" s="1" t="s">
        <v>196</v>
      </c>
      <c r="AH310" s="1" t="s">
        <v>196</v>
      </c>
      <c r="AI310" s="1" t="s">
        <v>839</v>
      </c>
      <c r="AJ310" s="1" t="s">
        <v>276</v>
      </c>
      <c r="AK310" s="1" t="s">
        <v>196</v>
      </c>
      <c r="AL310" s="1" t="s">
        <v>14</v>
      </c>
      <c r="AM310" s="1">
        <v>2388</v>
      </c>
      <c r="AN310" s="1">
        <v>1200</v>
      </c>
      <c r="AO310" s="1">
        <v>0</v>
      </c>
      <c r="AP310" s="1">
        <v>0</v>
      </c>
      <c r="AQ310" s="1">
        <v>788</v>
      </c>
      <c r="AR310" s="228">
        <v>46206</v>
      </c>
      <c r="AS310" s="228">
        <v>46211</v>
      </c>
      <c r="AT310" s="228">
        <v>46209</v>
      </c>
      <c r="AU310" s="228">
        <v>46209</v>
      </c>
      <c r="AV310" s="1" t="s">
        <v>366</v>
      </c>
      <c r="AW310" s="1" t="s">
        <v>196</v>
      </c>
      <c r="AX310" s="1" t="s">
        <v>196</v>
      </c>
      <c r="AY310" s="1" t="s">
        <v>710</v>
      </c>
      <c r="AZ310" s="1" t="s">
        <v>711</v>
      </c>
      <c r="BA310" s="1" t="s">
        <v>196</v>
      </c>
      <c r="BB310" s="228">
        <v>46211</v>
      </c>
      <c r="BC310" s="228">
        <v>46211</v>
      </c>
      <c r="BD310" s="1" t="s">
        <v>712</v>
      </c>
      <c r="BE310" s="228">
        <v>46211</v>
      </c>
      <c r="BF310" s="1" t="s">
        <v>712</v>
      </c>
      <c r="BG310" s="228">
        <v>46211</v>
      </c>
      <c r="BH310" s="1">
        <v>1200</v>
      </c>
      <c r="BI310" s="1">
        <v>2388</v>
      </c>
      <c r="BJ310" s="1" t="s">
        <v>840</v>
      </c>
      <c r="BK310" s="1" t="s">
        <v>840</v>
      </c>
      <c r="BL310" s="1" t="s">
        <v>196</v>
      </c>
      <c r="BM310" s="1" t="s">
        <v>196</v>
      </c>
      <c r="BN310" s="1" t="s">
        <v>196</v>
      </c>
      <c r="BO310" s="1" t="s">
        <v>196</v>
      </c>
      <c r="BP310" s="1" t="s">
        <v>196</v>
      </c>
      <c r="BQ310" s="1" t="s">
        <v>196</v>
      </c>
      <c r="BR310" s="1" t="s">
        <v>196</v>
      </c>
      <c r="BS310" s="1" t="s">
        <v>196</v>
      </c>
      <c r="BT310" s="1" t="s">
        <v>837</v>
      </c>
      <c r="BU310" s="1" t="s">
        <v>1934</v>
      </c>
      <c r="BV310" s="1" t="s">
        <v>196</v>
      </c>
      <c r="BW310" s="1" t="s">
        <v>196</v>
      </c>
      <c r="BX310" s="1" t="s">
        <v>196</v>
      </c>
      <c r="BY310" s="1" t="s">
        <v>196</v>
      </c>
      <c r="BZ310" s="1" t="s">
        <v>196</v>
      </c>
      <c r="CA310" s="1" t="s">
        <v>196</v>
      </c>
      <c r="CB310" s="1" t="s">
        <v>196</v>
      </c>
      <c r="CC310" s="1" t="s">
        <v>196</v>
      </c>
      <c r="CD310" s="1" t="s">
        <v>841</v>
      </c>
      <c r="CE310" s="1" t="s">
        <v>196</v>
      </c>
      <c r="CF310" s="1" t="s">
        <v>196</v>
      </c>
      <c r="CG310" s="1" t="s">
        <v>196</v>
      </c>
      <c r="CH310" s="1" t="s">
        <v>196</v>
      </c>
      <c r="CI310" s="1" t="s">
        <v>196</v>
      </c>
      <c r="CJ310" s="1" t="s">
        <v>196</v>
      </c>
      <c r="CK310" s="1" t="s">
        <v>196</v>
      </c>
      <c r="CL310" s="1" t="s">
        <v>196</v>
      </c>
      <c r="CM310" s="1" t="s">
        <v>196</v>
      </c>
      <c r="CN310" s="1" t="s">
        <v>839</v>
      </c>
      <c r="CO310" s="1" t="s">
        <v>196</v>
      </c>
      <c r="CP310" s="1" t="s">
        <v>196</v>
      </c>
      <c r="CQ310" s="1" t="s">
        <v>196</v>
      </c>
      <c r="CR310" s="1" t="s">
        <v>196</v>
      </c>
      <c r="CS310" s="1" t="s">
        <v>196</v>
      </c>
      <c r="CT310" s="1" t="s">
        <v>196</v>
      </c>
      <c r="CU310" s="1" t="s">
        <v>196</v>
      </c>
      <c r="CV310" s="1" t="s">
        <v>196</v>
      </c>
      <c r="CW310" s="1" t="s">
        <v>196</v>
      </c>
      <c r="CX310" s="1" t="s">
        <v>3221</v>
      </c>
      <c r="CY310" s="1" t="s">
        <v>3222</v>
      </c>
      <c r="CZ310" s="1" t="s">
        <v>3222</v>
      </c>
      <c r="DA310" s="1" t="s">
        <v>3224</v>
      </c>
      <c r="DB310" s="1" t="s">
        <v>3224</v>
      </c>
      <c r="DC310" s="1" t="s">
        <v>707</v>
      </c>
      <c r="DD310" s="1" t="s">
        <v>707</v>
      </c>
      <c r="DE310" s="1" t="s">
        <v>707</v>
      </c>
      <c r="DF310" s="1" t="s">
        <v>796</v>
      </c>
      <c r="DG310" s="1" t="s">
        <v>797</v>
      </c>
    </row>
    <row r="311" spans="1:111">
      <c r="A311" s="232" t="s">
        <v>4537</v>
      </c>
      <c r="B311" s="1" t="s">
        <v>699</v>
      </c>
      <c r="C311" s="1" t="s">
        <v>700</v>
      </c>
      <c r="D311" s="1" t="s">
        <v>818</v>
      </c>
      <c r="E311" s="1" t="s">
        <v>819</v>
      </c>
      <c r="F311" s="1" t="s">
        <v>783</v>
      </c>
      <c r="G311" s="1" t="s">
        <v>42</v>
      </c>
      <c r="H311" s="228">
        <v>46211</v>
      </c>
      <c r="I311" s="1" t="s">
        <v>192</v>
      </c>
      <c r="J311" s="1" t="s">
        <v>2374</v>
      </c>
      <c r="K311" s="1" t="s">
        <v>2460</v>
      </c>
      <c r="L311" s="1" t="s">
        <v>788</v>
      </c>
      <c r="M311" s="1" t="s">
        <v>789</v>
      </c>
      <c r="N311" s="1" t="s">
        <v>196</v>
      </c>
      <c r="O311" s="1" t="s">
        <v>196</v>
      </c>
      <c r="P311" s="1" t="s">
        <v>196</v>
      </c>
      <c r="Q311" s="1" t="s">
        <v>196</v>
      </c>
      <c r="R311" s="229">
        <v>0</v>
      </c>
      <c r="S311" s="229">
        <v>0.70833333333333337</v>
      </c>
      <c r="T311" s="1" t="s">
        <v>707</v>
      </c>
      <c r="U311" s="1" t="s">
        <v>196</v>
      </c>
      <c r="V311" s="1" t="s">
        <v>196</v>
      </c>
      <c r="W311" s="1" t="s">
        <v>196</v>
      </c>
      <c r="X311" s="1" t="s">
        <v>196</v>
      </c>
      <c r="Y311" s="1" t="s">
        <v>196</v>
      </c>
      <c r="Z311" s="1" t="s">
        <v>196</v>
      </c>
      <c r="AA311" s="1" t="s">
        <v>707</v>
      </c>
      <c r="AB311" s="1" t="s">
        <v>707</v>
      </c>
      <c r="AC311" s="1" t="s">
        <v>707</v>
      </c>
      <c r="AD311" s="1" t="s">
        <v>707</v>
      </c>
      <c r="AE311" s="1" t="s">
        <v>196</v>
      </c>
      <c r="AF311" s="1" t="s">
        <v>196</v>
      </c>
      <c r="AG311" s="1" t="s">
        <v>196</v>
      </c>
      <c r="AH311" s="1" t="s">
        <v>196</v>
      </c>
      <c r="AI311" s="1" t="s">
        <v>2376</v>
      </c>
      <c r="AJ311" s="1" t="s">
        <v>276</v>
      </c>
      <c r="AK311" s="1" t="s">
        <v>196</v>
      </c>
      <c r="AL311" s="1" t="s">
        <v>122</v>
      </c>
      <c r="AM311" s="1">
        <v>358</v>
      </c>
      <c r="AN311" s="1">
        <v>362</v>
      </c>
      <c r="AO311" s="1">
        <v>362</v>
      </c>
      <c r="AP311" s="1">
        <v>362</v>
      </c>
      <c r="AQ311" s="1">
        <v>358</v>
      </c>
      <c r="AR311" s="228">
        <v>46205</v>
      </c>
      <c r="AS311" s="228">
        <v>46210</v>
      </c>
      <c r="AT311" s="228">
        <v>46211</v>
      </c>
      <c r="AU311" s="228">
        <v>46211</v>
      </c>
      <c r="AV311" s="1" t="s">
        <v>332</v>
      </c>
      <c r="AW311" s="1" t="s">
        <v>196</v>
      </c>
      <c r="AX311" s="1" t="s">
        <v>196</v>
      </c>
      <c r="AY311" s="1" t="s">
        <v>710</v>
      </c>
      <c r="AZ311" s="1" t="s">
        <v>711</v>
      </c>
      <c r="BA311" s="1" t="s">
        <v>196</v>
      </c>
      <c r="BB311" s="228">
        <v>46210</v>
      </c>
      <c r="BC311" s="228">
        <v>46210</v>
      </c>
      <c r="BD311" s="1" t="s">
        <v>712</v>
      </c>
      <c r="BE311" s="228">
        <v>46211</v>
      </c>
      <c r="BF311" s="1" t="s">
        <v>712</v>
      </c>
      <c r="BG311" s="228">
        <v>46209</v>
      </c>
      <c r="BH311" s="1">
        <v>362</v>
      </c>
      <c r="BI311" s="1">
        <v>358</v>
      </c>
      <c r="BJ311" s="1" t="s">
        <v>2377</v>
      </c>
      <c r="BK311" s="1" t="s">
        <v>2378</v>
      </c>
      <c r="BL311" s="1" t="s">
        <v>196</v>
      </c>
      <c r="BM311" s="1" t="s">
        <v>196</v>
      </c>
      <c r="BN311" s="1" t="s">
        <v>196</v>
      </c>
      <c r="BO311" s="1" t="s">
        <v>196</v>
      </c>
      <c r="BP311" s="1" t="s">
        <v>196</v>
      </c>
      <c r="BQ311" s="1" t="s">
        <v>196</v>
      </c>
      <c r="BR311" s="1" t="s">
        <v>196</v>
      </c>
      <c r="BS311" s="1" t="s">
        <v>196</v>
      </c>
      <c r="BT311" s="1" t="s">
        <v>2379</v>
      </c>
      <c r="BU311" s="1" t="s">
        <v>2380</v>
      </c>
      <c r="BV311" s="1" t="s">
        <v>196</v>
      </c>
      <c r="BW311" s="1" t="s">
        <v>196</v>
      </c>
      <c r="BX311" s="1" t="s">
        <v>196</v>
      </c>
      <c r="BY311" s="1" t="s">
        <v>196</v>
      </c>
      <c r="BZ311" s="1" t="s">
        <v>196</v>
      </c>
      <c r="CA311" s="1" t="s">
        <v>196</v>
      </c>
      <c r="CB311" s="1" t="s">
        <v>196</v>
      </c>
      <c r="CC311" s="1" t="s">
        <v>196</v>
      </c>
      <c r="CD311" s="1" t="s">
        <v>2381</v>
      </c>
      <c r="CE311" s="1" t="s">
        <v>196</v>
      </c>
      <c r="CF311" s="1" t="s">
        <v>196</v>
      </c>
      <c r="CG311" s="1" t="s">
        <v>196</v>
      </c>
      <c r="CH311" s="1" t="s">
        <v>196</v>
      </c>
      <c r="CI311" s="1" t="s">
        <v>196</v>
      </c>
      <c r="CJ311" s="1" t="s">
        <v>196</v>
      </c>
      <c r="CK311" s="1" t="s">
        <v>196</v>
      </c>
      <c r="CL311" s="1" t="s">
        <v>196</v>
      </c>
      <c r="CM311" s="1" t="s">
        <v>196</v>
      </c>
      <c r="CN311" s="1" t="s">
        <v>2376</v>
      </c>
      <c r="CO311" s="1" t="s">
        <v>196</v>
      </c>
      <c r="CP311" s="1" t="s">
        <v>196</v>
      </c>
      <c r="CQ311" s="1" t="s">
        <v>196</v>
      </c>
      <c r="CR311" s="1" t="s">
        <v>196</v>
      </c>
      <c r="CS311" s="1" t="s">
        <v>196</v>
      </c>
      <c r="CT311" s="1" t="s">
        <v>196</v>
      </c>
      <c r="CU311" s="1" t="s">
        <v>196</v>
      </c>
      <c r="CV311" s="1" t="s">
        <v>196</v>
      </c>
      <c r="CW311" s="1" t="s">
        <v>196</v>
      </c>
      <c r="CX311" s="1" t="s">
        <v>3221</v>
      </c>
      <c r="CY311" s="1" t="s">
        <v>3222</v>
      </c>
      <c r="CZ311" s="1" t="s">
        <v>3222</v>
      </c>
      <c r="DA311" s="1" t="s">
        <v>3224</v>
      </c>
      <c r="DB311" s="1" t="s">
        <v>3224</v>
      </c>
      <c r="DC311" s="1" t="s">
        <v>707</v>
      </c>
      <c r="DD311" s="1" t="s">
        <v>707</v>
      </c>
      <c r="DE311" s="1" t="s">
        <v>707</v>
      </c>
      <c r="DF311" s="1" t="s">
        <v>788</v>
      </c>
      <c r="DG311" s="1" t="s">
        <v>789</v>
      </c>
    </row>
    <row r="312" spans="1:111">
      <c r="A312" s="232" t="s">
        <v>4537</v>
      </c>
      <c r="B312" s="1" t="s">
        <v>699</v>
      </c>
      <c r="C312" s="1" t="s">
        <v>700</v>
      </c>
      <c r="D312" s="1" t="s">
        <v>818</v>
      </c>
      <c r="E312" s="1" t="s">
        <v>819</v>
      </c>
      <c r="F312" s="1" t="s">
        <v>783</v>
      </c>
      <c r="G312" s="1" t="s">
        <v>42</v>
      </c>
      <c r="H312" s="228">
        <v>46211</v>
      </c>
      <c r="I312" s="1" t="s">
        <v>574</v>
      </c>
      <c r="J312" s="1" t="s">
        <v>2413</v>
      </c>
      <c r="K312" s="1" t="s">
        <v>2461</v>
      </c>
      <c r="L312" s="1" t="s">
        <v>788</v>
      </c>
      <c r="M312" s="1" t="s">
        <v>789</v>
      </c>
      <c r="N312" s="1" t="s">
        <v>196</v>
      </c>
      <c r="O312" s="1" t="s">
        <v>196</v>
      </c>
      <c r="P312" s="1" t="s">
        <v>196</v>
      </c>
      <c r="Q312" s="1" t="s">
        <v>196</v>
      </c>
      <c r="R312" s="229">
        <v>0</v>
      </c>
      <c r="S312" s="229">
        <v>0.70833333333333337</v>
      </c>
      <c r="T312" s="1" t="s">
        <v>707</v>
      </c>
      <c r="U312" s="1" t="s">
        <v>196</v>
      </c>
      <c r="V312" s="1" t="s">
        <v>196</v>
      </c>
      <c r="W312" s="1" t="s">
        <v>196</v>
      </c>
      <c r="X312" s="1" t="s">
        <v>196</v>
      </c>
      <c r="Y312" s="1" t="s">
        <v>196</v>
      </c>
      <c r="Z312" s="1" t="s">
        <v>196</v>
      </c>
      <c r="AA312" s="1" t="s">
        <v>707</v>
      </c>
      <c r="AB312" s="1" t="s">
        <v>707</v>
      </c>
      <c r="AC312" s="1" t="s">
        <v>707</v>
      </c>
      <c r="AD312" s="1" t="s">
        <v>707</v>
      </c>
      <c r="AE312" s="1" t="s">
        <v>2415</v>
      </c>
      <c r="AF312" s="1" t="s">
        <v>276</v>
      </c>
      <c r="AG312" s="1" t="s">
        <v>196</v>
      </c>
      <c r="AH312" s="1" t="s">
        <v>122</v>
      </c>
      <c r="AI312" s="1" t="s">
        <v>2416</v>
      </c>
      <c r="AJ312" s="1" t="s">
        <v>276</v>
      </c>
      <c r="AK312" s="1" t="s">
        <v>196</v>
      </c>
      <c r="AL312" s="1" t="s">
        <v>122</v>
      </c>
      <c r="AM312" s="1">
        <v>47</v>
      </c>
      <c r="AN312" s="1">
        <v>95</v>
      </c>
      <c r="AO312" s="1">
        <v>0</v>
      </c>
      <c r="AP312" s="1">
        <v>95</v>
      </c>
      <c r="AQ312" s="1">
        <v>47</v>
      </c>
      <c r="AR312" s="228">
        <v>46206</v>
      </c>
      <c r="AS312" s="228">
        <v>46209</v>
      </c>
      <c r="AT312" s="228">
        <v>46209</v>
      </c>
      <c r="AU312" s="228">
        <v>46209</v>
      </c>
      <c r="AV312" s="1" t="s">
        <v>1516</v>
      </c>
      <c r="AW312" s="1" t="s">
        <v>196</v>
      </c>
      <c r="AX312" s="1" t="s">
        <v>196</v>
      </c>
      <c r="AY312" s="1" t="s">
        <v>710</v>
      </c>
      <c r="AZ312" s="1" t="s">
        <v>711</v>
      </c>
      <c r="BA312" s="1" t="s">
        <v>196</v>
      </c>
      <c r="BB312" s="228">
        <v>46209</v>
      </c>
      <c r="BC312" s="228">
        <v>46209</v>
      </c>
      <c r="BD312" s="1" t="s">
        <v>712</v>
      </c>
      <c r="BE312" s="228">
        <v>46211</v>
      </c>
      <c r="BF312" s="1" t="s">
        <v>712</v>
      </c>
      <c r="BG312" s="228">
        <v>46206</v>
      </c>
      <c r="BH312" s="1">
        <v>95</v>
      </c>
      <c r="BI312" s="1">
        <v>47</v>
      </c>
      <c r="BJ312" s="1" t="s">
        <v>2417</v>
      </c>
      <c r="BK312" s="1" t="s">
        <v>196</v>
      </c>
      <c r="BL312" s="1" t="s">
        <v>196</v>
      </c>
      <c r="BM312" s="1" t="s">
        <v>196</v>
      </c>
      <c r="BN312" s="1" t="s">
        <v>196</v>
      </c>
      <c r="BO312" s="1" t="s">
        <v>196</v>
      </c>
      <c r="BP312" s="1" t="s">
        <v>196</v>
      </c>
      <c r="BQ312" s="1" t="s">
        <v>196</v>
      </c>
      <c r="BR312" s="1" t="s">
        <v>196</v>
      </c>
      <c r="BS312" s="1" t="s">
        <v>196</v>
      </c>
      <c r="BT312" s="1" t="s">
        <v>2415</v>
      </c>
      <c r="BU312" s="1" t="s">
        <v>196</v>
      </c>
      <c r="BV312" s="1" t="s">
        <v>196</v>
      </c>
      <c r="BW312" s="1" t="s">
        <v>196</v>
      </c>
      <c r="BX312" s="1" t="s">
        <v>196</v>
      </c>
      <c r="BY312" s="1" t="s">
        <v>196</v>
      </c>
      <c r="BZ312" s="1" t="s">
        <v>196</v>
      </c>
      <c r="CA312" s="1" t="s">
        <v>196</v>
      </c>
      <c r="CB312" s="1" t="s">
        <v>196</v>
      </c>
      <c r="CC312" s="1" t="s">
        <v>196</v>
      </c>
      <c r="CD312" s="1" t="s">
        <v>2418</v>
      </c>
      <c r="CE312" s="1" t="s">
        <v>196</v>
      </c>
      <c r="CF312" s="1" t="s">
        <v>196</v>
      </c>
      <c r="CG312" s="1" t="s">
        <v>196</v>
      </c>
      <c r="CH312" s="1" t="s">
        <v>196</v>
      </c>
      <c r="CI312" s="1" t="s">
        <v>196</v>
      </c>
      <c r="CJ312" s="1" t="s">
        <v>196</v>
      </c>
      <c r="CK312" s="1" t="s">
        <v>196</v>
      </c>
      <c r="CL312" s="1" t="s">
        <v>196</v>
      </c>
      <c r="CM312" s="1" t="s">
        <v>196</v>
      </c>
      <c r="CN312" s="1" t="s">
        <v>2416</v>
      </c>
      <c r="CO312" s="1" t="s">
        <v>196</v>
      </c>
      <c r="CP312" s="1" t="s">
        <v>196</v>
      </c>
      <c r="CQ312" s="1" t="s">
        <v>196</v>
      </c>
      <c r="CR312" s="1" t="s">
        <v>196</v>
      </c>
      <c r="CS312" s="1" t="s">
        <v>196</v>
      </c>
      <c r="CT312" s="1" t="s">
        <v>196</v>
      </c>
      <c r="CU312" s="1" t="s">
        <v>196</v>
      </c>
      <c r="CV312" s="1" t="s">
        <v>196</v>
      </c>
      <c r="CW312" s="1" t="s">
        <v>196</v>
      </c>
      <c r="CX312" s="1" t="s">
        <v>3221</v>
      </c>
      <c r="CY312" s="1" t="s">
        <v>3222</v>
      </c>
      <c r="CZ312" s="1" t="s">
        <v>3222</v>
      </c>
      <c r="DA312" s="1" t="s">
        <v>3224</v>
      </c>
      <c r="DB312" s="1" t="s">
        <v>3224</v>
      </c>
      <c r="DC312" s="1" t="s">
        <v>707</v>
      </c>
      <c r="DD312" s="1" t="s">
        <v>707</v>
      </c>
      <c r="DE312" s="1" t="s">
        <v>707</v>
      </c>
      <c r="DF312" s="1" t="s">
        <v>788</v>
      </c>
      <c r="DG312" s="1" t="s">
        <v>789</v>
      </c>
    </row>
    <row r="313" spans="1:111">
      <c r="A313" s="232" t="s">
        <v>4537</v>
      </c>
      <c r="B313" s="1" t="s">
        <v>699</v>
      </c>
      <c r="C313" s="1" t="s">
        <v>700</v>
      </c>
      <c r="D313" s="1" t="s">
        <v>851</v>
      </c>
      <c r="E313" s="1" t="s">
        <v>852</v>
      </c>
      <c r="F313" s="1" t="s">
        <v>855</v>
      </c>
      <c r="G313" s="1" t="s">
        <v>39</v>
      </c>
      <c r="H313" s="228">
        <v>46211</v>
      </c>
      <c r="I313" s="1" t="s">
        <v>130</v>
      </c>
      <c r="J313" s="1" t="s">
        <v>2496</v>
      </c>
      <c r="K313" s="1" t="s">
        <v>2497</v>
      </c>
      <c r="L313" s="1" t="s">
        <v>713</v>
      </c>
      <c r="M313" s="1" t="s">
        <v>714</v>
      </c>
      <c r="N313" s="1" t="s">
        <v>716</v>
      </c>
      <c r="O313" s="1" t="s">
        <v>717</v>
      </c>
      <c r="P313" s="1" t="s">
        <v>705</v>
      </c>
      <c r="Q313" s="1" t="s">
        <v>706</v>
      </c>
      <c r="R313" s="229">
        <v>0</v>
      </c>
      <c r="S313" s="229">
        <v>0.48055555555555557</v>
      </c>
      <c r="T313" s="1" t="s">
        <v>707</v>
      </c>
      <c r="U313" s="1" t="s">
        <v>196</v>
      </c>
      <c r="V313" s="1" t="s">
        <v>196</v>
      </c>
      <c r="W313" s="1" t="s">
        <v>196</v>
      </c>
      <c r="X313" s="1" t="s">
        <v>196</v>
      </c>
      <c r="Y313" s="1" t="s">
        <v>196</v>
      </c>
      <c r="Z313" s="1" t="s">
        <v>196</v>
      </c>
      <c r="AA313" s="1" t="s">
        <v>799</v>
      </c>
      <c r="AB313" s="1" t="s">
        <v>707</v>
      </c>
      <c r="AC313" s="1" t="s">
        <v>2498</v>
      </c>
      <c r="AD313" s="1" t="s">
        <v>2499</v>
      </c>
      <c r="AE313" s="1" t="s">
        <v>196</v>
      </c>
      <c r="AF313" s="1" t="s">
        <v>196</v>
      </c>
      <c r="AG313" s="1" t="s">
        <v>196</v>
      </c>
      <c r="AH313" s="1" t="s">
        <v>196</v>
      </c>
      <c r="AI313" s="1" t="s">
        <v>1213</v>
      </c>
      <c r="AJ313" s="1" t="s">
        <v>276</v>
      </c>
      <c r="AK313" s="1" t="s">
        <v>88</v>
      </c>
      <c r="AL313" s="1" t="s">
        <v>281</v>
      </c>
      <c r="AM313" s="1">
        <v>6000</v>
      </c>
      <c r="AN313" s="1">
        <v>3000</v>
      </c>
      <c r="AO313" s="1">
        <v>3000</v>
      </c>
      <c r="AP313" s="1">
        <v>3000</v>
      </c>
      <c r="AQ313" s="1">
        <v>6000</v>
      </c>
      <c r="AR313" s="228">
        <v>46209</v>
      </c>
      <c r="AS313" s="228">
        <v>46212</v>
      </c>
      <c r="AT313" s="228">
        <v>46211</v>
      </c>
      <c r="AU313" s="228">
        <v>46211</v>
      </c>
      <c r="AV313" s="1" t="s">
        <v>1078</v>
      </c>
      <c r="AW313" s="1" t="s">
        <v>196</v>
      </c>
      <c r="AX313" s="1" t="s">
        <v>196</v>
      </c>
      <c r="AY313" s="1" t="s">
        <v>710</v>
      </c>
      <c r="AZ313" s="1" t="s">
        <v>711</v>
      </c>
      <c r="BA313" s="1" t="s">
        <v>196</v>
      </c>
      <c r="BB313" s="228">
        <v>46212</v>
      </c>
      <c r="BC313" s="228">
        <v>46212</v>
      </c>
      <c r="BD313" s="1" t="s">
        <v>712</v>
      </c>
      <c r="BE313" s="228">
        <v>46211</v>
      </c>
      <c r="BF313" s="1" t="s">
        <v>712</v>
      </c>
      <c r="BG313" s="228">
        <v>46211</v>
      </c>
      <c r="BH313" s="1">
        <v>3000</v>
      </c>
      <c r="BI313" s="1">
        <v>6000</v>
      </c>
      <c r="BJ313" s="1" t="s">
        <v>859</v>
      </c>
      <c r="BK313" s="1" t="s">
        <v>860</v>
      </c>
      <c r="BL313" s="1" t="s">
        <v>196</v>
      </c>
      <c r="BM313" s="1" t="s">
        <v>196</v>
      </c>
      <c r="BN313" s="1" t="s">
        <v>196</v>
      </c>
      <c r="BO313" s="1" t="s">
        <v>196</v>
      </c>
      <c r="BP313" s="1" t="s">
        <v>196</v>
      </c>
      <c r="BQ313" s="1" t="s">
        <v>196</v>
      </c>
      <c r="BR313" s="1" t="s">
        <v>196</v>
      </c>
      <c r="BS313" s="1" t="s">
        <v>196</v>
      </c>
      <c r="BT313" s="1" t="s">
        <v>861</v>
      </c>
      <c r="BU313" s="1" t="s">
        <v>862</v>
      </c>
      <c r="BV313" s="1" t="s">
        <v>196</v>
      </c>
      <c r="BW313" s="1" t="s">
        <v>196</v>
      </c>
      <c r="BX313" s="1" t="s">
        <v>196</v>
      </c>
      <c r="BY313" s="1" t="s">
        <v>196</v>
      </c>
      <c r="BZ313" s="1" t="s">
        <v>196</v>
      </c>
      <c r="CA313" s="1" t="s">
        <v>196</v>
      </c>
      <c r="CB313" s="1" t="s">
        <v>196</v>
      </c>
      <c r="CC313" s="1" t="s">
        <v>196</v>
      </c>
      <c r="CD313" s="1" t="s">
        <v>827</v>
      </c>
      <c r="CE313" s="1" t="s">
        <v>196</v>
      </c>
      <c r="CF313" s="1" t="s">
        <v>196</v>
      </c>
      <c r="CG313" s="1" t="s">
        <v>196</v>
      </c>
      <c r="CH313" s="1" t="s">
        <v>196</v>
      </c>
      <c r="CI313" s="1" t="s">
        <v>196</v>
      </c>
      <c r="CJ313" s="1" t="s">
        <v>196</v>
      </c>
      <c r="CK313" s="1" t="s">
        <v>196</v>
      </c>
      <c r="CL313" s="1" t="s">
        <v>196</v>
      </c>
      <c r="CM313" s="1" t="s">
        <v>196</v>
      </c>
      <c r="CN313" s="1" t="s">
        <v>1213</v>
      </c>
      <c r="CO313" s="1" t="s">
        <v>196</v>
      </c>
      <c r="CP313" s="1" t="s">
        <v>196</v>
      </c>
      <c r="CQ313" s="1" t="s">
        <v>196</v>
      </c>
      <c r="CR313" s="1" t="s">
        <v>196</v>
      </c>
      <c r="CS313" s="1" t="s">
        <v>196</v>
      </c>
      <c r="CT313" s="1" t="s">
        <v>196</v>
      </c>
      <c r="CU313" s="1" t="s">
        <v>196</v>
      </c>
      <c r="CV313" s="1" t="s">
        <v>196</v>
      </c>
      <c r="CW313" s="1" t="s">
        <v>196</v>
      </c>
      <c r="CX313" s="1" t="s">
        <v>3221</v>
      </c>
      <c r="CY313" s="1" t="s">
        <v>3222</v>
      </c>
      <c r="CZ313" s="1" t="s">
        <v>3222</v>
      </c>
      <c r="DA313" s="1" t="s">
        <v>3225</v>
      </c>
      <c r="DB313" s="1" t="s">
        <v>3372</v>
      </c>
      <c r="DC313" s="1" t="s">
        <v>707</v>
      </c>
      <c r="DD313" s="1" t="s">
        <v>799</v>
      </c>
      <c r="DE313" s="1" t="s">
        <v>707</v>
      </c>
      <c r="DF313" s="1" t="s">
        <v>705</v>
      </c>
      <c r="DG313" s="1" t="s">
        <v>706</v>
      </c>
    </row>
    <row r="314" spans="1:111">
      <c r="A314" s="232" t="s">
        <v>4537</v>
      </c>
      <c r="B314" s="1" t="s">
        <v>699</v>
      </c>
      <c r="C314" s="1" t="s">
        <v>700</v>
      </c>
      <c r="D314" s="1" t="s">
        <v>851</v>
      </c>
      <c r="E314" s="1" t="s">
        <v>852</v>
      </c>
      <c r="F314" s="1" t="s">
        <v>855</v>
      </c>
      <c r="G314" s="1" t="s">
        <v>39</v>
      </c>
      <c r="H314" s="228">
        <v>46211</v>
      </c>
      <c r="I314" s="1" t="s">
        <v>554</v>
      </c>
      <c r="J314" s="1" t="s">
        <v>2500</v>
      </c>
      <c r="K314" s="1" t="s">
        <v>2501</v>
      </c>
      <c r="L314" s="1" t="s">
        <v>713</v>
      </c>
      <c r="M314" s="1" t="s">
        <v>714</v>
      </c>
      <c r="N314" s="1" t="s">
        <v>716</v>
      </c>
      <c r="O314" s="1" t="s">
        <v>717</v>
      </c>
      <c r="P314" s="1" t="s">
        <v>705</v>
      </c>
      <c r="Q314" s="1" t="s">
        <v>706</v>
      </c>
      <c r="R314" s="229">
        <v>0</v>
      </c>
      <c r="S314" s="229">
        <v>0.69791666666666663</v>
      </c>
      <c r="T314" s="1" t="s">
        <v>707</v>
      </c>
      <c r="U314" s="1" t="s">
        <v>196</v>
      </c>
      <c r="V314" s="1" t="s">
        <v>196</v>
      </c>
      <c r="W314" s="1" t="s">
        <v>196</v>
      </c>
      <c r="X314" s="1" t="s">
        <v>196</v>
      </c>
      <c r="Y314" s="1" t="s">
        <v>196</v>
      </c>
      <c r="Z314" s="1" t="s">
        <v>196</v>
      </c>
      <c r="AA314" s="1" t="s">
        <v>726</v>
      </c>
      <c r="AB314" s="1" t="s">
        <v>708</v>
      </c>
      <c r="AC314" s="1" t="s">
        <v>1201</v>
      </c>
      <c r="AD314" s="1" t="s">
        <v>2502</v>
      </c>
      <c r="AE314" s="1" t="s">
        <v>858</v>
      </c>
      <c r="AF314" s="1" t="s">
        <v>276</v>
      </c>
      <c r="AG314" s="1" t="s">
        <v>91</v>
      </c>
      <c r="AH314" s="1" t="s">
        <v>14</v>
      </c>
      <c r="AI314" s="1" t="s">
        <v>1060</v>
      </c>
      <c r="AJ314" s="1" t="s">
        <v>276</v>
      </c>
      <c r="AK314" s="1" t="s">
        <v>91</v>
      </c>
      <c r="AL314" s="1" t="s">
        <v>14</v>
      </c>
      <c r="AM314" s="1">
        <v>11600</v>
      </c>
      <c r="AN314" s="1">
        <v>5800</v>
      </c>
      <c r="AO314" s="1">
        <v>5800</v>
      </c>
      <c r="AP314" s="1">
        <v>5800</v>
      </c>
      <c r="AQ314" s="1">
        <v>11600</v>
      </c>
      <c r="AR314" s="228">
        <v>46211</v>
      </c>
      <c r="AS314" s="228">
        <v>46216</v>
      </c>
      <c r="AT314" s="228">
        <v>46211</v>
      </c>
      <c r="AU314" s="228">
        <v>46211</v>
      </c>
      <c r="AV314" s="1" t="s">
        <v>39</v>
      </c>
      <c r="AW314" s="1" t="s">
        <v>196</v>
      </c>
      <c r="AX314" s="1" t="s">
        <v>196</v>
      </c>
      <c r="AY314" s="1" t="s">
        <v>710</v>
      </c>
      <c r="AZ314" s="1" t="s">
        <v>711</v>
      </c>
      <c r="BA314" s="1" t="s">
        <v>196</v>
      </c>
      <c r="BB314" s="228">
        <v>46216</v>
      </c>
      <c r="BC314" s="228">
        <v>46216</v>
      </c>
      <c r="BD314" s="1" t="s">
        <v>712</v>
      </c>
      <c r="BE314" s="228">
        <v>46211</v>
      </c>
      <c r="BF314" s="1" t="s">
        <v>712</v>
      </c>
      <c r="BG314" s="228">
        <v>46211</v>
      </c>
      <c r="BH314" s="1">
        <v>5800</v>
      </c>
      <c r="BI314" s="1">
        <v>11600</v>
      </c>
      <c r="BJ314" s="1" t="s">
        <v>1057</v>
      </c>
      <c r="BK314" s="1" t="s">
        <v>196</v>
      </c>
      <c r="BL314" s="1" t="s">
        <v>196</v>
      </c>
      <c r="BM314" s="1" t="s">
        <v>196</v>
      </c>
      <c r="BN314" s="1" t="s">
        <v>196</v>
      </c>
      <c r="BO314" s="1" t="s">
        <v>196</v>
      </c>
      <c r="BP314" s="1" t="s">
        <v>196</v>
      </c>
      <c r="BQ314" s="1" t="s">
        <v>196</v>
      </c>
      <c r="BR314" s="1" t="s">
        <v>196</v>
      </c>
      <c r="BS314" s="1" t="s">
        <v>196</v>
      </c>
      <c r="BT314" s="1" t="s">
        <v>858</v>
      </c>
      <c r="BU314" s="1" t="s">
        <v>196</v>
      </c>
      <c r="BV314" s="1" t="s">
        <v>196</v>
      </c>
      <c r="BW314" s="1" t="s">
        <v>196</v>
      </c>
      <c r="BX314" s="1" t="s">
        <v>196</v>
      </c>
      <c r="BY314" s="1" t="s">
        <v>196</v>
      </c>
      <c r="BZ314" s="1" t="s">
        <v>196</v>
      </c>
      <c r="CA314" s="1" t="s">
        <v>196</v>
      </c>
      <c r="CB314" s="1" t="s">
        <v>196</v>
      </c>
      <c r="CC314" s="1" t="s">
        <v>196</v>
      </c>
      <c r="CD314" s="1" t="s">
        <v>1061</v>
      </c>
      <c r="CE314" s="1" t="s">
        <v>196</v>
      </c>
      <c r="CF314" s="1" t="s">
        <v>196</v>
      </c>
      <c r="CG314" s="1" t="s">
        <v>196</v>
      </c>
      <c r="CH314" s="1" t="s">
        <v>196</v>
      </c>
      <c r="CI314" s="1" t="s">
        <v>196</v>
      </c>
      <c r="CJ314" s="1" t="s">
        <v>196</v>
      </c>
      <c r="CK314" s="1" t="s">
        <v>196</v>
      </c>
      <c r="CL314" s="1" t="s">
        <v>196</v>
      </c>
      <c r="CM314" s="1" t="s">
        <v>196</v>
      </c>
      <c r="CN314" s="1" t="s">
        <v>1060</v>
      </c>
      <c r="CO314" s="1" t="s">
        <v>196</v>
      </c>
      <c r="CP314" s="1" t="s">
        <v>196</v>
      </c>
      <c r="CQ314" s="1" t="s">
        <v>196</v>
      </c>
      <c r="CR314" s="1" t="s">
        <v>196</v>
      </c>
      <c r="CS314" s="1" t="s">
        <v>196</v>
      </c>
      <c r="CT314" s="1" t="s">
        <v>196</v>
      </c>
      <c r="CU314" s="1" t="s">
        <v>196</v>
      </c>
      <c r="CV314" s="1" t="s">
        <v>196</v>
      </c>
      <c r="CW314" s="1" t="s">
        <v>196</v>
      </c>
      <c r="CX314" s="1" t="s">
        <v>3221</v>
      </c>
      <c r="CY314" s="1" t="s">
        <v>3222</v>
      </c>
      <c r="CZ314" s="1" t="s">
        <v>3222</v>
      </c>
      <c r="DA314" s="1" t="s">
        <v>3372</v>
      </c>
      <c r="DB314" s="1" t="s">
        <v>3231</v>
      </c>
      <c r="DC314" s="1" t="s">
        <v>708</v>
      </c>
      <c r="DD314" s="1" t="s">
        <v>726</v>
      </c>
      <c r="DE314" s="1" t="s">
        <v>707</v>
      </c>
      <c r="DF314" s="1" t="s">
        <v>705</v>
      </c>
      <c r="DG314" s="1" t="s">
        <v>706</v>
      </c>
    </row>
    <row r="315" spans="1:111">
      <c r="A315" s="232" t="s">
        <v>4537</v>
      </c>
      <c r="B315" s="1" t="s">
        <v>699</v>
      </c>
      <c r="C315" s="1" t="s">
        <v>700</v>
      </c>
      <c r="D315" s="1" t="s">
        <v>869</v>
      </c>
      <c r="E315" s="1" t="s">
        <v>870</v>
      </c>
      <c r="F315" s="1" t="s">
        <v>877</v>
      </c>
      <c r="G315" s="1" t="s">
        <v>502</v>
      </c>
      <c r="H315" s="228">
        <v>46211</v>
      </c>
      <c r="I315" s="1" t="s">
        <v>546</v>
      </c>
      <c r="J315" s="1" t="s">
        <v>2372</v>
      </c>
      <c r="K315" s="1" t="s">
        <v>2517</v>
      </c>
      <c r="L315" s="1" t="s">
        <v>796</v>
      </c>
      <c r="M315" s="1" t="s">
        <v>797</v>
      </c>
      <c r="N315" s="1" t="s">
        <v>196</v>
      </c>
      <c r="O315" s="1" t="s">
        <v>196</v>
      </c>
      <c r="P315" s="1" t="s">
        <v>196</v>
      </c>
      <c r="Q315" s="1" t="s">
        <v>196</v>
      </c>
      <c r="R315" s="229">
        <v>0</v>
      </c>
      <c r="S315" s="229">
        <v>0.67361111111111116</v>
      </c>
      <c r="T315" s="1" t="s">
        <v>707</v>
      </c>
      <c r="U315" s="1" t="s">
        <v>196</v>
      </c>
      <c r="V315" s="1" t="s">
        <v>196</v>
      </c>
      <c r="W315" s="1" t="s">
        <v>196</v>
      </c>
      <c r="X315" s="1" t="s">
        <v>196</v>
      </c>
      <c r="Y315" s="1" t="s">
        <v>196</v>
      </c>
      <c r="Z315" s="1" t="s">
        <v>196</v>
      </c>
      <c r="AA315" s="1" t="s">
        <v>707</v>
      </c>
      <c r="AB315" s="1" t="s">
        <v>708</v>
      </c>
      <c r="AC315" s="1" t="s">
        <v>1051</v>
      </c>
      <c r="AD315" s="1" t="s">
        <v>2518</v>
      </c>
      <c r="AE315" s="1" t="s">
        <v>806</v>
      </c>
      <c r="AF315" s="1" t="s">
        <v>276</v>
      </c>
      <c r="AG315" s="1" t="s">
        <v>196</v>
      </c>
      <c r="AH315" s="1" t="s">
        <v>105</v>
      </c>
      <c r="AI315" s="1" t="s">
        <v>807</v>
      </c>
      <c r="AJ315" s="1" t="s">
        <v>276</v>
      </c>
      <c r="AK315" s="1" t="s">
        <v>196</v>
      </c>
      <c r="AL315" s="1" t="s">
        <v>122</v>
      </c>
      <c r="AM315" s="1">
        <v>6000</v>
      </c>
      <c r="AN315" s="1">
        <v>6000</v>
      </c>
      <c r="AO315" s="1">
        <v>3000</v>
      </c>
      <c r="AP315" s="1">
        <v>3000</v>
      </c>
      <c r="AQ315" s="1">
        <v>3000</v>
      </c>
      <c r="AR315" s="228">
        <v>46206</v>
      </c>
      <c r="AS315" s="228">
        <v>46212</v>
      </c>
      <c r="AT315" s="228">
        <v>46210</v>
      </c>
      <c r="AU315" s="228">
        <v>46211</v>
      </c>
      <c r="AV315" s="1" t="s">
        <v>491</v>
      </c>
      <c r="AW315" s="1" t="s">
        <v>196</v>
      </c>
      <c r="AX315" s="1" t="s">
        <v>196</v>
      </c>
      <c r="AY315" s="1" t="s">
        <v>710</v>
      </c>
      <c r="AZ315" s="1" t="s">
        <v>711</v>
      </c>
      <c r="BA315" s="1" t="s">
        <v>196</v>
      </c>
      <c r="BB315" s="228">
        <v>46212</v>
      </c>
      <c r="BC315" s="228">
        <v>46212</v>
      </c>
      <c r="BD315" s="1" t="s">
        <v>712</v>
      </c>
      <c r="BE315" s="228">
        <v>46211</v>
      </c>
      <c r="BF315" s="1" t="s">
        <v>712</v>
      </c>
      <c r="BG315" s="228">
        <v>46211</v>
      </c>
      <c r="BH315" s="1">
        <v>6000</v>
      </c>
      <c r="BI315" s="1">
        <v>6000</v>
      </c>
      <c r="BJ315" s="1" t="s">
        <v>808</v>
      </c>
      <c r="BK315" s="1" t="s">
        <v>196</v>
      </c>
      <c r="BL315" s="1" t="s">
        <v>196</v>
      </c>
      <c r="BM315" s="1" t="s">
        <v>196</v>
      </c>
      <c r="BN315" s="1" t="s">
        <v>196</v>
      </c>
      <c r="BO315" s="1" t="s">
        <v>196</v>
      </c>
      <c r="BP315" s="1" t="s">
        <v>196</v>
      </c>
      <c r="BQ315" s="1" t="s">
        <v>196</v>
      </c>
      <c r="BR315" s="1" t="s">
        <v>196</v>
      </c>
      <c r="BS315" s="1" t="s">
        <v>196</v>
      </c>
      <c r="BT315" s="1" t="s">
        <v>806</v>
      </c>
      <c r="BU315" s="1" t="s">
        <v>196</v>
      </c>
      <c r="BV315" s="1" t="s">
        <v>196</v>
      </c>
      <c r="BW315" s="1" t="s">
        <v>196</v>
      </c>
      <c r="BX315" s="1" t="s">
        <v>196</v>
      </c>
      <c r="BY315" s="1" t="s">
        <v>196</v>
      </c>
      <c r="BZ315" s="1" t="s">
        <v>196</v>
      </c>
      <c r="CA315" s="1" t="s">
        <v>196</v>
      </c>
      <c r="CB315" s="1" t="s">
        <v>196</v>
      </c>
      <c r="CC315" s="1" t="s">
        <v>196</v>
      </c>
      <c r="CD315" s="1" t="s">
        <v>809</v>
      </c>
      <c r="CE315" s="1" t="s">
        <v>196</v>
      </c>
      <c r="CF315" s="1" t="s">
        <v>196</v>
      </c>
      <c r="CG315" s="1" t="s">
        <v>196</v>
      </c>
      <c r="CH315" s="1" t="s">
        <v>196</v>
      </c>
      <c r="CI315" s="1" t="s">
        <v>196</v>
      </c>
      <c r="CJ315" s="1" t="s">
        <v>196</v>
      </c>
      <c r="CK315" s="1" t="s">
        <v>196</v>
      </c>
      <c r="CL315" s="1" t="s">
        <v>196</v>
      </c>
      <c r="CM315" s="1" t="s">
        <v>196</v>
      </c>
      <c r="CN315" s="1" t="s">
        <v>807</v>
      </c>
      <c r="CO315" s="1" t="s">
        <v>196</v>
      </c>
      <c r="CP315" s="1" t="s">
        <v>196</v>
      </c>
      <c r="CQ315" s="1" t="s">
        <v>196</v>
      </c>
      <c r="CR315" s="1" t="s">
        <v>196</v>
      </c>
      <c r="CS315" s="1" t="s">
        <v>196</v>
      </c>
      <c r="CT315" s="1" t="s">
        <v>196</v>
      </c>
      <c r="CU315" s="1" t="s">
        <v>196</v>
      </c>
      <c r="CV315" s="1" t="s">
        <v>196</v>
      </c>
      <c r="CW315" s="1" t="s">
        <v>196</v>
      </c>
      <c r="CX315" s="1" t="s">
        <v>3221</v>
      </c>
      <c r="CY315" s="1" t="s">
        <v>3222</v>
      </c>
      <c r="CZ315" s="1" t="s">
        <v>3222</v>
      </c>
      <c r="DA315" s="1" t="s">
        <v>3438</v>
      </c>
      <c r="DB315" s="1" t="s">
        <v>3366</v>
      </c>
      <c r="DC315" s="1" t="s">
        <v>708</v>
      </c>
      <c r="DD315" s="1" t="s">
        <v>707</v>
      </c>
      <c r="DE315" s="1" t="s">
        <v>707</v>
      </c>
      <c r="DF315" s="1" t="s">
        <v>796</v>
      </c>
      <c r="DG315" s="1" t="s">
        <v>797</v>
      </c>
    </row>
    <row r="316" spans="1:111">
      <c r="A316" s="232" t="s">
        <v>4537</v>
      </c>
      <c r="B316" s="1" t="s">
        <v>699</v>
      </c>
      <c r="C316" s="1" t="s">
        <v>700</v>
      </c>
      <c r="D316" s="1" t="s">
        <v>869</v>
      </c>
      <c r="E316" s="1" t="s">
        <v>870</v>
      </c>
      <c r="F316" s="1" t="s">
        <v>877</v>
      </c>
      <c r="G316" s="1" t="s">
        <v>502</v>
      </c>
      <c r="H316" s="228">
        <v>46211</v>
      </c>
      <c r="I316" s="1" t="s">
        <v>129</v>
      </c>
      <c r="J316" s="1" t="s">
        <v>2363</v>
      </c>
      <c r="K316" s="1" t="s">
        <v>2519</v>
      </c>
      <c r="L316" s="1" t="s">
        <v>796</v>
      </c>
      <c r="M316" s="1" t="s">
        <v>797</v>
      </c>
      <c r="N316" s="1" t="s">
        <v>196</v>
      </c>
      <c r="O316" s="1" t="s">
        <v>196</v>
      </c>
      <c r="P316" s="1" t="s">
        <v>196</v>
      </c>
      <c r="Q316" s="1" t="s">
        <v>196</v>
      </c>
      <c r="R316" s="229">
        <v>0</v>
      </c>
      <c r="S316" s="229">
        <v>0.41319444444444442</v>
      </c>
      <c r="T316" s="1" t="s">
        <v>707</v>
      </c>
      <c r="U316" s="1" t="s">
        <v>196</v>
      </c>
      <c r="V316" s="1" t="s">
        <v>196</v>
      </c>
      <c r="W316" s="1" t="s">
        <v>196</v>
      </c>
      <c r="X316" s="1" t="s">
        <v>196</v>
      </c>
      <c r="Y316" s="1" t="s">
        <v>196</v>
      </c>
      <c r="Z316" s="1" t="s">
        <v>196</v>
      </c>
      <c r="AA316" s="1" t="s">
        <v>751</v>
      </c>
      <c r="AB316" s="1" t="s">
        <v>707</v>
      </c>
      <c r="AC316" s="1" t="s">
        <v>814</v>
      </c>
      <c r="AD316" s="1" t="s">
        <v>790</v>
      </c>
      <c r="AE316" s="1" t="s">
        <v>2365</v>
      </c>
      <c r="AF316" s="1" t="s">
        <v>276</v>
      </c>
      <c r="AG316" s="1" t="s">
        <v>196</v>
      </c>
      <c r="AH316" s="1" t="s">
        <v>105</v>
      </c>
      <c r="AI316" s="1" t="s">
        <v>807</v>
      </c>
      <c r="AJ316" s="1" t="s">
        <v>276</v>
      </c>
      <c r="AK316" s="1" t="s">
        <v>196</v>
      </c>
      <c r="AL316" s="1" t="s">
        <v>122</v>
      </c>
      <c r="AM316" s="1">
        <v>3000</v>
      </c>
      <c r="AN316" s="1">
        <v>3600</v>
      </c>
      <c r="AO316" s="1">
        <v>600</v>
      </c>
      <c r="AP316" s="1">
        <v>600</v>
      </c>
      <c r="AQ316" s="1">
        <v>600</v>
      </c>
      <c r="AR316" s="228">
        <v>46204</v>
      </c>
      <c r="AS316" s="228">
        <v>46216</v>
      </c>
      <c r="AT316" s="228">
        <v>46210</v>
      </c>
      <c r="AU316" s="228">
        <v>46217</v>
      </c>
      <c r="AV316" s="1" t="s">
        <v>2054</v>
      </c>
      <c r="AW316" s="1" t="s">
        <v>196</v>
      </c>
      <c r="AX316" s="1" t="s">
        <v>196</v>
      </c>
      <c r="AY316" s="1" t="s">
        <v>710</v>
      </c>
      <c r="AZ316" s="1" t="s">
        <v>711</v>
      </c>
      <c r="BA316" s="1" t="s">
        <v>196</v>
      </c>
      <c r="BB316" s="228">
        <v>46217</v>
      </c>
      <c r="BC316" s="228">
        <v>46216</v>
      </c>
      <c r="BD316" s="1" t="s">
        <v>712</v>
      </c>
      <c r="BE316" s="228">
        <v>46217</v>
      </c>
      <c r="BF316" s="1" t="s">
        <v>712</v>
      </c>
      <c r="BG316" s="228">
        <v>46217</v>
      </c>
      <c r="BH316" s="1">
        <v>3600</v>
      </c>
      <c r="BI316" s="1">
        <v>3000</v>
      </c>
      <c r="BJ316" s="1" t="s">
        <v>2366</v>
      </c>
      <c r="BK316" s="1" t="s">
        <v>196</v>
      </c>
      <c r="BL316" s="1" t="s">
        <v>196</v>
      </c>
      <c r="BM316" s="1" t="s">
        <v>196</v>
      </c>
      <c r="BN316" s="1" t="s">
        <v>196</v>
      </c>
      <c r="BO316" s="1" t="s">
        <v>196</v>
      </c>
      <c r="BP316" s="1" t="s">
        <v>196</v>
      </c>
      <c r="BQ316" s="1" t="s">
        <v>196</v>
      </c>
      <c r="BR316" s="1" t="s">
        <v>196</v>
      </c>
      <c r="BS316" s="1" t="s">
        <v>196</v>
      </c>
      <c r="BT316" s="1" t="s">
        <v>2365</v>
      </c>
      <c r="BU316" s="1" t="s">
        <v>196</v>
      </c>
      <c r="BV316" s="1" t="s">
        <v>196</v>
      </c>
      <c r="BW316" s="1" t="s">
        <v>196</v>
      </c>
      <c r="BX316" s="1" t="s">
        <v>196</v>
      </c>
      <c r="BY316" s="1" t="s">
        <v>196</v>
      </c>
      <c r="BZ316" s="1" t="s">
        <v>196</v>
      </c>
      <c r="CA316" s="1" t="s">
        <v>196</v>
      </c>
      <c r="CB316" s="1" t="s">
        <v>196</v>
      </c>
      <c r="CC316" s="1" t="s">
        <v>196</v>
      </c>
      <c r="CD316" s="1" t="s">
        <v>809</v>
      </c>
      <c r="CE316" s="1" t="s">
        <v>196</v>
      </c>
      <c r="CF316" s="1" t="s">
        <v>196</v>
      </c>
      <c r="CG316" s="1" t="s">
        <v>196</v>
      </c>
      <c r="CH316" s="1" t="s">
        <v>196</v>
      </c>
      <c r="CI316" s="1" t="s">
        <v>196</v>
      </c>
      <c r="CJ316" s="1" t="s">
        <v>196</v>
      </c>
      <c r="CK316" s="1" t="s">
        <v>196</v>
      </c>
      <c r="CL316" s="1" t="s">
        <v>196</v>
      </c>
      <c r="CM316" s="1" t="s">
        <v>196</v>
      </c>
      <c r="CN316" s="1" t="s">
        <v>807</v>
      </c>
      <c r="CO316" s="1" t="s">
        <v>196</v>
      </c>
      <c r="CP316" s="1" t="s">
        <v>196</v>
      </c>
      <c r="CQ316" s="1" t="s">
        <v>196</v>
      </c>
      <c r="CR316" s="1" t="s">
        <v>196</v>
      </c>
      <c r="CS316" s="1" t="s">
        <v>196</v>
      </c>
      <c r="CT316" s="1" t="s">
        <v>196</v>
      </c>
      <c r="CU316" s="1" t="s">
        <v>196</v>
      </c>
      <c r="CV316" s="1" t="s">
        <v>196</v>
      </c>
      <c r="CW316" s="1" t="s">
        <v>196</v>
      </c>
      <c r="CX316" s="1" t="s">
        <v>3221</v>
      </c>
      <c r="CY316" s="1" t="s">
        <v>3222</v>
      </c>
      <c r="CZ316" s="1" t="s">
        <v>3222</v>
      </c>
      <c r="DA316" s="1" t="s">
        <v>3225</v>
      </c>
      <c r="DB316" s="1" t="s">
        <v>3438</v>
      </c>
      <c r="DC316" s="1" t="s">
        <v>707</v>
      </c>
      <c r="DD316" s="1" t="s">
        <v>751</v>
      </c>
      <c r="DE316" s="1" t="s">
        <v>707</v>
      </c>
      <c r="DF316" s="1" t="s">
        <v>796</v>
      </c>
      <c r="DG316" s="1" t="s">
        <v>797</v>
      </c>
    </row>
    <row r="317" spans="1:111">
      <c r="A317" s="232" t="s">
        <v>4537</v>
      </c>
      <c r="B317" s="1" t="s">
        <v>699</v>
      </c>
      <c r="C317" s="1" t="s">
        <v>700</v>
      </c>
      <c r="D317" s="1" t="s">
        <v>701</v>
      </c>
      <c r="E317" s="1" t="s">
        <v>702</v>
      </c>
      <c r="F317" s="1" t="s">
        <v>703</v>
      </c>
      <c r="G317" s="1" t="s">
        <v>704</v>
      </c>
      <c r="H317" s="228">
        <v>46210</v>
      </c>
      <c r="I317" s="1" t="s">
        <v>548</v>
      </c>
      <c r="J317" s="1" t="s">
        <v>2344</v>
      </c>
      <c r="K317" s="1" t="s">
        <v>2345</v>
      </c>
      <c r="L317" s="1" t="s">
        <v>716</v>
      </c>
      <c r="M317" s="1" t="s">
        <v>717</v>
      </c>
      <c r="N317" s="1" t="s">
        <v>705</v>
      </c>
      <c r="O317" s="1" t="s">
        <v>706</v>
      </c>
      <c r="P317" s="1" t="s">
        <v>196</v>
      </c>
      <c r="Q317" s="1" t="s">
        <v>196</v>
      </c>
      <c r="R317" s="229">
        <v>0</v>
      </c>
      <c r="S317" s="229">
        <v>0.44513888888888886</v>
      </c>
      <c r="T317" s="1" t="s">
        <v>707</v>
      </c>
      <c r="U317" s="1" t="s">
        <v>196</v>
      </c>
      <c r="V317" s="1" t="s">
        <v>196</v>
      </c>
      <c r="W317" s="1" t="s">
        <v>196</v>
      </c>
      <c r="X317" s="1" t="s">
        <v>196</v>
      </c>
      <c r="Y317" s="1" t="s">
        <v>196</v>
      </c>
      <c r="Z317" s="1" t="s">
        <v>196</v>
      </c>
      <c r="AA317" s="1" t="s">
        <v>754</v>
      </c>
      <c r="AB317" s="1" t="s">
        <v>707</v>
      </c>
      <c r="AC317" s="1" t="s">
        <v>915</v>
      </c>
      <c r="AD317" s="1" t="s">
        <v>2346</v>
      </c>
      <c r="AE317" s="1" t="s">
        <v>890</v>
      </c>
      <c r="AF317" s="1" t="s">
        <v>276</v>
      </c>
      <c r="AG317" s="1" t="s">
        <v>196</v>
      </c>
      <c r="AH317" s="1" t="s">
        <v>14</v>
      </c>
      <c r="AI317" s="1" t="s">
        <v>891</v>
      </c>
      <c r="AJ317" s="1" t="s">
        <v>276</v>
      </c>
      <c r="AK317" s="1" t="s">
        <v>196</v>
      </c>
      <c r="AL317" s="1" t="s">
        <v>14</v>
      </c>
      <c r="AM317" s="1">
        <v>3500</v>
      </c>
      <c r="AN317" s="1">
        <v>1750</v>
      </c>
      <c r="AO317" s="1">
        <v>1750</v>
      </c>
      <c r="AP317" s="1">
        <v>1750</v>
      </c>
      <c r="AQ317" s="1">
        <v>3500</v>
      </c>
      <c r="AR317" s="228">
        <v>46209</v>
      </c>
      <c r="AS317" s="228">
        <v>46211</v>
      </c>
      <c r="AT317" s="228">
        <v>46210</v>
      </c>
      <c r="AU317" s="228">
        <v>46210</v>
      </c>
      <c r="AV317" s="1" t="s">
        <v>704</v>
      </c>
      <c r="AW317" s="1" t="s">
        <v>196</v>
      </c>
      <c r="AX317" s="1" t="s">
        <v>196</v>
      </c>
      <c r="AY317" s="1" t="s">
        <v>710</v>
      </c>
      <c r="AZ317" s="1" t="s">
        <v>711</v>
      </c>
      <c r="BA317" s="1" t="s">
        <v>196</v>
      </c>
      <c r="BB317" s="228">
        <v>46211</v>
      </c>
      <c r="BC317" s="228">
        <v>46211</v>
      </c>
      <c r="BD317" s="1" t="s">
        <v>712</v>
      </c>
      <c r="BE317" s="228">
        <v>46210</v>
      </c>
      <c r="BF317" s="1" t="s">
        <v>712</v>
      </c>
      <c r="BG317" s="228">
        <v>46210</v>
      </c>
      <c r="BH317" s="1">
        <v>1750</v>
      </c>
      <c r="BI317" s="1">
        <v>3500</v>
      </c>
      <c r="BJ317" s="1" t="s">
        <v>892</v>
      </c>
      <c r="BK317" s="1" t="s">
        <v>196</v>
      </c>
      <c r="BL317" s="1" t="s">
        <v>196</v>
      </c>
      <c r="BM317" s="1" t="s">
        <v>196</v>
      </c>
      <c r="BN317" s="1" t="s">
        <v>196</v>
      </c>
      <c r="BO317" s="1" t="s">
        <v>196</v>
      </c>
      <c r="BP317" s="1" t="s">
        <v>196</v>
      </c>
      <c r="BQ317" s="1" t="s">
        <v>196</v>
      </c>
      <c r="BR317" s="1" t="s">
        <v>196</v>
      </c>
      <c r="BS317" s="1" t="s">
        <v>196</v>
      </c>
      <c r="BT317" s="1" t="s">
        <v>890</v>
      </c>
      <c r="BU317" s="1" t="s">
        <v>196</v>
      </c>
      <c r="BV317" s="1" t="s">
        <v>196</v>
      </c>
      <c r="BW317" s="1" t="s">
        <v>196</v>
      </c>
      <c r="BX317" s="1" t="s">
        <v>196</v>
      </c>
      <c r="BY317" s="1" t="s">
        <v>196</v>
      </c>
      <c r="BZ317" s="1" t="s">
        <v>196</v>
      </c>
      <c r="CA317" s="1" t="s">
        <v>196</v>
      </c>
      <c r="CB317" s="1" t="s">
        <v>196</v>
      </c>
      <c r="CC317" s="1" t="s">
        <v>196</v>
      </c>
      <c r="CD317" s="1" t="s">
        <v>893</v>
      </c>
      <c r="CE317" s="1" t="s">
        <v>196</v>
      </c>
      <c r="CF317" s="1" t="s">
        <v>196</v>
      </c>
      <c r="CG317" s="1" t="s">
        <v>196</v>
      </c>
      <c r="CH317" s="1" t="s">
        <v>196</v>
      </c>
      <c r="CI317" s="1" t="s">
        <v>196</v>
      </c>
      <c r="CJ317" s="1" t="s">
        <v>196</v>
      </c>
      <c r="CK317" s="1" t="s">
        <v>196</v>
      </c>
      <c r="CL317" s="1" t="s">
        <v>196</v>
      </c>
      <c r="CM317" s="1" t="s">
        <v>196</v>
      </c>
      <c r="CN317" s="1" t="s">
        <v>891</v>
      </c>
      <c r="CO317" s="1" t="s">
        <v>196</v>
      </c>
      <c r="CP317" s="1" t="s">
        <v>196</v>
      </c>
      <c r="CQ317" s="1" t="s">
        <v>196</v>
      </c>
      <c r="CR317" s="1" t="s">
        <v>196</v>
      </c>
      <c r="CS317" s="1" t="s">
        <v>196</v>
      </c>
      <c r="CT317" s="1" t="s">
        <v>196</v>
      </c>
      <c r="CU317" s="1" t="s">
        <v>196</v>
      </c>
      <c r="CV317" s="1" t="s">
        <v>196</v>
      </c>
      <c r="CW317" s="1" t="s">
        <v>196</v>
      </c>
      <c r="CX317" s="1" t="s">
        <v>3221</v>
      </c>
      <c r="CY317" s="1" t="s">
        <v>3222</v>
      </c>
      <c r="CZ317" s="1" t="s">
        <v>3222</v>
      </c>
      <c r="DA317" s="1" t="s">
        <v>3225</v>
      </c>
      <c r="DB317" s="1" t="s">
        <v>3241</v>
      </c>
      <c r="DC317" s="1" t="s">
        <v>707</v>
      </c>
      <c r="DD317" s="1" t="s">
        <v>754</v>
      </c>
      <c r="DE317" s="1" t="s">
        <v>707</v>
      </c>
      <c r="DF317" s="1" t="s">
        <v>705</v>
      </c>
      <c r="DG317" s="1" t="s">
        <v>706</v>
      </c>
    </row>
    <row r="318" spans="1:111">
      <c r="A318" s="232" t="s">
        <v>4537</v>
      </c>
      <c r="B318" s="1" t="s">
        <v>699</v>
      </c>
      <c r="C318" s="1" t="s">
        <v>700</v>
      </c>
      <c r="D318" s="1" t="s">
        <v>701</v>
      </c>
      <c r="E318" s="1" t="s">
        <v>702</v>
      </c>
      <c r="F318" s="1" t="s">
        <v>703</v>
      </c>
      <c r="G318" s="1" t="s">
        <v>704</v>
      </c>
      <c r="H318" s="228">
        <v>46210</v>
      </c>
      <c r="I318" s="1" t="s">
        <v>1928</v>
      </c>
      <c r="J318" s="1" t="s">
        <v>2347</v>
      </c>
      <c r="K318" s="1" t="s">
        <v>2348</v>
      </c>
      <c r="L318" s="1" t="s">
        <v>716</v>
      </c>
      <c r="M318" s="1" t="s">
        <v>717</v>
      </c>
      <c r="N318" s="1" t="s">
        <v>705</v>
      </c>
      <c r="O318" s="1" t="s">
        <v>706</v>
      </c>
      <c r="P318" s="1" t="s">
        <v>196</v>
      </c>
      <c r="Q318" s="1" t="s">
        <v>196</v>
      </c>
      <c r="R318" s="229">
        <v>0</v>
      </c>
      <c r="S318" s="229">
        <v>0.70833333333333337</v>
      </c>
      <c r="T318" s="1" t="s">
        <v>707</v>
      </c>
      <c r="U318" s="1" t="s">
        <v>196</v>
      </c>
      <c r="V318" s="1" t="s">
        <v>196</v>
      </c>
      <c r="W318" s="1" t="s">
        <v>196</v>
      </c>
      <c r="X318" s="1" t="s">
        <v>196</v>
      </c>
      <c r="Y318" s="1" t="s">
        <v>196</v>
      </c>
      <c r="Z318" s="1" t="s">
        <v>196</v>
      </c>
      <c r="AA318" s="1" t="s">
        <v>709</v>
      </c>
      <c r="AB318" s="1" t="s">
        <v>737</v>
      </c>
      <c r="AC318" s="1" t="s">
        <v>2349</v>
      </c>
      <c r="AD318" s="1" t="s">
        <v>2350</v>
      </c>
      <c r="AE318" s="1" t="s">
        <v>755</v>
      </c>
      <c r="AF318" s="1" t="s">
        <v>276</v>
      </c>
      <c r="AG318" s="1" t="s">
        <v>80</v>
      </c>
      <c r="AH318" s="1" t="s">
        <v>14</v>
      </c>
      <c r="AI318" s="1" t="s">
        <v>756</v>
      </c>
      <c r="AJ318" s="1" t="s">
        <v>276</v>
      </c>
      <c r="AK318" s="1" t="s">
        <v>80</v>
      </c>
      <c r="AL318" s="1" t="s">
        <v>14</v>
      </c>
      <c r="AM318" s="1">
        <v>20000</v>
      </c>
      <c r="AN318" s="1">
        <v>10000</v>
      </c>
      <c r="AO318" s="1">
        <v>4200</v>
      </c>
      <c r="AP318" s="1">
        <v>4200</v>
      </c>
      <c r="AQ318" s="1">
        <v>8400</v>
      </c>
      <c r="AR318" s="228">
        <v>46209</v>
      </c>
      <c r="AS318" s="228">
        <v>46212</v>
      </c>
      <c r="AT318" s="228">
        <v>46210</v>
      </c>
      <c r="AU318" s="228">
        <v>46211</v>
      </c>
      <c r="AV318" s="1" t="s">
        <v>704</v>
      </c>
      <c r="AW318" s="1" t="s">
        <v>196</v>
      </c>
      <c r="AX318" s="1" t="s">
        <v>196</v>
      </c>
      <c r="AY318" s="1" t="s">
        <v>710</v>
      </c>
      <c r="AZ318" s="1" t="s">
        <v>711</v>
      </c>
      <c r="BA318" s="1" t="s">
        <v>196</v>
      </c>
      <c r="BB318" s="228">
        <v>46212</v>
      </c>
      <c r="BC318" s="228">
        <v>46212</v>
      </c>
      <c r="BD318" s="1" t="s">
        <v>712</v>
      </c>
      <c r="BE318" s="228">
        <v>46211</v>
      </c>
      <c r="BF318" s="1" t="s">
        <v>712</v>
      </c>
      <c r="BG318" s="228">
        <v>46211</v>
      </c>
      <c r="BH318" s="1">
        <v>10000</v>
      </c>
      <c r="BI318" s="1">
        <v>20000</v>
      </c>
      <c r="BJ318" s="1" t="s">
        <v>757</v>
      </c>
      <c r="BK318" s="1" t="s">
        <v>196</v>
      </c>
      <c r="BL318" s="1" t="s">
        <v>196</v>
      </c>
      <c r="BM318" s="1" t="s">
        <v>196</v>
      </c>
      <c r="BN318" s="1" t="s">
        <v>196</v>
      </c>
      <c r="BO318" s="1" t="s">
        <v>196</v>
      </c>
      <c r="BP318" s="1" t="s">
        <v>196</v>
      </c>
      <c r="BQ318" s="1" t="s">
        <v>196</v>
      </c>
      <c r="BR318" s="1" t="s">
        <v>196</v>
      </c>
      <c r="BS318" s="1" t="s">
        <v>196</v>
      </c>
      <c r="BT318" s="1" t="s">
        <v>755</v>
      </c>
      <c r="BU318" s="1" t="s">
        <v>196</v>
      </c>
      <c r="BV318" s="1" t="s">
        <v>196</v>
      </c>
      <c r="BW318" s="1" t="s">
        <v>196</v>
      </c>
      <c r="BX318" s="1" t="s">
        <v>196</v>
      </c>
      <c r="BY318" s="1" t="s">
        <v>196</v>
      </c>
      <c r="BZ318" s="1" t="s">
        <v>196</v>
      </c>
      <c r="CA318" s="1" t="s">
        <v>196</v>
      </c>
      <c r="CB318" s="1" t="s">
        <v>196</v>
      </c>
      <c r="CC318" s="1" t="s">
        <v>196</v>
      </c>
      <c r="CD318" s="1" t="s">
        <v>758</v>
      </c>
      <c r="CE318" s="1" t="s">
        <v>196</v>
      </c>
      <c r="CF318" s="1" t="s">
        <v>196</v>
      </c>
      <c r="CG318" s="1" t="s">
        <v>196</v>
      </c>
      <c r="CH318" s="1" t="s">
        <v>196</v>
      </c>
      <c r="CI318" s="1" t="s">
        <v>196</v>
      </c>
      <c r="CJ318" s="1" t="s">
        <v>196</v>
      </c>
      <c r="CK318" s="1" t="s">
        <v>196</v>
      </c>
      <c r="CL318" s="1" t="s">
        <v>196</v>
      </c>
      <c r="CM318" s="1" t="s">
        <v>196</v>
      </c>
      <c r="CN318" s="1" t="s">
        <v>756</v>
      </c>
      <c r="CO318" s="1" t="s">
        <v>196</v>
      </c>
      <c r="CP318" s="1" t="s">
        <v>196</v>
      </c>
      <c r="CQ318" s="1" t="s">
        <v>196</v>
      </c>
      <c r="CR318" s="1" t="s">
        <v>196</v>
      </c>
      <c r="CS318" s="1" t="s">
        <v>196</v>
      </c>
      <c r="CT318" s="1" t="s">
        <v>196</v>
      </c>
      <c r="CU318" s="1" t="s">
        <v>196</v>
      </c>
      <c r="CV318" s="1" t="s">
        <v>196</v>
      </c>
      <c r="CW318" s="1" t="s">
        <v>196</v>
      </c>
      <c r="CX318" s="1" t="s">
        <v>3221</v>
      </c>
      <c r="CY318" s="1" t="s">
        <v>3222</v>
      </c>
      <c r="CZ318" s="1" t="s">
        <v>3222</v>
      </c>
      <c r="DA318" s="1" t="s">
        <v>3229</v>
      </c>
      <c r="DB318" s="1" t="s">
        <v>3224</v>
      </c>
      <c r="DC318" s="1" t="s">
        <v>737</v>
      </c>
      <c r="DD318" s="1" t="s">
        <v>709</v>
      </c>
      <c r="DE318" s="1" t="s">
        <v>707</v>
      </c>
      <c r="DF318" s="1" t="s">
        <v>705</v>
      </c>
      <c r="DG318" s="1" t="s">
        <v>706</v>
      </c>
    </row>
    <row r="319" spans="1:111">
      <c r="A319" s="232" t="s">
        <v>4537</v>
      </c>
      <c r="B319" s="1" t="s">
        <v>699</v>
      </c>
      <c r="C319" s="1" t="s">
        <v>700</v>
      </c>
      <c r="D319" s="1" t="s">
        <v>701</v>
      </c>
      <c r="E319" s="1" t="s">
        <v>702</v>
      </c>
      <c r="F319" s="1" t="s">
        <v>783</v>
      </c>
      <c r="G319" s="1" t="s">
        <v>42</v>
      </c>
      <c r="H319" s="228">
        <v>46210</v>
      </c>
      <c r="I319" s="1" t="s">
        <v>221</v>
      </c>
      <c r="J319" s="1" t="s">
        <v>2355</v>
      </c>
      <c r="K319" s="1" t="s">
        <v>2356</v>
      </c>
      <c r="L319" s="1" t="s">
        <v>716</v>
      </c>
      <c r="M319" s="1" t="s">
        <v>717</v>
      </c>
      <c r="N319" s="1" t="s">
        <v>705</v>
      </c>
      <c r="O319" s="1" t="s">
        <v>706</v>
      </c>
      <c r="P319" s="1" t="s">
        <v>196</v>
      </c>
      <c r="Q319" s="1" t="s">
        <v>196</v>
      </c>
      <c r="R319" s="229">
        <v>0</v>
      </c>
      <c r="S319" s="229">
        <v>0.48541666666666666</v>
      </c>
      <c r="T319" s="1" t="s">
        <v>707</v>
      </c>
      <c r="U319" s="1" t="s">
        <v>196</v>
      </c>
      <c r="V319" s="1" t="s">
        <v>196</v>
      </c>
      <c r="W319" s="1" t="s">
        <v>196</v>
      </c>
      <c r="X319" s="1" t="s">
        <v>196</v>
      </c>
      <c r="Y319" s="1" t="s">
        <v>196</v>
      </c>
      <c r="Z319" s="1" t="s">
        <v>196</v>
      </c>
      <c r="AA319" s="1" t="s">
        <v>707</v>
      </c>
      <c r="AB319" s="1" t="s">
        <v>743</v>
      </c>
      <c r="AC319" s="1" t="s">
        <v>1153</v>
      </c>
      <c r="AD319" s="1" t="s">
        <v>1205</v>
      </c>
      <c r="AE319" s="1" t="s">
        <v>733</v>
      </c>
      <c r="AF319" s="1" t="s">
        <v>276</v>
      </c>
      <c r="AG319" s="1" t="s">
        <v>13</v>
      </c>
      <c r="AH319" s="1" t="s">
        <v>14</v>
      </c>
      <c r="AI319" s="1" t="s">
        <v>969</v>
      </c>
      <c r="AJ319" s="1" t="s">
        <v>276</v>
      </c>
      <c r="AK319" s="1" t="s">
        <v>13</v>
      </c>
      <c r="AL319" s="1" t="s">
        <v>14</v>
      </c>
      <c r="AM319" s="1">
        <v>600</v>
      </c>
      <c r="AN319" s="1">
        <v>600</v>
      </c>
      <c r="AO319" s="1">
        <v>600</v>
      </c>
      <c r="AP319" s="1">
        <v>600</v>
      </c>
      <c r="AQ319" s="1">
        <v>600</v>
      </c>
      <c r="AR319" s="228">
        <v>46209</v>
      </c>
      <c r="AS319" s="228">
        <v>46211</v>
      </c>
      <c r="AT319" s="228">
        <v>46210</v>
      </c>
      <c r="AU319" s="228">
        <v>46210</v>
      </c>
      <c r="AV319" s="1" t="s">
        <v>42</v>
      </c>
      <c r="AW319" s="1" t="s">
        <v>196</v>
      </c>
      <c r="AX319" s="1" t="s">
        <v>2357</v>
      </c>
      <c r="AY319" s="1" t="s">
        <v>710</v>
      </c>
      <c r="AZ319" s="1" t="s">
        <v>711</v>
      </c>
      <c r="BA319" s="1" t="s">
        <v>196</v>
      </c>
      <c r="BB319" s="228">
        <v>46211</v>
      </c>
      <c r="BC319" s="228">
        <v>46211</v>
      </c>
      <c r="BD319" s="1" t="s">
        <v>712</v>
      </c>
      <c r="BE319" s="228">
        <v>46210</v>
      </c>
      <c r="BF319" s="1" t="s">
        <v>712</v>
      </c>
      <c r="BG319" s="228">
        <v>46210</v>
      </c>
      <c r="BH319" s="1">
        <v>600</v>
      </c>
      <c r="BI319" s="1">
        <v>600</v>
      </c>
      <c r="BJ319" s="1" t="s">
        <v>1062</v>
      </c>
      <c r="BK319" s="1" t="s">
        <v>196</v>
      </c>
      <c r="BL319" s="1" t="s">
        <v>196</v>
      </c>
      <c r="BM319" s="1" t="s">
        <v>196</v>
      </c>
      <c r="BN319" s="1" t="s">
        <v>196</v>
      </c>
      <c r="BO319" s="1" t="s">
        <v>196</v>
      </c>
      <c r="BP319" s="1" t="s">
        <v>196</v>
      </c>
      <c r="BQ319" s="1" t="s">
        <v>196</v>
      </c>
      <c r="BR319" s="1" t="s">
        <v>196</v>
      </c>
      <c r="BS319" s="1" t="s">
        <v>196</v>
      </c>
      <c r="BT319" s="1" t="s">
        <v>733</v>
      </c>
      <c r="BU319" s="1" t="s">
        <v>196</v>
      </c>
      <c r="BV319" s="1" t="s">
        <v>196</v>
      </c>
      <c r="BW319" s="1" t="s">
        <v>196</v>
      </c>
      <c r="BX319" s="1" t="s">
        <v>196</v>
      </c>
      <c r="BY319" s="1" t="s">
        <v>196</v>
      </c>
      <c r="BZ319" s="1" t="s">
        <v>196</v>
      </c>
      <c r="CA319" s="1" t="s">
        <v>196</v>
      </c>
      <c r="CB319" s="1" t="s">
        <v>196</v>
      </c>
      <c r="CC319" s="1" t="s">
        <v>196</v>
      </c>
      <c r="CD319" s="1" t="s">
        <v>970</v>
      </c>
      <c r="CE319" s="1" t="s">
        <v>196</v>
      </c>
      <c r="CF319" s="1" t="s">
        <v>196</v>
      </c>
      <c r="CG319" s="1" t="s">
        <v>196</v>
      </c>
      <c r="CH319" s="1" t="s">
        <v>196</v>
      </c>
      <c r="CI319" s="1" t="s">
        <v>196</v>
      </c>
      <c r="CJ319" s="1" t="s">
        <v>196</v>
      </c>
      <c r="CK319" s="1" t="s">
        <v>196</v>
      </c>
      <c r="CL319" s="1" t="s">
        <v>196</v>
      </c>
      <c r="CM319" s="1" t="s">
        <v>196</v>
      </c>
      <c r="CN319" s="1" t="s">
        <v>969</v>
      </c>
      <c r="CO319" s="1" t="s">
        <v>196</v>
      </c>
      <c r="CP319" s="1" t="s">
        <v>196</v>
      </c>
      <c r="CQ319" s="1" t="s">
        <v>196</v>
      </c>
      <c r="CR319" s="1" t="s">
        <v>196</v>
      </c>
      <c r="CS319" s="1" t="s">
        <v>196</v>
      </c>
      <c r="CT319" s="1" t="s">
        <v>196</v>
      </c>
      <c r="CU319" s="1" t="s">
        <v>196</v>
      </c>
      <c r="CV319" s="1" t="s">
        <v>196</v>
      </c>
      <c r="CW319" s="1" t="s">
        <v>196</v>
      </c>
      <c r="CX319" s="1" t="s">
        <v>3221</v>
      </c>
      <c r="CY319" s="1" t="s">
        <v>3222</v>
      </c>
      <c r="CZ319" s="1" t="s">
        <v>3222</v>
      </c>
      <c r="DA319" s="1" t="s">
        <v>3241</v>
      </c>
      <c r="DB319" s="1" t="s">
        <v>3229</v>
      </c>
      <c r="DC319" s="1" t="s">
        <v>743</v>
      </c>
      <c r="DD319" s="1" t="s">
        <v>707</v>
      </c>
      <c r="DE319" s="1" t="s">
        <v>707</v>
      </c>
      <c r="DF319" s="1" t="s">
        <v>705</v>
      </c>
      <c r="DG319" s="1" t="s">
        <v>706</v>
      </c>
    </row>
    <row r="320" spans="1:111">
      <c r="A320" s="232" t="s">
        <v>4537</v>
      </c>
      <c r="B320" s="1" t="s">
        <v>699</v>
      </c>
      <c r="C320" s="1" t="s">
        <v>700</v>
      </c>
      <c r="D320" s="1" t="s">
        <v>785</v>
      </c>
      <c r="E320" s="1" t="s">
        <v>786</v>
      </c>
      <c r="F320" s="1" t="s">
        <v>787</v>
      </c>
      <c r="G320" s="1" t="s">
        <v>36</v>
      </c>
      <c r="H320" s="228">
        <v>46210</v>
      </c>
      <c r="I320" s="1" t="s">
        <v>259</v>
      </c>
      <c r="J320" s="1" t="s">
        <v>2382</v>
      </c>
      <c r="K320" s="1" t="s">
        <v>2385</v>
      </c>
      <c r="L320" s="1" t="s">
        <v>788</v>
      </c>
      <c r="M320" s="1" t="s">
        <v>789</v>
      </c>
      <c r="N320" s="1" t="s">
        <v>776</v>
      </c>
      <c r="O320" s="1" t="s">
        <v>777</v>
      </c>
      <c r="P320" s="1" t="s">
        <v>196</v>
      </c>
      <c r="Q320" s="1" t="s">
        <v>196</v>
      </c>
      <c r="R320" s="229">
        <v>0</v>
      </c>
      <c r="S320" s="229">
        <v>0.47569444444444442</v>
      </c>
      <c r="T320" s="1" t="s">
        <v>707</v>
      </c>
      <c r="U320" s="1" t="s">
        <v>196</v>
      </c>
      <c r="V320" s="1" t="s">
        <v>196</v>
      </c>
      <c r="W320" s="1" t="s">
        <v>196</v>
      </c>
      <c r="X320" s="1" t="s">
        <v>196</v>
      </c>
      <c r="Y320" s="1" t="s">
        <v>196</v>
      </c>
      <c r="Z320" s="1" t="s">
        <v>196</v>
      </c>
      <c r="AA320" s="1" t="s">
        <v>745</v>
      </c>
      <c r="AB320" s="1" t="s">
        <v>707</v>
      </c>
      <c r="AC320" s="1" t="s">
        <v>825</v>
      </c>
      <c r="AD320" s="1" t="s">
        <v>791</v>
      </c>
      <c r="AE320" s="1" t="s">
        <v>878</v>
      </c>
      <c r="AF320" s="1" t="s">
        <v>276</v>
      </c>
      <c r="AG320" s="1" t="s">
        <v>196</v>
      </c>
      <c r="AH320" s="1" t="s">
        <v>105</v>
      </c>
      <c r="AI320" s="1" t="s">
        <v>906</v>
      </c>
      <c r="AJ320" s="1" t="s">
        <v>276</v>
      </c>
      <c r="AK320" s="1" t="s">
        <v>196</v>
      </c>
      <c r="AL320" s="1" t="s">
        <v>122</v>
      </c>
      <c r="AM320" s="1">
        <v>6000</v>
      </c>
      <c r="AN320" s="1">
        <v>6000</v>
      </c>
      <c r="AO320" s="1">
        <v>3000</v>
      </c>
      <c r="AP320" s="1">
        <v>3000</v>
      </c>
      <c r="AQ320" s="1">
        <v>3000</v>
      </c>
      <c r="AR320" s="228">
        <v>46206</v>
      </c>
      <c r="AS320" s="228">
        <v>46216</v>
      </c>
      <c r="AT320" s="228">
        <v>46209</v>
      </c>
      <c r="AU320" s="228">
        <v>46210</v>
      </c>
      <c r="AV320" s="1" t="s">
        <v>491</v>
      </c>
      <c r="AW320" s="1" t="s">
        <v>196</v>
      </c>
      <c r="AX320" s="1" t="s">
        <v>196</v>
      </c>
      <c r="AY320" s="1" t="s">
        <v>710</v>
      </c>
      <c r="AZ320" s="1" t="s">
        <v>711</v>
      </c>
      <c r="BA320" s="1" t="s">
        <v>196</v>
      </c>
      <c r="BB320" s="228">
        <v>46216</v>
      </c>
      <c r="BC320" s="228">
        <v>46216</v>
      </c>
      <c r="BD320" s="1" t="s">
        <v>712</v>
      </c>
      <c r="BE320" s="228">
        <v>46210</v>
      </c>
      <c r="BF320" s="1" t="s">
        <v>712</v>
      </c>
      <c r="BG320" s="228">
        <v>46213</v>
      </c>
      <c r="BH320" s="1">
        <v>6000</v>
      </c>
      <c r="BI320" s="1">
        <v>6000</v>
      </c>
      <c r="BJ320" s="1" t="s">
        <v>879</v>
      </c>
      <c r="BK320" s="1" t="s">
        <v>196</v>
      </c>
      <c r="BL320" s="1" t="s">
        <v>196</v>
      </c>
      <c r="BM320" s="1" t="s">
        <v>196</v>
      </c>
      <c r="BN320" s="1" t="s">
        <v>196</v>
      </c>
      <c r="BO320" s="1" t="s">
        <v>196</v>
      </c>
      <c r="BP320" s="1" t="s">
        <v>196</v>
      </c>
      <c r="BQ320" s="1" t="s">
        <v>196</v>
      </c>
      <c r="BR320" s="1" t="s">
        <v>196</v>
      </c>
      <c r="BS320" s="1" t="s">
        <v>196</v>
      </c>
      <c r="BT320" s="1" t="s">
        <v>878</v>
      </c>
      <c r="BU320" s="1" t="s">
        <v>196</v>
      </c>
      <c r="BV320" s="1" t="s">
        <v>196</v>
      </c>
      <c r="BW320" s="1" t="s">
        <v>196</v>
      </c>
      <c r="BX320" s="1" t="s">
        <v>196</v>
      </c>
      <c r="BY320" s="1" t="s">
        <v>196</v>
      </c>
      <c r="BZ320" s="1" t="s">
        <v>196</v>
      </c>
      <c r="CA320" s="1" t="s">
        <v>196</v>
      </c>
      <c r="CB320" s="1" t="s">
        <v>196</v>
      </c>
      <c r="CC320" s="1" t="s">
        <v>196</v>
      </c>
      <c r="CD320" s="1" t="s">
        <v>907</v>
      </c>
      <c r="CE320" s="1" t="s">
        <v>196</v>
      </c>
      <c r="CF320" s="1" t="s">
        <v>196</v>
      </c>
      <c r="CG320" s="1" t="s">
        <v>196</v>
      </c>
      <c r="CH320" s="1" t="s">
        <v>196</v>
      </c>
      <c r="CI320" s="1" t="s">
        <v>196</v>
      </c>
      <c r="CJ320" s="1" t="s">
        <v>196</v>
      </c>
      <c r="CK320" s="1" t="s">
        <v>196</v>
      </c>
      <c r="CL320" s="1" t="s">
        <v>196</v>
      </c>
      <c r="CM320" s="1" t="s">
        <v>196</v>
      </c>
      <c r="CN320" s="1" t="s">
        <v>906</v>
      </c>
      <c r="CO320" s="1" t="s">
        <v>196</v>
      </c>
      <c r="CP320" s="1" t="s">
        <v>196</v>
      </c>
      <c r="CQ320" s="1" t="s">
        <v>196</v>
      </c>
      <c r="CR320" s="1" t="s">
        <v>196</v>
      </c>
      <c r="CS320" s="1" t="s">
        <v>196</v>
      </c>
      <c r="CT320" s="1" t="s">
        <v>196</v>
      </c>
      <c r="CU320" s="1" t="s">
        <v>196</v>
      </c>
      <c r="CV320" s="1" t="s">
        <v>196</v>
      </c>
      <c r="CW320" s="1" t="s">
        <v>196</v>
      </c>
      <c r="CX320" s="1" t="s">
        <v>3221</v>
      </c>
      <c r="CY320" s="1" t="s">
        <v>3222</v>
      </c>
      <c r="CZ320" s="1" t="s">
        <v>3222</v>
      </c>
      <c r="DA320" s="1" t="s">
        <v>3225</v>
      </c>
      <c r="DB320" s="1" t="s">
        <v>3288</v>
      </c>
      <c r="DC320" s="1" t="s">
        <v>707</v>
      </c>
      <c r="DD320" s="1" t="s">
        <v>745</v>
      </c>
      <c r="DE320" s="1" t="s">
        <v>707</v>
      </c>
      <c r="DF320" s="1" t="s">
        <v>788</v>
      </c>
      <c r="DG320" s="1" t="s">
        <v>789</v>
      </c>
    </row>
    <row r="321" spans="1:111">
      <c r="A321" s="232" t="s">
        <v>4537</v>
      </c>
      <c r="B321" s="1" t="s">
        <v>699</v>
      </c>
      <c r="C321" s="1" t="s">
        <v>700</v>
      </c>
      <c r="D321" s="1" t="s">
        <v>785</v>
      </c>
      <c r="E321" s="1" t="s">
        <v>786</v>
      </c>
      <c r="F321" s="1" t="s">
        <v>787</v>
      </c>
      <c r="G321" s="1" t="s">
        <v>36</v>
      </c>
      <c r="H321" s="228">
        <v>46210</v>
      </c>
      <c r="I321" s="1" t="s">
        <v>128</v>
      </c>
      <c r="J321" s="1" t="s">
        <v>2386</v>
      </c>
      <c r="K321" s="1" t="s">
        <v>2387</v>
      </c>
      <c r="L321" s="1" t="s">
        <v>788</v>
      </c>
      <c r="M321" s="1" t="s">
        <v>789</v>
      </c>
      <c r="N321" s="1" t="s">
        <v>776</v>
      </c>
      <c r="O321" s="1" t="s">
        <v>777</v>
      </c>
      <c r="P321" s="1" t="s">
        <v>196</v>
      </c>
      <c r="Q321" s="1" t="s">
        <v>196</v>
      </c>
      <c r="R321" s="229">
        <v>0</v>
      </c>
      <c r="S321" s="229">
        <v>0.70833333333333337</v>
      </c>
      <c r="T321" s="1" t="s">
        <v>707</v>
      </c>
      <c r="U321" s="1" t="s">
        <v>196</v>
      </c>
      <c r="V321" s="1" t="s">
        <v>196</v>
      </c>
      <c r="W321" s="1" t="s">
        <v>196</v>
      </c>
      <c r="X321" s="1" t="s">
        <v>196</v>
      </c>
      <c r="Y321" s="1" t="s">
        <v>196</v>
      </c>
      <c r="Z321" s="1" t="s">
        <v>196</v>
      </c>
      <c r="AA321" s="1" t="s">
        <v>745</v>
      </c>
      <c r="AB321" s="1" t="s">
        <v>708</v>
      </c>
      <c r="AC321" s="1" t="s">
        <v>1035</v>
      </c>
      <c r="AD321" s="1" t="s">
        <v>791</v>
      </c>
      <c r="AE321" s="1" t="s">
        <v>806</v>
      </c>
      <c r="AF321" s="1" t="s">
        <v>276</v>
      </c>
      <c r="AG321" s="1" t="s">
        <v>196</v>
      </c>
      <c r="AH321" s="1" t="s">
        <v>105</v>
      </c>
      <c r="AI321" s="1" t="s">
        <v>807</v>
      </c>
      <c r="AJ321" s="1" t="s">
        <v>276</v>
      </c>
      <c r="AK321" s="1" t="s">
        <v>196</v>
      </c>
      <c r="AL321" s="1" t="s">
        <v>122</v>
      </c>
      <c r="AM321" s="1">
        <v>5400</v>
      </c>
      <c r="AN321" s="1">
        <v>6000</v>
      </c>
      <c r="AO321" s="1">
        <v>4500</v>
      </c>
      <c r="AP321" s="1">
        <v>4500</v>
      </c>
      <c r="AQ321" s="1">
        <v>4500</v>
      </c>
      <c r="AR321" s="228">
        <v>46209</v>
      </c>
      <c r="AS321" s="228">
        <v>46217</v>
      </c>
      <c r="AT321" s="228">
        <v>46210</v>
      </c>
      <c r="AU321" s="228">
        <v>46211</v>
      </c>
      <c r="AV321" s="1" t="s">
        <v>491</v>
      </c>
      <c r="AW321" s="1" t="s">
        <v>196</v>
      </c>
      <c r="AX321" s="1" t="s">
        <v>196</v>
      </c>
      <c r="AY321" s="1" t="s">
        <v>710</v>
      </c>
      <c r="AZ321" s="1" t="s">
        <v>711</v>
      </c>
      <c r="BA321" s="1" t="s">
        <v>196</v>
      </c>
      <c r="BB321" s="228">
        <v>46217</v>
      </c>
      <c r="BC321" s="228">
        <v>46217</v>
      </c>
      <c r="BD321" s="1" t="s">
        <v>712</v>
      </c>
      <c r="BE321" s="228">
        <v>46212</v>
      </c>
      <c r="BF321" s="1" t="s">
        <v>712</v>
      </c>
      <c r="BG321" s="228">
        <v>46230</v>
      </c>
      <c r="BH321" s="1">
        <v>6000</v>
      </c>
      <c r="BI321" s="1">
        <v>5400</v>
      </c>
      <c r="BJ321" s="1" t="s">
        <v>808</v>
      </c>
      <c r="BK321" s="1" t="s">
        <v>196</v>
      </c>
      <c r="BL321" s="1" t="s">
        <v>196</v>
      </c>
      <c r="BM321" s="1" t="s">
        <v>196</v>
      </c>
      <c r="BN321" s="1" t="s">
        <v>196</v>
      </c>
      <c r="BO321" s="1" t="s">
        <v>196</v>
      </c>
      <c r="BP321" s="1" t="s">
        <v>196</v>
      </c>
      <c r="BQ321" s="1" t="s">
        <v>196</v>
      </c>
      <c r="BR321" s="1" t="s">
        <v>196</v>
      </c>
      <c r="BS321" s="1" t="s">
        <v>196</v>
      </c>
      <c r="BT321" s="1" t="s">
        <v>806</v>
      </c>
      <c r="BU321" s="1" t="s">
        <v>196</v>
      </c>
      <c r="BV321" s="1" t="s">
        <v>196</v>
      </c>
      <c r="BW321" s="1" t="s">
        <v>196</v>
      </c>
      <c r="BX321" s="1" t="s">
        <v>196</v>
      </c>
      <c r="BY321" s="1" t="s">
        <v>196</v>
      </c>
      <c r="BZ321" s="1" t="s">
        <v>196</v>
      </c>
      <c r="CA321" s="1" t="s">
        <v>196</v>
      </c>
      <c r="CB321" s="1" t="s">
        <v>196</v>
      </c>
      <c r="CC321" s="1" t="s">
        <v>196</v>
      </c>
      <c r="CD321" s="1" t="s">
        <v>809</v>
      </c>
      <c r="CE321" s="1" t="s">
        <v>196</v>
      </c>
      <c r="CF321" s="1" t="s">
        <v>196</v>
      </c>
      <c r="CG321" s="1" t="s">
        <v>196</v>
      </c>
      <c r="CH321" s="1" t="s">
        <v>196</v>
      </c>
      <c r="CI321" s="1" t="s">
        <v>196</v>
      </c>
      <c r="CJ321" s="1" t="s">
        <v>196</v>
      </c>
      <c r="CK321" s="1" t="s">
        <v>196</v>
      </c>
      <c r="CL321" s="1" t="s">
        <v>196</v>
      </c>
      <c r="CM321" s="1" t="s">
        <v>196</v>
      </c>
      <c r="CN321" s="1" t="s">
        <v>807</v>
      </c>
      <c r="CO321" s="1" t="s">
        <v>196</v>
      </c>
      <c r="CP321" s="1" t="s">
        <v>196</v>
      </c>
      <c r="CQ321" s="1" t="s">
        <v>196</v>
      </c>
      <c r="CR321" s="1" t="s">
        <v>196</v>
      </c>
      <c r="CS321" s="1" t="s">
        <v>196</v>
      </c>
      <c r="CT321" s="1" t="s">
        <v>196</v>
      </c>
      <c r="CU321" s="1" t="s">
        <v>196</v>
      </c>
      <c r="CV321" s="1" t="s">
        <v>196</v>
      </c>
      <c r="CW321" s="1" t="s">
        <v>196</v>
      </c>
      <c r="CX321" s="1" t="s">
        <v>3221</v>
      </c>
      <c r="CY321" s="1" t="s">
        <v>3222</v>
      </c>
      <c r="CZ321" s="1" t="s">
        <v>3222</v>
      </c>
      <c r="DA321" s="1" t="s">
        <v>3288</v>
      </c>
      <c r="DB321" s="1" t="s">
        <v>3224</v>
      </c>
      <c r="DC321" s="1" t="s">
        <v>708</v>
      </c>
      <c r="DD321" s="1" t="s">
        <v>745</v>
      </c>
      <c r="DE321" s="1" t="s">
        <v>707</v>
      </c>
      <c r="DF321" s="1" t="s">
        <v>788</v>
      </c>
      <c r="DG321" s="1" t="s">
        <v>789</v>
      </c>
    </row>
    <row r="322" spans="1:111">
      <c r="A322" s="232" t="s">
        <v>4537</v>
      </c>
      <c r="B322" s="1" t="s">
        <v>699</v>
      </c>
      <c r="C322" s="1" t="s">
        <v>700</v>
      </c>
      <c r="D322" s="1" t="s">
        <v>863</v>
      </c>
      <c r="E322" s="1" t="s">
        <v>864</v>
      </c>
      <c r="F322" s="1" t="s">
        <v>783</v>
      </c>
      <c r="G322" s="1" t="s">
        <v>42</v>
      </c>
      <c r="H322" s="228">
        <v>46210</v>
      </c>
      <c r="I322" s="1" t="s">
        <v>857</v>
      </c>
      <c r="J322" s="1" t="s">
        <v>2505</v>
      </c>
      <c r="K322" s="1" t="s">
        <v>2506</v>
      </c>
      <c r="L322" s="1" t="s">
        <v>713</v>
      </c>
      <c r="M322" s="1" t="s">
        <v>714</v>
      </c>
      <c r="N322" s="1" t="s">
        <v>716</v>
      </c>
      <c r="O322" s="1" t="s">
        <v>717</v>
      </c>
      <c r="P322" s="1" t="s">
        <v>196</v>
      </c>
      <c r="Q322" s="1" t="s">
        <v>196</v>
      </c>
      <c r="R322" s="229">
        <v>0</v>
      </c>
      <c r="S322" s="229">
        <v>0.70833333333333337</v>
      </c>
      <c r="T322" s="1" t="s">
        <v>707</v>
      </c>
      <c r="U322" s="1" t="s">
        <v>196</v>
      </c>
      <c r="V322" s="1" t="s">
        <v>196</v>
      </c>
      <c r="W322" s="1" t="s">
        <v>196</v>
      </c>
      <c r="X322" s="1" t="s">
        <v>196</v>
      </c>
      <c r="Y322" s="1" t="s">
        <v>196</v>
      </c>
      <c r="Z322" s="1" t="s">
        <v>196</v>
      </c>
      <c r="AA322" s="1" t="s">
        <v>707</v>
      </c>
      <c r="AB322" s="1" t="s">
        <v>707</v>
      </c>
      <c r="AC322" s="1" t="s">
        <v>707</v>
      </c>
      <c r="AD322" s="1" t="s">
        <v>707</v>
      </c>
      <c r="AE322" s="1" t="s">
        <v>935</v>
      </c>
      <c r="AF322" s="1" t="s">
        <v>276</v>
      </c>
      <c r="AG322" s="1" t="s">
        <v>125</v>
      </c>
      <c r="AH322" s="1" t="s">
        <v>14</v>
      </c>
      <c r="AI322" s="1" t="s">
        <v>865</v>
      </c>
      <c r="AJ322" s="1" t="s">
        <v>276</v>
      </c>
      <c r="AK322" s="1" t="s">
        <v>125</v>
      </c>
      <c r="AL322" s="1" t="s">
        <v>14</v>
      </c>
      <c r="AM322" s="1">
        <v>400</v>
      </c>
      <c r="AN322" s="1">
        <v>400</v>
      </c>
      <c r="AO322" s="1">
        <v>400</v>
      </c>
      <c r="AP322" s="1">
        <v>400</v>
      </c>
      <c r="AQ322" s="1">
        <v>400</v>
      </c>
      <c r="AR322" s="228">
        <v>46209</v>
      </c>
      <c r="AS322" s="228">
        <v>46213</v>
      </c>
      <c r="AT322" s="228">
        <v>46210</v>
      </c>
      <c r="AU322" s="228">
        <v>46210</v>
      </c>
      <c r="AV322" s="1" t="s">
        <v>866</v>
      </c>
      <c r="AW322" s="1" t="s">
        <v>196</v>
      </c>
      <c r="AX322" s="1" t="s">
        <v>196</v>
      </c>
      <c r="AY322" s="1" t="s">
        <v>710</v>
      </c>
      <c r="AZ322" s="1" t="s">
        <v>711</v>
      </c>
      <c r="BA322" s="1" t="s">
        <v>196</v>
      </c>
      <c r="BB322" s="228">
        <v>46213</v>
      </c>
      <c r="BC322" s="228">
        <v>46213</v>
      </c>
      <c r="BD322" s="1" t="s">
        <v>712</v>
      </c>
      <c r="BE322" s="228">
        <v>46210</v>
      </c>
      <c r="BF322" s="1" t="s">
        <v>712</v>
      </c>
      <c r="BG322" s="228">
        <v>46210</v>
      </c>
      <c r="BH322" s="1">
        <v>400</v>
      </c>
      <c r="BI322" s="1">
        <v>400</v>
      </c>
      <c r="BJ322" s="1" t="s">
        <v>932</v>
      </c>
      <c r="BK322" s="1" t="s">
        <v>196</v>
      </c>
      <c r="BL322" s="1" t="s">
        <v>196</v>
      </c>
      <c r="BM322" s="1" t="s">
        <v>196</v>
      </c>
      <c r="BN322" s="1" t="s">
        <v>196</v>
      </c>
      <c r="BO322" s="1" t="s">
        <v>196</v>
      </c>
      <c r="BP322" s="1" t="s">
        <v>196</v>
      </c>
      <c r="BQ322" s="1" t="s">
        <v>196</v>
      </c>
      <c r="BR322" s="1" t="s">
        <v>196</v>
      </c>
      <c r="BS322" s="1" t="s">
        <v>196</v>
      </c>
      <c r="BT322" s="1" t="s">
        <v>935</v>
      </c>
      <c r="BU322" s="1" t="s">
        <v>196</v>
      </c>
      <c r="BV322" s="1" t="s">
        <v>196</v>
      </c>
      <c r="BW322" s="1" t="s">
        <v>196</v>
      </c>
      <c r="BX322" s="1" t="s">
        <v>196</v>
      </c>
      <c r="BY322" s="1" t="s">
        <v>196</v>
      </c>
      <c r="BZ322" s="1" t="s">
        <v>196</v>
      </c>
      <c r="CA322" s="1" t="s">
        <v>196</v>
      </c>
      <c r="CB322" s="1" t="s">
        <v>196</v>
      </c>
      <c r="CC322" s="1" t="s">
        <v>196</v>
      </c>
      <c r="CD322" s="1" t="s">
        <v>867</v>
      </c>
      <c r="CE322" s="1" t="s">
        <v>196</v>
      </c>
      <c r="CF322" s="1" t="s">
        <v>196</v>
      </c>
      <c r="CG322" s="1" t="s">
        <v>196</v>
      </c>
      <c r="CH322" s="1" t="s">
        <v>196</v>
      </c>
      <c r="CI322" s="1" t="s">
        <v>196</v>
      </c>
      <c r="CJ322" s="1" t="s">
        <v>196</v>
      </c>
      <c r="CK322" s="1" t="s">
        <v>196</v>
      </c>
      <c r="CL322" s="1" t="s">
        <v>196</v>
      </c>
      <c r="CM322" s="1" t="s">
        <v>196</v>
      </c>
      <c r="CN322" s="1" t="s">
        <v>865</v>
      </c>
      <c r="CO322" s="1" t="s">
        <v>196</v>
      </c>
      <c r="CP322" s="1" t="s">
        <v>196</v>
      </c>
      <c r="CQ322" s="1" t="s">
        <v>196</v>
      </c>
      <c r="CR322" s="1" t="s">
        <v>196</v>
      </c>
      <c r="CS322" s="1" t="s">
        <v>196</v>
      </c>
      <c r="CT322" s="1" t="s">
        <v>196</v>
      </c>
      <c r="CU322" s="1" t="s">
        <v>196</v>
      </c>
      <c r="CV322" s="1" t="s">
        <v>196</v>
      </c>
      <c r="CW322" s="1" t="s">
        <v>196</v>
      </c>
      <c r="CX322" s="1" t="s">
        <v>3221</v>
      </c>
      <c r="CY322" s="1" t="s">
        <v>3222</v>
      </c>
      <c r="CZ322" s="1" t="s">
        <v>3222</v>
      </c>
      <c r="DA322" s="1" t="s">
        <v>3224</v>
      </c>
      <c r="DB322" s="1" t="s">
        <v>3224</v>
      </c>
      <c r="DC322" s="1" t="s">
        <v>707</v>
      </c>
      <c r="DD322" s="1" t="s">
        <v>707</v>
      </c>
      <c r="DE322" s="1" t="s">
        <v>707</v>
      </c>
      <c r="DF322" s="1" t="s">
        <v>713</v>
      </c>
      <c r="DG322" s="1" t="s">
        <v>714</v>
      </c>
    </row>
    <row r="323" spans="1:111">
      <c r="A323" s="232" t="s">
        <v>4537</v>
      </c>
      <c r="B323" s="1" t="s">
        <v>699</v>
      </c>
      <c r="C323" s="1" t="s">
        <v>700</v>
      </c>
      <c r="D323" s="1" t="s">
        <v>863</v>
      </c>
      <c r="E323" s="1" t="s">
        <v>864</v>
      </c>
      <c r="F323" s="1" t="s">
        <v>868</v>
      </c>
      <c r="G323" s="1" t="s">
        <v>168</v>
      </c>
      <c r="H323" s="228">
        <v>46210</v>
      </c>
      <c r="I323" s="1" t="s">
        <v>857</v>
      </c>
      <c r="J323" s="1" t="s">
        <v>2505</v>
      </c>
      <c r="K323" s="1" t="s">
        <v>2507</v>
      </c>
      <c r="L323" s="1" t="s">
        <v>713</v>
      </c>
      <c r="M323" s="1" t="s">
        <v>714</v>
      </c>
      <c r="N323" s="1" t="s">
        <v>716</v>
      </c>
      <c r="O323" s="1" t="s">
        <v>717</v>
      </c>
      <c r="P323" s="1" t="s">
        <v>196</v>
      </c>
      <c r="Q323" s="1" t="s">
        <v>196</v>
      </c>
      <c r="R323" s="229">
        <v>0</v>
      </c>
      <c r="S323" s="229">
        <v>0.64375000000000004</v>
      </c>
      <c r="T323" s="1" t="s">
        <v>707</v>
      </c>
      <c r="U323" s="1" t="s">
        <v>196</v>
      </c>
      <c r="V323" s="1" t="s">
        <v>196</v>
      </c>
      <c r="W323" s="1" t="s">
        <v>196</v>
      </c>
      <c r="X323" s="1" t="s">
        <v>196</v>
      </c>
      <c r="Y323" s="1" t="s">
        <v>196</v>
      </c>
      <c r="Z323" s="1" t="s">
        <v>196</v>
      </c>
      <c r="AA323" s="1" t="s">
        <v>707</v>
      </c>
      <c r="AB323" s="1" t="s">
        <v>707</v>
      </c>
      <c r="AC323" s="1" t="s">
        <v>923</v>
      </c>
      <c r="AD323" s="1" t="s">
        <v>924</v>
      </c>
      <c r="AE323" s="1" t="s">
        <v>935</v>
      </c>
      <c r="AF323" s="1" t="s">
        <v>276</v>
      </c>
      <c r="AG323" s="1" t="s">
        <v>125</v>
      </c>
      <c r="AH323" s="1" t="s">
        <v>14</v>
      </c>
      <c r="AI323" s="1" t="s">
        <v>865</v>
      </c>
      <c r="AJ323" s="1" t="s">
        <v>276</v>
      </c>
      <c r="AK323" s="1" t="s">
        <v>125</v>
      </c>
      <c r="AL323" s="1" t="s">
        <v>14</v>
      </c>
      <c r="AM323" s="1">
        <v>400</v>
      </c>
      <c r="AN323" s="1">
        <v>400</v>
      </c>
      <c r="AO323" s="1">
        <v>400</v>
      </c>
      <c r="AP323" s="1">
        <v>400</v>
      </c>
      <c r="AQ323" s="1">
        <v>400</v>
      </c>
      <c r="AR323" s="228">
        <v>46209</v>
      </c>
      <c r="AS323" s="228">
        <v>46213</v>
      </c>
      <c r="AT323" s="228">
        <v>46210</v>
      </c>
      <c r="AU323" s="228">
        <v>46210</v>
      </c>
      <c r="AV323" s="1" t="s">
        <v>866</v>
      </c>
      <c r="AW323" s="1" t="s">
        <v>196</v>
      </c>
      <c r="AX323" s="1" t="s">
        <v>196</v>
      </c>
      <c r="AY323" s="1" t="s">
        <v>710</v>
      </c>
      <c r="AZ323" s="1" t="s">
        <v>711</v>
      </c>
      <c r="BA323" s="1" t="s">
        <v>196</v>
      </c>
      <c r="BB323" s="228">
        <v>46213</v>
      </c>
      <c r="BC323" s="228">
        <v>46213</v>
      </c>
      <c r="BD323" s="1" t="s">
        <v>712</v>
      </c>
      <c r="BE323" s="228">
        <v>46210</v>
      </c>
      <c r="BF323" s="1" t="s">
        <v>712</v>
      </c>
      <c r="BG323" s="228">
        <v>46210</v>
      </c>
      <c r="BH323" s="1">
        <v>400</v>
      </c>
      <c r="BI323" s="1">
        <v>400</v>
      </c>
      <c r="BJ323" s="1" t="s">
        <v>932</v>
      </c>
      <c r="BK323" s="1" t="s">
        <v>196</v>
      </c>
      <c r="BL323" s="1" t="s">
        <v>196</v>
      </c>
      <c r="BM323" s="1" t="s">
        <v>196</v>
      </c>
      <c r="BN323" s="1" t="s">
        <v>196</v>
      </c>
      <c r="BO323" s="1" t="s">
        <v>196</v>
      </c>
      <c r="BP323" s="1" t="s">
        <v>196</v>
      </c>
      <c r="BQ323" s="1" t="s">
        <v>196</v>
      </c>
      <c r="BR323" s="1" t="s">
        <v>196</v>
      </c>
      <c r="BS323" s="1" t="s">
        <v>196</v>
      </c>
      <c r="BT323" s="1" t="s">
        <v>935</v>
      </c>
      <c r="BU323" s="1" t="s">
        <v>196</v>
      </c>
      <c r="BV323" s="1" t="s">
        <v>196</v>
      </c>
      <c r="BW323" s="1" t="s">
        <v>196</v>
      </c>
      <c r="BX323" s="1" t="s">
        <v>196</v>
      </c>
      <c r="BY323" s="1" t="s">
        <v>196</v>
      </c>
      <c r="BZ323" s="1" t="s">
        <v>196</v>
      </c>
      <c r="CA323" s="1" t="s">
        <v>196</v>
      </c>
      <c r="CB323" s="1" t="s">
        <v>196</v>
      </c>
      <c r="CC323" s="1" t="s">
        <v>196</v>
      </c>
      <c r="CD323" s="1" t="s">
        <v>867</v>
      </c>
      <c r="CE323" s="1" t="s">
        <v>196</v>
      </c>
      <c r="CF323" s="1" t="s">
        <v>196</v>
      </c>
      <c r="CG323" s="1" t="s">
        <v>196</v>
      </c>
      <c r="CH323" s="1" t="s">
        <v>196</v>
      </c>
      <c r="CI323" s="1" t="s">
        <v>196</v>
      </c>
      <c r="CJ323" s="1" t="s">
        <v>196</v>
      </c>
      <c r="CK323" s="1" t="s">
        <v>196</v>
      </c>
      <c r="CL323" s="1" t="s">
        <v>196</v>
      </c>
      <c r="CM323" s="1" t="s">
        <v>196</v>
      </c>
      <c r="CN323" s="1" t="s">
        <v>865</v>
      </c>
      <c r="CO323" s="1" t="s">
        <v>196</v>
      </c>
      <c r="CP323" s="1" t="s">
        <v>196</v>
      </c>
      <c r="CQ323" s="1" t="s">
        <v>196</v>
      </c>
      <c r="CR323" s="1" t="s">
        <v>196</v>
      </c>
      <c r="CS323" s="1" t="s">
        <v>196</v>
      </c>
      <c r="CT323" s="1" t="s">
        <v>196</v>
      </c>
      <c r="CU323" s="1" t="s">
        <v>196</v>
      </c>
      <c r="CV323" s="1" t="s">
        <v>196</v>
      </c>
      <c r="CW323" s="1" t="s">
        <v>196</v>
      </c>
      <c r="CX323" s="1" t="s">
        <v>3221</v>
      </c>
      <c r="CY323" s="1" t="s">
        <v>3222</v>
      </c>
      <c r="CZ323" s="1" t="s">
        <v>3222</v>
      </c>
      <c r="DA323" s="1" t="s">
        <v>3402</v>
      </c>
      <c r="DB323" s="1" t="s">
        <v>3314</v>
      </c>
      <c r="DC323" s="1" t="s">
        <v>707</v>
      </c>
      <c r="DD323" s="1" t="s">
        <v>707</v>
      </c>
      <c r="DE323" s="1" t="s">
        <v>707</v>
      </c>
      <c r="DF323" s="1" t="s">
        <v>713</v>
      </c>
      <c r="DG323" s="1" t="s">
        <v>714</v>
      </c>
    </row>
    <row r="324" spans="1:111">
      <c r="A324" s="232" t="s">
        <v>4537</v>
      </c>
      <c r="B324" s="1" t="s">
        <v>699</v>
      </c>
      <c r="C324" s="1" t="s">
        <v>700</v>
      </c>
      <c r="D324" s="1" t="s">
        <v>869</v>
      </c>
      <c r="E324" s="1" t="s">
        <v>870</v>
      </c>
      <c r="F324" s="1" t="s">
        <v>877</v>
      </c>
      <c r="G324" s="1" t="s">
        <v>502</v>
      </c>
      <c r="H324" s="228">
        <v>46210</v>
      </c>
      <c r="I324" s="1" t="s">
        <v>546</v>
      </c>
      <c r="J324" s="1" t="s">
        <v>2372</v>
      </c>
      <c r="K324" s="1" t="s">
        <v>2512</v>
      </c>
      <c r="L324" s="1" t="s">
        <v>796</v>
      </c>
      <c r="M324" s="1" t="s">
        <v>797</v>
      </c>
      <c r="N324" s="1" t="s">
        <v>713</v>
      </c>
      <c r="O324" s="1" t="s">
        <v>714</v>
      </c>
      <c r="P324" s="1" t="s">
        <v>196</v>
      </c>
      <c r="Q324" s="1" t="s">
        <v>196</v>
      </c>
      <c r="R324" s="229">
        <v>0</v>
      </c>
      <c r="S324" s="229">
        <v>0.70833333333333337</v>
      </c>
      <c r="T324" s="1" t="s">
        <v>707</v>
      </c>
      <c r="U324" s="1" t="s">
        <v>196</v>
      </c>
      <c r="V324" s="1" t="s">
        <v>196</v>
      </c>
      <c r="W324" s="1" t="s">
        <v>196</v>
      </c>
      <c r="X324" s="1" t="s">
        <v>196</v>
      </c>
      <c r="Y324" s="1" t="s">
        <v>196</v>
      </c>
      <c r="Z324" s="1" t="s">
        <v>196</v>
      </c>
      <c r="AA324" s="1" t="s">
        <v>707</v>
      </c>
      <c r="AB324" s="1" t="s">
        <v>707</v>
      </c>
      <c r="AC324" s="1" t="s">
        <v>2388</v>
      </c>
      <c r="AD324" s="1" t="s">
        <v>2513</v>
      </c>
      <c r="AE324" s="1" t="s">
        <v>806</v>
      </c>
      <c r="AF324" s="1" t="s">
        <v>276</v>
      </c>
      <c r="AG324" s="1" t="s">
        <v>196</v>
      </c>
      <c r="AH324" s="1" t="s">
        <v>105</v>
      </c>
      <c r="AI324" s="1" t="s">
        <v>807</v>
      </c>
      <c r="AJ324" s="1" t="s">
        <v>276</v>
      </c>
      <c r="AK324" s="1" t="s">
        <v>196</v>
      </c>
      <c r="AL324" s="1" t="s">
        <v>122</v>
      </c>
      <c r="AM324" s="1">
        <v>6000</v>
      </c>
      <c r="AN324" s="1">
        <v>6000</v>
      </c>
      <c r="AO324" s="1">
        <v>3000</v>
      </c>
      <c r="AP324" s="1">
        <v>3000</v>
      </c>
      <c r="AQ324" s="1">
        <v>3000</v>
      </c>
      <c r="AR324" s="228">
        <v>46206</v>
      </c>
      <c r="AS324" s="228">
        <v>46212</v>
      </c>
      <c r="AT324" s="228">
        <v>46210</v>
      </c>
      <c r="AU324" s="228">
        <v>46211</v>
      </c>
      <c r="AV324" s="1" t="s">
        <v>491</v>
      </c>
      <c r="AW324" s="1" t="s">
        <v>196</v>
      </c>
      <c r="AX324" s="1" t="s">
        <v>196</v>
      </c>
      <c r="AY324" s="1" t="s">
        <v>710</v>
      </c>
      <c r="AZ324" s="1" t="s">
        <v>711</v>
      </c>
      <c r="BA324" s="1" t="s">
        <v>196</v>
      </c>
      <c r="BB324" s="228">
        <v>46212</v>
      </c>
      <c r="BC324" s="228">
        <v>46212</v>
      </c>
      <c r="BD324" s="1" t="s">
        <v>712</v>
      </c>
      <c r="BE324" s="228">
        <v>46211</v>
      </c>
      <c r="BF324" s="1" t="s">
        <v>712</v>
      </c>
      <c r="BG324" s="228">
        <v>46211</v>
      </c>
      <c r="BH324" s="1">
        <v>6000</v>
      </c>
      <c r="BI324" s="1">
        <v>6000</v>
      </c>
      <c r="BJ324" s="1" t="s">
        <v>808</v>
      </c>
      <c r="BK324" s="1" t="s">
        <v>196</v>
      </c>
      <c r="BL324" s="1" t="s">
        <v>196</v>
      </c>
      <c r="BM324" s="1" t="s">
        <v>196</v>
      </c>
      <c r="BN324" s="1" t="s">
        <v>196</v>
      </c>
      <c r="BO324" s="1" t="s">
        <v>196</v>
      </c>
      <c r="BP324" s="1" t="s">
        <v>196</v>
      </c>
      <c r="BQ324" s="1" t="s">
        <v>196</v>
      </c>
      <c r="BR324" s="1" t="s">
        <v>196</v>
      </c>
      <c r="BS324" s="1" t="s">
        <v>196</v>
      </c>
      <c r="BT324" s="1" t="s">
        <v>806</v>
      </c>
      <c r="BU324" s="1" t="s">
        <v>196</v>
      </c>
      <c r="BV324" s="1" t="s">
        <v>196</v>
      </c>
      <c r="BW324" s="1" t="s">
        <v>196</v>
      </c>
      <c r="BX324" s="1" t="s">
        <v>196</v>
      </c>
      <c r="BY324" s="1" t="s">
        <v>196</v>
      </c>
      <c r="BZ324" s="1" t="s">
        <v>196</v>
      </c>
      <c r="CA324" s="1" t="s">
        <v>196</v>
      </c>
      <c r="CB324" s="1" t="s">
        <v>196</v>
      </c>
      <c r="CC324" s="1" t="s">
        <v>196</v>
      </c>
      <c r="CD324" s="1" t="s">
        <v>809</v>
      </c>
      <c r="CE324" s="1" t="s">
        <v>196</v>
      </c>
      <c r="CF324" s="1" t="s">
        <v>196</v>
      </c>
      <c r="CG324" s="1" t="s">
        <v>196</v>
      </c>
      <c r="CH324" s="1" t="s">
        <v>196</v>
      </c>
      <c r="CI324" s="1" t="s">
        <v>196</v>
      </c>
      <c r="CJ324" s="1" t="s">
        <v>196</v>
      </c>
      <c r="CK324" s="1" t="s">
        <v>196</v>
      </c>
      <c r="CL324" s="1" t="s">
        <v>196</v>
      </c>
      <c r="CM324" s="1" t="s">
        <v>196</v>
      </c>
      <c r="CN324" s="1" t="s">
        <v>807</v>
      </c>
      <c r="CO324" s="1" t="s">
        <v>196</v>
      </c>
      <c r="CP324" s="1" t="s">
        <v>196</v>
      </c>
      <c r="CQ324" s="1" t="s">
        <v>196</v>
      </c>
      <c r="CR324" s="1" t="s">
        <v>196</v>
      </c>
      <c r="CS324" s="1" t="s">
        <v>196</v>
      </c>
      <c r="CT324" s="1" t="s">
        <v>196</v>
      </c>
      <c r="CU324" s="1" t="s">
        <v>196</v>
      </c>
      <c r="CV324" s="1" t="s">
        <v>196</v>
      </c>
      <c r="CW324" s="1" t="s">
        <v>196</v>
      </c>
      <c r="CX324" s="1" t="s">
        <v>3221</v>
      </c>
      <c r="CY324" s="1" t="s">
        <v>3222</v>
      </c>
      <c r="CZ324" s="1" t="s">
        <v>3222</v>
      </c>
      <c r="DA324" s="1" t="s">
        <v>3437</v>
      </c>
      <c r="DB324" s="1" t="s">
        <v>3224</v>
      </c>
      <c r="DC324" s="1" t="s">
        <v>707</v>
      </c>
      <c r="DD324" s="1" t="s">
        <v>707</v>
      </c>
      <c r="DE324" s="1" t="s">
        <v>707</v>
      </c>
      <c r="DF324" s="1" t="s">
        <v>713</v>
      </c>
      <c r="DG324" s="1" t="s">
        <v>714</v>
      </c>
    </row>
    <row r="325" spans="1:111">
      <c r="A325" s="232" t="s">
        <v>4537</v>
      </c>
      <c r="B325" s="1" t="s">
        <v>699</v>
      </c>
      <c r="C325" s="1" t="s">
        <v>700</v>
      </c>
      <c r="D325" s="1" t="s">
        <v>869</v>
      </c>
      <c r="E325" s="1" t="s">
        <v>870</v>
      </c>
      <c r="F325" s="1" t="s">
        <v>877</v>
      </c>
      <c r="G325" s="1" t="s">
        <v>502</v>
      </c>
      <c r="H325" s="228">
        <v>46210</v>
      </c>
      <c r="I325" s="1" t="s">
        <v>129</v>
      </c>
      <c r="J325" s="1" t="s">
        <v>2363</v>
      </c>
      <c r="K325" s="1" t="s">
        <v>2514</v>
      </c>
      <c r="L325" s="1" t="s">
        <v>796</v>
      </c>
      <c r="M325" s="1" t="s">
        <v>797</v>
      </c>
      <c r="N325" s="1" t="s">
        <v>196</v>
      </c>
      <c r="O325" s="1" t="s">
        <v>196</v>
      </c>
      <c r="P325" s="1" t="s">
        <v>196</v>
      </c>
      <c r="Q325" s="1" t="s">
        <v>196</v>
      </c>
      <c r="R325" s="229">
        <v>0</v>
      </c>
      <c r="S325" s="229">
        <v>0.49375000000000002</v>
      </c>
      <c r="T325" s="1" t="s">
        <v>742</v>
      </c>
      <c r="U325" s="1" t="s">
        <v>796</v>
      </c>
      <c r="V325" s="1" t="s">
        <v>797</v>
      </c>
      <c r="W325" s="1" t="s">
        <v>196</v>
      </c>
      <c r="X325" s="1" t="s">
        <v>196</v>
      </c>
      <c r="Y325" s="1" t="s">
        <v>196</v>
      </c>
      <c r="Z325" s="1" t="s">
        <v>196</v>
      </c>
      <c r="AA325" s="1" t="s">
        <v>726</v>
      </c>
      <c r="AB325" s="1" t="s">
        <v>707</v>
      </c>
      <c r="AC325" s="1" t="s">
        <v>2515</v>
      </c>
      <c r="AD325" s="1" t="s">
        <v>2516</v>
      </c>
      <c r="AE325" s="1" t="s">
        <v>2365</v>
      </c>
      <c r="AF325" s="1" t="s">
        <v>276</v>
      </c>
      <c r="AG325" s="1" t="s">
        <v>196</v>
      </c>
      <c r="AH325" s="1" t="s">
        <v>105</v>
      </c>
      <c r="AI325" s="1" t="s">
        <v>807</v>
      </c>
      <c r="AJ325" s="1" t="s">
        <v>276</v>
      </c>
      <c r="AK325" s="1" t="s">
        <v>196</v>
      </c>
      <c r="AL325" s="1" t="s">
        <v>122</v>
      </c>
      <c r="AM325" s="1">
        <v>3000</v>
      </c>
      <c r="AN325" s="1">
        <v>3600</v>
      </c>
      <c r="AO325" s="1">
        <v>1500</v>
      </c>
      <c r="AP325" s="1">
        <v>1500</v>
      </c>
      <c r="AQ325" s="1">
        <v>1500</v>
      </c>
      <c r="AR325" s="228">
        <v>46204</v>
      </c>
      <c r="AS325" s="228">
        <v>46216</v>
      </c>
      <c r="AT325" s="228">
        <v>46210</v>
      </c>
      <c r="AU325" s="228">
        <v>46217</v>
      </c>
      <c r="AV325" s="1" t="s">
        <v>2054</v>
      </c>
      <c r="AW325" s="1" t="s">
        <v>196</v>
      </c>
      <c r="AX325" s="1" t="s">
        <v>196</v>
      </c>
      <c r="AY325" s="1" t="s">
        <v>710</v>
      </c>
      <c r="AZ325" s="1" t="s">
        <v>711</v>
      </c>
      <c r="BA325" s="1" t="s">
        <v>196</v>
      </c>
      <c r="BB325" s="228">
        <v>46217</v>
      </c>
      <c r="BC325" s="228">
        <v>46216</v>
      </c>
      <c r="BD325" s="1" t="s">
        <v>712</v>
      </c>
      <c r="BE325" s="228">
        <v>46217</v>
      </c>
      <c r="BF325" s="1" t="s">
        <v>712</v>
      </c>
      <c r="BG325" s="228">
        <v>46217</v>
      </c>
      <c r="BH325" s="1">
        <v>3600</v>
      </c>
      <c r="BI325" s="1">
        <v>3000</v>
      </c>
      <c r="BJ325" s="1" t="s">
        <v>2366</v>
      </c>
      <c r="BK325" s="1" t="s">
        <v>196</v>
      </c>
      <c r="BL325" s="1" t="s">
        <v>196</v>
      </c>
      <c r="BM325" s="1" t="s">
        <v>196</v>
      </c>
      <c r="BN325" s="1" t="s">
        <v>196</v>
      </c>
      <c r="BO325" s="1" t="s">
        <v>196</v>
      </c>
      <c r="BP325" s="1" t="s">
        <v>196</v>
      </c>
      <c r="BQ325" s="1" t="s">
        <v>196</v>
      </c>
      <c r="BR325" s="1" t="s">
        <v>196</v>
      </c>
      <c r="BS325" s="1" t="s">
        <v>196</v>
      </c>
      <c r="BT325" s="1" t="s">
        <v>2365</v>
      </c>
      <c r="BU325" s="1" t="s">
        <v>196</v>
      </c>
      <c r="BV325" s="1" t="s">
        <v>196</v>
      </c>
      <c r="BW325" s="1" t="s">
        <v>196</v>
      </c>
      <c r="BX325" s="1" t="s">
        <v>196</v>
      </c>
      <c r="BY325" s="1" t="s">
        <v>196</v>
      </c>
      <c r="BZ325" s="1" t="s">
        <v>196</v>
      </c>
      <c r="CA325" s="1" t="s">
        <v>196</v>
      </c>
      <c r="CB325" s="1" t="s">
        <v>196</v>
      </c>
      <c r="CC325" s="1" t="s">
        <v>196</v>
      </c>
      <c r="CD325" s="1" t="s">
        <v>809</v>
      </c>
      <c r="CE325" s="1" t="s">
        <v>196</v>
      </c>
      <c r="CF325" s="1" t="s">
        <v>196</v>
      </c>
      <c r="CG325" s="1" t="s">
        <v>196</v>
      </c>
      <c r="CH325" s="1" t="s">
        <v>196</v>
      </c>
      <c r="CI325" s="1" t="s">
        <v>196</v>
      </c>
      <c r="CJ325" s="1" t="s">
        <v>196</v>
      </c>
      <c r="CK325" s="1" t="s">
        <v>196</v>
      </c>
      <c r="CL325" s="1" t="s">
        <v>196</v>
      </c>
      <c r="CM325" s="1" t="s">
        <v>196</v>
      </c>
      <c r="CN325" s="1" t="s">
        <v>807</v>
      </c>
      <c r="CO325" s="1" t="s">
        <v>196</v>
      </c>
      <c r="CP325" s="1" t="s">
        <v>196</v>
      </c>
      <c r="CQ325" s="1" t="s">
        <v>196</v>
      </c>
      <c r="CR325" s="1" t="s">
        <v>196</v>
      </c>
      <c r="CS325" s="1" t="s">
        <v>196</v>
      </c>
      <c r="CT325" s="1" t="s">
        <v>196</v>
      </c>
      <c r="CU325" s="1" t="s">
        <v>196</v>
      </c>
      <c r="CV325" s="1" t="s">
        <v>196</v>
      </c>
      <c r="CW325" s="1" t="s">
        <v>196</v>
      </c>
      <c r="CX325" s="1" t="s">
        <v>3221</v>
      </c>
      <c r="CY325" s="1" t="s">
        <v>3222</v>
      </c>
      <c r="CZ325" s="1" t="s">
        <v>3222</v>
      </c>
      <c r="DA325" s="1" t="s">
        <v>3225</v>
      </c>
      <c r="DB325" s="1" t="s">
        <v>3437</v>
      </c>
      <c r="DC325" s="1" t="s">
        <v>707</v>
      </c>
      <c r="DD325" s="1" t="s">
        <v>726</v>
      </c>
      <c r="DE325" s="1" t="s">
        <v>742</v>
      </c>
      <c r="DF325" s="1" t="s">
        <v>796</v>
      </c>
      <c r="DG325" s="1" t="s">
        <v>797</v>
      </c>
    </row>
    <row r="326" spans="1:111">
      <c r="A326" s="232" t="s">
        <v>4537</v>
      </c>
      <c r="B326" s="1" t="s">
        <v>699</v>
      </c>
      <c r="C326" s="1" t="s">
        <v>700</v>
      </c>
      <c r="D326" s="1" t="s">
        <v>785</v>
      </c>
      <c r="E326" s="1" t="s">
        <v>786</v>
      </c>
      <c r="F326" s="1" t="s">
        <v>787</v>
      </c>
      <c r="G326" s="1" t="s">
        <v>36</v>
      </c>
      <c r="H326" s="228">
        <v>46209</v>
      </c>
      <c r="I326" s="1" t="s">
        <v>546</v>
      </c>
      <c r="J326" s="1" t="s">
        <v>2372</v>
      </c>
      <c r="K326" s="1" t="s">
        <v>2373</v>
      </c>
      <c r="L326" s="1" t="s">
        <v>788</v>
      </c>
      <c r="M326" s="1" t="s">
        <v>789</v>
      </c>
      <c r="N326" s="1" t="s">
        <v>776</v>
      </c>
      <c r="O326" s="1" t="s">
        <v>777</v>
      </c>
      <c r="P326" s="1" t="s">
        <v>196</v>
      </c>
      <c r="Q326" s="1" t="s">
        <v>196</v>
      </c>
      <c r="R326" s="229">
        <v>0</v>
      </c>
      <c r="S326" s="229">
        <v>0.61111111111111116</v>
      </c>
      <c r="T326" s="1" t="s">
        <v>707</v>
      </c>
      <c r="U326" s="1" t="s">
        <v>196</v>
      </c>
      <c r="V326" s="1" t="s">
        <v>196</v>
      </c>
      <c r="W326" s="1" t="s">
        <v>196</v>
      </c>
      <c r="X326" s="1" t="s">
        <v>196</v>
      </c>
      <c r="Y326" s="1" t="s">
        <v>196</v>
      </c>
      <c r="Z326" s="1" t="s">
        <v>196</v>
      </c>
      <c r="AA326" s="1" t="s">
        <v>754</v>
      </c>
      <c r="AB326" s="1" t="s">
        <v>743</v>
      </c>
      <c r="AC326" s="1" t="s">
        <v>828</v>
      </c>
      <c r="AD326" s="1" t="s">
        <v>922</v>
      </c>
      <c r="AE326" s="1" t="s">
        <v>806</v>
      </c>
      <c r="AF326" s="1" t="s">
        <v>276</v>
      </c>
      <c r="AG326" s="1" t="s">
        <v>196</v>
      </c>
      <c r="AH326" s="1" t="s">
        <v>105</v>
      </c>
      <c r="AI326" s="1" t="s">
        <v>807</v>
      </c>
      <c r="AJ326" s="1" t="s">
        <v>276</v>
      </c>
      <c r="AK326" s="1" t="s">
        <v>196</v>
      </c>
      <c r="AL326" s="1" t="s">
        <v>122</v>
      </c>
      <c r="AM326" s="1">
        <v>6000</v>
      </c>
      <c r="AN326" s="1">
        <v>6000</v>
      </c>
      <c r="AO326" s="1">
        <v>6000</v>
      </c>
      <c r="AP326" s="1">
        <v>6000</v>
      </c>
      <c r="AQ326" s="1">
        <v>6000</v>
      </c>
      <c r="AR326" s="228">
        <v>46206</v>
      </c>
      <c r="AS326" s="228">
        <v>46212</v>
      </c>
      <c r="AT326" s="228">
        <v>46209</v>
      </c>
      <c r="AU326" s="228">
        <v>46209</v>
      </c>
      <c r="AV326" s="1" t="s">
        <v>491</v>
      </c>
      <c r="AW326" s="1" t="s">
        <v>196</v>
      </c>
      <c r="AX326" s="1" t="s">
        <v>196</v>
      </c>
      <c r="AY326" s="1" t="s">
        <v>710</v>
      </c>
      <c r="AZ326" s="1" t="s">
        <v>711</v>
      </c>
      <c r="BA326" s="1" t="s">
        <v>196</v>
      </c>
      <c r="BB326" s="228">
        <v>46212</v>
      </c>
      <c r="BC326" s="228">
        <v>46212</v>
      </c>
      <c r="BD326" s="1" t="s">
        <v>712</v>
      </c>
      <c r="BE326" s="228">
        <v>46209</v>
      </c>
      <c r="BF326" s="1" t="s">
        <v>712</v>
      </c>
      <c r="BG326" s="228">
        <v>46211</v>
      </c>
      <c r="BH326" s="1">
        <v>6000</v>
      </c>
      <c r="BI326" s="1">
        <v>6000</v>
      </c>
      <c r="BJ326" s="1" t="s">
        <v>808</v>
      </c>
      <c r="BK326" s="1" t="s">
        <v>196</v>
      </c>
      <c r="BL326" s="1" t="s">
        <v>196</v>
      </c>
      <c r="BM326" s="1" t="s">
        <v>196</v>
      </c>
      <c r="BN326" s="1" t="s">
        <v>196</v>
      </c>
      <c r="BO326" s="1" t="s">
        <v>196</v>
      </c>
      <c r="BP326" s="1" t="s">
        <v>196</v>
      </c>
      <c r="BQ326" s="1" t="s">
        <v>196</v>
      </c>
      <c r="BR326" s="1" t="s">
        <v>196</v>
      </c>
      <c r="BS326" s="1" t="s">
        <v>196</v>
      </c>
      <c r="BT326" s="1" t="s">
        <v>806</v>
      </c>
      <c r="BU326" s="1" t="s">
        <v>196</v>
      </c>
      <c r="BV326" s="1" t="s">
        <v>196</v>
      </c>
      <c r="BW326" s="1" t="s">
        <v>196</v>
      </c>
      <c r="BX326" s="1" t="s">
        <v>196</v>
      </c>
      <c r="BY326" s="1" t="s">
        <v>196</v>
      </c>
      <c r="BZ326" s="1" t="s">
        <v>196</v>
      </c>
      <c r="CA326" s="1" t="s">
        <v>196</v>
      </c>
      <c r="CB326" s="1" t="s">
        <v>196</v>
      </c>
      <c r="CC326" s="1" t="s">
        <v>196</v>
      </c>
      <c r="CD326" s="1" t="s">
        <v>809</v>
      </c>
      <c r="CE326" s="1" t="s">
        <v>196</v>
      </c>
      <c r="CF326" s="1" t="s">
        <v>196</v>
      </c>
      <c r="CG326" s="1" t="s">
        <v>196</v>
      </c>
      <c r="CH326" s="1" t="s">
        <v>196</v>
      </c>
      <c r="CI326" s="1" t="s">
        <v>196</v>
      </c>
      <c r="CJ326" s="1" t="s">
        <v>196</v>
      </c>
      <c r="CK326" s="1" t="s">
        <v>196</v>
      </c>
      <c r="CL326" s="1" t="s">
        <v>196</v>
      </c>
      <c r="CM326" s="1" t="s">
        <v>196</v>
      </c>
      <c r="CN326" s="1" t="s">
        <v>807</v>
      </c>
      <c r="CO326" s="1" t="s">
        <v>196</v>
      </c>
      <c r="CP326" s="1" t="s">
        <v>196</v>
      </c>
      <c r="CQ326" s="1" t="s">
        <v>196</v>
      </c>
      <c r="CR326" s="1" t="s">
        <v>196</v>
      </c>
      <c r="CS326" s="1" t="s">
        <v>196</v>
      </c>
      <c r="CT326" s="1" t="s">
        <v>196</v>
      </c>
      <c r="CU326" s="1" t="s">
        <v>196</v>
      </c>
      <c r="CV326" s="1" t="s">
        <v>196</v>
      </c>
      <c r="CW326" s="1" t="s">
        <v>196</v>
      </c>
      <c r="CX326" s="1" t="s">
        <v>3221</v>
      </c>
      <c r="CY326" s="1" t="s">
        <v>3222</v>
      </c>
      <c r="CZ326" s="1" t="s">
        <v>3222</v>
      </c>
      <c r="DA326" s="1" t="s">
        <v>3225</v>
      </c>
      <c r="DB326" s="1" t="s">
        <v>3286</v>
      </c>
      <c r="DC326" s="1" t="s">
        <v>743</v>
      </c>
      <c r="DD326" s="1" t="s">
        <v>754</v>
      </c>
      <c r="DE326" s="1" t="s">
        <v>707</v>
      </c>
      <c r="DF326" s="1" t="s">
        <v>788</v>
      </c>
      <c r="DG326" s="1" t="s">
        <v>789</v>
      </c>
    </row>
    <row r="327" spans="1:111">
      <c r="A327" s="232" t="s">
        <v>4537</v>
      </c>
      <c r="B327" s="1" t="s">
        <v>699</v>
      </c>
      <c r="C327" s="1" t="s">
        <v>700</v>
      </c>
      <c r="D327" s="1" t="s">
        <v>785</v>
      </c>
      <c r="E327" s="1" t="s">
        <v>786</v>
      </c>
      <c r="F327" s="1" t="s">
        <v>787</v>
      </c>
      <c r="G327" s="1" t="s">
        <v>36</v>
      </c>
      <c r="H327" s="228">
        <v>46209</v>
      </c>
      <c r="I327" s="1" t="s">
        <v>192</v>
      </c>
      <c r="J327" s="1" t="s">
        <v>2374</v>
      </c>
      <c r="K327" s="1" t="s">
        <v>2375</v>
      </c>
      <c r="L327" s="1" t="s">
        <v>788</v>
      </c>
      <c r="M327" s="1" t="s">
        <v>789</v>
      </c>
      <c r="N327" s="1" t="s">
        <v>776</v>
      </c>
      <c r="O327" s="1" t="s">
        <v>777</v>
      </c>
      <c r="P327" s="1" t="s">
        <v>196</v>
      </c>
      <c r="Q327" s="1" t="s">
        <v>196</v>
      </c>
      <c r="R327" s="229">
        <v>0</v>
      </c>
      <c r="S327" s="229">
        <v>0.62847222222222221</v>
      </c>
      <c r="T327" s="1" t="s">
        <v>707</v>
      </c>
      <c r="U327" s="1" t="s">
        <v>196</v>
      </c>
      <c r="V327" s="1" t="s">
        <v>196</v>
      </c>
      <c r="W327" s="1" t="s">
        <v>196</v>
      </c>
      <c r="X327" s="1" t="s">
        <v>196</v>
      </c>
      <c r="Y327" s="1" t="s">
        <v>196</v>
      </c>
      <c r="Z327" s="1" t="s">
        <v>196</v>
      </c>
      <c r="AA327" s="1" t="s">
        <v>1013</v>
      </c>
      <c r="AB327" s="1" t="s">
        <v>737</v>
      </c>
      <c r="AC327" s="1" t="s">
        <v>744</v>
      </c>
      <c r="AD327" s="1" t="s">
        <v>835</v>
      </c>
      <c r="AE327" s="1" t="s">
        <v>196</v>
      </c>
      <c r="AF327" s="1" t="s">
        <v>196</v>
      </c>
      <c r="AG327" s="1" t="s">
        <v>196</v>
      </c>
      <c r="AH327" s="1" t="s">
        <v>196</v>
      </c>
      <c r="AI327" s="1" t="s">
        <v>2376</v>
      </c>
      <c r="AJ327" s="1" t="s">
        <v>276</v>
      </c>
      <c r="AK327" s="1" t="s">
        <v>196</v>
      </c>
      <c r="AL327" s="1" t="s">
        <v>122</v>
      </c>
      <c r="AM327" s="1">
        <v>358</v>
      </c>
      <c r="AN327" s="1">
        <v>120</v>
      </c>
      <c r="AO327" s="1">
        <v>120</v>
      </c>
      <c r="AP327" s="1">
        <v>120</v>
      </c>
      <c r="AQ327" s="1">
        <v>60</v>
      </c>
      <c r="AR327" s="228">
        <v>46205</v>
      </c>
      <c r="AS327" s="228">
        <v>46210</v>
      </c>
      <c r="AT327" s="228">
        <v>46209</v>
      </c>
      <c r="AU327" s="228">
        <v>46209</v>
      </c>
      <c r="AV327" s="1" t="s">
        <v>332</v>
      </c>
      <c r="AW327" s="1" t="s">
        <v>196</v>
      </c>
      <c r="AX327" s="1" t="s">
        <v>196</v>
      </c>
      <c r="AY327" s="1" t="s">
        <v>710</v>
      </c>
      <c r="AZ327" s="1" t="s">
        <v>711</v>
      </c>
      <c r="BA327" s="1" t="s">
        <v>196</v>
      </c>
      <c r="BB327" s="228">
        <v>46210</v>
      </c>
      <c r="BC327" s="228">
        <v>46210</v>
      </c>
      <c r="BD327" s="1" t="s">
        <v>712</v>
      </c>
      <c r="BE327" s="228">
        <v>46209</v>
      </c>
      <c r="BF327" s="1" t="s">
        <v>712</v>
      </c>
      <c r="BG327" s="228">
        <v>46209</v>
      </c>
      <c r="BH327" s="1">
        <v>120</v>
      </c>
      <c r="BI327" s="1">
        <v>60</v>
      </c>
      <c r="BJ327" s="1" t="s">
        <v>2377</v>
      </c>
      <c r="BK327" s="1" t="s">
        <v>2378</v>
      </c>
      <c r="BL327" s="1" t="s">
        <v>196</v>
      </c>
      <c r="BM327" s="1" t="s">
        <v>196</v>
      </c>
      <c r="BN327" s="1" t="s">
        <v>196</v>
      </c>
      <c r="BO327" s="1" t="s">
        <v>196</v>
      </c>
      <c r="BP327" s="1" t="s">
        <v>196</v>
      </c>
      <c r="BQ327" s="1" t="s">
        <v>196</v>
      </c>
      <c r="BR327" s="1" t="s">
        <v>196</v>
      </c>
      <c r="BS327" s="1" t="s">
        <v>196</v>
      </c>
      <c r="BT327" s="1" t="s">
        <v>2379</v>
      </c>
      <c r="BU327" s="1" t="s">
        <v>2380</v>
      </c>
      <c r="BV327" s="1" t="s">
        <v>196</v>
      </c>
      <c r="BW327" s="1" t="s">
        <v>196</v>
      </c>
      <c r="BX327" s="1" t="s">
        <v>196</v>
      </c>
      <c r="BY327" s="1" t="s">
        <v>196</v>
      </c>
      <c r="BZ327" s="1" t="s">
        <v>196</v>
      </c>
      <c r="CA327" s="1" t="s">
        <v>196</v>
      </c>
      <c r="CB327" s="1" t="s">
        <v>196</v>
      </c>
      <c r="CC327" s="1" t="s">
        <v>196</v>
      </c>
      <c r="CD327" s="1" t="s">
        <v>2381</v>
      </c>
      <c r="CE327" s="1" t="s">
        <v>196</v>
      </c>
      <c r="CF327" s="1" t="s">
        <v>196</v>
      </c>
      <c r="CG327" s="1" t="s">
        <v>196</v>
      </c>
      <c r="CH327" s="1" t="s">
        <v>196</v>
      </c>
      <c r="CI327" s="1" t="s">
        <v>196</v>
      </c>
      <c r="CJ327" s="1" t="s">
        <v>196</v>
      </c>
      <c r="CK327" s="1" t="s">
        <v>196</v>
      </c>
      <c r="CL327" s="1" t="s">
        <v>196</v>
      </c>
      <c r="CM327" s="1" t="s">
        <v>196</v>
      </c>
      <c r="CN327" s="1" t="s">
        <v>2376</v>
      </c>
      <c r="CO327" s="1" t="s">
        <v>196</v>
      </c>
      <c r="CP327" s="1" t="s">
        <v>196</v>
      </c>
      <c r="CQ327" s="1" t="s">
        <v>196</v>
      </c>
      <c r="CR327" s="1" t="s">
        <v>196</v>
      </c>
      <c r="CS327" s="1" t="s">
        <v>196</v>
      </c>
      <c r="CT327" s="1" t="s">
        <v>196</v>
      </c>
      <c r="CU327" s="1" t="s">
        <v>196</v>
      </c>
      <c r="CV327" s="1" t="s">
        <v>196</v>
      </c>
      <c r="CW327" s="1" t="s">
        <v>196</v>
      </c>
      <c r="CX327" s="1" t="s">
        <v>3221</v>
      </c>
      <c r="CY327" s="1" t="s">
        <v>3222</v>
      </c>
      <c r="CZ327" s="1" t="s">
        <v>3222</v>
      </c>
      <c r="DA327" s="1" t="s">
        <v>3286</v>
      </c>
      <c r="DB327" s="1" t="s">
        <v>3279</v>
      </c>
      <c r="DC327" s="1" t="s">
        <v>737</v>
      </c>
      <c r="DD327" s="1" t="s">
        <v>1013</v>
      </c>
      <c r="DE327" s="1" t="s">
        <v>707</v>
      </c>
      <c r="DF327" s="1" t="s">
        <v>788</v>
      </c>
      <c r="DG327" s="1" t="s">
        <v>789</v>
      </c>
    </row>
    <row r="328" spans="1:111">
      <c r="A328" s="232" t="s">
        <v>4537</v>
      </c>
      <c r="B328" s="1" t="s">
        <v>699</v>
      </c>
      <c r="C328" s="1" t="s">
        <v>700</v>
      </c>
      <c r="D328" s="1" t="s">
        <v>785</v>
      </c>
      <c r="E328" s="1" t="s">
        <v>786</v>
      </c>
      <c r="F328" s="1" t="s">
        <v>787</v>
      </c>
      <c r="G328" s="1" t="s">
        <v>36</v>
      </c>
      <c r="H328" s="228">
        <v>46209</v>
      </c>
      <c r="I328" s="1" t="s">
        <v>259</v>
      </c>
      <c r="J328" s="1" t="s">
        <v>2382</v>
      </c>
      <c r="K328" s="1" t="s">
        <v>2383</v>
      </c>
      <c r="L328" s="1" t="s">
        <v>788</v>
      </c>
      <c r="M328" s="1" t="s">
        <v>789</v>
      </c>
      <c r="N328" s="1" t="s">
        <v>776</v>
      </c>
      <c r="O328" s="1" t="s">
        <v>777</v>
      </c>
      <c r="P328" s="1" t="s">
        <v>196</v>
      </c>
      <c r="Q328" s="1" t="s">
        <v>196</v>
      </c>
      <c r="R328" s="229">
        <v>0</v>
      </c>
      <c r="S328" s="229">
        <v>0.72916666666666663</v>
      </c>
      <c r="T328" s="1" t="s">
        <v>726</v>
      </c>
      <c r="U328" s="1" t="s">
        <v>788</v>
      </c>
      <c r="V328" s="1" t="s">
        <v>789</v>
      </c>
      <c r="W328" s="1" t="s">
        <v>776</v>
      </c>
      <c r="X328" s="1" t="s">
        <v>777</v>
      </c>
      <c r="Y328" s="1" t="s">
        <v>196</v>
      </c>
      <c r="Z328" s="1" t="s">
        <v>196</v>
      </c>
      <c r="AA328" s="1" t="s">
        <v>1013</v>
      </c>
      <c r="AB328" s="1" t="s">
        <v>707</v>
      </c>
      <c r="AC328" s="1" t="s">
        <v>908</v>
      </c>
      <c r="AD328" s="1" t="s">
        <v>2384</v>
      </c>
      <c r="AE328" s="1" t="s">
        <v>878</v>
      </c>
      <c r="AF328" s="1" t="s">
        <v>276</v>
      </c>
      <c r="AG328" s="1" t="s">
        <v>196</v>
      </c>
      <c r="AH328" s="1" t="s">
        <v>105</v>
      </c>
      <c r="AI328" s="1" t="s">
        <v>906</v>
      </c>
      <c r="AJ328" s="1" t="s">
        <v>276</v>
      </c>
      <c r="AK328" s="1" t="s">
        <v>196</v>
      </c>
      <c r="AL328" s="1" t="s">
        <v>122</v>
      </c>
      <c r="AM328" s="1">
        <v>6000</v>
      </c>
      <c r="AN328" s="1">
        <v>6000</v>
      </c>
      <c r="AO328" s="1">
        <v>3000</v>
      </c>
      <c r="AP328" s="1">
        <v>3000</v>
      </c>
      <c r="AQ328" s="1">
        <v>3000</v>
      </c>
      <c r="AR328" s="228">
        <v>46206</v>
      </c>
      <c r="AS328" s="228">
        <v>46216</v>
      </c>
      <c r="AT328" s="228">
        <v>46209</v>
      </c>
      <c r="AU328" s="228">
        <v>46210</v>
      </c>
      <c r="AV328" s="1" t="s">
        <v>491</v>
      </c>
      <c r="AW328" s="1" t="s">
        <v>196</v>
      </c>
      <c r="AX328" s="1" t="s">
        <v>196</v>
      </c>
      <c r="AY328" s="1" t="s">
        <v>710</v>
      </c>
      <c r="AZ328" s="1" t="s">
        <v>711</v>
      </c>
      <c r="BA328" s="1" t="s">
        <v>196</v>
      </c>
      <c r="BB328" s="228">
        <v>46216</v>
      </c>
      <c r="BC328" s="228">
        <v>46216</v>
      </c>
      <c r="BD328" s="1" t="s">
        <v>712</v>
      </c>
      <c r="BE328" s="228">
        <v>46210</v>
      </c>
      <c r="BF328" s="1" t="s">
        <v>712</v>
      </c>
      <c r="BG328" s="228">
        <v>46213</v>
      </c>
      <c r="BH328" s="1">
        <v>6000</v>
      </c>
      <c r="BI328" s="1">
        <v>6000</v>
      </c>
      <c r="BJ328" s="1" t="s">
        <v>879</v>
      </c>
      <c r="BK328" s="1" t="s">
        <v>196</v>
      </c>
      <c r="BL328" s="1" t="s">
        <v>196</v>
      </c>
      <c r="BM328" s="1" t="s">
        <v>196</v>
      </c>
      <c r="BN328" s="1" t="s">
        <v>196</v>
      </c>
      <c r="BO328" s="1" t="s">
        <v>196</v>
      </c>
      <c r="BP328" s="1" t="s">
        <v>196</v>
      </c>
      <c r="BQ328" s="1" t="s">
        <v>196</v>
      </c>
      <c r="BR328" s="1" t="s">
        <v>196</v>
      </c>
      <c r="BS328" s="1" t="s">
        <v>196</v>
      </c>
      <c r="BT328" s="1" t="s">
        <v>878</v>
      </c>
      <c r="BU328" s="1" t="s">
        <v>196</v>
      </c>
      <c r="BV328" s="1" t="s">
        <v>196</v>
      </c>
      <c r="BW328" s="1" t="s">
        <v>196</v>
      </c>
      <c r="BX328" s="1" t="s">
        <v>196</v>
      </c>
      <c r="BY328" s="1" t="s">
        <v>196</v>
      </c>
      <c r="BZ328" s="1" t="s">
        <v>196</v>
      </c>
      <c r="CA328" s="1" t="s">
        <v>196</v>
      </c>
      <c r="CB328" s="1" t="s">
        <v>196</v>
      </c>
      <c r="CC328" s="1" t="s">
        <v>196</v>
      </c>
      <c r="CD328" s="1" t="s">
        <v>907</v>
      </c>
      <c r="CE328" s="1" t="s">
        <v>196</v>
      </c>
      <c r="CF328" s="1" t="s">
        <v>196</v>
      </c>
      <c r="CG328" s="1" t="s">
        <v>196</v>
      </c>
      <c r="CH328" s="1" t="s">
        <v>196</v>
      </c>
      <c r="CI328" s="1" t="s">
        <v>196</v>
      </c>
      <c r="CJ328" s="1" t="s">
        <v>196</v>
      </c>
      <c r="CK328" s="1" t="s">
        <v>196</v>
      </c>
      <c r="CL328" s="1" t="s">
        <v>196</v>
      </c>
      <c r="CM328" s="1" t="s">
        <v>196</v>
      </c>
      <c r="CN328" s="1" t="s">
        <v>906</v>
      </c>
      <c r="CO328" s="1" t="s">
        <v>196</v>
      </c>
      <c r="CP328" s="1" t="s">
        <v>196</v>
      </c>
      <c r="CQ328" s="1" t="s">
        <v>196</v>
      </c>
      <c r="CR328" s="1" t="s">
        <v>196</v>
      </c>
      <c r="CS328" s="1" t="s">
        <v>196</v>
      </c>
      <c r="CT328" s="1" t="s">
        <v>196</v>
      </c>
      <c r="CU328" s="1" t="s">
        <v>196</v>
      </c>
      <c r="CV328" s="1" t="s">
        <v>196</v>
      </c>
      <c r="CW328" s="1" t="s">
        <v>196</v>
      </c>
      <c r="CX328" s="1" t="s">
        <v>3221</v>
      </c>
      <c r="CY328" s="1" t="s">
        <v>3222</v>
      </c>
      <c r="CZ328" s="1" t="s">
        <v>3222</v>
      </c>
      <c r="DA328" s="1" t="s">
        <v>3279</v>
      </c>
      <c r="DB328" s="1" t="s">
        <v>3287</v>
      </c>
      <c r="DC328" s="1" t="s">
        <v>707</v>
      </c>
      <c r="DD328" s="1" t="s">
        <v>1013</v>
      </c>
      <c r="DE328" s="1" t="s">
        <v>726</v>
      </c>
      <c r="DF328" s="1" t="s">
        <v>788</v>
      </c>
      <c r="DG328" s="1" t="s">
        <v>789</v>
      </c>
    </row>
    <row r="329" spans="1:111">
      <c r="A329" s="232" t="s">
        <v>4537</v>
      </c>
      <c r="B329" s="1" t="s">
        <v>699</v>
      </c>
      <c r="C329" s="1" t="s">
        <v>700</v>
      </c>
      <c r="D329" s="1" t="s">
        <v>818</v>
      </c>
      <c r="E329" s="1" t="s">
        <v>819</v>
      </c>
      <c r="F329" s="1" t="s">
        <v>820</v>
      </c>
      <c r="G329" s="1" t="s">
        <v>166</v>
      </c>
      <c r="H329" s="228">
        <v>46209</v>
      </c>
      <c r="I329" s="1" t="s">
        <v>140</v>
      </c>
      <c r="J329" s="1" t="s">
        <v>2421</v>
      </c>
      <c r="K329" s="1" t="s">
        <v>2422</v>
      </c>
      <c r="L329" s="1" t="s">
        <v>796</v>
      </c>
      <c r="M329" s="1" t="s">
        <v>797</v>
      </c>
      <c r="N329" s="1" t="s">
        <v>196</v>
      </c>
      <c r="O329" s="1" t="s">
        <v>196</v>
      </c>
      <c r="P329" s="1" t="s">
        <v>196</v>
      </c>
      <c r="Q329" s="1" t="s">
        <v>196</v>
      </c>
      <c r="R329" s="229">
        <v>0</v>
      </c>
      <c r="S329" s="229">
        <v>0.62361111111111112</v>
      </c>
      <c r="T329" s="1" t="s">
        <v>707</v>
      </c>
      <c r="U329" s="1" t="s">
        <v>196</v>
      </c>
      <c r="V329" s="1" t="s">
        <v>196</v>
      </c>
      <c r="W329" s="1" t="s">
        <v>196</v>
      </c>
      <c r="X329" s="1" t="s">
        <v>196</v>
      </c>
      <c r="Y329" s="1" t="s">
        <v>196</v>
      </c>
      <c r="Z329" s="1" t="s">
        <v>196</v>
      </c>
      <c r="AA329" s="1" t="s">
        <v>744</v>
      </c>
      <c r="AB329" s="1" t="s">
        <v>707</v>
      </c>
      <c r="AC329" s="1" t="s">
        <v>2423</v>
      </c>
      <c r="AD329" s="1" t="s">
        <v>1225</v>
      </c>
      <c r="AE329" s="1" t="s">
        <v>196</v>
      </c>
      <c r="AF329" s="1" t="s">
        <v>196</v>
      </c>
      <c r="AG329" s="1" t="s">
        <v>196</v>
      </c>
      <c r="AH329" s="1" t="s">
        <v>196</v>
      </c>
      <c r="AI329" s="1" t="s">
        <v>839</v>
      </c>
      <c r="AJ329" s="1" t="s">
        <v>276</v>
      </c>
      <c r="AK329" s="1" t="s">
        <v>196</v>
      </c>
      <c r="AL329" s="1" t="s">
        <v>14</v>
      </c>
      <c r="AM329" s="1">
        <v>2388</v>
      </c>
      <c r="AN329" s="1">
        <v>1200</v>
      </c>
      <c r="AO329" s="1">
        <v>1200</v>
      </c>
      <c r="AP329" s="1">
        <v>1200</v>
      </c>
      <c r="AQ329" s="1">
        <v>1600</v>
      </c>
      <c r="AR329" s="228">
        <v>46206</v>
      </c>
      <c r="AS329" s="228">
        <v>46211</v>
      </c>
      <c r="AT329" s="228">
        <v>46209</v>
      </c>
      <c r="AU329" s="228">
        <v>46209</v>
      </c>
      <c r="AV329" s="1" t="s">
        <v>366</v>
      </c>
      <c r="AW329" s="1" t="s">
        <v>196</v>
      </c>
      <c r="AX329" s="1" t="s">
        <v>196</v>
      </c>
      <c r="AY329" s="1" t="s">
        <v>710</v>
      </c>
      <c r="AZ329" s="1" t="s">
        <v>711</v>
      </c>
      <c r="BA329" s="1" t="s">
        <v>196</v>
      </c>
      <c r="BB329" s="228">
        <v>46211</v>
      </c>
      <c r="BC329" s="228">
        <v>46211</v>
      </c>
      <c r="BD329" s="1" t="s">
        <v>712</v>
      </c>
      <c r="BE329" s="228">
        <v>46211</v>
      </c>
      <c r="BF329" s="1" t="s">
        <v>712</v>
      </c>
      <c r="BG329" s="228">
        <v>46211</v>
      </c>
      <c r="BH329" s="1">
        <v>1200</v>
      </c>
      <c r="BI329" s="1">
        <v>2388</v>
      </c>
      <c r="BJ329" s="1" t="s">
        <v>840</v>
      </c>
      <c r="BK329" s="1" t="s">
        <v>840</v>
      </c>
      <c r="BL329" s="1" t="s">
        <v>196</v>
      </c>
      <c r="BM329" s="1" t="s">
        <v>196</v>
      </c>
      <c r="BN329" s="1" t="s">
        <v>196</v>
      </c>
      <c r="BO329" s="1" t="s">
        <v>196</v>
      </c>
      <c r="BP329" s="1" t="s">
        <v>196</v>
      </c>
      <c r="BQ329" s="1" t="s">
        <v>196</v>
      </c>
      <c r="BR329" s="1" t="s">
        <v>196</v>
      </c>
      <c r="BS329" s="1" t="s">
        <v>196</v>
      </c>
      <c r="BT329" s="1" t="s">
        <v>837</v>
      </c>
      <c r="BU329" s="1" t="s">
        <v>1934</v>
      </c>
      <c r="BV329" s="1" t="s">
        <v>196</v>
      </c>
      <c r="BW329" s="1" t="s">
        <v>196</v>
      </c>
      <c r="BX329" s="1" t="s">
        <v>196</v>
      </c>
      <c r="BY329" s="1" t="s">
        <v>196</v>
      </c>
      <c r="BZ329" s="1" t="s">
        <v>196</v>
      </c>
      <c r="CA329" s="1" t="s">
        <v>196</v>
      </c>
      <c r="CB329" s="1" t="s">
        <v>196</v>
      </c>
      <c r="CC329" s="1" t="s">
        <v>196</v>
      </c>
      <c r="CD329" s="1" t="s">
        <v>841</v>
      </c>
      <c r="CE329" s="1" t="s">
        <v>196</v>
      </c>
      <c r="CF329" s="1" t="s">
        <v>196</v>
      </c>
      <c r="CG329" s="1" t="s">
        <v>196</v>
      </c>
      <c r="CH329" s="1" t="s">
        <v>196</v>
      </c>
      <c r="CI329" s="1" t="s">
        <v>196</v>
      </c>
      <c r="CJ329" s="1" t="s">
        <v>196</v>
      </c>
      <c r="CK329" s="1" t="s">
        <v>196</v>
      </c>
      <c r="CL329" s="1" t="s">
        <v>196</v>
      </c>
      <c r="CM329" s="1" t="s">
        <v>196</v>
      </c>
      <c r="CN329" s="1" t="s">
        <v>839</v>
      </c>
      <c r="CO329" s="1" t="s">
        <v>196</v>
      </c>
      <c r="CP329" s="1" t="s">
        <v>196</v>
      </c>
      <c r="CQ329" s="1" t="s">
        <v>196</v>
      </c>
      <c r="CR329" s="1" t="s">
        <v>196</v>
      </c>
      <c r="CS329" s="1" t="s">
        <v>196</v>
      </c>
      <c r="CT329" s="1" t="s">
        <v>196</v>
      </c>
      <c r="CU329" s="1" t="s">
        <v>196</v>
      </c>
      <c r="CV329" s="1" t="s">
        <v>196</v>
      </c>
      <c r="CW329" s="1" t="s">
        <v>196</v>
      </c>
      <c r="CX329" s="1" t="s">
        <v>3221</v>
      </c>
      <c r="CY329" s="1" t="s">
        <v>3222</v>
      </c>
      <c r="CZ329" s="1" t="s">
        <v>3222</v>
      </c>
      <c r="DA329" s="1" t="s">
        <v>3307</v>
      </c>
      <c r="DB329" s="1" t="s">
        <v>3236</v>
      </c>
      <c r="DC329" s="1" t="s">
        <v>707</v>
      </c>
      <c r="DD329" s="1" t="s">
        <v>744</v>
      </c>
      <c r="DE329" s="1" t="s">
        <v>707</v>
      </c>
      <c r="DF329" s="1" t="s">
        <v>796</v>
      </c>
      <c r="DG329" s="1" t="s">
        <v>797</v>
      </c>
    </row>
    <row r="330" spans="1:111">
      <c r="A330" s="232" t="s">
        <v>4537</v>
      </c>
      <c r="B330" s="1" t="s">
        <v>699</v>
      </c>
      <c r="C330" s="1" t="s">
        <v>700</v>
      </c>
      <c r="D330" s="1" t="s">
        <v>818</v>
      </c>
      <c r="E330" s="1" t="s">
        <v>819</v>
      </c>
      <c r="F330" s="1" t="s">
        <v>820</v>
      </c>
      <c r="G330" s="1" t="s">
        <v>166</v>
      </c>
      <c r="H330" s="228">
        <v>46209</v>
      </c>
      <c r="I330" s="1" t="s">
        <v>137</v>
      </c>
      <c r="J330" s="1" t="s">
        <v>2424</v>
      </c>
      <c r="K330" s="1" t="s">
        <v>2425</v>
      </c>
      <c r="L330" s="1" t="s">
        <v>796</v>
      </c>
      <c r="M330" s="1" t="s">
        <v>797</v>
      </c>
      <c r="N330" s="1" t="s">
        <v>196</v>
      </c>
      <c r="O330" s="1" t="s">
        <v>196</v>
      </c>
      <c r="P330" s="1" t="s">
        <v>196</v>
      </c>
      <c r="Q330" s="1" t="s">
        <v>196</v>
      </c>
      <c r="R330" s="229">
        <v>0</v>
      </c>
      <c r="S330" s="229">
        <v>0.70833333333333337</v>
      </c>
      <c r="T330" s="1" t="s">
        <v>707</v>
      </c>
      <c r="U330" s="1" t="s">
        <v>196</v>
      </c>
      <c r="V330" s="1" t="s">
        <v>196</v>
      </c>
      <c r="W330" s="1" t="s">
        <v>196</v>
      </c>
      <c r="X330" s="1" t="s">
        <v>196</v>
      </c>
      <c r="Y330" s="1" t="s">
        <v>196</v>
      </c>
      <c r="Z330" s="1" t="s">
        <v>196</v>
      </c>
      <c r="AA330" s="1" t="s">
        <v>721</v>
      </c>
      <c r="AB330" s="1" t="s">
        <v>737</v>
      </c>
      <c r="AC330" s="1" t="s">
        <v>2050</v>
      </c>
      <c r="AD330" s="1" t="s">
        <v>2426</v>
      </c>
      <c r="AE330" s="1" t="s">
        <v>1571</v>
      </c>
      <c r="AF330" s="1" t="s">
        <v>276</v>
      </c>
      <c r="AG330" s="1" t="s">
        <v>13</v>
      </c>
      <c r="AH330" s="1" t="s">
        <v>172</v>
      </c>
      <c r="AI330" s="1" t="s">
        <v>1572</v>
      </c>
      <c r="AJ330" s="1" t="s">
        <v>276</v>
      </c>
      <c r="AK330" s="1" t="s">
        <v>13</v>
      </c>
      <c r="AL330" s="1" t="s">
        <v>172</v>
      </c>
      <c r="AM330" s="1">
        <v>3000</v>
      </c>
      <c r="AN330" s="1">
        <v>1500</v>
      </c>
      <c r="AO330" s="1">
        <v>900</v>
      </c>
      <c r="AP330" s="1">
        <v>900</v>
      </c>
      <c r="AQ330" s="1">
        <v>1800</v>
      </c>
      <c r="AR330" s="228">
        <v>46209</v>
      </c>
      <c r="AS330" s="228">
        <v>46213</v>
      </c>
      <c r="AT330" s="228">
        <v>46209</v>
      </c>
      <c r="AU330" s="228">
        <v>46212</v>
      </c>
      <c r="AV330" s="1" t="s">
        <v>822</v>
      </c>
      <c r="AW330" s="1" t="s">
        <v>196</v>
      </c>
      <c r="AX330" s="1" t="s">
        <v>196</v>
      </c>
      <c r="AY330" s="1" t="s">
        <v>710</v>
      </c>
      <c r="AZ330" s="1" t="s">
        <v>711</v>
      </c>
      <c r="BA330" s="1" t="s">
        <v>196</v>
      </c>
      <c r="BB330" s="228">
        <v>46213</v>
      </c>
      <c r="BC330" s="228">
        <v>46213</v>
      </c>
      <c r="BD330" s="1" t="s">
        <v>712</v>
      </c>
      <c r="BE330" s="228">
        <v>46212</v>
      </c>
      <c r="BF330" s="1" t="s">
        <v>712</v>
      </c>
      <c r="BG330" s="228">
        <v>46212</v>
      </c>
      <c r="BH330" s="1">
        <v>1500</v>
      </c>
      <c r="BI330" s="1">
        <v>3000</v>
      </c>
      <c r="BJ330" s="1" t="s">
        <v>1573</v>
      </c>
      <c r="BK330" s="1" t="s">
        <v>196</v>
      </c>
      <c r="BL330" s="1" t="s">
        <v>196</v>
      </c>
      <c r="BM330" s="1" t="s">
        <v>196</v>
      </c>
      <c r="BN330" s="1" t="s">
        <v>196</v>
      </c>
      <c r="BO330" s="1" t="s">
        <v>196</v>
      </c>
      <c r="BP330" s="1" t="s">
        <v>196</v>
      </c>
      <c r="BQ330" s="1" t="s">
        <v>196</v>
      </c>
      <c r="BR330" s="1" t="s">
        <v>196</v>
      </c>
      <c r="BS330" s="1" t="s">
        <v>196</v>
      </c>
      <c r="BT330" s="1" t="s">
        <v>1571</v>
      </c>
      <c r="BU330" s="1" t="s">
        <v>196</v>
      </c>
      <c r="BV330" s="1" t="s">
        <v>196</v>
      </c>
      <c r="BW330" s="1" t="s">
        <v>196</v>
      </c>
      <c r="BX330" s="1" t="s">
        <v>196</v>
      </c>
      <c r="BY330" s="1" t="s">
        <v>196</v>
      </c>
      <c r="BZ330" s="1" t="s">
        <v>196</v>
      </c>
      <c r="CA330" s="1" t="s">
        <v>196</v>
      </c>
      <c r="CB330" s="1" t="s">
        <v>196</v>
      </c>
      <c r="CC330" s="1" t="s">
        <v>196</v>
      </c>
      <c r="CD330" s="1" t="s">
        <v>1574</v>
      </c>
      <c r="CE330" s="1" t="s">
        <v>196</v>
      </c>
      <c r="CF330" s="1" t="s">
        <v>196</v>
      </c>
      <c r="CG330" s="1" t="s">
        <v>196</v>
      </c>
      <c r="CH330" s="1" t="s">
        <v>196</v>
      </c>
      <c r="CI330" s="1" t="s">
        <v>196</v>
      </c>
      <c r="CJ330" s="1" t="s">
        <v>196</v>
      </c>
      <c r="CK330" s="1" t="s">
        <v>196</v>
      </c>
      <c r="CL330" s="1" t="s">
        <v>196</v>
      </c>
      <c r="CM330" s="1" t="s">
        <v>196</v>
      </c>
      <c r="CN330" s="1" t="s">
        <v>1572</v>
      </c>
      <c r="CO330" s="1" t="s">
        <v>196</v>
      </c>
      <c r="CP330" s="1" t="s">
        <v>196</v>
      </c>
      <c r="CQ330" s="1" t="s">
        <v>196</v>
      </c>
      <c r="CR330" s="1" t="s">
        <v>196</v>
      </c>
      <c r="CS330" s="1" t="s">
        <v>196</v>
      </c>
      <c r="CT330" s="1" t="s">
        <v>196</v>
      </c>
      <c r="CU330" s="1" t="s">
        <v>196</v>
      </c>
      <c r="CV330" s="1" t="s">
        <v>196</v>
      </c>
      <c r="CW330" s="1" t="s">
        <v>196</v>
      </c>
      <c r="CX330" s="1" t="s">
        <v>3221</v>
      </c>
      <c r="CY330" s="1" t="s">
        <v>3222</v>
      </c>
      <c r="CZ330" s="1" t="s">
        <v>3222</v>
      </c>
      <c r="DA330" s="1" t="s">
        <v>3236</v>
      </c>
      <c r="DB330" s="1" t="s">
        <v>3224</v>
      </c>
      <c r="DC330" s="1" t="s">
        <v>737</v>
      </c>
      <c r="DD330" s="1" t="s">
        <v>721</v>
      </c>
      <c r="DE330" s="1" t="s">
        <v>707</v>
      </c>
      <c r="DF330" s="1" t="s">
        <v>796</v>
      </c>
      <c r="DG330" s="1" t="s">
        <v>797</v>
      </c>
    </row>
    <row r="331" spans="1:111">
      <c r="A331" s="232" t="s">
        <v>4537</v>
      </c>
      <c r="B331" s="1" t="s">
        <v>699</v>
      </c>
      <c r="C331" s="1" t="s">
        <v>700</v>
      </c>
      <c r="D331" s="1" t="s">
        <v>818</v>
      </c>
      <c r="E331" s="1" t="s">
        <v>819</v>
      </c>
      <c r="F331" s="1" t="s">
        <v>820</v>
      </c>
      <c r="G331" s="1" t="s">
        <v>166</v>
      </c>
      <c r="H331" s="228">
        <v>46209</v>
      </c>
      <c r="I331" s="1" t="s">
        <v>2095</v>
      </c>
      <c r="J331" s="1" t="s">
        <v>2427</v>
      </c>
      <c r="K331" s="1" t="s">
        <v>2428</v>
      </c>
      <c r="L331" s="1" t="s">
        <v>796</v>
      </c>
      <c r="M331" s="1" t="s">
        <v>797</v>
      </c>
      <c r="N331" s="1" t="s">
        <v>196</v>
      </c>
      <c r="O331" s="1" t="s">
        <v>196</v>
      </c>
      <c r="P331" s="1" t="s">
        <v>196</v>
      </c>
      <c r="Q331" s="1" t="s">
        <v>196</v>
      </c>
      <c r="R331" s="229">
        <v>0</v>
      </c>
      <c r="S331" s="229">
        <v>0.48333333333333334</v>
      </c>
      <c r="T331" s="1" t="s">
        <v>707</v>
      </c>
      <c r="U331" s="1" t="s">
        <v>196</v>
      </c>
      <c r="V331" s="1" t="s">
        <v>196</v>
      </c>
      <c r="W331" s="1" t="s">
        <v>196</v>
      </c>
      <c r="X331" s="1" t="s">
        <v>196</v>
      </c>
      <c r="Y331" s="1" t="s">
        <v>196</v>
      </c>
      <c r="Z331" s="1" t="s">
        <v>196</v>
      </c>
      <c r="AA331" s="1" t="s">
        <v>842</v>
      </c>
      <c r="AB331" s="1" t="s">
        <v>707</v>
      </c>
      <c r="AC331" s="1" t="s">
        <v>1206</v>
      </c>
      <c r="AD331" s="1" t="s">
        <v>2429</v>
      </c>
      <c r="AE331" s="1" t="s">
        <v>2430</v>
      </c>
      <c r="AF331" s="1" t="s">
        <v>2097</v>
      </c>
      <c r="AG331" s="1" t="s">
        <v>196</v>
      </c>
      <c r="AH331" s="1" t="s">
        <v>14</v>
      </c>
      <c r="AI331" s="1" t="s">
        <v>723</v>
      </c>
      <c r="AJ331" s="1" t="s">
        <v>276</v>
      </c>
      <c r="AK331" s="1" t="s">
        <v>196</v>
      </c>
      <c r="AL331" s="1" t="s">
        <v>14</v>
      </c>
      <c r="AM331" s="1">
        <v>1600</v>
      </c>
      <c r="AN331" s="1">
        <v>400</v>
      </c>
      <c r="AO331" s="1">
        <v>400</v>
      </c>
      <c r="AP331" s="1">
        <v>400</v>
      </c>
      <c r="AQ331" s="1">
        <v>1600</v>
      </c>
      <c r="AR331" s="228">
        <v>46205</v>
      </c>
      <c r="AS331" s="228">
        <v>46211</v>
      </c>
      <c r="AT331" s="228">
        <v>46209</v>
      </c>
      <c r="AU331" s="228">
        <v>46209</v>
      </c>
      <c r="AV331" s="1" t="s">
        <v>366</v>
      </c>
      <c r="AW331" s="1" t="s">
        <v>196</v>
      </c>
      <c r="AX331" s="1" t="s">
        <v>196</v>
      </c>
      <c r="AY331" s="1" t="s">
        <v>710</v>
      </c>
      <c r="AZ331" s="1" t="s">
        <v>711</v>
      </c>
      <c r="BA331" s="1" t="s">
        <v>196</v>
      </c>
      <c r="BB331" s="228">
        <v>46211</v>
      </c>
      <c r="BC331" s="228">
        <v>46211</v>
      </c>
      <c r="BD331" s="1" t="s">
        <v>712</v>
      </c>
      <c r="BE331" s="228">
        <v>46209</v>
      </c>
      <c r="BF331" s="1" t="s">
        <v>712</v>
      </c>
      <c r="BG331" s="228">
        <v>46209</v>
      </c>
      <c r="BH331" s="1">
        <v>400</v>
      </c>
      <c r="BI331" s="1">
        <v>1600</v>
      </c>
      <c r="BJ331" s="1" t="s">
        <v>2099</v>
      </c>
      <c r="BK331" s="1" t="s">
        <v>196</v>
      </c>
      <c r="BL331" s="1" t="s">
        <v>196</v>
      </c>
      <c r="BM331" s="1" t="s">
        <v>196</v>
      </c>
      <c r="BN331" s="1" t="s">
        <v>196</v>
      </c>
      <c r="BO331" s="1" t="s">
        <v>196</v>
      </c>
      <c r="BP331" s="1" t="s">
        <v>196</v>
      </c>
      <c r="BQ331" s="1" t="s">
        <v>196</v>
      </c>
      <c r="BR331" s="1" t="s">
        <v>196</v>
      </c>
      <c r="BS331" s="1" t="s">
        <v>196</v>
      </c>
      <c r="BT331" s="1" t="s">
        <v>2430</v>
      </c>
      <c r="BU331" s="1" t="s">
        <v>196</v>
      </c>
      <c r="BV331" s="1" t="s">
        <v>196</v>
      </c>
      <c r="BW331" s="1" t="s">
        <v>196</v>
      </c>
      <c r="BX331" s="1" t="s">
        <v>196</v>
      </c>
      <c r="BY331" s="1" t="s">
        <v>196</v>
      </c>
      <c r="BZ331" s="1" t="s">
        <v>196</v>
      </c>
      <c r="CA331" s="1" t="s">
        <v>196</v>
      </c>
      <c r="CB331" s="1" t="s">
        <v>196</v>
      </c>
      <c r="CC331" s="1" t="s">
        <v>196</v>
      </c>
      <c r="CD331" s="1" t="s">
        <v>725</v>
      </c>
      <c r="CE331" s="1" t="s">
        <v>196</v>
      </c>
      <c r="CF331" s="1" t="s">
        <v>196</v>
      </c>
      <c r="CG331" s="1" t="s">
        <v>196</v>
      </c>
      <c r="CH331" s="1" t="s">
        <v>196</v>
      </c>
      <c r="CI331" s="1" t="s">
        <v>196</v>
      </c>
      <c r="CJ331" s="1" t="s">
        <v>196</v>
      </c>
      <c r="CK331" s="1" t="s">
        <v>196</v>
      </c>
      <c r="CL331" s="1" t="s">
        <v>196</v>
      </c>
      <c r="CM331" s="1" t="s">
        <v>196</v>
      </c>
      <c r="CN331" s="1" t="s">
        <v>723</v>
      </c>
      <c r="CO331" s="1" t="s">
        <v>196</v>
      </c>
      <c r="CP331" s="1" t="s">
        <v>196</v>
      </c>
      <c r="CQ331" s="1" t="s">
        <v>196</v>
      </c>
      <c r="CR331" s="1" t="s">
        <v>196</v>
      </c>
      <c r="CS331" s="1" t="s">
        <v>196</v>
      </c>
      <c r="CT331" s="1" t="s">
        <v>196</v>
      </c>
      <c r="CU331" s="1" t="s">
        <v>196</v>
      </c>
      <c r="CV331" s="1" t="s">
        <v>196</v>
      </c>
      <c r="CW331" s="1" t="s">
        <v>196</v>
      </c>
      <c r="CX331" s="1" t="s">
        <v>3221</v>
      </c>
      <c r="CY331" s="1" t="s">
        <v>3222</v>
      </c>
      <c r="CZ331" s="1" t="s">
        <v>3222</v>
      </c>
      <c r="DA331" s="1" t="s">
        <v>3225</v>
      </c>
      <c r="DB331" s="1" t="s">
        <v>3315</v>
      </c>
      <c r="DC331" s="1" t="s">
        <v>707</v>
      </c>
      <c r="DD331" s="1" t="s">
        <v>842</v>
      </c>
      <c r="DE331" s="1" t="s">
        <v>707</v>
      </c>
      <c r="DF331" s="1" t="s">
        <v>796</v>
      </c>
      <c r="DG331" s="1" t="s">
        <v>797</v>
      </c>
    </row>
    <row r="332" spans="1:111">
      <c r="A332" s="232" t="s">
        <v>4537</v>
      </c>
      <c r="B332" s="1" t="s">
        <v>699</v>
      </c>
      <c r="C332" s="1" t="s">
        <v>700</v>
      </c>
      <c r="D332" s="1" t="s">
        <v>818</v>
      </c>
      <c r="E332" s="1" t="s">
        <v>819</v>
      </c>
      <c r="F332" s="1" t="s">
        <v>820</v>
      </c>
      <c r="G332" s="1" t="s">
        <v>166</v>
      </c>
      <c r="H332" s="228">
        <v>46209</v>
      </c>
      <c r="I332" s="1" t="s">
        <v>2100</v>
      </c>
      <c r="J332" s="1" t="s">
        <v>2431</v>
      </c>
      <c r="K332" s="1" t="s">
        <v>2432</v>
      </c>
      <c r="L332" s="1" t="s">
        <v>796</v>
      </c>
      <c r="M332" s="1" t="s">
        <v>797</v>
      </c>
      <c r="N332" s="1" t="s">
        <v>196</v>
      </c>
      <c r="O332" s="1" t="s">
        <v>196</v>
      </c>
      <c r="P332" s="1" t="s">
        <v>196</v>
      </c>
      <c r="Q332" s="1" t="s">
        <v>196</v>
      </c>
      <c r="R332" s="229">
        <v>0</v>
      </c>
      <c r="S332" s="229">
        <v>0.56041666666666667</v>
      </c>
      <c r="T332" s="1" t="s">
        <v>707</v>
      </c>
      <c r="U332" s="1" t="s">
        <v>196</v>
      </c>
      <c r="V332" s="1" t="s">
        <v>196</v>
      </c>
      <c r="W332" s="1" t="s">
        <v>196</v>
      </c>
      <c r="X332" s="1" t="s">
        <v>196</v>
      </c>
      <c r="Y332" s="1" t="s">
        <v>196</v>
      </c>
      <c r="Z332" s="1" t="s">
        <v>196</v>
      </c>
      <c r="AA332" s="1" t="s">
        <v>744</v>
      </c>
      <c r="AB332" s="1" t="s">
        <v>743</v>
      </c>
      <c r="AC332" s="1" t="s">
        <v>752</v>
      </c>
      <c r="AD332" s="1" t="s">
        <v>2433</v>
      </c>
      <c r="AE332" s="1" t="s">
        <v>1231</v>
      </c>
      <c r="AF332" s="1" t="s">
        <v>927</v>
      </c>
      <c r="AG332" s="1" t="s">
        <v>196</v>
      </c>
      <c r="AH332" s="1" t="s">
        <v>14</v>
      </c>
      <c r="AI332" s="1" t="s">
        <v>723</v>
      </c>
      <c r="AJ332" s="1" t="s">
        <v>276</v>
      </c>
      <c r="AK332" s="1" t="s">
        <v>196</v>
      </c>
      <c r="AL332" s="1" t="s">
        <v>14</v>
      </c>
      <c r="AM332" s="1">
        <v>1200</v>
      </c>
      <c r="AN332" s="1">
        <v>400</v>
      </c>
      <c r="AO332" s="1">
        <v>400</v>
      </c>
      <c r="AP332" s="1">
        <v>400</v>
      </c>
      <c r="AQ332" s="1">
        <v>1200</v>
      </c>
      <c r="AR332" s="228">
        <v>46205</v>
      </c>
      <c r="AS332" s="228">
        <v>46211</v>
      </c>
      <c r="AT332" s="228">
        <v>46209</v>
      </c>
      <c r="AU332" s="228">
        <v>46209</v>
      </c>
      <c r="AV332" s="1" t="s">
        <v>366</v>
      </c>
      <c r="AW332" s="1" t="s">
        <v>196</v>
      </c>
      <c r="AX332" s="1" t="s">
        <v>196</v>
      </c>
      <c r="AY332" s="1" t="s">
        <v>710</v>
      </c>
      <c r="AZ332" s="1" t="s">
        <v>711</v>
      </c>
      <c r="BA332" s="1" t="s">
        <v>196</v>
      </c>
      <c r="BB332" s="228">
        <v>46211</v>
      </c>
      <c r="BC332" s="228">
        <v>46211</v>
      </c>
      <c r="BD332" s="1" t="s">
        <v>712</v>
      </c>
      <c r="BE332" s="228">
        <v>46209</v>
      </c>
      <c r="BF332" s="1" t="s">
        <v>712</v>
      </c>
      <c r="BG332" s="228">
        <v>46209</v>
      </c>
      <c r="BH332" s="1">
        <v>400</v>
      </c>
      <c r="BI332" s="1">
        <v>1200</v>
      </c>
      <c r="BJ332" s="1" t="s">
        <v>1232</v>
      </c>
      <c r="BK332" s="1" t="s">
        <v>196</v>
      </c>
      <c r="BL332" s="1" t="s">
        <v>196</v>
      </c>
      <c r="BM332" s="1" t="s">
        <v>196</v>
      </c>
      <c r="BN332" s="1" t="s">
        <v>196</v>
      </c>
      <c r="BO332" s="1" t="s">
        <v>196</v>
      </c>
      <c r="BP332" s="1" t="s">
        <v>196</v>
      </c>
      <c r="BQ332" s="1" t="s">
        <v>196</v>
      </c>
      <c r="BR332" s="1" t="s">
        <v>196</v>
      </c>
      <c r="BS332" s="1" t="s">
        <v>196</v>
      </c>
      <c r="BT332" s="1" t="s">
        <v>1231</v>
      </c>
      <c r="BU332" s="1" t="s">
        <v>196</v>
      </c>
      <c r="BV332" s="1" t="s">
        <v>196</v>
      </c>
      <c r="BW332" s="1" t="s">
        <v>196</v>
      </c>
      <c r="BX332" s="1" t="s">
        <v>196</v>
      </c>
      <c r="BY332" s="1" t="s">
        <v>196</v>
      </c>
      <c r="BZ332" s="1" t="s">
        <v>196</v>
      </c>
      <c r="CA332" s="1" t="s">
        <v>196</v>
      </c>
      <c r="CB332" s="1" t="s">
        <v>196</v>
      </c>
      <c r="CC332" s="1" t="s">
        <v>196</v>
      </c>
      <c r="CD332" s="1" t="s">
        <v>725</v>
      </c>
      <c r="CE332" s="1" t="s">
        <v>196</v>
      </c>
      <c r="CF332" s="1" t="s">
        <v>196</v>
      </c>
      <c r="CG332" s="1" t="s">
        <v>196</v>
      </c>
      <c r="CH332" s="1" t="s">
        <v>196</v>
      </c>
      <c r="CI332" s="1" t="s">
        <v>196</v>
      </c>
      <c r="CJ332" s="1" t="s">
        <v>196</v>
      </c>
      <c r="CK332" s="1" t="s">
        <v>196</v>
      </c>
      <c r="CL332" s="1" t="s">
        <v>196</v>
      </c>
      <c r="CM332" s="1" t="s">
        <v>196</v>
      </c>
      <c r="CN332" s="1" t="s">
        <v>723</v>
      </c>
      <c r="CO332" s="1" t="s">
        <v>196</v>
      </c>
      <c r="CP332" s="1" t="s">
        <v>196</v>
      </c>
      <c r="CQ332" s="1" t="s">
        <v>196</v>
      </c>
      <c r="CR332" s="1" t="s">
        <v>196</v>
      </c>
      <c r="CS332" s="1" t="s">
        <v>196</v>
      </c>
      <c r="CT332" s="1" t="s">
        <v>196</v>
      </c>
      <c r="CU332" s="1" t="s">
        <v>196</v>
      </c>
      <c r="CV332" s="1" t="s">
        <v>196</v>
      </c>
      <c r="CW332" s="1" t="s">
        <v>196</v>
      </c>
      <c r="CX332" s="1" t="s">
        <v>3221</v>
      </c>
      <c r="CY332" s="1" t="s">
        <v>3222</v>
      </c>
      <c r="CZ332" s="1" t="s">
        <v>3222</v>
      </c>
      <c r="DA332" s="1" t="s">
        <v>3315</v>
      </c>
      <c r="DB332" s="1" t="s">
        <v>3307</v>
      </c>
      <c r="DC332" s="1" t="s">
        <v>743</v>
      </c>
      <c r="DD332" s="1" t="s">
        <v>744</v>
      </c>
      <c r="DE332" s="1" t="s">
        <v>707</v>
      </c>
      <c r="DF332" s="1" t="s">
        <v>796</v>
      </c>
      <c r="DG332" s="1" t="s">
        <v>797</v>
      </c>
    </row>
    <row r="333" spans="1:111">
      <c r="A333" s="232" t="s">
        <v>4537</v>
      </c>
      <c r="B333" s="1" t="s">
        <v>699</v>
      </c>
      <c r="C333" s="1" t="s">
        <v>700</v>
      </c>
      <c r="D333" s="1" t="s">
        <v>818</v>
      </c>
      <c r="E333" s="1" t="s">
        <v>819</v>
      </c>
      <c r="F333" s="1" t="s">
        <v>783</v>
      </c>
      <c r="G333" s="1" t="s">
        <v>42</v>
      </c>
      <c r="H333" s="228">
        <v>46209</v>
      </c>
      <c r="I333" s="1" t="s">
        <v>260</v>
      </c>
      <c r="J333" s="1" t="s">
        <v>2358</v>
      </c>
      <c r="K333" s="1" t="s">
        <v>2457</v>
      </c>
      <c r="L333" s="1" t="s">
        <v>796</v>
      </c>
      <c r="M333" s="1" t="s">
        <v>797</v>
      </c>
      <c r="N333" s="1" t="s">
        <v>196</v>
      </c>
      <c r="O333" s="1" t="s">
        <v>196</v>
      </c>
      <c r="P333" s="1" t="s">
        <v>196</v>
      </c>
      <c r="Q333" s="1" t="s">
        <v>196</v>
      </c>
      <c r="R333" s="229">
        <v>0</v>
      </c>
      <c r="S333" s="229">
        <v>0.70833333333333337</v>
      </c>
      <c r="T333" s="1" t="s">
        <v>707</v>
      </c>
      <c r="U333" s="1" t="s">
        <v>196</v>
      </c>
      <c r="V333" s="1" t="s">
        <v>196</v>
      </c>
      <c r="W333" s="1" t="s">
        <v>196</v>
      </c>
      <c r="X333" s="1" t="s">
        <v>196</v>
      </c>
      <c r="Y333" s="1" t="s">
        <v>196</v>
      </c>
      <c r="Z333" s="1" t="s">
        <v>196</v>
      </c>
      <c r="AA333" s="1" t="s">
        <v>707</v>
      </c>
      <c r="AB333" s="1" t="s">
        <v>707</v>
      </c>
      <c r="AC333" s="1" t="s">
        <v>707</v>
      </c>
      <c r="AD333" s="1" t="s">
        <v>707</v>
      </c>
      <c r="AE333" s="1" t="s">
        <v>196</v>
      </c>
      <c r="AF333" s="1" t="s">
        <v>196</v>
      </c>
      <c r="AG333" s="1" t="s">
        <v>196</v>
      </c>
      <c r="AH333" s="1" t="s">
        <v>196</v>
      </c>
      <c r="AI333" s="1" t="s">
        <v>1519</v>
      </c>
      <c r="AJ333" s="1" t="s">
        <v>276</v>
      </c>
      <c r="AK333" s="1" t="s">
        <v>196</v>
      </c>
      <c r="AL333" s="1" t="s">
        <v>78</v>
      </c>
      <c r="AM333" s="1">
        <v>117</v>
      </c>
      <c r="AN333" s="1">
        <v>110</v>
      </c>
      <c r="AO333" s="1">
        <v>0</v>
      </c>
      <c r="AP333" s="1">
        <v>0</v>
      </c>
      <c r="AQ333" s="1">
        <v>87</v>
      </c>
      <c r="AR333" s="228">
        <v>46204</v>
      </c>
      <c r="AS333" s="228">
        <v>46210</v>
      </c>
      <c r="AT333" s="228">
        <v>46204</v>
      </c>
      <c r="AU333" s="228">
        <v>46204</v>
      </c>
      <c r="AV333" s="1" t="s">
        <v>487</v>
      </c>
      <c r="AW333" s="1" t="s">
        <v>196</v>
      </c>
      <c r="AX333" s="1" t="s">
        <v>196</v>
      </c>
      <c r="AY333" s="1" t="s">
        <v>710</v>
      </c>
      <c r="AZ333" s="1" t="s">
        <v>711</v>
      </c>
      <c r="BA333" s="1" t="s">
        <v>196</v>
      </c>
      <c r="BB333" s="228">
        <v>46210</v>
      </c>
      <c r="BC333" s="228">
        <v>46210</v>
      </c>
      <c r="BD333" s="1" t="s">
        <v>712</v>
      </c>
      <c r="BE333" s="228">
        <v>46209</v>
      </c>
      <c r="BF333" s="1" t="s">
        <v>712</v>
      </c>
      <c r="BG333" s="228">
        <v>46206</v>
      </c>
      <c r="BH333" s="1">
        <v>110</v>
      </c>
      <c r="BI333" s="1">
        <v>117</v>
      </c>
      <c r="BJ333" s="1" t="s">
        <v>2360</v>
      </c>
      <c r="BK333" s="1" t="s">
        <v>1518</v>
      </c>
      <c r="BL333" s="1" t="s">
        <v>196</v>
      </c>
      <c r="BM333" s="1" t="s">
        <v>196</v>
      </c>
      <c r="BN333" s="1" t="s">
        <v>196</v>
      </c>
      <c r="BO333" s="1" t="s">
        <v>196</v>
      </c>
      <c r="BP333" s="1" t="s">
        <v>196</v>
      </c>
      <c r="BQ333" s="1" t="s">
        <v>196</v>
      </c>
      <c r="BR333" s="1" t="s">
        <v>196</v>
      </c>
      <c r="BS333" s="1" t="s">
        <v>196</v>
      </c>
      <c r="BT333" s="1" t="s">
        <v>2361</v>
      </c>
      <c r="BU333" s="1" t="s">
        <v>2362</v>
      </c>
      <c r="BV333" s="1" t="s">
        <v>196</v>
      </c>
      <c r="BW333" s="1" t="s">
        <v>196</v>
      </c>
      <c r="BX333" s="1" t="s">
        <v>196</v>
      </c>
      <c r="BY333" s="1" t="s">
        <v>196</v>
      </c>
      <c r="BZ333" s="1" t="s">
        <v>196</v>
      </c>
      <c r="CA333" s="1" t="s">
        <v>196</v>
      </c>
      <c r="CB333" s="1" t="s">
        <v>196</v>
      </c>
      <c r="CC333" s="1" t="s">
        <v>196</v>
      </c>
      <c r="CD333" s="1" t="s">
        <v>2275</v>
      </c>
      <c r="CE333" s="1" t="s">
        <v>196</v>
      </c>
      <c r="CF333" s="1" t="s">
        <v>196</v>
      </c>
      <c r="CG333" s="1" t="s">
        <v>196</v>
      </c>
      <c r="CH333" s="1" t="s">
        <v>196</v>
      </c>
      <c r="CI333" s="1" t="s">
        <v>196</v>
      </c>
      <c r="CJ333" s="1" t="s">
        <v>196</v>
      </c>
      <c r="CK333" s="1" t="s">
        <v>196</v>
      </c>
      <c r="CL333" s="1" t="s">
        <v>196</v>
      </c>
      <c r="CM333" s="1" t="s">
        <v>196</v>
      </c>
      <c r="CN333" s="1" t="s">
        <v>1519</v>
      </c>
      <c r="CO333" s="1" t="s">
        <v>196</v>
      </c>
      <c r="CP333" s="1" t="s">
        <v>196</v>
      </c>
      <c r="CQ333" s="1" t="s">
        <v>196</v>
      </c>
      <c r="CR333" s="1" t="s">
        <v>196</v>
      </c>
      <c r="CS333" s="1" t="s">
        <v>196</v>
      </c>
      <c r="CT333" s="1" t="s">
        <v>196</v>
      </c>
      <c r="CU333" s="1" t="s">
        <v>196</v>
      </c>
      <c r="CV333" s="1" t="s">
        <v>196</v>
      </c>
      <c r="CW333" s="1" t="s">
        <v>196</v>
      </c>
      <c r="CX333" s="1" t="s">
        <v>3221</v>
      </c>
      <c r="CY333" s="1" t="s">
        <v>3222</v>
      </c>
      <c r="CZ333" s="1" t="s">
        <v>3222</v>
      </c>
      <c r="DA333" s="1" t="s">
        <v>3224</v>
      </c>
      <c r="DB333" s="1" t="s">
        <v>3224</v>
      </c>
      <c r="DC333" s="1" t="s">
        <v>707</v>
      </c>
      <c r="DD333" s="1" t="s">
        <v>707</v>
      </c>
      <c r="DE333" s="1" t="s">
        <v>707</v>
      </c>
      <c r="DF333" s="1" t="s">
        <v>796</v>
      </c>
      <c r="DG333" s="1" t="s">
        <v>797</v>
      </c>
    </row>
    <row r="334" spans="1:111">
      <c r="A334" s="232" t="s">
        <v>4537</v>
      </c>
      <c r="B334" s="1" t="s">
        <v>699</v>
      </c>
      <c r="C334" s="1" t="s">
        <v>700</v>
      </c>
      <c r="D334" s="1" t="s">
        <v>818</v>
      </c>
      <c r="E334" s="1" t="s">
        <v>819</v>
      </c>
      <c r="F334" s="1" t="s">
        <v>783</v>
      </c>
      <c r="G334" s="1" t="s">
        <v>42</v>
      </c>
      <c r="H334" s="228">
        <v>46209</v>
      </c>
      <c r="I334" s="1" t="s">
        <v>570</v>
      </c>
      <c r="J334" s="1" t="s">
        <v>2449</v>
      </c>
      <c r="K334" s="1" t="s">
        <v>2458</v>
      </c>
      <c r="L334" s="1" t="s">
        <v>796</v>
      </c>
      <c r="M334" s="1" t="s">
        <v>797</v>
      </c>
      <c r="N334" s="1" t="s">
        <v>196</v>
      </c>
      <c r="O334" s="1" t="s">
        <v>196</v>
      </c>
      <c r="P334" s="1" t="s">
        <v>196</v>
      </c>
      <c r="Q334" s="1" t="s">
        <v>196</v>
      </c>
      <c r="R334" s="229">
        <v>0</v>
      </c>
      <c r="S334" s="229">
        <v>0.70833333333333337</v>
      </c>
      <c r="T334" s="1" t="s">
        <v>707</v>
      </c>
      <c r="U334" s="1" t="s">
        <v>196</v>
      </c>
      <c r="V334" s="1" t="s">
        <v>196</v>
      </c>
      <c r="W334" s="1" t="s">
        <v>196</v>
      </c>
      <c r="X334" s="1" t="s">
        <v>196</v>
      </c>
      <c r="Y334" s="1" t="s">
        <v>196</v>
      </c>
      <c r="Z334" s="1" t="s">
        <v>196</v>
      </c>
      <c r="AA334" s="1" t="s">
        <v>707</v>
      </c>
      <c r="AB334" s="1" t="s">
        <v>707</v>
      </c>
      <c r="AC334" s="1" t="s">
        <v>707</v>
      </c>
      <c r="AD334" s="1" t="s">
        <v>707</v>
      </c>
      <c r="AE334" s="1" t="s">
        <v>196</v>
      </c>
      <c r="AF334" s="1" t="s">
        <v>196</v>
      </c>
      <c r="AG334" s="1" t="s">
        <v>196</v>
      </c>
      <c r="AH334" s="1" t="s">
        <v>196</v>
      </c>
      <c r="AI334" s="1" t="s">
        <v>1294</v>
      </c>
      <c r="AJ334" s="1" t="s">
        <v>276</v>
      </c>
      <c r="AK334" s="1" t="s">
        <v>196</v>
      </c>
      <c r="AL334" s="1" t="s">
        <v>15</v>
      </c>
      <c r="AM334" s="1">
        <v>164</v>
      </c>
      <c r="AN334" s="1">
        <v>160</v>
      </c>
      <c r="AO334" s="1">
        <v>0</v>
      </c>
      <c r="AP334" s="1">
        <v>0</v>
      </c>
      <c r="AQ334" s="1">
        <v>144</v>
      </c>
      <c r="AR334" s="228">
        <v>46204</v>
      </c>
      <c r="AS334" s="228">
        <v>46210</v>
      </c>
      <c r="AT334" s="228">
        <v>46204</v>
      </c>
      <c r="AU334" s="228">
        <v>46204</v>
      </c>
      <c r="AV334" s="1" t="s">
        <v>42</v>
      </c>
      <c r="AW334" s="1" t="s">
        <v>196</v>
      </c>
      <c r="AX334" s="1" t="s">
        <v>196</v>
      </c>
      <c r="AY334" s="1" t="s">
        <v>710</v>
      </c>
      <c r="AZ334" s="1" t="s">
        <v>711</v>
      </c>
      <c r="BA334" s="1" t="s">
        <v>196</v>
      </c>
      <c r="BB334" s="228">
        <v>46210</v>
      </c>
      <c r="BC334" s="228">
        <v>46210</v>
      </c>
      <c r="BD334" s="1" t="s">
        <v>712</v>
      </c>
      <c r="BE334" s="228">
        <v>46209</v>
      </c>
      <c r="BF334" s="1" t="s">
        <v>712</v>
      </c>
      <c r="BG334" s="228">
        <v>46209</v>
      </c>
      <c r="BH334" s="1">
        <v>160</v>
      </c>
      <c r="BI334" s="1">
        <v>164</v>
      </c>
      <c r="BJ334" s="1" t="s">
        <v>2452</v>
      </c>
      <c r="BK334" s="1" t="s">
        <v>2453</v>
      </c>
      <c r="BL334" s="1" t="s">
        <v>196</v>
      </c>
      <c r="BM334" s="1" t="s">
        <v>196</v>
      </c>
      <c r="BN334" s="1" t="s">
        <v>196</v>
      </c>
      <c r="BO334" s="1" t="s">
        <v>196</v>
      </c>
      <c r="BP334" s="1" t="s">
        <v>196</v>
      </c>
      <c r="BQ334" s="1" t="s">
        <v>196</v>
      </c>
      <c r="BR334" s="1" t="s">
        <v>196</v>
      </c>
      <c r="BS334" s="1" t="s">
        <v>196</v>
      </c>
      <c r="BT334" s="1" t="s">
        <v>2454</v>
      </c>
      <c r="BU334" s="1" t="s">
        <v>2455</v>
      </c>
      <c r="BV334" s="1" t="s">
        <v>196</v>
      </c>
      <c r="BW334" s="1" t="s">
        <v>196</v>
      </c>
      <c r="BX334" s="1" t="s">
        <v>196</v>
      </c>
      <c r="BY334" s="1" t="s">
        <v>196</v>
      </c>
      <c r="BZ334" s="1" t="s">
        <v>196</v>
      </c>
      <c r="CA334" s="1" t="s">
        <v>196</v>
      </c>
      <c r="CB334" s="1" t="s">
        <v>196</v>
      </c>
      <c r="CC334" s="1" t="s">
        <v>196</v>
      </c>
      <c r="CD334" s="1" t="s">
        <v>1245</v>
      </c>
      <c r="CE334" s="1" t="s">
        <v>196</v>
      </c>
      <c r="CF334" s="1" t="s">
        <v>196</v>
      </c>
      <c r="CG334" s="1" t="s">
        <v>196</v>
      </c>
      <c r="CH334" s="1" t="s">
        <v>196</v>
      </c>
      <c r="CI334" s="1" t="s">
        <v>196</v>
      </c>
      <c r="CJ334" s="1" t="s">
        <v>196</v>
      </c>
      <c r="CK334" s="1" t="s">
        <v>196</v>
      </c>
      <c r="CL334" s="1" t="s">
        <v>196</v>
      </c>
      <c r="CM334" s="1" t="s">
        <v>196</v>
      </c>
      <c r="CN334" s="1" t="s">
        <v>1294</v>
      </c>
      <c r="CO334" s="1" t="s">
        <v>196</v>
      </c>
      <c r="CP334" s="1" t="s">
        <v>196</v>
      </c>
      <c r="CQ334" s="1" t="s">
        <v>196</v>
      </c>
      <c r="CR334" s="1" t="s">
        <v>196</v>
      </c>
      <c r="CS334" s="1" t="s">
        <v>196</v>
      </c>
      <c r="CT334" s="1" t="s">
        <v>196</v>
      </c>
      <c r="CU334" s="1" t="s">
        <v>196</v>
      </c>
      <c r="CV334" s="1" t="s">
        <v>196</v>
      </c>
      <c r="CW334" s="1" t="s">
        <v>196</v>
      </c>
      <c r="CX334" s="1" t="s">
        <v>3221</v>
      </c>
      <c r="CY334" s="1" t="s">
        <v>3222</v>
      </c>
      <c r="CZ334" s="1" t="s">
        <v>3222</v>
      </c>
      <c r="DA334" s="1" t="s">
        <v>3224</v>
      </c>
      <c r="DB334" s="1" t="s">
        <v>3224</v>
      </c>
      <c r="DC334" s="1" t="s">
        <v>707</v>
      </c>
      <c r="DD334" s="1" t="s">
        <v>707</v>
      </c>
      <c r="DE334" s="1" t="s">
        <v>707</v>
      </c>
      <c r="DF334" s="1" t="s">
        <v>796</v>
      </c>
      <c r="DG334" s="1" t="s">
        <v>797</v>
      </c>
    </row>
    <row r="335" spans="1:111">
      <c r="A335" s="232" t="s">
        <v>4537</v>
      </c>
      <c r="B335" s="1" t="s">
        <v>699</v>
      </c>
      <c r="C335" s="1" t="s">
        <v>700</v>
      </c>
      <c r="D335" s="1" t="s">
        <v>818</v>
      </c>
      <c r="E335" s="1" t="s">
        <v>819</v>
      </c>
      <c r="F335" s="1" t="s">
        <v>783</v>
      </c>
      <c r="G335" s="1" t="s">
        <v>42</v>
      </c>
      <c r="H335" s="228">
        <v>46209</v>
      </c>
      <c r="I335" s="1" t="s">
        <v>572</v>
      </c>
      <c r="J335" s="1" t="s">
        <v>2367</v>
      </c>
      <c r="K335" s="1" t="s">
        <v>2459</v>
      </c>
      <c r="L335" s="1" t="s">
        <v>796</v>
      </c>
      <c r="M335" s="1" t="s">
        <v>797</v>
      </c>
      <c r="N335" s="1" t="s">
        <v>196</v>
      </c>
      <c r="O335" s="1" t="s">
        <v>196</v>
      </c>
      <c r="P335" s="1" t="s">
        <v>196</v>
      </c>
      <c r="Q335" s="1" t="s">
        <v>196</v>
      </c>
      <c r="R335" s="229">
        <v>0</v>
      </c>
      <c r="S335" s="229">
        <v>0.70833333333333337</v>
      </c>
      <c r="T335" s="1" t="s">
        <v>707</v>
      </c>
      <c r="U335" s="1" t="s">
        <v>196</v>
      </c>
      <c r="V335" s="1" t="s">
        <v>196</v>
      </c>
      <c r="W335" s="1" t="s">
        <v>196</v>
      </c>
      <c r="X335" s="1" t="s">
        <v>196</v>
      </c>
      <c r="Y335" s="1" t="s">
        <v>196</v>
      </c>
      <c r="Z335" s="1" t="s">
        <v>196</v>
      </c>
      <c r="AA335" s="1" t="s">
        <v>707</v>
      </c>
      <c r="AB335" s="1" t="s">
        <v>707</v>
      </c>
      <c r="AC335" s="1" t="s">
        <v>707</v>
      </c>
      <c r="AD335" s="1" t="s">
        <v>707</v>
      </c>
      <c r="AE335" s="1" t="s">
        <v>196</v>
      </c>
      <c r="AF335" s="1" t="s">
        <v>196</v>
      </c>
      <c r="AG335" s="1" t="s">
        <v>196</v>
      </c>
      <c r="AH335" s="1" t="s">
        <v>196</v>
      </c>
      <c r="AI335" s="1" t="s">
        <v>2066</v>
      </c>
      <c r="AJ335" s="1" t="s">
        <v>276</v>
      </c>
      <c r="AK335" s="1" t="s">
        <v>196</v>
      </c>
      <c r="AL335" s="1" t="s">
        <v>122</v>
      </c>
      <c r="AM335" s="1">
        <v>244</v>
      </c>
      <c r="AN335" s="1">
        <v>240</v>
      </c>
      <c r="AO335" s="1">
        <v>0</v>
      </c>
      <c r="AP335" s="1">
        <v>0</v>
      </c>
      <c r="AQ335" s="1">
        <v>214</v>
      </c>
      <c r="AR335" s="228">
        <v>46204</v>
      </c>
      <c r="AS335" s="228">
        <v>46210</v>
      </c>
      <c r="AT335" s="228">
        <v>46204</v>
      </c>
      <c r="AU335" s="228">
        <v>46204</v>
      </c>
      <c r="AV335" s="1" t="s">
        <v>332</v>
      </c>
      <c r="AW335" s="1" t="s">
        <v>196</v>
      </c>
      <c r="AX335" s="1" t="s">
        <v>196</v>
      </c>
      <c r="AY335" s="1" t="s">
        <v>710</v>
      </c>
      <c r="AZ335" s="1" t="s">
        <v>711</v>
      </c>
      <c r="BA335" s="1" t="s">
        <v>196</v>
      </c>
      <c r="BB335" s="228">
        <v>46210</v>
      </c>
      <c r="BC335" s="228">
        <v>46210</v>
      </c>
      <c r="BD335" s="1" t="s">
        <v>712</v>
      </c>
      <c r="BE335" s="228">
        <v>46209</v>
      </c>
      <c r="BF335" s="1" t="s">
        <v>712</v>
      </c>
      <c r="BG335" s="228">
        <v>46206</v>
      </c>
      <c r="BH335" s="1">
        <v>240</v>
      </c>
      <c r="BI335" s="1">
        <v>244</v>
      </c>
      <c r="BJ335" s="1" t="s">
        <v>2369</v>
      </c>
      <c r="BK335" s="1" t="s">
        <v>2065</v>
      </c>
      <c r="BL335" s="1" t="s">
        <v>196</v>
      </c>
      <c r="BM335" s="1" t="s">
        <v>196</v>
      </c>
      <c r="BN335" s="1" t="s">
        <v>196</v>
      </c>
      <c r="BO335" s="1" t="s">
        <v>196</v>
      </c>
      <c r="BP335" s="1" t="s">
        <v>196</v>
      </c>
      <c r="BQ335" s="1" t="s">
        <v>196</v>
      </c>
      <c r="BR335" s="1" t="s">
        <v>196</v>
      </c>
      <c r="BS335" s="1" t="s">
        <v>196</v>
      </c>
      <c r="BT335" s="1" t="s">
        <v>2370</v>
      </c>
      <c r="BU335" s="1" t="s">
        <v>2371</v>
      </c>
      <c r="BV335" s="1" t="s">
        <v>196</v>
      </c>
      <c r="BW335" s="1" t="s">
        <v>196</v>
      </c>
      <c r="BX335" s="1" t="s">
        <v>196</v>
      </c>
      <c r="BY335" s="1" t="s">
        <v>196</v>
      </c>
      <c r="BZ335" s="1" t="s">
        <v>196</v>
      </c>
      <c r="CA335" s="1" t="s">
        <v>196</v>
      </c>
      <c r="CB335" s="1" t="s">
        <v>196</v>
      </c>
      <c r="CC335" s="1" t="s">
        <v>196</v>
      </c>
      <c r="CD335" s="1" t="s">
        <v>2067</v>
      </c>
      <c r="CE335" s="1" t="s">
        <v>196</v>
      </c>
      <c r="CF335" s="1" t="s">
        <v>196</v>
      </c>
      <c r="CG335" s="1" t="s">
        <v>196</v>
      </c>
      <c r="CH335" s="1" t="s">
        <v>196</v>
      </c>
      <c r="CI335" s="1" t="s">
        <v>196</v>
      </c>
      <c r="CJ335" s="1" t="s">
        <v>196</v>
      </c>
      <c r="CK335" s="1" t="s">
        <v>196</v>
      </c>
      <c r="CL335" s="1" t="s">
        <v>196</v>
      </c>
      <c r="CM335" s="1" t="s">
        <v>196</v>
      </c>
      <c r="CN335" s="1" t="s">
        <v>2066</v>
      </c>
      <c r="CO335" s="1" t="s">
        <v>196</v>
      </c>
      <c r="CP335" s="1" t="s">
        <v>196</v>
      </c>
      <c r="CQ335" s="1" t="s">
        <v>196</v>
      </c>
      <c r="CR335" s="1" t="s">
        <v>196</v>
      </c>
      <c r="CS335" s="1" t="s">
        <v>196</v>
      </c>
      <c r="CT335" s="1" t="s">
        <v>196</v>
      </c>
      <c r="CU335" s="1" t="s">
        <v>196</v>
      </c>
      <c r="CV335" s="1" t="s">
        <v>196</v>
      </c>
      <c r="CW335" s="1" t="s">
        <v>196</v>
      </c>
      <c r="CX335" s="1" t="s">
        <v>3221</v>
      </c>
      <c r="CY335" s="1" t="s">
        <v>3222</v>
      </c>
      <c r="CZ335" s="1" t="s">
        <v>3222</v>
      </c>
      <c r="DA335" s="1" t="s">
        <v>3224</v>
      </c>
      <c r="DB335" s="1" t="s">
        <v>3224</v>
      </c>
      <c r="DC335" s="1" t="s">
        <v>707</v>
      </c>
      <c r="DD335" s="1" t="s">
        <v>707</v>
      </c>
      <c r="DE335" s="1" t="s">
        <v>707</v>
      </c>
      <c r="DF335" s="1" t="s">
        <v>796</v>
      </c>
      <c r="DG335" s="1" t="s">
        <v>797</v>
      </c>
    </row>
    <row r="336" spans="1:111">
      <c r="A336" s="232" t="s">
        <v>4537</v>
      </c>
      <c r="B336" s="1" t="s">
        <v>699</v>
      </c>
      <c r="C336" s="1" t="s">
        <v>700</v>
      </c>
      <c r="D336" s="1" t="s">
        <v>818</v>
      </c>
      <c r="E336" s="1" t="s">
        <v>819</v>
      </c>
      <c r="F336" s="1" t="s">
        <v>849</v>
      </c>
      <c r="G336" s="1" t="s">
        <v>44</v>
      </c>
      <c r="H336" s="228">
        <v>46209</v>
      </c>
      <c r="I336" s="1" t="s">
        <v>137</v>
      </c>
      <c r="J336" s="1" t="s">
        <v>2424</v>
      </c>
      <c r="K336" s="1" t="s">
        <v>1390</v>
      </c>
      <c r="L336" s="1" t="s">
        <v>796</v>
      </c>
      <c r="M336" s="1" t="s">
        <v>797</v>
      </c>
      <c r="N336" s="1" t="s">
        <v>196</v>
      </c>
      <c r="O336" s="1" t="s">
        <v>196</v>
      </c>
      <c r="P336" s="1" t="s">
        <v>196</v>
      </c>
      <c r="Q336" s="1" t="s">
        <v>196</v>
      </c>
      <c r="R336" s="229">
        <v>0</v>
      </c>
      <c r="S336" s="229">
        <v>0.70833333333333337</v>
      </c>
      <c r="T336" s="1" t="s">
        <v>707</v>
      </c>
      <c r="U336" s="1" t="s">
        <v>196</v>
      </c>
      <c r="V336" s="1" t="s">
        <v>196</v>
      </c>
      <c r="W336" s="1" t="s">
        <v>196</v>
      </c>
      <c r="X336" s="1" t="s">
        <v>196</v>
      </c>
      <c r="Y336" s="1" t="s">
        <v>196</v>
      </c>
      <c r="Z336" s="1" t="s">
        <v>196</v>
      </c>
      <c r="AA336" s="1" t="s">
        <v>707</v>
      </c>
      <c r="AB336" s="1" t="s">
        <v>707</v>
      </c>
      <c r="AC336" s="1" t="s">
        <v>707</v>
      </c>
      <c r="AD336" s="1" t="s">
        <v>707</v>
      </c>
      <c r="AE336" s="1" t="s">
        <v>1571</v>
      </c>
      <c r="AF336" s="1" t="s">
        <v>276</v>
      </c>
      <c r="AG336" s="1" t="s">
        <v>13</v>
      </c>
      <c r="AH336" s="1" t="s">
        <v>172</v>
      </c>
      <c r="AI336" s="1" t="s">
        <v>1572</v>
      </c>
      <c r="AJ336" s="1" t="s">
        <v>276</v>
      </c>
      <c r="AK336" s="1" t="s">
        <v>13</v>
      </c>
      <c r="AL336" s="1" t="s">
        <v>172</v>
      </c>
      <c r="AM336" s="1">
        <v>3000</v>
      </c>
      <c r="AN336" s="1">
        <v>3000</v>
      </c>
      <c r="AO336" s="1">
        <v>1800</v>
      </c>
      <c r="AP336" s="1">
        <v>1800</v>
      </c>
      <c r="AQ336" s="1">
        <v>1800</v>
      </c>
      <c r="AR336" s="228">
        <v>46209</v>
      </c>
      <c r="AS336" s="228">
        <v>46213</v>
      </c>
      <c r="AT336" s="228">
        <v>46209</v>
      </c>
      <c r="AU336" s="228">
        <v>46212</v>
      </c>
      <c r="AV336" s="1" t="s">
        <v>822</v>
      </c>
      <c r="AW336" s="1" t="s">
        <v>196</v>
      </c>
      <c r="AX336" s="1" t="s">
        <v>196</v>
      </c>
      <c r="AY336" s="1" t="s">
        <v>710</v>
      </c>
      <c r="AZ336" s="1" t="s">
        <v>711</v>
      </c>
      <c r="BA336" s="1" t="s">
        <v>196</v>
      </c>
      <c r="BB336" s="228">
        <v>46213</v>
      </c>
      <c r="BC336" s="228">
        <v>46213</v>
      </c>
      <c r="BD336" s="1" t="s">
        <v>712</v>
      </c>
      <c r="BE336" s="228">
        <v>46212</v>
      </c>
      <c r="BF336" s="1" t="s">
        <v>712</v>
      </c>
      <c r="BG336" s="228">
        <v>46212</v>
      </c>
      <c r="BH336" s="1">
        <v>3000</v>
      </c>
      <c r="BI336" s="1">
        <v>3000</v>
      </c>
      <c r="BJ336" s="1" t="s">
        <v>1573</v>
      </c>
      <c r="BK336" s="1" t="s">
        <v>196</v>
      </c>
      <c r="BL336" s="1" t="s">
        <v>196</v>
      </c>
      <c r="BM336" s="1" t="s">
        <v>196</v>
      </c>
      <c r="BN336" s="1" t="s">
        <v>196</v>
      </c>
      <c r="BO336" s="1" t="s">
        <v>196</v>
      </c>
      <c r="BP336" s="1" t="s">
        <v>196</v>
      </c>
      <c r="BQ336" s="1" t="s">
        <v>196</v>
      </c>
      <c r="BR336" s="1" t="s">
        <v>196</v>
      </c>
      <c r="BS336" s="1" t="s">
        <v>196</v>
      </c>
      <c r="BT336" s="1" t="s">
        <v>1571</v>
      </c>
      <c r="BU336" s="1" t="s">
        <v>196</v>
      </c>
      <c r="BV336" s="1" t="s">
        <v>196</v>
      </c>
      <c r="BW336" s="1" t="s">
        <v>196</v>
      </c>
      <c r="BX336" s="1" t="s">
        <v>196</v>
      </c>
      <c r="BY336" s="1" t="s">
        <v>196</v>
      </c>
      <c r="BZ336" s="1" t="s">
        <v>196</v>
      </c>
      <c r="CA336" s="1" t="s">
        <v>196</v>
      </c>
      <c r="CB336" s="1" t="s">
        <v>196</v>
      </c>
      <c r="CC336" s="1" t="s">
        <v>196</v>
      </c>
      <c r="CD336" s="1" t="s">
        <v>1574</v>
      </c>
      <c r="CE336" s="1" t="s">
        <v>196</v>
      </c>
      <c r="CF336" s="1" t="s">
        <v>196</v>
      </c>
      <c r="CG336" s="1" t="s">
        <v>196</v>
      </c>
      <c r="CH336" s="1" t="s">
        <v>196</v>
      </c>
      <c r="CI336" s="1" t="s">
        <v>196</v>
      </c>
      <c r="CJ336" s="1" t="s">
        <v>196</v>
      </c>
      <c r="CK336" s="1" t="s">
        <v>196</v>
      </c>
      <c r="CL336" s="1" t="s">
        <v>196</v>
      </c>
      <c r="CM336" s="1" t="s">
        <v>196</v>
      </c>
      <c r="CN336" s="1" t="s">
        <v>1572</v>
      </c>
      <c r="CO336" s="1" t="s">
        <v>196</v>
      </c>
      <c r="CP336" s="1" t="s">
        <v>196</v>
      </c>
      <c r="CQ336" s="1" t="s">
        <v>196</v>
      </c>
      <c r="CR336" s="1" t="s">
        <v>196</v>
      </c>
      <c r="CS336" s="1" t="s">
        <v>196</v>
      </c>
      <c r="CT336" s="1" t="s">
        <v>196</v>
      </c>
      <c r="CU336" s="1" t="s">
        <v>196</v>
      </c>
      <c r="CV336" s="1" t="s">
        <v>196</v>
      </c>
      <c r="CW336" s="1" t="s">
        <v>196</v>
      </c>
      <c r="CX336" s="1" t="s">
        <v>3221</v>
      </c>
      <c r="CY336" s="1" t="s">
        <v>3222</v>
      </c>
      <c r="CZ336" s="1" t="s">
        <v>3222</v>
      </c>
      <c r="DA336" s="1" t="s">
        <v>3224</v>
      </c>
      <c r="DB336" s="1" t="s">
        <v>3224</v>
      </c>
      <c r="DC336" s="1" t="s">
        <v>707</v>
      </c>
      <c r="DD336" s="1" t="s">
        <v>707</v>
      </c>
      <c r="DE336" s="1" t="s">
        <v>707</v>
      </c>
      <c r="DF336" s="1" t="s">
        <v>796</v>
      </c>
      <c r="DG336" s="1" t="s">
        <v>797</v>
      </c>
    </row>
    <row r="337" spans="1:111">
      <c r="A337" s="232" t="s">
        <v>4537</v>
      </c>
      <c r="B337" s="1" t="s">
        <v>699</v>
      </c>
      <c r="C337" s="1" t="s">
        <v>700</v>
      </c>
      <c r="D337" s="1" t="s">
        <v>851</v>
      </c>
      <c r="E337" s="1" t="s">
        <v>852</v>
      </c>
      <c r="F337" s="1" t="s">
        <v>855</v>
      </c>
      <c r="G337" s="1" t="s">
        <v>39</v>
      </c>
      <c r="H337" s="228">
        <v>46209</v>
      </c>
      <c r="I337" s="1" t="s">
        <v>882</v>
      </c>
      <c r="J337" s="1" t="s">
        <v>2483</v>
      </c>
      <c r="K337" s="1" t="s">
        <v>2489</v>
      </c>
      <c r="L337" s="1" t="s">
        <v>713</v>
      </c>
      <c r="M337" s="1" t="s">
        <v>714</v>
      </c>
      <c r="N337" s="1" t="s">
        <v>716</v>
      </c>
      <c r="O337" s="1" t="s">
        <v>717</v>
      </c>
      <c r="P337" s="1" t="s">
        <v>705</v>
      </c>
      <c r="Q337" s="1" t="s">
        <v>706</v>
      </c>
      <c r="R337" s="229">
        <v>0</v>
      </c>
      <c r="S337" s="229">
        <v>0.46944444444444444</v>
      </c>
      <c r="T337" s="1" t="s">
        <v>707</v>
      </c>
      <c r="U337" s="1" t="s">
        <v>196</v>
      </c>
      <c r="V337" s="1" t="s">
        <v>196</v>
      </c>
      <c r="W337" s="1" t="s">
        <v>196</v>
      </c>
      <c r="X337" s="1" t="s">
        <v>196</v>
      </c>
      <c r="Y337" s="1" t="s">
        <v>196</v>
      </c>
      <c r="Z337" s="1" t="s">
        <v>196</v>
      </c>
      <c r="AA337" s="1" t="s">
        <v>707</v>
      </c>
      <c r="AB337" s="1" t="s">
        <v>707</v>
      </c>
      <c r="AC337" s="1" t="s">
        <v>2049</v>
      </c>
      <c r="AD337" s="1" t="s">
        <v>2490</v>
      </c>
      <c r="AE337" s="1" t="s">
        <v>1058</v>
      </c>
      <c r="AF337" s="1" t="s">
        <v>276</v>
      </c>
      <c r="AG337" s="1" t="s">
        <v>196</v>
      </c>
      <c r="AH337" s="1" t="s">
        <v>14</v>
      </c>
      <c r="AI337" s="1" t="s">
        <v>823</v>
      </c>
      <c r="AJ337" s="1" t="s">
        <v>276</v>
      </c>
      <c r="AK337" s="1" t="s">
        <v>196</v>
      </c>
      <c r="AL337" s="1" t="s">
        <v>14</v>
      </c>
      <c r="AM337" s="1">
        <v>24000</v>
      </c>
      <c r="AN337" s="1">
        <v>12000</v>
      </c>
      <c r="AO337" s="1">
        <v>2000</v>
      </c>
      <c r="AP337" s="1">
        <v>2000</v>
      </c>
      <c r="AQ337" s="1">
        <v>4000</v>
      </c>
      <c r="AR337" s="228">
        <v>46205</v>
      </c>
      <c r="AS337" s="228">
        <v>46210</v>
      </c>
      <c r="AT337" s="228">
        <v>46206</v>
      </c>
      <c r="AU337" s="228">
        <v>46209</v>
      </c>
      <c r="AV337" s="1" t="s">
        <v>39</v>
      </c>
      <c r="AW337" s="1" t="s">
        <v>196</v>
      </c>
      <c r="AX337" s="1" t="s">
        <v>196</v>
      </c>
      <c r="AY337" s="1" t="s">
        <v>710</v>
      </c>
      <c r="AZ337" s="1" t="s">
        <v>711</v>
      </c>
      <c r="BA337" s="1" t="s">
        <v>196</v>
      </c>
      <c r="BB337" s="228">
        <v>46210</v>
      </c>
      <c r="BC337" s="228">
        <v>46210</v>
      </c>
      <c r="BD337" s="1" t="s">
        <v>712</v>
      </c>
      <c r="BE337" s="228">
        <v>46209</v>
      </c>
      <c r="BF337" s="1" t="s">
        <v>712</v>
      </c>
      <c r="BG337" s="228">
        <v>46209</v>
      </c>
      <c r="BH337" s="1">
        <v>12000</v>
      </c>
      <c r="BI337" s="1">
        <v>24000</v>
      </c>
      <c r="BJ337" s="1" t="s">
        <v>1079</v>
      </c>
      <c r="BK337" s="1" t="s">
        <v>196</v>
      </c>
      <c r="BL337" s="1" t="s">
        <v>196</v>
      </c>
      <c r="BM337" s="1" t="s">
        <v>196</v>
      </c>
      <c r="BN337" s="1" t="s">
        <v>196</v>
      </c>
      <c r="BO337" s="1" t="s">
        <v>196</v>
      </c>
      <c r="BP337" s="1" t="s">
        <v>196</v>
      </c>
      <c r="BQ337" s="1" t="s">
        <v>196</v>
      </c>
      <c r="BR337" s="1" t="s">
        <v>196</v>
      </c>
      <c r="BS337" s="1" t="s">
        <v>196</v>
      </c>
      <c r="BT337" s="1" t="s">
        <v>1058</v>
      </c>
      <c r="BU337" s="1" t="s">
        <v>196</v>
      </c>
      <c r="BV337" s="1" t="s">
        <v>196</v>
      </c>
      <c r="BW337" s="1" t="s">
        <v>196</v>
      </c>
      <c r="BX337" s="1" t="s">
        <v>196</v>
      </c>
      <c r="BY337" s="1" t="s">
        <v>196</v>
      </c>
      <c r="BZ337" s="1" t="s">
        <v>196</v>
      </c>
      <c r="CA337" s="1" t="s">
        <v>196</v>
      </c>
      <c r="CB337" s="1" t="s">
        <v>196</v>
      </c>
      <c r="CC337" s="1" t="s">
        <v>196</v>
      </c>
      <c r="CD337" s="1" t="s">
        <v>824</v>
      </c>
      <c r="CE337" s="1" t="s">
        <v>196</v>
      </c>
      <c r="CF337" s="1" t="s">
        <v>196</v>
      </c>
      <c r="CG337" s="1" t="s">
        <v>196</v>
      </c>
      <c r="CH337" s="1" t="s">
        <v>196</v>
      </c>
      <c r="CI337" s="1" t="s">
        <v>196</v>
      </c>
      <c r="CJ337" s="1" t="s">
        <v>196</v>
      </c>
      <c r="CK337" s="1" t="s">
        <v>196</v>
      </c>
      <c r="CL337" s="1" t="s">
        <v>196</v>
      </c>
      <c r="CM337" s="1" t="s">
        <v>196</v>
      </c>
      <c r="CN337" s="1" t="s">
        <v>823</v>
      </c>
      <c r="CO337" s="1" t="s">
        <v>196</v>
      </c>
      <c r="CP337" s="1" t="s">
        <v>196</v>
      </c>
      <c r="CQ337" s="1" t="s">
        <v>196</v>
      </c>
      <c r="CR337" s="1" t="s">
        <v>196</v>
      </c>
      <c r="CS337" s="1" t="s">
        <v>196</v>
      </c>
      <c r="CT337" s="1" t="s">
        <v>196</v>
      </c>
      <c r="CU337" s="1" t="s">
        <v>196</v>
      </c>
      <c r="CV337" s="1" t="s">
        <v>196</v>
      </c>
      <c r="CW337" s="1" t="s">
        <v>196</v>
      </c>
      <c r="CX337" s="1" t="s">
        <v>3221</v>
      </c>
      <c r="CY337" s="1" t="s">
        <v>3222</v>
      </c>
      <c r="CZ337" s="1" t="s">
        <v>3222</v>
      </c>
      <c r="DA337" s="1" t="s">
        <v>3228</v>
      </c>
      <c r="DB337" s="1" t="s">
        <v>3371</v>
      </c>
      <c r="DC337" s="1" t="s">
        <v>707</v>
      </c>
      <c r="DD337" s="1" t="s">
        <v>707</v>
      </c>
      <c r="DE337" s="1" t="s">
        <v>707</v>
      </c>
      <c r="DF337" s="1" t="s">
        <v>713</v>
      </c>
      <c r="DG337" s="1" t="s">
        <v>714</v>
      </c>
    </row>
    <row r="338" spans="1:111">
      <c r="A338" s="232" t="s">
        <v>4537</v>
      </c>
      <c r="B338" s="1" t="s">
        <v>699</v>
      </c>
      <c r="C338" s="1" t="s">
        <v>700</v>
      </c>
      <c r="D338" s="1" t="s">
        <v>851</v>
      </c>
      <c r="E338" s="1" t="s">
        <v>852</v>
      </c>
      <c r="F338" s="1" t="s">
        <v>855</v>
      </c>
      <c r="G338" s="1" t="s">
        <v>39</v>
      </c>
      <c r="H338" s="228">
        <v>46209</v>
      </c>
      <c r="I338" s="1" t="s">
        <v>193</v>
      </c>
      <c r="J338" s="1" t="s">
        <v>2491</v>
      </c>
      <c r="K338" s="1" t="s">
        <v>2492</v>
      </c>
      <c r="L338" s="1" t="s">
        <v>713</v>
      </c>
      <c r="M338" s="1" t="s">
        <v>714</v>
      </c>
      <c r="N338" s="1" t="s">
        <v>716</v>
      </c>
      <c r="O338" s="1" t="s">
        <v>717</v>
      </c>
      <c r="P338" s="1" t="s">
        <v>705</v>
      </c>
      <c r="Q338" s="1" t="s">
        <v>706</v>
      </c>
      <c r="R338" s="229">
        <v>0</v>
      </c>
      <c r="S338" s="229">
        <v>0.71875</v>
      </c>
      <c r="T338" s="1" t="s">
        <v>737</v>
      </c>
      <c r="U338" s="1" t="s">
        <v>713</v>
      </c>
      <c r="V338" s="1" t="s">
        <v>714</v>
      </c>
      <c r="W338" s="1" t="s">
        <v>716</v>
      </c>
      <c r="X338" s="1" t="s">
        <v>717</v>
      </c>
      <c r="Y338" s="1" t="s">
        <v>705</v>
      </c>
      <c r="Z338" s="1" t="s">
        <v>706</v>
      </c>
      <c r="AA338" s="1" t="s">
        <v>726</v>
      </c>
      <c r="AB338" s="1" t="s">
        <v>708</v>
      </c>
      <c r="AC338" s="1" t="s">
        <v>2493</v>
      </c>
      <c r="AD338" s="1" t="s">
        <v>2494</v>
      </c>
      <c r="AE338" s="1" t="s">
        <v>858</v>
      </c>
      <c r="AF338" s="1" t="s">
        <v>276</v>
      </c>
      <c r="AG338" s="1" t="s">
        <v>91</v>
      </c>
      <c r="AH338" s="1" t="s">
        <v>14</v>
      </c>
      <c r="AI338" s="1" t="s">
        <v>1060</v>
      </c>
      <c r="AJ338" s="1" t="s">
        <v>276</v>
      </c>
      <c r="AK338" s="1" t="s">
        <v>91</v>
      </c>
      <c r="AL338" s="1" t="s">
        <v>14</v>
      </c>
      <c r="AM338" s="1">
        <v>15200</v>
      </c>
      <c r="AN338" s="1">
        <v>7600</v>
      </c>
      <c r="AO338" s="1">
        <v>7600</v>
      </c>
      <c r="AP338" s="1">
        <v>7600</v>
      </c>
      <c r="AQ338" s="1">
        <v>15200</v>
      </c>
      <c r="AR338" s="228">
        <v>46209</v>
      </c>
      <c r="AS338" s="228">
        <v>46211</v>
      </c>
      <c r="AT338" s="228">
        <v>46209</v>
      </c>
      <c r="AU338" s="228">
        <v>46209</v>
      </c>
      <c r="AV338" s="1" t="s">
        <v>39</v>
      </c>
      <c r="AW338" s="1" t="s">
        <v>196</v>
      </c>
      <c r="AX338" s="1" t="s">
        <v>196</v>
      </c>
      <c r="AY338" s="1" t="s">
        <v>710</v>
      </c>
      <c r="AZ338" s="1" t="s">
        <v>711</v>
      </c>
      <c r="BA338" s="1" t="s">
        <v>196</v>
      </c>
      <c r="BB338" s="228">
        <v>46211</v>
      </c>
      <c r="BC338" s="228">
        <v>46211</v>
      </c>
      <c r="BD338" s="1" t="s">
        <v>712</v>
      </c>
      <c r="BE338" s="228">
        <v>46209</v>
      </c>
      <c r="BF338" s="1" t="s">
        <v>712</v>
      </c>
      <c r="BG338" s="228">
        <v>46209</v>
      </c>
      <c r="BH338" s="1">
        <v>7600</v>
      </c>
      <c r="BI338" s="1">
        <v>15200</v>
      </c>
      <c r="BJ338" s="1" t="s">
        <v>1057</v>
      </c>
      <c r="BK338" s="1" t="s">
        <v>196</v>
      </c>
      <c r="BL338" s="1" t="s">
        <v>196</v>
      </c>
      <c r="BM338" s="1" t="s">
        <v>196</v>
      </c>
      <c r="BN338" s="1" t="s">
        <v>196</v>
      </c>
      <c r="BO338" s="1" t="s">
        <v>196</v>
      </c>
      <c r="BP338" s="1" t="s">
        <v>196</v>
      </c>
      <c r="BQ338" s="1" t="s">
        <v>196</v>
      </c>
      <c r="BR338" s="1" t="s">
        <v>196</v>
      </c>
      <c r="BS338" s="1" t="s">
        <v>196</v>
      </c>
      <c r="BT338" s="1" t="s">
        <v>858</v>
      </c>
      <c r="BU338" s="1" t="s">
        <v>196</v>
      </c>
      <c r="BV338" s="1" t="s">
        <v>196</v>
      </c>
      <c r="BW338" s="1" t="s">
        <v>196</v>
      </c>
      <c r="BX338" s="1" t="s">
        <v>196</v>
      </c>
      <c r="BY338" s="1" t="s">
        <v>196</v>
      </c>
      <c r="BZ338" s="1" t="s">
        <v>196</v>
      </c>
      <c r="CA338" s="1" t="s">
        <v>196</v>
      </c>
      <c r="CB338" s="1" t="s">
        <v>196</v>
      </c>
      <c r="CC338" s="1" t="s">
        <v>196</v>
      </c>
      <c r="CD338" s="1" t="s">
        <v>1061</v>
      </c>
      <c r="CE338" s="1" t="s">
        <v>196</v>
      </c>
      <c r="CF338" s="1" t="s">
        <v>196</v>
      </c>
      <c r="CG338" s="1" t="s">
        <v>196</v>
      </c>
      <c r="CH338" s="1" t="s">
        <v>196</v>
      </c>
      <c r="CI338" s="1" t="s">
        <v>196</v>
      </c>
      <c r="CJ338" s="1" t="s">
        <v>196</v>
      </c>
      <c r="CK338" s="1" t="s">
        <v>196</v>
      </c>
      <c r="CL338" s="1" t="s">
        <v>196</v>
      </c>
      <c r="CM338" s="1" t="s">
        <v>196</v>
      </c>
      <c r="CN338" s="1" t="s">
        <v>1060</v>
      </c>
      <c r="CO338" s="1" t="s">
        <v>196</v>
      </c>
      <c r="CP338" s="1" t="s">
        <v>196</v>
      </c>
      <c r="CQ338" s="1" t="s">
        <v>196</v>
      </c>
      <c r="CR338" s="1" t="s">
        <v>196</v>
      </c>
      <c r="CS338" s="1" t="s">
        <v>196</v>
      </c>
      <c r="CT338" s="1" t="s">
        <v>196</v>
      </c>
      <c r="CU338" s="1" t="s">
        <v>196</v>
      </c>
      <c r="CV338" s="1" t="s">
        <v>196</v>
      </c>
      <c r="CW338" s="1" t="s">
        <v>196</v>
      </c>
      <c r="CX338" s="1" t="s">
        <v>3221</v>
      </c>
      <c r="CY338" s="1" t="s">
        <v>3222</v>
      </c>
      <c r="CZ338" s="1" t="s">
        <v>3222</v>
      </c>
      <c r="DA338" s="1" t="s">
        <v>3371</v>
      </c>
      <c r="DB338" s="1" t="s">
        <v>3283</v>
      </c>
      <c r="DC338" s="1" t="s">
        <v>708</v>
      </c>
      <c r="DD338" s="1" t="s">
        <v>726</v>
      </c>
      <c r="DE338" s="1" t="s">
        <v>737</v>
      </c>
      <c r="DF338" s="1" t="s">
        <v>713</v>
      </c>
      <c r="DG338" s="1" t="s">
        <v>714</v>
      </c>
    </row>
    <row r="339" spans="1:111">
      <c r="A339" s="232" t="s">
        <v>4537</v>
      </c>
      <c r="B339" s="1" t="s">
        <v>699</v>
      </c>
      <c r="C339" s="1" t="s">
        <v>700</v>
      </c>
      <c r="D339" s="1" t="s">
        <v>851</v>
      </c>
      <c r="E339" s="1" t="s">
        <v>852</v>
      </c>
      <c r="F339" s="1" t="s">
        <v>855</v>
      </c>
      <c r="G339" s="1" t="s">
        <v>39</v>
      </c>
      <c r="H339" s="228">
        <v>46209</v>
      </c>
      <c r="I339" s="1" t="s">
        <v>567</v>
      </c>
      <c r="J339" s="1" t="s">
        <v>2410</v>
      </c>
      <c r="K339" s="1" t="s">
        <v>2495</v>
      </c>
      <c r="L339" s="1" t="s">
        <v>713</v>
      </c>
      <c r="M339" s="1" t="s">
        <v>714</v>
      </c>
      <c r="N339" s="1" t="s">
        <v>716</v>
      </c>
      <c r="O339" s="1" t="s">
        <v>717</v>
      </c>
      <c r="P339" s="1" t="s">
        <v>705</v>
      </c>
      <c r="Q339" s="1" t="s">
        <v>706</v>
      </c>
      <c r="R339" s="229">
        <v>0</v>
      </c>
      <c r="S339" s="229">
        <v>0.4201388888888889</v>
      </c>
      <c r="T339" s="1" t="s">
        <v>707</v>
      </c>
      <c r="U339" s="1" t="s">
        <v>196</v>
      </c>
      <c r="V339" s="1" t="s">
        <v>196</v>
      </c>
      <c r="W339" s="1" t="s">
        <v>196</v>
      </c>
      <c r="X339" s="1" t="s">
        <v>196</v>
      </c>
      <c r="Y339" s="1" t="s">
        <v>196</v>
      </c>
      <c r="Z339" s="1" t="s">
        <v>196</v>
      </c>
      <c r="AA339" s="1" t="s">
        <v>743</v>
      </c>
      <c r="AB339" s="1" t="s">
        <v>707</v>
      </c>
      <c r="AC339" s="1" t="s">
        <v>919</v>
      </c>
      <c r="AD339" s="1" t="s">
        <v>744</v>
      </c>
      <c r="AE339" s="1" t="s">
        <v>1046</v>
      </c>
      <c r="AF339" s="1" t="s">
        <v>276</v>
      </c>
      <c r="AG339" s="1" t="s">
        <v>196</v>
      </c>
      <c r="AH339" s="1" t="s">
        <v>14</v>
      </c>
      <c r="AI339" s="1" t="s">
        <v>839</v>
      </c>
      <c r="AJ339" s="1" t="s">
        <v>276</v>
      </c>
      <c r="AK339" s="1" t="s">
        <v>196</v>
      </c>
      <c r="AL339" s="1" t="s">
        <v>14</v>
      </c>
      <c r="AM339" s="1">
        <v>2000</v>
      </c>
      <c r="AN339" s="1">
        <v>1000</v>
      </c>
      <c r="AO339" s="1">
        <v>1000</v>
      </c>
      <c r="AP339" s="1">
        <v>1000</v>
      </c>
      <c r="AQ339" s="1">
        <v>2000</v>
      </c>
      <c r="AR339" s="228">
        <v>46206</v>
      </c>
      <c r="AS339" s="228">
        <v>46211</v>
      </c>
      <c r="AT339" s="228">
        <v>46209</v>
      </c>
      <c r="AU339" s="228">
        <v>46209</v>
      </c>
      <c r="AV339" s="1" t="s">
        <v>1047</v>
      </c>
      <c r="AW339" s="1" t="s">
        <v>196</v>
      </c>
      <c r="AX339" s="1" t="s">
        <v>196</v>
      </c>
      <c r="AY339" s="1" t="s">
        <v>710</v>
      </c>
      <c r="AZ339" s="1" t="s">
        <v>711</v>
      </c>
      <c r="BA339" s="1" t="s">
        <v>196</v>
      </c>
      <c r="BB339" s="228">
        <v>46211</v>
      </c>
      <c r="BC339" s="228">
        <v>46211</v>
      </c>
      <c r="BD339" s="1" t="s">
        <v>712</v>
      </c>
      <c r="BE339" s="228">
        <v>46209</v>
      </c>
      <c r="BF339" s="1" t="s">
        <v>712</v>
      </c>
      <c r="BG339" s="228">
        <v>46209</v>
      </c>
      <c r="BH339" s="1">
        <v>1000</v>
      </c>
      <c r="BI339" s="1">
        <v>2000</v>
      </c>
      <c r="BJ339" s="1" t="s">
        <v>1048</v>
      </c>
      <c r="BK339" s="1" t="s">
        <v>196</v>
      </c>
      <c r="BL339" s="1" t="s">
        <v>196</v>
      </c>
      <c r="BM339" s="1" t="s">
        <v>196</v>
      </c>
      <c r="BN339" s="1" t="s">
        <v>196</v>
      </c>
      <c r="BO339" s="1" t="s">
        <v>196</v>
      </c>
      <c r="BP339" s="1" t="s">
        <v>196</v>
      </c>
      <c r="BQ339" s="1" t="s">
        <v>196</v>
      </c>
      <c r="BR339" s="1" t="s">
        <v>196</v>
      </c>
      <c r="BS339" s="1" t="s">
        <v>196</v>
      </c>
      <c r="BT339" s="1" t="s">
        <v>1046</v>
      </c>
      <c r="BU339" s="1" t="s">
        <v>196</v>
      </c>
      <c r="BV339" s="1" t="s">
        <v>196</v>
      </c>
      <c r="BW339" s="1" t="s">
        <v>196</v>
      </c>
      <c r="BX339" s="1" t="s">
        <v>196</v>
      </c>
      <c r="BY339" s="1" t="s">
        <v>196</v>
      </c>
      <c r="BZ339" s="1" t="s">
        <v>196</v>
      </c>
      <c r="CA339" s="1" t="s">
        <v>196</v>
      </c>
      <c r="CB339" s="1" t="s">
        <v>196</v>
      </c>
      <c r="CC339" s="1" t="s">
        <v>196</v>
      </c>
      <c r="CD339" s="1" t="s">
        <v>841</v>
      </c>
      <c r="CE339" s="1" t="s">
        <v>196</v>
      </c>
      <c r="CF339" s="1" t="s">
        <v>196</v>
      </c>
      <c r="CG339" s="1" t="s">
        <v>196</v>
      </c>
      <c r="CH339" s="1" t="s">
        <v>196</v>
      </c>
      <c r="CI339" s="1" t="s">
        <v>196</v>
      </c>
      <c r="CJ339" s="1" t="s">
        <v>196</v>
      </c>
      <c r="CK339" s="1" t="s">
        <v>196</v>
      </c>
      <c r="CL339" s="1" t="s">
        <v>196</v>
      </c>
      <c r="CM339" s="1" t="s">
        <v>196</v>
      </c>
      <c r="CN339" s="1" t="s">
        <v>839</v>
      </c>
      <c r="CO339" s="1" t="s">
        <v>196</v>
      </c>
      <c r="CP339" s="1" t="s">
        <v>196</v>
      </c>
      <c r="CQ339" s="1" t="s">
        <v>196</v>
      </c>
      <c r="CR339" s="1" t="s">
        <v>196</v>
      </c>
      <c r="CS339" s="1" t="s">
        <v>196</v>
      </c>
      <c r="CT339" s="1" t="s">
        <v>196</v>
      </c>
      <c r="CU339" s="1" t="s">
        <v>196</v>
      </c>
      <c r="CV339" s="1" t="s">
        <v>196</v>
      </c>
      <c r="CW339" s="1" t="s">
        <v>196</v>
      </c>
      <c r="CX339" s="1" t="s">
        <v>3221</v>
      </c>
      <c r="CY339" s="1" t="s">
        <v>3222</v>
      </c>
      <c r="CZ339" s="1" t="s">
        <v>3222</v>
      </c>
      <c r="DA339" s="1" t="s">
        <v>3225</v>
      </c>
      <c r="DB339" s="1" t="s">
        <v>3228</v>
      </c>
      <c r="DC339" s="1" t="s">
        <v>707</v>
      </c>
      <c r="DD339" s="1" t="s">
        <v>743</v>
      </c>
      <c r="DE339" s="1" t="s">
        <v>707</v>
      </c>
      <c r="DF339" s="1" t="s">
        <v>713</v>
      </c>
      <c r="DG339" s="1" t="s">
        <v>714</v>
      </c>
    </row>
    <row r="340" spans="1:111">
      <c r="A340" s="232" t="s">
        <v>4537</v>
      </c>
      <c r="B340" s="1" t="s">
        <v>699</v>
      </c>
      <c r="C340" s="1" t="s">
        <v>700</v>
      </c>
      <c r="D340" s="1" t="s">
        <v>785</v>
      </c>
      <c r="E340" s="1" t="s">
        <v>786</v>
      </c>
      <c r="F340" s="1" t="s">
        <v>787</v>
      </c>
      <c r="G340" s="1" t="s">
        <v>36</v>
      </c>
      <c r="H340" s="228">
        <v>46206</v>
      </c>
      <c r="I340" s="1" t="s">
        <v>260</v>
      </c>
      <c r="J340" s="1" t="s">
        <v>2358</v>
      </c>
      <c r="K340" s="1" t="s">
        <v>2359</v>
      </c>
      <c r="L340" s="1" t="s">
        <v>788</v>
      </c>
      <c r="M340" s="1" t="s">
        <v>789</v>
      </c>
      <c r="N340" s="1" t="s">
        <v>776</v>
      </c>
      <c r="O340" s="1" t="s">
        <v>777</v>
      </c>
      <c r="P340" s="1" t="s">
        <v>196</v>
      </c>
      <c r="Q340" s="1" t="s">
        <v>196</v>
      </c>
      <c r="R340" s="229">
        <v>0</v>
      </c>
      <c r="S340" s="229">
        <v>0.54861111111111116</v>
      </c>
      <c r="T340" s="1" t="s">
        <v>707</v>
      </c>
      <c r="U340" s="1" t="s">
        <v>196</v>
      </c>
      <c r="V340" s="1" t="s">
        <v>196</v>
      </c>
      <c r="W340" s="1" t="s">
        <v>196</v>
      </c>
      <c r="X340" s="1" t="s">
        <v>196</v>
      </c>
      <c r="Y340" s="1" t="s">
        <v>196</v>
      </c>
      <c r="Z340" s="1" t="s">
        <v>196</v>
      </c>
      <c r="AA340" s="1" t="s">
        <v>742</v>
      </c>
      <c r="AB340" s="1" t="s">
        <v>707</v>
      </c>
      <c r="AC340" s="1" t="s">
        <v>751</v>
      </c>
      <c r="AD340" s="1" t="s">
        <v>1013</v>
      </c>
      <c r="AE340" s="1" t="s">
        <v>196</v>
      </c>
      <c r="AF340" s="1" t="s">
        <v>196</v>
      </c>
      <c r="AG340" s="1" t="s">
        <v>196</v>
      </c>
      <c r="AH340" s="1" t="s">
        <v>196</v>
      </c>
      <c r="AI340" s="1" t="s">
        <v>1519</v>
      </c>
      <c r="AJ340" s="1" t="s">
        <v>276</v>
      </c>
      <c r="AK340" s="1" t="s">
        <v>196</v>
      </c>
      <c r="AL340" s="1" t="s">
        <v>78</v>
      </c>
      <c r="AM340" s="1">
        <v>117</v>
      </c>
      <c r="AN340" s="1">
        <v>60</v>
      </c>
      <c r="AO340" s="1">
        <v>60</v>
      </c>
      <c r="AP340" s="1">
        <v>60</v>
      </c>
      <c r="AQ340" s="1">
        <v>30</v>
      </c>
      <c r="AR340" s="228">
        <v>46204</v>
      </c>
      <c r="AS340" s="228">
        <v>46210</v>
      </c>
      <c r="AT340" s="228">
        <v>46206</v>
      </c>
      <c r="AU340" s="228">
        <v>46206</v>
      </c>
      <c r="AV340" s="1" t="s">
        <v>487</v>
      </c>
      <c r="AW340" s="1" t="s">
        <v>196</v>
      </c>
      <c r="AX340" s="1" t="s">
        <v>196</v>
      </c>
      <c r="AY340" s="1" t="s">
        <v>710</v>
      </c>
      <c r="AZ340" s="1" t="s">
        <v>711</v>
      </c>
      <c r="BA340" s="1" t="s">
        <v>196</v>
      </c>
      <c r="BB340" s="228">
        <v>46210</v>
      </c>
      <c r="BC340" s="228">
        <v>46210</v>
      </c>
      <c r="BD340" s="1" t="s">
        <v>712</v>
      </c>
      <c r="BE340" s="228">
        <v>46206</v>
      </c>
      <c r="BF340" s="1" t="s">
        <v>712</v>
      </c>
      <c r="BG340" s="228">
        <v>46206</v>
      </c>
      <c r="BH340" s="1">
        <v>60</v>
      </c>
      <c r="BI340" s="1">
        <v>30</v>
      </c>
      <c r="BJ340" s="1" t="s">
        <v>2360</v>
      </c>
      <c r="BK340" s="1" t="s">
        <v>1518</v>
      </c>
      <c r="BL340" s="1" t="s">
        <v>196</v>
      </c>
      <c r="BM340" s="1" t="s">
        <v>196</v>
      </c>
      <c r="BN340" s="1" t="s">
        <v>196</v>
      </c>
      <c r="BO340" s="1" t="s">
        <v>196</v>
      </c>
      <c r="BP340" s="1" t="s">
        <v>196</v>
      </c>
      <c r="BQ340" s="1" t="s">
        <v>196</v>
      </c>
      <c r="BR340" s="1" t="s">
        <v>196</v>
      </c>
      <c r="BS340" s="1" t="s">
        <v>196</v>
      </c>
      <c r="BT340" s="1" t="s">
        <v>2361</v>
      </c>
      <c r="BU340" s="1" t="s">
        <v>2362</v>
      </c>
      <c r="BV340" s="1" t="s">
        <v>196</v>
      </c>
      <c r="BW340" s="1" t="s">
        <v>196</v>
      </c>
      <c r="BX340" s="1" t="s">
        <v>196</v>
      </c>
      <c r="BY340" s="1" t="s">
        <v>196</v>
      </c>
      <c r="BZ340" s="1" t="s">
        <v>196</v>
      </c>
      <c r="CA340" s="1" t="s">
        <v>196</v>
      </c>
      <c r="CB340" s="1" t="s">
        <v>196</v>
      </c>
      <c r="CC340" s="1" t="s">
        <v>196</v>
      </c>
      <c r="CD340" s="1" t="s">
        <v>2275</v>
      </c>
      <c r="CE340" s="1" t="s">
        <v>196</v>
      </c>
      <c r="CF340" s="1" t="s">
        <v>196</v>
      </c>
      <c r="CG340" s="1" t="s">
        <v>196</v>
      </c>
      <c r="CH340" s="1" t="s">
        <v>196</v>
      </c>
      <c r="CI340" s="1" t="s">
        <v>196</v>
      </c>
      <c r="CJ340" s="1" t="s">
        <v>196</v>
      </c>
      <c r="CK340" s="1" t="s">
        <v>196</v>
      </c>
      <c r="CL340" s="1" t="s">
        <v>196</v>
      </c>
      <c r="CM340" s="1" t="s">
        <v>196</v>
      </c>
      <c r="CN340" s="1" t="s">
        <v>1519</v>
      </c>
      <c r="CO340" s="1" t="s">
        <v>196</v>
      </c>
      <c r="CP340" s="1" t="s">
        <v>196</v>
      </c>
      <c r="CQ340" s="1" t="s">
        <v>196</v>
      </c>
      <c r="CR340" s="1" t="s">
        <v>196</v>
      </c>
      <c r="CS340" s="1" t="s">
        <v>196</v>
      </c>
      <c r="CT340" s="1" t="s">
        <v>196</v>
      </c>
      <c r="CU340" s="1" t="s">
        <v>196</v>
      </c>
      <c r="CV340" s="1" t="s">
        <v>196</v>
      </c>
      <c r="CW340" s="1" t="s">
        <v>196</v>
      </c>
      <c r="CX340" s="1" t="s">
        <v>3221</v>
      </c>
      <c r="CY340" s="1" t="s">
        <v>3222</v>
      </c>
      <c r="CZ340" s="1" t="s">
        <v>3222</v>
      </c>
      <c r="DA340" s="1" t="s">
        <v>3247</v>
      </c>
      <c r="DB340" s="1" t="s">
        <v>3285</v>
      </c>
      <c r="DC340" s="1" t="s">
        <v>707</v>
      </c>
      <c r="DD340" s="1" t="s">
        <v>742</v>
      </c>
      <c r="DE340" s="1" t="s">
        <v>707</v>
      </c>
      <c r="DF340" s="1" t="s">
        <v>788</v>
      </c>
      <c r="DG340" s="1" t="s">
        <v>789</v>
      </c>
    </row>
    <row r="341" spans="1:111">
      <c r="A341" s="232" t="s">
        <v>4537</v>
      </c>
      <c r="B341" s="1" t="s">
        <v>699</v>
      </c>
      <c r="C341" s="1" t="s">
        <v>700</v>
      </c>
      <c r="D341" s="1" t="s">
        <v>785</v>
      </c>
      <c r="E341" s="1" t="s">
        <v>786</v>
      </c>
      <c r="F341" s="1" t="s">
        <v>787</v>
      </c>
      <c r="G341" s="1" t="s">
        <v>36</v>
      </c>
      <c r="H341" s="228">
        <v>46206</v>
      </c>
      <c r="I341" s="1" t="s">
        <v>129</v>
      </c>
      <c r="J341" s="1" t="s">
        <v>2363</v>
      </c>
      <c r="K341" s="1" t="s">
        <v>2364</v>
      </c>
      <c r="L341" s="1" t="s">
        <v>788</v>
      </c>
      <c r="M341" s="1" t="s">
        <v>789</v>
      </c>
      <c r="N341" s="1" t="s">
        <v>776</v>
      </c>
      <c r="O341" s="1" t="s">
        <v>777</v>
      </c>
      <c r="P341" s="1" t="s">
        <v>196</v>
      </c>
      <c r="Q341" s="1" t="s">
        <v>196</v>
      </c>
      <c r="R341" s="229">
        <v>0</v>
      </c>
      <c r="S341" s="229">
        <v>0.48958333333333331</v>
      </c>
      <c r="T341" s="1" t="s">
        <v>707</v>
      </c>
      <c r="U341" s="1" t="s">
        <v>196</v>
      </c>
      <c r="V341" s="1" t="s">
        <v>196</v>
      </c>
      <c r="W341" s="1" t="s">
        <v>196</v>
      </c>
      <c r="X341" s="1" t="s">
        <v>196</v>
      </c>
      <c r="Y341" s="1" t="s">
        <v>196</v>
      </c>
      <c r="Z341" s="1" t="s">
        <v>196</v>
      </c>
      <c r="AA341" s="1" t="s">
        <v>726</v>
      </c>
      <c r="AB341" s="1" t="s">
        <v>707</v>
      </c>
      <c r="AC341" s="1" t="s">
        <v>924</v>
      </c>
      <c r="AD341" s="1" t="s">
        <v>736</v>
      </c>
      <c r="AE341" s="1" t="s">
        <v>2365</v>
      </c>
      <c r="AF341" s="1" t="s">
        <v>276</v>
      </c>
      <c r="AG341" s="1" t="s">
        <v>196</v>
      </c>
      <c r="AH341" s="1" t="s">
        <v>105</v>
      </c>
      <c r="AI341" s="1" t="s">
        <v>807</v>
      </c>
      <c r="AJ341" s="1" t="s">
        <v>276</v>
      </c>
      <c r="AK341" s="1" t="s">
        <v>196</v>
      </c>
      <c r="AL341" s="1" t="s">
        <v>122</v>
      </c>
      <c r="AM341" s="1">
        <v>3000</v>
      </c>
      <c r="AN341" s="1">
        <v>3600</v>
      </c>
      <c r="AO341" s="1">
        <v>3600</v>
      </c>
      <c r="AP341" s="1">
        <v>3600</v>
      </c>
      <c r="AQ341" s="1">
        <v>3000</v>
      </c>
      <c r="AR341" s="228">
        <v>46204</v>
      </c>
      <c r="AS341" s="228">
        <v>46216</v>
      </c>
      <c r="AT341" s="228">
        <v>46206</v>
      </c>
      <c r="AU341" s="228">
        <v>46206</v>
      </c>
      <c r="AV341" s="1" t="s">
        <v>2054</v>
      </c>
      <c r="AW341" s="1" t="s">
        <v>196</v>
      </c>
      <c r="AX341" s="1" t="s">
        <v>196</v>
      </c>
      <c r="AY341" s="1" t="s">
        <v>710</v>
      </c>
      <c r="AZ341" s="1" t="s">
        <v>711</v>
      </c>
      <c r="BA341" s="1" t="s">
        <v>196</v>
      </c>
      <c r="BB341" s="228">
        <v>46217</v>
      </c>
      <c r="BC341" s="228">
        <v>46216</v>
      </c>
      <c r="BD341" s="1" t="s">
        <v>712</v>
      </c>
      <c r="BE341" s="228">
        <v>46206</v>
      </c>
      <c r="BF341" s="1" t="s">
        <v>712</v>
      </c>
      <c r="BG341" s="228">
        <v>46217</v>
      </c>
      <c r="BH341" s="1">
        <v>3600</v>
      </c>
      <c r="BI341" s="1">
        <v>3000</v>
      </c>
      <c r="BJ341" s="1" t="s">
        <v>2366</v>
      </c>
      <c r="BK341" s="1" t="s">
        <v>196</v>
      </c>
      <c r="BL341" s="1" t="s">
        <v>196</v>
      </c>
      <c r="BM341" s="1" t="s">
        <v>196</v>
      </c>
      <c r="BN341" s="1" t="s">
        <v>196</v>
      </c>
      <c r="BO341" s="1" t="s">
        <v>196</v>
      </c>
      <c r="BP341" s="1" t="s">
        <v>196</v>
      </c>
      <c r="BQ341" s="1" t="s">
        <v>196</v>
      </c>
      <c r="BR341" s="1" t="s">
        <v>196</v>
      </c>
      <c r="BS341" s="1" t="s">
        <v>196</v>
      </c>
      <c r="BT341" s="1" t="s">
        <v>2365</v>
      </c>
      <c r="BU341" s="1" t="s">
        <v>196</v>
      </c>
      <c r="BV341" s="1" t="s">
        <v>196</v>
      </c>
      <c r="BW341" s="1" t="s">
        <v>196</v>
      </c>
      <c r="BX341" s="1" t="s">
        <v>196</v>
      </c>
      <c r="BY341" s="1" t="s">
        <v>196</v>
      </c>
      <c r="BZ341" s="1" t="s">
        <v>196</v>
      </c>
      <c r="CA341" s="1" t="s">
        <v>196</v>
      </c>
      <c r="CB341" s="1" t="s">
        <v>196</v>
      </c>
      <c r="CC341" s="1" t="s">
        <v>196</v>
      </c>
      <c r="CD341" s="1" t="s">
        <v>809</v>
      </c>
      <c r="CE341" s="1" t="s">
        <v>196</v>
      </c>
      <c r="CF341" s="1" t="s">
        <v>196</v>
      </c>
      <c r="CG341" s="1" t="s">
        <v>196</v>
      </c>
      <c r="CH341" s="1" t="s">
        <v>196</v>
      </c>
      <c r="CI341" s="1" t="s">
        <v>196</v>
      </c>
      <c r="CJ341" s="1" t="s">
        <v>196</v>
      </c>
      <c r="CK341" s="1" t="s">
        <v>196</v>
      </c>
      <c r="CL341" s="1" t="s">
        <v>196</v>
      </c>
      <c r="CM341" s="1" t="s">
        <v>196</v>
      </c>
      <c r="CN341" s="1" t="s">
        <v>807</v>
      </c>
      <c r="CO341" s="1" t="s">
        <v>196</v>
      </c>
      <c r="CP341" s="1" t="s">
        <v>196</v>
      </c>
      <c r="CQ341" s="1" t="s">
        <v>196</v>
      </c>
      <c r="CR341" s="1" t="s">
        <v>196</v>
      </c>
      <c r="CS341" s="1" t="s">
        <v>196</v>
      </c>
      <c r="CT341" s="1" t="s">
        <v>196</v>
      </c>
      <c r="CU341" s="1" t="s">
        <v>196</v>
      </c>
      <c r="CV341" s="1" t="s">
        <v>196</v>
      </c>
      <c r="CW341" s="1" t="s">
        <v>196</v>
      </c>
      <c r="CX341" s="1" t="s">
        <v>3221</v>
      </c>
      <c r="CY341" s="1" t="s">
        <v>3222</v>
      </c>
      <c r="CZ341" s="1" t="s">
        <v>3222</v>
      </c>
      <c r="DA341" s="1" t="s">
        <v>3225</v>
      </c>
      <c r="DB341" s="1" t="s">
        <v>3272</v>
      </c>
      <c r="DC341" s="1" t="s">
        <v>707</v>
      </c>
      <c r="DD341" s="1" t="s">
        <v>726</v>
      </c>
      <c r="DE341" s="1" t="s">
        <v>707</v>
      </c>
      <c r="DF341" s="1" t="s">
        <v>788</v>
      </c>
      <c r="DG341" s="1" t="s">
        <v>789</v>
      </c>
    </row>
    <row r="342" spans="1:111">
      <c r="A342" s="232" t="s">
        <v>4537</v>
      </c>
      <c r="B342" s="1" t="s">
        <v>699</v>
      </c>
      <c r="C342" s="1" t="s">
        <v>700</v>
      </c>
      <c r="D342" s="1" t="s">
        <v>785</v>
      </c>
      <c r="E342" s="1" t="s">
        <v>786</v>
      </c>
      <c r="F342" s="1" t="s">
        <v>787</v>
      </c>
      <c r="G342" s="1" t="s">
        <v>36</v>
      </c>
      <c r="H342" s="228">
        <v>46206</v>
      </c>
      <c r="I342" s="1" t="s">
        <v>572</v>
      </c>
      <c r="J342" s="1" t="s">
        <v>2367</v>
      </c>
      <c r="K342" s="1" t="s">
        <v>2368</v>
      </c>
      <c r="L342" s="1" t="s">
        <v>788</v>
      </c>
      <c r="M342" s="1" t="s">
        <v>789</v>
      </c>
      <c r="N342" s="1" t="s">
        <v>776</v>
      </c>
      <c r="O342" s="1" t="s">
        <v>777</v>
      </c>
      <c r="P342" s="1" t="s">
        <v>196</v>
      </c>
      <c r="Q342" s="1" t="s">
        <v>196</v>
      </c>
      <c r="R342" s="229">
        <v>0</v>
      </c>
      <c r="S342" s="229">
        <v>0.53472222222222221</v>
      </c>
      <c r="T342" s="1" t="s">
        <v>707</v>
      </c>
      <c r="U342" s="1" t="s">
        <v>196</v>
      </c>
      <c r="V342" s="1" t="s">
        <v>196</v>
      </c>
      <c r="W342" s="1" t="s">
        <v>196</v>
      </c>
      <c r="X342" s="1" t="s">
        <v>196</v>
      </c>
      <c r="Y342" s="1" t="s">
        <v>196</v>
      </c>
      <c r="Z342" s="1" t="s">
        <v>196</v>
      </c>
      <c r="AA342" s="1" t="s">
        <v>742</v>
      </c>
      <c r="AB342" s="1" t="s">
        <v>743</v>
      </c>
      <c r="AC342" s="1" t="s">
        <v>737</v>
      </c>
      <c r="AD342" s="1" t="s">
        <v>1022</v>
      </c>
      <c r="AE342" s="1" t="s">
        <v>196</v>
      </c>
      <c r="AF342" s="1" t="s">
        <v>196</v>
      </c>
      <c r="AG342" s="1" t="s">
        <v>196</v>
      </c>
      <c r="AH342" s="1" t="s">
        <v>196</v>
      </c>
      <c r="AI342" s="1" t="s">
        <v>2066</v>
      </c>
      <c r="AJ342" s="1" t="s">
        <v>276</v>
      </c>
      <c r="AK342" s="1" t="s">
        <v>196</v>
      </c>
      <c r="AL342" s="1" t="s">
        <v>122</v>
      </c>
      <c r="AM342" s="1">
        <v>244</v>
      </c>
      <c r="AN342" s="1">
        <v>60</v>
      </c>
      <c r="AO342" s="1">
        <v>60</v>
      </c>
      <c r="AP342" s="1">
        <v>60</v>
      </c>
      <c r="AQ342" s="1">
        <v>30</v>
      </c>
      <c r="AR342" s="228">
        <v>46204</v>
      </c>
      <c r="AS342" s="228">
        <v>46210</v>
      </c>
      <c r="AT342" s="228">
        <v>46206</v>
      </c>
      <c r="AU342" s="228">
        <v>46206</v>
      </c>
      <c r="AV342" s="1" t="s">
        <v>332</v>
      </c>
      <c r="AW342" s="1" t="s">
        <v>196</v>
      </c>
      <c r="AX342" s="1" t="s">
        <v>196</v>
      </c>
      <c r="AY342" s="1" t="s">
        <v>710</v>
      </c>
      <c r="AZ342" s="1" t="s">
        <v>711</v>
      </c>
      <c r="BA342" s="1" t="s">
        <v>196</v>
      </c>
      <c r="BB342" s="228">
        <v>46210</v>
      </c>
      <c r="BC342" s="228">
        <v>46210</v>
      </c>
      <c r="BD342" s="1" t="s">
        <v>712</v>
      </c>
      <c r="BE342" s="228">
        <v>46206</v>
      </c>
      <c r="BF342" s="1" t="s">
        <v>712</v>
      </c>
      <c r="BG342" s="228">
        <v>46206</v>
      </c>
      <c r="BH342" s="1">
        <v>60</v>
      </c>
      <c r="BI342" s="1">
        <v>30</v>
      </c>
      <c r="BJ342" s="1" t="s">
        <v>2369</v>
      </c>
      <c r="BK342" s="1" t="s">
        <v>2065</v>
      </c>
      <c r="BL342" s="1" t="s">
        <v>196</v>
      </c>
      <c r="BM342" s="1" t="s">
        <v>196</v>
      </c>
      <c r="BN342" s="1" t="s">
        <v>196</v>
      </c>
      <c r="BO342" s="1" t="s">
        <v>196</v>
      </c>
      <c r="BP342" s="1" t="s">
        <v>196</v>
      </c>
      <c r="BQ342" s="1" t="s">
        <v>196</v>
      </c>
      <c r="BR342" s="1" t="s">
        <v>196</v>
      </c>
      <c r="BS342" s="1" t="s">
        <v>196</v>
      </c>
      <c r="BT342" s="1" t="s">
        <v>2370</v>
      </c>
      <c r="BU342" s="1" t="s">
        <v>2371</v>
      </c>
      <c r="BV342" s="1" t="s">
        <v>196</v>
      </c>
      <c r="BW342" s="1" t="s">
        <v>196</v>
      </c>
      <c r="BX342" s="1" t="s">
        <v>196</v>
      </c>
      <c r="BY342" s="1" t="s">
        <v>196</v>
      </c>
      <c r="BZ342" s="1" t="s">
        <v>196</v>
      </c>
      <c r="CA342" s="1" t="s">
        <v>196</v>
      </c>
      <c r="CB342" s="1" t="s">
        <v>196</v>
      </c>
      <c r="CC342" s="1" t="s">
        <v>196</v>
      </c>
      <c r="CD342" s="1" t="s">
        <v>2067</v>
      </c>
      <c r="CE342" s="1" t="s">
        <v>196</v>
      </c>
      <c r="CF342" s="1" t="s">
        <v>196</v>
      </c>
      <c r="CG342" s="1" t="s">
        <v>196</v>
      </c>
      <c r="CH342" s="1" t="s">
        <v>196</v>
      </c>
      <c r="CI342" s="1" t="s">
        <v>196</v>
      </c>
      <c r="CJ342" s="1" t="s">
        <v>196</v>
      </c>
      <c r="CK342" s="1" t="s">
        <v>196</v>
      </c>
      <c r="CL342" s="1" t="s">
        <v>196</v>
      </c>
      <c r="CM342" s="1" t="s">
        <v>196</v>
      </c>
      <c r="CN342" s="1" t="s">
        <v>2066</v>
      </c>
      <c r="CO342" s="1" t="s">
        <v>196</v>
      </c>
      <c r="CP342" s="1" t="s">
        <v>196</v>
      </c>
      <c r="CQ342" s="1" t="s">
        <v>196</v>
      </c>
      <c r="CR342" s="1" t="s">
        <v>196</v>
      </c>
      <c r="CS342" s="1" t="s">
        <v>196</v>
      </c>
      <c r="CT342" s="1" t="s">
        <v>196</v>
      </c>
      <c r="CU342" s="1" t="s">
        <v>196</v>
      </c>
      <c r="CV342" s="1" t="s">
        <v>196</v>
      </c>
      <c r="CW342" s="1" t="s">
        <v>196</v>
      </c>
      <c r="CX342" s="1" t="s">
        <v>3221</v>
      </c>
      <c r="CY342" s="1" t="s">
        <v>3222</v>
      </c>
      <c r="CZ342" s="1" t="s">
        <v>3222</v>
      </c>
      <c r="DA342" s="1" t="s">
        <v>3272</v>
      </c>
      <c r="DB342" s="1" t="s">
        <v>3247</v>
      </c>
      <c r="DC342" s="1" t="s">
        <v>743</v>
      </c>
      <c r="DD342" s="1" t="s">
        <v>742</v>
      </c>
      <c r="DE342" s="1" t="s">
        <v>707</v>
      </c>
      <c r="DF342" s="1" t="s">
        <v>788</v>
      </c>
      <c r="DG342" s="1" t="s">
        <v>789</v>
      </c>
    </row>
    <row r="343" spans="1:111">
      <c r="A343" s="232" t="s">
        <v>4537</v>
      </c>
      <c r="B343" s="1" t="s">
        <v>699</v>
      </c>
      <c r="C343" s="1" t="s">
        <v>700</v>
      </c>
      <c r="D343" s="1" t="s">
        <v>818</v>
      </c>
      <c r="E343" s="1" t="s">
        <v>819</v>
      </c>
      <c r="F343" s="1" t="s">
        <v>820</v>
      </c>
      <c r="G343" s="1" t="s">
        <v>166</v>
      </c>
      <c r="H343" s="228">
        <v>46206</v>
      </c>
      <c r="I343" s="1" t="s">
        <v>567</v>
      </c>
      <c r="J343" s="1" t="s">
        <v>2410</v>
      </c>
      <c r="K343" s="1" t="s">
        <v>2411</v>
      </c>
      <c r="L343" s="1" t="s">
        <v>788</v>
      </c>
      <c r="M343" s="1" t="s">
        <v>789</v>
      </c>
      <c r="N343" s="1" t="s">
        <v>196</v>
      </c>
      <c r="O343" s="1" t="s">
        <v>196</v>
      </c>
      <c r="P343" s="1" t="s">
        <v>196</v>
      </c>
      <c r="Q343" s="1" t="s">
        <v>196</v>
      </c>
      <c r="R343" s="229">
        <v>0</v>
      </c>
      <c r="S343" s="229">
        <v>0.625</v>
      </c>
      <c r="T343" s="1" t="s">
        <v>707</v>
      </c>
      <c r="U343" s="1" t="s">
        <v>196</v>
      </c>
      <c r="V343" s="1" t="s">
        <v>196</v>
      </c>
      <c r="W343" s="1" t="s">
        <v>196</v>
      </c>
      <c r="X343" s="1" t="s">
        <v>196</v>
      </c>
      <c r="Y343" s="1" t="s">
        <v>196</v>
      </c>
      <c r="Z343" s="1" t="s">
        <v>196</v>
      </c>
      <c r="AA343" s="1" t="s">
        <v>751</v>
      </c>
      <c r="AB343" s="1" t="s">
        <v>737</v>
      </c>
      <c r="AC343" s="1" t="s">
        <v>836</v>
      </c>
      <c r="AD343" s="1" t="s">
        <v>997</v>
      </c>
      <c r="AE343" s="1" t="s">
        <v>1046</v>
      </c>
      <c r="AF343" s="1" t="s">
        <v>276</v>
      </c>
      <c r="AG343" s="1" t="s">
        <v>196</v>
      </c>
      <c r="AH343" s="1" t="s">
        <v>14</v>
      </c>
      <c r="AI343" s="1" t="s">
        <v>839</v>
      </c>
      <c r="AJ343" s="1" t="s">
        <v>276</v>
      </c>
      <c r="AK343" s="1" t="s">
        <v>196</v>
      </c>
      <c r="AL343" s="1" t="s">
        <v>14</v>
      </c>
      <c r="AM343" s="1">
        <v>2000</v>
      </c>
      <c r="AN343" s="1">
        <v>1000</v>
      </c>
      <c r="AO343" s="1">
        <v>1000</v>
      </c>
      <c r="AP343" s="1">
        <v>1000</v>
      </c>
      <c r="AQ343" s="1">
        <v>1000</v>
      </c>
      <c r="AR343" s="228">
        <v>46206</v>
      </c>
      <c r="AS343" s="228">
        <v>46211</v>
      </c>
      <c r="AT343" s="228">
        <v>46206</v>
      </c>
      <c r="AU343" s="228">
        <v>46206</v>
      </c>
      <c r="AV343" s="1" t="s">
        <v>1047</v>
      </c>
      <c r="AW343" s="1" t="s">
        <v>196</v>
      </c>
      <c r="AX343" s="1" t="s">
        <v>196</v>
      </c>
      <c r="AY343" s="1" t="s">
        <v>710</v>
      </c>
      <c r="AZ343" s="1" t="s">
        <v>711</v>
      </c>
      <c r="BA343" s="1" t="s">
        <v>196</v>
      </c>
      <c r="BB343" s="228">
        <v>46211</v>
      </c>
      <c r="BC343" s="228">
        <v>46211</v>
      </c>
      <c r="BD343" s="1" t="s">
        <v>712</v>
      </c>
      <c r="BE343" s="228">
        <v>46206</v>
      </c>
      <c r="BF343" s="1" t="s">
        <v>712</v>
      </c>
      <c r="BG343" s="228">
        <v>46209</v>
      </c>
      <c r="BH343" s="1">
        <v>1000</v>
      </c>
      <c r="BI343" s="1">
        <v>1000</v>
      </c>
      <c r="BJ343" s="1" t="s">
        <v>1048</v>
      </c>
      <c r="BK343" s="1" t="s">
        <v>196</v>
      </c>
      <c r="BL343" s="1" t="s">
        <v>196</v>
      </c>
      <c r="BM343" s="1" t="s">
        <v>196</v>
      </c>
      <c r="BN343" s="1" t="s">
        <v>196</v>
      </c>
      <c r="BO343" s="1" t="s">
        <v>196</v>
      </c>
      <c r="BP343" s="1" t="s">
        <v>196</v>
      </c>
      <c r="BQ343" s="1" t="s">
        <v>196</v>
      </c>
      <c r="BR343" s="1" t="s">
        <v>196</v>
      </c>
      <c r="BS343" s="1" t="s">
        <v>196</v>
      </c>
      <c r="BT343" s="1" t="s">
        <v>1046</v>
      </c>
      <c r="BU343" s="1" t="s">
        <v>196</v>
      </c>
      <c r="BV343" s="1" t="s">
        <v>196</v>
      </c>
      <c r="BW343" s="1" t="s">
        <v>196</v>
      </c>
      <c r="BX343" s="1" t="s">
        <v>196</v>
      </c>
      <c r="BY343" s="1" t="s">
        <v>196</v>
      </c>
      <c r="BZ343" s="1" t="s">
        <v>196</v>
      </c>
      <c r="CA343" s="1" t="s">
        <v>196</v>
      </c>
      <c r="CB343" s="1" t="s">
        <v>196</v>
      </c>
      <c r="CC343" s="1" t="s">
        <v>196</v>
      </c>
      <c r="CD343" s="1" t="s">
        <v>841</v>
      </c>
      <c r="CE343" s="1" t="s">
        <v>196</v>
      </c>
      <c r="CF343" s="1" t="s">
        <v>196</v>
      </c>
      <c r="CG343" s="1" t="s">
        <v>196</v>
      </c>
      <c r="CH343" s="1" t="s">
        <v>196</v>
      </c>
      <c r="CI343" s="1" t="s">
        <v>196</v>
      </c>
      <c r="CJ343" s="1" t="s">
        <v>196</v>
      </c>
      <c r="CK343" s="1" t="s">
        <v>196</v>
      </c>
      <c r="CL343" s="1" t="s">
        <v>196</v>
      </c>
      <c r="CM343" s="1" t="s">
        <v>196</v>
      </c>
      <c r="CN343" s="1" t="s">
        <v>839</v>
      </c>
      <c r="CO343" s="1" t="s">
        <v>196</v>
      </c>
      <c r="CP343" s="1" t="s">
        <v>196</v>
      </c>
      <c r="CQ343" s="1" t="s">
        <v>196</v>
      </c>
      <c r="CR343" s="1" t="s">
        <v>196</v>
      </c>
      <c r="CS343" s="1" t="s">
        <v>196</v>
      </c>
      <c r="CT343" s="1" t="s">
        <v>196</v>
      </c>
      <c r="CU343" s="1" t="s">
        <v>196</v>
      </c>
      <c r="CV343" s="1" t="s">
        <v>196</v>
      </c>
      <c r="CW343" s="1" t="s">
        <v>196</v>
      </c>
      <c r="CX343" s="1" t="s">
        <v>3221</v>
      </c>
      <c r="CY343" s="1" t="s">
        <v>3222</v>
      </c>
      <c r="CZ343" s="1" t="s">
        <v>3222</v>
      </c>
      <c r="DA343" s="1" t="s">
        <v>3285</v>
      </c>
      <c r="DB343" s="1" t="s">
        <v>3265</v>
      </c>
      <c r="DC343" s="1" t="s">
        <v>737</v>
      </c>
      <c r="DD343" s="1" t="s">
        <v>751</v>
      </c>
      <c r="DE343" s="1" t="s">
        <v>707</v>
      </c>
      <c r="DF343" s="1" t="s">
        <v>788</v>
      </c>
      <c r="DG343" s="1" t="s">
        <v>789</v>
      </c>
    </row>
    <row r="344" spans="1:111">
      <c r="A344" s="232" t="s">
        <v>4537</v>
      </c>
      <c r="B344" s="1" t="s">
        <v>699</v>
      </c>
      <c r="C344" s="1" t="s">
        <v>700</v>
      </c>
      <c r="D344" s="1" t="s">
        <v>818</v>
      </c>
      <c r="E344" s="1" t="s">
        <v>819</v>
      </c>
      <c r="F344" s="1" t="s">
        <v>820</v>
      </c>
      <c r="G344" s="1" t="s">
        <v>166</v>
      </c>
      <c r="H344" s="228">
        <v>46206</v>
      </c>
      <c r="I344" s="1" t="s">
        <v>2085</v>
      </c>
      <c r="J344" s="1" t="s">
        <v>2397</v>
      </c>
      <c r="K344" s="1" t="s">
        <v>2412</v>
      </c>
      <c r="L344" s="1" t="s">
        <v>788</v>
      </c>
      <c r="M344" s="1" t="s">
        <v>789</v>
      </c>
      <c r="N344" s="1" t="s">
        <v>196</v>
      </c>
      <c r="O344" s="1" t="s">
        <v>196</v>
      </c>
      <c r="P344" s="1" t="s">
        <v>196</v>
      </c>
      <c r="Q344" s="1" t="s">
        <v>196</v>
      </c>
      <c r="R344" s="229">
        <v>0</v>
      </c>
      <c r="S344" s="229">
        <v>0.70833333333333337</v>
      </c>
      <c r="T344" s="1" t="s">
        <v>707</v>
      </c>
      <c r="U344" s="1" t="s">
        <v>196</v>
      </c>
      <c r="V344" s="1" t="s">
        <v>196</v>
      </c>
      <c r="W344" s="1" t="s">
        <v>196</v>
      </c>
      <c r="X344" s="1" t="s">
        <v>196</v>
      </c>
      <c r="Y344" s="1" t="s">
        <v>196</v>
      </c>
      <c r="Z344" s="1" t="s">
        <v>196</v>
      </c>
      <c r="AA344" s="1" t="s">
        <v>707</v>
      </c>
      <c r="AB344" s="1" t="s">
        <v>707</v>
      </c>
      <c r="AC344" s="1" t="s">
        <v>707</v>
      </c>
      <c r="AD344" s="1" t="s">
        <v>707</v>
      </c>
      <c r="AE344" s="1" t="s">
        <v>948</v>
      </c>
      <c r="AF344" s="1" t="s">
        <v>196</v>
      </c>
      <c r="AG344" s="1" t="s">
        <v>152</v>
      </c>
      <c r="AH344" s="1" t="s">
        <v>196</v>
      </c>
      <c r="AI344" s="1" t="s">
        <v>196</v>
      </c>
      <c r="AJ344" s="1" t="s">
        <v>196</v>
      </c>
      <c r="AK344" s="1" t="s">
        <v>196</v>
      </c>
      <c r="AL344" s="1" t="s">
        <v>196</v>
      </c>
      <c r="AM344" s="1">
        <v>1940</v>
      </c>
      <c r="AN344" s="1">
        <v>1940</v>
      </c>
      <c r="AO344" s="1">
        <v>0</v>
      </c>
      <c r="AP344" s="1">
        <v>0</v>
      </c>
      <c r="AQ344" s="1">
        <v>388</v>
      </c>
      <c r="AR344" s="228">
        <v>46209</v>
      </c>
      <c r="AS344" s="228">
        <v>46211</v>
      </c>
      <c r="AT344" s="228">
        <v>46204</v>
      </c>
      <c r="AU344" s="228">
        <v>46205</v>
      </c>
      <c r="AV344" s="1" t="s">
        <v>829</v>
      </c>
      <c r="AW344" s="1" t="s">
        <v>196</v>
      </c>
      <c r="AX344" s="1" t="s">
        <v>196</v>
      </c>
      <c r="AY344" s="1" t="s">
        <v>764</v>
      </c>
      <c r="AZ344" s="1" t="s">
        <v>765</v>
      </c>
      <c r="BA344" s="1" t="s">
        <v>196</v>
      </c>
      <c r="BB344" s="228">
        <v>46211</v>
      </c>
      <c r="BC344" s="228">
        <v>46211</v>
      </c>
      <c r="BD344" s="1" t="s">
        <v>712</v>
      </c>
      <c r="BE344" s="228">
        <v>46206</v>
      </c>
      <c r="BF344" s="1" t="s">
        <v>712</v>
      </c>
      <c r="BG344" s="228">
        <v>46206</v>
      </c>
      <c r="BH344" s="1">
        <v>1940</v>
      </c>
      <c r="BI344" s="1">
        <v>1940</v>
      </c>
      <c r="BJ344" s="1" t="s">
        <v>949</v>
      </c>
      <c r="BK344" s="1" t="s">
        <v>196</v>
      </c>
      <c r="BL344" s="1" t="s">
        <v>196</v>
      </c>
      <c r="BM344" s="1" t="s">
        <v>196</v>
      </c>
      <c r="BN344" s="1" t="s">
        <v>196</v>
      </c>
      <c r="BO344" s="1" t="s">
        <v>196</v>
      </c>
      <c r="BP344" s="1" t="s">
        <v>196</v>
      </c>
      <c r="BQ344" s="1" t="s">
        <v>196</v>
      </c>
      <c r="BR344" s="1" t="s">
        <v>196</v>
      </c>
      <c r="BS344" s="1" t="s">
        <v>196</v>
      </c>
      <c r="BT344" s="1" t="s">
        <v>948</v>
      </c>
      <c r="BU344" s="1" t="s">
        <v>196</v>
      </c>
      <c r="BV344" s="1" t="s">
        <v>196</v>
      </c>
      <c r="BW344" s="1" t="s">
        <v>196</v>
      </c>
      <c r="BX344" s="1" t="s">
        <v>196</v>
      </c>
      <c r="BY344" s="1" t="s">
        <v>196</v>
      </c>
      <c r="BZ344" s="1" t="s">
        <v>196</v>
      </c>
      <c r="CA344" s="1" t="s">
        <v>196</v>
      </c>
      <c r="CB344" s="1" t="s">
        <v>196</v>
      </c>
      <c r="CC344" s="1" t="s">
        <v>196</v>
      </c>
      <c r="CD344" s="1" t="s">
        <v>854</v>
      </c>
      <c r="CE344" s="1" t="s">
        <v>854</v>
      </c>
      <c r="CF344" s="1" t="s">
        <v>196</v>
      </c>
      <c r="CG344" s="1" t="s">
        <v>196</v>
      </c>
      <c r="CH344" s="1" t="s">
        <v>196</v>
      </c>
      <c r="CI344" s="1" t="s">
        <v>196</v>
      </c>
      <c r="CJ344" s="1" t="s">
        <v>196</v>
      </c>
      <c r="CK344" s="1" t="s">
        <v>196</v>
      </c>
      <c r="CL344" s="1" t="s">
        <v>196</v>
      </c>
      <c r="CM344" s="1" t="s">
        <v>196</v>
      </c>
      <c r="CN344" s="1" t="s">
        <v>853</v>
      </c>
      <c r="CO344" s="1" t="s">
        <v>853</v>
      </c>
      <c r="CP344" s="1" t="s">
        <v>196</v>
      </c>
      <c r="CQ344" s="1" t="s">
        <v>196</v>
      </c>
      <c r="CR344" s="1" t="s">
        <v>196</v>
      </c>
      <c r="CS344" s="1" t="s">
        <v>196</v>
      </c>
      <c r="CT344" s="1" t="s">
        <v>196</v>
      </c>
      <c r="CU344" s="1" t="s">
        <v>196</v>
      </c>
      <c r="CV344" s="1" t="s">
        <v>196</v>
      </c>
      <c r="CW344" s="1" t="s">
        <v>196</v>
      </c>
      <c r="CX344" s="1" t="s">
        <v>3221</v>
      </c>
      <c r="CY344" s="1" t="s">
        <v>3222</v>
      </c>
      <c r="CZ344" s="1" t="s">
        <v>3222</v>
      </c>
      <c r="DA344" s="1" t="s">
        <v>3224</v>
      </c>
      <c r="DB344" s="1" t="s">
        <v>3224</v>
      </c>
      <c r="DC344" s="1" t="s">
        <v>707</v>
      </c>
      <c r="DD344" s="1" t="s">
        <v>707</v>
      </c>
      <c r="DE344" s="1" t="s">
        <v>707</v>
      </c>
      <c r="DF344" s="1" t="s">
        <v>788</v>
      </c>
      <c r="DG344" s="1" t="s">
        <v>789</v>
      </c>
    </row>
    <row r="345" spans="1:111">
      <c r="A345" s="232" t="s">
        <v>4537</v>
      </c>
      <c r="B345" s="1" t="s">
        <v>699</v>
      </c>
      <c r="C345" s="1" t="s">
        <v>700</v>
      </c>
      <c r="D345" s="1" t="s">
        <v>818</v>
      </c>
      <c r="E345" s="1" t="s">
        <v>819</v>
      </c>
      <c r="F345" s="1" t="s">
        <v>820</v>
      </c>
      <c r="G345" s="1" t="s">
        <v>166</v>
      </c>
      <c r="H345" s="228">
        <v>46206</v>
      </c>
      <c r="I345" s="1" t="s">
        <v>574</v>
      </c>
      <c r="J345" s="1" t="s">
        <v>2413</v>
      </c>
      <c r="K345" s="1" t="s">
        <v>2414</v>
      </c>
      <c r="L345" s="1" t="s">
        <v>788</v>
      </c>
      <c r="M345" s="1" t="s">
        <v>789</v>
      </c>
      <c r="N345" s="1" t="s">
        <v>196</v>
      </c>
      <c r="O345" s="1" t="s">
        <v>196</v>
      </c>
      <c r="P345" s="1" t="s">
        <v>196</v>
      </c>
      <c r="Q345" s="1" t="s">
        <v>196</v>
      </c>
      <c r="R345" s="229">
        <v>0</v>
      </c>
      <c r="S345" s="229">
        <v>0.70833333333333337</v>
      </c>
      <c r="T345" s="1" t="s">
        <v>707</v>
      </c>
      <c r="U345" s="1" t="s">
        <v>196</v>
      </c>
      <c r="V345" s="1" t="s">
        <v>196</v>
      </c>
      <c r="W345" s="1" t="s">
        <v>196</v>
      </c>
      <c r="X345" s="1" t="s">
        <v>196</v>
      </c>
      <c r="Y345" s="1" t="s">
        <v>196</v>
      </c>
      <c r="Z345" s="1" t="s">
        <v>196</v>
      </c>
      <c r="AA345" s="1" t="s">
        <v>707</v>
      </c>
      <c r="AB345" s="1" t="s">
        <v>707</v>
      </c>
      <c r="AC345" s="1" t="s">
        <v>718</v>
      </c>
      <c r="AD345" s="1" t="s">
        <v>1212</v>
      </c>
      <c r="AE345" s="1" t="s">
        <v>2415</v>
      </c>
      <c r="AF345" s="1" t="s">
        <v>276</v>
      </c>
      <c r="AG345" s="1" t="s">
        <v>196</v>
      </c>
      <c r="AH345" s="1" t="s">
        <v>122</v>
      </c>
      <c r="AI345" s="1" t="s">
        <v>2416</v>
      </c>
      <c r="AJ345" s="1" t="s">
        <v>276</v>
      </c>
      <c r="AK345" s="1" t="s">
        <v>196</v>
      </c>
      <c r="AL345" s="1" t="s">
        <v>122</v>
      </c>
      <c r="AM345" s="1">
        <v>47</v>
      </c>
      <c r="AN345" s="1">
        <v>50</v>
      </c>
      <c r="AO345" s="1">
        <v>50</v>
      </c>
      <c r="AP345" s="1">
        <v>40</v>
      </c>
      <c r="AQ345" s="1">
        <v>47</v>
      </c>
      <c r="AR345" s="228">
        <v>46206</v>
      </c>
      <c r="AS345" s="228">
        <v>46209</v>
      </c>
      <c r="AT345" s="228">
        <v>46206</v>
      </c>
      <c r="AU345" s="228">
        <v>46206</v>
      </c>
      <c r="AV345" s="1" t="s">
        <v>1516</v>
      </c>
      <c r="AW345" s="1" t="s">
        <v>196</v>
      </c>
      <c r="AX345" s="1" t="s">
        <v>196</v>
      </c>
      <c r="AY345" s="1" t="s">
        <v>710</v>
      </c>
      <c r="AZ345" s="1" t="s">
        <v>711</v>
      </c>
      <c r="BA345" s="1" t="s">
        <v>196</v>
      </c>
      <c r="BB345" s="228">
        <v>46209</v>
      </c>
      <c r="BC345" s="228">
        <v>46209</v>
      </c>
      <c r="BD345" s="1" t="s">
        <v>712</v>
      </c>
      <c r="BE345" s="228">
        <v>46206</v>
      </c>
      <c r="BF345" s="1" t="s">
        <v>712</v>
      </c>
      <c r="BG345" s="228">
        <v>46206</v>
      </c>
      <c r="BH345" s="1">
        <v>40</v>
      </c>
      <c r="BI345" s="1">
        <v>47</v>
      </c>
      <c r="BJ345" s="1" t="s">
        <v>2417</v>
      </c>
      <c r="BK345" s="1" t="s">
        <v>196</v>
      </c>
      <c r="BL345" s="1" t="s">
        <v>196</v>
      </c>
      <c r="BM345" s="1" t="s">
        <v>196</v>
      </c>
      <c r="BN345" s="1" t="s">
        <v>196</v>
      </c>
      <c r="BO345" s="1" t="s">
        <v>196</v>
      </c>
      <c r="BP345" s="1" t="s">
        <v>196</v>
      </c>
      <c r="BQ345" s="1" t="s">
        <v>196</v>
      </c>
      <c r="BR345" s="1" t="s">
        <v>196</v>
      </c>
      <c r="BS345" s="1" t="s">
        <v>196</v>
      </c>
      <c r="BT345" s="1" t="s">
        <v>2415</v>
      </c>
      <c r="BU345" s="1" t="s">
        <v>196</v>
      </c>
      <c r="BV345" s="1" t="s">
        <v>196</v>
      </c>
      <c r="BW345" s="1" t="s">
        <v>196</v>
      </c>
      <c r="BX345" s="1" t="s">
        <v>196</v>
      </c>
      <c r="BY345" s="1" t="s">
        <v>196</v>
      </c>
      <c r="BZ345" s="1" t="s">
        <v>196</v>
      </c>
      <c r="CA345" s="1" t="s">
        <v>196</v>
      </c>
      <c r="CB345" s="1" t="s">
        <v>196</v>
      </c>
      <c r="CC345" s="1" t="s">
        <v>196</v>
      </c>
      <c r="CD345" s="1" t="s">
        <v>2418</v>
      </c>
      <c r="CE345" s="1" t="s">
        <v>196</v>
      </c>
      <c r="CF345" s="1" t="s">
        <v>196</v>
      </c>
      <c r="CG345" s="1" t="s">
        <v>196</v>
      </c>
      <c r="CH345" s="1" t="s">
        <v>196</v>
      </c>
      <c r="CI345" s="1" t="s">
        <v>196</v>
      </c>
      <c r="CJ345" s="1" t="s">
        <v>196</v>
      </c>
      <c r="CK345" s="1" t="s">
        <v>196</v>
      </c>
      <c r="CL345" s="1" t="s">
        <v>196</v>
      </c>
      <c r="CM345" s="1" t="s">
        <v>196</v>
      </c>
      <c r="CN345" s="1" t="s">
        <v>2416</v>
      </c>
      <c r="CO345" s="1" t="s">
        <v>196</v>
      </c>
      <c r="CP345" s="1" t="s">
        <v>196</v>
      </c>
      <c r="CQ345" s="1" t="s">
        <v>196</v>
      </c>
      <c r="CR345" s="1" t="s">
        <v>196</v>
      </c>
      <c r="CS345" s="1" t="s">
        <v>196</v>
      </c>
      <c r="CT345" s="1" t="s">
        <v>196</v>
      </c>
      <c r="CU345" s="1" t="s">
        <v>196</v>
      </c>
      <c r="CV345" s="1" t="s">
        <v>196</v>
      </c>
      <c r="CW345" s="1" t="s">
        <v>196</v>
      </c>
      <c r="CX345" s="1" t="s">
        <v>3221</v>
      </c>
      <c r="CY345" s="1" t="s">
        <v>3222</v>
      </c>
      <c r="CZ345" s="1" t="s">
        <v>3222</v>
      </c>
      <c r="DA345" s="1" t="s">
        <v>3245</v>
      </c>
      <c r="DB345" s="1" t="s">
        <v>3224</v>
      </c>
      <c r="DC345" s="1" t="s">
        <v>707</v>
      </c>
      <c r="DD345" s="1" t="s">
        <v>707</v>
      </c>
      <c r="DE345" s="1" t="s">
        <v>707</v>
      </c>
      <c r="DF345" s="1" t="s">
        <v>788</v>
      </c>
      <c r="DG345" s="1" t="s">
        <v>789</v>
      </c>
    </row>
    <row r="346" spans="1:111">
      <c r="A346" s="232" t="s">
        <v>4537</v>
      </c>
      <c r="B346" s="1" t="s">
        <v>699</v>
      </c>
      <c r="C346" s="1" t="s">
        <v>700</v>
      </c>
      <c r="D346" s="1" t="s">
        <v>818</v>
      </c>
      <c r="E346" s="1" t="s">
        <v>819</v>
      </c>
      <c r="F346" s="1" t="s">
        <v>820</v>
      </c>
      <c r="G346" s="1" t="s">
        <v>166</v>
      </c>
      <c r="H346" s="228">
        <v>46206</v>
      </c>
      <c r="I346" s="1" t="s">
        <v>261</v>
      </c>
      <c r="J346" s="1" t="s">
        <v>2419</v>
      </c>
      <c r="K346" s="1" t="s">
        <v>2420</v>
      </c>
      <c r="L346" s="1" t="s">
        <v>788</v>
      </c>
      <c r="M346" s="1" t="s">
        <v>789</v>
      </c>
      <c r="N346" s="1" t="s">
        <v>196</v>
      </c>
      <c r="O346" s="1" t="s">
        <v>196</v>
      </c>
      <c r="P346" s="1" t="s">
        <v>196</v>
      </c>
      <c r="Q346" s="1" t="s">
        <v>196</v>
      </c>
      <c r="R346" s="229">
        <v>0</v>
      </c>
      <c r="S346" s="229">
        <v>0.66666666666666663</v>
      </c>
      <c r="T346" s="1" t="s">
        <v>707</v>
      </c>
      <c r="U346" s="1" t="s">
        <v>196</v>
      </c>
      <c r="V346" s="1" t="s">
        <v>196</v>
      </c>
      <c r="W346" s="1" t="s">
        <v>196</v>
      </c>
      <c r="X346" s="1" t="s">
        <v>196</v>
      </c>
      <c r="Y346" s="1" t="s">
        <v>196</v>
      </c>
      <c r="Z346" s="1" t="s">
        <v>196</v>
      </c>
      <c r="AA346" s="1" t="s">
        <v>721</v>
      </c>
      <c r="AB346" s="1" t="s">
        <v>707</v>
      </c>
      <c r="AC346" s="1" t="s">
        <v>718</v>
      </c>
      <c r="AD346" s="1" t="s">
        <v>742</v>
      </c>
      <c r="AE346" s="1" t="s">
        <v>1255</v>
      </c>
      <c r="AF346" s="1" t="s">
        <v>276</v>
      </c>
      <c r="AG346" s="1" t="s">
        <v>196</v>
      </c>
      <c r="AH346" s="1" t="s">
        <v>122</v>
      </c>
      <c r="AI346" s="1" t="s">
        <v>1568</v>
      </c>
      <c r="AJ346" s="1" t="s">
        <v>276</v>
      </c>
      <c r="AK346" s="1" t="s">
        <v>196</v>
      </c>
      <c r="AL346" s="1" t="s">
        <v>122</v>
      </c>
      <c r="AM346" s="1">
        <v>300</v>
      </c>
      <c r="AN346" s="1">
        <v>300</v>
      </c>
      <c r="AO346" s="1">
        <v>300</v>
      </c>
      <c r="AP346" s="1">
        <v>300</v>
      </c>
      <c r="AQ346" s="1">
        <v>300</v>
      </c>
      <c r="AR346" s="228">
        <v>46206</v>
      </c>
      <c r="AS346" s="228">
        <v>46211</v>
      </c>
      <c r="AT346" s="228">
        <v>46206</v>
      </c>
      <c r="AU346" s="228">
        <v>46206</v>
      </c>
      <c r="AV346" s="1" t="s">
        <v>166</v>
      </c>
      <c r="AW346" s="1" t="s">
        <v>196</v>
      </c>
      <c r="AX346" s="1" t="s">
        <v>196</v>
      </c>
      <c r="AY346" s="1" t="s">
        <v>710</v>
      </c>
      <c r="AZ346" s="1" t="s">
        <v>711</v>
      </c>
      <c r="BA346" s="1" t="s">
        <v>196</v>
      </c>
      <c r="BB346" s="228">
        <v>46211</v>
      </c>
      <c r="BC346" s="228">
        <v>46211</v>
      </c>
      <c r="BD346" s="1" t="s">
        <v>712</v>
      </c>
      <c r="BE346" s="228">
        <v>46206</v>
      </c>
      <c r="BF346" s="1" t="s">
        <v>712</v>
      </c>
      <c r="BG346" s="228">
        <v>46206</v>
      </c>
      <c r="BH346" s="1">
        <v>300</v>
      </c>
      <c r="BI346" s="1">
        <v>300</v>
      </c>
      <c r="BJ346" s="1" t="s">
        <v>1815</v>
      </c>
      <c r="BK346" s="1" t="s">
        <v>196</v>
      </c>
      <c r="BL346" s="1" t="s">
        <v>196</v>
      </c>
      <c r="BM346" s="1" t="s">
        <v>196</v>
      </c>
      <c r="BN346" s="1" t="s">
        <v>196</v>
      </c>
      <c r="BO346" s="1" t="s">
        <v>196</v>
      </c>
      <c r="BP346" s="1" t="s">
        <v>196</v>
      </c>
      <c r="BQ346" s="1" t="s">
        <v>196</v>
      </c>
      <c r="BR346" s="1" t="s">
        <v>196</v>
      </c>
      <c r="BS346" s="1" t="s">
        <v>196</v>
      </c>
      <c r="BT346" s="1" t="s">
        <v>1255</v>
      </c>
      <c r="BU346" s="1" t="s">
        <v>196</v>
      </c>
      <c r="BV346" s="1" t="s">
        <v>196</v>
      </c>
      <c r="BW346" s="1" t="s">
        <v>196</v>
      </c>
      <c r="BX346" s="1" t="s">
        <v>196</v>
      </c>
      <c r="BY346" s="1" t="s">
        <v>196</v>
      </c>
      <c r="BZ346" s="1" t="s">
        <v>196</v>
      </c>
      <c r="CA346" s="1" t="s">
        <v>196</v>
      </c>
      <c r="CB346" s="1" t="s">
        <v>196</v>
      </c>
      <c r="CC346" s="1" t="s">
        <v>196</v>
      </c>
      <c r="CD346" s="1" t="s">
        <v>1569</v>
      </c>
      <c r="CE346" s="1" t="s">
        <v>196</v>
      </c>
      <c r="CF346" s="1" t="s">
        <v>196</v>
      </c>
      <c r="CG346" s="1" t="s">
        <v>196</v>
      </c>
      <c r="CH346" s="1" t="s">
        <v>196</v>
      </c>
      <c r="CI346" s="1" t="s">
        <v>196</v>
      </c>
      <c r="CJ346" s="1" t="s">
        <v>196</v>
      </c>
      <c r="CK346" s="1" t="s">
        <v>196</v>
      </c>
      <c r="CL346" s="1" t="s">
        <v>196</v>
      </c>
      <c r="CM346" s="1" t="s">
        <v>196</v>
      </c>
      <c r="CN346" s="1" t="s">
        <v>1568</v>
      </c>
      <c r="CO346" s="1" t="s">
        <v>196</v>
      </c>
      <c r="CP346" s="1" t="s">
        <v>196</v>
      </c>
      <c r="CQ346" s="1" t="s">
        <v>196</v>
      </c>
      <c r="CR346" s="1" t="s">
        <v>196</v>
      </c>
      <c r="CS346" s="1" t="s">
        <v>196</v>
      </c>
      <c r="CT346" s="1" t="s">
        <v>196</v>
      </c>
      <c r="CU346" s="1" t="s">
        <v>196</v>
      </c>
      <c r="CV346" s="1" t="s">
        <v>196</v>
      </c>
      <c r="CW346" s="1" t="s">
        <v>196</v>
      </c>
      <c r="CX346" s="1" t="s">
        <v>3221</v>
      </c>
      <c r="CY346" s="1" t="s">
        <v>3222</v>
      </c>
      <c r="CZ346" s="1" t="s">
        <v>3222</v>
      </c>
      <c r="DA346" s="1" t="s">
        <v>3265</v>
      </c>
      <c r="DB346" s="1" t="s">
        <v>3245</v>
      </c>
      <c r="DC346" s="1" t="s">
        <v>707</v>
      </c>
      <c r="DD346" s="1" t="s">
        <v>721</v>
      </c>
      <c r="DE346" s="1" t="s">
        <v>707</v>
      </c>
      <c r="DF346" s="1" t="s">
        <v>788</v>
      </c>
      <c r="DG346" s="1" t="s">
        <v>789</v>
      </c>
    </row>
    <row r="347" spans="1:111">
      <c r="A347" s="232" t="s">
        <v>4537</v>
      </c>
      <c r="B347" s="1" t="s">
        <v>699</v>
      </c>
      <c r="C347" s="1" t="s">
        <v>700</v>
      </c>
      <c r="D347" s="1" t="s">
        <v>818</v>
      </c>
      <c r="E347" s="1" t="s">
        <v>819</v>
      </c>
      <c r="F347" s="1" t="s">
        <v>848</v>
      </c>
      <c r="G347" s="1" t="s">
        <v>284</v>
      </c>
      <c r="H347" s="228">
        <v>46206</v>
      </c>
      <c r="I347" s="1" t="s">
        <v>575</v>
      </c>
      <c r="J347" s="1" t="s">
        <v>2463</v>
      </c>
      <c r="K347" s="1" t="s">
        <v>2464</v>
      </c>
      <c r="L347" s="1" t="s">
        <v>788</v>
      </c>
      <c r="M347" s="1" t="s">
        <v>789</v>
      </c>
      <c r="N347" s="1" t="s">
        <v>196</v>
      </c>
      <c r="O347" s="1" t="s">
        <v>196</v>
      </c>
      <c r="P347" s="1" t="s">
        <v>196</v>
      </c>
      <c r="Q347" s="1" t="s">
        <v>196</v>
      </c>
      <c r="R347" s="229">
        <v>0</v>
      </c>
      <c r="S347" s="229">
        <v>0.70833333333333337</v>
      </c>
      <c r="T347" s="1" t="s">
        <v>707</v>
      </c>
      <c r="U347" s="1" t="s">
        <v>196</v>
      </c>
      <c r="V347" s="1" t="s">
        <v>196</v>
      </c>
      <c r="W347" s="1" t="s">
        <v>196</v>
      </c>
      <c r="X347" s="1" t="s">
        <v>196</v>
      </c>
      <c r="Y347" s="1" t="s">
        <v>196</v>
      </c>
      <c r="Z347" s="1" t="s">
        <v>196</v>
      </c>
      <c r="AA347" s="1" t="s">
        <v>707</v>
      </c>
      <c r="AB347" s="1" t="s">
        <v>707</v>
      </c>
      <c r="AC347" s="1" t="s">
        <v>707</v>
      </c>
      <c r="AD347" s="1" t="s">
        <v>707</v>
      </c>
      <c r="AE347" s="1" t="s">
        <v>1255</v>
      </c>
      <c r="AF347" s="1" t="s">
        <v>276</v>
      </c>
      <c r="AG347" s="1" t="s">
        <v>196</v>
      </c>
      <c r="AH347" s="1" t="s">
        <v>122</v>
      </c>
      <c r="AI347" s="1" t="s">
        <v>196</v>
      </c>
      <c r="AJ347" s="1" t="s">
        <v>196</v>
      </c>
      <c r="AK347" s="1" t="s">
        <v>196</v>
      </c>
      <c r="AL347" s="1" t="s">
        <v>196</v>
      </c>
      <c r="AM347" s="1">
        <v>600</v>
      </c>
      <c r="AN347" s="1">
        <v>600</v>
      </c>
      <c r="AO347" s="1">
        <v>600</v>
      </c>
      <c r="AP347" s="1">
        <v>600</v>
      </c>
      <c r="AQ347" s="1">
        <v>600</v>
      </c>
      <c r="AR347" s="228">
        <v>46206</v>
      </c>
      <c r="AS347" s="228">
        <v>46211</v>
      </c>
      <c r="AT347" s="228">
        <v>46206</v>
      </c>
      <c r="AU347" s="228">
        <v>46206</v>
      </c>
      <c r="AV347" s="1" t="s">
        <v>284</v>
      </c>
      <c r="AW347" s="1" t="s">
        <v>196</v>
      </c>
      <c r="AX347" s="1" t="s">
        <v>196</v>
      </c>
      <c r="AY347" s="1" t="s">
        <v>710</v>
      </c>
      <c r="AZ347" s="1" t="s">
        <v>711</v>
      </c>
      <c r="BA347" s="1" t="s">
        <v>196</v>
      </c>
      <c r="BB347" s="228">
        <v>46211</v>
      </c>
      <c r="BC347" s="228">
        <v>46211</v>
      </c>
      <c r="BD347" s="1" t="s">
        <v>712</v>
      </c>
      <c r="BE347" s="228">
        <v>46206</v>
      </c>
      <c r="BF347" s="1" t="s">
        <v>712</v>
      </c>
      <c r="BG347" s="228">
        <v>46206</v>
      </c>
      <c r="BH347" s="1">
        <v>600</v>
      </c>
      <c r="BI347" s="1">
        <v>600</v>
      </c>
      <c r="BJ347" s="1" t="s">
        <v>1815</v>
      </c>
      <c r="BK347" s="1" t="s">
        <v>196</v>
      </c>
      <c r="BL347" s="1" t="s">
        <v>196</v>
      </c>
      <c r="BM347" s="1" t="s">
        <v>196</v>
      </c>
      <c r="BN347" s="1" t="s">
        <v>196</v>
      </c>
      <c r="BO347" s="1" t="s">
        <v>196</v>
      </c>
      <c r="BP347" s="1" t="s">
        <v>196</v>
      </c>
      <c r="BQ347" s="1" t="s">
        <v>196</v>
      </c>
      <c r="BR347" s="1" t="s">
        <v>196</v>
      </c>
      <c r="BS347" s="1" t="s">
        <v>196</v>
      </c>
      <c r="BT347" s="1" t="s">
        <v>1255</v>
      </c>
      <c r="BU347" s="1" t="s">
        <v>196</v>
      </c>
      <c r="BV347" s="1" t="s">
        <v>196</v>
      </c>
      <c r="BW347" s="1" t="s">
        <v>196</v>
      </c>
      <c r="BX347" s="1" t="s">
        <v>196</v>
      </c>
      <c r="BY347" s="1" t="s">
        <v>196</v>
      </c>
      <c r="BZ347" s="1" t="s">
        <v>196</v>
      </c>
      <c r="CA347" s="1" t="s">
        <v>196</v>
      </c>
      <c r="CB347" s="1" t="s">
        <v>196</v>
      </c>
      <c r="CC347" s="1" t="s">
        <v>196</v>
      </c>
      <c r="CD347" s="1" t="s">
        <v>2390</v>
      </c>
      <c r="CE347" s="1" t="s">
        <v>2390</v>
      </c>
      <c r="CF347" s="1" t="s">
        <v>196</v>
      </c>
      <c r="CG347" s="1" t="s">
        <v>196</v>
      </c>
      <c r="CH347" s="1" t="s">
        <v>196</v>
      </c>
      <c r="CI347" s="1" t="s">
        <v>196</v>
      </c>
      <c r="CJ347" s="1" t="s">
        <v>196</v>
      </c>
      <c r="CK347" s="1" t="s">
        <v>196</v>
      </c>
      <c r="CL347" s="1" t="s">
        <v>196</v>
      </c>
      <c r="CM347" s="1" t="s">
        <v>196</v>
      </c>
      <c r="CN347" s="1" t="s">
        <v>2070</v>
      </c>
      <c r="CO347" s="1" t="s">
        <v>2069</v>
      </c>
      <c r="CP347" s="1" t="s">
        <v>196</v>
      </c>
      <c r="CQ347" s="1" t="s">
        <v>196</v>
      </c>
      <c r="CR347" s="1" t="s">
        <v>196</v>
      </c>
      <c r="CS347" s="1" t="s">
        <v>196</v>
      </c>
      <c r="CT347" s="1" t="s">
        <v>196</v>
      </c>
      <c r="CU347" s="1" t="s">
        <v>196</v>
      </c>
      <c r="CV347" s="1" t="s">
        <v>196</v>
      </c>
      <c r="CW347" s="1" t="s">
        <v>196</v>
      </c>
      <c r="CX347" s="1" t="s">
        <v>3221</v>
      </c>
      <c r="CY347" s="1" t="s">
        <v>3222</v>
      </c>
      <c r="CZ347" s="1" t="s">
        <v>3222</v>
      </c>
      <c r="DA347" s="1" t="s">
        <v>3224</v>
      </c>
      <c r="DB347" s="1" t="s">
        <v>3224</v>
      </c>
      <c r="DC347" s="1" t="s">
        <v>707</v>
      </c>
      <c r="DD347" s="1" t="s">
        <v>707</v>
      </c>
      <c r="DE347" s="1" t="s">
        <v>707</v>
      </c>
      <c r="DF347" s="1" t="s">
        <v>788</v>
      </c>
      <c r="DG347" s="1" t="s">
        <v>789</v>
      </c>
    </row>
    <row r="348" spans="1:111">
      <c r="A348" s="232" t="s">
        <v>4537</v>
      </c>
      <c r="B348" s="1" t="s">
        <v>699</v>
      </c>
      <c r="C348" s="1" t="s">
        <v>700</v>
      </c>
      <c r="D348" s="1" t="s">
        <v>818</v>
      </c>
      <c r="E348" s="1" t="s">
        <v>819</v>
      </c>
      <c r="F348" s="1" t="s">
        <v>850</v>
      </c>
      <c r="G348" s="1" t="s">
        <v>470</v>
      </c>
      <c r="H348" s="228">
        <v>46206</v>
      </c>
      <c r="I348" s="1" t="s">
        <v>2085</v>
      </c>
      <c r="J348" s="1" t="s">
        <v>2397</v>
      </c>
      <c r="K348" s="1" t="s">
        <v>2468</v>
      </c>
      <c r="L348" s="1" t="s">
        <v>788</v>
      </c>
      <c r="M348" s="1" t="s">
        <v>789</v>
      </c>
      <c r="N348" s="1" t="s">
        <v>196</v>
      </c>
      <c r="O348" s="1" t="s">
        <v>196</v>
      </c>
      <c r="P348" s="1" t="s">
        <v>196</v>
      </c>
      <c r="Q348" s="1" t="s">
        <v>196</v>
      </c>
      <c r="R348" s="229">
        <v>0</v>
      </c>
      <c r="S348" s="229">
        <v>0.70833333333333337</v>
      </c>
      <c r="T348" s="1" t="s">
        <v>707</v>
      </c>
      <c r="U348" s="1" t="s">
        <v>196</v>
      </c>
      <c r="V348" s="1" t="s">
        <v>196</v>
      </c>
      <c r="W348" s="1" t="s">
        <v>196</v>
      </c>
      <c r="X348" s="1" t="s">
        <v>196</v>
      </c>
      <c r="Y348" s="1" t="s">
        <v>196</v>
      </c>
      <c r="Z348" s="1" t="s">
        <v>196</v>
      </c>
      <c r="AA348" s="1" t="s">
        <v>707</v>
      </c>
      <c r="AB348" s="1" t="s">
        <v>707</v>
      </c>
      <c r="AC348" s="1" t="s">
        <v>707</v>
      </c>
      <c r="AD348" s="1" t="s">
        <v>707</v>
      </c>
      <c r="AE348" s="1" t="s">
        <v>948</v>
      </c>
      <c r="AF348" s="1" t="s">
        <v>196</v>
      </c>
      <c r="AG348" s="1" t="s">
        <v>152</v>
      </c>
      <c r="AH348" s="1" t="s">
        <v>196</v>
      </c>
      <c r="AI348" s="1" t="s">
        <v>196</v>
      </c>
      <c r="AJ348" s="1" t="s">
        <v>196</v>
      </c>
      <c r="AK348" s="1" t="s">
        <v>196</v>
      </c>
      <c r="AL348" s="1" t="s">
        <v>196</v>
      </c>
      <c r="AM348" s="1">
        <v>1940</v>
      </c>
      <c r="AN348" s="1">
        <v>2000</v>
      </c>
      <c r="AO348" s="1">
        <v>400</v>
      </c>
      <c r="AP348" s="1">
        <v>400</v>
      </c>
      <c r="AQ348" s="1">
        <v>400</v>
      </c>
      <c r="AR348" s="228">
        <v>46209</v>
      </c>
      <c r="AS348" s="228">
        <v>46211</v>
      </c>
      <c r="AT348" s="228">
        <v>46204</v>
      </c>
      <c r="AU348" s="228">
        <v>46206</v>
      </c>
      <c r="AV348" s="1" t="s">
        <v>829</v>
      </c>
      <c r="AW348" s="1" t="s">
        <v>196</v>
      </c>
      <c r="AX348" s="1" t="s">
        <v>196</v>
      </c>
      <c r="AY348" s="1" t="s">
        <v>764</v>
      </c>
      <c r="AZ348" s="1" t="s">
        <v>765</v>
      </c>
      <c r="BA348" s="1" t="s">
        <v>196</v>
      </c>
      <c r="BB348" s="228">
        <v>46211</v>
      </c>
      <c r="BC348" s="228">
        <v>46211</v>
      </c>
      <c r="BD348" s="1" t="s">
        <v>712</v>
      </c>
      <c r="BE348" s="228">
        <v>46206</v>
      </c>
      <c r="BF348" s="1" t="s">
        <v>712</v>
      </c>
      <c r="BG348" s="228">
        <v>46206</v>
      </c>
      <c r="BH348" s="1">
        <v>2000</v>
      </c>
      <c r="BI348" s="1">
        <v>2000</v>
      </c>
      <c r="BJ348" s="1" t="s">
        <v>949</v>
      </c>
      <c r="BK348" s="1" t="s">
        <v>196</v>
      </c>
      <c r="BL348" s="1" t="s">
        <v>196</v>
      </c>
      <c r="BM348" s="1" t="s">
        <v>196</v>
      </c>
      <c r="BN348" s="1" t="s">
        <v>196</v>
      </c>
      <c r="BO348" s="1" t="s">
        <v>196</v>
      </c>
      <c r="BP348" s="1" t="s">
        <v>196</v>
      </c>
      <c r="BQ348" s="1" t="s">
        <v>196</v>
      </c>
      <c r="BR348" s="1" t="s">
        <v>196</v>
      </c>
      <c r="BS348" s="1" t="s">
        <v>196</v>
      </c>
      <c r="BT348" s="1" t="s">
        <v>948</v>
      </c>
      <c r="BU348" s="1" t="s">
        <v>196</v>
      </c>
      <c r="BV348" s="1" t="s">
        <v>196</v>
      </c>
      <c r="BW348" s="1" t="s">
        <v>196</v>
      </c>
      <c r="BX348" s="1" t="s">
        <v>196</v>
      </c>
      <c r="BY348" s="1" t="s">
        <v>196</v>
      </c>
      <c r="BZ348" s="1" t="s">
        <v>196</v>
      </c>
      <c r="CA348" s="1" t="s">
        <v>196</v>
      </c>
      <c r="CB348" s="1" t="s">
        <v>196</v>
      </c>
      <c r="CC348" s="1" t="s">
        <v>196</v>
      </c>
      <c r="CD348" s="1" t="s">
        <v>854</v>
      </c>
      <c r="CE348" s="1" t="s">
        <v>854</v>
      </c>
      <c r="CF348" s="1" t="s">
        <v>196</v>
      </c>
      <c r="CG348" s="1" t="s">
        <v>196</v>
      </c>
      <c r="CH348" s="1" t="s">
        <v>196</v>
      </c>
      <c r="CI348" s="1" t="s">
        <v>196</v>
      </c>
      <c r="CJ348" s="1" t="s">
        <v>196</v>
      </c>
      <c r="CK348" s="1" t="s">
        <v>196</v>
      </c>
      <c r="CL348" s="1" t="s">
        <v>196</v>
      </c>
      <c r="CM348" s="1" t="s">
        <v>196</v>
      </c>
      <c r="CN348" s="1" t="s">
        <v>853</v>
      </c>
      <c r="CO348" s="1" t="s">
        <v>853</v>
      </c>
      <c r="CP348" s="1" t="s">
        <v>196</v>
      </c>
      <c r="CQ348" s="1" t="s">
        <v>196</v>
      </c>
      <c r="CR348" s="1" t="s">
        <v>196</v>
      </c>
      <c r="CS348" s="1" t="s">
        <v>196</v>
      </c>
      <c r="CT348" s="1" t="s">
        <v>196</v>
      </c>
      <c r="CU348" s="1" t="s">
        <v>196</v>
      </c>
      <c r="CV348" s="1" t="s">
        <v>196</v>
      </c>
      <c r="CW348" s="1" t="s">
        <v>196</v>
      </c>
      <c r="CX348" s="1" t="s">
        <v>3221</v>
      </c>
      <c r="CY348" s="1" t="s">
        <v>3222</v>
      </c>
      <c r="CZ348" s="1" t="s">
        <v>3222</v>
      </c>
      <c r="DA348" s="1" t="s">
        <v>3224</v>
      </c>
      <c r="DB348" s="1" t="s">
        <v>3224</v>
      </c>
      <c r="DC348" s="1" t="s">
        <v>707</v>
      </c>
      <c r="DD348" s="1" t="s">
        <v>707</v>
      </c>
      <c r="DE348" s="1" t="s">
        <v>707</v>
      </c>
      <c r="DF348" s="1" t="s">
        <v>788</v>
      </c>
      <c r="DG348" s="1" t="s">
        <v>789</v>
      </c>
    </row>
    <row r="349" spans="1:111">
      <c r="A349" s="232" t="s">
        <v>4537</v>
      </c>
      <c r="B349" s="1" t="s">
        <v>699</v>
      </c>
      <c r="C349" s="1" t="s">
        <v>700</v>
      </c>
      <c r="D349" s="1" t="s">
        <v>851</v>
      </c>
      <c r="E349" s="1" t="s">
        <v>852</v>
      </c>
      <c r="F349" s="1" t="s">
        <v>855</v>
      </c>
      <c r="G349" s="1" t="s">
        <v>39</v>
      </c>
      <c r="H349" s="228">
        <v>46206</v>
      </c>
      <c r="I349" s="1" t="s">
        <v>882</v>
      </c>
      <c r="J349" s="1" t="s">
        <v>2483</v>
      </c>
      <c r="K349" s="1" t="s">
        <v>1281</v>
      </c>
      <c r="L349" s="1" t="s">
        <v>713</v>
      </c>
      <c r="M349" s="1" t="s">
        <v>714</v>
      </c>
      <c r="N349" s="1" t="s">
        <v>716</v>
      </c>
      <c r="O349" s="1" t="s">
        <v>717</v>
      </c>
      <c r="P349" s="1" t="s">
        <v>705</v>
      </c>
      <c r="Q349" s="1" t="s">
        <v>706</v>
      </c>
      <c r="R349" s="229">
        <v>0</v>
      </c>
      <c r="S349" s="229">
        <v>0.71944444444444444</v>
      </c>
      <c r="T349" s="1" t="s">
        <v>2484</v>
      </c>
      <c r="U349" s="1" t="s">
        <v>713</v>
      </c>
      <c r="V349" s="1" t="s">
        <v>714</v>
      </c>
      <c r="W349" s="1" t="s">
        <v>716</v>
      </c>
      <c r="X349" s="1" t="s">
        <v>717</v>
      </c>
      <c r="Y349" s="1" t="s">
        <v>705</v>
      </c>
      <c r="Z349" s="1" t="s">
        <v>706</v>
      </c>
      <c r="AA349" s="1" t="s">
        <v>707</v>
      </c>
      <c r="AB349" s="1" t="s">
        <v>708</v>
      </c>
      <c r="AC349" s="1" t="s">
        <v>2333</v>
      </c>
      <c r="AD349" s="1" t="s">
        <v>2485</v>
      </c>
      <c r="AE349" s="1" t="s">
        <v>1058</v>
      </c>
      <c r="AF349" s="1" t="s">
        <v>276</v>
      </c>
      <c r="AG349" s="1" t="s">
        <v>196</v>
      </c>
      <c r="AH349" s="1" t="s">
        <v>14</v>
      </c>
      <c r="AI349" s="1" t="s">
        <v>823</v>
      </c>
      <c r="AJ349" s="1" t="s">
        <v>276</v>
      </c>
      <c r="AK349" s="1" t="s">
        <v>196</v>
      </c>
      <c r="AL349" s="1" t="s">
        <v>14</v>
      </c>
      <c r="AM349" s="1">
        <v>24000</v>
      </c>
      <c r="AN349" s="1">
        <v>12000</v>
      </c>
      <c r="AO349" s="1">
        <v>10000</v>
      </c>
      <c r="AP349" s="1">
        <v>9800</v>
      </c>
      <c r="AQ349" s="1">
        <v>19600</v>
      </c>
      <c r="AR349" s="228">
        <v>46205</v>
      </c>
      <c r="AS349" s="228">
        <v>46210</v>
      </c>
      <c r="AT349" s="228">
        <v>46206</v>
      </c>
      <c r="AU349" s="228">
        <v>46209</v>
      </c>
      <c r="AV349" s="1" t="s">
        <v>39</v>
      </c>
      <c r="AW349" s="1" t="s">
        <v>196</v>
      </c>
      <c r="AX349" s="1" t="s">
        <v>196</v>
      </c>
      <c r="AY349" s="1" t="s">
        <v>710</v>
      </c>
      <c r="AZ349" s="1" t="s">
        <v>711</v>
      </c>
      <c r="BA349" s="1" t="s">
        <v>196</v>
      </c>
      <c r="BB349" s="228">
        <v>46210</v>
      </c>
      <c r="BC349" s="228">
        <v>46210</v>
      </c>
      <c r="BD349" s="1" t="s">
        <v>712</v>
      </c>
      <c r="BE349" s="228">
        <v>46209</v>
      </c>
      <c r="BF349" s="1" t="s">
        <v>712</v>
      </c>
      <c r="BG349" s="228">
        <v>46209</v>
      </c>
      <c r="BH349" s="1">
        <v>12000</v>
      </c>
      <c r="BI349" s="1">
        <v>24000</v>
      </c>
      <c r="BJ349" s="1" t="s">
        <v>1079</v>
      </c>
      <c r="BK349" s="1" t="s">
        <v>196</v>
      </c>
      <c r="BL349" s="1" t="s">
        <v>196</v>
      </c>
      <c r="BM349" s="1" t="s">
        <v>196</v>
      </c>
      <c r="BN349" s="1" t="s">
        <v>196</v>
      </c>
      <c r="BO349" s="1" t="s">
        <v>196</v>
      </c>
      <c r="BP349" s="1" t="s">
        <v>196</v>
      </c>
      <c r="BQ349" s="1" t="s">
        <v>196</v>
      </c>
      <c r="BR349" s="1" t="s">
        <v>196</v>
      </c>
      <c r="BS349" s="1" t="s">
        <v>196</v>
      </c>
      <c r="BT349" s="1" t="s">
        <v>1058</v>
      </c>
      <c r="BU349" s="1" t="s">
        <v>196</v>
      </c>
      <c r="BV349" s="1" t="s">
        <v>196</v>
      </c>
      <c r="BW349" s="1" t="s">
        <v>196</v>
      </c>
      <c r="BX349" s="1" t="s">
        <v>196</v>
      </c>
      <c r="BY349" s="1" t="s">
        <v>196</v>
      </c>
      <c r="BZ349" s="1" t="s">
        <v>196</v>
      </c>
      <c r="CA349" s="1" t="s">
        <v>196</v>
      </c>
      <c r="CB349" s="1" t="s">
        <v>196</v>
      </c>
      <c r="CC349" s="1" t="s">
        <v>196</v>
      </c>
      <c r="CD349" s="1" t="s">
        <v>824</v>
      </c>
      <c r="CE349" s="1" t="s">
        <v>196</v>
      </c>
      <c r="CF349" s="1" t="s">
        <v>196</v>
      </c>
      <c r="CG349" s="1" t="s">
        <v>196</v>
      </c>
      <c r="CH349" s="1" t="s">
        <v>196</v>
      </c>
      <c r="CI349" s="1" t="s">
        <v>196</v>
      </c>
      <c r="CJ349" s="1" t="s">
        <v>196</v>
      </c>
      <c r="CK349" s="1" t="s">
        <v>196</v>
      </c>
      <c r="CL349" s="1" t="s">
        <v>196</v>
      </c>
      <c r="CM349" s="1" t="s">
        <v>196</v>
      </c>
      <c r="CN349" s="1" t="s">
        <v>823</v>
      </c>
      <c r="CO349" s="1" t="s">
        <v>196</v>
      </c>
      <c r="CP349" s="1" t="s">
        <v>196</v>
      </c>
      <c r="CQ349" s="1" t="s">
        <v>196</v>
      </c>
      <c r="CR349" s="1" t="s">
        <v>196</v>
      </c>
      <c r="CS349" s="1" t="s">
        <v>196</v>
      </c>
      <c r="CT349" s="1" t="s">
        <v>196</v>
      </c>
      <c r="CU349" s="1" t="s">
        <v>196</v>
      </c>
      <c r="CV349" s="1" t="s">
        <v>196</v>
      </c>
      <c r="CW349" s="1" t="s">
        <v>196</v>
      </c>
      <c r="CX349" s="1" t="s">
        <v>3221</v>
      </c>
      <c r="CY349" s="1" t="s">
        <v>3222</v>
      </c>
      <c r="CZ349" s="1" t="s">
        <v>3222</v>
      </c>
      <c r="DA349" s="1" t="s">
        <v>3235</v>
      </c>
      <c r="DB349" s="1" t="s">
        <v>3368</v>
      </c>
      <c r="DC349" s="1" t="s">
        <v>708</v>
      </c>
      <c r="DD349" s="1" t="s">
        <v>707</v>
      </c>
      <c r="DE349" s="1" t="s">
        <v>2484</v>
      </c>
      <c r="DF349" s="1" t="s">
        <v>713</v>
      </c>
      <c r="DG349" s="1" t="s">
        <v>714</v>
      </c>
    </row>
    <row r="350" spans="1:111">
      <c r="A350" s="232" t="s">
        <v>4537</v>
      </c>
      <c r="B350" s="1" t="s">
        <v>699</v>
      </c>
      <c r="C350" s="1" t="s">
        <v>700</v>
      </c>
      <c r="D350" s="1" t="s">
        <v>851</v>
      </c>
      <c r="E350" s="1" t="s">
        <v>852</v>
      </c>
      <c r="F350" s="1" t="s">
        <v>855</v>
      </c>
      <c r="G350" s="1" t="s">
        <v>39</v>
      </c>
      <c r="H350" s="228">
        <v>46206</v>
      </c>
      <c r="I350" s="1" t="s">
        <v>882</v>
      </c>
      <c r="J350" s="1" t="s">
        <v>2483</v>
      </c>
      <c r="K350" s="1" t="s">
        <v>2486</v>
      </c>
      <c r="L350" s="1" t="s">
        <v>713</v>
      </c>
      <c r="M350" s="1" t="s">
        <v>714</v>
      </c>
      <c r="N350" s="1" t="s">
        <v>716</v>
      </c>
      <c r="O350" s="1" t="s">
        <v>717</v>
      </c>
      <c r="P350" s="1" t="s">
        <v>705</v>
      </c>
      <c r="Q350" s="1" t="s">
        <v>706</v>
      </c>
      <c r="R350" s="229">
        <v>0</v>
      </c>
      <c r="S350" s="229">
        <v>0.75</v>
      </c>
      <c r="T350" s="1" t="s">
        <v>1551</v>
      </c>
      <c r="U350" s="1" t="s">
        <v>713</v>
      </c>
      <c r="V350" s="1" t="s">
        <v>714</v>
      </c>
      <c r="W350" s="1" t="s">
        <v>716</v>
      </c>
      <c r="X350" s="1" t="s">
        <v>717</v>
      </c>
      <c r="Y350" s="1" t="s">
        <v>705</v>
      </c>
      <c r="Z350" s="1" t="s">
        <v>706</v>
      </c>
      <c r="AA350" s="1" t="s">
        <v>726</v>
      </c>
      <c r="AB350" s="1" t="s">
        <v>707</v>
      </c>
      <c r="AC350" s="1" t="s">
        <v>1551</v>
      </c>
      <c r="AD350" s="1" t="s">
        <v>2062</v>
      </c>
      <c r="AE350" s="1" t="s">
        <v>1058</v>
      </c>
      <c r="AF350" s="1" t="s">
        <v>276</v>
      </c>
      <c r="AG350" s="1" t="s">
        <v>196</v>
      </c>
      <c r="AH350" s="1" t="s">
        <v>14</v>
      </c>
      <c r="AI350" s="1" t="s">
        <v>823</v>
      </c>
      <c r="AJ350" s="1" t="s">
        <v>276</v>
      </c>
      <c r="AK350" s="1" t="s">
        <v>196</v>
      </c>
      <c r="AL350" s="1" t="s">
        <v>14</v>
      </c>
      <c r="AM350" s="1">
        <v>24000</v>
      </c>
      <c r="AN350" s="1">
        <v>12000</v>
      </c>
      <c r="AO350" s="1">
        <v>10000</v>
      </c>
      <c r="AP350" s="1">
        <v>200</v>
      </c>
      <c r="AQ350" s="1">
        <v>400</v>
      </c>
      <c r="AR350" s="228">
        <v>46205</v>
      </c>
      <c r="AS350" s="228">
        <v>46210</v>
      </c>
      <c r="AT350" s="228">
        <v>46206</v>
      </c>
      <c r="AU350" s="228">
        <v>46209</v>
      </c>
      <c r="AV350" s="1" t="s">
        <v>39</v>
      </c>
      <c r="AW350" s="1" t="s">
        <v>196</v>
      </c>
      <c r="AX350" s="1" t="s">
        <v>196</v>
      </c>
      <c r="AY350" s="1" t="s">
        <v>710</v>
      </c>
      <c r="AZ350" s="1" t="s">
        <v>711</v>
      </c>
      <c r="BA350" s="1" t="s">
        <v>196</v>
      </c>
      <c r="BB350" s="228">
        <v>46210</v>
      </c>
      <c r="BC350" s="228">
        <v>46210</v>
      </c>
      <c r="BD350" s="1" t="s">
        <v>712</v>
      </c>
      <c r="BE350" s="228">
        <v>46209</v>
      </c>
      <c r="BF350" s="1" t="s">
        <v>712</v>
      </c>
      <c r="BG350" s="228">
        <v>46209</v>
      </c>
      <c r="BH350" s="1">
        <v>12000</v>
      </c>
      <c r="BI350" s="1">
        <v>24000</v>
      </c>
      <c r="BJ350" s="1" t="s">
        <v>1079</v>
      </c>
      <c r="BK350" s="1" t="s">
        <v>196</v>
      </c>
      <c r="BL350" s="1" t="s">
        <v>196</v>
      </c>
      <c r="BM350" s="1" t="s">
        <v>196</v>
      </c>
      <c r="BN350" s="1" t="s">
        <v>196</v>
      </c>
      <c r="BO350" s="1" t="s">
        <v>196</v>
      </c>
      <c r="BP350" s="1" t="s">
        <v>196</v>
      </c>
      <c r="BQ350" s="1" t="s">
        <v>196</v>
      </c>
      <c r="BR350" s="1" t="s">
        <v>196</v>
      </c>
      <c r="BS350" s="1" t="s">
        <v>196</v>
      </c>
      <c r="BT350" s="1" t="s">
        <v>1058</v>
      </c>
      <c r="BU350" s="1" t="s">
        <v>196</v>
      </c>
      <c r="BV350" s="1" t="s">
        <v>196</v>
      </c>
      <c r="BW350" s="1" t="s">
        <v>196</v>
      </c>
      <c r="BX350" s="1" t="s">
        <v>196</v>
      </c>
      <c r="BY350" s="1" t="s">
        <v>196</v>
      </c>
      <c r="BZ350" s="1" t="s">
        <v>196</v>
      </c>
      <c r="CA350" s="1" t="s">
        <v>196</v>
      </c>
      <c r="CB350" s="1" t="s">
        <v>196</v>
      </c>
      <c r="CC350" s="1" t="s">
        <v>196</v>
      </c>
      <c r="CD350" s="1" t="s">
        <v>824</v>
      </c>
      <c r="CE350" s="1" t="s">
        <v>196</v>
      </c>
      <c r="CF350" s="1" t="s">
        <v>196</v>
      </c>
      <c r="CG350" s="1" t="s">
        <v>196</v>
      </c>
      <c r="CH350" s="1" t="s">
        <v>196</v>
      </c>
      <c r="CI350" s="1" t="s">
        <v>196</v>
      </c>
      <c r="CJ350" s="1" t="s">
        <v>196</v>
      </c>
      <c r="CK350" s="1" t="s">
        <v>196</v>
      </c>
      <c r="CL350" s="1" t="s">
        <v>196</v>
      </c>
      <c r="CM350" s="1" t="s">
        <v>196</v>
      </c>
      <c r="CN350" s="1" t="s">
        <v>823</v>
      </c>
      <c r="CO350" s="1" t="s">
        <v>196</v>
      </c>
      <c r="CP350" s="1" t="s">
        <v>196</v>
      </c>
      <c r="CQ350" s="1" t="s">
        <v>196</v>
      </c>
      <c r="CR350" s="1" t="s">
        <v>196</v>
      </c>
      <c r="CS350" s="1" t="s">
        <v>196</v>
      </c>
      <c r="CT350" s="1" t="s">
        <v>196</v>
      </c>
      <c r="CU350" s="1" t="s">
        <v>196</v>
      </c>
      <c r="CV350" s="1" t="s">
        <v>196</v>
      </c>
      <c r="CW350" s="1" t="s">
        <v>196</v>
      </c>
      <c r="CX350" s="1" t="s">
        <v>3221</v>
      </c>
      <c r="CY350" s="1" t="s">
        <v>3222</v>
      </c>
      <c r="CZ350" s="1" t="s">
        <v>3222</v>
      </c>
      <c r="DA350" s="1" t="s">
        <v>3368</v>
      </c>
      <c r="DB350" s="1" t="s">
        <v>3237</v>
      </c>
      <c r="DC350" s="1" t="s">
        <v>707</v>
      </c>
      <c r="DD350" s="1" t="s">
        <v>726</v>
      </c>
      <c r="DE350" s="1" t="s">
        <v>1551</v>
      </c>
      <c r="DF350" s="1" t="s">
        <v>713</v>
      </c>
      <c r="DG350" s="1" t="s">
        <v>714</v>
      </c>
    </row>
    <row r="351" spans="1:111">
      <c r="A351" s="232" t="s">
        <v>4537</v>
      </c>
      <c r="B351" s="1" t="s">
        <v>699</v>
      </c>
      <c r="C351" s="1" t="s">
        <v>700</v>
      </c>
      <c r="D351" s="1" t="s">
        <v>851</v>
      </c>
      <c r="E351" s="1" t="s">
        <v>852</v>
      </c>
      <c r="F351" s="1" t="s">
        <v>855</v>
      </c>
      <c r="G351" s="1" t="s">
        <v>39</v>
      </c>
      <c r="H351" s="228">
        <v>46206</v>
      </c>
      <c r="I351" s="1" t="s">
        <v>140</v>
      </c>
      <c r="J351" s="1" t="s">
        <v>2421</v>
      </c>
      <c r="K351" s="1" t="s">
        <v>1280</v>
      </c>
      <c r="L351" s="1" t="s">
        <v>713</v>
      </c>
      <c r="M351" s="1" t="s">
        <v>714</v>
      </c>
      <c r="N351" s="1" t="s">
        <v>716</v>
      </c>
      <c r="O351" s="1" t="s">
        <v>717</v>
      </c>
      <c r="P351" s="1" t="s">
        <v>705</v>
      </c>
      <c r="Q351" s="1" t="s">
        <v>706</v>
      </c>
      <c r="R351" s="229">
        <v>0</v>
      </c>
      <c r="S351" s="229">
        <v>0.43055555555555558</v>
      </c>
      <c r="T351" s="1" t="s">
        <v>707</v>
      </c>
      <c r="U351" s="1" t="s">
        <v>196</v>
      </c>
      <c r="V351" s="1" t="s">
        <v>196</v>
      </c>
      <c r="W351" s="1" t="s">
        <v>196</v>
      </c>
      <c r="X351" s="1" t="s">
        <v>196</v>
      </c>
      <c r="Y351" s="1" t="s">
        <v>196</v>
      </c>
      <c r="Z351" s="1" t="s">
        <v>196</v>
      </c>
      <c r="AA351" s="1" t="s">
        <v>707</v>
      </c>
      <c r="AB351" s="1" t="s">
        <v>707</v>
      </c>
      <c r="AC351" s="1" t="s">
        <v>2484</v>
      </c>
      <c r="AD351" s="1" t="s">
        <v>1567</v>
      </c>
      <c r="AE351" s="1" t="s">
        <v>196</v>
      </c>
      <c r="AF351" s="1" t="s">
        <v>196</v>
      </c>
      <c r="AG351" s="1" t="s">
        <v>196</v>
      </c>
      <c r="AH351" s="1" t="s">
        <v>196</v>
      </c>
      <c r="AI351" s="1" t="s">
        <v>839</v>
      </c>
      <c r="AJ351" s="1" t="s">
        <v>276</v>
      </c>
      <c r="AK351" s="1" t="s">
        <v>196</v>
      </c>
      <c r="AL351" s="1" t="s">
        <v>14</v>
      </c>
      <c r="AM351" s="1">
        <v>2388</v>
      </c>
      <c r="AN351" s="1">
        <v>600</v>
      </c>
      <c r="AO351" s="1">
        <v>600</v>
      </c>
      <c r="AP351" s="1">
        <v>600</v>
      </c>
      <c r="AQ351" s="1">
        <v>1194</v>
      </c>
      <c r="AR351" s="228">
        <v>46206</v>
      </c>
      <c r="AS351" s="228">
        <v>46211</v>
      </c>
      <c r="AT351" s="228">
        <v>46206</v>
      </c>
      <c r="AU351" s="228">
        <v>46206</v>
      </c>
      <c r="AV351" s="1" t="s">
        <v>366</v>
      </c>
      <c r="AW351" s="1" t="s">
        <v>196</v>
      </c>
      <c r="AX351" s="1" t="s">
        <v>196</v>
      </c>
      <c r="AY351" s="1" t="s">
        <v>710</v>
      </c>
      <c r="AZ351" s="1" t="s">
        <v>711</v>
      </c>
      <c r="BA351" s="1" t="s">
        <v>196</v>
      </c>
      <c r="BB351" s="228">
        <v>46211</v>
      </c>
      <c r="BC351" s="228">
        <v>46211</v>
      </c>
      <c r="BD351" s="1" t="s">
        <v>712</v>
      </c>
      <c r="BE351" s="228">
        <v>46206</v>
      </c>
      <c r="BF351" s="1" t="s">
        <v>712</v>
      </c>
      <c r="BG351" s="228">
        <v>46211</v>
      </c>
      <c r="BH351" s="1">
        <v>600</v>
      </c>
      <c r="BI351" s="1">
        <v>1194</v>
      </c>
      <c r="BJ351" s="1" t="s">
        <v>840</v>
      </c>
      <c r="BK351" s="1" t="s">
        <v>840</v>
      </c>
      <c r="BL351" s="1" t="s">
        <v>196</v>
      </c>
      <c r="BM351" s="1" t="s">
        <v>196</v>
      </c>
      <c r="BN351" s="1" t="s">
        <v>196</v>
      </c>
      <c r="BO351" s="1" t="s">
        <v>196</v>
      </c>
      <c r="BP351" s="1" t="s">
        <v>196</v>
      </c>
      <c r="BQ351" s="1" t="s">
        <v>196</v>
      </c>
      <c r="BR351" s="1" t="s">
        <v>196</v>
      </c>
      <c r="BS351" s="1" t="s">
        <v>196</v>
      </c>
      <c r="BT351" s="1" t="s">
        <v>837</v>
      </c>
      <c r="BU351" s="1" t="s">
        <v>1934</v>
      </c>
      <c r="BV351" s="1" t="s">
        <v>196</v>
      </c>
      <c r="BW351" s="1" t="s">
        <v>196</v>
      </c>
      <c r="BX351" s="1" t="s">
        <v>196</v>
      </c>
      <c r="BY351" s="1" t="s">
        <v>196</v>
      </c>
      <c r="BZ351" s="1" t="s">
        <v>196</v>
      </c>
      <c r="CA351" s="1" t="s">
        <v>196</v>
      </c>
      <c r="CB351" s="1" t="s">
        <v>196</v>
      </c>
      <c r="CC351" s="1" t="s">
        <v>196</v>
      </c>
      <c r="CD351" s="1" t="s">
        <v>841</v>
      </c>
      <c r="CE351" s="1" t="s">
        <v>196</v>
      </c>
      <c r="CF351" s="1" t="s">
        <v>196</v>
      </c>
      <c r="CG351" s="1" t="s">
        <v>196</v>
      </c>
      <c r="CH351" s="1" t="s">
        <v>196</v>
      </c>
      <c r="CI351" s="1" t="s">
        <v>196</v>
      </c>
      <c r="CJ351" s="1" t="s">
        <v>196</v>
      </c>
      <c r="CK351" s="1" t="s">
        <v>196</v>
      </c>
      <c r="CL351" s="1" t="s">
        <v>196</v>
      </c>
      <c r="CM351" s="1" t="s">
        <v>196</v>
      </c>
      <c r="CN351" s="1" t="s">
        <v>839</v>
      </c>
      <c r="CO351" s="1" t="s">
        <v>196</v>
      </c>
      <c r="CP351" s="1" t="s">
        <v>196</v>
      </c>
      <c r="CQ351" s="1" t="s">
        <v>196</v>
      </c>
      <c r="CR351" s="1" t="s">
        <v>196</v>
      </c>
      <c r="CS351" s="1" t="s">
        <v>196</v>
      </c>
      <c r="CT351" s="1" t="s">
        <v>196</v>
      </c>
      <c r="CU351" s="1" t="s">
        <v>196</v>
      </c>
      <c r="CV351" s="1" t="s">
        <v>196</v>
      </c>
      <c r="CW351" s="1" t="s">
        <v>196</v>
      </c>
      <c r="CX351" s="1" t="s">
        <v>3221</v>
      </c>
      <c r="CY351" s="1" t="s">
        <v>3222</v>
      </c>
      <c r="CZ351" s="1" t="s">
        <v>3222</v>
      </c>
      <c r="DA351" s="1" t="s">
        <v>3369</v>
      </c>
      <c r="DB351" s="1" t="s">
        <v>3235</v>
      </c>
      <c r="DC351" s="1" t="s">
        <v>707</v>
      </c>
      <c r="DD351" s="1" t="s">
        <v>707</v>
      </c>
      <c r="DE351" s="1" t="s">
        <v>707</v>
      </c>
      <c r="DF351" s="1" t="s">
        <v>713</v>
      </c>
      <c r="DG351" s="1" t="s">
        <v>714</v>
      </c>
    </row>
    <row r="352" spans="1:111">
      <c r="A352" s="232" t="s">
        <v>4537</v>
      </c>
      <c r="B352" s="1" t="s">
        <v>699</v>
      </c>
      <c r="C352" s="1" t="s">
        <v>700</v>
      </c>
      <c r="D352" s="1" t="s">
        <v>851</v>
      </c>
      <c r="E352" s="1" t="s">
        <v>852</v>
      </c>
      <c r="F352" s="1" t="s">
        <v>855</v>
      </c>
      <c r="G352" s="1" t="s">
        <v>39</v>
      </c>
      <c r="H352" s="228">
        <v>46206</v>
      </c>
      <c r="I352" s="1" t="s">
        <v>2095</v>
      </c>
      <c r="J352" s="1" t="s">
        <v>2427</v>
      </c>
      <c r="K352" s="1" t="s">
        <v>2487</v>
      </c>
      <c r="L352" s="1" t="s">
        <v>713</v>
      </c>
      <c r="M352" s="1" t="s">
        <v>714</v>
      </c>
      <c r="N352" s="1" t="s">
        <v>716</v>
      </c>
      <c r="O352" s="1" t="s">
        <v>717</v>
      </c>
      <c r="P352" s="1" t="s">
        <v>705</v>
      </c>
      <c r="Q352" s="1" t="s">
        <v>706</v>
      </c>
      <c r="R352" s="229">
        <v>0</v>
      </c>
      <c r="S352" s="229">
        <v>0.39652777777777776</v>
      </c>
      <c r="T352" s="1" t="s">
        <v>707</v>
      </c>
      <c r="U352" s="1" t="s">
        <v>196</v>
      </c>
      <c r="V352" s="1" t="s">
        <v>196</v>
      </c>
      <c r="W352" s="1" t="s">
        <v>196</v>
      </c>
      <c r="X352" s="1" t="s">
        <v>196</v>
      </c>
      <c r="Y352" s="1" t="s">
        <v>196</v>
      </c>
      <c r="Z352" s="1" t="s">
        <v>196</v>
      </c>
      <c r="AA352" s="1" t="s">
        <v>763</v>
      </c>
      <c r="AB352" s="1" t="s">
        <v>707</v>
      </c>
      <c r="AC352" s="1" t="s">
        <v>1196</v>
      </c>
      <c r="AD352" s="1" t="s">
        <v>1195</v>
      </c>
      <c r="AE352" s="1" t="s">
        <v>2430</v>
      </c>
      <c r="AF352" s="1" t="s">
        <v>2097</v>
      </c>
      <c r="AG352" s="1" t="s">
        <v>196</v>
      </c>
      <c r="AH352" s="1" t="s">
        <v>14</v>
      </c>
      <c r="AI352" s="1" t="s">
        <v>723</v>
      </c>
      <c r="AJ352" s="1" t="s">
        <v>276</v>
      </c>
      <c r="AK352" s="1" t="s">
        <v>196</v>
      </c>
      <c r="AL352" s="1" t="s">
        <v>14</v>
      </c>
      <c r="AM352" s="1">
        <v>1600</v>
      </c>
      <c r="AN352" s="1">
        <v>200</v>
      </c>
      <c r="AO352" s="1">
        <v>200</v>
      </c>
      <c r="AP352" s="1">
        <v>200</v>
      </c>
      <c r="AQ352" s="1">
        <v>400</v>
      </c>
      <c r="AR352" s="228">
        <v>46205</v>
      </c>
      <c r="AS352" s="228">
        <v>46211</v>
      </c>
      <c r="AT352" s="228">
        <v>46206</v>
      </c>
      <c r="AU352" s="228">
        <v>46206</v>
      </c>
      <c r="AV352" s="1" t="s">
        <v>366</v>
      </c>
      <c r="AW352" s="1" t="s">
        <v>196</v>
      </c>
      <c r="AX352" s="1" t="s">
        <v>196</v>
      </c>
      <c r="AY352" s="1" t="s">
        <v>710</v>
      </c>
      <c r="AZ352" s="1" t="s">
        <v>711</v>
      </c>
      <c r="BA352" s="1" t="s">
        <v>196</v>
      </c>
      <c r="BB352" s="228">
        <v>46211</v>
      </c>
      <c r="BC352" s="228">
        <v>46211</v>
      </c>
      <c r="BD352" s="1" t="s">
        <v>712</v>
      </c>
      <c r="BE352" s="228">
        <v>46206</v>
      </c>
      <c r="BF352" s="1" t="s">
        <v>712</v>
      </c>
      <c r="BG352" s="228">
        <v>46209</v>
      </c>
      <c r="BH352" s="1">
        <v>200</v>
      </c>
      <c r="BI352" s="1">
        <v>400</v>
      </c>
      <c r="BJ352" s="1" t="s">
        <v>2099</v>
      </c>
      <c r="BK352" s="1" t="s">
        <v>196</v>
      </c>
      <c r="BL352" s="1" t="s">
        <v>196</v>
      </c>
      <c r="BM352" s="1" t="s">
        <v>196</v>
      </c>
      <c r="BN352" s="1" t="s">
        <v>196</v>
      </c>
      <c r="BO352" s="1" t="s">
        <v>196</v>
      </c>
      <c r="BP352" s="1" t="s">
        <v>196</v>
      </c>
      <c r="BQ352" s="1" t="s">
        <v>196</v>
      </c>
      <c r="BR352" s="1" t="s">
        <v>196</v>
      </c>
      <c r="BS352" s="1" t="s">
        <v>196</v>
      </c>
      <c r="BT352" s="1" t="s">
        <v>2430</v>
      </c>
      <c r="BU352" s="1" t="s">
        <v>196</v>
      </c>
      <c r="BV352" s="1" t="s">
        <v>196</v>
      </c>
      <c r="BW352" s="1" t="s">
        <v>196</v>
      </c>
      <c r="BX352" s="1" t="s">
        <v>196</v>
      </c>
      <c r="BY352" s="1" t="s">
        <v>196</v>
      </c>
      <c r="BZ352" s="1" t="s">
        <v>196</v>
      </c>
      <c r="CA352" s="1" t="s">
        <v>196</v>
      </c>
      <c r="CB352" s="1" t="s">
        <v>196</v>
      </c>
      <c r="CC352" s="1" t="s">
        <v>196</v>
      </c>
      <c r="CD352" s="1" t="s">
        <v>725</v>
      </c>
      <c r="CE352" s="1" t="s">
        <v>196</v>
      </c>
      <c r="CF352" s="1" t="s">
        <v>196</v>
      </c>
      <c r="CG352" s="1" t="s">
        <v>196</v>
      </c>
      <c r="CH352" s="1" t="s">
        <v>196</v>
      </c>
      <c r="CI352" s="1" t="s">
        <v>196</v>
      </c>
      <c r="CJ352" s="1" t="s">
        <v>196</v>
      </c>
      <c r="CK352" s="1" t="s">
        <v>196</v>
      </c>
      <c r="CL352" s="1" t="s">
        <v>196</v>
      </c>
      <c r="CM352" s="1" t="s">
        <v>196</v>
      </c>
      <c r="CN352" s="1" t="s">
        <v>723</v>
      </c>
      <c r="CO352" s="1" t="s">
        <v>196</v>
      </c>
      <c r="CP352" s="1" t="s">
        <v>196</v>
      </c>
      <c r="CQ352" s="1" t="s">
        <v>196</v>
      </c>
      <c r="CR352" s="1" t="s">
        <v>196</v>
      </c>
      <c r="CS352" s="1" t="s">
        <v>196</v>
      </c>
      <c r="CT352" s="1" t="s">
        <v>196</v>
      </c>
      <c r="CU352" s="1" t="s">
        <v>196</v>
      </c>
      <c r="CV352" s="1" t="s">
        <v>196</v>
      </c>
      <c r="CW352" s="1" t="s">
        <v>196</v>
      </c>
      <c r="CX352" s="1" t="s">
        <v>3221</v>
      </c>
      <c r="CY352" s="1" t="s">
        <v>3222</v>
      </c>
      <c r="CZ352" s="1" t="s">
        <v>3222</v>
      </c>
      <c r="DA352" s="1" t="s">
        <v>3225</v>
      </c>
      <c r="DB352" s="1" t="s">
        <v>3370</v>
      </c>
      <c r="DC352" s="1" t="s">
        <v>707</v>
      </c>
      <c r="DD352" s="1" t="s">
        <v>763</v>
      </c>
      <c r="DE352" s="1" t="s">
        <v>707</v>
      </c>
      <c r="DF352" s="1" t="s">
        <v>713</v>
      </c>
      <c r="DG352" s="1" t="s">
        <v>714</v>
      </c>
    </row>
    <row r="353" spans="1:111">
      <c r="A353" s="232" t="s">
        <v>4537</v>
      </c>
      <c r="B353" s="1" t="s">
        <v>699</v>
      </c>
      <c r="C353" s="1" t="s">
        <v>700</v>
      </c>
      <c r="D353" s="1" t="s">
        <v>851</v>
      </c>
      <c r="E353" s="1" t="s">
        <v>852</v>
      </c>
      <c r="F353" s="1" t="s">
        <v>855</v>
      </c>
      <c r="G353" s="1" t="s">
        <v>39</v>
      </c>
      <c r="H353" s="228">
        <v>46206</v>
      </c>
      <c r="I353" s="1" t="s">
        <v>2100</v>
      </c>
      <c r="J353" s="1" t="s">
        <v>2431</v>
      </c>
      <c r="K353" s="1" t="s">
        <v>2488</v>
      </c>
      <c r="L353" s="1" t="s">
        <v>713</v>
      </c>
      <c r="M353" s="1" t="s">
        <v>714</v>
      </c>
      <c r="N353" s="1" t="s">
        <v>196</v>
      </c>
      <c r="O353" s="1" t="s">
        <v>196</v>
      </c>
      <c r="P353" s="1" t="s">
        <v>196</v>
      </c>
      <c r="Q353" s="1" t="s">
        <v>196</v>
      </c>
      <c r="R353" s="229">
        <v>0</v>
      </c>
      <c r="S353" s="229">
        <v>0.41249999999999998</v>
      </c>
      <c r="T353" s="1" t="s">
        <v>707</v>
      </c>
      <c r="U353" s="1" t="s">
        <v>196</v>
      </c>
      <c r="V353" s="1" t="s">
        <v>196</v>
      </c>
      <c r="W353" s="1" t="s">
        <v>196</v>
      </c>
      <c r="X353" s="1" t="s">
        <v>196</v>
      </c>
      <c r="Y353" s="1" t="s">
        <v>196</v>
      </c>
      <c r="Z353" s="1" t="s">
        <v>196</v>
      </c>
      <c r="AA353" s="1" t="s">
        <v>744</v>
      </c>
      <c r="AB353" s="1" t="s">
        <v>707</v>
      </c>
      <c r="AC353" s="1" t="s">
        <v>2077</v>
      </c>
      <c r="AD353" s="1" t="s">
        <v>1001</v>
      </c>
      <c r="AE353" s="1" t="s">
        <v>1231</v>
      </c>
      <c r="AF353" s="1" t="s">
        <v>927</v>
      </c>
      <c r="AG353" s="1" t="s">
        <v>196</v>
      </c>
      <c r="AH353" s="1" t="s">
        <v>14</v>
      </c>
      <c r="AI353" s="1" t="s">
        <v>723</v>
      </c>
      <c r="AJ353" s="1" t="s">
        <v>276</v>
      </c>
      <c r="AK353" s="1" t="s">
        <v>196</v>
      </c>
      <c r="AL353" s="1" t="s">
        <v>14</v>
      </c>
      <c r="AM353" s="1">
        <v>1200</v>
      </c>
      <c r="AN353" s="1">
        <v>200</v>
      </c>
      <c r="AO353" s="1">
        <v>200</v>
      </c>
      <c r="AP353" s="1">
        <v>200</v>
      </c>
      <c r="AQ353" s="1">
        <v>400</v>
      </c>
      <c r="AR353" s="228">
        <v>46205</v>
      </c>
      <c r="AS353" s="228">
        <v>46211</v>
      </c>
      <c r="AT353" s="228">
        <v>46206</v>
      </c>
      <c r="AU353" s="228">
        <v>46206</v>
      </c>
      <c r="AV353" s="1" t="s">
        <v>366</v>
      </c>
      <c r="AW353" s="1" t="s">
        <v>196</v>
      </c>
      <c r="AX353" s="1" t="s">
        <v>196</v>
      </c>
      <c r="AY353" s="1" t="s">
        <v>710</v>
      </c>
      <c r="AZ353" s="1" t="s">
        <v>711</v>
      </c>
      <c r="BA353" s="1" t="s">
        <v>196</v>
      </c>
      <c r="BB353" s="228">
        <v>46211</v>
      </c>
      <c r="BC353" s="228">
        <v>46211</v>
      </c>
      <c r="BD353" s="1" t="s">
        <v>712</v>
      </c>
      <c r="BE353" s="228">
        <v>46206</v>
      </c>
      <c r="BF353" s="1" t="s">
        <v>712</v>
      </c>
      <c r="BG353" s="228">
        <v>46209</v>
      </c>
      <c r="BH353" s="1">
        <v>200</v>
      </c>
      <c r="BI353" s="1">
        <v>400</v>
      </c>
      <c r="BJ353" s="1" t="s">
        <v>1232</v>
      </c>
      <c r="BK353" s="1" t="s">
        <v>196</v>
      </c>
      <c r="BL353" s="1" t="s">
        <v>196</v>
      </c>
      <c r="BM353" s="1" t="s">
        <v>196</v>
      </c>
      <c r="BN353" s="1" t="s">
        <v>196</v>
      </c>
      <c r="BO353" s="1" t="s">
        <v>196</v>
      </c>
      <c r="BP353" s="1" t="s">
        <v>196</v>
      </c>
      <c r="BQ353" s="1" t="s">
        <v>196</v>
      </c>
      <c r="BR353" s="1" t="s">
        <v>196</v>
      </c>
      <c r="BS353" s="1" t="s">
        <v>196</v>
      </c>
      <c r="BT353" s="1" t="s">
        <v>1231</v>
      </c>
      <c r="BU353" s="1" t="s">
        <v>196</v>
      </c>
      <c r="BV353" s="1" t="s">
        <v>196</v>
      </c>
      <c r="BW353" s="1" t="s">
        <v>196</v>
      </c>
      <c r="BX353" s="1" t="s">
        <v>196</v>
      </c>
      <c r="BY353" s="1" t="s">
        <v>196</v>
      </c>
      <c r="BZ353" s="1" t="s">
        <v>196</v>
      </c>
      <c r="CA353" s="1" t="s">
        <v>196</v>
      </c>
      <c r="CB353" s="1" t="s">
        <v>196</v>
      </c>
      <c r="CC353" s="1" t="s">
        <v>196</v>
      </c>
      <c r="CD353" s="1" t="s">
        <v>725</v>
      </c>
      <c r="CE353" s="1" t="s">
        <v>196</v>
      </c>
      <c r="CF353" s="1" t="s">
        <v>196</v>
      </c>
      <c r="CG353" s="1" t="s">
        <v>196</v>
      </c>
      <c r="CH353" s="1" t="s">
        <v>196</v>
      </c>
      <c r="CI353" s="1" t="s">
        <v>196</v>
      </c>
      <c r="CJ353" s="1" t="s">
        <v>196</v>
      </c>
      <c r="CK353" s="1" t="s">
        <v>196</v>
      </c>
      <c r="CL353" s="1" t="s">
        <v>196</v>
      </c>
      <c r="CM353" s="1" t="s">
        <v>196</v>
      </c>
      <c r="CN353" s="1" t="s">
        <v>723</v>
      </c>
      <c r="CO353" s="1" t="s">
        <v>196</v>
      </c>
      <c r="CP353" s="1" t="s">
        <v>196</v>
      </c>
      <c r="CQ353" s="1" t="s">
        <v>196</v>
      </c>
      <c r="CR353" s="1" t="s">
        <v>196</v>
      </c>
      <c r="CS353" s="1" t="s">
        <v>196</v>
      </c>
      <c r="CT353" s="1" t="s">
        <v>196</v>
      </c>
      <c r="CU353" s="1" t="s">
        <v>196</v>
      </c>
      <c r="CV353" s="1" t="s">
        <v>196</v>
      </c>
      <c r="CW353" s="1" t="s">
        <v>196</v>
      </c>
      <c r="CX353" s="1" t="s">
        <v>3221</v>
      </c>
      <c r="CY353" s="1" t="s">
        <v>3222</v>
      </c>
      <c r="CZ353" s="1" t="s">
        <v>3222</v>
      </c>
      <c r="DA353" s="1" t="s">
        <v>3370</v>
      </c>
      <c r="DB353" s="1" t="s">
        <v>3369</v>
      </c>
      <c r="DC353" s="1" t="s">
        <v>707</v>
      </c>
      <c r="DD353" s="1" t="s">
        <v>744</v>
      </c>
      <c r="DE353" s="1" t="s">
        <v>707</v>
      </c>
      <c r="DF353" s="1" t="s">
        <v>713</v>
      </c>
      <c r="DG353" s="1" t="s">
        <v>714</v>
      </c>
    </row>
    <row r="354" spans="1:111">
      <c r="A354" s="232" t="s">
        <v>4537</v>
      </c>
      <c r="B354" s="1" t="s">
        <v>699</v>
      </c>
      <c r="C354" s="1" t="s">
        <v>700</v>
      </c>
      <c r="D354" s="1" t="s">
        <v>869</v>
      </c>
      <c r="E354" s="1" t="s">
        <v>870</v>
      </c>
      <c r="F354" s="1" t="s">
        <v>848</v>
      </c>
      <c r="G354" s="1" t="s">
        <v>284</v>
      </c>
      <c r="H354" s="228">
        <v>46206</v>
      </c>
      <c r="I354" s="1" t="s">
        <v>130</v>
      </c>
      <c r="J354" s="1" t="s">
        <v>2496</v>
      </c>
      <c r="K354" s="1" t="s">
        <v>2509</v>
      </c>
      <c r="L354" s="1" t="s">
        <v>788</v>
      </c>
      <c r="M354" s="1" t="s">
        <v>789</v>
      </c>
      <c r="N354" s="1" t="s">
        <v>776</v>
      </c>
      <c r="O354" s="1" t="s">
        <v>777</v>
      </c>
      <c r="P354" s="1" t="s">
        <v>196</v>
      </c>
      <c r="Q354" s="1" t="s">
        <v>196</v>
      </c>
      <c r="R354" s="229">
        <v>0</v>
      </c>
      <c r="S354" s="229">
        <v>0.79166666666666663</v>
      </c>
      <c r="T354" s="1" t="s">
        <v>753</v>
      </c>
      <c r="U354" s="1" t="s">
        <v>788</v>
      </c>
      <c r="V354" s="1" t="s">
        <v>789</v>
      </c>
      <c r="W354" s="1" t="s">
        <v>776</v>
      </c>
      <c r="X354" s="1" t="s">
        <v>777</v>
      </c>
      <c r="Y354" s="1" t="s">
        <v>196</v>
      </c>
      <c r="Z354" s="1" t="s">
        <v>196</v>
      </c>
      <c r="AA354" s="1" t="s">
        <v>707</v>
      </c>
      <c r="AB354" s="1" t="s">
        <v>737</v>
      </c>
      <c r="AC354" s="1" t="s">
        <v>813</v>
      </c>
      <c r="AD354" s="1" t="s">
        <v>832</v>
      </c>
      <c r="AE354" s="1" t="s">
        <v>196</v>
      </c>
      <c r="AF354" s="1" t="s">
        <v>196</v>
      </c>
      <c r="AG354" s="1" t="s">
        <v>196</v>
      </c>
      <c r="AH354" s="1" t="s">
        <v>196</v>
      </c>
      <c r="AI354" s="1" t="s">
        <v>1213</v>
      </c>
      <c r="AJ354" s="1" t="s">
        <v>276</v>
      </c>
      <c r="AK354" s="1" t="s">
        <v>88</v>
      </c>
      <c r="AL354" s="1" t="s">
        <v>281</v>
      </c>
      <c r="AM354" s="1">
        <v>6000</v>
      </c>
      <c r="AN354" s="1">
        <v>3000</v>
      </c>
      <c r="AO354" s="1">
        <v>3000</v>
      </c>
      <c r="AP354" s="1">
        <v>3000</v>
      </c>
      <c r="AQ354" s="1">
        <v>3000</v>
      </c>
      <c r="AR354" s="228">
        <v>46209</v>
      </c>
      <c r="AS354" s="228">
        <v>46212</v>
      </c>
      <c r="AT354" s="228">
        <v>46206</v>
      </c>
      <c r="AU354" s="228">
        <v>46206</v>
      </c>
      <c r="AV354" s="1" t="s">
        <v>1078</v>
      </c>
      <c r="AW354" s="1" t="s">
        <v>196</v>
      </c>
      <c r="AX354" s="1" t="s">
        <v>196</v>
      </c>
      <c r="AY354" s="1" t="s">
        <v>710</v>
      </c>
      <c r="AZ354" s="1" t="s">
        <v>711</v>
      </c>
      <c r="BA354" s="1" t="s">
        <v>196</v>
      </c>
      <c r="BB354" s="228">
        <v>46212</v>
      </c>
      <c r="BC354" s="228">
        <v>46212</v>
      </c>
      <c r="BD354" s="1" t="s">
        <v>712</v>
      </c>
      <c r="BE354" s="228">
        <v>46206</v>
      </c>
      <c r="BF354" s="1" t="s">
        <v>712</v>
      </c>
      <c r="BG354" s="228">
        <v>46211</v>
      </c>
      <c r="BH354" s="1">
        <v>3000</v>
      </c>
      <c r="BI354" s="1">
        <v>3000</v>
      </c>
      <c r="BJ354" s="1" t="s">
        <v>859</v>
      </c>
      <c r="BK354" s="1" t="s">
        <v>860</v>
      </c>
      <c r="BL354" s="1" t="s">
        <v>196</v>
      </c>
      <c r="BM354" s="1" t="s">
        <v>196</v>
      </c>
      <c r="BN354" s="1" t="s">
        <v>196</v>
      </c>
      <c r="BO354" s="1" t="s">
        <v>196</v>
      </c>
      <c r="BP354" s="1" t="s">
        <v>196</v>
      </c>
      <c r="BQ354" s="1" t="s">
        <v>196</v>
      </c>
      <c r="BR354" s="1" t="s">
        <v>196</v>
      </c>
      <c r="BS354" s="1" t="s">
        <v>196</v>
      </c>
      <c r="BT354" s="1" t="s">
        <v>861</v>
      </c>
      <c r="BU354" s="1" t="s">
        <v>862</v>
      </c>
      <c r="BV354" s="1" t="s">
        <v>196</v>
      </c>
      <c r="BW354" s="1" t="s">
        <v>196</v>
      </c>
      <c r="BX354" s="1" t="s">
        <v>196</v>
      </c>
      <c r="BY354" s="1" t="s">
        <v>196</v>
      </c>
      <c r="BZ354" s="1" t="s">
        <v>196</v>
      </c>
      <c r="CA354" s="1" t="s">
        <v>196</v>
      </c>
      <c r="CB354" s="1" t="s">
        <v>196</v>
      </c>
      <c r="CC354" s="1" t="s">
        <v>196</v>
      </c>
      <c r="CD354" s="1" t="s">
        <v>827</v>
      </c>
      <c r="CE354" s="1" t="s">
        <v>196</v>
      </c>
      <c r="CF354" s="1" t="s">
        <v>196</v>
      </c>
      <c r="CG354" s="1" t="s">
        <v>196</v>
      </c>
      <c r="CH354" s="1" t="s">
        <v>196</v>
      </c>
      <c r="CI354" s="1" t="s">
        <v>196</v>
      </c>
      <c r="CJ354" s="1" t="s">
        <v>196</v>
      </c>
      <c r="CK354" s="1" t="s">
        <v>196</v>
      </c>
      <c r="CL354" s="1" t="s">
        <v>196</v>
      </c>
      <c r="CM354" s="1" t="s">
        <v>196</v>
      </c>
      <c r="CN354" s="1" t="s">
        <v>1213</v>
      </c>
      <c r="CO354" s="1" t="s">
        <v>196</v>
      </c>
      <c r="CP354" s="1" t="s">
        <v>196</v>
      </c>
      <c r="CQ354" s="1" t="s">
        <v>196</v>
      </c>
      <c r="CR354" s="1" t="s">
        <v>196</v>
      </c>
      <c r="CS354" s="1" t="s">
        <v>196</v>
      </c>
      <c r="CT354" s="1" t="s">
        <v>196</v>
      </c>
      <c r="CU354" s="1" t="s">
        <v>196</v>
      </c>
      <c r="CV354" s="1" t="s">
        <v>196</v>
      </c>
      <c r="CW354" s="1" t="s">
        <v>196</v>
      </c>
      <c r="CX354" s="1" t="s">
        <v>3221</v>
      </c>
      <c r="CY354" s="1" t="s">
        <v>3222</v>
      </c>
      <c r="CZ354" s="1" t="s">
        <v>3222</v>
      </c>
      <c r="DA354" s="1" t="s">
        <v>3278</v>
      </c>
      <c r="DB354" s="1" t="s">
        <v>3427</v>
      </c>
      <c r="DC354" s="1" t="s">
        <v>737</v>
      </c>
      <c r="DD354" s="1" t="s">
        <v>707</v>
      </c>
      <c r="DE354" s="1" t="s">
        <v>753</v>
      </c>
      <c r="DF354" s="1" t="s">
        <v>776</v>
      </c>
      <c r="DG354" s="1" t="s">
        <v>777</v>
      </c>
    </row>
    <row r="355" spans="1:111">
      <c r="A355" s="232" t="s">
        <v>4537</v>
      </c>
      <c r="B355" s="1" t="s">
        <v>699</v>
      </c>
      <c r="C355" s="1" t="s">
        <v>700</v>
      </c>
      <c r="D355" s="1" t="s">
        <v>869</v>
      </c>
      <c r="E355" s="1" t="s">
        <v>870</v>
      </c>
      <c r="F355" s="1" t="s">
        <v>848</v>
      </c>
      <c r="G355" s="1" t="s">
        <v>284</v>
      </c>
      <c r="H355" s="228">
        <v>46206</v>
      </c>
      <c r="I355" s="1" t="s">
        <v>2218</v>
      </c>
      <c r="J355" s="1" t="s">
        <v>2510</v>
      </c>
      <c r="K355" s="1" t="s">
        <v>2511</v>
      </c>
      <c r="L355" s="1" t="s">
        <v>776</v>
      </c>
      <c r="M355" s="1" t="s">
        <v>777</v>
      </c>
      <c r="N355" s="1" t="s">
        <v>196</v>
      </c>
      <c r="O355" s="1" t="s">
        <v>196</v>
      </c>
      <c r="P355" s="1" t="s">
        <v>196</v>
      </c>
      <c r="Q355" s="1" t="s">
        <v>196</v>
      </c>
      <c r="R355" s="229">
        <v>0</v>
      </c>
      <c r="S355" s="229">
        <v>0.70833333333333337</v>
      </c>
      <c r="T355" s="1" t="s">
        <v>707</v>
      </c>
      <c r="U355" s="1" t="s">
        <v>196</v>
      </c>
      <c r="V355" s="1" t="s">
        <v>196</v>
      </c>
      <c r="W355" s="1" t="s">
        <v>196</v>
      </c>
      <c r="X355" s="1" t="s">
        <v>196</v>
      </c>
      <c r="Y355" s="1" t="s">
        <v>196</v>
      </c>
      <c r="Z355" s="1" t="s">
        <v>196</v>
      </c>
      <c r="AA355" s="1" t="s">
        <v>707</v>
      </c>
      <c r="AB355" s="1" t="s">
        <v>707</v>
      </c>
      <c r="AC355" s="1" t="s">
        <v>707</v>
      </c>
      <c r="AD355" s="1" t="s">
        <v>707</v>
      </c>
      <c r="AE355" s="1" t="s">
        <v>948</v>
      </c>
      <c r="AF355" s="1" t="s">
        <v>196</v>
      </c>
      <c r="AG355" s="1" t="s">
        <v>152</v>
      </c>
      <c r="AH355" s="1" t="s">
        <v>196</v>
      </c>
      <c r="AI355" s="1" t="s">
        <v>196</v>
      </c>
      <c r="AJ355" s="1" t="s">
        <v>196</v>
      </c>
      <c r="AK355" s="1" t="s">
        <v>196</v>
      </c>
      <c r="AL355" s="1" t="s">
        <v>196</v>
      </c>
      <c r="AM355" s="1">
        <v>388</v>
      </c>
      <c r="AN355" s="1">
        <v>388</v>
      </c>
      <c r="AO355" s="1">
        <v>0</v>
      </c>
      <c r="AP355" s="1">
        <v>388</v>
      </c>
      <c r="AQ355" s="1">
        <v>388</v>
      </c>
      <c r="AR355" s="228">
        <v>46205</v>
      </c>
      <c r="AS355" s="228">
        <v>46211</v>
      </c>
      <c r="AT355" s="228">
        <v>46205</v>
      </c>
      <c r="AU355" s="228">
        <v>46205</v>
      </c>
      <c r="AV355" s="1" t="s">
        <v>284</v>
      </c>
      <c r="AW355" s="1" t="s">
        <v>196</v>
      </c>
      <c r="AX355" s="1" t="s">
        <v>196</v>
      </c>
      <c r="AY355" s="1" t="s">
        <v>764</v>
      </c>
      <c r="AZ355" s="1" t="s">
        <v>765</v>
      </c>
      <c r="BA355" s="1" t="s">
        <v>196</v>
      </c>
      <c r="BB355" s="228">
        <v>46211</v>
      </c>
      <c r="BC355" s="228">
        <v>46211</v>
      </c>
      <c r="BD355" s="1" t="s">
        <v>712</v>
      </c>
      <c r="BE355" s="228">
        <v>46206</v>
      </c>
      <c r="BF355" s="1" t="s">
        <v>712</v>
      </c>
      <c r="BG355" s="228">
        <v>46206</v>
      </c>
      <c r="BH355" s="1">
        <v>388</v>
      </c>
      <c r="BI355" s="1">
        <v>388</v>
      </c>
      <c r="BJ355" s="1" t="s">
        <v>949</v>
      </c>
      <c r="BK355" s="1" t="s">
        <v>196</v>
      </c>
      <c r="BL355" s="1" t="s">
        <v>196</v>
      </c>
      <c r="BM355" s="1" t="s">
        <v>196</v>
      </c>
      <c r="BN355" s="1" t="s">
        <v>196</v>
      </c>
      <c r="BO355" s="1" t="s">
        <v>196</v>
      </c>
      <c r="BP355" s="1" t="s">
        <v>196</v>
      </c>
      <c r="BQ355" s="1" t="s">
        <v>196</v>
      </c>
      <c r="BR355" s="1" t="s">
        <v>196</v>
      </c>
      <c r="BS355" s="1" t="s">
        <v>196</v>
      </c>
      <c r="BT355" s="1" t="s">
        <v>948</v>
      </c>
      <c r="BU355" s="1" t="s">
        <v>196</v>
      </c>
      <c r="BV355" s="1" t="s">
        <v>196</v>
      </c>
      <c r="BW355" s="1" t="s">
        <v>196</v>
      </c>
      <c r="BX355" s="1" t="s">
        <v>196</v>
      </c>
      <c r="BY355" s="1" t="s">
        <v>196</v>
      </c>
      <c r="BZ355" s="1" t="s">
        <v>196</v>
      </c>
      <c r="CA355" s="1" t="s">
        <v>196</v>
      </c>
      <c r="CB355" s="1" t="s">
        <v>196</v>
      </c>
      <c r="CC355" s="1" t="s">
        <v>196</v>
      </c>
      <c r="CD355" s="1" t="s">
        <v>854</v>
      </c>
      <c r="CE355" s="1" t="s">
        <v>854</v>
      </c>
      <c r="CF355" s="1" t="s">
        <v>196</v>
      </c>
      <c r="CG355" s="1" t="s">
        <v>196</v>
      </c>
      <c r="CH355" s="1" t="s">
        <v>196</v>
      </c>
      <c r="CI355" s="1" t="s">
        <v>196</v>
      </c>
      <c r="CJ355" s="1" t="s">
        <v>196</v>
      </c>
      <c r="CK355" s="1" t="s">
        <v>196</v>
      </c>
      <c r="CL355" s="1" t="s">
        <v>196</v>
      </c>
      <c r="CM355" s="1" t="s">
        <v>196</v>
      </c>
      <c r="CN355" s="1" t="s">
        <v>853</v>
      </c>
      <c r="CO355" s="1" t="s">
        <v>853</v>
      </c>
      <c r="CP355" s="1" t="s">
        <v>196</v>
      </c>
      <c r="CQ355" s="1" t="s">
        <v>196</v>
      </c>
      <c r="CR355" s="1" t="s">
        <v>196</v>
      </c>
      <c r="CS355" s="1" t="s">
        <v>196</v>
      </c>
      <c r="CT355" s="1" t="s">
        <v>196</v>
      </c>
      <c r="CU355" s="1" t="s">
        <v>196</v>
      </c>
      <c r="CV355" s="1" t="s">
        <v>196</v>
      </c>
      <c r="CW355" s="1" t="s">
        <v>196</v>
      </c>
      <c r="CX355" s="1" t="s">
        <v>3221</v>
      </c>
      <c r="CY355" s="1" t="s">
        <v>3222</v>
      </c>
      <c r="CZ355" s="1" t="s">
        <v>3222</v>
      </c>
      <c r="DA355" s="1" t="s">
        <v>3224</v>
      </c>
      <c r="DB355" s="1" t="s">
        <v>3224</v>
      </c>
      <c r="DC355" s="1" t="s">
        <v>707</v>
      </c>
      <c r="DD355" s="1" t="s">
        <v>707</v>
      </c>
      <c r="DE355" s="1" t="s">
        <v>707</v>
      </c>
      <c r="DF355" s="1" t="s">
        <v>776</v>
      </c>
      <c r="DG355" s="1" t="s">
        <v>777</v>
      </c>
    </row>
    <row r="356" spans="1:111">
      <c r="A356" s="232" t="s">
        <v>4537</v>
      </c>
      <c r="B356" s="1" t="s">
        <v>699</v>
      </c>
      <c r="C356" s="1" t="s">
        <v>700</v>
      </c>
      <c r="D356" s="1" t="s">
        <v>701</v>
      </c>
      <c r="E356" s="1" t="s">
        <v>702</v>
      </c>
      <c r="F356" s="1" t="s">
        <v>703</v>
      </c>
      <c r="G356" s="1" t="s">
        <v>704</v>
      </c>
      <c r="H356" s="228">
        <v>46205</v>
      </c>
      <c r="I356" s="1" t="s">
        <v>2215</v>
      </c>
      <c r="J356" s="1" t="s">
        <v>2334</v>
      </c>
      <c r="K356" s="1" t="s">
        <v>2335</v>
      </c>
      <c r="L356" s="1" t="s">
        <v>776</v>
      </c>
      <c r="M356" s="1" t="s">
        <v>777</v>
      </c>
      <c r="N356" s="1" t="s">
        <v>705</v>
      </c>
      <c r="O356" s="1" t="s">
        <v>706</v>
      </c>
      <c r="P356" s="1" t="s">
        <v>196</v>
      </c>
      <c r="Q356" s="1" t="s">
        <v>196</v>
      </c>
      <c r="R356" s="229">
        <v>0</v>
      </c>
      <c r="S356" s="229">
        <v>0.3923611111111111</v>
      </c>
      <c r="T356" s="1" t="s">
        <v>707</v>
      </c>
      <c r="U356" s="1" t="s">
        <v>196</v>
      </c>
      <c r="V356" s="1" t="s">
        <v>196</v>
      </c>
      <c r="W356" s="1" t="s">
        <v>196</v>
      </c>
      <c r="X356" s="1" t="s">
        <v>196</v>
      </c>
      <c r="Y356" s="1" t="s">
        <v>196</v>
      </c>
      <c r="Z356" s="1" t="s">
        <v>196</v>
      </c>
      <c r="AA356" s="1" t="s">
        <v>754</v>
      </c>
      <c r="AB356" s="1" t="s">
        <v>707</v>
      </c>
      <c r="AC356" s="1" t="s">
        <v>718</v>
      </c>
      <c r="AD356" s="1" t="s">
        <v>821</v>
      </c>
      <c r="AE356" s="1" t="s">
        <v>2023</v>
      </c>
      <c r="AF356" s="1" t="s">
        <v>276</v>
      </c>
      <c r="AG356" s="1" t="s">
        <v>196</v>
      </c>
      <c r="AH356" s="1" t="s">
        <v>196</v>
      </c>
      <c r="AI356" s="1" t="s">
        <v>2024</v>
      </c>
      <c r="AJ356" s="1" t="s">
        <v>276</v>
      </c>
      <c r="AK356" s="1" t="s">
        <v>196</v>
      </c>
      <c r="AL356" s="1" t="s">
        <v>196</v>
      </c>
      <c r="AM356" s="1">
        <v>400</v>
      </c>
      <c r="AN356" s="1">
        <v>200</v>
      </c>
      <c r="AO356" s="1">
        <v>200</v>
      </c>
      <c r="AP356" s="1">
        <v>200</v>
      </c>
      <c r="AQ356" s="1">
        <v>400</v>
      </c>
      <c r="AR356" s="228">
        <v>46204</v>
      </c>
      <c r="AS356" s="228">
        <v>46209</v>
      </c>
      <c r="AT356" s="228">
        <v>46205</v>
      </c>
      <c r="AU356" s="228">
        <v>46205</v>
      </c>
      <c r="AV356" s="1" t="s">
        <v>704</v>
      </c>
      <c r="AW356" s="1" t="s">
        <v>196</v>
      </c>
      <c r="AX356" s="1" t="s">
        <v>196</v>
      </c>
      <c r="AY356" s="1" t="s">
        <v>764</v>
      </c>
      <c r="AZ356" s="1" t="s">
        <v>765</v>
      </c>
      <c r="BA356" s="1" t="s">
        <v>196</v>
      </c>
      <c r="BB356" s="228">
        <v>46209</v>
      </c>
      <c r="BC356" s="228">
        <v>46209</v>
      </c>
      <c r="BD356" s="1" t="s">
        <v>712</v>
      </c>
      <c r="BE356" s="228">
        <v>46205</v>
      </c>
      <c r="BF356" s="1" t="s">
        <v>712</v>
      </c>
      <c r="BG356" s="228">
        <v>46205</v>
      </c>
      <c r="BH356" s="1">
        <v>200</v>
      </c>
      <c r="BI356" s="1">
        <v>400</v>
      </c>
      <c r="BJ356" s="1" t="s">
        <v>2025</v>
      </c>
      <c r="BK356" s="1" t="s">
        <v>196</v>
      </c>
      <c r="BL356" s="1" t="s">
        <v>196</v>
      </c>
      <c r="BM356" s="1" t="s">
        <v>196</v>
      </c>
      <c r="BN356" s="1" t="s">
        <v>196</v>
      </c>
      <c r="BO356" s="1" t="s">
        <v>196</v>
      </c>
      <c r="BP356" s="1" t="s">
        <v>196</v>
      </c>
      <c r="BQ356" s="1" t="s">
        <v>196</v>
      </c>
      <c r="BR356" s="1" t="s">
        <v>196</v>
      </c>
      <c r="BS356" s="1" t="s">
        <v>196</v>
      </c>
      <c r="BT356" s="1" t="s">
        <v>2023</v>
      </c>
      <c r="BU356" s="1" t="s">
        <v>196</v>
      </c>
      <c r="BV356" s="1" t="s">
        <v>196</v>
      </c>
      <c r="BW356" s="1" t="s">
        <v>196</v>
      </c>
      <c r="BX356" s="1" t="s">
        <v>196</v>
      </c>
      <c r="BY356" s="1" t="s">
        <v>196</v>
      </c>
      <c r="BZ356" s="1" t="s">
        <v>196</v>
      </c>
      <c r="CA356" s="1" t="s">
        <v>196</v>
      </c>
      <c r="CB356" s="1" t="s">
        <v>196</v>
      </c>
      <c r="CC356" s="1" t="s">
        <v>196</v>
      </c>
      <c r="CD356" s="1" t="s">
        <v>2026</v>
      </c>
      <c r="CE356" s="1" t="s">
        <v>196</v>
      </c>
      <c r="CF356" s="1" t="s">
        <v>196</v>
      </c>
      <c r="CG356" s="1" t="s">
        <v>196</v>
      </c>
      <c r="CH356" s="1" t="s">
        <v>196</v>
      </c>
      <c r="CI356" s="1" t="s">
        <v>196</v>
      </c>
      <c r="CJ356" s="1" t="s">
        <v>196</v>
      </c>
      <c r="CK356" s="1" t="s">
        <v>196</v>
      </c>
      <c r="CL356" s="1" t="s">
        <v>196</v>
      </c>
      <c r="CM356" s="1" t="s">
        <v>196</v>
      </c>
      <c r="CN356" s="1" t="s">
        <v>2024</v>
      </c>
      <c r="CO356" s="1" t="s">
        <v>196</v>
      </c>
      <c r="CP356" s="1" t="s">
        <v>196</v>
      </c>
      <c r="CQ356" s="1" t="s">
        <v>196</v>
      </c>
      <c r="CR356" s="1" t="s">
        <v>196</v>
      </c>
      <c r="CS356" s="1" t="s">
        <v>196</v>
      </c>
      <c r="CT356" s="1" t="s">
        <v>196</v>
      </c>
      <c r="CU356" s="1" t="s">
        <v>196</v>
      </c>
      <c r="CV356" s="1" t="s">
        <v>196</v>
      </c>
      <c r="CW356" s="1" t="s">
        <v>196</v>
      </c>
      <c r="CX356" s="1" t="s">
        <v>3221</v>
      </c>
      <c r="CY356" s="1" t="s">
        <v>3222</v>
      </c>
      <c r="CZ356" s="1" t="s">
        <v>3222</v>
      </c>
      <c r="DA356" s="1" t="s">
        <v>3225</v>
      </c>
      <c r="DB356" s="1" t="s">
        <v>3238</v>
      </c>
      <c r="DC356" s="1" t="s">
        <v>707</v>
      </c>
      <c r="DD356" s="1" t="s">
        <v>754</v>
      </c>
      <c r="DE356" s="1" t="s">
        <v>707</v>
      </c>
      <c r="DF356" s="1" t="s">
        <v>705</v>
      </c>
      <c r="DG356" s="1" t="s">
        <v>706</v>
      </c>
    </row>
    <row r="357" spans="1:111">
      <c r="A357" s="232" t="s">
        <v>4537</v>
      </c>
      <c r="B357" s="1" t="s">
        <v>699</v>
      </c>
      <c r="C357" s="1" t="s">
        <v>700</v>
      </c>
      <c r="D357" s="1" t="s">
        <v>701</v>
      </c>
      <c r="E357" s="1" t="s">
        <v>702</v>
      </c>
      <c r="F357" s="1" t="s">
        <v>703</v>
      </c>
      <c r="G357" s="1" t="s">
        <v>704</v>
      </c>
      <c r="H357" s="228">
        <v>46205</v>
      </c>
      <c r="I357" s="1" t="s">
        <v>132</v>
      </c>
      <c r="J357" s="1" t="s">
        <v>2336</v>
      </c>
      <c r="K357" s="1" t="s">
        <v>2337</v>
      </c>
      <c r="L357" s="1" t="s">
        <v>776</v>
      </c>
      <c r="M357" s="1" t="s">
        <v>777</v>
      </c>
      <c r="N357" s="1" t="s">
        <v>705</v>
      </c>
      <c r="O357" s="1" t="s">
        <v>706</v>
      </c>
      <c r="P357" s="1" t="s">
        <v>196</v>
      </c>
      <c r="Q357" s="1" t="s">
        <v>196</v>
      </c>
      <c r="R357" s="229">
        <v>0</v>
      </c>
      <c r="S357" s="229">
        <v>0.44305555555555554</v>
      </c>
      <c r="T357" s="1" t="s">
        <v>707</v>
      </c>
      <c r="U357" s="1" t="s">
        <v>196</v>
      </c>
      <c r="V357" s="1" t="s">
        <v>196</v>
      </c>
      <c r="W357" s="1" t="s">
        <v>196</v>
      </c>
      <c r="X357" s="1" t="s">
        <v>196</v>
      </c>
      <c r="Y357" s="1" t="s">
        <v>196</v>
      </c>
      <c r="Z357" s="1" t="s">
        <v>196</v>
      </c>
      <c r="AA357" s="1" t="s">
        <v>744</v>
      </c>
      <c r="AB357" s="1" t="s">
        <v>707</v>
      </c>
      <c r="AC357" s="1" t="s">
        <v>856</v>
      </c>
      <c r="AD357" s="1" t="s">
        <v>2338</v>
      </c>
      <c r="AE357" s="1" t="s">
        <v>894</v>
      </c>
      <c r="AF357" s="1" t="s">
        <v>276</v>
      </c>
      <c r="AG357" s="1" t="s">
        <v>93</v>
      </c>
      <c r="AH357" s="1" t="s">
        <v>14</v>
      </c>
      <c r="AI357" s="1" t="s">
        <v>895</v>
      </c>
      <c r="AJ357" s="1" t="s">
        <v>276</v>
      </c>
      <c r="AK357" s="1" t="s">
        <v>93</v>
      </c>
      <c r="AL357" s="1" t="s">
        <v>14</v>
      </c>
      <c r="AM357" s="1">
        <v>2000</v>
      </c>
      <c r="AN357" s="1">
        <v>1000</v>
      </c>
      <c r="AO357" s="1">
        <v>1000</v>
      </c>
      <c r="AP357" s="1">
        <v>1000</v>
      </c>
      <c r="AQ357" s="1">
        <v>2000</v>
      </c>
      <c r="AR357" s="228">
        <v>46204</v>
      </c>
      <c r="AS357" s="228">
        <v>46206</v>
      </c>
      <c r="AT357" s="228">
        <v>46205</v>
      </c>
      <c r="AU357" s="228">
        <v>46205</v>
      </c>
      <c r="AV357" s="1" t="s">
        <v>704</v>
      </c>
      <c r="AW357" s="1" t="s">
        <v>196</v>
      </c>
      <c r="AX357" s="1" t="s">
        <v>196</v>
      </c>
      <c r="AY357" s="1" t="s">
        <v>710</v>
      </c>
      <c r="AZ357" s="1" t="s">
        <v>711</v>
      </c>
      <c r="BA357" s="1" t="s">
        <v>196</v>
      </c>
      <c r="BB357" s="228">
        <v>46206</v>
      </c>
      <c r="BC357" s="228">
        <v>46206</v>
      </c>
      <c r="BD357" s="1" t="s">
        <v>712</v>
      </c>
      <c r="BE357" s="228">
        <v>46205</v>
      </c>
      <c r="BF357" s="1" t="s">
        <v>712</v>
      </c>
      <c r="BG357" s="228">
        <v>46205</v>
      </c>
      <c r="BH357" s="1">
        <v>1000</v>
      </c>
      <c r="BI357" s="1">
        <v>2000</v>
      </c>
      <c r="BJ357" s="1" t="s">
        <v>896</v>
      </c>
      <c r="BK357" s="1" t="s">
        <v>196</v>
      </c>
      <c r="BL357" s="1" t="s">
        <v>196</v>
      </c>
      <c r="BM357" s="1" t="s">
        <v>196</v>
      </c>
      <c r="BN357" s="1" t="s">
        <v>196</v>
      </c>
      <c r="BO357" s="1" t="s">
        <v>196</v>
      </c>
      <c r="BP357" s="1" t="s">
        <v>196</v>
      </c>
      <c r="BQ357" s="1" t="s">
        <v>196</v>
      </c>
      <c r="BR357" s="1" t="s">
        <v>196</v>
      </c>
      <c r="BS357" s="1" t="s">
        <v>196</v>
      </c>
      <c r="BT357" s="1" t="s">
        <v>894</v>
      </c>
      <c r="BU357" s="1" t="s">
        <v>196</v>
      </c>
      <c r="BV357" s="1" t="s">
        <v>196</v>
      </c>
      <c r="BW357" s="1" t="s">
        <v>196</v>
      </c>
      <c r="BX357" s="1" t="s">
        <v>196</v>
      </c>
      <c r="BY357" s="1" t="s">
        <v>196</v>
      </c>
      <c r="BZ357" s="1" t="s">
        <v>196</v>
      </c>
      <c r="CA357" s="1" t="s">
        <v>196</v>
      </c>
      <c r="CB357" s="1" t="s">
        <v>196</v>
      </c>
      <c r="CC357" s="1" t="s">
        <v>196</v>
      </c>
      <c r="CD357" s="1" t="s">
        <v>897</v>
      </c>
      <c r="CE357" s="1" t="s">
        <v>196</v>
      </c>
      <c r="CF357" s="1" t="s">
        <v>196</v>
      </c>
      <c r="CG357" s="1" t="s">
        <v>196</v>
      </c>
      <c r="CH357" s="1" t="s">
        <v>196</v>
      </c>
      <c r="CI357" s="1" t="s">
        <v>196</v>
      </c>
      <c r="CJ357" s="1" t="s">
        <v>196</v>
      </c>
      <c r="CK357" s="1" t="s">
        <v>196</v>
      </c>
      <c r="CL357" s="1" t="s">
        <v>196</v>
      </c>
      <c r="CM357" s="1" t="s">
        <v>196</v>
      </c>
      <c r="CN357" s="1" t="s">
        <v>895</v>
      </c>
      <c r="CO357" s="1" t="s">
        <v>196</v>
      </c>
      <c r="CP357" s="1" t="s">
        <v>196</v>
      </c>
      <c r="CQ357" s="1" t="s">
        <v>196</v>
      </c>
      <c r="CR357" s="1" t="s">
        <v>196</v>
      </c>
      <c r="CS357" s="1" t="s">
        <v>196</v>
      </c>
      <c r="CT357" s="1" t="s">
        <v>196</v>
      </c>
      <c r="CU357" s="1" t="s">
        <v>196</v>
      </c>
      <c r="CV357" s="1" t="s">
        <v>196</v>
      </c>
      <c r="CW357" s="1" t="s">
        <v>196</v>
      </c>
      <c r="CX357" s="1" t="s">
        <v>3221</v>
      </c>
      <c r="CY357" s="1" t="s">
        <v>3222</v>
      </c>
      <c r="CZ357" s="1" t="s">
        <v>3222</v>
      </c>
      <c r="DA357" s="1" t="s">
        <v>3238</v>
      </c>
      <c r="DB357" s="1" t="s">
        <v>3239</v>
      </c>
      <c r="DC357" s="1" t="s">
        <v>707</v>
      </c>
      <c r="DD357" s="1" t="s">
        <v>744</v>
      </c>
      <c r="DE357" s="1" t="s">
        <v>707</v>
      </c>
      <c r="DF357" s="1" t="s">
        <v>705</v>
      </c>
      <c r="DG357" s="1" t="s">
        <v>706</v>
      </c>
    </row>
    <row r="358" spans="1:111">
      <c r="A358" s="232" t="s">
        <v>4537</v>
      </c>
      <c r="B358" s="1" t="s">
        <v>699</v>
      </c>
      <c r="C358" s="1" t="s">
        <v>700</v>
      </c>
      <c r="D358" s="1" t="s">
        <v>701</v>
      </c>
      <c r="E358" s="1" t="s">
        <v>702</v>
      </c>
      <c r="F358" s="1" t="s">
        <v>703</v>
      </c>
      <c r="G358" s="1" t="s">
        <v>704</v>
      </c>
      <c r="H358" s="228">
        <v>46205</v>
      </c>
      <c r="I358" s="1" t="s">
        <v>1927</v>
      </c>
      <c r="J358" s="1" t="s">
        <v>2339</v>
      </c>
      <c r="K358" s="1" t="s">
        <v>2340</v>
      </c>
      <c r="L358" s="1" t="s">
        <v>776</v>
      </c>
      <c r="M358" s="1" t="s">
        <v>777</v>
      </c>
      <c r="N358" s="1" t="s">
        <v>705</v>
      </c>
      <c r="O358" s="1" t="s">
        <v>706</v>
      </c>
      <c r="P358" s="1" t="s">
        <v>196</v>
      </c>
      <c r="Q358" s="1" t="s">
        <v>196</v>
      </c>
      <c r="R358" s="229">
        <v>0</v>
      </c>
      <c r="S358" s="229">
        <v>0.70833333333333337</v>
      </c>
      <c r="T358" s="1" t="s">
        <v>707</v>
      </c>
      <c r="U358" s="1" t="s">
        <v>196</v>
      </c>
      <c r="V358" s="1" t="s">
        <v>196</v>
      </c>
      <c r="W358" s="1" t="s">
        <v>196</v>
      </c>
      <c r="X358" s="1" t="s">
        <v>196</v>
      </c>
      <c r="Y358" s="1" t="s">
        <v>196</v>
      </c>
      <c r="Z358" s="1" t="s">
        <v>196</v>
      </c>
      <c r="AA358" s="1" t="s">
        <v>721</v>
      </c>
      <c r="AB358" s="1" t="s">
        <v>737</v>
      </c>
      <c r="AC358" s="1" t="s">
        <v>1206</v>
      </c>
      <c r="AD358" s="1" t="s">
        <v>2341</v>
      </c>
      <c r="AE358" s="1" t="s">
        <v>755</v>
      </c>
      <c r="AF358" s="1" t="s">
        <v>276</v>
      </c>
      <c r="AG358" s="1" t="s">
        <v>80</v>
      </c>
      <c r="AH358" s="1" t="s">
        <v>14</v>
      </c>
      <c r="AI358" s="1" t="s">
        <v>756</v>
      </c>
      <c r="AJ358" s="1" t="s">
        <v>276</v>
      </c>
      <c r="AK358" s="1" t="s">
        <v>80</v>
      </c>
      <c r="AL358" s="1" t="s">
        <v>14</v>
      </c>
      <c r="AM358" s="1">
        <v>6000</v>
      </c>
      <c r="AN358" s="1">
        <v>3000</v>
      </c>
      <c r="AO358" s="1">
        <v>3000</v>
      </c>
      <c r="AP358" s="1">
        <v>3000</v>
      </c>
      <c r="AQ358" s="1">
        <v>6000</v>
      </c>
      <c r="AR358" s="228">
        <v>46204</v>
      </c>
      <c r="AS358" s="228">
        <v>46206</v>
      </c>
      <c r="AT358" s="228">
        <v>46205</v>
      </c>
      <c r="AU358" s="228">
        <v>46205</v>
      </c>
      <c r="AV358" s="1" t="s">
        <v>704</v>
      </c>
      <c r="AW358" s="1" t="s">
        <v>196</v>
      </c>
      <c r="AX358" s="1" t="s">
        <v>196</v>
      </c>
      <c r="AY358" s="1" t="s">
        <v>710</v>
      </c>
      <c r="AZ358" s="1" t="s">
        <v>711</v>
      </c>
      <c r="BA358" s="1" t="s">
        <v>196</v>
      </c>
      <c r="BB358" s="228">
        <v>46206</v>
      </c>
      <c r="BC358" s="228">
        <v>46206</v>
      </c>
      <c r="BD358" s="1" t="s">
        <v>712</v>
      </c>
      <c r="BE358" s="228">
        <v>46205</v>
      </c>
      <c r="BF358" s="1" t="s">
        <v>712</v>
      </c>
      <c r="BG358" s="228">
        <v>46205</v>
      </c>
      <c r="BH358" s="1">
        <v>3000</v>
      </c>
      <c r="BI358" s="1">
        <v>6000</v>
      </c>
      <c r="BJ358" s="1" t="s">
        <v>757</v>
      </c>
      <c r="BK358" s="1" t="s">
        <v>196</v>
      </c>
      <c r="BL358" s="1" t="s">
        <v>196</v>
      </c>
      <c r="BM358" s="1" t="s">
        <v>196</v>
      </c>
      <c r="BN358" s="1" t="s">
        <v>196</v>
      </c>
      <c r="BO358" s="1" t="s">
        <v>196</v>
      </c>
      <c r="BP358" s="1" t="s">
        <v>196</v>
      </c>
      <c r="BQ358" s="1" t="s">
        <v>196</v>
      </c>
      <c r="BR358" s="1" t="s">
        <v>196</v>
      </c>
      <c r="BS358" s="1" t="s">
        <v>196</v>
      </c>
      <c r="BT358" s="1" t="s">
        <v>755</v>
      </c>
      <c r="BU358" s="1" t="s">
        <v>196</v>
      </c>
      <c r="BV358" s="1" t="s">
        <v>196</v>
      </c>
      <c r="BW358" s="1" t="s">
        <v>196</v>
      </c>
      <c r="BX358" s="1" t="s">
        <v>196</v>
      </c>
      <c r="BY358" s="1" t="s">
        <v>196</v>
      </c>
      <c r="BZ358" s="1" t="s">
        <v>196</v>
      </c>
      <c r="CA358" s="1" t="s">
        <v>196</v>
      </c>
      <c r="CB358" s="1" t="s">
        <v>196</v>
      </c>
      <c r="CC358" s="1" t="s">
        <v>196</v>
      </c>
      <c r="CD358" s="1" t="s">
        <v>758</v>
      </c>
      <c r="CE358" s="1" t="s">
        <v>196</v>
      </c>
      <c r="CF358" s="1" t="s">
        <v>196</v>
      </c>
      <c r="CG358" s="1" t="s">
        <v>196</v>
      </c>
      <c r="CH358" s="1" t="s">
        <v>196</v>
      </c>
      <c r="CI358" s="1" t="s">
        <v>196</v>
      </c>
      <c r="CJ358" s="1" t="s">
        <v>196</v>
      </c>
      <c r="CK358" s="1" t="s">
        <v>196</v>
      </c>
      <c r="CL358" s="1" t="s">
        <v>196</v>
      </c>
      <c r="CM358" s="1" t="s">
        <v>196</v>
      </c>
      <c r="CN358" s="1" t="s">
        <v>756</v>
      </c>
      <c r="CO358" s="1" t="s">
        <v>196</v>
      </c>
      <c r="CP358" s="1" t="s">
        <v>196</v>
      </c>
      <c r="CQ358" s="1" t="s">
        <v>196</v>
      </c>
      <c r="CR358" s="1" t="s">
        <v>196</v>
      </c>
      <c r="CS358" s="1" t="s">
        <v>196</v>
      </c>
      <c r="CT358" s="1" t="s">
        <v>196</v>
      </c>
      <c r="CU358" s="1" t="s">
        <v>196</v>
      </c>
      <c r="CV358" s="1" t="s">
        <v>196</v>
      </c>
      <c r="CW358" s="1" t="s">
        <v>196</v>
      </c>
      <c r="CX358" s="1" t="s">
        <v>3221</v>
      </c>
      <c r="CY358" s="1" t="s">
        <v>3222</v>
      </c>
      <c r="CZ358" s="1" t="s">
        <v>3222</v>
      </c>
      <c r="DA358" s="1" t="s">
        <v>3240</v>
      </c>
      <c r="DB358" s="1" t="s">
        <v>3224</v>
      </c>
      <c r="DC358" s="1" t="s">
        <v>737</v>
      </c>
      <c r="DD358" s="1" t="s">
        <v>721</v>
      </c>
      <c r="DE358" s="1" t="s">
        <v>707</v>
      </c>
      <c r="DF358" s="1" t="s">
        <v>705</v>
      </c>
      <c r="DG358" s="1" t="s">
        <v>706</v>
      </c>
    </row>
    <row r="359" spans="1:111">
      <c r="A359" s="232" t="s">
        <v>4537</v>
      </c>
      <c r="B359" s="1" t="s">
        <v>699</v>
      </c>
      <c r="C359" s="1" t="s">
        <v>700</v>
      </c>
      <c r="D359" s="1" t="s">
        <v>701</v>
      </c>
      <c r="E359" s="1" t="s">
        <v>702</v>
      </c>
      <c r="F359" s="1" t="s">
        <v>703</v>
      </c>
      <c r="G359" s="1" t="s">
        <v>704</v>
      </c>
      <c r="H359" s="228">
        <v>46205</v>
      </c>
      <c r="I359" s="1" t="s">
        <v>2094</v>
      </c>
      <c r="J359" s="1" t="s">
        <v>2342</v>
      </c>
      <c r="K359" s="1" t="s">
        <v>2343</v>
      </c>
      <c r="L359" s="1" t="s">
        <v>776</v>
      </c>
      <c r="M359" s="1" t="s">
        <v>777</v>
      </c>
      <c r="N359" s="1" t="s">
        <v>705</v>
      </c>
      <c r="O359" s="1" t="s">
        <v>706</v>
      </c>
      <c r="P359" s="1" t="s">
        <v>196</v>
      </c>
      <c r="Q359" s="1" t="s">
        <v>196</v>
      </c>
      <c r="R359" s="229">
        <v>0</v>
      </c>
      <c r="S359" s="229">
        <v>0.56527777777777777</v>
      </c>
      <c r="T359" s="1" t="s">
        <v>707</v>
      </c>
      <c r="U359" s="1" t="s">
        <v>196</v>
      </c>
      <c r="V359" s="1" t="s">
        <v>196</v>
      </c>
      <c r="W359" s="1" t="s">
        <v>196</v>
      </c>
      <c r="X359" s="1" t="s">
        <v>196</v>
      </c>
      <c r="Y359" s="1" t="s">
        <v>196</v>
      </c>
      <c r="Z359" s="1" t="s">
        <v>196</v>
      </c>
      <c r="AA359" s="1" t="s">
        <v>707</v>
      </c>
      <c r="AB359" s="1" t="s">
        <v>743</v>
      </c>
      <c r="AC359" s="1" t="s">
        <v>994</v>
      </c>
      <c r="AD359" s="1" t="s">
        <v>1086</v>
      </c>
      <c r="AE359" s="1" t="s">
        <v>890</v>
      </c>
      <c r="AF359" s="1" t="s">
        <v>276</v>
      </c>
      <c r="AG359" s="1" t="s">
        <v>196</v>
      </c>
      <c r="AH359" s="1" t="s">
        <v>14</v>
      </c>
      <c r="AI359" s="1" t="s">
        <v>891</v>
      </c>
      <c r="AJ359" s="1" t="s">
        <v>276</v>
      </c>
      <c r="AK359" s="1" t="s">
        <v>196</v>
      </c>
      <c r="AL359" s="1" t="s">
        <v>14</v>
      </c>
      <c r="AM359" s="1">
        <v>6000</v>
      </c>
      <c r="AN359" s="1">
        <v>3000</v>
      </c>
      <c r="AO359" s="1">
        <v>3000</v>
      </c>
      <c r="AP359" s="1">
        <v>3000</v>
      </c>
      <c r="AQ359" s="1">
        <v>6000</v>
      </c>
      <c r="AR359" s="228">
        <v>46204</v>
      </c>
      <c r="AS359" s="228">
        <v>46209</v>
      </c>
      <c r="AT359" s="228">
        <v>46205</v>
      </c>
      <c r="AU359" s="228">
        <v>46205</v>
      </c>
      <c r="AV359" s="1" t="s">
        <v>704</v>
      </c>
      <c r="AW359" s="1" t="s">
        <v>196</v>
      </c>
      <c r="AX359" s="1" t="s">
        <v>196</v>
      </c>
      <c r="AY359" s="1" t="s">
        <v>710</v>
      </c>
      <c r="AZ359" s="1" t="s">
        <v>711</v>
      </c>
      <c r="BA359" s="1" t="s">
        <v>196</v>
      </c>
      <c r="BB359" s="228">
        <v>46209</v>
      </c>
      <c r="BC359" s="228">
        <v>46209</v>
      </c>
      <c r="BD359" s="1" t="s">
        <v>712</v>
      </c>
      <c r="BE359" s="228">
        <v>46205</v>
      </c>
      <c r="BF359" s="1" t="s">
        <v>712</v>
      </c>
      <c r="BG359" s="228">
        <v>46205</v>
      </c>
      <c r="BH359" s="1">
        <v>3000</v>
      </c>
      <c r="BI359" s="1">
        <v>6000</v>
      </c>
      <c r="BJ359" s="1" t="s">
        <v>892</v>
      </c>
      <c r="BK359" s="1" t="s">
        <v>196</v>
      </c>
      <c r="BL359" s="1" t="s">
        <v>196</v>
      </c>
      <c r="BM359" s="1" t="s">
        <v>196</v>
      </c>
      <c r="BN359" s="1" t="s">
        <v>196</v>
      </c>
      <c r="BO359" s="1" t="s">
        <v>196</v>
      </c>
      <c r="BP359" s="1" t="s">
        <v>196</v>
      </c>
      <c r="BQ359" s="1" t="s">
        <v>196</v>
      </c>
      <c r="BR359" s="1" t="s">
        <v>196</v>
      </c>
      <c r="BS359" s="1" t="s">
        <v>196</v>
      </c>
      <c r="BT359" s="1" t="s">
        <v>890</v>
      </c>
      <c r="BU359" s="1" t="s">
        <v>196</v>
      </c>
      <c r="BV359" s="1" t="s">
        <v>196</v>
      </c>
      <c r="BW359" s="1" t="s">
        <v>196</v>
      </c>
      <c r="BX359" s="1" t="s">
        <v>196</v>
      </c>
      <c r="BY359" s="1" t="s">
        <v>196</v>
      </c>
      <c r="BZ359" s="1" t="s">
        <v>196</v>
      </c>
      <c r="CA359" s="1" t="s">
        <v>196</v>
      </c>
      <c r="CB359" s="1" t="s">
        <v>196</v>
      </c>
      <c r="CC359" s="1" t="s">
        <v>196</v>
      </c>
      <c r="CD359" s="1" t="s">
        <v>893</v>
      </c>
      <c r="CE359" s="1" t="s">
        <v>196</v>
      </c>
      <c r="CF359" s="1" t="s">
        <v>196</v>
      </c>
      <c r="CG359" s="1" t="s">
        <v>196</v>
      </c>
      <c r="CH359" s="1" t="s">
        <v>196</v>
      </c>
      <c r="CI359" s="1" t="s">
        <v>196</v>
      </c>
      <c r="CJ359" s="1" t="s">
        <v>196</v>
      </c>
      <c r="CK359" s="1" t="s">
        <v>196</v>
      </c>
      <c r="CL359" s="1" t="s">
        <v>196</v>
      </c>
      <c r="CM359" s="1" t="s">
        <v>196</v>
      </c>
      <c r="CN359" s="1" t="s">
        <v>891</v>
      </c>
      <c r="CO359" s="1" t="s">
        <v>196</v>
      </c>
      <c r="CP359" s="1" t="s">
        <v>196</v>
      </c>
      <c r="CQ359" s="1" t="s">
        <v>196</v>
      </c>
      <c r="CR359" s="1" t="s">
        <v>196</v>
      </c>
      <c r="CS359" s="1" t="s">
        <v>196</v>
      </c>
      <c r="CT359" s="1" t="s">
        <v>196</v>
      </c>
      <c r="CU359" s="1" t="s">
        <v>196</v>
      </c>
      <c r="CV359" s="1" t="s">
        <v>196</v>
      </c>
      <c r="CW359" s="1" t="s">
        <v>196</v>
      </c>
      <c r="CX359" s="1" t="s">
        <v>3221</v>
      </c>
      <c r="CY359" s="1" t="s">
        <v>3222</v>
      </c>
      <c r="CZ359" s="1" t="s">
        <v>3222</v>
      </c>
      <c r="DA359" s="1" t="s">
        <v>3239</v>
      </c>
      <c r="DB359" s="1" t="s">
        <v>3240</v>
      </c>
      <c r="DC359" s="1" t="s">
        <v>743</v>
      </c>
      <c r="DD359" s="1" t="s">
        <v>707</v>
      </c>
      <c r="DE359" s="1" t="s">
        <v>707</v>
      </c>
      <c r="DF359" s="1" t="s">
        <v>705</v>
      </c>
      <c r="DG359" s="1" t="s">
        <v>706</v>
      </c>
    </row>
    <row r="360" spans="1:111">
      <c r="A360" s="232" t="s">
        <v>4537</v>
      </c>
      <c r="B360" s="1" t="s">
        <v>699</v>
      </c>
      <c r="C360" s="1" t="s">
        <v>700</v>
      </c>
      <c r="D360" s="1" t="s">
        <v>818</v>
      </c>
      <c r="E360" s="1" t="s">
        <v>819</v>
      </c>
      <c r="F360" s="1" t="s">
        <v>820</v>
      </c>
      <c r="G360" s="1" t="s">
        <v>166</v>
      </c>
      <c r="H360" s="228">
        <v>46205</v>
      </c>
      <c r="I360" s="1" t="s">
        <v>217</v>
      </c>
      <c r="J360" s="1" t="s">
        <v>2400</v>
      </c>
      <c r="K360" s="1" t="s">
        <v>2401</v>
      </c>
      <c r="L360" s="1" t="s">
        <v>788</v>
      </c>
      <c r="M360" s="1" t="s">
        <v>789</v>
      </c>
      <c r="N360" s="1" t="s">
        <v>776</v>
      </c>
      <c r="O360" s="1" t="s">
        <v>777</v>
      </c>
      <c r="P360" s="1" t="s">
        <v>196</v>
      </c>
      <c r="Q360" s="1" t="s">
        <v>196</v>
      </c>
      <c r="R360" s="229">
        <v>0</v>
      </c>
      <c r="S360" s="229">
        <v>0.72916666666666663</v>
      </c>
      <c r="T360" s="1" t="s">
        <v>726</v>
      </c>
      <c r="U360" s="1" t="s">
        <v>788</v>
      </c>
      <c r="V360" s="1" t="s">
        <v>789</v>
      </c>
      <c r="W360" s="1" t="s">
        <v>776</v>
      </c>
      <c r="X360" s="1" t="s">
        <v>777</v>
      </c>
      <c r="Y360" s="1" t="s">
        <v>196</v>
      </c>
      <c r="Z360" s="1" t="s">
        <v>196</v>
      </c>
      <c r="AA360" s="1" t="s">
        <v>814</v>
      </c>
      <c r="AB360" s="1" t="s">
        <v>737</v>
      </c>
      <c r="AC360" s="1" t="s">
        <v>1006</v>
      </c>
      <c r="AD360" s="1" t="s">
        <v>1235</v>
      </c>
      <c r="AE360" s="1" t="s">
        <v>2402</v>
      </c>
      <c r="AF360" s="1" t="s">
        <v>276</v>
      </c>
      <c r="AG360" s="1" t="s">
        <v>13</v>
      </c>
      <c r="AH360" s="1" t="s">
        <v>1570</v>
      </c>
      <c r="AI360" s="1" t="s">
        <v>2403</v>
      </c>
      <c r="AJ360" s="1" t="s">
        <v>276</v>
      </c>
      <c r="AK360" s="1" t="s">
        <v>13</v>
      </c>
      <c r="AL360" s="1" t="s">
        <v>1570</v>
      </c>
      <c r="AM360" s="1">
        <v>2100</v>
      </c>
      <c r="AN360" s="1">
        <v>1050</v>
      </c>
      <c r="AO360" s="1">
        <v>1050</v>
      </c>
      <c r="AP360" s="1">
        <v>1050</v>
      </c>
      <c r="AQ360" s="1">
        <v>2100</v>
      </c>
      <c r="AR360" s="228">
        <v>46205</v>
      </c>
      <c r="AS360" s="228">
        <v>46210</v>
      </c>
      <c r="AT360" s="228">
        <v>46205</v>
      </c>
      <c r="AU360" s="228">
        <v>46205</v>
      </c>
      <c r="AV360" s="1" t="s">
        <v>2404</v>
      </c>
      <c r="AW360" s="1" t="s">
        <v>196</v>
      </c>
      <c r="AX360" s="1" t="s">
        <v>196</v>
      </c>
      <c r="AY360" s="1" t="s">
        <v>710</v>
      </c>
      <c r="AZ360" s="1" t="s">
        <v>711</v>
      </c>
      <c r="BA360" s="1" t="s">
        <v>196</v>
      </c>
      <c r="BB360" s="228">
        <v>46210</v>
      </c>
      <c r="BC360" s="228">
        <v>46210</v>
      </c>
      <c r="BD360" s="1" t="s">
        <v>712</v>
      </c>
      <c r="BE360" s="228">
        <v>46205</v>
      </c>
      <c r="BF360" s="1" t="s">
        <v>712</v>
      </c>
      <c r="BG360" s="228">
        <v>46205</v>
      </c>
      <c r="BH360" s="1">
        <v>1050</v>
      </c>
      <c r="BI360" s="1">
        <v>2100</v>
      </c>
      <c r="BJ360" s="1" t="s">
        <v>2281</v>
      </c>
      <c r="BK360" s="1" t="s">
        <v>196</v>
      </c>
      <c r="BL360" s="1" t="s">
        <v>196</v>
      </c>
      <c r="BM360" s="1" t="s">
        <v>196</v>
      </c>
      <c r="BN360" s="1" t="s">
        <v>196</v>
      </c>
      <c r="BO360" s="1" t="s">
        <v>196</v>
      </c>
      <c r="BP360" s="1" t="s">
        <v>196</v>
      </c>
      <c r="BQ360" s="1" t="s">
        <v>196</v>
      </c>
      <c r="BR360" s="1" t="s">
        <v>196</v>
      </c>
      <c r="BS360" s="1" t="s">
        <v>196</v>
      </c>
      <c r="BT360" s="1" t="s">
        <v>2402</v>
      </c>
      <c r="BU360" s="1" t="s">
        <v>196</v>
      </c>
      <c r="BV360" s="1" t="s">
        <v>196</v>
      </c>
      <c r="BW360" s="1" t="s">
        <v>196</v>
      </c>
      <c r="BX360" s="1" t="s">
        <v>196</v>
      </c>
      <c r="BY360" s="1" t="s">
        <v>196</v>
      </c>
      <c r="BZ360" s="1" t="s">
        <v>196</v>
      </c>
      <c r="CA360" s="1" t="s">
        <v>196</v>
      </c>
      <c r="CB360" s="1" t="s">
        <v>196</v>
      </c>
      <c r="CC360" s="1" t="s">
        <v>196</v>
      </c>
      <c r="CD360" s="1" t="s">
        <v>2282</v>
      </c>
      <c r="CE360" s="1" t="s">
        <v>196</v>
      </c>
      <c r="CF360" s="1" t="s">
        <v>196</v>
      </c>
      <c r="CG360" s="1" t="s">
        <v>196</v>
      </c>
      <c r="CH360" s="1" t="s">
        <v>196</v>
      </c>
      <c r="CI360" s="1" t="s">
        <v>196</v>
      </c>
      <c r="CJ360" s="1" t="s">
        <v>196</v>
      </c>
      <c r="CK360" s="1" t="s">
        <v>196</v>
      </c>
      <c r="CL360" s="1" t="s">
        <v>196</v>
      </c>
      <c r="CM360" s="1" t="s">
        <v>196</v>
      </c>
      <c r="CN360" s="1" t="s">
        <v>2403</v>
      </c>
      <c r="CO360" s="1" t="s">
        <v>196</v>
      </c>
      <c r="CP360" s="1" t="s">
        <v>196</v>
      </c>
      <c r="CQ360" s="1" t="s">
        <v>196</v>
      </c>
      <c r="CR360" s="1" t="s">
        <v>196</v>
      </c>
      <c r="CS360" s="1" t="s">
        <v>196</v>
      </c>
      <c r="CT360" s="1" t="s">
        <v>196</v>
      </c>
      <c r="CU360" s="1" t="s">
        <v>196</v>
      </c>
      <c r="CV360" s="1" t="s">
        <v>196</v>
      </c>
      <c r="CW360" s="1" t="s">
        <v>196</v>
      </c>
      <c r="CX360" s="1" t="s">
        <v>3221</v>
      </c>
      <c r="CY360" s="1" t="s">
        <v>3222</v>
      </c>
      <c r="CZ360" s="1" t="s">
        <v>3222</v>
      </c>
      <c r="DA360" s="1" t="s">
        <v>3273</v>
      </c>
      <c r="DB360" s="1" t="s">
        <v>3287</v>
      </c>
      <c r="DC360" s="1" t="s">
        <v>737</v>
      </c>
      <c r="DD360" s="1" t="s">
        <v>814</v>
      </c>
      <c r="DE360" s="1" t="s">
        <v>726</v>
      </c>
      <c r="DF360" s="1" t="s">
        <v>788</v>
      </c>
      <c r="DG360" s="1" t="s">
        <v>789</v>
      </c>
    </row>
    <row r="361" spans="1:111">
      <c r="A361" s="232" t="s">
        <v>4537</v>
      </c>
      <c r="B361" s="1" t="s">
        <v>699</v>
      </c>
      <c r="C361" s="1" t="s">
        <v>700</v>
      </c>
      <c r="D361" s="1" t="s">
        <v>818</v>
      </c>
      <c r="E361" s="1" t="s">
        <v>819</v>
      </c>
      <c r="F361" s="1" t="s">
        <v>820</v>
      </c>
      <c r="G361" s="1" t="s">
        <v>166</v>
      </c>
      <c r="H361" s="228">
        <v>46205</v>
      </c>
      <c r="I361" s="1" t="s">
        <v>2085</v>
      </c>
      <c r="J361" s="1" t="s">
        <v>2397</v>
      </c>
      <c r="K361" s="1" t="s">
        <v>2405</v>
      </c>
      <c r="L361" s="1" t="s">
        <v>788</v>
      </c>
      <c r="M361" s="1" t="s">
        <v>789</v>
      </c>
      <c r="N361" s="1" t="s">
        <v>196</v>
      </c>
      <c r="O361" s="1" t="s">
        <v>196</v>
      </c>
      <c r="P361" s="1" t="s">
        <v>196</v>
      </c>
      <c r="Q361" s="1" t="s">
        <v>196</v>
      </c>
      <c r="R361" s="229">
        <v>0</v>
      </c>
      <c r="S361" s="229">
        <v>0.44791666666666669</v>
      </c>
      <c r="T361" s="1" t="s">
        <v>707</v>
      </c>
      <c r="U361" s="1" t="s">
        <v>196</v>
      </c>
      <c r="V361" s="1" t="s">
        <v>196</v>
      </c>
      <c r="W361" s="1" t="s">
        <v>196</v>
      </c>
      <c r="X361" s="1" t="s">
        <v>196</v>
      </c>
      <c r="Y361" s="1" t="s">
        <v>196</v>
      </c>
      <c r="Z361" s="1" t="s">
        <v>196</v>
      </c>
      <c r="AA361" s="1" t="s">
        <v>754</v>
      </c>
      <c r="AB361" s="1" t="s">
        <v>707</v>
      </c>
      <c r="AC361" s="1" t="s">
        <v>812</v>
      </c>
      <c r="AD361" s="1" t="s">
        <v>2406</v>
      </c>
      <c r="AE361" s="1" t="s">
        <v>948</v>
      </c>
      <c r="AF361" s="1" t="s">
        <v>196</v>
      </c>
      <c r="AG361" s="1" t="s">
        <v>152</v>
      </c>
      <c r="AH361" s="1" t="s">
        <v>196</v>
      </c>
      <c r="AI361" s="1" t="s">
        <v>196</v>
      </c>
      <c r="AJ361" s="1" t="s">
        <v>196</v>
      </c>
      <c r="AK361" s="1" t="s">
        <v>196</v>
      </c>
      <c r="AL361" s="1" t="s">
        <v>196</v>
      </c>
      <c r="AM361" s="1">
        <v>1940</v>
      </c>
      <c r="AN361" s="1">
        <v>1940</v>
      </c>
      <c r="AO361" s="1">
        <v>776</v>
      </c>
      <c r="AP361" s="1">
        <v>776</v>
      </c>
      <c r="AQ361" s="1">
        <v>388</v>
      </c>
      <c r="AR361" s="228">
        <v>46209</v>
      </c>
      <c r="AS361" s="228">
        <v>46211</v>
      </c>
      <c r="AT361" s="228">
        <v>46204</v>
      </c>
      <c r="AU361" s="228">
        <v>46205</v>
      </c>
      <c r="AV361" s="1" t="s">
        <v>829</v>
      </c>
      <c r="AW361" s="1" t="s">
        <v>196</v>
      </c>
      <c r="AX361" s="1" t="s">
        <v>196</v>
      </c>
      <c r="AY361" s="1" t="s">
        <v>764</v>
      </c>
      <c r="AZ361" s="1" t="s">
        <v>765</v>
      </c>
      <c r="BA361" s="1" t="s">
        <v>196</v>
      </c>
      <c r="BB361" s="228">
        <v>46211</v>
      </c>
      <c r="BC361" s="228">
        <v>46211</v>
      </c>
      <c r="BD361" s="1" t="s">
        <v>712</v>
      </c>
      <c r="BE361" s="228">
        <v>46206</v>
      </c>
      <c r="BF361" s="1" t="s">
        <v>712</v>
      </c>
      <c r="BG361" s="228">
        <v>46206</v>
      </c>
      <c r="BH361" s="1">
        <v>1940</v>
      </c>
      <c r="BI361" s="1">
        <v>1940</v>
      </c>
      <c r="BJ361" s="1" t="s">
        <v>949</v>
      </c>
      <c r="BK361" s="1" t="s">
        <v>196</v>
      </c>
      <c r="BL361" s="1" t="s">
        <v>196</v>
      </c>
      <c r="BM361" s="1" t="s">
        <v>196</v>
      </c>
      <c r="BN361" s="1" t="s">
        <v>196</v>
      </c>
      <c r="BO361" s="1" t="s">
        <v>196</v>
      </c>
      <c r="BP361" s="1" t="s">
        <v>196</v>
      </c>
      <c r="BQ361" s="1" t="s">
        <v>196</v>
      </c>
      <c r="BR361" s="1" t="s">
        <v>196</v>
      </c>
      <c r="BS361" s="1" t="s">
        <v>196</v>
      </c>
      <c r="BT361" s="1" t="s">
        <v>948</v>
      </c>
      <c r="BU361" s="1" t="s">
        <v>196</v>
      </c>
      <c r="BV361" s="1" t="s">
        <v>196</v>
      </c>
      <c r="BW361" s="1" t="s">
        <v>196</v>
      </c>
      <c r="BX361" s="1" t="s">
        <v>196</v>
      </c>
      <c r="BY361" s="1" t="s">
        <v>196</v>
      </c>
      <c r="BZ361" s="1" t="s">
        <v>196</v>
      </c>
      <c r="CA361" s="1" t="s">
        <v>196</v>
      </c>
      <c r="CB361" s="1" t="s">
        <v>196</v>
      </c>
      <c r="CC361" s="1" t="s">
        <v>196</v>
      </c>
      <c r="CD361" s="1" t="s">
        <v>854</v>
      </c>
      <c r="CE361" s="1" t="s">
        <v>854</v>
      </c>
      <c r="CF361" s="1" t="s">
        <v>196</v>
      </c>
      <c r="CG361" s="1" t="s">
        <v>196</v>
      </c>
      <c r="CH361" s="1" t="s">
        <v>196</v>
      </c>
      <c r="CI361" s="1" t="s">
        <v>196</v>
      </c>
      <c r="CJ361" s="1" t="s">
        <v>196</v>
      </c>
      <c r="CK361" s="1" t="s">
        <v>196</v>
      </c>
      <c r="CL361" s="1" t="s">
        <v>196</v>
      </c>
      <c r="CM361" s="1" t="s">
        <v>196</v>
      </c>
      <c r="CN361" s="1" t="s">
        <v>853</v>
      </c>
      <c r="CO361" s="1" t="s">
        <v>853</v>
      </c>
      <c r="CP361" s="1" t="s">
        <v>196</v>
      </c>
      <c r="CQ361" s="1" t="s">
        <v>196</v>
      </c>
      <c r="CR361" s="1" t="s">
        <v>196</v>
      </c>
      <c r="CS361" s="1" t="s">
        <v>196</v>
      </c>
      <c r="CT361" s="1" t="s">
        <v>196</v>
      </c>
      <c r="CU361" s="1" t="s">
        <v>196</v>
      </c>
      <c r="CV361" s="1" t="s">
        <v>196</v>
      </c>
      <c r="CW361" s="1" t="s">
        <v>196</v>
      </c>
      <c r="CX361" s="1" t="s">
        <v>3221</v>
      </c>
      <c r="CY361" s="1" t="s">
        <v>3222</v>
      </c>
      <c r="CZ361" s="1" t="s">
        <v>3222</v>
      </c>
      <c r="DA361" s="1" t="s">
        <v>3225</v>
      </c>
      <c r="DB361" s="1" t="s">
        <v>3281</v>
      </c>
      <c r="DC361" s="1" t="s">
        <v>707</v>
      </c>
      <c r="DD361" s="1" t="s">
        <v>754</v>
      </c>
      <c r="DE361" s="1" t="s">
        <v>707</v>
      </c>
      <c r="DF361" s="1" t="s">
        <v>788</v>
      </c>
      <c r="DG361" s="1" t="s">
        <v>789</v>
      </c>
    </row>
    <row r="362" spans="1:111">
      <c r="A362" s="232" t="s">
        <v>4537</v>
      </c>
      <c r="B362" s="1" t="s">
        <v>699</v>
      </c>
      <c r="C362" s="1" t="s">
        <v>700</v>
      </c>
      <c r="D362" s="1" t="s">
        <v>818</v>
      </c>
      <c r="E362" s="1" t="s">
        <v>819</v>
      </c>
      <c r="F362" s="1" t="s">
        <v>820</v>
      </c>
      <c r="G362" s="1" t="s">
        <v>166</v>
      </c>
      <c r="H362" s="228">
        <v>46205</v>
      </c>
      <c r="I362" s="1" t="s">
        <v>2199</v>
      </c>
      <c r="J362" s="1" t="s">
        <v>2407</v>
      </c>
      <c r="K362" s="1" t="s">
        <v>2408</v>
      </c>
      <c r="L362" s="1" t="s">
        <v>788</v>
      </c>
      <c r="M362" s="1" t="s">
        <v>789</v>
      </c>
      <c r="N362" s="1" t="s">
        <v>196</v>
      </c>
      <c r="O362" s="1" t="s">
        <v>196</v>
      </c>
      <c r="P362" s="1" t="s">
        <v>196</v>
      </c>
      <c r="Q362" s="1" t="s">
        <v>196</v>
      </c>
      <c r="R362" s="229">
        <v>0</v>
      </c>
      <c r="S362" s="229">
        <v>0.55208333333333337</v>
      </c>
      <c r="T362" s="1" t="s">
        <v>707</v>
      </c>
      <c r="U362" s="1" t="s">
        <v>196</v>
      </c>
      <c r="V362" s="1" t="s">
        <v>196</v>
      </c>
      <c r="W362" s="1" t="s">
        <v>196</v>
      </c>
      <c r="X362" s="1" t="s">
        <v>196</v>
      </c>
      <c r="Y362" s="1" t="s">
        <v>196</v>
      </c>
      <c r="Z362" s="1" t="s">
        <v>196</v>
      </c>
      <c r="AA362" s="1" t="s">
        <v>744</v>
      </c>
      <c r="AB362" s="1" t="s">
        <v>743</v>
      </c>
      <c r="AC362" s="1" t="s">
        <v>919</v>
      </c>
      <c r="AD362" s="1" t="s">
        <v>2409</v>
      </c>
      <c r="AE362" s="1" t="s">
        <v>1054</v>
      </c>
      <c r="AF362" s="1" t="s">
        <v>196</v>
      </c>
      <c r="AG362" s="1" t="s">
        <v>152</v>
      </c>
      <c r="AH362" s="1" t="s">
        <v>196</v>
      </c>
      <c r="AI362" s="1" t="s">
        <v>1049</v>
      </c>
      <c r="AJ362" s="1" t="s">
        <v>196</v>
      </c>
      <c r="AK362" s="1" t="s">
        <v>152</v>
      </c>
      <c r="AL362" s="1" t="s">
        <v>196</v>
      </c>
      <c r="AM362" s="1">
        <v>950</v>
      </c>
      <c r="AN362" s="1">
        <v>950</v>
      </c>
      <c r="AO362" s="1">
        <v>950</v>
      </c>
      <c r="AP362" s="1">
        <v>950</v>
      </c>
      <c r="AQ362" s="1">
        <v>950</v>
      </c>
      <c r="AR362" s="228">
        <v>46209</v>
      </c>
      <c r="AS362" s="228">
        <v>46212</v>
      </c>
      <c r="AT362" s="228">
        <v>46205</v>
      </c>
      <c r="AU362" s="228">
        <v>46205</v>
      </c>
      <c r="AV362" s="1" t="s">
        <v>829</v>
      </c>
      <c r="AW362" s="1" t="s">
        <v>196</v>
      </c>
      <c r="AX362" s="1" t="s">
        <v>196</v>
      </c>
      <c r="AY362" s="1" t="s">
        <v>764</v>
      </c>
      <c r="AZ362" s="1" t="s">
        <v>765</v>
      </c>
      <c r="BA362" s="1" t="s">
        <v>196</v>
      </c>
      <c r="BB362" s="228">
        <v>46212</v>
      </c>
      <c r="BC362" s="228">
        <v>46212</v>
      </c>
      <c r="BD362" s="1" t="s">
        <v>712</v>
      </c>
      <c r="BE362" s="228">
        <v>46205</v>
      </c>
      <c r="BF362" s="1" t="s">
        <v>712</v>
      </c>
      <c r="BG362" s="228">
        <v>46205</v>
      </c>
      <c r="BH362" s="1">
        <v>950</v>
      </c>
      <c r="BI362" s="1">
        <v>950</v>
      </c>
      <c r="BJ362" s="1" t="s">
        <v>1055</v>
      </c>
      <c r="BK362" s="1" t="s">
        <v>196</v>
      </c>
      <c r="BL362" s="1" t="s">
        <v>196</v>
      </c>
      <c r="BM362" s="1" t="s">
        <v>196</v>
      </c>
      <c r="BN362" s="1" t="s">
        <v>196</v>
      </c>
      <c r="BO362" s="1" t="s">
        <v>196</v>
      </c>
      <c r="BP362" s="1" t="s">
        <v>196</v>
      </c>
      <c r="BQ362" s="1" t="s">
        <v>196</v>
      </c>
      <c r="BR362" s="1" t="s">
        <v>196</v>
      </c>
      <c r="BS362" s="1" t="s">
        <v>196</v>
      </c>
      <c r="BT362" s="1" t="s">
        <v>1054</v>
      </c>
      <c r="BU362" s="1" t="s">
        <v>196</v>
      </c>
      <c r="BV362" s="1" t="s">
        <v>196</v>
      </c>
      <c r="BW362" s="1" t="s">
        <v>196</v>
      </c>
      <c r="BX362" s="1" t="s">
        <v>196</v>
      </c>
      <c r="BY362" s="1" t="s">
        <v>196</v>
      </c>
      <c r="BZ362" s="1" t="s">
        <v>196</v>
      </c>
      <c r="CA362" s="1" t="s">
        <v>196</v>
      </c>
      <c r="CB362" s="1" t="s">
        <v>196</v>
      </c>
      <c r="CC362" s="1" t="s">
        <v>196</v>
      </c>
      <c r="CD362" s="1" t="s">
        <v>1050</v>
      </c>
      <c r="CE362" s="1" t="s">
        <v>196</v>
      </c>
      <c r="CF362" s="1" t="s">
        <v>196</v>
      </c>
      <c r="CG362" s="1" t="s">
        <v>196</v>
      </c>
      <c r="CH362" s="1" t="s">
        <v>196</v>
      </c>
      <c r="CI362" s="1" t="s">
        <v>196</v>
      </c>
      <c r="CJ362" s="1" t="s">
        <v>196</v>
      </c>
      <c r="CK362" s="1" t="s">
        <v>196</v>
      </c>
      <c r="CL362" s="1" t="s">
        <v>196</v>
      </c>
      <c r="CM362" s="1" t="s">
        <v>196</v>
      </c>
      <c r="CN362" s="1" t="s">
        <v>1049</v>
      </c>
      <c r="CO362" s="1" t="s">
        <v>196</v>
      </c>
      <c r="CP362" s="1" t="s">
        <v>196</v>
      </c>
      <c r="CQ362" s="1" t="s">
        <v>196</v>
      </c>
      <c r="CR362" s="1" t="s">
        <v>196</v>
      </c>
      <c r="CS362" s="1" t="s">
        <v>196</v>
      </c>
      <c r="CT362" s="1" t="s">
        <v>196</v>
      </c>
      <c r="CU362" s="1" t="s">
        <v>196</v>
      </c>
      <c r="CV362" s="1" t="s">
        <v>196</v>
      </c>
      <c r="CW362" s="1" t="s">
        <v>196</v>
      </c>
      <c r="CX362" s="1" t="s">
        <v>3221</v>
      </c>
      <c r="CY362" s="1" t="s">
        <v>3222</v>
      </c>
      <c r="CZ362" s="1" t="s">
        <v>3222</v>
      </c>
      <c r="DA362" s="1" t="s">
        <v>3281</v>
      </c>
      <c r="DB362" s="1" t="s">
        <v>3273</v>
      </c>
      <c r="DC362" s="1" t="s">
        <v>743</v>
      </c>
      <c r="DD362" s="1" t="s">
        <v>744</v>
      </c>
      <c r="DE362" s="1" t="s">
        <v>707</v>
      </c>
      <c r="DF362" s="1" t="s">
        <v>788</v>
      </c>
      <c r="DG362" s="1" t="s">
        <v>789</v>
      </c>
    </row>
    <row r="363" spans="1:111">
      <c r="A363" s="232" t="s">
        <v>4537</v>
      </c>
      <c r="B363" s="1" t="s">
        <v>699</v>
      </c>
      <c r="C363" s="1" t="s">
        <v>700</v>
      </c>
      <c r="D363" s="1" t="s">
        <v>818</v>
      </c>
      <c r="E363" s="1" t="s">
        <v>819</v>
      </c>
      <c r="F363" s="1" t="s">
        <v>848</v>
      </c>
      <c r="G363" s="1" t="s">
        <v>284</v>
      </c>
      <c r="H363" s="228">
        <v>46205</v>
      </c>
      <c r="I363" s="1" t="s">
        <v>217</v>
      </c>
      <c r="J363" s="1" t="s">
        <v>2400</v>
      </c>
      <c r="K363" s="1" t="s">
        <v>2462</v>
      </c>
      <c r="L363" s="1" t="s">
        <v>788</v>
      </c>
      <c r="M363" s="1" t="s">
        <v>789</v>
      </c>
      <c r="N363" s="1" t="s">
        <v>776</v>
      </c>
      <c r="O363" s="1" t="s">
        <v>777</v>
      </c>
      <c r="P363" s="1" t="s">
        <v>196</v>
      </c>
      <c r="Q363" s="1" t="s">
        <v>196</v>
      </c>
      <c r="R363" s="229">
        <v>0</v>
      </c>
      <c r="S363" s="229">
        <v>0.70833333333333337</v>
      </c>
      <c r="T363" s="1" t="s">
        <v>707</v>
      </c>
      <c r="U363" s="1" t="s">
        <v>196</v>
      </c>
      <c r="V363" s="1" t="s">
        <v>196</v>
      </c>
      <c r="W363" s="1" t="s">
        <v>196</v>
      </c>
      <c r="X363" s="1" t="s">
        <v>196</v>
      </c>
      <c r="Y363" s="1" t="s">
        <v>196</v>
      </c>
      <c r="Z363" s="1" t="s">
        <v>196</v>
      </c>
      <c r="AA363" s="1" t="s">
        <v>707</v>
      </c>
      <c r="AB363" s="1" t="s">
        <v>707</v>
      </c>
      <c r="AC363" s="1" t="s">
        <v>707</v>
      </c>
      <c r="AD363" s="1" t="s">
        <v>707</v>
      </c>
      <c r="AE363" s="1" t="s">
        <v>2402</v>
      </c>
      <c r="AF363" s="1" t="s">
        <v>276</v>
      </c>
      <c r="AG363" s="1" t="s">
        <v>13</v>
      </c>
      <c r="AH363" s="1" t="s">
        <v>1570</v>
      </c>
      <c r="AI363" s="1" t="s">
        <v>2403</v>
      </c>
      <c r="AJ363" s="1" t="s">
        <v>276</v>
      </c>
      <c r="AK363" s="1" t="s">
        <v>13</v>
      </c>
      <c r="AL363" s="1" t="s">
        <v>1570</v>
      </c>
      <c r="AM363" s="1">
        <v>2100</v>
      </c>
      <c r="AN363" s="1">
        <v>1050</v>
      </c>
      <c r="AO363" s="1">
        <v>1050</v>
      </c>
      <c r="AP363" s="1">
        <v>1050</v>
      </c>
      <c r="AQ363" s="1">
        <v>1050</v>
      </c>
      <c r="AR363" s="228">
        <v>46205</v>
      </c>
      <c r="AS363" s="228">
        <v>46210</v>
      </c>
      <c r="AT363" s="228">
        <v>46205</v>
      </c>
      <c r="AU363" s="228">
        <v>46205</v>
      </c>
      <c r="AV363" s="1" t="s">
        <v>2404</v>
      </c>
      <c r="AW363" s="1" t="s">
        <v>196</v>
      </c>
      <c r="AX363" s="1" t="s">
        <v>196</v>
      </c>
      <c r="AY363" s="1" t="s">
        <v>710</v>
      </c>
      <c r="AZ363" s="1" t="s">
        <v>711</v>
      </c>
      <c r="BA363" s="1" t="s">
        <v>196</v>
      </c>
      <c r="BB363" s="228">
        <v>46210</v>
      </c>
      <c r="BC363" s="228">
        <v>46210</v>
      </c>
      <c r="BD363" s="1" t="s">
        <v>712</v>
      </c>
      <c r="BE363" s="228">
        <v>46205</v>
      </c>
      <c r="BF363" s="1" t="s">
        <v>712</v>
      </c>
      <c r="BG363" s="228">
        <v>46205</v>
      </c>
      <c r="BH363" s="1">
        <v>1050</v>
      </c>
      <c r="BI363" s="1">
        <v>1050</v>
      </c>
      <c r="BJ363" s="1" t="s">
        <v>2281</v>
      </c>
      <c r="BK363" s="1" t="s">
        <v>196</v>
      </c>
      <c r="BL363" s="1" t="s">
        <v>196</v>
      </c>
      <c r="BM363" s="1" t="s">
        <v>196</v>
      </c>
      <c r="BN363" s="1" t="s">
        <v>196</v>
      </c>
      <c r="BO363" s="1" t="s">
        <v>196</v>
      </c>
      <c r="BP363" s="1" t="s">
        <v>196</v>
      </c>
      <c r="BQ363" s="1" t="s">
        <v>196</v>
      </c>
      <c r="BR363" s="1" t="s">
        <v>196</v>
      </c>
      <c r="BS363" s="1" t="s">
        <v>196</v>
      </c>
      <c r="BT363" s="1" t="s">
        <v>2402</v>
      </c>
      <c r="BU363" s="1" t="s">
        <v>196</v>
      </c>
      <c r="BV363" s="1" t="s">
        <v>196</v>
      </c>
      <c r="BW363" s="1" t="s">
        <v>196</v>
      </c>
      <c r="BX363" s="1" t="s">
        <v>196</v>
      </c>
      <c r="BY363" s="1" t="s">
        <v>196</v>
      </c>
      <c r="BZ363" s="1" t="s">
        <v>196</v>
      </c>
      <c r="CA363" s="1" t="s">
        <v>196</v>
      </c>
      <c r="CB363" s="1" t="s">
        <v>196</v>
      </c>
      <c r="CC363" s="1" t="s">
        <v>196</v>
      </c>
      <c r="CD363" s="1" t="s">
        <v>2282</v>
      </c>
      <c r="CE363" s="1" t="s">
        <v>196</v>
      </c>
      <c r="CF363" s="1" t="s">
        <v>196</v>
      </c>
      <c r="CG363" s="1" t="s">
        <v>196</v>
      </c>
      <c r="CH363" s="1" t="s">
        <v>196</v>
      </c>
      <c r="CI363" s="1" t="s">
        <v>196</v>
      </c>
      <c r="CJ363" s="1" t="s">
        <v>196</v>
      </c>
      <c r="CK363" s="1" t="s">
        <v>196</v>
      </c>
      <c r="CL363" s="1" t="s">
        <v>196</v>
      </c>
      <c r="CM363" s="1" t="s">
        <v>196</v>
      </c>
      <c r="CN363" s="1" t="s">
        <v>2403</v>
      </c>
      <c r="CO363" s="1" t="s">
        <v>196</v>
      </c>
      <c r="CP363" s="1" t="s">
        <v>196</v>
      </c>
      <c r="CQ363" s="1" t="s">
        <v>196</v>
      </c>
      <c r="CR363" s="1" t="s">
        <v>196</v>
      </c>
      <c r="CS363" s="1" t="s">
        <v>196</v>
      </c>
      <c r="CT363" s="1" t="s">
        <v>196</v>
      </c>
      <c r="CU363" s="1" t="s">
        <v>196</v>
      </c>
      <c r="CV363" s="1" t="s">
        <v>196</v>
      </c>
      <c r="CW363" s="1" t="s">
        <v>196</v>
      </c>
      <c r="CX363" s="1" t="s">
        <v>3221</v>
      </c>
      <c r="CY363" s="1" t="s">
        <v>3222</v>
      </c>
      <c r="CZ363" s="1" t="s">
        <v>3222</v>
      </c>
      <c r="DA363" s="1" t="s">
        <v>3224</v>
      </c>
      <c r="DB363" s="1" t="s">
        <v>3224</v>
      </c>
      <c r="DC363" s="1" t="s">
        <v>707</v>
      </c>
      <c r="DD363" s="1" t="s">
        <v>707</v>
      </c>
      <c r="DE363" s="1" t="s">
        <v>707</v>
      </c>
      <c r="DF363" s="1" t="s">
        <v>788</v>
      </c>
      <c r="DG363" s="1" t="s">
        <v>789</v>
      </c>
    </row>
    <row r="364" spans="1:111">
      <c r="A364" s="232" t="s">
        <v>4537</v>
      </c>
      <c r="B364" s="1" t="s">
        <v>699</v>
      </c>
      <c r="C364" s="1" t="s">
        <v>700</v>
      </c>
      <c r="D364" s="1" t="s">
        <v>818</v>
      </c>
      <c r="E364" s="1" t="s">
        <v>819</v>
      </c>
      <c r="F364" s="1" t="s">
        <v>850</v>
      </c>
      <c r="G364" s="1" t="s">
        <v>470</v>
      </c>
      <c r="H364" s="228">
        <v>46205</v>
      </c>
      <c r="I364" s="1" t="s">
        <v>2085</v>
      </c>
      <c r="J364" s="1" t="s">
        <v>2397</v>
      </c>
      <c r="K364" s="1" t="s">
        <v>2466</v>
      </c>
      <c r="L364" s="1" t="s">
        <v>788</v>
      </c>
      <c r="M364" s="1" t="s">
        <v>789</v>
      </c>
      <c r="N364" s="1" t="s">
        <v>196</v>
      </c>
      <c r="O364" s="1" t="s">
        <v>196</v>
      </c>
      <c r="P364" s="1" t="s">
        <v>196</v>
      </c>
      <c r="Q364" s="1" t="s">
        <v>196</v>
      </c>
      <c r="R364" s="229">
        <v>0</v>
      </c>
      <c r="S364" s="229">
        <v>0.70833333333333337</v>
      </c>
      <c r="T364" s="1" t="s">
        <v>707</v>
      </c>
      <c r="U364" s="1" t="s">
        <v>196</v>
      </c>
      <c r="V364" s="1" t="s">
        <v>196</v>
      </c>
      <c r="W364" s="1" t="s">
        <v>196</v>
      </c>
      <c r="X364" s="1" t="s">
        <v>196</v>
      </c>
      <c r="Y364" s="1" t="s">
        <v>196</v>
      </c>
      <c r="Z364" s="1" t="s">
        <v>196</v>
      </c>
      <c r="AA364" s="1" t="s">
        <v>707</v>
      </c>
      <c r="AB364" s="1" t="s">
        <v>707</v>
      </c>
      <c r="AC364" s="1" t="s">
        <v>707</v>
      </c>
      <c r="AD364" s="1" t="s">
        <v>707</v>
      </c>
      <c r="AE364" s="1" t="s">
        <v>948</v>
      </c>
      <c r="AF364" s="1" t="s">
        <v>196</v>
      </c>
      <c r="AG364" s="1" t="s">
        <v>152</v>
      </c>
      <c r="AH364" s="1" t="s">
        <v>196</v>
      </c>
      <c r="AI364" s="1" t="s">
        <v>196</v>
      </c>
      <c r="AJ364" s="1" t="s">
        <v>196</v>
      </c>
      <c r="AK364" s="1" t="s">
        <v>196</v>
      </c>
      <c r="AL364" s="1" t="s">
        <v>196</v>
      </c>
      <c r="AM364" s="1">
        <v>1940</v>
      </c>
      <c r="AN364" s="1">
        <v>2000</v>
      </c>
      <c r="AO364" s="1">
        <v>400</v>
      </c>
      <c r="AP364" s="1">
        <v>400</v>
      </c>
      <c r="AQ364" s="1">
        <v>400</v>
      </c>
      <c r="AR364" s="228">
        <v>46209</v>
      </c>
      <c r="AS364" s="228">
        <v>46211</v>
      </c>
      <c r="AT364" s="228">
        <v>46204</v>
      </c>
      <c r="AU364" s="228">
        <v>46206</v>
      </c>
      <c r="AV364" s="1" t="s">
        <v>829</v>
      </c>
      <c r="AW364" s="1" t="s">
        <v>196</v>
      </c>
      <c r="AX364" s="1" t="s">
        <v>196</v>
      </c>
      <c r="AY364" s="1" t="s">
        <v>764</v>
      </c>
      <c r="AZ364" s="1" t="s">
        <v>765</v>
      </c>
      <c r="BA364" s="1" t="s">
        <v>196</v>
      </c>
      <c r="BB364" s="228">
        <v>46211</v>
      </c>
      <c r="BC364" s="228">
        <v>46211</v>
      </c>
      <c r="BD364" s="1" t="s">
        <v>712</v>
      </c>
      <c r="BE364" s="228">
        <v>46206</v>
      </c>
      <c r="BF364" s="1" t="s">
        <v>712</v>
      </c>
      <c r="BG364" s="228">
        <v>46206</v>
      </c>
      <c r="BH364" s="1">
        <v>2000</v>
      </c>
      <c r="BI364" s="1">
        <v>2000</v>
      </c>
      <c r="BJ364" s="1" t="s">
        <v>949</v>
      </c>
      <c r="BK364" s="1" t="s">
        <v>196</v>
      </c>
      <c r="BL364" s="1" t="s">
        <v>196</v>
      </c>
      <c r="BM364" s="1" t="s">
        <v>196</v>
      </c>
      <c r="BN364" s="1" t="s">
        <v>196</v>
      </c>
      <c r="BO364" s="1" t="s">
        <v>196</v>
      </c>
      <c r="BP364" s="1" t="s">
        <v>196</v>
      </c>
      <c r="BQ364" s="1" t="s">
        <v>196</v>
      </c>
      <c r="BR364" s="1" t="s">
        <v>196</v>
      </c>
      <c r="BS364" s="1" t="s">
        <v>196</v>
      </c>
      <c r="BT364" s="1" t="s">
        <v>948</v>
      </c>
      <c r="BU364" s="1" t="s">
        <v>196</v>
      </c>
      <c r="BV364" s="1" t="s">
        <v>196</v>
      </c>
      <c r="BW364" s="1" t="s">
        <v>196</v>
      </c>
      <c r="BX364" s="1" t="s">
        <v>196</v>
      </c>
      <c r="BY364" s="1" t="s">
        <v>196</v>
      </c>
      <c r="BZ364" s="1" t="s">
        <v>196</v>
      </c>
      <c r="CA364" s="1" t="s">
        <v>196</v>
      </c>
      <c r="CB364" s="1" t="s">
        <v>196</v>
      </c>
      <c r="CC364" s="1" t="s">
        <v>196</v>
      </c>
      <c r="CD364" s="1" t="s">
        <v>854</v>
      </c>
      <c r="CE364" s="1" t="s">
        <v>854</v>
      </c>
      <c r="CF364" s="1" t="s">
        <v>196</v>
      </c>
      <c r="CG364" s="1" t="s">
        <v>196</v>
      </c>
      <c r="CH364" s="1" t="s">
        <v>196</v>
      </c>
      <c r="CI364" s="1" t="s">
        <v>196</v>
      </c>
      <c r="CJ364" s="1" t="s">
        <v>196</v>
      </c>
      <c r="CK364" s="1" t="s">
        <v>196</v>
      </c>
      <c r="CL364" s="1" t="s">
        <v>196</v>
      </c>
      <c r="CM364" s="1" t="s">
        <v>196</v>
      </c>
      <c r="CN364" s="1" t="s">
        <v>853</v>
      </c>
      <c r="CO364" s="1" t="s">
        <v>853</v>
      </c>
      <c r="CP364" s="1" t="s">
        <v>196</v>
      </c>
      <c r="CQ364" s="1" t="s">
        <v>196</v>
      </c>
      <c r="CR364" s="1" t="s">
        <v>196</v>
      </c>
      <c r="CS364" s="1" t="s">
        <v>196</v>
      </c>
      <c r="CT364" s="1" t="s">
        <v>196</v>
      </c>
      <c r="CU364" s="1" t="s">
        <v>196</v>
      </c>
      <c r="CV364" s="1" t="s">
        <v>196</v>
      </c>
      <c r="CW364" s="1" t="s">
        <v>196</v>
      </c>
      <c r="CX364" s="1" t="s">
        <v>3221</v>
      </c>
      <c r="CY364" s="1" t="s">
        <v>3222</v>
      </c>
      <c r="CZ364" s="1" t="s">
        <v>3222</v>
      </c>
      <c r="DA364" s="1" t="s">
        <v>3224</v>
      </c>
      <c r="DB364" s="1" t="s">
        <v>3224</v>
      </c>
      <c r="DC364" s="1" t="s">
        <v>707</v>
      </c>
      <c r="DD364" s="1" t="s">
        <v>707</v>
      </c>
      <c r="DE364" s="1" t="s">
        <v>707</v>
      </c>
      <c r="DF364" s="1" t="s">
        <v>788</v>
      </c>
      <c r="DG364" s="1" t="s">
        <v>789</v>
      </c>
    </row>
    <row r="365" spans="1:111">
      <c r="A365" s="232" t="s">
        <v>4537</v>
      </c>
      <c r="B365" s="1" t="s">
        <v>699</v>
      </c>
      <c r="C365" s="1" t="s">
        <v>700</v>
      </c>
      <c r="D365" s="1" t="s">
        <v>818</v>
      </c>
      <c r="E365" s="1" t="s">
        <v>819</v>
      </c>
      <c r="F365" s="1" t="s">
        <v>850</v>
      </c>
      <c r="G365" s="1" t="s">
        <v>470</v>
      </c>
      <c r="H365" s="228">
        <v>46205</v>
      </c>
      <c r="I365" s="1" t="s">
        <v>2199</v>
      </c>
      <c r="J365" s="1" t="s">
        <v>2407</v>
      </c>
      <c r="K365" s="1" t="s">
        <v>2467</v>
      </c>
      <c r="L365" s="1" t="s">
        <v>788</v>
      </c>
      <c r="M365" s="1" t="s">
        <v>789</v>
      </c>
      <c r="N365" s="1" t="s">
        <v>196</v>
      </c>
      <c r="O365" s="1" t="s">
        <v>196</v>
      </c>
      <c r="P365" s="1" t="s">
        <v>196</v>
      </c>
      <c r="Q365" s="1" t="s">
        <v>196</v>
      </c>
      <c r="R365" s="229">
        <v>0</v>
      </c>
      <c r="S365" s="229">
        <v>0.70833333333333337</v>
      </c>
      <c r="T365" s="1" t="s">
        <v>707</v>
      </c>
      <c r="U365" s="1" t="s">
        <v>196</v>
      </c>
      <c r="V365" s="1" t="s">
        <v>196</v>
      </c>
      <c r="W365" s="1" t="s">
        <v>196</v>
      </c>
      <c r="X365" s="1" t="s">
        <v>196</v>
      </c>
      <c r="Y365" s="1" t="s">
        <v>196</v>
      </c>
      <c r="Z365" s="1" t="s">
        <v>196</v>
      </c>
      <c r="AA365" s="1" t="s">
        <v>707</v>
      </c>
      <c r="AB365" s="1" t="s">
        <v>707</v>
      </c>
      <c r="AC365" s="1" t="s">
        <v>707</v>
      </c>
      <c r="AD365" s="1" t="s">
        <v>707</v>
      </c>
      <c r="AE365" s="1" t="s">
        <v>1054</v>
      </c>
      <c r="AF365" s="1" t="s">
        <v>196</v>
      </c>
      <c r="AG365" s="1" t="s">
        <v>152</v>
      </c>
      <c r="AH365" s="1" t="s">
        <v>196</v>
      </c>
      <c r="AI365" s="1" t="s">
        <v>1049</v>
      </c>
      <c r="AJ365" s="1" t="s">
        <v>196</v>
      </c>
      <c r="AK365" s="1" t="s">
        <v>152</v>
      </c>
      <c r="AL365" s="1" t="s">
        <v>196</v>
      </c>
      <c r="AM365" s="1">
        <v>950</v>
      </c>
      <c r="AN365" s="1">
        <v>1000</v>
      </c>
      <c r="AO365" s="1">
        <v>1000</v>
      </c>
      <c r="AP365" s="1">
        <v>1000</v>
      </c>
      <c r="AQ365" s="1">
        <v>1000</v>
      </c>
      <c r="AR365" s="228">
        <v>46209</v>
      </c>
      <c r="AS365" s="228">
        <v>46212</v>
      </c>
      <c r="AT365" s="228">
        <v>46205</v>
      </c>
      <c r="AU365" s="228">
        <v>46205</v>
      </c>
      <c r="AV365" s="1" t="s">
        <v>829</v>
      </c>
      <c r="AW365" s="1" t="s">
        <v>196</v>
      </c>
      <c r="AX365" s="1" t="s">
        <v>196</v>
      </c>
      <c r="AY365" s="1" t="s">
        <v>764</v>
      </c>
      <c r="AZ365" s="1" t="s">
        <v>765</v>
      </c>
      <c r="BA365" s="1" t="s">
        <v>196</v>
      </c>
      <c r="BB365" s="228">
        <v>46212</v>
      </c>
      <c r="BC365" s="228">
        <v>46212</v>
      </c>
      <c r="BD365" s="1" t="s">
        <v>712</v>
      </c>
      <c r="BE365" s="228">
        <v>46205</v>
      </c>
      <c r="BF365" s="1" t="s">
        <v>712</v>
      </c>
      <c r="BG365" s="228">
        <v>46205</v>
      </c>
      <c r="BH365" s="1">
        <v>1000</v>
      </c>
      <c r="BI365" s="1">
        <v>1000</v>
      </c>
      <c r="BJ365" s="1" t="s">
        <v>1055</v>
      </c>
      <c r="BK365" s="1" t="s">
        <v>196</v>
      </c>
      <c r="BL365" s="1" t="s">
        <v>196</v>
      </c>
      <c r="BM365" s="1" t="s">
        <v>196</v>
      </c>
      <c r="BN365" s="1" t="s">
        <v>196</v>
      </c>
      <c r="BO365" s="1" t="s">
        <v>196</v>
      </c>
      <c r="BP365" s="1" t="s">
        <v>196</v>
      </c>
      <c r="BQ365" s="1" t="s">
        <v>196</v>
      </c>
      <c r="BR365" s="1" t="s">
        <v>196</v>
      </c>
      <c r="BS365" s="1" t="s">
        <v>196</v>
      </c>
      <c r="BT365" s="1" t="s">
        <v>1054</v>
      </c>
      <c r="BU365" s="1" t="s">
        <v>196</v>
      </c>
      <c r="BV365" s="1" t="s">
        <v>196</v>
      </c>
      <c r="BW365" s="1" t="s">
        <v>196</v>
      </c>
      <c r="BX365" s="1" t="s">
        <v>196</v>
      </c>
      <c r="BY365" s="1" t="s">
        <v>196</v>
      </c>
      <c r="BZ365" s="1" t="s">
        <v>196</v>
      </c>
      <c r="CA365" s="1" t="s">
        <v>196</v>
      </c>
      <c r="CB365" s="1" t="s">
        <v>196</v>
      </c>
      <c r="CC365" s="1" t="s">
        <v>196</v>
      </c>
      <c r="CD365" s="1" t="s">
        <v>1050</v>
      </c>
      <c r="CE365" s="1" t="s">
        <v>196</v>
      </c>
      <c r="CF365" s="1" t="s">
        <v>196</v>
      </c>
      <c r="CG365" s="1" t="s">
        <v>196</v>
      </c>
      <c r="CH365" s="1" t="s">
        <v>196</v>
      </c>
      <c r="CI365" s="1" t="s">
        <v>196</v>
      </c>
      <c r="CJ365" s="1" t="s">
        <v>196</v>
      </c>
      <c r="CK365" s="1" t="s">
        <v>196</v>
      </c>
      <c r="CL365" s="1" t="s">
        <v>196</v>
      </c>
      <c r="CM365" s="1" t="s">
        <v>196</v>
      </c>
      <c r="CN365" s="1" t="s">
        <v>1049</v>
      </c>
      <c r="CO365" s="1" t="s">
        <v>196</v>
      </c>
      <c r="CP365" s="1" t="s">
        <v>196</v>
      </c>
      <c r="CQ365" s="1" t="s">
        <v>196</v>
      </c>
      <c r="CR365" s="1" t="s">
        <v>196</v>
      </c>
      <c r="CS365" s="1" t="s">
        <v>196</v>
      </c>
      <c r="CT365" s="1" t="s">
        <v>196</v>
      </c>
      <c r="CU365" s="1" t="s">
        <v>196</v>
      </c>
      <c r="CV365" s="1" t="s">
        <v>196</v>
      </c>
      <c r="CW365" s="1" t="s">
        <v>196</v>
      </c>
      <c r="CX365" s="1" t="s">
        <v>3221</v>
      </c>
      <c r="CY365" s="1" t="s">
        <v>3222</v>
      </c>
      <c r="CZ365" s="1" t="s">
        <v>3222</v>
      </c>
      <c r="DA365" s="1" t="s">
        <v>3224</v>
      </c>
      <c r="DB365" s="1" t="s">
        <v>3224</v>
      </c>
      <c r="DC365" s="1" t="s">
        <v>707</v>
      </c>
      <c r="DD365" s="1" t="s">
        <v>707</v>
      </c>
      <c r="DE365" s="1" t="s">
        <v>707</v>
      </c>
      <c r="DF365" s="1" t="s">
        <v>788</v>
      </c>
      <c r="DG365" s="1" t="s">
        <v>789</v>
      </c>
    </row>
    <row r="366" spans="1:111">
      <c r="A366" s="232" t="s">
        <v>4537</v>
      </c>
      <c r="B366" s="1" t="s">
        <v>699</v>
      </c>
      <c r="C366" s="1" t="s">
        <v>700</v>
      </c>
      <c r="D366" s="1" t="s">
        <v>851</v>
      </c>
      <c r="E366" s="1" t="s">
        <v>852</v>
      </c>
      <c r="F366" s="1" t="s">
        <v>855</v>
      </c>
      <c r="G366" s="1" t="s">
        <v>39</v>
      </c>
      <c r="H366" s="228">
        <v>46205</v>
      </c>
      <c r="I366" s="1" t="s">
        <v>529</v>
      </c>
      <c r="J366" s="1" t="s">
        <v>2478</v>
      </c>
      <c r="K366" s="1" t="s">
        <v>2479</v>
      </c>
      <c r="L366" s="1" t="s">
        <v>796</v>
      </c>
      <c r="M366" s="1" t="s">
        <v>797</v>
      </c>
      <c r="N366" s="1" t="s">
        <v>713</v>
      </c>
      <c r="O366" s="1" t="s">
        <v>714</v>
      </c>
      <c r="P366" s="1" t="s">
        <v>716</v>
      </c>
      <c r="Q366" s="1" t="s">
        <v>717</v>
      </c>
      <c r="R366" s="229">
        <v>0</v>
      </c>
      <c r="S366" s="229">
        <v>0.4152777777777778</v>
      </c>
      <c r="T366" s="1" t="s">
        <v>707</v>
      </c>
      <c r="U366" s="1" t="s">
        <v>196</v>
      </c>
      <c r="V366" s="1" t="s">
        <v>196</v>
      </c>
      <c r="W366" s="1" t="s">
        <v>196</v>
      </c>
      <c r="X366" s="1" t="s">
        <v>196</v>
      </c>
      <c r="Y366" s="1" t="s">
        <v>196</v>
      </c>
      <c r="Z366" s="1" t="s">
        <v>196</v>
      </c>
      <c r="AA366" s="1" t="s">
        <v>726</v>
      </c>
      <c r="AB366" s="1" t="s">
        <v>707</v>
      </c>
      <c r="AC366" s="1" t="s">
        <v>1070</v>
      </c>
      <c r="AD366" s="1" t="s">
        <v>2480</v>
      </c>
      <c r="AE366" s="1" t="s">
        <v>196</v>
      </c>
      <c r="AF366" s="1" t="s">
        <v>196</v>
      </c>
      <c r="AG366" s="1" t="s">
        <v>196</v>
      </c>
      <c r="AH366" s="1" t="s">
        <v>196</v>
      </c>
      <c r="AI366" s="1" t="s">
        <v>826</v>
      </c>
      <c r="AJ366" s="1" t="s">
        <v>276</v>
      </c>
      <c r="AK366" s="1" t="s">
        <v>88</v>
      </c>
      <c r="AL366" s="1" t="s">
        <v>14</v>
      </c>
      <c r="AM366" s="1">
        <v>3200</v>
      </c>
      <c r="AN366" s="1">
        <v>1600</v>
      </c>
      <c r="AO366" s="1">
        <v>1600</v>
      </c>
      <c r="AP366" s="1">
        <v>1600</v>
      </c>
      <c r="AQ366" s="1">
        <v>3200</v>
      </c>
      <c r="AR366" s="228">
        <v>46204</v>
      </c>
      <c r="AS366" s="228">
        <v>46206</v>
      </c>
      <c r="AT366" s="228">
        <v>46205</v>
      </c>
      <c r="AU366" s="228">
        <v>46205</v>
      </c>
      <c r="AV366" s="1" t="s">
        <v>39</v>
      </c>
      <c r="AW366" s="1" t="s">
        <v>196</v>
      </c>
      <c r="AX366" s="1" t="s">
        <v>196</v>
      </c>
      <c r="AY366" s="1" t="s">
        <v>710</v>
      </c>
      <c r="AZ366" s="1" t="s">
        <v>711</v>
      </c>
      <c r="BA366" s="1" t="s">
        <v>196</v>
      </c>
      <c r="BB366" s="228">
        <v>46206</v>
      </c>
      <c r="BC366" s="228">
        <v>46206</v>
      </c>
      <c r="BD366" s="1" t="s">
        <v>712</v>
      </c>
      <c r="BE366" s="228">
        <v>46205</v>
      </c>
      <c r="BF366" s="1" t="s">
        <v>712</v>
      </c>
      <c r="BG366" s="228">
        <v>46205</v>
      </c>
      <c r="BH366" s="1">
        <v>1600</v>
      </c>
      <c r="BI366" s="1">
        <v>3200</v>
      </c>
      <c r="BJ366" s="1" t="s">
        <v>859</v>
      </c>
      <c r="BK366" s="1" t="s">
        <v>860</v>
      </c>
      <c r="BL366" s="1" t="s">
        <v>196</v>
      </c>
      <c r="BM366" s="1" t="s">
        <v>196</v>
      </c>
      <c r="BN366" s="1" t="s">
        <v>196</v>
      </c>
      <c r="BO366" s="1" t="s">
        <v>196</v>
      </c>
      <c r="BP366" s="1" t="s">
        <v>196</v>
      </c>
      <c r="BQ366" s="1" t="s">
        <v>196</v>
      </c>
      <c r="BR366" s="1" t="s">
        <v>196</v>
      </c>
      <c r="BS366" s="1" t="s">
        <v>196</v>
      </c>
      <c r="BT366" s="1" t="s">
        <v>861</v>
      </c>
      <c r="BU366" s="1" t="s">
        <v>862</v>
      </c>
      <c r="BV366" s="1" t="s">
        <v>196</v>
      </c>
      <c r="BW366" s="1" t="s">
        <v>196</v>
      </c>
      <c r="BX366" s="1" t="s">
        <v>196</v>
      </c>
      <c r="BY366" s="1" t="s">
        <v>196</v>
      </c>
      <c r="BZ366" s="1" t="s">
        <v>196</v>
      </c>
      <c r="CA366" s="1" t="s">
        <v>196</v>
      </c>
      <c r="CB366" s="1" t="s">
        <v>196</v>
      </c>
      <c r="CC366" s="1" t="s">
        <v>196</v>
      </c>
      <c r="CD366" s="1" t="s">
        <v>827</v>
      </c>
      <c r="CE366" s="1" t="s">
        <v>196</v>
      </c>
      <c r="CF366" s="1" t="s">
        <v>196</v>
      </c>
      <c r="CG366" s="1" t="s">
        <v>196</v>
      </c>
      <c r="CH366" s="1" t="s">
        <v>196</v>
      </c>
      <c r="CI366" s="1" t="s">
        <v>196</v>
      </c>
      <c r="CJ366" s="1" t="s">
        <v>196</v>
      </c>
      <c r="CK366" s="1" t="s">
        <v>196</v>
      </c>
      <c r="CL366" s="1" t="s">
        <v>196</v>
      </c>
      <c r="CM366" s="1" t="s">
        <v>196</v>
      </c>
      <c r="CN366" s="1" t="s">
        <v>826</v>
      </c>
      <c r="CO366" s="1" t="s">
        <v>196</v>
      </c>
      <c r="CP366" s="1" t="s">
        <v>196</v>
      </c>
      <c r="CQ366" s="1" t="s">
        <v>196</v>
      </c>
      <c r="CR366" s="1" t="s">
        <v>196</v>
      </c>
      <c r="CS366" s="1" t="s">
        <v>196</v>
      </c>
      <c r="CT366" s="1" t="s">
        <v>196</v>
      </c>
      <c r="CU366" s="1" t="s">
        <v>196</v>
      </c>
      <c r="CV366" s="1" t="s">
        <v>196</v>
      </c>
      <c r="CW366" s="1" t="s">
        <v>196</v>
      </c>
      <c r="CX366" s="1" t="s">
        <v>3221</v>
      </c>
      <c r="CY366" s="1" t="s">
        <v>3222</v>
      </c>
      <c r="CZ366" s="1" t="s">
        <v>3222</v>
      </c>
      <c r="DA366" s="1" t="s">
        <v>3225</v>
      </c>
      <c r="DB366" s="1" t="s">
        <v>3364</v>
      </c>
      <c r="DC366" s="1" t="s">
        <v>707</v>
      </c>
      <c r="DD366" s="1" t="s">
        <v>726</v>
      </c>
      <c r="DE366" s="1" t="s">
        <v>707</v>
      </c>
      <c r="DF366" s="1" t="s">
        <v>796</v>
      </c>
      <c r="DG366" s="1" t="s">
        <v>797</v>
      </c>
    </row>
    <row r="367" spans="1:111">
      <c r="A367" s="232" t="s">
        <v>4537</v>
      </c>
      <c r="B367" s="1" t="s">
        <v>699</v>
      </c>
      <c r="C367" s="1" t="s">
        <v>700</v>
      </c>
      <c r="D367" s="1" t="s">
        <v>851</v>
      </c>
      <c r="E367" s="1" t="s">
        <v>852</v>
      </c>
      <c r="F367" s="1" t="s">
        <v>855</v>
      </c>
      <c r="G367" s="1" t="s">
        <v>39</v>
      </c>
      <c r="H367" s="228">
        <v>46205</v>
      </c>
      <c r="I367" s="1" t="s">
        <v>109</v>
      </c>
      <c r="J367" s="1" t="s">
        <v>2481</v>
      </c>
      <c r="K367" s="1" t="s">
        <v>1282</v>
      </c>
      <c r="L367" s="1" t="s">
        <v>796</v>
      </c>
      <c r="M367" s="1" t="s">
        <v>797</v>
      </c>
      <c r="N367" s="1" t="s">
        <v>713</v>
      </c>
      <c r="O367" s="1" t="s">
        <v>714</v>
      </c>
      <c r="P367" s="1" t="s">
        <v>716</v>
      </c>
      <c r="Q367" s="1" t="s">
        <v>717</v>
      </c>
      <c r="R367" s="229">
        <v>0</v>
      </c>
      <c r="S367" s="229">
        <v>0.71875</v>
      </c>
      <c r="T367" s="1" t="s">
        <v>737</v>
      </c>
      <c r="U367" s="1" t="s">
        <v>796</v>
      </c>
      <c r="V367" s="1" t="s">
        <v>797</v>
      </c>
      <c r="W367" s="1" t="s">
        <v>713</v>
      </c>
      <c r="X367" s="1" t="s">
        <v>714</v>
      </c>
      <c r="Y367" s="1" t="s">
        <v>716</v>
      </c>
      <c r="Z367" s="1" t="s">
        <v>717</v>
      </c>
      <c r="AA367" s="1" t="s">
        <v>726</v>
      </c>
      <c r="AB367" s="1" t="s">
        <v>708</v>
      </c>
      <c r="AC367" s="1" t="s">
        <v>945</v>
      </c>
      <c r="AD367" s="1" t="s">
        <v>2482</v>
      </c>
      <c r="AE367" s="1" t="s">
        <v>1080</v>
      </c>
      <c r="AF367" s="1" t="s">
        <v>276</v>
      </c>
      <c r="AG367" s="1" t="s">
        <v>91</v>
      </c>
      <c r="AH367" s="1" t="s">
        <v>14</v>
      </c>
      <c r="AI367" s="1" t="s">
        <v>1081</v>
      </c>
      <c r="AJ367" s="1" t="s">
        <v>276</v>
      </c>
      <c r="AK367" s="1" t="s">
        <v>91</v>
      </c>
      <c r="AL367" s="1" t="s">
        <v>14</v>
      </c>
      <c r="AM367" s="1">
        <v>18800</v>
      </c>
      <c r="AN367" s="1">
        <v>9400</v>
      </c>
      <c r="AO367" s="1">
        <v>9400</v>
      </c>
      <c r="AP367" s="1">
        <v>9400</v>
      </c>
      <c r="AQ367" s="1">
        <v>18800</v>
      </c>
      <c r="AR367" s="228">
        <v>46204</v>
      </c>
      <c r="AS367" s="228">
        <v>46209</v>
      </c>
      <c r="AT367" s="228">
        <v>46205</v>
      </c>
      <c r="AU367" s="228">
        <v>46205</v>
      </c>
      <c r="AV367" s="1" t="s">
        <v>39</v>
      </c>
      <c r="AW367" s="1" t="s">
        <v>196</v>
      </c>
      <c r="AX367" s="1" t="s">
        <v>196</v>
      </c>
      <c r="AY367" s="1" t="s">
        <v>710</v>
      </c>
      <c r="AZ367" s="1" t="s">
        <v>711</v>
      </c>
      <c r="BA367" s="1" t="s">
        <v>196</v>
      </c>
      <c r="BB367" s="228">
        <v>46209</v>
      </c>
      <c r="BC367" s="228">
        <v>46209</v>
      </c>
      <c r="BD367" s="1" t="s">
        <v>712</v>
      </c>
      <c r="BE367" s="228">
        <v>46205</v>
      </c>
      <c r="BF367" s="1" t="s">
        <v>712</v>
      </c>
      <c r="BG367" s="228">
        <v>46205</v>
      </c>
      <c r="BH367" s="1">
        <v>9400</v>
      </c>
      <c r="BI367" s="1">
        <v>18800</v>
      </c>
      <c r="BJ367" s="1" t="s">
        <v>1082</v>
      </c>
      <c r="BK367" s="1" t="s">
        <v>196</v>
      </c>
      <c r="BL367" s="1" t="s">
        <v>196</v>
      </c>
      <c r="BM367" s="1" t="s">
        <v>196</v>
      </c>
      <c r="BN367" s="1" t="s">
        <v>196</v>
      </c>
      <c r="BO367" s="1" t="s">
        <v>196</v>
      </c>
      <c r="BP367" s="1" t="s">
        <v>196</v>
      </c>
      <c r="BQ367" s="1" t="s">
        <v>196</v>
      </c>
      <c r="BR367" s="1" t="s">
        <v>196</v>
      </c>
      <c r="BS367" s="1" t="s">
        <v>196</v>
      </c>
      <c r="BT367" s="1" t="s">
        <v>1080</v>
      </c>
      <c r="BU367" s="1" t="s">
        <v>196</v>
      </c>
      <c r="BV367" s="1" t="s">
        <v>196</v>
      </c>
      <c r="BW367" s="1" t="s">
        <v>196</v>
      </c>
      <c r="BX367" s="1" t="s">
        <v>196</v>
      </c>
      <c r="BY367" s="1" t="s">
        <v>196</v>
      </c>
      <c r="BZ367" s="1" t="s">
        <v>196</v>
      </c>
      <c r="CA367" s="1" t="s">
        <v>196</v>
      </c>
      <c r="CB367" s="1" t="s">
        <v>196</v>
      </c>
      <c r="CC367" s="1" t="s">
        <v>196</v>
      </c>
      <c r="CD367" s="1" t="s">
        <v>1083</v>
      </c>
      <c r="CE367" s="1" t="s">
        <v>196</v>
      </c>
      <c r="CF367" s="1" t="s">
        <v>196</v>
      </c>
      <c r="CG367" s="1" t="s">
        <v>196</v>
      </c>
      <c r="CH367" s="1" t="s">
        <v>196</v>
      </c>
      <c r="CI367" s="1" t="s">
        <v>196</v>
      </c>
      <c r="CJ367" s="1" t="s">
        <v>196</v>
      </c>
      <c r="CK367" s="1" t="s">
        <v>196</v>
      </c>
      <c r="CL367" s="1" t="s">
        <v>196</v>
      </c>
      <c r="CM367" s="1" t="s">
        <v>196</v>
      </c>
      <c r="CN367" s="1" t="s">
        <v>1081</v>
      </c>
      <c r="CO367" s="1" t="s">
        <v>196</v>
      </c>
      <c r="CP367" s="1" t="s">
        <v>196</v>
      </c>
      <c r="CQ367" s="1" t="s">
        <v>196</v>
      </c>
      <c r="CR367" s="1" t="s">
        <v>196</v>
      </c>
      <c r="CS367" s="1" t="s">
        <v>196</v>
      </c>
      <c r="CT367" s="1" t="s">
        <v>196</v>
      </c>
      <c r="CU367" s="1" t="s">
        <v>196</v>
      </c>
      <c r="CV367" s="1" t="s">
        <v>196</v>
      </c>
      <c r="CW367" s="1" t="s">
        <v>196</v>
      </c>
      <c r="CX367" s="1" t="s">
        <v>3221</v>
      </c>
      <c r="CY367" s="1" t="s">
        <v>3222</v>
      </c>
      <c r="CZ367" s="1" t="s">
        <v>3222</v>
      </c>
      <c r="DA367" s="1" t="s">
        <v>3364</v>
      </c>
      <c r="DB367" s="1" t="s">
        <v>3283</v>
      </c>
      <c r="DC367" s="1" t="s">
        <v>708</v>
      </c>
      <c r="DD367" s="1" t="s">
        <v>726</v>
      </c>
      <c r="DE367" s="1" t="s">
        <v>737</v>
      </c>
      <c r="DF367" s="1" t="s">
        <v>796</v>
      </c>
      <c r="DG367" s="1" t="s">
        <v>797</v>
      </c>
    </row>
    <row r="368" spans="1:111">
      <c r="A368" s="232" t="s">
        <v>4537</v>
      </c>
      <c r="B368" s="1" t="s">
        <v>699</v>
      </c>
      <c r="C368" s="1" t="s">
        <v>700</v>
      </c>
      <c r="D368" s="1" t="s">
        <v>818</v>
      </c>
      <c r="E368" s="1" t="s">
        <v>819</v>
      </c>
      <c r="F368" s="1" t="s">
        <v>820</v>
      </c>
      <c r="G368" s="1" t="s">
        <v>166</v>
      </c>
      <c r="H368" s="228">
        <v>46204</v>
      </c>
      <c r="I368" s="1" t="s">
        <v>2216</v>
      </c>
      <c r="J368" s="1" t="s">
        <v>2391</v>
      </c>
      <c r="K368" s="1" t="s">
        <v>2392</v>
      </c>
      <c r="L368" s="1" t="s">
        <v>796</v>
      </c>
      <c r="M368" s="1" t="s">
        <v>797</v>
      </c>
      <c r="N368" s="1" t="s">
        <v>776</v>
      </c>
      <c r="O368" s="1" t="s">
        <v>777</v>
      </c>
      <c r="P368" s="1" t="s">
        <v>196</v>
      </c>
      <c r="Q368" s="1" t="s">
        <v>196</v>
      </c>
      <c r="R368" s="229">
        <v>0</v>
      </c>
      <c r="S368" s="229">
        <v>0.38194444444444442</v>
      </c>
      <c r="T368" s="1" t="s">
        <v>707</v>
      </c>
      <c r="U368" s="1" t="s">
        <v>196</v>
      </c>
      <c r="V368" s="1" t="s">
        <v>196</v>
      </c>
      <c r="W368" s="1" t="s">
        <v>196</v>
      </c>
      <c r="X368" s="1" t="s">
        <v>196</v>
      </c>
      <c r="Y368" s="1" t="s">
        <v>196</v>
      </c>
      <c r="Z368" s="1" t="s">
        <v>196</v>
      </c>
      <c r="AA368" s="1" t="s">
        <v>726</v>
      </c>
      <c r="AB368" s="1" t="s">
        <v>707</v>
      </c>
      <c r="AC368" s="1" t="s">
        <v>754</v>
      </c>
      <c r="AD368" s="1" t="s">
        <v>2389</v>
      </c>
      <c r="AE368" s="1" t="s">
        <v>2393</v>
      </c>
      <c r="AF368" s="1" t="s">
        <v>276</v>
      </c>
      <c r="AG368" s="1" t="s">
        <v>196</v>
      </c>
      <c r="AH368" s="1" t="s">
        <v>196</v>
      </c>
      <c r="AI368" s="1" t="s">
        <v>2394</v>
      </c>
      <c r="AJ368" s="1" t="s">
        <v>276</v>
      </c>
      <c r="AK368" s="1" t="s">
        <v>196</v>
      </c>
      <c r="AL368" s="1" t="s">
        <v>196</v>
      </c>
      <c r="AM368" s="1">
        <v>50</v>
      </c>
      <c r="AN368" s="1">
        <v>50</v>
      </c>
      <c r="AO368" s="1">
        <v>50</v>
      </c>
      <c r="AP368" s="1">
        <v>50</v>
      </c>
      <c r="AQ368" s="1">
        <v>50</v>
      </c>
      <c r="AR368" s="228">
        <v>46204</v>
      </c>
      <c r="AS368" s="228">
        <v>46204</v>
      </c>
      <c r="AT368" s="228">
        <v>46204</v>
      </c>
      <c r="AU368" s="228">
        <v>46204</v>
      </c>
      <c r="AV368" s="1" t="s">
        <v>166</v>
      </c>
      <c r="AW368" s="1" t="s">
        <v>196</v>
      </c>
      <c r="AX368" s="1" t="s">
        <v>196</v>
      </c>
      <c r="AY368" s="1" t="s">
        <v>764</v>
      </c>
      <c r="AZ368" s="1" t="s">
        <v>765</v>
      </c>
      <c r="BA368" s="1" t="s">
        <v>196</v>
      </c>
      <c r="BB368" s="228">
        <v>46204</v>
      </c>
      <c r="BC368" s="228">
        <v>46204</v>
      </c>
      <c r="BD368" s="1" t="s">
        <v>712</v>
      </c>
      <c r="BE368" s="228">
        <v>46204</v>
      </c>
      <c r="BF368" s="1" t="s">
        <v>712</v>
      </c>
      <c r="BG368" s="228">
        <v>46204</v>
      </c>
      <c r="BH368" s="1">
        <v>50</v>
      </c>
      <c r="BI368" s="1">
        <v>50</v>
      </c>
      <c r="BJ368" s="1" t="s">
        <v>2395</v>
      </c>
      <c r="BK368" s="1" t="s">
        <v>196</v>
      </c>
      <c r="BL368" s="1" t="s">
        <v>196</v>
      </c>
      <c r="BM368" s="1" t="s">
        <v>196</v>
      </c>
      <c r="BN368" s="1" t="s">
        <v>196</v>
      </c>
      <c r="BO368" s="1" t="s">
        <v>196</v>
      </c>
      <c r="BP368" s="1" t="s">
        <v>196</v>
      </c>
      <c r="BQ368" s="1" t="s">
        <v>196</v>
      </c>
      <c r="BR368" s="1" t="s">
        <v>196</v>
      </c>
      <c r="BS368" s="1" t="s">
        <v>196</v>
      </c>
      <c r="BT368" s="1" t="s">
        <v>2393</v>
      </c>
      <c r="BU368" s="1" t="s">
        <v>196</v>
      </c>
      <c r="BV368" s="1" t="s">
        <v>196</v>
      </c>
      <c r="BW368" s="1" t="s">
        <v>196</v>
      </c>
      <c r="BX368" s="1" t="s">
        <v>196</v>
      </c>
      <c r="BY368" s="1" t="s">
        <v>196</v>
      </c>
      <c r="BZ368" s="1" t="s">
        <v>196</v>
      </c>
      <c r="CA368" s="1" t="s">
        <v>196</v>
      </c>
      <c r="CB368" s="1" t="s">
        <v>196</v>
      </c>
      <c r="CC368" s="1" t="s">
        <v>196</v>
      </c>
      <c r="CD368" s="1" t="s">
        <v>2396</v>
      </c>
      <c r="CE368" s="1" t="s">
        <v>196</v>
      </c>
      <c r="CF368" s="1" t="s">
        <v>196</v>
      </c>
      <c r="CG368" s="1" t="s">
        <v>196</v>
      </c>
      <c r="CH368" s="1" t="s">
        <v>196</v>
      </c>
      <c r="CI368" s="1" t="s">
        <v>196</v>
      </c>
      <c r="CJ368" s="1" t="s">
        <v>196</v>
      </c>
      <c r="CK368" s="1" t="s">
        <v>196</v>
      </c>
      <c r="CL368" s="1" t="s">
        <v>196</v>
      </c>
      <c r="CM368" s="1" t="s">
        <v>196</v>
      </c>
      <c r="CN368" s="1" t="s">
        <v>2394</v>
      </c>
      <c r="CO368" s="1" t="s">
        <v>196</v>
      </c>
      <c r="CP368" s="1" t="s">
        <v>196</v>
      </c>
      <c r="CQ368" s="1" t="s">
        <v>196</v>
      </c>
      <c r="CR368" s="1" t="s">
        <v>196</v>
      </c>
      <c r="CS368" s="1" t="s">
        <v>196</v>
      </c>
      <c r="CT368" s="1" t="s">
        <v>196</v>
      </c>
      <c r="CU368" s="1" t="s">
        <v>196</v>
      </c>
      <c r="CV368" s="1" t="s">
        <v>196</v>
      </c>
      <c r="CW368" s="1" t="s">
        <v>196</v>
      </c>
      <c r="CX368" s="1" t="s">
        <v>3221</v>
      </c>
      <c r="CY368" s="1" t="s">
        <v>3222</v>
      </c>
      <c r="CZ368" s="1" t="s">
        <v>3222</v>
      </c>
      <c r="DA368" s="1" t="s">
        <v>3225</v>
      </c>
      <c r="DB368" s="1" t="s">
        <v>3270</v>
      </c>
      <c r="DC368" s="1" t="s">
        <v>707</v>
      </c>
      <c r="DD368" s="1" t="s">
        <v>726</v>
      </c>
      <c r="DE368" s="1" t="s">
        <v>707</v>
      </c>
      <c r="DF368" s="1" t="s">
        <v>796</v>
      </c>
      <c r="DG368" s="1" t="s">
        <v>797</v>
      </c>
    </row>
    <row r="369" spans="1:111">
      <c r="A369" s="232" t="s">
        <v>4537</v>
      </c>
      <c r="B369" s="1" t="s">
        <v>699</v>
      </c>
      <c r="C369" s="1" t="s">
        <v>700</v>
      </c>
      <c r="D369" s="1" t="s">
        <v>818</v>
      </c>
      <c r="E369" s="1" t="s">
        <v>819</v>
      </c>
      <c r="F369" s="1" t="s">
        <v>820</v>
      </c>
      <c r="G369" s="1" t="s">
        <v>166</v>
      </c>
      <c r="H369" s="228">
        <v>46204</v>
      </c>
      <c r="I369" s="1" t="s">
        <v>2085</v>
      </c>
      <c r="J369" s="1" t="s">
        <v>2397</v>
      </c>
      <c r="K369" s="1" t="s">
        <v>1389</v>
      </c>
      <c r="L369" s="1" t="s">
        <v>796</v>
      </c>
      <c r="M369" s="1" t="s">
        <v>797</v>
      </c>
      <c r="N369" s="1" t="s">
        <v>776</v>
      </c>
      <c r="O369" s="1" t="s">
        <v>777</v>
      </c>
      <c r="P369" s="1" t="s">
        <v>196</v>
      </c>
      <c r="Q369" s="1" t="s">
        <v>196</v>
      </c>
      <c r="R369" s="229">
        <v>0</v>
      </c>
      <c r="S369" s="229">
        <v>0.70833333333333337</v>
      </c>
      <c r="T369" s="1" t="s">
        <v>707</v>
      </c>
      <c r="U369" s="1" t="s">
        <v>196</v>
      </c>
      <c r="V369" s="1" t="s">
        <v>196</v>
      </c>
      <c r="W369" s="1" t="s">
        <v>196</v>
      </c>
      <c r="X369" s="1" t="s">
        <v>196</v>
      </c>
      <c r="Y369" s="1" t="s">
        <v>196</v>
      </c>
      <c r="Z369" s="1" t="s">
        <v>196</v>
      </c>
      <c r="AA369" s="1" t="s">
        <v>751</v>
      </c>
      <c r="AB369" s="1" t="s">
        <v>707</v>
      </c>
      <c r="AC369" s="1" t="s">
        <v>1070</v>
      </c>
      <c r="AD369" s="1" t="s">
        <v>2398</v>
      </c>
      <c r="AE369" s="1" t="s">
        <v>948</v>
      </c>
      <c r="AF369" s="1" t="s">
        <v>196</v>
      </c>
      <c r="AG369" s="1" t="s">
        <v>152</v>
      </c>
      <c r="AH369" s="1" t="s">
        <v>196</v>
      </c>
      <c r="AI369" s="1" t="s">
        <v>196</v>
      </c>
      <c r="AJ369" s="1" t="s">
        <v>196</v>
      </c>
      <c r="AK369" s="1" t="s">
        <v>196</v>
      </c>
      <c r="AL369" s="1" t="s">
        <v>196</v>
      </c>
      <c r="AM369" s="1">
        <v>1940</v>
      </c>
      <c r="AN369" s="1">
        <v>1940</v>
      </c>
      <c r="AO369" s="1">
        <v>1164</v>
      </c>
      <c r="AP369" s="1">
        <v>1164</v>
      </c>
      <c r="AQ369" s="1">
        <v>1164</v>
      </c>
      <c r="AR369" s="228">
        <v>46209</v>
      </c>
      <c r="AS369" s="228">
        <v>46211</v>
      </c>
      <c r="AT369" s="228">
        <v>46204</v>
      </c>
      <c r="AU369" s="228">
        <v>46205</v>
      </c>
      <c r="AV369" s="1" t="s">
        <v>829</v>
      </c>
      <c r="AW369" s="1" t="s">
        <v>196</v>
      </c>
      <c r="AX369" s="1" t="s">
        <v>196</v>
      </c>
      <c r="AY369" s="1" t="s">
        <v>764</v>
      </c>
      <c r="AZ369" s="1" t="s">
        <v>765</v>
      </c>
      <c r="BA369" s="1" t="s">
        <v>196</v>
      </c>
      <c r="BB369" s="228">
        <v>46211</v>
      </c>
      <c r="BC369" s="228">
        <v>46211</v>
      </c>
      <c r="BD369" s="1" t="s">
        <v>712</v>
      </c>
      <c r="BE369" s="228">
        <v>46206</v>
      </c>
      <c r="BF369" s="1" t="s">
        <v>712</v>
      </c>
      <c r="BG369" s="228">
        <v>46206</v>
      </c>
      <c r="BH369" s="1">
        <v>1940</v>
      </c>
      <c r="BI369" s="1">
        <v>1940</v>
      </c>
      <c r="BJ369" s="1" t="s">
        <v>949</v>
      </c>
      <c r="BK369" s="1" t="s">
        <v>196</v>
      </c>
      <c r="BL369" s="1" t="s">
        <v>196</v>
      </c>
      <c r="BM369" s="1" t="s">
        <v>196</v>
      </c>
      <c r="BN369" s="1" t="s">
        <v>196</v>
      </c>
      <c r="BO369" s="1" t="s">
        <v>196</v>
      </c>
      <c r="BP369" s="1" t="s">
        <v>196</v>
      </c>
      <c r="BQ369" s="1" t="s">
        <v>196</v>
      </c>
      <c r="BR369" s="1" t="s">
        <v>196</v>
      </c>
      <c r="BS369" s="1" t="s">
        <v>196</v>
      </c>
      <c r="BT369" s="1" t="s">
        <v>948</v>
      </c>
      <c r="BU369" s="1" t="s">
        <v>196</v>
      </c>
      <c r="BV369" s="1" t="s">
        <v>196</v>
      </c>
      <c r="BW369" s="1" t="s">
        <v>196</v>
      </c>
      <c r="BX369" s="1" t="s">
        <v>196</v>
      </c>
      <c r="BY369" s="1" t="s">
        <v>196</v>
      </c>
      <c r="BZ369" s="1" t="s">
        <v>196</v>
      </c>
      <c r="CA369" s="1" t="s">
        <v>196</v>
      </c>
      <c r="CB369" s="1" t="s">
        <v>196</v>
      </c>
      <c r="CC369" s="1" t="s">
        <v>196</v>
      </c>
      <c r="CD369" s="1" t="s">
        <v>854</v>
      </c>
      <c r="CE369" s="1" t="s">
        <v>854</v>
      </c>
      <c r="CF369" s="1" t="s">
        <v>196</v>
      </c>
      <c r="CG369" s="1" t="s">
        <v>196</v>
      </c>
      <c r="CH369" s="1" t="s">
        <v>196</v>
      </c>
      <c r="CI369" s="1" t="s">
        <v>196</v>
      </c>
      <c r="CJ369" s="1" t="s">
        <v>196</v>
      </c>
      <c r="CK369" s="1" t="s">
        <v>196</v>
      </c>
      <c r="CL369" s="1" t="s">
        <v>196</v>
      </c>
      <c r="CM369" s="1" t="s">
        <v>196</v>
      </c>
      <c r="CN369" s="1" t="s">
        <v>853</v>
      </c>
      <c r="CO369" s="1" t="s">
        <v>853</v>
      </c>
      <c r="CP369" s="1" t="s">
        <v>196</v>
      </c>
      <c r="CQ369" s="1" t="s">
        <v>196</v>
      </c>
      <c r="CR369" s="1" t="s">
        <v>196</v>
      </c>
      <c r="CS369" s="1" t="s">
        <v>196</v>
      </c>
      <c r="CT369" s="1" t="s">
        <v>196</v>
      </c>
      <c r="CU369" s="1" t="s">
        <v>196</v>
      </c>
      <c r="CV369" s="1" t="s">
        <v>196</v>
      </c>
      <c r="CW369" s="1" t="s">
        <v>196</v>
      </c>
      <c r="CX369" s="1" t="s">
        <v>3221</v>
      </c>
      <c r="CY369" s="1" t="s">
        <v>3222</v>
      </c>
      <c r="CZ369" s="1" t="s">
        <v>3222</v>
      </c>
      <c r="DA369" s="1" t="s">
        <v>3314</v>
      </c>
      <c r="DB369" s="1" t="s">
        <v>3224</v>
      </c>
      <c r="DC369" s="1" t="s">
        <v>707</v>
      </c>
      <c r="DD369" s="1" t="s">
        <v>751</v>
      </c>
      <c r="DE369" s="1" t="s">
        <v>707</v>
      </c>
      <c r="DF369" s="1" t="s">
        <v>796</v>
      </c>
      <c r="DG369" s="1" t="s">
        <v>797</v>
      </c>
    </row>
    <row r="370" spans="1:111">
      <c r="A370" s="232" t="s">
        <v>4537</v>
      </c>
      <c r="B370" s="1" t="s">
        <v>699</v>
      </c>
      <c r="C370" s="1" t="s">
        <v>700</v>
      </c>
      <c r="D370" s="1" t="s">
        <v>818</v>
      </c>
      <c r="E370" s="1" t="s">
        <v>819</v>
      </c>
      <c r="F370" s="1" t="s">
        <v>820</v>
      </c>
      <c r="G370" s="1" t="s">
        <v>166</v>
      </c>
      <c r="H370" s="228">
        <v>46204</v>
      </c>
      <c r="I370" s="1" t="s">
        <v>260</v>
      </c>
      <c r="J370" s="1" t="s">
        <v>2358</v>
      </c>
      <c r="K370" s="1" t="s">
        <v>1279</v>
      </c>
      <c r="L370" s="1" t="s">
        <v>796</v>
      </c>
      <c r="M370" s="1" t="s">
        <v>797</v>
      </c>
      <c r="N370" s="1" t="s">
        <v>776</v>
      </c>
      <c r="O370" s="1" t="s">
        <v>777</v>
      </c>
      <c r="P370" s="1" t="s">
        <v>196</v>
      </c>
      <c r="Q370" s="1" t="s">
        <v>196</v>
      </c>
      <c r="R370" s="229">
        <v>0</v>
      </c>
      <c r="S370" s="229">
        <v>0.70833333333333337</v>
      </c>
      <c r="T370" s="1" t="s">
        <v>707</v>
      </c>
      <c r="U370" s="1" t="s">
        <v>196</v>
      </c>
      <c r="V370" s="1" t="s">
        <v>196</v>
      </c>
      <c r="W370" s="1" t="s">
        <v>196</v>
      </c>
      <c r="X370" s="1" t="s">
        <v>196</v>
      </c>
      <c r="Y370" s="1" t="s">
        <v>196</v>
      </c>
      <c r="Z370" s="1" t="s">
        <v>196</v>
      </c>
      <c r="AA370" s="1" t="s">
        <v>707</v>
      </c>
      <c r="AB370" s="1" t="s">
        <v>707</v>
      </c>
      <c r="AC370" s="1" t="s">
        <v>707</v>
      </c>
      <c r="AD370" s="1" t="s">
        <v>707</v>
      </c>
      <c r="AE370" s="1" t="s">
        <v>196</v>
      </c>
      <c r="AF370" s="1" t="s">
        <v>196</v>
      </c>
      <c r="AG370" s="1" t="s">
        <v>196</v>
      </c>
      <c r="AH370" s="1" t="s">
        <v>196</v>
      </c>
      <c r="AI370" s="1" t="s">
        <v>1519</v>
      </c>
      <c r="AJ370" s="1" t="s">
        <v>276</v>
      </c>
      <c r="AK370" s="1" t="s">
        <v>196</v>
      </c>
      <c r="AL370" s="1" t="s">
        <v>78</v>
      </c>
      <c r="AM370" s="1">
        <v>117</v>
      </c>
      <c r="AN370" s="1">
        <v>30</v>
      </c>
      <c r="AO370" s="1">
        <v>30</v>
      </c>
      <c r="AP370" s="1">
        <v>30</v>
      </c>
      <c r="AQ370" s="1">
        <v>30</v>
      </c>
      <c r="AR370" s="228">
        <v>46204</v>
      </c>
      <c r="AS370" s="228">
        <v>46210</v>
      </c>
      <c r="AT370" s="228">
        <v>46204</v>
      </c>
      <c r="AU370" s="228">
        <v>46204</v>
      </c>
      <c r="AV370" s="1" t="s">
        <v>487</v>
      </c>
      <c r="AW370" s="1" t="s">
        <v>196</v>
      </c>
      <c r="AX370" s="1" t="s">
        <v>196</v>
      </c>
      <c r="AY370" s="1" t="s">
        <v>710</v>
      </c>
      <c r="AZ370" s="1" t="s">
        <v>711</v>
      </c>
      <c r="BA370" s="1" t="s">
        <v>196</v>
      </c>
      <c r="BB370" s="228">
        <v>46210</v>
      </c>
      <c r="BC370" s="228">
        <v>46210</v>
      </c>
      <c r="BD370" s="1" t="s">
        <v>712</v>
      </c>
      <c r="BE370" s="228">
        <v>46204</v>
      </c>
      <c r="BF370" s="1" t="s">
        <v>712</v>
      </c>
      <c r="BG370" s="228">
        <v>46206</v>
      </c>
      <c r="BH370" s="1">
        <v>30</v>
      </c>
      <c r="BI370" s="1">
        <v>30</v>
      </c>
      <c r="BJ370" s="1" t="s">
        <v>2360</v>
      </c>
      <c r="BK370" s="1" t="s">
        <v>1518</v>
      </c>
      <c r="BL370" s="1" t="s">
        <v>196</v>
      </c>
      <c r="BM370" s="1" t="s">
        <v>196</v>
      </c>
      <c r="BN370" s="1" t="s">
        <v>196</v>
      </c>
      <c r="BO370" s="1" t="s">
        <v>196</v>
      </c>
      <c r="BP370" s="1" t="s">
        <v>196</v>
      </c>
      <c r="BQ370" s="1" t="s">
        <v>196</v>
      </c>
      <c r="BR370" s="1" t="s">
        <v>196</v>
      </c>
      <c r="BS370" s="1" t="s">
        <v>196</v>
      </c>
      <c r="BT370" s="1" t="s">
        <v>2361</v>
      </c>
      <c r="BU370" s="1" t="s">
        <v>2362</v>
      </c>
      <c r="BV370" s="1" t="s">
        <v>196</v>
      </c>
      <c r="BW370" s="1" t="s">
        <v>196</v>
      </c>
      <c r="BX370" s="1" t="s">
        <v>196</v>
      </c>
      <c r="BY370" s="1" t="s">
        <v>196</v>
      </c>
      <c r="BZ370" s="1" t="s">
        <v>196</v>
      </c>
      <c r="CA370" s="1" t="s">
        <v>196</v>
      </c>
      <c r="CB370" s="1" t="s">
        <v>196</v>
      </c>
      <c r="CC370" s="1" t="s">
        <v>196</v>
      </c>
      <c r="CD370" s="1" t="s">
        <v>2275</v>
      </c>
      <c r="CE370" s="1" t="s">
        <v>196</v>
      </c>
      <c r="CF370" s="1" t="s">
        <v>196</v>
      </c>
      <c r="CG370" s="1" t="s">
        <v>196</v>
      </c>
      <c r="CH370" s="1" t="s">
        <v>196</v>
      </c>
      <c r="CI370" s="1" t="s">
        <v>196</v>
      </c>
      <c r="CJ370" s="1" t="s">
        <v>196</v>
      </c>
      <c r="CK370" s="1" t="s">
        <v>196</v>
      </c>
      <c r="CL370" s="1" t="s">
        <v>196</v>
      </c>
      <c r="CM370" s="1" t="s">
        <v>196</v>
      </c>
      <c r="CN370" s="1" t="s">
        <v>1519</v>
      </c>
      <c r="CO370" s="1" t="s">
        <v>196</v>
      </c>
      <c r="CP370" s="1" t="s">
        <v>196</v>
      </c>
      <c r="CQ370" s="1" t="s">
        <v>196</v>
      </c>
      <c r="CR370" s="1" t="s">
        <v>196</v>
      </c>
      <c r="CS370" s="1" t="s">
        <v>196</v>
      </c>
      <c r="CT370" s="1" t="s">
        <v>196</v>
      </c>
      <c r="CU370" s="1" t="s">
        <v>196</v>
      </c>
      <c r="CV370" s="1" t="s">
        <v>196</v>
      </c>
      <c r="CW370" s="1" t="s">
        <v>196</v>
      </c>
      <c r="CX370" s="1" t="s">
        <v>3221</v>
      </c>
      <c r="CY370" s="1" t="s">
        <v>3222</v>
      </c>
      <c r="CZ370" s="1" t="s">
        <v>3222</v>
      </c>
      <c r="DA370" s="1" t="s">
        <v>3224</v>
      </c>
      <c r="DB370" s="1" t="s">
        <v>3224</v>
      </c>
      <c r="DC370" s="1" t="s">
        <v>707</v>
      </c>
      <c r="DD370" s="1" t="s">
        <v>707</v>
      </c>
      <c r="DE370" s="1" t="s">
        <v>707</v>
      </c>
      <c r="DF370" s="1" t="s">
        <v>796</v>
      </c>
      <c r="DG370" s="1" t="s">
        <v>797</v>
      </c>
    </row>
    <row r="371" spans="1:111">
      <c r="A371" s="232" t="s">
        <v>4537</v>
      </c>
      <c r="B371" s="1" t="s">
        <v>699</v>
      </c>
      <c r="C371" s="1" t="s">
        <v>700</v>
      </c>
      <c r="D371" s="1" t="s">
        <v>818</v>
      </c>
      <c r="E371" s="1" t="s">
        <v>819</v>
      </c>
      <c r="F371" s="1" t="s">
        <v>820</v>
      </c>
      <c r="G371" s="1" t="s">
        <v>166</v>
      </c>
      <c r="H371" s="228">
        <v>46204</v>
      </c>
      <c r="I371" s="1" t="s">
        <v>129</v>
      </c>
      <c r="J371" s="1" t="s">
        <v>2363</v>
      </c>
      <c r="K371" s="1" t="s">
        <v>1293</v>
      </c>
      <c r="L371" s="1" t="s">
        <v>796</v>
      </c>
      <c r="M371" s="1" t="s">
        <v>797</v>
      </c>
      <c r="N371" s="1" t="s">
        <v>776</v>
      </c>
      <c r="O371" s="1" t="s">
        <v>777</v>
      </c>
      <c r="P371" s="1" t="s">
        <v>196</v>
      </c>
      <c r="Q371" s="1" t="s">
        <v>196</v>
      </c>
      <c r="R371" s="229">
        <v>0</v>
      </c>
      <c r="S371" s="229">
        <v>0.64375000000000004</v>
      </c>
      <c r="T371" s="1" t="s">
        <v>707</v>
      </c>
      <c r="U371" s="1" t="s">
        <v>196</v>
      </c>
      <c r="V371" s="1" t="s">
        <v>196</v>
      </c>
      <c r="W371" s="1" t="s">
        <v>196</v>
      </c>
      <c r="X371" s="1" t="s">
        <v>196</v>
      </c>
      <c r="Y371" s="1" t="s">
        <v>196</v>
      </c>
      <c r="Z371" s="1" t="s">
        <v>196</v>
      </c>
      <c r="AA371" s="1" t="s">
        <v>737</v>
      </c>
      <c r="AB371" s="1" t="s">
        <v>708</v>
      </c>
      <c r="AC371" s="1" t="s">
        <v>1154</v>
      </c>
      <c r="AD371" s="1" t="s">
        <v>2399</v>
      </c>
      <c r="AE371" s="1" t="s">
        <v>2365</v>
      </c>
      <c r="AF371" s="1" t="s">
        <v>276</v>
      </c>
      <c r="AG371" s="1" t="s">
        <v>196</v>
      </c>
      <c r="AH371" s="1" t="s">
        <v>105</v>
      </c>
      <c r="AI371" s="1" t="s">
        <v>807</v>
      </c>
      <c r="AJ371" s="1" t="s">
        <v>276</v>
      </c>
      <c r="AK371" s="1" t="s">
        <v>196</v>
      </c>
      <c r="AL371" s="1" t="s">
        <v>122</v>
      </c>
      <c r="AM371" s="1">
        <v>3000</v>
      </c>
      <c r="AN371" s="1">
        <v>3600</v>
      </c>
      <c r="AO371" s="1">
        <v>3600</v>
      </c>
      <c r="AP371" s="1">
        <v>3600</v>
      </c>
      <c r="AQ371" s="1">
        <v>3000</v>
      </c>
      <c r="AR371" s="228">
        <v>46204</v>
      </c>
      <c r="AS371" s="228">
        <v>46216</v>
      </c>
      <c r="AT371" s="228">
        <v>46204</v>
      </c>
      <c r="AU371" s="228">
        <v>46204</v>
      </c>
      <c r="AV371" s="1" t="s">
        <v>2054</v>
      </c>
      <c r="AW371" s="1" t="s">
        <v>196</v>
      </c>
      <c r="AX371" s="1" t="s">
        <v>196</v>
      </c>
      <c r="AY371" s="1" t="s">
        <v>710</v>
      </c>
      <c r="AZ371" s="1" t="s">
        <v>711</v>
      </c>
      <c r="BA371" s="1" t="s">
        <v>196</v>
      </c>
      <c r="BB371" s="228">
        <v>46217</v>
      </c>
      <c r="BC371" s="228">
        <v>46216</v>
      </c>
      <c r="BD371" s="1" t="s">
        <v>712</v>
      </c>
      <c r="BE371" s="228">
        <v>46204</v>
      </c>
      <c r="BF371" s="1" t="s">
        <v>712</v>
      </c>
      <c r="BG371" s="228">
        <v>46217</v>
      </c>
      <c r="BH371" s="1">
        <v>3600</v>
      </c>
      <c r="BI371" s="1">
        <v>3000</v>
      </c>
      <c r="BJ371" s="1" t="s">
        <v>2366</v>
      </c>
      <c r="BK371" s="1" t="s">
        <v>196</v>
      </c>
      <c r="BL371" s="1" t="s">
        <v>196</v>
      </c>
      <c r="BM371" s="1" t="s">
        <v>196</v>
      </c>
      <c r="BN371" s="1" t="s">
        <v>196</v>
      </c>
      <c r="BO371" s="1" t="s">
        <v>196</v>
      </c>
      <c r="BP371" s="1" t="s">
        <v>196</v>
      </c>
      <c r="BQ371" s="1" t="s">
        <v>196</v>
      </c>
      <c r="BR371" s="1" t="s">
        <v>196</v>
      </c>
      <c r="BS371" s="1" t="s">
        <v>196</v>
      </c>
      <c r="BT371" s="1" t="s">
        <v>2365</v>
      </c>
      <c r="BU371" s="1" t="s">
        <v>196</v>
      </c>
      <c r="BV371" s="1" t="s">
        <v>196</v>
      </c>
      <c r="BW371" s="1" t="s">
        <v>196</v>
      </c>
      <c r="BX371" s="1" t="s">
        <v>196</v>
      </c>
      <c r="BY371" s="1" t="s">
        <v>196</v>
      </c>
      <c r="BZ371" s="1" t="s">
        <v>196</v>
      </c>
      <c r="CA371" s="1" t="s">
        <v>196</v>
      </c>
      <c r="CB371" s="1" t="s">
        <v>196</v>
      </c>
      <c r="CC371" s="1" t="s">
        <v>196</v>
      </c>
      <c r="CD371" s="1" t="s">
        <v>809</v>
      </c>
      <c r="CE371" s="1" t="s">
        <v>196</v>
      </c>
      <c r="CF371" s="1" t="s">
        <v>196</v>
      </c>
      <c r="CG371" s="1" t="s">
        <v>196</v>
      </c>
      <c r="CH371" s="1" t="s">
        <v>196</v>
      </c>
      <c r="CI371" s="1" t="s">
        <v>196</v>
      </c>
      <c r="CJ371" s="1" t="s">
        <v>196</v>
      </c>
      <c r="CK371" s="1" t="s">
        <v>196</v>
      </c>
      <c r="CL371" s="1" t="s">
        <v>196</v>
      </c>
      <c r="CM371" s="1" t="s">
        <v>196</v>
      </c>
      <c r="CN371" s="1" t="s">
        <v>807</v>
      </c>
      <c r="CO371" s="1" t="s">
        <v>196</v>
      </c>
      <c r="CP371" s="1" t="s">
        <v>196</v>
      </c>
      <c r="CQ371" s="1" t="s">
        <v>196</v>
      </c>
      <c r="CR371" s="1" t="s">
        <v>196</v>
      </c>
      <c r="CS371" s="1" t="s">
        <v>196</v>
      </c>
      <c r="CT371" s="1" t="s">
        <v>196</v>
      </c>
      <c r="CU371" s="1" t="s">
        <v>196</v>
      </c>
      <c r="CV371" s="1" t="s">
        <v>196</v>
      </c>
      <c r="CW371" s="1" t="s">
        <v>196</v>
      </c>
      <c r="CX371" s="1" t="s">
        <v>3221</v>
      </c>
      <c r="CY371" s="1" t="s">
        <v>3222</v>
      </c>
      <c r="CZ371" s="1" t="s">
        <v>3222</v>
      </c>
      <c r="DA371" s="1" t="s">
        <v>3289</v>
      </c>
      <c r="DB371" s="1" t="s">
        <v>3314</v>
      </c>
      <c r="DC371" s="1" t="s">
        <v>708</v>
      </c>
      <c r="DD371" s="1" t="s">
        <v>737</v>
      </c>
      <c r="DE371" s="1" t="s">
        <v>707</v>
      </c>
      <c r="DF371" s="1" t="s">
        <v>796</v>
      </c>
      <c r="DG371" s="1" t="s">
        <v>797</v>
      </c>
    </row>
    <row r="372" spans="1:111">
      <c r="A372" s="232" t="s">
        <v>4537</v>
      </c>
      <c r="B372" s="1" t="s">
        <v>699</v>
      </c>
      <c r="C372" s="1" t="s">
        <v>700</v>
      </c>
      <c r="D372" s="1" t="s">
        <v>818</v>
      </c>
      <c r="E372" s="1" t="s">
        <v>819</v>
      </c>
      <c r="F372" s="1" t="s">
        <v>783</v>
      </c>
      <c r="G372" s="1" t="s">
        <v>42</v>
      </c>
      <c r="H372" s="228">
        <v>46204</v>
      </c>
      <c r="I372" s="1" t="s">
        <v>2217</v>
      </c>
      <c r="J372" s="1" t="s">
        <v>2439</v>
      </c>
      <c r="K372" s="1" t="s">
        <v>2440</v>
      </c>
      <c r="L372" s="1" t="s">
        <v>796</v>
      </c>
      <c r="M372" s="1" t="s">
        <v>797</v>
      </c>
      <c r="N372" s="1" t="s">
        <v>776</v>
      </c>
      <c r="O372" s="1" t="s">
        <v>777</v>
      </c>
      <c r="P372" s="1" t="s">
        <v>196</v>
      </c>
      <c r="Q372" s="1" t="s">
        <v>196</v>
      </c>
      <c r="R372" s="229">
        <v>0</v>
      </c>
      <c r="S372" s="229">
        <v>0.3888888888888889</v>
      </c>
      <c r="T372" s="1" t="s">
        <v>707</v>
      </c>
      <c r="U372" s="1" t="s">
        <v>196</v>
      </c>
      <c r="V372" s="1" t="s">
        <v>196</v>
      </c>
      <c r="W372" s="1" t="s">
        <v>196</v>
      </c>
      <c r="X372" s="1" t="s">
        <v>196</v>
      </c>
      <c r="Y372" s="1" t="s">
        <v>196</v>
      </c>
      <c r="Z372" s="1" t="s">
        <v>196</v>
      </c>
      <c r="AA372" s="1" t="s">
        <v>707</v>
      </c>
      <c r="AB372" s="1" t="s">
        <v>707</v>
      </c>
      <c r="AC372" s="1" t="s">
        <v>744</v>
      </c>
      <c r="AD372" s="1" t="s">
        <v>751</v>
      </c>
      <c r="AE372" s="1" t="s">
        <v>196</v>
      </c>
      <c r="AF372" s="1" t="s">
        <v>196</v>
      </c>
      <c r="AG372" s="1" t="s">
        <v>196</v>
      </c>
      <c r="AH372" s="1" t="s">
        <v>196</v>
      </c>
      <c r="AI372" s="1" t="s">
        <v>2441</v>
      </c>
      <c r="AJ372" s="1" t="s">
        <v>276</v>
      </c>
      <c r="AK372" s="1" t="s">
        <v>13</v>
      </c>
      <c r="AL372" s="1" t="s">
        <v>196</v>
      </c>
      <c r="AM372" s="1">
        <v>200</v>
      </c>
      <c r="AN372" s="1">
        <v>200</v>
      </c>
      <c r="AO372" s="1">
        <v>200</v>
      </c>
      <c r="AP372" s="1">
        <v>200</v>
      </c>
      <c r="AQ372" s="1">
        <v>200</v>
      </c>
      <c r="AR372" s="228">
        <v>46204</v>
      </c>
      <c r="AS372" s="228">
        <v>46204</v>
      </c>
      <c r="AT372" s="228">
        <v>46204</v>
      </c>
      <c r="AU372" s="228">
        <v>46204</v>
      </c>
      <c r="AV372" s="1" t="s">
        <v>2442</v>
      </c>
      <c r="AW372" s="1" t="s">
        <v>196</v>
      </c>
      <c r="AX372" s="1" t="s">
        <v>196</v>
      </c>
      <c r="AY372" s="1" t="s">
        <v>764</v>
      </c>
      <c r="AZ372" s="1" t="s">
        <v>765</v>
      </c>
      <c r="BA372" s="1" t="s">
        <v>196</v>
      </c>
      <c r="BB372" s="228">
        <v>46204</v>
      </c>
      <c r="BC372" s="228">
        <v>46204</v>
      </c>
      <c r="BD372" s="1" t="s">
        <v>712</v>
      </c>
      <c r="BE372" s="228">
        <v>46204</v>
      </c>
      <c r="BF372" s="1" t="s">
        <v>712</v>
      </c>
      <c r="BG372" s="228">
        <v>46204</v>
      </c>
      <c r="BH372" s="1">
        <v>200</v>
      </c>
      <c r="BI372" s="1">
        <v>200</v>
      </c>
      <c r="BJ372" s="1" t="s">
        <v>2443</v>
      </c>
      <c r="BK372" s="1" t="s">
        <v>2444</v>
      </c>
      <c r="BL372" s="1" t="s">
        <v>196</v>
      </c>
      <c r="BM372" s="1" t="s">
        <v>196</v>
      </c>
      <c r="BN372" s="1" t="s">
        <v>196</v>
      </c>
      <c r="BO372" s="1" t="s">
        <v>196</v>
      </c>
      <c r="BP372" s="1" t="s">
        <v>196</v>
      </c>
      <c r="BQ372" s="1" t="s">
        <v>196</v>
      </c>
      <c r="BR372" s="1" t="s">
        <v>196</v>
      </c>
      <c r="BS372" s="1" t="s">
        <v>196</v>
      </c>
      <c r="BT372" s="1" t="s">
        <v>2445</v>
      </c>
      <c r="BU372" s="1" t="s">
        <v>2446</v>
      </c>
      <c r="BV372" s="1" t="s">
        <v>196</v>
      </c>
      <c r="BW372" s="1" t="s">
        <v>196</v>
      </c>
      <c r="BX372" s="1" t="s">
        <v>196</v>
      </c>
      <c r="BY372" s="1" t="s">
        <v>196</v>
      </c>
      <c r="BZ372" s="1" t="s">
        <v>196</v>
      </c>
      <c r="CA372" s="1" t="s">
        <v>196</v>
      </c>
      <c r="CB372" s="1" t="s">
        <v>196</v>
      </c>
      <c r="CC372" s="1" t="s">
        <v>196</v>
      </c>
      <c r="CD372" s="1" t="s">
        <v>2447</v>
      </c>
      <c r="CE372" s="1" t="s">
        <v>196</v>
      </c>
      <c r="CF372" s="1" t="s">
        <v>196</v>
      </c>
      <c r="CG372" s="1" t="s">
        <v>196</v>
      </c>
      <c r="CH372" s="1" t="s">
        <v>196</v>
      </c>
      <c r="CI372" s="1" t="s">
        <v>196</v>
      </c>
      <c r="CJ372" s="1" t="s">
        <v>196</v>
      </c>
      <c r="CK372" s="1" t="s">
        <v>196</v>
      </c>
      <c r="CL372" s="1" t="s">
        <v>196</v>
      </c>
      <c r="CM372" s="1" t="s">
        <v>196</v>
      </c>
      <c r="CN372" s="1" t="s">
        <v>2441</v>
      </c>
      <c r="CO372" s="1" t="s">
        <v>196</v>
      </c>
      <c r="CP372" s="1" t="s">
        <v>196</v>
      </c>
      <c r="CQ372" s="1" t="s">
        <v>196</v>
      </c>
      <c r="CR372" s="1" t="s">
        <v>196</v>
      </c>
      <c r="CS372" s="1" t="s">
        <v>196</v>
      </c>
      <c r="CT372" s="1" t="s">
        <v>196</v>
      </c>
      <c r="CU372" s="1" t="s">
        <v>196</v>
      </c>
      <c r="CV372" s="1" t="s">
        <v>196</v>
      </c>
      <c r="CW372" s="1" t="s">
        <v>196</v>
      </c>
      <c r="CX372" s="1" t="s">
        <v>3221</v>
      </c>
      <c r="CY372" s="1" t="s">
        <v>3222</v>
      </c>
      <c r="CZ372" s="1" t="s">
        <v>3222</v>
      </c>
      <c r="DA372" s="1" t="s">
        <v>3270</v>
      </c>
      <c r="DB372" s="1" t="s">
        <v>3271</v>
      </c>
      <c r="DC372" s="1" t="s">
        <v>707</v>
      </c>
      <c r="DD372" s="1" t="s">
        <v>707</v>
      </c>
      <c r="DE372" s="1" t="s">
        <v>707</v>
      </c>
      <c r="DF372" s="1" t="s">
        <v>796</v>
      </c>
      <c r="DG372" s="1" t="s">
        <v>797</v>
      </c>
    </row>
    <row r="373" spans="1:111">
      <c r="A373" s="232" t="s">
        <v>4537</v>
      </c>
      <c r="B373" s="1" t="s">
        <v>699</v>
      </c>
      <c r="C373" s="1" t="s">
        <v>700</v>
      </c>
      <c r="D373" s="1" t="s">
        <v>818</v>
      </c>
      <c r="E373" s="1" t="s">
        <v>819</v>
      </c>
      <c r="F373" s="1" t="s">
        <v>783</v>
      </c>
      <c r="G373" s="1" t="s">
        <v>42</v>
      </c>
      <c r="H373" s="228">
        <v>46204</v>
      </c>
      <c r="I373" s="1" t="s">
        <v>260</v>
      </c>
      <c r="J373" s="1" t="s">
        <v>2358</v>
      </c>
      <c r="K373" s="1" t="s">
        <v>1387</v>
      </c>
      <c r="L373" s="1" t="s">
        <v>796</v>
      </c>
      <c r="M373" s="1" t="s">
        <v>797</v>
      </c>
      <c r="N373" s="1" t="s">
        <v>776</v>
      </c>
      <c r="O373" s="1" t="s">
        <v>777</v>
      </c>
      <c r="P373" s="1" t="s">
        <v>196</v>
      </c>
      <c r="Q373" s="1" t="s">
        <v>196</v>
      </c>
      <c r="R373" s="229">
        <v>0</v>
      </c>
      <c r="S373" s="229">
        <v>0.45833333333333331</v>
      </c>
      <c r="T373" s="1" t="s">
        <v>707</v>
      </c>
      <c r="U373" s="1" t="s">
        <v>196</v>
      </c>
      <c r="V373" s="1" t="s">
        <v>196</v>
      </c>
      <c r="W373" s="1" t="s">
        <v>196</v>
      </c>
      <c r="X373" s="1" t="s">
        <v>196</v>
      </c>
      <c r="Y373" s="1" t="s">
        <v>196</v>
      </c>
      <c r="Z373" s="1" t="s">
        <v>196</v>
      </c>
      <c r="AA373" s="1" t="s">
        <v>737</v>
      </c>
      <c r="AB373" s="1" t="s">
        <v>707</v>
      </c>
      <c r="AC373" s="1" t="s">
        <v>916</v>
      </c>
      <c r="AD373" s="1" t="s">
        <v>2448</v>
      </c>
      <c r="AE373" s="1" t="s">
        <v>196</v>
      </c>
      <c r="AF373" s="1" t="s">
        <v>196</v>
      </c>
      <c r="AG373" s="1" t="s">
        <v>196</v>
      </c>
      <c r="AH373" s="1" t="s">
        <v>196</v>
      </c>
      <c r="AI373" s="1" t="s">
        <v>1519</v>
      </c>
      <c r="AJ373" s="1" t="s">
        <v>276</v>
      </c>
      <c r="AK373" s="1" t="s">
        <v>196</v>
      </c>
      <c r="AL373" s="1" t="s">
        <v>78</v>
      </c>
      <c r="AM373" s="1">
        <v>117</v>
      </c>
      <c r="AN373" s="1">
        <v>110</v>
      </c>
      <c r="AO373" s="1">
        <v>110</v>
      </c>
      <c r="AP373" s="1">
        <v>110</v>
      </c>
      <c r="AQ373" s="1">
        <v>30</v>
      </c>
      <c r="AR373" s="228">
        <v>46204</v>
      </c>
      <c r="AS373" s="228">
        <v>46210</v>
      </c>
      <c r="AT373" s="228">
        <v>46204</v>
      </c>
      <c r="AU373" s="228">
        <v>46204</v>
      </c>
      <c r="AV373" s="1" t="s">
        <v>487</v>
      </c>
      <c r="AW373" s="1" t="s">
        <v>196</v>
      </c>
      <c r="AX373" s="1" t="s">
        <v>196</v>
      </c>
      <c r="AY373" s="1" t="s">
        <v>710</v>
      </c>
      <c r="AZ373" s="1" t="s">
        <v>711</v>
      </c>
      <c r="BA373" s="1" t="s">
        <v>196</v>
      </c>
      <c r="BB373" s="228">
        <v>46210</v>
      </c>
      <c r="BC373" s="228">
        <v>46210</v>
      </c>
      <c r="BD373" s="1" t="s">
        <v>712</v>
      </c>
      <c r="BE373" s="228">
        <v>46209</v>
      </c>
      <c r="BF373" s="1" t="s">
        <v>712</v>
      </c>
      <c r="BG373" s="228">
        <v>46206</v>
      </c>
      <c r="BH373" s="1">
        <v>110</v>
      </c>
      <c r="BI373" s="1">
        <v>117</v>
      </c>
      <c r="BJ373" s="1" t="s">
        <v>2360</v>
      </c>
      <c r="BK373" s="1" t="s">
        <v>1518</v>
      </c>
      <c r="BL373" s="1" t="s">
        <v>196</v>
      </c>
      <c r="BM373" s="1" t="s">
        <v>196</v>
      </c>
      <c r="BN373" s="1" t="s">
        <v>196</v>
      </c>
      <c r="BO373" s="1" t="s">
        <v>196</v>
      </c>
      <c r="BP373" s="1" t="s">
        <v>196</v>
      </c>
      <c r="BQ373" s="1" t="s">
        <v>196</v>
      </c>
      <c r="BR373" s="1" t="s">
        <v>196</v>
      </c>
      <c r="BS373" s="1" t="s">
        <v>196</v>
      </c>
      <c r="BT373" s="1" t="s">
        <v>2361</v>
      </c>
      <c r="BU373" s="1" t="s">
        <v>2362</v>
      </c>
      <c r="BV373" s="1" t="s">
        <v>196</v>
      </c>
      <c r="BW373" s="1" t="s">
        <v>196</v>
      </c>
      <c r="BX373" s="1" t="s">
        <v>196</v>
      </c>
      <c r="BY373" s="1" t="s">
        <v>196</v>
      </c>
      <c r="BZ373" s="1" t="s">
        <v>196</v>
      </c>
      <c r="CA373" s="1" t="s">
        <v>196</v>
      </c>
      <c r="CB373" s="1" t="s">
        <v>196</v>
      </c>
      <c r="CC373" s="1" t="s">
        <v>196</v>
      </c>
      <c r="CD373" s="1" t="s">
        <v>2275</v>
      </c>
      <c r="CE373" s="1" t="s">
        <v>196</v>
      </c>
      <c r="CF373" s="1" t="s">
        <v>196</v>
      </c>
      <c r="CG373" s="1" t="s">
        <v>196</v>
      </c>
      <c r="CH373" s="1" t="s">
        <v>196</v>
      </c>
      <c r="CI373" s="1" t="s">
        <v>196</v>
      </c>
      <c r="CJ373" s="1" t="s">
        <v>196</v>
      </c>
      <c r="CK373" s="1" t="s">
        <v>196</v>
      </c>
      <c r="CL373" s="1" t="s">
        <v>196</v>
      </c>
      <c r="CM373" s="1" t="s">
        <v>196</v>
      </c>
      <c r="CN373" s="1" t="s">
        <v>1519</v>
      </c>
      <c r="CO373" s="1" t="s">
        <v>196</v>
      </c>
      <c r="CP373" s="1" t="s">
        <v>196</v>
      </c>
      <c r="CQ373" s="1" t="s">
        <v>196</v>
      </c>
      <c r="CR373" s="1" t="s">
        <v>196</v>
      </c>
      <c r="CS373" s="1" t="s">
        <v>196</v>
      </c>
      <c r="CT373" s="1" t="s">
        <v>196</v>
      </c>
      <c r="CU373" s="1" t="s">
        <v>196</v>
      </c>
      <c r="CV373" s="1" t="s">
        <v>196</v>
      </c>
      <c r="CW373" s="1" t="s">
        <v>196</v>
      </c>
      <c r="CX373" s="1" t="s">
        <v>3221</v>
      </c>
      <c r="CY373" s="1" t="s">
        <v>3222</v>
      </c>
      <c r="CZ373" s="1" t="s">
        <v>3222</v>
      </c>
      <c r="DA373" s="1" t="s">
        <v>3348</v>
      </c>
      <c r="DB373" s="1" t="s">
        <v>3289</v>
      </c>
      <c r="DC373" s="1" t="s">
        <v>707</v>
      </c>
      <c r="DD373" s="1" t="s">
        <v>737</v>
      </c>
      <c r="DE373" s="1" t="s">
        <v>707</v>
      </c>
      <c r="DF373" s="1" t="s">
        <v>796</v>
      </c>
      <c r="DG373" s="1" t="s">
        <v>797</v>
      </c>
    </row>
    <row r="374" spans="1:111">
      <c r="A374" s="232" t="s">
        <v>4537</v>
      </c>
      <c r="B374" s="1" t="s">
        <v>699</v>
      </c>
      <c r="C374" s="1" t="s">
        <v>700</v>
      </c>
      <c r="D374" s="1" t="s">
        <v>818</v>
      </c>
      <c r="E374" s="1" t="s">
        <v>819</v>
      </c>
      <c r="F374" s="1" t="s">
        <v>783</v>
      </c>
      <c r="G374" s="1" t="s">
        <v>42</v>
      </c>
      <c r="H374" s="228">
        <v>46204</v>
      </c>
      <c r="I374" s="1" t="s">
        <v>570</v>
      </c>
      <c r="J374" s="1" t="s">
        <v>2449</v>
      </c>
      <c r="K374" s="1" t="s">
        <v>2450</v>
      </c>
      <c r="L374" s="1" t="s">
        <v>796</v>
      </c>
      <c r="M374" s="1" t="s">
        <v>797</v>
      </c>
      <c r="N374" s="1" t="s">
        <v>776</v>
      </c>
      <c r="O374" s="1" t="s">
        <v>777</v>
      </c>
      <c r="P374" s="1" t="s">
        <v>196</v>
      </c>
      <c r="Q374" s="1" t="s">
        <v>196</v>
      </c>
      <c r="R374" s="229">
        <v>0</v>
      </c>
      <c r="S374" s="229">
        <v>0.4201388888888889</v>
      </c>
      <c r="T374" s="1" t="s">
        <v>707</v>
      </c>
      <c r="U374" s="1" t="s">
        <v>196</v>
      </c>
      <c r="V374" s="1" t="s">
        <v>196</v>
      </c>
      <c r="W374" s="1" t="s">
        <v>196</v>
      </c>
      <c r="X374" s="1" t="s">
        <v>196</v>
      </c>
      <c r="Y374" s="1" t="s">
        <v>196</v>
      </c>
      <c r="Z374" s="1" t="s">
        <v>196</v>
      </c>
      <c r="AA374" s="1" t="s">
        <v>707</v>
      </c>
      <c r="AB374" s="1" t="s">
        <v>707</v>
      </c>
      <c r="AC374" s="1" t="s">
        <v>754</v>
      </c>
      <c r="AD374" s="1" t="s">
        <v>2451</v>
      </c>
      <c r="AE374" s="1" t="s">
        <v>196</v>
      </c>
      <c r="AF374" s="1" t="s">
        <v>196</v>
      </c>
      <c r="AG374" s="1" t="s">
        <v>196</v>
      </c>
      <c r="AH374" s="1" t="s">
        <v>196</v>
      </c>
      <c r="AI374" s="1" t="s">
        <v>1294</v>
      </c>
      <c r="AJ374" s="1" t="s">
        <v>276</v>
      </c>
      <c r="AK374" s="1" t="s">
        <v>196</v>
      </c>
      <c r="AL374" s="1" t="s">
        <v>15</v>
      </c>
      <c r="AM374" s="1">
        <v>164</v>
      </c>
      <c r="AN374" s="1">
        <v>160</v>
      </c>
      <c r="AO374" s="1">
        <v>160</v>
      </c>
      <c r="AP374" s="1">
        <v>160</v>
      </c>
      <c r="AQ374" s="1">
        <v>20</v>
      </c>
      <c r="AR374" s="228">
        <v>46204</v>
      </c>
      <c r="AS374" s="228">
        <v>46210</v>
      </c>
      <c r="AT374" s="228">
        <v>46204</v>
      </c>
      <c r="AU374" s="228">
        <v>46204</v>
      </c>
      <c r="AV374" s="1" t="s">
        <v>42</v>
      </c>
      <c r="AW374" s="1" t="s">
        <v>196</v>
      </c>
      <c r="AX374" s="1" t="s">
        <v>196</v>
      </c>
      <c r="AY374" s="1" t="s">
        <v>710</v>
      </c>
      <c r="AZ374" s="1" t="s">
        <v>711</v>
      </c>
      <c r="BA374" s="1" t="s">
        <v>196</v>
      </c>
      <c r="BB374" s="228">
        <v>46210</v>
      </c>
      <c r="BC374" s="228">
        <v>46210</v>
      </c>
      <c r="BD374" s="1" t="s">
        <v>712</v>
      </c>
      <c r="BE374" s="228">
        <v>46209</v>
      </c>
      <c r="BF374" s="1" t="s">
        <v>712</v>
      </c>
      <c r="BG374" s="228">
        <v>46209</v>
      </c>
      <c r="BH374" s="1">
        <v>160</v>
      </c>
      <c r="BI374" s="1">
        <v>164</v>
      </c>
      <c r="BJ374" s="1" t="s">
        <v>2452</v>
      </c>
      <c r="BK374" s="1" t="s">
        <v>2453</v>
      </c>
      <c r="BL374" s="1" t="s">
        <v>196</v>
      </c>
      <c r="BM374" s="1" t="s">
        <v>196</v>
      </c>
      <c r="BN374" s="1" t="s">
        <v>196</v>
      </c>
      <c r="BO374" s="1" t="s">
        <v>196</v>
      </c>
      <c r="BP374" s="1" t="s">
        <v>196</v>
      </c>
      <c r="BQ374" s="1" t="s">
        <v>196</v>
      </c>
      <c r="BR374" s="1" t="s">
        <v>196</v>
      </c>
      <c r="BS374" s="1" t="s">
        <v>196</v>
      </c>
      <c r="BT374" s="1" t="s">
        <v>2454</v>
      </c>
      <c r="BU374" s="1" t="s">
        <v>2455</v>
      </c>
      <c r="BV374" s="1" t="s">
        <v>196</v>
      </c>
      <c r="BW374" s="1" t="s">
        <v>196</v>
      </c>
      <c r="BX374" s="1" t="s">
        <v>196</v>
      </c>
      <c r="BY374" s="1" t="s">
        <v>196</v>
      </c>
      <c r="BZ374" s="1" t="s">
        <v>196</v>
      </c>
      <c r="CA374" s="1" t="s">
        <v>196</v>
      </c>
      <c r="CB374" s="1" t="s">
        <v>196</v>
      </c>
      <c r="CC374" s="1" t="s">
        <v>196</v>
      </c>
      <c r="CD374" s="1" t="s">
        <v>1245</v>
      </c>
      <c r="CE374" s="1" t="s">
        <v>196</v>
      </c>
      <c r="CF374" s="1" t="s">
        <v>196</v>
      </c>
      <c r="CG374" s="1" t="s">
        <v>196</v>
      </c>
      <c r="CH374" s="1" t="s">
        <v>196</v>
      </c>
      <c r="CI374" s="1" t="s">
        <v>196</v>
      </c>
      <c r="CJ374" s="1" t="s">
        <v>196</v>
      </c>
      <c r="CK374" s="1" t="s">
        <v>196</v>
      </c>
      <c r="CL374" s="1" t="s">
        <v>196</v>
      </c>
      <c r="CM374" s="1" t="s">
        <v>196</v>
      </c>
      <c r="CN374" s="1" t="s">
        <v>1294</v>
      </c>
      <c r="CO374" s="1" t="s">
        <v>196</v>
      </c>
      <c r="CP374" s="1" t="s">
        <v>196</v>
      </c>
      <c r="CQ374" s="1" t="s">
        <v>196</v>
      </c>
      <c r="CR374" s="1" t="s">
        <v>196</v>
      </c>
      <c r="CS374" s="1" t="s">
        <v>196</v>
      </c>
      <c r="CT374" s="1" t="s">
        <v>196</v>
      </c>
      <c r="CU374" s="1" t="s">
        <v>196</v>
      </c>
      <c r="CV374" s="1" t="s">
        <v>196</v>
      </c>
      <c r="CW374" s="1" t="s">
        <v>196</v>
      </c>
      <c r="CX374" s="1" t="s">
        <v>3221</v>
      </c>
      <c r="CY374" s="1" t="s">
        <v>3222</v>
      </c>
      <c r="CZ374" s="1" t="s">
        <v>3222</v>
      </c>
      <c r="DA374" s="1" t="s">
        <v>3271</v>
      </c>
      <c r="DB374" s="1" t="s">
        <v>3228</v>
      </c>
      <c r="DC374" s="1" t="s">
        <v>707</v>
      </c>
      <c r="DD374" s="1" t="s">
        <v>707</v>
      </c>
      <c r="DE374" s="1" t="s">
        <v>707</v>
      </c>
      <c r="DF374" s="1" t="s">
        <v>796</v>
      </c>
      <c r="DG374" s="1" t="s">
        <v>797</v>
      </c>
    </row>
    <row r="375" spans="1:111">
      <c r="A375" s="232" t="s">
        <v>4537</v>
      </c>
      <c r="B375" s="1" t="s">
        <v>699</v>
      </c>
      <c r="C375" s="1" t="s">
        <v>700</v>
      </c>
      <c r="D375" s="1" t="s">
        <v>818</v>
      </c>
      <c r="E375" s="1" t="s">
        <v>819</v>
      </c>
      <c r="F375" s="1" t="s">
        <v>783</v>
      </c>
      <c r="G375" s="1" t="s">
        <v>42</v>
      </c>
      <c r="H375" s="228">
        <v>46204</v>
      </c>
      <c r="I375" s="1" t="s">
        <v>572</v>
      </c>
      <c r="J375" s="1" t="s">
        <v>2367</v>
      </c>
      <c r="K375" s="1" t="s">
        <v>1386</v>
      </c>
      <c r="L375" s="1" t="s">
        <v>796</v>
      </c>
      <c r="M375" s="1" t="s">
        <v>797</v>
      </c>
      <c r="N375" s="1" t="s">
        <v>776</v>
      </c>
      <c r="O375" s="1" t="s">
        <v>777</v>
      </c>
      <c r="P375" s="1" t="s">
        <v>196</v>
      </c>
      <c r="Q375" s="1" t="s">
        <v>196</v>
      </c>
      <c r="R375" s="229">
        <v>0</v>
      </c>
      <c r="S375" s="229">
        <v>0.43333333333333335</v>
      </c>
      <c r="T375" s="1" t="s">
        <v>707</v>
      </c>
      <c r="U375" s="1" t="s">
        <v>196</v>
      </c>
      <c r="V375" s="1" t="s">
        <v>196</v>
      </c>
      <c r="W375" s="1" t="s">
        <v>196</v>
      </c>
      <c r="X375" s="1" t="s">
        <v>196</v>
      </c>
      <c r="Y375" s="1" t="s">
        <v>196</v>
      </c>
      <c r="Z375" s="1" t="s">
        <v>196</v>
      </c>
      <c r="AA375" s="1" t="s">
        <v>707</v>
      </c>
      <c r="AB375" s="1" t="s">
        <v>707</v>
      </c>
      <c r="AC375" s="1" t="s">
        <v>1552</v>
      </c>
      <c r="AD375" s="1" t="s">
        <v>2456</v>
      </c>
      <c r="AE375" s="1" t="s">
        <v>196</v>
      </c>
      <c r="AF375" s="1" t="s">
        <v>196</v>
      </c>
      <c r="AG375" s="1" t="s">
        <v>196</v>
      </c>
      <c r="AH375" s="1" t="s">
        <v>196</v>
      </c>
      <c r="AI375" s="1" t="s">
        <v>2066</v>
      </c>
      <c r="AJ375" s="1" t="s">
        <v>276</v>
      </c>
      <c r="AK375" s="1" t="s">
        <v>196</v>
      </c>
      <c r="AL375" s="1" t="s">
        <v>122</v>
      </c>
      <c r="AM375" s="1">
        <v>244</v>
      </c>
      <c r="AN375" s="1">
        <v>240</v>
      </c>
      <c r="AO375" s="1">
        <v>240</v>
      </c>
      <c r="AP375" s="1">
        <v>240</v>
      </c>
      <c r="AQ375" s="1">
        <v>30</v>
      </c>
      <c r="AR375" s="228">
        <v>46204</v>
      </c>
      <c r="AS375" s="228">
        <v>46210</v>
      </c>
      <c r="AT375" s="228">
        <v>46204</v>
      </c>
      <c r="AU375" s="228">
        <v>46204</v>
      </c>
      <c r="AV375" s="1" t="s">
        <v>332</v>
      </c>
      <c r="AW375" s="1" t="s">
        <v>196</v>
      </c>
      <c r="AX375" s="1" t="s">
        <v>196</v>
      </c>
      <c r="AY375" s="1" t="s">
        <v>710</v>
      </c>
      <c r="AZ375" s="1" t="s">
        <v>711</v>
      </c>
      <c r="BA375" s="1" t="s">
        <v>196</v>
      </c>
      <c r="BB375" s="228">
        <v>46210</v>
      </c>
      <c r="BC375" s="228">
        <v>46210</v>
      </c>
      <c r="BD375" s="1" t="s">
        <v>712</v>
      </c>
      <c r="BE375" s="228">
        <v>46209</v>
      </c>
      <c r="BF375" s="1" t="s">
        <v>712</v>
      </c>
      <c r="BG375" s="228">
        <v>46206</v>
      </c>
      <c r="BH375" s="1">
        <v>240</v>
      </c>
      <c r="BI375" s="1">
        <v>244</v>
      </c>
      <c r="BJ375" s="1" t="s">
        <v>2369</v>
      </c>
      <c r="BK375" s="1" t="s">
        <v>2065</v>
      </c>
      <c r="BL375" s="1" t="s">
        <v>196</v>
      </c>
      <c r="BM375" s="1" t="s">
        <v>196</v>
      </c>
      <c r="BN375" s="1" t="s">
        <v>196</v>
      </c>
      <c r="BO375" s="1" t="s">
        <v>196</v>
      </c>
      <c r="BP375" s="1" t="s">
        <v>196</v>
      </c>
      <c r="BQ375" s="1" t="s">
        <v>196</v>
      </c>
      <c r="BR375" s="1" t="s">
        <v>196</v>
      </c>
      <c r="BS375" s="1" t="s">
        <v>196</v>
      </c>
      <c r="BT375" s="1" t="s">
        <v>2370</v>
      </c>
      <c r="BU375" s="1" t="s">
        <v>2371</v>
      </c>
      <c r="BV375" s="1" t="s">
        <v>196</v>
      </c>
      <c r="BW375" s="1" t="s">
        <v>196</v>
      </c>
      <c r="BX375" s="1" t="s">
        <v>196</v>
      </c>
      <c r="BY375" s="1" t="s">
        <v>196</v>
      </c>
      <c r="BZ375" s="1" t="s">
        <v>196</v>
      </c>
      <c r="CA375" s="1" t="s">
        <v>196</v>
      </c>
      <c r="CB375" s="1" t="s">
        <v>196</v>
      </c>
      <c r="CC375" s="1" t="s">
        <v>196</v>
      </c>
      <c r="CD375" s="1" t="s">
        <v>2067</v>
      </c>
      <c r="CE375" s="1" t="s">
        <v>196</v>
      </c>
      <c r="CF375" s="1" t="s">
        <v>196</v>
      </c>
      <c r="CG375" s="1" t="s">
        <v>196</v>
      </c>
      <c r="CH375" s="1" t="s">
        <v>196</v>
      </c>
      <c r="CI375" s="1" t="s">
        <v>196</v>
      </c>
      <c r="CJ375" s="1" t="s">
        <v>196</v>
      </c>
      <c r="CK375" s="1" t="s">
        <v>196</v>
      </c>
      <c r="CL375" s="1" t="s">
        <v>196</v>
      </c>
      <c r="CM375" s="1" t="s">
        <v>196</v>
      </c>
      <c r="CN375" s="1" t="s">
        <v>2066</v>
      </c>
      <c r="CO375" s="1" t="s">
        <v>196</v>
      </c>
      <c r="CP375" s="1" t="s">
        <v>196</v>
      </c>
      <c r="CQ375" s="1" t="s">
        <v>196</v>
      </c>
      <c r="CR375" s="1" t="s">
        <v>196</v>
      </c>
      <c r="CS375" s="1" t="s">
        <v>196</v>
      </c>
      <c r="CT375" s="1" t="s">
        <v>196</v>
      </c>
      <c r="CU375" s="1" t="s">
        <v>196</v>
      </c>
      <c r="CV375" s="1" t="s">
        <v>196</v>
      </c>
      <c r="CW375" s="1" t="s">
        <v>196</v>
      </c>
      <c r="CX375" s="1" t="s">
        <v>3221</v>
      </c>
      <c r="CY375" s="1" t="s">
        <v>3222</v>
      </c>
      <c r="CZ375" s="1" t="s">
        <v>3222</v>
      </c>
      <c r="DA375" s="1" t="s">
        <v>3228</v>
      </c>
      <c r="DB375" s="1" t="s">
        <v>3348</v>
      </c>
      <c r="DC375" s="1" t="s">
        <v>707</v>
      </c>
      <c r="DD375" s="1" t="s">
        <v>707</v>
      </c>
      <c r="DE375" s="1" t="s">
        <v>707</v>
      </c>
      <c r="DF375" s="1" t="s">
        <v>796</v>
      </c>
      <c r="DG375" s="1" t="s">
        <v>797</v>
      </c>
    </row>
    <row r="376" spans="1:111">
      <c r="A376" s="232" t="s">
        <v>4537</v>
      </c>
      <c r="B376" s="1" t="s">
        <v>699</v>
      </c>
      <c r="C376" s="1" t="s">
        <v>700</v>
      </c>
      <c r="D376" s="1" t="s">
        <v>818</v>
      </c>
      <c r="E376" s="1" t="s">
        <v>819</v>
      </c>
      <c r="F376" s="1" t="s">
        <v>784</v>
      </c>
      <c r="G376" s="1" t="s">
        <v>279</v>
      </c>
      <c r="H376" s="228">
        <v>46204</v>
      </c>
      <c r="I376" s="1" t="s">
        <v>2217</v>
      </c>
      <c r="J376" s="1" t="s">
        <v>2439</v>
      </c>
      <c r="K376" s="1" t="s">
        <v>2465</v>
      </c>
      <c r="L376" s="1" t="s">
        <v>796</v>
      </c>
      <c r="M376" s="1" t="s">
        <v>797</v>
      </c>
      <c r="N376" s="1" t="s">
        <v>776</v>
      </c>
      <c r="O376" s="1" t="s">
        <v>777</v>
      </c>
      <c r="P376" s="1" t="s">
        <v>196</v>
      </c>
      <c r="Q376" s="1" t="s">
        <v>196</v>
      </c>
      <c r="R376" s="229">
        <v>0</v>
      </c>
      <c r="S376" s="229">
        <v>0.70833333333333337</v>
      </c>
      <c r="T376" s="1" t="s">
        <v>707</v>
      </c>
      <c r="U376" s="1" t="s">
        <v>196</v>
      </c>
      <c r="V376" s="1" t="s">
        <v>196</v>
      </c>
      <c r="W376" s="1" t="s">
        <v>196</v>
      </c>
      <c r="X376" s="1" t="s">
        <v>196</v>
      </c>
      <c r="Y376" s="1" t="s">
        <v>196</v>
      </c>
      <c r="Z376" s="1" t="s">
        <v>196</v>
      </c>
      <c r="AA376" s="1" t="s">
        <v>707</v>
      </c>
      <c r="AB376" s="1" t="s">
        <v>707</v>
      </c>
      <c r="AC376" s="1" t="s">
        <v>707</v>
      </c>
      <c r="AD376" s="1" t="s">
        <v>707</v>
      </c>
      <c r="AE376" s="1" t="s">
        <v>196</v>
      </c>
      <c r="AF376" s="1" t="s">
        <v>196</v>
      </c>
      <c r="AG376" s="1" t="s">
        <v>196</v>
      </c>
      <c r="AH376" s="1" t="s">
        <v>196</v>
      </c>
      <c r="AI376" s="1" t="s">
        <v>2441</v>
      </c>
      <c r="AJ376" s="1" t="s">
        <v>276</v>
      </c>
      <c r="AK376" s="1" t="s">
        <v>13</v>
      </c>
      <c r="AL376" s="1" t="s">
        <v>196</v>
      </c>
      <c r="AM376" s="1">
        <v>200</v>
      </c>
      <c r="AN376" s="1">
        <v>50</v>
      </c>
      <c r="AO376" s="1">
        <v>50</v>
      </c>
      <c r="AP376" s="1">
        <v>200</v>
      </c>
      <c r="AQ376" s="1">
        <v>200</v>
      </c>
      <c r="AR376" s="228">
        <v>46204</v>
      </c>
      <c r="AS376" s="228">
        <v>46204</v>
      </c>
      <c r="AT376" s="228">
        <v>46204</v>
      </c>
      <c r="AU376" s="228">
        <v>46204</v>
      </c>
      <c r="AV376" s="1" t="s">
        <v>2442</v>
      </c>
      <c r="AW376" s="1" t="s">
        <v>196</v>
      </c>
      <c r="AX376" s="1" t="s">
        <v>196</v>
      </c>
      <c r="AY376" s="1" t="s">
        <v>764</v>
      </c>
      <c r="AZ376" s="1" t="s">
        <v>765</v>
      </c>
      <c r="BA376" s="1" t="s">
        <v>196</v>
      </c>
      <c r="BB376" s="228">
        <v>46204</v>
      </c>
      <c r="BC376" s="228">
        <v>46204</v>
      </c>
      <c r="BD376" s="1" t="s">
        <v>712</v>
      </c>
      <c r="BE376" s="228">
        <v>46204</v>
      </c>
      <c r="BF376" s="1" t="s">
        <v>712</v>
      </c>
      <c r="BG376" s="228">
        <v>46204</v>
      </c>
      <c r="BH376" s="1">
        <v>200</v>
      </c>
      <c r="BI376" s="1">
        <v>200</v>
      </c>
      <c r="BJ376" s="1" t="s">
        <v>2443</v>
      </c>
      <c r="BK376" s="1" t="s">
        <v>2444</v>
      </c>
      <c r="BL376" s="1" t="s">
        <v>196</v>
      </c>
      <c r="BM376" s="1" t="s">
        <v>196</v>
      </c>
      <c r="BN376" s="1" t="s">
        <v>196</v>
      </c>
      <c r="BO376" s="1" t="s">
        <v>196</v>
      </c>
      <c r="BP376" s="1" t="s">
        <v>196</v>
      </c>
      <c r="BQ376" s="1" t="s">
        <v>196</v>
      </c>
      <c r="BR376" s="1" t="s">
        <v>196</v>
      </c>
      <c r="BS376" s="1" t="s">
        <v>196</v>
      </c>
      <c r="BT376" s="1" t="s">
        <v>2445</v>
      </c>
      <c r="BU376" s="1" t="s">
        <v>2446</v>
      </c>
      <c r="BV376" s="1" t="s">
        <v>196</v>
      </c>
      <c r="BW376" s="1" t="s">
        <v>196</v>
      </c>
      <c r="BX376" s="1" t="s">
        <v>196</v>
      </c>
      <c r="BY376" s="1" t="s">
        <v>196</v>
      </c>
      <c r="BZ376" s="1" t="s">
        <v>196</v>
      </c>
      <c r="CA376" s="1" t="s">
        <v>196</v>
      </c>
      <c r="CB376" s="1" t="s">
        <v>196</v>
      </c>
      <c r="CC376" s="1" t="s">
        <v>196</v>
      </c>
      <c r="CD376" s="1" t="s">
        <v>2447</v>
      </c>
      <c r="CE376" s="1" t="s">
        <v>196</v>
      </c>
      <c r="CF376" s="1" t="s">
        <v>196</v>
      </c>
      <c r="CG376" s="1" t="s">
        <v>196</v>
      </c>
      <c r="CH376" s="1" t="s">
        <v>196</v>
      </c>
      <c r="CI376" s="1" t="s">
        <v>196</v>
      </c>
      <c r="CJ376" s="1" t="s">
        <v>196</v>
      </c>
      <c r="CK376" s="1" t="s">
        <v>196</v>
      </c>
      <c r="CL376" s="1" t="s">
        <v>196</v>
      </c>
      <c r="CM376" s="1" t="s">
        <v>196</v>
      </c>
      <c r="CN376" s="1" t="s">
        <v>2441</v>
      </c>
      <c r="CO376" s="1" t="s">
        <v>196</v>
      </c>
      <c r="CP376" s="1" t="s">
        <v>196</v>
      </c>
      <c r="CQ376" s="1" t="s">
        <v>196</v>
      </c>
      <c r="CR376" s="1" t="s">
        <v>196</v>
      </c>
      <c r="CS376" s="1" t="s">
        <v>196</v>
      </c>
      <c r="CT376" s="1" t="s">
        <v>196</v>
      </c>
      <c r="CU376" s="1" t="s">
        <v>196</v>
      </c>
      <c r="CV376" s="1" t="s">
        <v>196</v>
      </c>
      <c r="CW376" s="1" t="s">
        <v>196</v>
      </c>
      <c r="CX376" s="1" t="s">
        <v>3221</v>
      </c>
      <c r="CY376" s="1" t="s">
        <v>3222</v>
      </c>
      <c r="CZ376" s="1" t="s">
        <v>3222</v>
      </c>
      <c r="DA376" s="1" t="s">
        <v>3224</v>
      </c>
      <c r="DB376" s="1" t="s">
        <v>3224</v>
      </c>
      <c r="DC376" s="1" t="s">
        <v>707</v>
      </c>
      <c r="DD376" s="1" t="s">
        <v>707</v>
      </c>
      <c r="DE376" s="1" t="s">
        <v>707</v>
      </c>
      <c r="DF376" s="1" t="s">
        <v>796</v>
      </c>
      <c r="DG376" s="1" t="s">
        <v>797</v>
      </c>
    </row>
    <row r="377" spans="1:111">
      <c r="A377" s="232" t="s">
        <v>4537</v>
      </c>
      <c r="B377" s="1" t="s">
        <v>699</v>
      </c>
      <c r="C377" s="1" t="s">
        <v>700</v>
      </c>
      <c r="D377" s="1" t="s">
        <v>818</v>
      </c>
      <c r="E377" s="1" t="s">
        <v>819</v>
      </c>
      <c r="F377" s="1" t="s">
        <v>850</v>
      </c>
      <c r="G377" s="1" t="s">
        <v>470</v>
      </c>
      <c r="H377" s="228">
        <v>46204</v>
      </c>
      <c r="I377" s="1" t="s">
        <v>2085</v>
      </c>
      <c r="J377" s="1" t="s">
        <v>2397</v>
      </c>
      <c r="K377" s="1" t="s">
        <v>1388</v>
      </c>
      <c r="L377" s="1" t="s">
        <v>796</v>
      </c>
      <c r="M377" s="1" t="s">
        <v>797</v>
      </c>
      <c r="N377" s="1" t="s">
        <v>196</v>
      </c>
      <c r="O377" s="1" t="s">
        <v>196</v>
      </c>
      <c r="P377" s="1" t="s">
        <v>196</v>
      </c>
      <c r="Q377" s="1" t="s">
        <v>196</v>
      </c>
      <c r="R377" s="229">
        <v>0</v>
      </c>
      <c r="S377" s="229">
        <v>0.70833333333333337</v>
      </c>
      <c r="T377" s="1" t="s">
        <v>707</v>
      </c>
      <c r="U377" s="1" t="s">
        <v>196</v>
      </c>
      <c r="V377" s="1" t="s">
        <v>196</v>
      </c>
      <c r="W377" s="1" t="s">
        <v>196</v>
      </c>
      <c r="X377" s="1" t="s">
        <v>196</v>
      </c>
      <c r="Y377" s="1" t="s">
        <v>196</v>
      </c>
      <c r="Z377" s="1" t="s">
        <v>196</v>
      </c>
      <c r="AA377" s="1" t="s">
        <v>707</v>
      </c>
      <c r="AB377" s="1" t="s">
        <v>707</v>
      </c>
      <c r="AC377" s="1" t="s">
        <v>707</v>
      </c>
      <c r="AD377" s="1" t="s">
        <v>707</v>
      </c>
      <c r="AE377" s="1" t="s">
        <v>948</v>
      </c>
      <c r="AF377" s="1" t="s">
        <v>196</v>
      </c>
      <c r="AG377" s="1" t="s">
        <v>152</v>
      </c>
      <c r="AH377" s="1" t="s">
        <v>196</v>
      </c>
      <c r="AI377" s="1" t="s">
        <v>196</v>
      </c>
      <c r="AJ377" s="1" t="s">
        <v>196</v>
      </c>
      <c r="AK377" s="1" t="s">
        <v>196</v>
      </c>
      <c r="AL377" s="1" t="s">
        <v>196</v>
      </c>
      <c r="AM377" s="1">
        <v>1940</v>
      </c>
      <c r="AN377" s="1">
        <v>2000</v>
      </c>
      <c r="AO377" s="1">
        <v>1200</v>
      </c>
      <c r="AP377" s="1">
        <v>1200</v>
      </c>
      <c r="AQ377" s="1">
        <v>1200</v>
      </c>
      <c r="AR377" s="228">
        <v>46209</v>
      </c>
      <c r="AS377" s="228">
        <v>46211</v>
      </c>
      <c r="AT377" s="228">
        <v>46204</v>
      </c>
      <c r="AU377" s="228">
        <v>46206</v>
      </c>
      <c r="AV377" s="1" t="s">
        <v>829</v>
      </c>
      <c r="AW377" s="1" t="s">
        <v>196</v>
      </c>
      <c r="AX377" s="1" t="s">
        <v>196</v>
      </c>
      <c r="AY377" s="1" t="s">
        <v>764</v>
      </c>
      <c r="AZ377" s="1" t="s">
        <v>765</v>
      </c>
      <c r="BA377" s="1" t="s">
        <v>196</v>
      </c>
      <c r="BB377" s="228">
        <v>46211</v>
      </c>
      <c r="BC377" s="228">
        <v>46211</v>
      </c>
      <c r="BD377" s="1" t="s">
        <v>712</v>
      </c>
      <c r="BE377" s="228">
        <v>46206</v>
      </c>
      <c r="BF377" s="1" t="s">
        <v>712</v>
      </c>
      <c r="BG377" s="228">
        <v>46206</v>
      </c>
      <c r="BH377" s="1">
        <v>2000</v>
      </c>
      <c r="BI377" s="1">
        <v>2000</v>
      </c>
      <c r="BJ377" s="1" t="s">
        <v>949</v>
      </c>
      <c r="BK377" s="1" t="s">
        <v>196</v>
      </c>
      <c r="BL377" s="1" t="s">
        <v>196</v>
      </c>
      <c r="BM377" s="1" t="s">
        <v>196</v>
      </c>
      <c r="BN377" s="1" t="s">
        <v>196</v>
      </c>
      <c r="BO377" s="1" t="s">
        <v>196</v>
      </c>
      <c r="BP377" s="1" t="s">
        <v>196</v>
      </c>
      <c r="BQ377" s="1" t="s">
        <v>196</v>
      </c>
      <c r="BR377" s="1" t="s">
        <v>196</v>
      </c>
      <c r="BS377" s="1" t="s">
        <v>196</v>
      </c>
      <c r="BT377" s="1" t="s">
        <v>948</v>
      </c>
      <c r="BU377" s="1" t="s">
        <v>196</v>
      </c>
      <c r="BV377" s="1" t="s">
        <v>196</v>
      </c>
      <c r="BW377" s="1" t="s">
        <v>196</v>
      </c>
      <c r="BX377" s="1" t="s">
        <v>196</v>
      </c>
      <c r="BY377" s="1" t="s">
        <v>196</v>
      </c>
      <c r="BZ377" s="1" t="s">
        <v>196</v>
      </c>
      <c r="CA377" s="1" t="s">
        <v>196</v>
      </c>
      <c r="CB377" s="1" t="s">
        <v>196</v>
      </c>
      <c r="CC377" s="1" t="s">
        <v>196</v>
      </c>
      <c r="CD377" s="1" t="s">
        <v>854</v>
      </c>
      <c r="CE377" s="1" t="s">
        <v>854</v>
      </c>
      <c r="CF377" s="1" t="s">
        <v>196</v>
      </c>
      <c r="CG377" s="1" t="s">
        <v>196</v>
      </c>
      <c r="CH377" s="1" t="s">
        <v>196</v>
      </c>
      <c r="CI377" s="1" t="s">
        <v>196</v>
      </c>
      <c r="CJ377" s="1" t="s">
        <v>196</v>
      </c>
      <c r="CK377" s="1" t="s">
        <v>196</v>
      </c>
      <c r="CL377" s="1" t="s">
        <v>196</v>
      </c>
      <c r="CM377" s="1" t="s">
        <v>196</v>
      </c>
      <c r="CN377" s="1" t="s">
        <v>853</v>
      </c>
      <c r="CO377" s="1" t="s">
        <v>853</v>
      </c>
      <c r="CP377" s="1" t="s">
        <v>196</v>
      </c>
      <c r="CQ377" s="1" t="s">
        <v>196</v>
      </c>
      <c r="CR377" s="1" t="s">
        <v>196</v>
      </c>
      <c r="CS377" s="1" t="s">
        <v>196</v>
      </c>
      <c r="CT377" s="1" t="s">
        <v>196</v>
      </c>
      <c r="CU377" s="1" t="s">
        <v>196</v>
      </c>
      <c r="CV377" s="1" t="s">
        <v>196</v>
      </c>
      <c r="CW377" s="1" t="s">
        <v>196</v>
      </c>
      <c r="CX377" s="1" t="s">
        <v>3221</v>
      </c>
      <c r="CY377" s="1" t="s">
        <v>3222</v>
      </c>
      <c r="CZ377" s="1" t="s">
        <v>3222</v>
      </c>
      <c r="DA377" s="1" t="s">
        <v>3224</v>
      </c>
      <c r="DB377" s="1" t="s">
        <v>3224</v>
      </c>
      <c r="DC377" s="1" t="s">
        <v>707</v>
      </c>
      <c r="DD377" s="1" t="s">
        <v>707</v>
      </c>
      <c r="DE377" s="1" t="s">
        <v>707</v>
      </c>
      <c r="DF377" s="1" t="s">
        <v>796</v>
      </c>
      <c r="DG377" s="1" t="s">
        <v>797</v>
      </c>
    </row>
    <row r="378" spans="1:111">
      <c r="A378" s="232" t="s">
        <v>4537</v>
      </c>
      <c r="B378" s="1" t="s">
        <v>699</v>
      </c>
      <c r="C378" s="1" t="s">
        <v>700</v>
      </c>
      <c r="D378" s="1" t="s">
        <v>851</v>
      </c>
      <c r="E378" s="1" t="s">
        <v>852</v>
      </c>
      <c r="F378" s="1" t="s">
        <v>787</v>
      </c>
      <c r="G378" s="1" t="s">
        <v>36</v>
      </c>
      <c r="H378" s="228">
        <v>46204</v>
      </c>
      <c r="I378" s="1" t="s">
        <v>139</v>
      </c>
      <c r="J378" s="1" t="s">
        <v>2469</v>
      </c>
      <c r="K378" s="1" t="s">
        <v>2470</v>
      </c>
      <c r="L378" s="1" t="s">
        <v>713</v>
      </c>
      <c r="M378" s="1" t="s">
        <v>714</v>
      </c>
      <c r="N378" s="1" t="s">
        <v>716</v>
      </c>
      <c r="O378" s="1" t="s">
        <v>717</v>
      </c>
      <c r="P378" s="1" t="s">
        <v>705</v>
      </c>
      <c r="Q378" s="1" t="s">
        <v>706</v>
      </c>
      <c r="R378" s="229">
        <v>0</v>
      </c>
      <c r="S378" s="229">
        <v>0.61041666666666672</v>
      </c>
      <c r="T378" s="1" t="s">
        <v>707</v>
      </c>
      <c r="U378" s="1" t="s">
        <v>196</v>
      </c>
      <c r="V378" s="1" t="s">
        <v>196</v>
      </c>
      <c r="W378" s="1" t="s">
        <v>196</v>
      </c>
      <c r="X378" s="1" t="s">
        <v>196</v>
      </c>
      <c r="Y378" s="1" t="s">
        <v>196</v>
      </c>
      <c r="Z378" s="1" t="s">
        <v>196</v>
      </c>
      <c r="AA378" s="1" t="s">
        <v>707</v>
      </c>
      <c r="AB378" s="1" t="s">
        <v>707</v>
      </c>
      <c r="AC378" s="1" t="s">
        <v>1094</v>
      </c>
      <c r="AD378" s="1" t="s">
        <v>2471</v>
      </c>
      <c r="AE378" s="1" t="s">
        <v>1771</v>
      </c>
      <c r="AF378" s="1" t="s">
        <v>196</v>
      </c>
      <c r="AG378" s="1" t="s">
        <v>1866</v>
      </c>
      <c r="AH378" s="1" t="s">
        <v>196</v>
      </c>
      <c r="AI378" s="1" t="s">
        <v>1865</v>
      </c>
      <c r="AJ378" s="1" t="s">
        <v>196</v>
      </c>
      <c r="AK378" s="1" t="s">
        <v>1866</v>
      </c>
      <c r="AL378" s="1" t="s">
        <v>196</v>
      </c>
      <c r="AM378" s="1">
        <v>1600</v>
      </c>
      <c r="AN378" s="1">
        <v>1600</v>
      </c>
      <c r="AO378" s="1">
        <v>1600</v>
      </c>
      <c r="AP378" s="1">
        <v>1600</v>
      </c>
      <c r="AQ378" s="1">
        <v>1600</v>
      </c>
      <c r="AR378" s="228">
        <v>46209</v>
      </c>
      <c r="AS378" s="228">
        <v>46211</v>
      </c>
      <c r="AT378" s="228">
        <v>46204</v>
      </c>
      <c r="AU378" s="228">
        <v>46204</v>
      </c>
      <c r="AV378" s="1" t="s">
        <v>1071</v>
      </c>
      <c r="AW378" s="1" t="s">
        <v>196</v>
      </c>
      <c r="AX378" s="1" t="s">
        <v>196</v>
      </c>
      <c r="AY378" s="1" t="s">
        <v>764</v>
      </c>
      <c r="AZ378" s="1" t="s">
        <v>765</v>
      </c>
      <c r="BA378" s="1" t="s">
        <v>196</v>
      </c>
      <c r="BB378" s="228">
        <v>46211</v>
      </c>
      <c r="BC378" s="228">
        <v>46211</v>
      </c>
      <c r="BD378" s="1" t="s">
        <v>712</v>
      </c>
      <c r="BE378" s="228">
        <v>46204</v>
      </c>
      <c r="BF378" s="1" t="s">
        <v>712</v>
      </c>
      <c r="BG378" s="228">
        <v>46204</v>
      </c>
      <c r="BH378" s="1">
        <v>1600</v>
      </c>
      <c r="BI378" s="1">
        <v>1600</v>
      </c>
      <c r="BJ378" s="1" t="s">
        <v>1774</v>
      </c>
      <c r="BK378" s="1" t="s">
        <v>196</v>
      </c>
      <c r="BL378" s="1" t="s">
        <v>196</v>
      </c>
      <c r="BM378" s="1" t="s">
        <v>196</v>
      </c>
      <c r="BN378" s="1" t="s">
        <v>196</v>
      </c>
      <c r="BO378" s="1" t="s">
        <v>196</v>
      </c>
      <c r="BP378" s="1" t="s">
        <v>196</v>
      </c>
      <c r="BQ378" s="1" t="s">
        <v>196</v>
      </c>
      <c r="BR378" s="1" t="s">
        <v>196</v>
      </c>
      <c r="BS378" s="1" t="s">
        <v>196</v>
      </c>
      <c r="BT378" s="1" t="s">
        <v>1771</v>
      </c>
      <c r="BU378" s="1" t="s">
        <v>196</v>
      </c>
      <c r="BV378" s="1" t="s">
        <v>196</v>
      </c>
      <c r="BW378" s="1" t="s">
        <v>196</v>
      </c>
      <c r="BX378" s="1" t="s">
        <v>196</v>
      </c>
      <c r="BY378" s="1" t="s">
        <v>196</v>
      </c>
      <c r="BZ378" s="1" t="s">
        <v>196</v>
      </c>
      <c r="CA378" s="1" t="s">
        <v>196</v>
      </c>
      <c r="CB378" s="1" t="s">
        <v>196</v>
      </c>
      <c r="CC378" s="1" t="s">
        <v>196</v>
      </c>
      <c r="CD378" s="1" t="s">
        <v>1233</v>
      </c>
      <c r="CE378" s="1" t="s">
        <v>196</v>
      </c>
      <c r="CF378" s="1" t="s">
        <v>196</v>
      </c>
      <c r="CG378" s="1" t="s">
        <v>196</v>
      </c>
      <c r="CH378" s="1" t="s">
        <v>196</v>
      </c>
      <c r="CI378" s="1" t="s">
        <v>196</v>
      </c>
      <c r="CJ378" s="1" t="s">
        <v>196</v>
      </c>
      <c r="CK378" s="1" t="s">
        <v>196</v>
      </c>
      <c r="CL378" s="1" t="s">
        <v>196</v>
      </c>
      <c r="CM378" s="1" t="s">
        <v>196</v>
      </c>
      <c r="CN378" s="1" t="s">
        <v>1865</v>
      </c>
      <c r="CO378" s="1" t="s">
        <v>196</v>
      </c>
      <c r="CP378" s="1" t="s">
        <v>196</v>
      </c>
      <c r="CQ378" s="1" t="s">
        <v>196</v>
      </c>
      <c r="CR378" s="1" t="s">
        <v>196</v>
      </c>
      <c r="CS378" s="1" t="s">
        <v>196</v>
      </c>
      <c r="CT378" s="1" t="s">
        <v>196</v>
      </c>
      <c r="CU378" s="1" t="s">
        <v>196</v>
      </c>
      <c r="CV378" s="1" t="s">
        <v>196</v>
      </c>
      <c r="CW378" s="1" t="s">
        <v>196</v>
      </c>
      <c r="CX378" s="1" t="s">
        <v>3221</v>
      </c>
      <c r="CY378" s="1" t="s">
        <v>3222</v>
      </c>
      <c r="CZ378" s="1" t="s">
        <v>3222</v>
      </c>
      <c r="DA378" s="1" t="s">
        <v>3357</v>
      </c>
      <c r="DB378" s="1" t="s">
        <v>3358</v>
      </c>
      <c r="DC378" s="1" t="s">
        <v>707</v>
      </c>
      <c r="DD378" s="1" t="s">
        <v>707</v>
      </c>
      <c r="DE378" s="1" t="s">
        <v>707</v>
      </c>
      <c r="DF378" s="1" t="s">
        <v>705</v>
      </c>
      <c r="DG378" s="1" t="s">
        <v>706</v>
      </c>
    </row>
    <row r="379" spans="1:111">
      <c r="A379" s="232" t="s">
        <v>4537</v>
      </c>
      <c r="B379" s="1" t="s">
        <v>699</v>
      </c>
      <c r="C379" s="1" t="s">
        <v>700</v>
      </c>
      <c r="D379" s="1" t="s">
        <v>851</v>
      </c>
      <c r="E379" s="1" t="s">
        <v>852</v>
      </c>
      <c r="F379" s="1" t="s">
        <v>787</v>
      </c>
      <c r="G379" s="1" t="s">
        <v>36</v>
      </c>
      <c r="H379" s="228">
        <v>46204</v>
      </c>
      <c r="I379" s="1" t="s">
        <v>592</v>
      </c>
      <c r="J379" s="1" t="s">
        <v>2472</v>
      </c>
      <c r="K379" s="1" t="s">
        <v>2473</v>
      </c>
      <c r="L379" s="1" t="s">
        <v>713</v>
      </c>
      <c r="M379" s="1" t="s">
        <v>714</v>
      </c>
      <c r="N379" s="1" t="s">
        <v>716</v>
      </c>
      <c r="O379" s="1" t="s">
        <v>717</v>
      </c>
      <c r="P379" s="1" t="s">
        <v>705</v>
      </c>
      <c r="Q379" s="1" t="s">
        <v>706</v>
      </c>
      <c r="R379" s="229">
        <v>0</v>
      </c>
      <c r="S379" s="229">
        <v>0.55069444444444449</v>
      </c>
      <c r="T379" s="1" t="s">
        <v>742</v>
      </c>
      <c r="U379" s="1" t="s">
        <v>713</v>
      </c>
      <c r="V379" s="1" t="s">
        <v>714</v>
      </c>
      <c r="W379" s="1" t="s">
        <v>716</v>
      </c>
      <c r="X379" s="1" t="s">
        <v>717</v>
      </c>
      <c r="Y379" s="1" t="s">
        <v>705</v>
      </c>
      <c r="Z379" s="1" t="s">
        <v>706</v>
      </c>
      <c r="AA379" s="1" t="s">
        <v>718</v>
      </c>
      <c r="AB379" s="1" t="s">
        <v>743</v>
      </c>
      <c r="AC379" s="1" t="s">
        <v>2474</v>
      </c>
      <c r="AD379" s="1" t="s">
        <v>2475</v>
      </c>
      <c r="AE379" s="1" t="s">
        <v>224</v>
      </c>
      <c r="AF379" s="1" t="s">
        <v>196</v>
      </c>
      <c r="AG379" s="1" t="s">
        <v>152</v>
      </c>
      <c r="AH379" s="1" t="s">
        <v>196</v>
      </c>
      <c r="AI379" s="1" t="s">
        <v>853</v>
      </c>
      <c r="AJ379" s="1" t="s">
        <v>196</v>
      </c>
      <c r="AK379" s="1" t="s">
        <v>152</v>
      </c>
      <c r="AL379" s="1" t="s">
        <v>196</v>
      </c>
      <c r="AM379" s="1">
        <v>4000</v>
      </c>
      <c r="AN379" s="1">
        <v>4000</v>
      </c>
      <c r="AO379" s="1">
        <v>4000</v>
      </c>
      <c r="AP379" s="1">
        <v>4000</v>
      </c>
      <c r="AQ379" s="1">
        <v>4000</v>
      </c>
      <c r="AR379" s="228">
        <v>46209</v>
      </c>
      <c r="AS379" s="228">
        <v>46211</v>
      </c>
      <c r="AT379" s="228">
        <v>46204</v>
      </c>
      <c r="AU379" s="228">
        <v>46204</v>
      </c>
      <c r="AV379" s="1" t="s">
        <v>1071</v>
      </c>
      <c r="AW379" s="1" t="s">
        <v>196</v>
      </c>
      <c r="AX379" s="1" t="s">
        <v>196</v>
      </c>
      <c r="AY379" s="1" t="s">
        <v>764</v>
      </c>
      <c r="AZ379" s="1" t="s">
        <v>765</v>
      </c>
      <c r="BA379" s="1" t="s">
        <v>196</v>
      </c>
      <c r="BB379" s="228">
        <v>46211</v>
      </c>
      <c r="BC379" s="228">
        <v>46211</v>
      </c>
      <c r="BD379" s="1" t="s">
        <v>712</v>
      </c>
      <c r="BE379" s="228">
        <v>46204</v>
      </c>
      <c r="BF379" s="1" t="s">
        <v>712</v>
      </c>
      <c r="BG379" s="228">
        <v>46204</v>
      </c>
      <c r="BH379" s="1">
        <v>4000</v>
      </c>
      <c r="BI379" s="1">
        <v>4000</v>
      </c>
      <c r="BJ379" s="1" t="s">
        <v>1072</v>
      </c>
      <c r="BK379" s="1" t="s">
        <v>196</v>
      </c>
      <c r="BL379" s="1" t="s">
        <v>196</v>
      </c>
      <c r="BM379" s="1" t="s">
        <v>196</v>
      </c>
      <c r="BN379" s="1" t="s">
        <v>196</v>
      </c>
      <c r="BO379" s="1" t="s">
        <v>196</v>
      </c>
      <c r="BP379" s="1" t="s">
        <v>196</v>
      </c>
      <c r="BQ379" s="1" t="s">
        <v>196</v>
      </c>
      <c r="BR379" s="1" t="s">
        <v>196</v>
      </c>
      <c r="BS379" s="1" t="s">
        <v>196</v>
      </c>
      <c r="BT379" s="1" t="s">
        <v>224</v>
      </c>
      <c r="BU379" s="1" t="s">
        <v>196</v>
      </c>
      <c r="BV379" s="1" t="s">
        <v>196</v>
      </c>
      <c r="BW379" s="1" t="s">
        <v>196</v>
      </c>
      <c r="BX379" s="1" t="s">
        <v>196</v>
      </c>
      <c r="BY379" s="1" t="s">
        <v>196</v>
      </c>
      <c r="BZ379" s="1" t="s">
        <v>196</v>
      </c>
      <c r="CA379" s="1" t="s">
        <v>196</v>
      </c>
      <c r="CB379" s="1" t="s">
        <v>196</v>
      </c>
      <c r="CC379" s="1" t="s">
        <v>196</v>
      </c>
      <c r="CD379" s="1" t="s">
        <v>854</v>
      </c>
      <c r="CE379" s="1" t="s">
        <v>196</v>
      </c>
      <c r="CF379" s="1" t="s">
        <v>196</v>
      </c>
      <c r="CG379" s="1" t="s">
        <v>196</v>
      </c>
      <c r="CH379" s="1" t="s">
        <v>196</v>
      </c>
      <c r="CI379" s="1" t="s">
        <v>196</v>
      </c>
      <c r="CJ379" s="1" t="s">
        <v>196</v>
      </c>
      <c r="CK379" s="1" t="s">
        <v>196</v>
      </c>
      <c r="CL379" s="1" t="s">
        <v>196</v>
      </c>
      <c r="CM379" s="1" t="s">
        <v>196</v>
      </c>
      <c r="CN379" s="1" t="s">
        <v>853</v>
      </c>
      <c r="CO379" s="1" t="s">
        <v>196</v>
      </c>
      <c r="CP379" s="1" t="s">
        <v>196</v>
      </c>
      <c r="CQ379" s="1" t="s">
        <v>196</v>
      </c>
      <c r="CR379" s="1" t="s">
        <v>196</v>
      </c>
      <c r="CS379" s="1" t="s">
        <v>196</v>
      </c>
      <c r="CT379" s="1" t="s">
        <v>196</v>
      </c>
      <c r="CU379" s="1" t="s">
        <v>196</v>
      </c>
      <c r="CV379" s="1" t="s">
        <v>196</v>
      </c>
      <c r="CW379" s="1" t="s">
        <v>196</v>
      </c>
      <c r="CX379" s="1" t="s">
        <v>3221</v>
      </c>
      <c r="CY379" s="1" t="s">
        <v>3222</v>
      </c>
      <c r="CZ379" s="1" t="s">
        <v>3222</v>
      </c>
      <c r="DA379" s="1" t="s">
        <v>3225</v>
      </c>
      <c r="DB379" s="1" t="s">
        <v>3357</v>
      </c>
      <c r="DC379" s="1" t="s">
        <v>743</v>
      </c>
      <c r="DD379" s="1" t="s">
        <v>718</v>
      </c>
      <c r="DE379" s="1" t="s">
        <v>742</v>
      </c>
      <c r="DF379" s="1" t="s">
        <v>705</v>
      </c>
      <c r="DG379" s="1" t="s">
        <v>706</v>
      </c>
    </row>
    <row r="380" spans="1:111">
      <c r="A380" s="232" t="s">
        <v>4537</v>
      </c>
      <c r="B380" s="1" t="s">
        <v>699</v>
      </c>
      <c r="C380" s="1" t="s">
        <v>700</v>
      </c>
      <c r="D380" s="1" t="s">
        <v>851</v>
      </c>
      <c r="E380" s="1" t="s">
        <v>852</v>
      </c>
      <c r="F380" s="1" t="s">
        <v>855</v>
      </c>
      <c r="G380" s="1" t="s">
        <v>39</v>
      </c>
      <c r="H380" s="228">
        <v>46204</v>
      </c>
      <c r="I380" s="1" t="s">
        <v>2085</v>
      </c>
      <c r="J380" s="1" t="s">
        <v>2397</v>
      </c>
      <c r="K380" s="1" t="s">
        <v>2476</v>
      </c>
      <c r="L380" s="1" t="s">
        <v>713</v>
      </c>
      <c r="M380" s="1" t="s">
        <v>714</v>
      </c>
      <c r="N380" s="1" t="s">
        <v>716</v>
      </c>
      <c r="O380" s="1" t="s">
        <v>717</v>
      </c>
      <c r="P380" s="1" t="s">
        <v>705</v>
      </c>
      <c r="Q380" s="1" t="s">
        <v>706</v>
      </c>
      <c r="R380" s="229">
        <v>0</v>
      </c>
      <c r="S380" s="229">
        <v>0.6743055555555556</v>
      </c>
      <c r="T380" s="1" t="s">
        <v>707</v>
      </c>
      <c r="U380" s="1" t="s">
        <v>196</v>
      </c>
      <c r="V380" s="1" t="s">
        <v>196</v>
      </c>
      <c r="W380" s="1" t="s">
        <v>196</v>
      </c>
      <c r="X380" s="1" t="s">
        <v>196</v>
      </c>
      <c r="Y380" s="1" t="s">
        <v>196</v>
      </c>
      <c r="Z380" s="1" t="s">
        <v>196</v>
      </c>
      <c r="AA380" s="1" t="s">
        <v>742</v>
      </c>
      <c r="AB380" s="1" t="s">
        <v>707</v>
      </c>
      <c r="AC380" s="1" t="s">
        <v>1000</v>
      </c>
      <c r="AD380" s="1" t="s">
        <v>769</v>
      </c>
      <c r="AE380" s="1" t="s">
        <v>948</v>
      </c>
      <c r="AF380" s="1" t="s">
        <v>196</v>
      </c>
      <c r="AG380" s="1" t="s">
        <v>152</v>
      </c>
      <c r="AH380" s="1" t="s">
        <v>196</v>
      </c>
      <c r="AI380" s="1" t="s">
        <v>196</v>
      </c>
      <c r="AJ380" s="1" t="s">
        <v>196</v>
      </c>
      <c r="AK380" s="1" t="s">
        <v>196</v>
      </c>
      <c r="AL380" s="1" t="s">
        <v>196</v>
      </c>
      <c r="AM380" s="1">
        <v>1940</v>
      </c>
      <c r="AN380" s="1">
        <v>2000</v>
      </c>
      <c r="AO380" s="1">
        <v>2000</v>
      </c>
      <c r="AP380" s="1">
        <v>2000</v>
      </c>
      <c r="AQ380" s="1">
        <v>1940</v>
      </c>
      <c r="AR380" s="228">
        <v>46209</v>
      </c>
      <c r="AS380" s="228">
        <v>46211</v>
      </c>
      <c r="AT380" s="228">
        <v>46204</v>
      </c>
      <c r="AU380" s="228">
        <v>46204</v>
      </c>
      <c r="AV380" s="1" t="s">
        <v>829</v>
      </c>
      <c r="AW380" s="1" t="s">
        <v>196</v>
      </c>
      <c r="AX380" s="1" t="s">
        <v>196</v>
      </c>
      <c r="AY380" s="1" t="s">
        <v>764</v>
      </c>
      <c r="AZ380" s="1" t="s">
        <v>765</v>
      </c>
      <c r="BA380" s="1" t="s">
        <v>196</v>
      </c>
      <c r="BB380" s="228">
        <v>46211</v>
      </c>
      <c r="BC380" s="228">
        <v>46211</v>
      </c>
      <c r="BD380" s="1" t="s">
        <v>712</v>
      </c>
      <c r="BE380" s="228">
        <v>46204</v>
      </c>
      <c r="BF380" s="1" t="s">
        <v>712</v>
      </c>
      <c r="BG380" s="228">
        <v>46206</v>
      </c>
      <c r="BH380" s="1">
        <v>2000</v>
      </c>
      <c r="BI380" s="1">
        <v>1940</v>
      </c>
      <c r="BJ380" s="1" t="s">
        <v>949</v>
      </c>
      <c r="BK380" s="1" t="s">
        <v>196</v>
      </c>
      <c r="BL380" s="1" t="s">
        <v>196</v>
      </c>
      <c r="BM380" s="1" t="s">
        <v>196</v>
      </c>
      <c r="BN380" s="1" t="s">
        <v>196</v>
      </c>
      <c r="BO380" s="1" t="s">
        <v>196</v>
      </c>
      <c r="BP380" s="1" t="s">
        <v>196</v>
      </c>
      <c r="BQ380" s="1" t="s">
        <v>196</v>
      </c>
      <c r="BR380" s="1" t="s">
        <v>196</v>
      </c>
      <c r="BS380" s="1" t="s">
        <v>196</v>
      </c>
      <c r="BT380" s="1" t="s">
        <v>948</v>
      </c>
      <c r="BU380" s="1" t="s">
        <v>196</v>
      </c>
      <c r="BV380" s="1" t="s">
        <v>196</v>
      </c>
      <c r="BW380" s="1" t="s">
        <v>196</v>
      </c>
      <c r="BX380" s="1" t="s">
        <v>196</v>
      </c>
      <c r="BY380" s="1" t="s">
        <v>196</v>
      </c>
      <c r="BZ380" s="1" t="s">
        <v>196</v>
      </c>
      <c r="CA380" s="1" t="s">
        <v>196</v>
      </c>
      <c r="CB380" s="1" t="s">
        <v>196</v>
      </c>
      <c r="CC380" s="1" t="s">
        <v>196</v>
      </c>
      <c r="CD380" s="1" t="s">
        <v>854</v>
      </c>
      <c r="CE380" s="1" t="s">
        <v>854</v>
      </c>
      <c r="CF380" s="1" t="s">
        <v>196</v>
      </c>
      <c r="CG380" s="1" t="s">
        <v>196</v>
      </c>
      <c r="CH380" s="1" t="s">
        <v>196</v>
      </c>
      <c r="CI380" s="1" t="s">
        <v>196</v>
      </c>
      <c r="CJ380" s="1" t="s">
        <v>196</v>
      </c>
      <c r="CK380" s="1" t="s">
        <v>196</v>
      </c>
      <c r="CL380" s="1" t="s">
        <v>196</v>
      </c>
      <c r="CM380" s="1" t="s">
        <v>196</v>
      </c>
      <c r="CN380" s="1" t="s">
        <v>853</v>
      </c>
      <c r="CO380" s="1" t="s">
        <v>853</v>
      </c>
      <c r="CP380" s="1" t="s">
        <v>196</v>
      </c>
      <c r="CQ380" s="1" t="s">
        <v>196</v>
      </c>
      <c r="CR380" s="1" t="s">
        <v>196</v>
      </c>
      <c r="CS380" s="1" t="s">
        <v>196</v>
      </c>
      <c r="CT380" s="1" t="s">
        <v>196</v>
      </c>
      <c r="CU380" s="1" t="s">
        <v>196</v>
      </c>
      <c r="CV380" s="1" t="s">
        <v>196</v>
      </c>
      <c r="CW380" s="1" t="s">
        <v>196</v>
      </c>
      <c r="CX380" s="1" t="s">
        <v>3221</v>
      </c>
      <c r="CY380" s="1" t="s">
        <v>3222</v>
      </c>
      <c r="CZ380" s="1" t="s">
        <v>3222</v>
      </c>
      <c r="DA380" s="1" t="s">
        <v>3358</v>
      </c>
      <c r="DB380" s="1" t="s">
        <v>3367</v>
      </c>
      <c r="DC380" s="1" t="s">
        <v>707</v>
      </c>
      <c r="DD380" s="1" t="s">
        <v>742</v>
      </c>
      <c r="DE380" s="1" t="s">
        <v>707</v>
      </c>
      <c r="DF380" s="1" t="s">
        <v>705</v>
      </c>
      <c r="DG380" s="1" t="s">
        <v>706</v>
      </c>
    </row>
    <row r="381" spans="1:111">
      <c r="A381" s="232" t="s">
        <v>4537</v>
      </c>
      <c r="B381" s="1" t="s">
        <v>699</v>
      </c>
      <c r="C381" s="1" t="s">
        <v>700</v>
      </c>
      <c r="D381" s="1" t="s">
        <v>851</v>
      </c>
      <c r="E381" s="1" t="s">
        <v>852</v>
      </c>
      <c r="F381" s="1" t="s">
        <v>855</v>
      </c>
      <c r="G381" s="1" t="s">
        <v>39</v>
      </c>
      <c r="H381" s="228">
        <v>46204</v>
      </c>
      <c r="I381" s="1" t="s">
        <v>2199</v>
      </c>
      <c r="J381" s="1" t="s">
        <v>2407</v>
      </c>
      <c r="K381" s="1" t="s">
        <v>2477</v>
      </c>
      <c r="L381" s="1" t="s">
        <v>713</v>
      </c>
      <c r="M381" s="1" t="s">
        <v>714</v>
      </c>
      <c r="N381" s="1" t="s">
        <v>716</v>
      </c>
      <c r="O381" s="1" t="s">
        <v>717</v>
      </c>
      <c r="P381" s="1" t="s">
        <v>705</v>
      </c>
      <c r="Q381" s="1" t="s">
        <v>706</v>
      </c>
      <c r="R381" s="229">
        <v>0</v>
      </c>
      <c r="S381" s="229">
        <v>0.70833333333333337</v>
      </c>
      <c r="T381" s="1" t="s">
        <v>707</v>
      </c>
      <c r="U381" s="1" t="s">
        <v>196</v>
      </c>
      <c r="V381" s="1" t="s">
        <v>196</v>
      </c>
      <c r="W381" s="1" t="s">
        <v>196</v>
      </c>
      <c r="X381" s="1" t="s">
        <v>196</v>
      </c>
      <c r="Y381" s="1" t="s">
        <v>196</v>
      </c>
      <c r="Z381" s="1" t="s">
        <v>196</v>
      </c>
      <c r="AA381" s="1" t="s">
        <v>744</v>
      </c>
      <c r="AB381" s="1" t="s">
        <v>707</v>
      </c>
      <c r="AC381" s="1" t="s">
        <v>983</v>
      </c>
      <c r="AD381" s="1" t="s">
        <v>1073</v>
      </c>
      <c r="AE381" s="1" t="s">
        <v>1054</v>
      </c>
      <c r="AF381" s="1" t="s">
        <v>196</v>
      </c>
      <c r="AG381" s="1" t="s">
        <v>152</v>
      </c>
      <c r="AH381" s="1" t="s">
        <v>196</v>
      </c>
      <c r="AI381" s="1" t="s">
        <v>1049</v>
      </c>
      <c r="AJ381" s="1" t="s">
        <v>196</v>
      </c>
      <c r="AK381" s="1" t="s">
        <v>152</v>
      </c>
      <c r="AL381" s="1" t="s">
        <v>196</v>
      </c>
      <c r="AM381" s="1">
        <v>950</v>
      </c>
      <c r="AN381" s="1">
        <v>1000</v>
      </c>
      <c r="AO381" s="1">
        <v>1000</v>
      </c>
      <c r="AP381" s="1">
        <v>1000</v>
      </c>
      <c r="AQ381" s="1">
        <v>950</v>
      </c>
      <c r="AR381" s="228">
        <v>46209</v>
      </c>
      <c r="AS381" s="228">
        <v>46212</v>
      </c>
      <c r="AT381" s="228">
        <v>46204</v>
      </c>
      <c r="AU381" s="228">
        <v>46204</v>
      </c>
      <c r="AV381" s="1" t="s">
        <v>829</v>
      </c>
      <c r="AW381" s="1" t="s">
        <v>196</v>
      </c>
      <c r="AX381" s="1" t="s">
        <v>196</v>
      </c>
      <c r="AY381" s="1" t="s">
        <v>764</v>
      </c>
      <c r="AZ381" s="1" t="s">
        <v>765</v>
      </c>
      <c r="BA381" s="1" t="s">
        <v>196</v>
      </c>
      <c r="BB381" s="228">
        <v>46212</v>
      </c>
      <c r="BC381" s="228">
        <v>46212</v>
      </c>
      <c r="BD381" s="1" t="s">
        <v>712</v>
      </c>
      <c r="BE381" s="228">
        <v>46204</v>
      </c>
      <c r="BF381" s="1" t="s">
        <v>712</v>
      </c>
      <c r="BG381" s="228">
        <v>46205</v>
      </c>
      <c r="BH381" s="1">
        <v>1000</v>
      </c>
      <c r="BI381" s="1">
        <v>950</v>
      </c>
      <c r="BJ381" s="1" t="s">
        <v>1055</v>
      </c>
      <c r="BK381" s="1" t="s">
        <v>196</v>
      </c>
      <c r="BL381" s="1" t="s">
        <v>196</v>
      </c>
      <c r="BM381" s="1" t="s">
        <v>196</v>
      </c>
      <c r="BN381" s="1" t="s">
        <v>196</v>
      </c>
      <c r="BO381" s="1" t="s">
        <v>196</v>
      </c>
      <c r="BP381" s="1" t="s">
        <v>196</v>
      </c>
      <c r="BQ381" s="1" t="s">
        <v>196</v>
      </c>
      <c r="BR381" s="1" t="s">
        <v>196</v>
      </c>
      <c r="BS381" s="1" t="s">
        <v>196</v>
      </c>
      <c r="BT381" s="1" t="s">
        <v>1054</v>
      </c>
      <c r="BU381" s="1" t="s">
        <v>196</v>
      </c>
      <c r="BV381" s="1" t="s">
        <v>196</v>
      </c>
      <c r="BW381" s="1" t="s">
        <v>196</v>
      </c>
      <c r="BX381" s="1" t="s">
        <v>196</v>
      </c>
      <c r="BY381" s="1" t="s">
        <v>196</v>
      </c>
      <c r="BZ381" s="1" t="s">
        <v>196</v>
      </c>
      <c r="CA381" s="1" t="s">
        <v>196</v>
      </c>
      <c r="CB381" s="1" t="s">
        <v>196</v>
      </c>
      <c r="CC381" s="1" t="s">
        <v>196</v>
      </c>
      <c r="CD381" s="1" t="s">
        <v>1050</v>
      </c>
      <c r="CE381" s="1" t="s">
        <v>196</v>
      </c>
      <c r="CF381" s="1" t="s">
        <v>196</v>
      </c>
      <c r="CG381" s="1" t="s">
        <v>196</v>
      </c>
      <c r="CH381" s="1" t="s">
        <v>196</v>
      </c>
      <c r="CI381" s="1" t="s">
        <v>196</v>
      </c>
      <c r="CJ381" s="1" t="s">
        <v>196</v>
      </c>
      <c r="CK381" s="1" t="s">
        <v>196</v>
      </c>
      <c r="CL381" s="1" t="s">
        <v>196</v>
      </c>
      <c r="CM381" s="1" t="s">
        <v>196</v>
      </c>
      <c r="CN381" s="1" t="s">
        <v>1049</v>
      </c>
      <c r="CO381" s="1" t="s">
        <v>196</v>
      </c>
      <c r="CP381" s="1" t="s">
        <v>196</v>
      </c>
      <c r="CQ381" s="1" t="s">
        <v>196</v>
      </c>
      <c r="CR381" s="1" t="s">
        <v>196</v>
      </c>
      <c r="CS381" s="1" t="s">
        <v>196</v>
      </c>
      <c r="CT381" s="1" t="s">
        <v>196</v>
      </c>
      <c r="CU381" s="1" t="s">
        <v>196</v>
      </c>
      <c r="CV381" s="1" t="s">
        <v>196</v>
      </c>
      <c r="CW381" s="1" t="s">
        <v>196</v>
      </c>
      <c r="CX381" s="1" t="s">
        <v>3221</v>
      </c>
      <c r="CY381" s="1" t="s">
        <v>3222</v>
      </c>
      <c r="CZ381" s="1" t="s">
        <v>3222</v>
      </c>
      <c r="DA381" s="1" t="s">
        <v>3367</v>
      </c>
      <c r="DB381" s="1" t="s">
        <v>3224</v>
      </c>
      <c r="DC381" s="1" t="s">
        <v>707</v>
      </c>
      <c r="DD381" s="1" t="s">
        <v>744</v>
      </c>
      <c r="DE381" s="1" t="s">
        <v>707</v>
      </c>
      <c r="DF381" s="1" t="s">
        <v>705</v>
      </c>
      <c r="DG381" s="1" t="s">
        <v>706</v>
      </c>
    </row>
    <row r="382" spans="1:111">
      <c r="A382" s="232" t="s">
        <v>4537</v>
      </c>
      <c r="B382" s="1" t="s">
        <v>699</v>
      </c>
      <c r="C382" s="1" t="s">
        <v>700</v>
      </c>
      <c r="D382" s="1" t="s">
        <v>851</v>
      </c>
      <c r="E382" s="1" t="s">
        <v>852</v>
      </c>
      <c r="F382" s="1" t="s">
        <v>850</v>
      </c>
      <c r="G382" s="1" t="s">
        <v>470</v>
      </c>
      <c r="H382" s="228">
        <v>46204</v>
      </c>
      <c r="I382" s="1" t="s">
        <v>139</v>
      </c>
      <c r="J382" s="1" t="s">
        <v>2469</v>
      </c>
      <c r="K382" s="1" t="s">
        <v>2503</v>
      </c>
      <c r="L382" s="1" t="s">
        <v>705</v>
      </c>
      <c r="M382" s="1" t="s">
        <v>706</v>
      </c>
      <c r="N382" s="1" t="s">
        <v>196</v>
      </c>
      <c r="O382" s="1" t="s">
        <v>196</v>
      </c>
      <c r="P382" s="1" t="s">
        <v>196</v>
      </c>
      <c r="Q382" s="1" t="s">
        <v>196</v>
      </c>
      <c r="R382" s="229">
        <v>0</v>
      </c>
      <c r="S382" s="229">
        <v>0.70833333333333337</v>
      </c>
      <c r="T382" s="1" t="s">
        <v>707</v>
      </c>
      <c r="U382" s="1" t="s">
        <v>196</v>
      </c>
      <c r="V382" s="1" t="s">
        <v>196</v>
      </c>
      <c r="W382" s="1" t="s">
        <v>196</v>
      </c>
      <c r="X382" s="1" t="s">
        <v>196</v>
      </c>
      <c r="Y382" s="1" t="s">
        <v>196</v>
      </c>
      <c r="Z382" s="1" t="s">
        <v>196</v>
      </c>
      <c r="AA382" s="1" t="s">
        <v>707</v>
      </c>
      <c r="AB382" s="1" t="s">
        <v>707</v>
      </c>
      <c r="AC382" s="1" t="s">
        <v>707</v>
      </c>
      <c r="AD382" s="1" t="s">
        <v>707</v>
      </c>
      <c r="AE382" s="1" t="s">
        <v>1771</v>
      </c>
      <c r="AF382" s="1" t="s">
        <v>196</v>
      </c>
      <c r="AG382" s="1" t="s">
        <v>1866</v>
      </c>
      <c r="AH382" s="1" t="s">
        <v>196</v>
      </c>
      <c r="AI382" s="1" t="s">
        <v>1865</v>
      </c>
      <c r="AJ382" s="1" t="s">
        <v>196</v>
      </c>
      <c r="AK382" s="1" t="s">
        <v>1866</v>
      </c>
      <c r="AL382" s="1" t="s">
        <v>196</v>
      </c>
      <c r="AM382" s="1">
        <v>1600</v>
      </c>
      <c r="AN382" s="1">
        <v>1600</v>
      </c>
      <c r="AO382" s="1">
        <v>1600</v>
      </c>
      <c r="AP382" s="1">
        <v>1600</v>
      </c>
      <c r="AQ382" s="1">
        <v>1600</v>
      </c>
      <c r="AR382" s="228">
        <v>46209</v>
      </c>
      <c r="AS382" s="228">
        <v>46211</v>
      </c>
      <c r="AT382" s="228">
        <v>46204</v>
      </c>
      <c r="AU382" s="228">
        <v>46204</v>
      </c>
      <c r="AV382" s="1" t="s">
        <v>1071</v>
      </c>
      <c r="AW382" s="1" t="s">
        <v>196</v>
      </c>
      <c r="AX382" s="1" t="s">
        <v>196</v>
      </c>
      <c r="AY382" s="1" t="s">
        <v>764</v>
      </c>
      <c r="AZ382" s="1" t="s">
        <v>765</v>
      </c>
      <c r="BA382" s="1" t="s">
        <v>196</v>
      </c>
      <c r="BB382" s="228">
        <v>46211</v>
      </c>
      <c r="BC382" s="228">
        <v>46211</v>
      </c>
      <c r="BD382" s="1" t="s">
        <v>712</v>
      </c>
      <c r="BE382" s="228">
        <v>46204</v>
      </c>
      <c r="BF382" s="1" t="s">
        <v>712</v>
      </c>
      <c r="BG382" s="228">
        <v>46204</v>
      </c>
      <c r="BH382" s="1">
        <v>1600</v>
      </c>
      <c r="BI382" s="1">
        <v>1600</v>
      </c>
      <c r="BJ382" s="1" t="s">
        <v>1774</v>
      </c>
      <c r="BK382" s="1" t="s">
        <v>196</v>
      </c>
      <c r="BL382" s="1" t="s">
        <v>196</v>
      </c>
      <c r="BM382" s="1" t="s">
        <v>196</v>
      </c>
      <c r="BN382" s="1" t="s">
        <v>196</v>
      </c>
      <c r="BO382" s="1" t="s">
        <v>196</v>
      </c>
      <c r="BP382" s="1" t="s">
        <v>196</v>
      </c>
      <c r="BQ382" s="1" t="s">
        <v>196</v>
      </c>
      <c r="BR382" s="1" t="s">
        <v>196</v>
      </c>
      <c r="BS382" s="1" t="s">
        <v>196</v>
      </c>
      <c r="BT382" s="1" t="s">
        <v>1771</v>
      </c>
      <c r="BU382" s="1" t="s">
        <v>196</v>
      </c>
      <c r="BV382" s="1" t="s">
        <v>196</v>
      </c>
      <c r="BW382" s="1" t="s">
        <v>196</v>
      </c>
      <c r="BX382" s="1" t="s">
        <v>196</v>
      </c>
      <c r="BY382" s="1" t="s">
        <v>196</v>
      </c>
      <c r="BZ382" s="1" t="s">
        <v>196</v>
      </c>
      <c r="CA382" s="1" t="s">
        <v>196</v>
      </c>
      <c r="CB382" s="1" t="s">
        <v>196</v>
      </c>
      <c r="CC382" s="1" t="s">
        <v>196</v>
      </c>
      <c r="CD382" s="1" t="s">
        <v>1233</v>
      </c>
      <c r="CE382" s="1" t="s">
        <v>196</v>
      </c>
      <c r="CF382" s="1" t="s">
        <v>196</v>
      </c>
      <c r="CG382" s="1" t="s">
        <v>196</v>
      </c>
      <c r="CH382" s="1" t="s">
        <v>196</v>
      </c>
      <c r="CI382" s="1" t="s">
        <v>196</v>
      </c>
      <c r="CJ382" s="1" t="s">
        <v>196</v>
      </c>
      <c r="CK382" s="1" t="s">
        <v>196</v>
      </c>
      <c r="CL382" s="1" t="s">
        <v>196</v>
      </c>
      <c r="CM382" s="1" t="s">
        <v>196</v>
      </c>
      <c r="CN382" s="1" t="s">
        <v>1865</v>
      </c>
      <c r="CO382" s="1" t="s">
        <v>196</v>
      </c>
      <c r="CP382" s="1" t="s">
        <v>196</v>
      </c>
      <c r="CQ382" s="1" t="s">
        <v>196</v>
      </c>
      <c r="CR382" s="1" t="s">
        <v>196</v>
      </c>
      <c r="CS382" s="1" t="s">
        <v>196</v>
      </c>
      <c r="CT382" s="1" t="s">
        <v>196</v>
      </c>
      <c r="CU382" s="1" t="s">
        <v>196</v>
      </c>
      <c r="CV382" s="1" t="s">
        <v>196</v>
      </c>
      <c r="CW382" s="1" t="s">
        <v>196</v>
      </c>
      <c r="CX382" s="1" t="s">
        <v>3221</v>
      </c>
      <c r="CY382" s="1" t="s">
        <v>3222</v>
      </c>
      <c r="CZ382" s="1" t="s">
        <v>3222</v>
      </c>
      <c r="DA382" s="1" t="s">
        <v>3224</v>
      </c>
      <c r="DB382" s="1" t="s">
        <v>3224</v>
      </c>
      <c r="DC382" s="1" t="s">
        <v>707</v>
      </c>
      <c r="DD382" s="1" t="s">
        <v>707</v>
      </c>
      <c r="DE382" s="1" t="s">
        <v>707</v>
      </c>
      <c r="DF382" s="1" t="s">
        <v>705</v>
      </c>
      <c r="DG382" s="1" t="s">
        <v>706</v>
      </c>
    </row>
    <row r="383" spans="1:111">
      <c r="A383" s="232" t="s">
        <v>4537</v>
      </c>
      <c r="B383" s="1" t="s">
        <v>699</v>
      </c>
      <c r="C383" s="1" t="s">
        <v>700</v>
      </c>
      <c r="D383" s="1" t="s">
        <v>851</v>
      </c>
      <c r="E383" s="1" t="s">
        <v>852</v>
      </c>
      <c r="F383" s="1" t="s">
        <v>850</v>
      </c>
      <c r="G383" s="1" t="s">
        <v>470</v>
      </c>
      <c r="H383" s="228">
        <v>46204</v>
      </c>
      <c r="I383" s="1" t="s">
        <v>592</v>
      </c>
      <c r="J383" s="1" t="s">
        <v>2472</v>
      </c>
      <c r="K383" s="1" t="s">
        <v>2504</v>
      </c>
      <c r="L383" s="1" t="s">
        <v>705</v>
      </c>
      <c r="M383" s="1" t="s">
        <v>706</v>
      </c>
      <c r="N383" s="1" t="s">
        <v>196</v>
      </c>
      <c r="O383" s="1" t="s">
        <v>196</v>
      </c>
      <c r="P383" s="1" t="s">
        <v>196</v>
      </c>
      <c r="Q383" s="1" t="s">
        <v>196</v>
      </c>
      <c r="R383" s="229">
        <v>0</v>
      </c>
      <c r="S383" s="229">
        <v>0.70833333333333337</v>
      </c>
      <c r="T383" s="1" t="s">
        <v>707</v>
      </c>
      <c r="U383" s="1" t="s">
        <v>196</v>
      </c>
      <c r="V383" s="1" t="s">
        <v>196</v>
      </c>
      <c r="W383" s="1" t="s">
        <v>196</v>
      </c>
      <c r="X383" s="1" t="s">
        <v>196</v>
      </c>
      <c r="Y383" s="1" t="s">
        <v>196</v>
      </c>
      <c r="Z383" s="1" t="s">
        <v>196</v>
      </c>
      <c r="AA383" s="1" t="s">
        <v>707</v>
      </c>
      <c r="AB383" s="1" t="s">
        <v>707</v>
      </c>
      <c r="AC383" s="1" t="s">
        <v>707</v>
      </c>
      <c r="AD383" s="1" t="s">
        <v>707</v>
      </c>
      <c r="AE383" s="1" t="s">
        <v>224</v>
      </c>
      <c r="AF383" s="1" t="s">
        <v>196</v>
      </c>
      <c r="AG383" s="1" t="s">
        <v>152</v>
      </c>
      <c r="AH383" s="1" t="s">
        <v>196</v>
      </c>
      <c r="AI383" s="1" t="s">
        <v>853</v>
      </c>
      <c r="AJ383" s="1" t="s">
        <v>196</v>
      </c>
      <c r="AK383" s="1" t="s">
        <v>152</v>
      </c>
      <c r="AL383" s="1" t="s">
        <v>196</v>
      </c>
      <c r="AM383" s="1">
        <v>4000</v>
      </c>
      <c r="AN383" s="1">
        <v>4000</v>
      </c>
      <c r="AO383" s="1">
        <v>4000</v>
      </c>
      <c r="AP383" s="1">
        <v>4000</v>
      </c>
      <c r="AQ383" s="1">
        <v>4000</v>
      </c>
      <c r="AR383" s="228">
        <v>46209</v>
      </c>
      <c r="AS383" s="228">
        <v>46211</v>
      </c>
      <c r="AT383" s="228">
        <v>46204</v>
      </c>
      <c r="AU383" s="228">
        <v>46204</v>
      </c>
      <c r="AV383" s="1" t="s">
        <v>1071</v>
      </c>
      <c r="AW383" s="1" t="s">
        <v>196</v>
      </c>
      <c r="AX383" s="1" t="s">
        <v>196</v>
      </c>
      <c r="AY383" s="1" t="s">
        <v>764</v>
      </c>
      <c r="AZ383" s="1" t="s">
        <v>765</v>
      </c>
      <c r="BA383" s="1" t="s">
        <v>196</v>
      </c>
      <c r="BB383" s="228">
        <v>46211</v>
      </c>
      <c r="BC383" s="228">
        <v>46211</v>
      </c>
      <c r="BD383" s="1" t="s">
        <v>712</v>
      </c>
      <c r="BE383" s="228">
        <v>46204</v>
      </c>
      <c r="BF383" s="1" t="s">
        <v>712</v>
      </c>
      <c r="BG383" s="228">
        <v>46204</v>
      </c>
      <c r="BH383" s="1">
        <v>4000</v>
      </c>
      <c r="BI383" s="1">
        <v>4000</v>
      </c>
      <c r="BJ383" s="1" t="s">
        <v>1072</v>
      </c>
      <c r="BK383" s="1" t="s">
        <v>196</v>
      </c>
      <c r="BL383" s="1" t="s">
        <v>196</v>
      </c>
      <c r="BM383" s="1" t="s">
        <v>196</v>
      </c>
      <c r="BN383" s="1" t="s">
        <v>196</v>
      </c>
      <c r="BO383" s="1" t="s">
        <v>196</v>
      </c>
      <c r="BP383" s="1" t="s">
        <v>196</v>
      </c>
      <c r="BQ383" s="1" t="s">
        <v>196</v>
      </c>
      <c r="BR383" s="1" t="s">
        <v>196</v>
      </c>
      <c r="BS383" s="1" t="s">
        <v>196</v>
      </c>
      <c r="BT383" s="1" t="s">
        <v>224</v>
      </c>
      <c r="BU383" s="1" t="s">
        <v>196</v>
      </c>
      <c r="BV383" s="1" t="s">
        <v>196</v>
      </c>
      <c r="BW383" s="1" t="s">
        <v>196</v>
      </c>
      <c r="BX383" s="1" t="s">
        <v>196</v>
      </c>
      <c r="BY383" s="1" t="s">
        <v>196</v>
      </c>
      <c r="BZ383" s="1" t="s">
        <v>196</v>
      </c>
      <c r="CA383" s="1" t="s">
        <v>196</v>
      </c>
      <c r="CB383" s="1" t="s">
        <v>196</v>
      </c>
      <c r="CC383" s="1" t="s">
        <v>196</v>
      </c>
      <c r="CD383" s="1" t="s">
        <v>854</v>
      </c>
      <c r="CE383" s="1" t="s">
        <v>196</v>
      </c>
      <c r="CF383" s="1" t="s">
        <v>196</v>
      </c>
      <c r="CG383" s="1" t="s">
        <v>196</v>
      </c>
      <c r="CH383" s="1" t="s">
        <v>196</v>
      </c>
      <c r="CI383" s="1" t="s">
        <v>196</v>
      </c>
      <c r="CJ383" s="1" t="s">
        <v>196</v>
      </c>
      <c r="CK383" s="1" t="s">
        <v>196</v>
      </c>
      <c r="CL383" s="1" t="s">
        <v>196</v>
      </c>
      <c r="CM383" s="1" t="s">
        <v>196</v>
      </c>
      <c r="CN383" s="1" t="s">
        <v>853</v>
      </c>
      <c r="CO383" s="1" t="s">
        <v>196</v>
      </c>
      <c r="CP383" s="1" t="s">
        <v>196</v>
      </c>
      <c r="CQ383" s="1" t="s">
        <v>196</v>
      </c>
      <c r="CR383" s="1" t="s">
        <v>196</v>
      </c>
      <c r="CS383" s="1" t="s">
        <v>196</v>
      </c>
      <c r="CT383" s="1" t="s">
        <v>196</v>
      </c>
      <c r="CU383" s="1" t="s">
        <v>196</v>
      </c>
      <c r="CV383" s="1" t="s">
        <v>196</v>
      </c>
      <c r="CW383" s="1" t="s">
        <v>196</v>
      </c>
      <c r="CX383" s="1" t="s">
        <v>3221</v>
      </c>
      <c r="CY383" s="1" t="s">
        <v>3222</v>
      </c>
      <c r="CZ383" s="1" t="s">
        <v>3222</v>
      </c>
      <c r="DA383" s="1" t="s">
        <v>3224</v>
      </c>
      <c r="DB383" s="1" t="s">
        <v>3224</v>
      </c>
      <c r="DC383" s="1" t="s">
        <v>707</v>
      </c>
      <c r="DD383" s="1" t="s">
        <v>707</v>
      </c>
      <c r="DE383" s="1" t="s">
        <v>707</v>
      </c>
      <c r="DF383" s="1" t="s">
        <v>705</v>
      </c>
      <c r="DG383" s="1" t="s">
        <v>706</v>
      </c>
    </row>
    <row r="384" spans="1:111">
      <c r="A384" s="232" t="s">
        <v>4537</v>
      </c>
      <c r="B384" s="1" t="s">
        <v>699</v>
      </c>
      <c r="C384" s="1" t="s">
        <v>700</v>
      </c>
      <c r="D384" s="1" t="s">
        <v>851</v>
      </c>
      <c r="E384" s="1" t="s">
        <v>852</v>
      </c>
      <c r="F384" s="1" t="s">
        <v>855</v>
      </c>
      <c r="G384" s="1" t="s">
        <v>39</v>
      </c>
      <c r="H384" s="228">
        <v>46203</v>
      </c>
      <c r="I384" s="1" t="s">
        <v>97</v>
      </c>
      <c r="J384" s="1" t="s">
        <v>4260</v>
      </c>
      <c r="K384" s="1" t="s">
        <v>4269</v>
      </c>
      <c r="L384" s="1" t="s">
        <v>796</v>
      </c>
      <c r="M384" s="1" t="s">
        <v>797</v>
      </c>
      <c r="N384" s="1" t="s">
        <v>713</v>
      </c>
      <c r="O384" s="1" t="s">
        <v>714</v>
      </c>
      <c r="P384" s="1" t="s">
        <v>705</v>
      </c>
      <c r="Q384" s="1" t="s">
        <v>706</v>
      </c>
      <c r="R384" s="229">
        <v>0</v>
      </c>
      <c r="S384" s="229">
        <v>0.70833333333333337</v>
      </c>
      <c r="T384" s="1" t="s">
        <v>707</v>
      </c>
      <c r="U384" s="1" t="s">
        <v>196</v>
      </c>
      <c r="V384" s="1" t="s">
        <v>196</v>
      </c>
      <c r="W384" s="1" t="s">
        <v>196</v>
      </c>
      <c r="X384" s="1" t="s">
        <v>196</v>
      </c>
      <c r="Y384" s="1" t="s">
        <v>196</v>
      </c>
      <c r="Z384" s="1" t="s">
        <v>196</v>
      </c>
      <c r="AA384" s="1" t="s">
        <v>707</v>
      </c>
      <c r="AB384" s="1" t="s">
        <v>707</v>
      </c>
      <c r="AC384" s="1" t="s">
        <v>707</v>
      </c>
      <c r="AD384" s="1" t="s">
        <v>707</v>
      </c>
      <c r="AE384" s="1" t="s">
        <v>196</v>
      </c>
      <c r="AF384" s="1" t="s">
        <v>196</v>
      </c>
      <c r="AG384" s="1" t="s">
        <v>196</v>
      </c>
      <c r="AH384" s="1" t="s">
        <v>196</v>
      </c>
      <c r="AI384" s="1" t="s">
        <v>826</v>
      </c>
      <c r="AJ384" s="1" t="s">
        <v>276</v>
      </c>
      <c r="AK384" s="1" t="s">
        <v>88</v>
      </c>
      <c r="AL384" s="1" t="s">
        <v>14</v>
      </c>
      <c r="AM384" s="1">
        <v>19992</v>
      </c>
      <c r="AN384" s="1">
        <v>10000</v>
      </c>
      <c r="AO384" s="1">
        <v>0</v>
      </c>
      <c r="AP384" s="1">
        <v>0</v>
      </c>
      <c r="AQ384" s="1">
        <v>392</v>
      </c>
      <c r="AR384" s="228">
        <v>46198</v>
      </c>
      <c r="AS384" s="228">
        <v>46203</v>
      </c>
      <c r="AT384" s="228">
        <v>46199</v>
      </c>
      <c r="AU384" s="228">
        <v>46202</v>
      </c>
      <c r="AV384" s="1" t="s">
        <v>39</v>
      </c>
      <c r="AW384" s="1" t="s">
        <v>196</v>
      </c>
      <c r="AX384" s="1" t="s">
        <v>196</v>
      </c>
      <c r="AY384" s="1" t="s">
        <v>710</v>
      </c>
      <c r="AZ384" s="1" t="s">
        <v>711</v>
      </c>
      <c r="BA384" s="1" t="s">
        <v>196</v>
      </c>
      <c r="BB384" s="228">
        <v>46203</v>
      </c>
      <c r="BC384" s="228">
        <v>46203</v>
      </c>
      <c r="BD384" s="1" t="s">
        <v>712</v>
      </c>
      <c r="BE384" s="228">
        <v>46203</v>
      </c>
      <c r="BF384" s="1" t="s">
        <v>712</v>
      </c>
      <c r="BG384" s="228">
        <v>46203</v>
      </c>
      <c r="BH384" s="1">
        <v>10000</v>
      </c>
      <c r="BI384" s="1">
        <v>19992</v>
      </c>
      <c r="BJ384" s="1" t="s">
        <v>859</v>
      </c>
      <c r="BK384" s="1" t="s">
        <v>860</v>
      </c>
      <c r="BL384" s="1" t="s">
        <v>859</v>
      </c>
      <c r="BM384" s="1" t="s">
        <v>860</v>
      </c>
      <c r="BN384" s="1" t="s">
        <v>196</v>
      </c>
      <c r="BO384" s="1" t="s">
        <v>196</v>
      </c>
      <c r="BP384" s="1" t="s">
        <v>196</v>
      </c>
      <c r="BQ384" s="1" t="s">
        <v>196</v>
      </c>
      <c r="BR384" s="1" t="s">
        <v>196</v>
      </c>
      <c r="BS384" s="1" t="s">
        <v>196</v>
      </c>
      <c r="BT384" s="1" t="s">
        <v>861</v>
      </c>
      <c r="BU384" s="1" t="s">
        <v>862</v>
      </c>
      <c r="BV384" s="1" t="s">
        <v>4263</v>
      </c>
      <c r="BW384" s="1" t="s">
        <v>4264</v>
      </c>
      <c r="BX384" s="1" t="s">
        <v>196</v>
      </c>
      <c r="BY384" s="1" t="s">
        <v>196</v>
      </c>
      <c r="BZ384" s="1" t="s">
        <v>196</v>
      </c>
      <c r="CA384" s="1" t="s">
        <v>196</v>
      </c>
      <c r="CB384" s="1" t="s">
        <v>196</v>
      </c>
      <c r="CC384" s="1" t="s">
        <v>196</v>
      </c>
      <c r="CD384" s="1" t="s">
        <v>827</v>
      </c>
      <c r="CE384" s="1" t="s">
        <v>196</v>
      </c>
      <c r="CF384" s="1" t="s">
        <v>196</v>
      </c>
      <c r="CG384" s="1" t="s">
        <v>196</v>
      </c>
      <c r="CH384" s="1" t="s">
        <v>196</v>
      </c>
      <c r="CI384" s="1" t="s">
        <v>196</v>
      </c>
      <c r="CJ384" s="1" t="s">
        <v>196</v>
      </c>
      <c r="CK384" s="1" t="s">
        <v>196</v>
      </c>
      <c r="CL384" s="1" t="s">
        <v>196</v>
      </c>
      <c r="CM384" s="1" t="s">
        <v>196</v>
      </c>
      <c r="CN384" s="1" t="s">
        <v>826</v>
      </c>
      <c r="CO384" s="1" t="s">
        <v>196</v>
      </c>
      <c r="CP384" s="1" t="s">
        <v>196</v>
      </c>
      <c r="CQ384" s="1" t="s">
        <v>196</v>
      </c>
      <c r="CR384" s="1" t="s">
        <v>196</v>
      </c>
      <c r="CS384" s="1" t="s">
        <v>196</v>
      </c>
      <c r="CT384" s="1" t="s">
        <v>196</v>
      </c>
      <c r="CU384" s="1" t="s">
        <v>196</v>
      </c>
      <c r="CV384" s="1" t="s">
        <v>196</v>
      </c>
      <c r="CW384" s="1" t="s">
        <v>196</v>
      </c>
      <c r="CX384" s="1" t="s">
        <v>3221</v>
      </c>
      <c r="CY384" s="1" t="s">
        <v>3222</v>
      </c>
      <c r="CZ384" s="1" t="s">
        <v>3222</v>
      </c>
      <c r="DA384" s="1" t="s">
        <v>3224</v>
      </c>
      <c r="DB384" s="1" t="s">
        <v>3224</v>
      </c>
      <c r="DC384" s="1" t="s">
        <v>707</v>
      </c>
      <c r="DD384" s="1" t="s">
        <v>707</v>
      </c>
      <c r="DE384" s="1" t="s">
        <v>707</v>
      </c>
      <c r="DF384" s="1" t="s">
        <v>796</v>
      </c>
      <c r="DG384" s="1" t="s">
        <v>797</v>
      </c>
    </row>
    <row r="385" spans="1:111">
      <c r="A385" s="232" t="s">
        <v>4537</v>
      </c>
      <c r="B385" s="1" t="s">
        <v>699</v>
      </c>
      <c r="C385" s="1" t="s">
        <v>700</v>
      </c>
      <c r="D385" s="1" t="s">
        <v>701</v>
      </c>
      <c r="E385" s="1" t="s">
        <v>702</v>
      </c>
      <c r="F385" s="1" t="s">
        <v>703</v>
      </c>
      <c r="G385" s="1" t="s">
        <v>704</v>
      </c>
      <c r="H385" s="228">
        <v>46202</v>
      </c>
      <c r="I385" s="1" t="s">
        <v>1926</v>
      </c>
      <c r="J385" s="1" t="s">
        <v>3941</v>
      </c>
      <c r="K385" s="1" t="s">
        <v>3946</v>
      </c>
      <c r="L385" s="1" t="s">
        <v>788</v>
      </c>
      <c r="M385" s="1" t="s">
        <v>789</v>
      </c>
      <c r="N385" s="1" t="s">
        <v>776</v>
      </c>
      <c r="O385" s="1" t="s">
        <v>777</v>
      </c>
      <c r="P385" s="1" t="s">
        <v>196</v>
      </c>
      <c r="Q385" s="1" t="s">
        <v>196</v>
      </c>
      <c r="R385" s="229">
        <v>0</v>
      </c>
      <c r="S385" s="229">
        <v>0.42708333333333331</v>
      </c>
      <c r="T385" s="1" t="s">
        <v>707</v>
      </c>
      <c r="U385" s="1" t="s">
        <v>196</v>
      </c>
      <c r="V385" s="1" t="s">
        <v>196</v>
      </c>
      <c r="W385" s="1" t="s">
        <v>196</v>
      </c>
      <c r="X385" s="1" t="s">
        <v>196</v>
      </c>
      <c r="Y385" s="1" t="s">
        <v>196</v>
      </c>
      <c r="Z385" s="1" t="s">
        <v>196</v>
      </c>
      <c r="AA385" s="1" t="s">
        <v>743</v>
      </c>
      <c r="AB385" s="1" t="s">
        <v>707</v>
      </c>
      <c r="AC385" s="1" t="s">
        <v>1024</v>
      </c>
      <c r="AD385" s="1" t="s">
        <v>3947</v>
      </c>
      <c r="AE385" s="1" t="s">
        <v>755</v>
      </c>
      <c r="AF385" s="1" t="s">
        <v>276</v>
      </c>
      <c r="AG385" s="1" t="s">
        <v>80</v>
      </c>
      <c r="AH385" s="1" t="s">
        <v>14</v>
      </c>
      <c r="AI385" s="1" t="s">
        <v>756</v>
      </c>
      <c r="AJ385" s="1" t="s">
        <v>276</v>
      </c>
      <c r="AK385" s="1" t="s">
        <v>80</v>
      </c>
      <c r="AL385" s="1" t="s">
        <v>14</v>
      </c>
      <c r="AM385" s="1">
        <v>20000</v>
      </c>
      <c r="AN385" s="1">
        <v>10000</v>
      </c>
      <c r="AO385" s="1">
        <v>1000</v>
      </c>
      <c r="AP385" s="1">
        <v>1000</v>
      </c>
      <c r="AQ385" s="1">
        <v>2000</v>
      </c>
      <c r="AR385" s="228">
        <v>46198</v>
      </c>
      <c r="AS385" s="228">
        <v>46203</v>
      </c>
      <c r="AT385" s="228">
        <v>46198</v>
      </c>
      <c r="AU385" s="228">
        <v>46202</v>
      </c>
      <c r="AV385" s="1" t="s">
        <v>704</v>
      </c>
      <c r="AW385" s="1" t="s">
        <v>196</v>
      </c>
      <c r="AX385" s="1" t="s">
        <v>196</v>
      </c>
      <c r="AY385" s="1" t="s">
        <v>710</v>
      </c>
      <c r="AZ385" s="1" t="s">
        <v>711</v>
      </c>
      <c r="BA385" s="1" t="s">
        <v>196</v>
      </c>
      <c r="BB385" s="228">
        <v>46203</v>
      </c>
      <c r="BC385" s="228">
        <v>46203</v>
      </c>
      <c r="BD385" s="1" t="s">
        <v>712</v>
      </c>
      <c r="BE385" s="228">
        <v>46202</v>
      </c>
      <c r="BF385" s="1" t="s">
        <v>712</v>
      </c>
      <c r="BG385" s="228">
        <v>46202</v>
      </c>
      <c r="BH385" s="1">
        <v>10000</v>
      </c>
      <c r="BI385" s="1">
        <v>20000</v>
      </c>
      <c r="BJ385" s="1" t="s">
        <v>757</v>
      </c>
      <c r="BK385" s="1" t="s">
        <v>196</v>
      </c>
      <c r="BL385" s="1" t="s">
        <v>196</v>
      </c>
      <c r="BM385" s="1" t="s">
        <v>196</v>
      </c>
      <c r="BN385" s="1" t="s">
        <v>196</v>
      </c>
      <c r="BO385" s="1" t="s">
        <v>196</v>
      </c>
      <c r="BP385" s="1" t="s">
        <v>196</v>
      </c>
      <c r="BQ385" s="1" t="s">
        <v>196</v>
      </c>
      <c r="BR385" s="1" t="s">
        <v>196</v>
      </c>
      <c r="BS385" s="1" t="s">
        <v>196</v>
      </c>
      <c r="BT385" s="1" t="s">
        <v>755</v>
      </c>
      <c r="BU385" s="1" t="s">
        <v>196</v>
      </c>
      <c r="BV385" s="1" t="s">
        <v>196</v>
      </c>
      <c r="BW385" s="1" t="s">
        <v>196</v>
      </c>
      <c r="BX385" s="1" t="s">
        <v>196</v>
      </c>
      <c r="BY385" s="1" t="s">
        <v>196</v>
      </c>
      <c r="BZ385" s="1" t="s">
        <v>196</v>
      </c>
      <c r="CA385" s="1" t="s">
        <v>196</v>
      </c>
      <c r="CB385" s="1" t="s">
        <v>196</v>
      </c>
      <c r="CC385" s="1" t="s">
        <v>196</v>
      </c>
      <c r="CD385" s="1" t="s">
        <v>758</v>
      </c>
      <c r="CE385" s="1" t="s">
        <v>196</v>
      </c>
      <c r="CF385" s="1" t="s">
        <v>196</v>
      </c>
      <c r="CG385" s="1" t="s">
        <v>196</v>
      </c>
      <c r="CH385" s="1" t="s">
        <v>196</v>
      </c>
      <c r="CI385" s="1" t="s">
        <v>196</v>
      </c>
      <c r="CJ385" s="1" t="s">
        <v>196</v>
      </c>
      <c r="CK385" s="1" t="s">
        <v>196</v>
      </c>
      <c r="CL385" s="1" t="s">
        <v>196</v>
      </c>
      <c r="CM385" s="1" t="s">
        <v>196</v>
      </c>
      <c r="CN385" s="1" t="s">
        <v>756</v>
      </c>
      <c r="CO385" s="1" t="s">
        <v>196</v>
      </c>
      <c r="CP385" s="1" t="s">
        <v>196</v>
      </c>
      <c r="CQ385" s="1" t="s">
        <v>196</v>
      </c>
      <c r="CR385" s="1" t="s">
        <v>196</v>
      </c>
      <c r="CS385" s="1" t="s">
        <v>196</v>
      </c>
      <c r="CT385" s="1" t="s">
        <v>196</v>
      </c>
      <c r="CU385" s="1" t="s">
        <v>196</v>
      </c>
      <c r="CV385" s="1" t="s">
        <v>196</v>
      </c>
      <c r="CW385" s="1" t="s">
        <v>196</v>
      </c>
      <c r="CX385" s="1" t="s">
        <v>3221</v>
      </c>
      <c r="CY385" s="1" t="s">
        <v>3222</v>
      </c>
      <c r="CZ385" s="1" t="s">
        <v>3222</v>
      </c>
      <c r="DA385" s="1" t="s">
        <v>3225</v>
      </c>
      <c r="DB385" s="1" t="s">
        <v>3948</v>
      </c>
      <c r="DC385" s="1" t="s">
        <v>707</v>
      </c>
      <c r="DD385" s="1" t="s">
        <v>743</v>
      </c>
      <c r="DE385" s="1" t="s">
        <v>707</v>
      </c>
      <c r="DF385" s="1" t="s">
        <v>788</v>
      </c>
      <c r="DG385" s="1" t="s">
        <v>789</v>
      </c>
    </row>
    <row r="386" spans="1:111">
      <c r="A386" s="232" t="s">
        <v>4537</v>
      </c>
      <c r="B386" s="1" t="s">
        <v>699</v>
      </c>
      <c r="C386" s="1" t="s">
        <v>700</v>
      </c>
      <c r="D386" s="1" t="s">
        <v>818</v>
      </c>
      <c r="E386" s="1" t="s">
        <v>819</v>
      </c>
      <c r="F386" s="1" t="s">
        <v>783</v>
      </c>
      <c r="G386" s="1" t="s">
        <v>42</v>
      </c>
      <c r="H386" s="228">
        <v>46202</v>
      </c>
      <c r="I386" s="1" t="s">
        <v>533</v>
      </c>
      <c r="J386" s="1" t="s">
        <v>4171</v>
      </c>
      <c r="K386" s="1" t="s">
        <v>4172</v>
      </c>
      <c r="L386" s="1" t="s">
        <v>788</v>
      </c>
      <c r="M386" s="1" t="s">
        <v>789</v>
      </c>
      <c r="N386" s="1" t="s">
        <v>776</v>
      </c>
      <c r="O386" s="1" t="s">
        <v>777</v>
      </c>
      <c r="P386" s="1" t="s">
        <v>196</v>
      </c>
      <c r="Q386" s="1" t="s">
        <v>196</v>
      </c>
      <c r="R386" s="229">
        <v>0</v>
      </c>
      <c r="S386" s="229">
        <v>0.70833333333333337</v>
      </c>
      <c r="T386" s="1" t="s">
        <v>707</v>
      </c>
      <c r="U386" s="1" t="s">
        <v>196</v>
      </c>
      <c r="V386" s="1" t="s">
        <v>196</v>
      </c>
      <c r="W386" s="1" t="s">
        <v>196</v>
      </c>
      <c r="X386" s="1" t="s">
        <v>196</v>
      </c>
      <c r="Y386" s="1" t="s">
        <v>196</v>
      </c>
      <c r="Z386" s="1" t="s">
        <v>196</v>
      </c>
      <c r="AA386" s="1" t="s">
        <v>744</v>
      </c>
      <c r="AB386" s="1" t="s">
        <v>708</v>
      </c>
      <c r="AC386" s="1" t="s">
        <v>4068</v>
      </c>
      <c r="AD386" s="1" t="s">
        <v>4173</v>
      </c>
      <c r="AE386" s="1" t="s">
        <v>2073</v>
      </c>
      <c r="AF386" s="1" t="s">
        <v>276</v>
      </c>
      <c r="AG386" s="1" t="s">
        <v>196</v>
      </c>
      <c r="AH386" s="1" t="s">
        <v>14</v>
      </c>
      <c r="AI386" s="1" t="s">
        <v>4145</v>
      </c>
      <c r="AJ386" s="1" t="s">
        <v>276</v>
      </c>
      <c r="AK386" s="1" t="s">
        <v>196</v>
      </c>
      <c r="AL386" s="1" t="s">
        <v>14</v>
      </c>
      <c r="AM386" s="1">
        <v>3100</v>
      </c>
      <c r="AN386" s="1">
        <v>3100</v>
      </c>
      <c r="AO386" s="1">
        <v>3100</v>
      </c>
      <c r="AP386" s="1">
        <v>3100</v>
      </c>
      <c r="AQ386" s="1">
        <v>3100</v>
      </c>
      <c r="AR386" s="228">
        <v>46198</v>
      </c>
      <c r="AS386" s="228">
        <v>46203</v>
      </c>
      <c r="AT386" s="228">
        <v>46202</v>
      </c>
      <c r="AU386" s="228">
        <v>46202</v>
      </c>
      <c r="AV386" s="1" t="s">
        <v>42</v>
      </c>
      <c r="AW386" s="1" t="s">
        <v>196</v>
      </c>
      <c r="AX386" s="1" t="s">
        <v>196</v>
      </c>
      <c r="AY386" s="1" t="s">
        <v>710</v>
      </c>
      <c r="AZ386" s="1" t="s">
        <v>711</v>
      </c>
      <c r="BA386" s="1" t="s">
        <v>196</v>
      </c>
      <c r="BB386" s="228">
        <v>46203</v>
      </c>
      <c r="BC386" s="228">
        <v>46203</v>
      </c>
      <c r="BD386" s="1" t="s">
        <v>712</v>
      </c>
      <c r="BE386" s="228">
        <v>46202</v>
      </c>
      <c r="BF386" s="1" t="s">
        <v>712</v>
      </c>
      <c r="BG386" s="228">
        <v>46202</v>
      </c>
      <c r="BH386" s="1">
        <v>3100</v>
      </c>
      <c r="BI386" s="1">
        <v>3100</v>
      </c>
      <c r="BJ386" s="1" t="s">
        <v>2181</v>
      </c>
      <c r="BK386" s="1" t="s">
        <v>196</v>
      </c>
      <c r="BL386" s="1" t="s">
        <v>196</v>
      </c>
      <c r="BM386" s="1" t="s">
        <v>196</v>
      </c>
      <c r="BN386" s="1" t="s">
        <v>196</v>
      </c>
      <c r="BO386" s="1" t="s">
        <v>196</v>
      </c>
      <c r="BP386" s="1" t="s">
        <v>196</v>
      </c>
      <c r="BQ386" s="1" t="s">
        <v>196</v>
      </c>
      <c r="BR386" s="1" t="s">
        <v>196</v>
      </c>
      <c r="BS386" s="1" t="s">
        <v>196</v>
      </c>
      <c r="BT386" s="1" t="s">
        <v>2073</v>
      </c>
      <c r="BU386" s="1" t="s">
        <v>196</v>
      </c>
      <c r="BV386" s="1" t="s">
        <v>196</v>
      </c>
      <c r="BW386" s="1" t="s">
        <v>196</v>
      </c>
      <c r="BX386" s="1" t="s">
        <v>196</v>
      </c>
      <c r="BY386" s="1" t="s">
        <v>196</v>
      </c>
      <c r="BZ386" s="1" t="s">
        <v>196</v>
      </c>
      <c r="CA386" s="1" t="s">
        <v>196</v>
      </c>
      <c r="CB386" s="1" t="s">
        <v>196</v>
      </c>
      <c r="CC386" s="1" t="s">
        <v>196</v>
      </c>
      <c r="CD386" s="1" t="s">
        <v>1862</v>
      </c>
      <c r="CE386" s="1" t="s">
        <v>196</v>
      </c>
      <c r="CF386" s="1" t="s">
        <v>196</v>
      </c>
      <c r="CG386" s="1" t="s">
        <v>196</v>
      </c>
      <c r="CH386" s="1" t="s">
        <v>196</v>
      </c>
      <c r="CI386" s="1" t="s">
        <v>196</v>
      </c>
      <c r="CJ386" s="1" t="s">
        <v>196</v>
      </c>
      <c r="CK386" s="1" t="s">
        <v>196</v>
      </c>
      <c r="CL386" s="1" t="s">
        <v>196</v>
      </c>
      <c r="CM386" s="1" t="s">
        <v>196</v>
      </c>
      <c r="CN386" s="1" t="s">
        <v>4145</v>
      </c>
      <c r="CO386" s="1" t="s">
        <v>196</v>
      </c>
      <c r="CP386" s="1" t="s">
        <v>196</v>
      </c>
      <c r="CQ386" s="1" t="s">
        <v>196</v>
      </c>
      <c r="CR386" s="1" t="s">
        <v>196</v>
      </c>
      <c r="CS386" s="1" t="s">
        <v>196</v>
      </c>
      <c r="CT386" s="1" t="s">
        <v>196</v>
      </c>
      <c r="CU386" s="1" t="s">
        <v>196</v>
      </c>
      <c r="CV386" s="1" t="s">
        <v>196</v>
      </c>
      <c r="CW386" s="1" t="s">
        <v>196</v>
      </c>
      <c r="CX386" s="1" t="s">
        <v>3221</v>
      </c>
      <c r="CY386" s="1" t="s">
        <v>3222</v>
      </c>
      <c r="CZ386" s="1" t="s">
        <v>3222</v>
      </c>
      <c r="DA386" s="1" t="s">
        <v>3948</v>
      </c>
      <c r="DB386" s="1" t="s">
        <v>3224</v>
      </c>
      <c r="DC386" s="1" t="s">
        <v>708</v>
      </c>
      <c r="DD386" s="1" t="s">
        <v>744</v>
      </c>
      <c r="DE386" s="1" t="s">
        <v>707</v>
      </c>
      <c r="DF386" s="1" t="s">
        <v>788</v>
      </c>
      <c r="DG386" s="1" t="s">
        <v>789</v>
      </c>
    </row>
    <row r="387" spans="1:111">
      <c r="A387" s="232" t="s">
        <v>4537</v>
      </c>
      <c r="B387" s="1" t="s">
        <v>699</v>
      </c>
      <c r="C387" s="1" t="s">
        <v>700</v>
      </c>
      <c r="D387" s="1" t="s">
        <v>851</v>
      </c>
      <c r="E387" s="1" t="s">
        <v>852</v>
      </c>
      <c r="F387" s="1" t="s">
        <v>855</v>
      </c>
      <c r="G387" s="1" t="s">
        <v>39</v>
      </c>
      <c r="H387" s="228">
        <v>46202</v>
      </c>
      <c r="I387" s="1" t="s">
        <v>974</v>
      </c>
      <c r="J387" s="1" t="s">
        <v>4250</v>
      </c>
      <c r="K387" s="1" t="s">
        <v>4265</v>
      </c>
      <c r="L387" s="1" t="s">
        <v>788</v>
      </c>
      <c r="M387" s="1" t="s">
        <v>789</v>
      </c>
      <c r="N387" s="1" t="s">
        <v>196</v>
      </c>
      <c r="O387" s="1" t="s">
        <v>196</v>
      </c>
      <c r="P387" s="1" t="s">
        <v>196</v>
      </c>
      <c r="Q387" s="1" t="s">
        <v>196</v>
      </c>
      <c r="R387" s="229">
        <v>0</v>
      </c>
      <c r="S387" s="229">
        <v>0.70833333333333337</v>
      </c>
      <c r="T387" s="1" t="s">
        <v>707</v>
      </c>
      <c r="U387" s="1" t="s">
        <v>196</v>
      </c>
      <c r="V387" s="1" t="s">
        <v>196</v>
      </c>
      <c r="W387" s="1" t="s">
        <v>196</v>
      </c>
      <c r="X387" s="1" t="s">
        <v>196</v>
      </c>
      <c r="Y387" s="1" t="s">
        <v>196</v>
      </c>
      <c r="Z387" s="1" t="s">
        <v>196</v>
      </c>
      <c r="AA387" s="1" t="s">
        <v>707</v>
      </c>
      <c r="AB387" s="1" t="s">
        <v>707</v>
      </c>
      <c r="AC387" s="1" t="s">
        <v>707</v>
      </c>
      <c r="AD387" s="1" t="s">
        <v>707</v>
      </c>
      <c r="AE387" s="1" t="s">
        <v>196</v>
      </c>
      <c r="AF387" s="1" t="s">
        <v>196</v>
      </c>
      <c r="AG387" s="1" t="s">
        <v>196</v>
      </c>
      <c r="AH387" s="1" t="s">
        <v>196</v>
      </c>
      <c r="AI387" s="1" t="s">
        <v>925</v>
      </c>
      <c r="AJ387" s="1" t="s">
        <v>276</v>
      </c>
      <c r="AK387" s="1" t="s">
        <v>88</v>
      </c>
      <c r="AL387" s="1" t="s">
        <v>14</v>
      </c>
      <c r="AM387" s="1">
        <v>19994</v>
      </c>
      <c r="AN387" s="1">
        <v>10000</v>
      </c>
      <c r="AO387" s="1">
        <v>0</v>
      </c>
      <c r="AP387" s="1">
        <v>0</v>
      </c>
      <c r="AQ387" s="1">
        <v>394</v>
      </c>
      <c r="AR387" s="228">
        <v>46197</v>
      </c>
      <c r="AS387" s="228">
        <v>46202</v>
      </c>
      <c r="AT387" s="228">
        <v>46198</v>
      </c>
      <c r="AU387" s="228">
        <v>46198</v>
      </c>
      <c r="AV387" s="1" t="s">
        <v>39</v>
      </c>
      <c r="AW387" s="1" t="s">
        <v>196</v>
      </c>
      <c r="AX387" s="1" t="s">
        <v>196</v>
      </c>
      <c r="AY387" s="1" t="s">
        <v>710</v>
      </c>
      <c r="AZ387" s="1" t="s">
        <v>711</v>
      </c>
      <c r="BA387" s="1" t="s">
        <v>196</v>
      </c>
      <c r="BB387" s="228">
        <v>46202</v>
      </c>
      <c r="BC387" s="228">
        <v>46202</v>
      </c>
      <c r="BD387" s="1" t="s">
        <v>712</v>
      </c>
      <c r="BE387" s="228">
        <v>46202</v>
      </c>
      <c r="BF387" s="1" t="s">
        <v>712</v>
      </c>
      <c r="BG387" s="228">
        <v>46202</v>
      </c>
      <c r="BH387" s="1">
        <v>10000</v>
      </c>
      <c r="BI387" s="1">
        <v>19994</v>
      </c>
      <c r="BJ387" s="1" t="s">
        <v>1209</v>
      </c>
      <c r="BK387" s="1" t="s">
        <v>1209</v>
      </c>
      <c r="BL387" s="1" t="s">
        <v>196</v>
      </c>
      <c r="BM387" s="1" t="s">
        <v>196</v>
      </c>
      <c r="BN387" s="1" t="s">
        <v>196</v>
      </c>
      <c r="BO387" s="1" t="s">
        <v>196</v>
      </c>
      <c r="BP387" s="1" t="s">
        <v>196</v>
      </c>
      <c r="BQ387" s="1" t="s">
        <v>196</v>
      </c>
      <c r="BR387" s="1" t="s">
        <v>196</v>
      </c>
      <c r="BS387" s="1" t="s">
        <v>196</v>
      </c>
      <c r="BT387" s="1" t="s">
        <v>833</v>
      </c>
      <c r="BU387" s="1" t="s">
        <v>4252</v>
      </c>
      <c r="BV387" s="1" t="s">
        <v>196</v>
      </c>
      <c r="BW387" s="1" t="s">
        <v>196</v>
      </c>
      <c r="BX387" s="1" t="s">
        <v>196</v>
      </c>
      <c r="BY387" s="1" t="s">
        <v>196</v>
      </c>
      <c r="BZ387" s="1" t="s">
        <v>196</v>
      </c>
      <c r="CA387" s="1" t="s">
        <v>196</v>
      </c>
      <c r="CB387" s="1" t="s">
        <v>196</v>
      </c>
      <c r="CC387" s="1" t="s">
        <v>196</v>
      </c>
      <c r="CD387" s="1" t="s">
        <v>926</v>
      </c>
      <c r="CE387" s="1" t="s">
        <v>196</v>
      </c>
      <c r="CF387" s="1" t="s">
        <v>196</v>
      </c>
      <c r="CG387" s="1" t="s">
        <v>196</v>
      </c>
      <c r="CH387" s="1" t="s">
        <v>196</v>
      </c>
      <c r="CI387" s="1" t="s">
        <v>196</v>
      </c>
      <c r="CJ387" s="1" t="s">
        <v>196</v>
      </c>
      <c r="CK387" s="1" t="s">
        <v>196</v>
      </c>
      <c r="CL387" s="1" t="s">
        <v>196</v>
      </c>
      <c r="CM387" s="1" t="s">
        <v>196</v>
      </c>
      <c r="CN387" s="1" t="s">
        <v>925</v>
      </c>
      <c r="CO387" s="1" t="s">
        <v>196</v>
      </c>
      <c r="CP387" s="1" t="s">
        <v>196</v>
      </c>
      <c r="CQ387" s="1" t="s">
        <v>196</v>
      </c>
      <c r="CR387" s="1" t="s">
        <v>196</v>
      </c>
      <c r="CS387" s="1" t="s">
        <v>196</v>
      </c>
      <c r="CT387" s="1" t="s">
        <v>196</v>
      </c>
      <c r="CU387" s="1" t="s">
        <v>196</v>
      </c>
      <c r="CV387" s="1" t="s">
        <v>196</v>
      </c>
      <c r="CW387" s="1" t="s">
        <v>196</v>
      </c>
      <c r="CX387" s="1" t="s">
        <v>3221</v>
      </c>
      <c r="CY387" s="1" t="s">
        <v>3222</v>
      </c>
      <c r="CZ387" s="1" t="s">
        <v>3222</v>
      </c>
      <c r="DA387" s="1" t="s">
        <v>3224</v>
      </c>
      <c r="DB387" s="1" t="s">
        <v>3224</v>
      </c>
      <c r="DC387" s="1" t="s">
        <v>707</v>
      </c>
      <c r="DD387" s="1" t="s">
        <v>707</v>
      </c>
      <c r="DE387" s="1" t="s">
        <v>707</v>
      </c>
      <c r="DF387" s="1" t="s">
        <v>788</v>
      </c>
      <c r="DG387" s="1" t="s">
        <v>789</v>
      </c>
    </row>
    <row r="388" spans="1:111">
      <c r="A388" s="232" t="s">
        <v>4537</v>
      </c>
      <c r="B388" s="1" t="s">
        <v>699</v>
      </c>
      <c r="C388" s="1" t="s">
        <v>700</v>
      </c>
      <c r="D388" s="1" t="s">
        <v>851</v>
      </c>
      <c r="E388" s="1" t="s">
        <v>852</v>
      </c>
      <c r="F388" s="1" t="s">
        <v>855</v>
      </c>
      <c r="G388" s="1" t="s">
        <v>39</v>
      </c>
      <c r="H388" s="228">
        <v>46202</v>
      </c>
      <c r="I388" s="1" t="s">
        <v>97</v>
      </c>
      <c r="J388" s="1" t="s">
        <v>4260</v>
      </c>
      <c r="K388" s="1" t="s">
        <v>4266</v>
      </c>
      <c r="L388" s="1" t="s">
        <v>713</v>
      </c>
      <c r="M388" s="1" t="s">
        <v>714</v>
      </c>
      <c r="N388" s="1" t="s">
        <v>716</v>
      </c>
      <c r="O388" s="1" t="s">
        <v>717</v>
      </c>
      <c r="P388" s="1" t="s">
        <v>705</v>
      </c>
      <c r="Q388" s="1" t="s">
        <v>706</v>
      </c>
      <c r="R388" s="229">
        <v>0</v>
      </c>
      <c r="S388" s="229">
        <v>0.69444444444444442</v>
      </c>
      <c r="T388" s="1" t="s">
        <v>707</v>
      </c>
      <c r="U388" s="1" t="s">
        <v>196</v>
      </c>
      <c r="V388" s="1" t="s">
        <v>196</v>
      </c>
      <c r="W388" s="1" t="s">
        <v>196</v>
      </c>
      <c r="X388" s="1" t="s">
        <v>196</v>
      </c>
      <c r="Y388" s="1" t="s">
        <v>196</v>
      </c>
      <c r="Z388" s="1" t="s">
        <v>196</v>
      </c>
      <c r="AA388" s="1" t="s">
        <v>810</v>
      </c>
      <c r="AB388" s="1" t="s">
        <v>708</v>
      </c>
      <c r="AC388" s="1" t="s">
        <v>4267</v>
      </c>
      <c r="AD388" s="1" t="s">
        <v>4268</v>
      </c>
      <c r="AE388" s="1" t="s">
        <v>196</v>
      </c>
      <c r="AF388" s="1" t="s">
        <v>196</v>
      </c>
      <c r="AG388" s="1" t="s">
        <v>196</v>
      </c>
      <c r="AH388" s="1" t="s">
        <v>196</v>
      </c>
      <c r="AI388" s="1" t="s">
        <v>826</v>
      </c>
      <c r="AJ388" s="1" t="s">
        <v>276</v>
      </c>
      <c r="AK388" s="1" t="s">
        <v>88</v>
      </c>
      <c r="AL388" s="1" t="s">
        <v>14</v>
      </c>
      <c r="AM388" s="1">
        <v>19992</v>
      </c>
      <c r="AN388" s="1">
        <v>10000</v>
      </c>
      <c r="AO388" s="1">
        <v>9600</v>
      </c>
      <c r="AP388" s="1">
        <v>9600</v>
      </c>
      <c r="AQ388" s="1">
        <v>18800</v>
      </c>
      <c r="AR388" s="228">
        <v>46198</v>
      </c>
      <c r="AS388" s="228">
        <v>46203</v>
      </c>
      <c r="AT388" s="228">
        <v>46199</v>
      </c>
      <c r="AU388" s="228">
        <v>46202</v>
      </c>
      <c r="AV388" s="1" t="s">
        <v>39</v>
      </c>
      <c r="AW388" s="1" t="s">
        <v>196</v>
      </c>
      <c r="AX388" s="1" t="s">
        <v>196</v>
      </c>
      <c r="AY388" s="1" t="s">
        <v>710</v>
      </c>
      <c r="AZ388" s="1" t="s">
        <v>711</v>
      </c>
      <c r="BA388" s="1" t="s">
        <v>196</v>
      </c>
      <c r="BB388" s="228">
        <v>46203</v>
      </c>
      <c r="BC388" s="228">
        <v>46203</v>
      </c>
      <c r="BD388" s="1" t="s">
        <v>712</v>
      </c>
      <c r="BE388" s="228">
        <v>46203</v>
      </c>
      <c r="BF388" s="1" t="s">
        <v>712</v>
      </c>
      <c r="BG388" s="228">
        <v>46203</v>
      </c>
      <c r="BH388" s="1">
        <v>10000</v>
      </c>
      <c r="BI388" s="1">
        <v>19992</v>
      </c>
      <c r="BJ388" s="1" t="s">
        <v>859</v>
      </c>
      <c r="BK388" s="1" t="s">
        <v>860</v>
      </c>
      <c r="BL388" s="1" t="s">
        <v>859</v>
      </c>
      <c r="BM388" s="1" t="s">
        <v>860</v>
      </c>
      <c r="BN388" s="1" t="s">
        <v>196</v>
      </c>
      <c r="BO388" s="1" t="s">
        <v>196</v>
      </c>
      <c r="BP388" s="1" t="s">
        <v>196</v>
      </c>
      <c r="BQ388" s="1" t="s">
        <v>196</v>
      </c>
      <c r="BR388" s="1" t="s">
        <v>196</v>
      </c>
      <c r="BS388" s="1" t="s">
        <v>196</v>
      </c>
      <c r="BT388" s="1" t="s">
        <v>861</v>
      </c>
      <c r="BU388" s="1" t="s">
        <v>862</v>
      </c>
      <c r="BV388" s="1" t="s">
        <v>4263</v>
      </c>
      <c r="BW388" s="1" t="s">
        <v>4264</v>
      </c>
      <c r="BX388" s="1" t="s">
        <v>196</v>
      </c>
      <c r="BY388" s="1" t="s">
        <v>196</v>
      </c>
      <c r="BZ388" s="1" t="s">
        <v>196</v>
      </c>
      <c r="CA388" s="1" t="s">
        <v>196</v>
      </c>
      <c r="CB388" s="1" t="s">
        <v>196</v>
      </c>
      <c r="CC388" s="1" t="s">
        <v>196</v>
      </c>
      <c r="CD388" s="1" t="s">
        <v>827</v>
      </c>
      <c r="CE388" s="1" t="s">
        <v>196</v>
      </c>
      <c r="CF388" s="1" t="s">
        <v>196</v>
      </c>
      <c r="CG388" s="1" t="s">
        <v>196</v>
      </c>
      <c r="CH388" s="1" t="s">
        <v>196</v>
      </c>
      <c r="CI388" s="1" t="s">
        <v>196</v>
      </c>
      <c r="CJ388" s="1" t="s">
        <v>196</v>
      </c>
      <c r="CK388" s="1" t="s">
        <v>196</v>
      </c>
      <c r="CL388" s="1" t="s">
        <v>196</v>
      </c>
      <c r="CM388" s="1" t="s">
        <v>196</v>
      </c>
      <c r="CN388" s="1" t="s">
        <v>826</v>
      </c>
      <c r="CO388" s="1" t="s">
        <v>196</v>
      </c>
      <c r="CP388" s="1" t="s">
        <v>196</v>
      </c>
      <c r="CQ388" s="1" t="s">
        <v>196</v>
      </c>
      <c r="CR388" s="1" t="s">
        <v>196</v>
      </c>
      <c r="CS388" s="1" t="s">
        <v>196</v>
      </c>
      <c r="CT388" s="1" t="s">
        <v>196</v>
      </c>
      <c r="CU388" s="1" t="s">
        <v>196</v>
      </c>
      <c r="CV388" s="1" t="s">
        <v>196</v>
      </c>
      <c r="CW388" s="1" t="s">
        <v>196</v>
      </c>
      <c r="CX388" s="1" t="s">
        <v>3221</v>
      </c>
      <c r="CY388" s="1" t="s">
        <v>3222</v>
      </c>
      <c r="CZ388" s="1" t="s">
        <v>3222</v>
      </c>
      <c r="DA388" s="1" t="s">
        <v>3225</v>
      </c>
      <c r="DB388" s="1" t="s">
        <v>3291</v>
      </c>
      <c r="DC388" s="1" t="s">
        <v>708</v>
      </c>
      <c r="DD388" s="1" t="s">
        <v>810</v>
      </c>
      <c r="DE388" s="1" t="s">
        <v>707</v>
      </c>
      <c r="DF388" s="1" t="s">
        <v>705</v>
      </c>
      <c r="DG388" s="1" t="s">
        <v>706</v>
      </c>
    </row>
    <row r="389" spans="1:111">
      <c r="A389" s="232" t="s">
        <v>4537</v>
      </c>
      <c r="B389" s="1" t="s">
        <v>699</v>
      </c>
      <c r="C389" s="1" t="s">
        <v>700</v>
      </c>
      <c r="D389" s="1" t="s">
        <v>701</v>
      </c>
      <c r="E389" s="1" t="s">
        <v>702</v>
      </c>
      <c r="F389" s="1" t="s">
        <v>703</v>
      </c>
      <c r="G389" s="1" t="s">
        <v>704</v>
      </c>
      <c r="H389" s="228">
        <v>46199</v>
      </c>
      <c r="I389" s="1" t="s">
        <v>1926</v>
      </c>
      <c r="J389" s="1" t="s">
        <v>3941</v>
      </c>
      <c r="K389" s="1" t="s">
        <v>3944</v>
      </c>
      <c r="L389" s="1" t="s">
        <v>788</v>
      </c>
      <c r="M389" s="1" t="s">
        <v>789</v>
      </c>
      <c r="N389" s="1" t="s">
        <v>776</v>
      </c>
      <c r="O389" s="1" t="s">
        <v>777</v>
      </c>
      <c r="P389" s="1" t="s">
        <v>196</v>
      </c>
      <c r="Q389" s="1" t="s">
        <v>196</v>
      </c>
      <c r="R389" s="229">
        <v>0</v>
      </c>
      <c r="S389" s="229">
        <v>0.70833333333333337</v>
      </c>
      <c r="T389" s="1" t="s">
        <v>707</v>
      </c>
      <c r="U389" s="1" t="s">
        <v>196</v>
      </c>
      <c r="V389" s="1" t="s">
        <v>196</v>
      </c>
      <c r="W389" s="1" t="s">
        <v>196</v>
      </c>
      <c r="X389" s="1" t="s">
        <v>196</v>
      </c>
      <c r="Y389" s="1" t="s">
        <v>196</v>
      </c>
      <c r="Z389" s="1" t="s">
        <v>196</v>
      </c>
      <c r="AA389" s="1" t="s">
        <v>754</v>
      </c>
      <c r="AB389" s="1" t="s">
        <v>708</v>
      </c>
      <c r="AC389" s="1" t="s">
        <v>804</v>
      </c>
      <c r="AD389" s="1" t="s">
        <v>3945</v>
      </c>
      <c r="AE389" s="1" t="s">
        <v>755</v>
      </c>
      <c r="AF389" s="1" t="s">
        <v>276</v>
      </c>
      <c r="AG389" s="1" t="s">
        <v>80</v>
      </c>
      <c r="AH389" s="1" t="s">
        <v>14</v>
      </c>
      <c r="AI389" s="1" t="s">
        <v>756</v>
      </c>
      <c r="AJ389" s="1" t="s">
        <v>276</v>
      </c>
      <c r="AK389" s="1" t="s">
        <v>80</v>
      </c>
      <c r="AL389" s="1" t="s">
        <v>14</v>
      </c>
      <c r="AM389" s="1">
        <v>20000</v>
      </c>
      <c r="AN389" s="1">
        <v>10000</v>
      </c>
      <c r="AO389" s="1">
        <v>8200</v>
      </c>
      <c r="AP389" s="1">
        <v>8200</v>
      </c>
      <c r="AQ389" s="1">
        <v>16400</v>
      </c>
      <c r="AR389" s="228">
        <v>46198</v>
      </c>
      <c r="AS389" s="228">
        <v>46203</v>
      </c>
      <c r="AT389" s="228">
        <v>46198</v>
      </c>
      <c r="AU389" s="228">
        <v>46202</v>
      </c>
      <c r="AV389" s="1" t="s">
        <v>704</v>
      </c>
      <c r="AW389" s="1" t="s">
        <v>196</v>
      </c>
      <c r="AX389" s="1" t="s">
        <v>196</v>
      </c>
      <c r="AY389" s="1" t="s">
        <v>710</v>
      </c>
      <c r="AZ389" s="1" t="s">
        <v>711</v>
      </c>
      <c r="BA389" s="1" t="s">
        <v>196</v>
      </c>
      <c r="BB389" s="228">
        <v>46203</v>
      </c>
      <c r="BC389" s="228">
        <v>46203</v>
      </c>
      <c r="BD389" s="1" t="s">
        <v>712</v>
      </c>
      <c r="BE389" s="228">
        <v>46202</v>
      </c>
      <c r="BF389" s="1" t="s">
        <v>712</v>
      </c>
      <c r="BG389" s="228">
        <v>46202</v>
      </c>
      <c r="BH389" s="1">
        <v>10000</v>
      </c>
      <c r="BI389" s="1">
        <v>20000</v>
      </c>
      <c r="BJ389" s="1" t="s">
        <v>757</v>
      </c>
      <c r="BK389" s="1" t="s">
        <v>196</v>
      </c>
      <c r="BL389" s="1" t="s">
        <v>196</v>
      </c>
      <c r="BM389" s="1" t="s">
        <v>196</v>
      </c>
      <c r="BN389" s="1" t="s">
        <v>196</v>
      </c>
      <c r="BO389" s="1" t="s">
        <v>196</v>
      </c>
      <c r="BP389" s="1" t="s">
        <v>196</v>
      </c>
      <c r="BQ389" s="1" t="s">
        <v>196</v>
      </c>
      <c r="BR389" s="1" t="s">
        <v>196</v>
      </c>
      <c r="BS389" s="1" t="s">
        <v>196</v>
      </c>
      <c r="BT389" s="1" t="s">
        <v>755</v>
      </c>
      <c r="BU389" s="1" t="s">
        <v>196</v>
      </c>
      <c r="BV389" s="1" t="s">
        <v>196</v>
      </c>
      <c r="BW389" s="1" t="s">
        <v>196</v>
      </c>
      <c r="BX389" s="1" t="s">
        <v>196</v>
      </c>
      <c r="BY389" s="1" t="s">
        <v>196</v>
      </c>
      <c r="BZ389" s="1" t="s">
        <v>196</v>
      </c>
      <c r="CA389" s="1" t="s">
        <v>196</v>
      </c>
      <c r="CB389" s="1" t="s">
        <v>196</v>
      </c>
      <c r="CC389" s="1" t="s">
        <v>196</v>
      </c>
      <c r="CD389" s="1" t="s">
        <v>758</v>
      </c>
      <c r="CE389" s="1" t="s">
        <v>196</v>
      </c>
      <c r="CF389" s="1" t="s">
        <v>196</v>
      </c>
      <c r="CG389" s="1" t="s">
        <v>196</v>
      </c>
      <c r="CH389" s="1" t="s">
        <v>196</v>
      </c>
      <c r="CI389" s="1" t="s">
        <v>196</v>
      </c>
      <c r="CJ389" s="1" t="s">
        <v>196</v>
      </c>
      <c r="CK389" s="1" t="s">
        <v>196</v>
      </c>
      <c r="CL389" s="1" t="s">
        <v>196</v>
      </c>
      <c r="CM389" s="1" t="s">
        <v>196</v>
      </c>
      <c r="CN389" s="1" t="s">
        <v>756</v>
      </c>
      <c r="CO389" s="1" t="s">
        <v>196</v>
      </c>
      <c r="CP389" s="1" t="s">
        <v>196</v>
      </c>
      <c r="CQ389" s="1" t="s">
        <v>196</v>
      </c>
      <c r="CR389" s="1" t="s">
        <v>196</v>
      </c>
      <c r="CS389" s="1" t="s">
        <v>196</v>
      </c>
      <c r="CT389" s="1" t="s">
        <v>196</v>
      </c>
      <c r="CU389" s="1" t="s">
        <v>196</v>
      </c>
      <c r="CV389" s="1" t="s">
        <v>196</v>
      </c>
      <c r="CW389" s="1" t="s">
        <v>196</v>
      </c>
      <c r="CX389" s="1" t="s">
        <v>3221</v>
      </c>
      <c r="CY389" s="1" t="s">
        <v>3222</v>
      </c>
      <c r="CZ389" s="1" t="s">
        <v>3222</v>
      </c>
      <c r="DA389" s="1" t="s">
        <v>3225</v>
      </c>
      <c r="DB389" s="1" t="s">
        <v>3224</v>
      </c>
      <c r="DC389" s="1" t="s">
        <v>708</v>
      </c>
      <c r="DD389" s="1" t="s">
        <v>754</v>
      </c>
      <c r="DE389" s="1" t="s">
        <v>707</v>
      </c>
      <c r="DF389" s="1" t="s">
        <v>788</v>
      </c>
      <c r="DG389" s="1" t="s">
        <v>789</v>
      </c>
    </row>
    <row r="390" spans="1:111">
      <c r="A390" s="232" t="s">
        <v>4537</v>
      </c>
      <c r="B390" s="1" t="s">
        <v>699</v>
      </c>
      <c r="C390" s="1" t="s">
        <v>700</v>
      </c>
      <c r="D390" s="1" t="s">
        <v>851</v>
      </c>
      <c r="E390" s="1" t="s">
        <v>852</v>
      </c>
      <c r="F390" s="1" t="s">
        <v>855</v>
      </c>
      <c r="G390" s="1" t="s">
        <v>39</v>
      </c>
      <c r="H390" s="228">
        <v>46199</v>
      </c>
      <c r="I390" s="1" t="s">
        <v>92</v>
      </c>
      <c r="J390" s="1" t="s">
        <v>4254</v>
      </c>
      <c r="K390" s="1" t="s">
        <v>4255</v>
      </c>
      <c r="L390" s="1" t="s">
        <v>713</v>
      </c>
      <c r="M390" s="1" t="s">
        <v>714</v>
      </c>
      <c r="N390" s="1" t="s">
        <v>716</v>
      </c>
      <c r="O390" s="1" t="s">
        <v>717</v>
      </c>
      <c r="P390" s="1" t="s">
        <v>705</v>
      </c>
      <c r="Q390" s="1" t="s">
        <v>706</v>
      </c>
      <c r="R390" s="229">
        <v>0</v>
      </c>
      <c r="S390" s="229">
        <v>0.61319444444444449</v>
      </c>
      <c r="T390" s="1" t="s">
        <v>707</v>
      </c>
      <c r="U390" s="1" t="s">
        <v>196</v>
      </c>
      <c r="V390" s="1" t="s">
        <v>196</v>
      </c>
      <c r="W390" s="1" t="s">
        <v>196</v>
      </c>
      <c r="X390" s="1" t="s">
        <v>196</v>
      </c>
      <c r="Y390" s="1" t="s">
        <v>196</v>
      </c>
      <c r="Z390" s="1" t="s">
        <v>196</v>
      </c>
      <c r="AA390" s="1" t="s">
        <v>721</v>
      </c>
      <c r="AB390" s="1" t="s">
        <v>743</v>
      </c>
      <c r="AC390" s="1" t="s">
        <v>4256</v>
      </c>
      <c r="AD390" s="1" t="s">
        <v>4257</v>
      </c>
      <c r="AE390" s="1" t="s">
        <v>858</v>
      </c>
      <c r="AF390" s="1" t="s">
        <v>276</v>
      </c>
      <c r="AG390" s="1" t="s">
        <v>91</v>
      </c>
      <c r="AH390" s="1" t="s">
        <v>14</v>
      </c>
      <c r="AI390" s="1" t="s">
        <v>1060</v>
      </c>
      <c r="AJ390" s="1" t="s">
        <v>276</v>
      </c>
      <c r="AK390" s="1" t="s">
        <v>91</v>
      </c>
      <c r="AL390" s="1" t="s">
        <v>14</v>
      </c>
      <c r="AM390" s="1">
        <v>20000</v>
      </c>
      <c r="AN390" s="1">
        <v>10000</v>
      </c>
      <c r="AO390" s="1">
        <v>10000</v>
      </c>
      <c r="AP390" s="1">
        <v>8000</v>
      </c>
      <c r="AQ390" s="1">
        <v>16000</v>
      </c>
      <c r="AR390" s="228">
        <v>46198</v>
      </c>
      <c r="AS390" s="228">
        <v>46203</v>
      </c>
      <c r="AT390" s="228">
        <v>46199</v>
      </c>
      <c r="AU390" s="228">
        <v>46199</v>
      </c>
      <c r="AV390" s="1" t="s">
        <v>39</v>
      </c>
      <c r="AW390" s="1" t="s">
        <v>196</v>
      </c>
      <c r="AX390" s="1" t="s">
        <v>196</v>
      </c>
      <c r="AY390" s="1" t="s">
        <v>710</v>
      </c>
      <c r="AZ390" s="1" t="s">
        <v>711</v>
      </c>
      <c r="BA390" s="1" t="s">
        <v>196</v>
      </c>
      <c r="BB390" s="228">
        <v>46203</v>
      </c>
      <c r="BC390" s="228">
        <v>46203</v>
      </c>
      <c r="BD390" s="1" t="s">
        <v>712</v>
      </c>
      <c r="BE390" s="228">
        <v>46199</v>
      </c>
      <c r="BF390" s="1" t="s">
        <v>712</v>
      </c>
      <c r="BG390" s="228">
        <v>46199</v>
      </c>
      <c r="BH390" s="1">
        <v>10000</v>
      </c>
      <c r="BI390" s="1">
        <v>20000</v>
      </c>
      <c r="BJ390" s="1" t="s">
        <v>1057</v>
      </c>
      <c r="BK390" s="1" t="s">
        <v>196</v>
      </c>
      <c r="BL390" s="1" t="s">
        <v>196</v>
      </c>
      <c r="BM390" s="1" t="s">
        <v>196</v>
      </c>
      <c r="BN390" s="1" t="s">
        <v>196</v>
      </c>
      <c r="BO390" s="1" t="s">
        <v>196</v>
      </c>
      <c r="BP390" s="1" t="s">
        <v>196</v>
      </c>
      <c r="BQ390" s="1" t="s">
        <v>196</v>
      </c>
      <c r="BR390" s="1" t="s">
        <v>196</v>
      </c>
      <c r="BS390" s="1" t="s">
        <v>196</v>
      </c>
      <c r="BT390" s="1" t="s">
        <v>858</v>
      </c>
      <c r="BU390" s="1" t="s">
        <v>196</v>
      </c>
      <c r="BV390" s="1" t="s">
        <v>196</v>
      </c>
      <c r="BW390" s="1" t="s">
        <v>196</v>
      </c>
      <c r="BX390" s="1" t="s">
        <v>196</v>
      </c>
      <c r="BY390" s="1" t="s">
        <v>196</v>
      </c>
      <c r="BZ390" s="1" t="s">
        <v>196</v>
      </c>
      <c r="CA390" s="1" t="s">
        <v>196</v>
      </c>
      <c r="CB390" s="1" t="s">
        <v>196</v>
      </c>
      <c r="CC390" s="1" t="s">
        <v>196</v>
      </c>
      <c r="CD390" s="1" t="s">
        <v>1061</v>
      </c>
      <c r="CE390" s="1" t="s">
        <v>196</v>
      </c>
      <c r="CF390" s="1" t="s">
        <v>196</v>
      </c>
      <c r="CG390" s="1" t="s">
        <v>196</v>
      </c>
      <c r="CH390" s="1" t="s">
        <v>196</v>
      </c>
      <c r="CI390" s="1" t="s">
        <v>196</v>
      </c>
      <c r="CJ390" s="1" t="s">
        <v>196</v>
      </c>
      <c r="CK390" s="1" t="s">
        <v>196</v>
      </c>
      <c r="CL390" s="1" t="s">
        <v>196</v>
      </c>
      <c r="CM390" s="1" t="s">
        <v>196</v>
      </c>
      <c r="CN390" s="1" t="s">
        <v>1060</v>
      </c>
      <c r="CO390" s="1" t="s">
        <v>196</v>
      </c>
      <c r="CP390" s="1" t="s">
        <v>196</v>
      </c>
      <c r="CQ390" s="1" t="s">
        <v>196</v>
      </c>
      <c r="CR390" s="1" t="s">
        <v>196</v>
      </c>
      <c r="CS390" s="1" t="s">
        <v>196</v>
      </c>
      <c r="CT390" s="1" t="s">
        <v>196</v>
      </c>
      <c r="CU390" s="1" t="s">
        <v>196</v>
      </c>
      <c r="CV390" s="1" t="s">
        <v>196</v>
      </c>
      <c r="CW390" s="1" t="s">
        <v>196</v>
      </c>
      <c r="CX390" s="1" t="s">
        <v>3221</v>
      </c>
      <c r="CY390" s="1" t="s">
        <v>3222</v>
      </c>
      <c r="CZ390" s="1" t="s">
        <v>3222</v>
      </c>
      <c r="DA390" s="1" t="s">
        <v>3225</v>
      </c>
      <c r="DB390" s="1" t="s">
        <v>4258</v>
      </c>
      <c r="DC390" s="1" t="s">
        <v>743</v>
      </c>
      <c r="DD390" s="1" t="s">
        <v>721</v>
      </c>
      <c r="DE390" s="1" t="s">
        <v>707</v>
      </c>
      <c r="DF390" s="1" t="s">
        <v>705</v>
      </c>
      <c r="DG390" s="1" t="s">
        <v>706</v>
      </c>
    </row>
    <row r="391" spans="1:111">
      <c r="A391" s="232" t="s">
        <v>4537</v>
      </c>
      <c r="B391" s="1" t="s">
        <v>699</v>
      </c>
      <c r="C391" s="1" t="s">
        <v>700</v>
      </c>
      <c r="D391" s="1" t="s">
        <v>851</v>
      </c>
      <c r="E391" s="1" t="s">
        <v>852</v>
      </c>
      <c r="F391" s="1" t="s">
        <v>855</v>
      </c>
      <c r="G391" s="1" t="s">
        <v>39</v>
      </c>
      <c r="H391" s="228">
        <v>46199</v>
      </c>
      <c r="I391" s="1" t="s">
        <v>92</v>
      </c>
      <c r="J391" s="1" t="s">
        <v>4254</v>
      </c>
      <c r="K391" s="1" t="s">
        <v>4259</v>
      </c>
      <c r="L391" s="1" t="s">
        <v>713</v>
      </c>
      <c r="M391" s="1" t="s">
        <v>714</v>
      </c>
      <c r="N391" s="1" t="s">
        <v>716</v>
      </c>
      <c r="O391" s="1" t="s">
        <v>717</v>
      </c>
      <c r="P391" s="1" t="s">
        <v>705</v>
      </c>
      <c r="Q391" s="1" t="s">
        <v>706</v>
      </c>
      <c r="R391" s="229">
        <v>0</v>
      </c>
      <c r="S391" s="229">
        <v>0.67291666666666672</v>
      </c>
      <c r="T391" s="1" t="s">
        <v>707</v>
      </c>
      <c r="U391" s="1" t="s">
        <v>196</v>
      </c>
      <c r="V391" s="1" t="s">
        <v>196</v>
      </c>
      <c r="W391" s="1" t="s">
        <v>196</v>
      </c>
      <c r="X391" s="1" t="s">
        <v>196</v>
      </c>
      <c r="Y391" s="1" t="s">
        <v>196</v>
      </c>
      <c r="Z391" s="1" t="s">
        <v>196</v>
      </c>
      <c r="AA391" s="1" t="s">
        <v>707</v>
      </c>
      <c r="AB391" s="1" t="s">
        <v>737</v>
      </c>
      <c r="AC391" s="1" t="s">
        <v>842</v>
      </c>
      <c r="AD391" s="1" t="s">
        <v>709</v>
      </c>
      <c r="AE391" s="1" t="s">
        <v>858</v>
      </c>
      <c r="AF391" s="1" t="s">
        <v>276</v>
      </c>
      <c r="AG391" s="1" t="s">
        <v>91</v>
      </c>
      <c r="AH391" s="1" t="s">
        <v>14</v>
      </c>
      <c r="AI391" s="1" t="s">
        <v>1060</v>
      </c>
      <c r="AJ391" s="1" t="s">
        <v>276</v>
      </c>
      <c r="AK391" s="1" t="s">
        <v>91</v>
      </c>
      <c r="AL391" s="1" t="s">
        <v>14</v>
      </c>
      <c r="AM391" s="1">
        <v>20000</v>
      </c>
      <c r="AN391" s="1">
        <v>10000</v>
      </c>
      <c r="AO391" s="1">
        <v>10000</v>
      </c>
      <c r="AP391" s="1">
        <v>2000</v>
      </c>
      <c r="AQ391" s="1">
        <v>4000</v>
      </c>
      <c r="AR391" s="228">
        <v>46198</v>
      </c>
      <c r="AS391" s="228">
        <v>46203</v>
      </c>
      <c r="AT391" s="228">
        <v>46199</v>
      </c>
      <c r="AU391" s="228">
        <v>46199</v>
      </c>
      <c r="AV391" s="1" t="s">
        <v>39</v>
      </c>
      <c r="AW391" s="1" t="s">
        <v>196</v>
      </c>
      <c r="AX391" s="1" t="s">
        <v>196</v>
      </c>
      <c r="AY391" s="1" t="s">
        <v>710</v>
      </c>
      <c r="AZ391" s="1" t="s">
        <v>711</v>
      </c>
      <c r="BA391" s="1" t="s">
        <v>196</v>
      </c>
      <c r="BB391" s="228">
        <v>46203</v>
      </c>
      <c r="BC391" s="228">
        <v>46203</v>
      </c>
      <c r="BD391" s="1" t="s">
        <v>712</v>
      </c>
      <c r="BE391" s="228">
        <v>46199</v>
      </c>
      <c r="BF391" s="1" t="s">
        <v>712</v>
      </c>
      <c r="BG391" s="228">
        <v>46199</v>
      </c>
      <c r="BH391" s="1">
        <v>10000</v>
      </c>
      <c r="BI391" s="1">
        <v>20000</v>
      </c>
      <c r="BJ391" s="1" t="s">
        <v>1057</v>
      </c>
      <c r="BK391" s="1" t="s">
        <v>196</v>
      </c>
      <c r="BL391" s="1" t="s">
        <v>196</v>
      </c>
      <c r="BM391" s="1" t="s">
        <v>196</v>
      </c>
      <c r="BN391" s="1" t="s">
        <v>196</v>
      </c>
      <c r="BO391" s="1" t="s">
        <v>196</v>
      </c>
      <c r="BP391" s="1" t="s">
        <v>196</v>
      </c>
      <c r="BQ391" s="1" t="s">
        <v>196</v>
      </c>
      <c r="BR391" s="1" t="s">
        <v>196</v>
      </c>
      <c r="BS391" s="1" t="s">
        <v>196</v>
      </c>
      <c r="BT391" s="1" t="s">
        <v>858</v>
      </c>
      <c r="BU391" s="1" t="s">
        <v>196</v>
      </c>
      <c r="BV391" s="1" t="s">
        <v>196</v>
      </c>
      <c r="BW391" s="1" t="s">
        <v>196</v>
      </c>
      <c r="BX391" s="1" t="s">
        <v>196</v>
      </c>
      <c r="BY391" s="1" t="s">
        <v>196</v>
      </c>
      <c r="BZ391" s="1" t="s">
        <v>196</v>
      </c>
      <c r="CA391" s="1" t="s">
        <v>196</v>
      </c>
      <c r="CB391" s="1" t="s">
        <v>196</v>
      </c>
      <c r="CC391" s="1" t="s">
        <v>196</v>
      </c>
      <c r="CD391" s="1" t="s">
        <v>1061</v>
      </c>
      <c r="CE391" s="1" t="s">
        <v>196</v>
      </c>
      <c r="CF391" s="1" t="s">
        <v>196</v>
      </c>
      <c r="CG391" s="1" t="s">
        <v>196</v>
      </c>
      <c r="CH391" s="1" t="s">
        <v>196</v>
      </c>
      <c r="CI391" s="1" t="s">
        <v>196</v>
      </c>
      <c r="CJ391" s="1" t="s">
        <v>196</v>
      </c>
      <c r="CK391" s="1" t="s">
        <v>196</v>
      </c>
      <c r="CL391" s="1" t="s">
        <v>196</v>
      </c>
      <c r="CM391" s="1" t="s">
        <v>196</v>
      </c>
      <c r="CN391" s="1" t="s">
        <v>1060</v>
      </c>
      <c r="CO391" s="1" t="s">
        <v>196</v>
      </c>
      <c r="CP391" s="1" t="s">
        <v>196</v>
      </c>
      <c r="CQ391" s="1" t="s">
        <v>196</v>
      </c>
      <c r="CR391" s="1" t="s">
        <v>196</v>
      </c>
      <c r="CS391" s="1" t="s">
        <v>196</v>
      </c>
      <c r="CT391" s="1" t="s">
        <v>196</v>
      </c>
      <c r="CU391" s="1" t="s">
        <v>196</v>
      </c>
      <c r="CV391" s="1" t="s">
        <v>196</v>
      </c>
      <c r="CW391" s="1" t="s">
        <v>196</v>
      </c>
      <c r="CX391" s="1" t="s">
        <v>3221</v>
      </c>
      <c r="CY391" s="1" t="s">
        <v>3222</v>
      </c>
      <c r="CZ391" s="1" t="s">
        <v>3222</v>
      </c>
      <c r="DA391" s="1" t="s">
        <v>4258</v>
      </c>
      <c r="DB391" s="1" t="s">
        <v>3809</v>
      </c>
      <c r="DC391" s="1" t="s">
        <v>737</v>
      </c>
      <c r="DD391" s="1" t="s">
        <v>707</v>
      </c>
      <c r="DE391" s="1" t="s">
        <v>707</v>
      </c>
      <c r="DF391" s="1" t="s">
        <v>705</v>
      </c>
      <c r="DG391" s="1" t="s">
        <v>706</v>
      </c>
    </row>
    <row r="392" spans="1:111">
      <c r="A392" s="232" t="s">
        <v>4537</v>
      </c>
      <c r="B392" s="1" t="s">
        <v>699</v>
      </c>
      <c r="C392" s="1" t="s">
        <v>700</v>
      </c>
      <c r="D392" s="1" t="s">
        <v>851</v>
      </c>
      <c r="E392" s="1" t="s">
        <v>852</v>
      </c>
      <c r="F392" s="1" t="s">
        <v>855</v>
      </c>
      <c r="G392" s="1" t="s">
        <v>39</v>
      </c>
      <c r="H392" s="228">
        <v>46199</v>
      </c>
      <c r="I392" s="1" t="s">
        <v>97</v>
      </c>
      <c r="J392" s="1" t="s">
        <v>4260</v>
      </c>
      <c r="K392" s="1" t="s">
        <v>4261</v>
      </c>
      <c r="L392" s="1" t="s">
        <v>713</v>
      </c>
      <c r="M392" s="1" t="s">
        <v>714</v>
      </c>
      <c r="N392" s="1" t="s">
        <v>716</v>
      </c>
      <c r="O392" s="1" t="s">
        <v>717</v>
      </c>
      <c r="P392" s="1" t="s">
        <v>705</v>
      </c>
      <c r="Q392" s="1" t="s">
        <v>706</v>
      </c>
      <c r="R392" s="229">
        <v>0</v>
      </c>
      <c r="S392" s="229">
        <v>0.70833333333333337</v>
      </c>
      <c r="T392" s="1" t="s">
        <v>707</v>
      </c>
      <c r="U392" s="1" t="s">
        <v>196</v>
      </c>
      <c r="V392" s="1" t="s">
        <v>196</v>
      </c>
      <c r="W392" s="1" t="s">
        <v>196</v>
      </c>
      <c r="X392" s="1" t="s">
        <v>196</v>
      </c>
      <c r="Y392" s="1" t="s">
        <v>196</v>
      </c>
      <c r="Z392" s="1" t="s">
        <v>196</v>
      </c>
      <c r="AA392" s="1" t="s">
        <v>726</v>
      </c>
      <c r="AB392" s="1" t="s">
        <v>707</v>
      </c>
      <c r="AC392" s="1" t="s">
        <v>3824</v>
      </c>
      <c r="AD392" s="1" t="s">
        <v>4262</v>
      </c>
      <c r="AE392" s="1" t="s">
        <v>196</v>
      </c>
      <c r="AF392" s="1" t="s">
        <v>196</v>
      </c>
      <c r="AG392" s="1" t="s">
        <v>196</v>
      </c>
      <c r="AH392" s="1" t="s">
        <v>196</v>
      </c>
      <c r="AI392" s="1" t="s">
        <v>826</v>
      </c>
      <c r="AJ392" s="1" t="s">
        <v>276</v>
      </c>
      <c r="AK392" s="1" t="s">
        <v>88</v>
      </c>
      <c r="AL392" s="1" t="s">
        <v>14</v>
      </c>
      <c r="AM392" s="1">
        <v>19992</v>
      </c>
      <c r="AN392" s="1">
        <v>10000</v>
      </c>
      <c r="AO392" s="1">
        <v>400</v>
      </c>
      <c r="AP392" s="1">
        <v>400</v>
      </c>
      <c r="AQ392" s="1">
        <v>800</v>
      </c>
      <c r="AR392" s="228">
        <v>46198</v>
      </c>
      <c r="AS392" s="228">
        <v>46203</v>
      </c>
      <c r="AT392" s="228">
        <v>46199</v>
      </c>
      <c r="AU392" s="228">
        <v>46202</v>
      </c>
      <c r="AV392" s="1" t="s">
        <v>39</v>
      </c>
      <c r="AW392" s="1" t="s">
        <v>196</v>
      </c>
      <c r="AX392" s="1" t="s">
        <v>196</v>
      </c>
      <c r="AY392" s="1" t="s">
        <v>710</v>
      </c>
      <c r="AZ392" s="1" t="s">
        <v>711</v>
      </c>
      <c r="BA392" s="1" t="s">
        <v>196</v>
      </c>
      <c r="BB392" s="228">
        <v>46203</v>
      </c>
      <c r="BC392" s="228">
        <v>46203</v>
      </c>
      <c r="BD392" s="1" t="s">
        <v>712</v>
      </c>
      <c r="BE392" s="228">
        <v>46203</v>
      </c>
      <c r="BF392" s="1" t="s">
        <v>712</v>
      </c>
      <c r="BG392" s="228">
        <v>46203</v>
      </c>
      <c r="BH392" s="1">
        <v>10000</v>
      </c>
      <c r="BI392" s="1">
        <v>19992</v>
      </c>
      <c r="BJ392" s="1" t="s">
        <v>859</v>
      </c>
      <c r="BK392" s="1" t="s">
        <v>860</v>
      </c>
      <c r="BL392" s="1" t="s">
        <v>859</v>
      </c>
      <c r="BM392" s="1" t="s">
        <v>860</v>
      </c>
      <c r="BN392" s="1" t="s">
        <v>196</v>
      </c>
      <c r="BO392" s="1" t="s">
        <v>196</v>
      </c>
      <c r="BP392" s="1" t="s">
        <v>196</v>
      </c>
      <c r="BQ392" s="1" t="s">
        <v>196</v>
      </c>
      <c r="BR392" s="1" t="s">
        <v>196</v>
      </c>
      <c r="BS392" s="1" t="s">
        <v>196</v>
      </c>
      <c r="BT392" s="1" t="s">
        <v>861</v>
      </c>
      <c r="BU392" s="1" t="s">
        <v>862</v>
      </c>
      <c r="BV392" s="1" t="s">
        <v>4263</v>
      </c>
      <c r="BW392" s="1" t="s">
        <v>4264</v>
      </c>
      <c r="BX392" s="1" t="s">
        <v>196</v>
      </c>
      <c r="BY392" s="1" t="s">
        <v>196</v>
      </c>
      <c r="BZ392" s="1" t="s">
        <v>196</v>
      </c>
      <c r="CA392" s="1" t="s">
        <v>196</v>
      </c>
      <c r="CB392" s="1" t="s">
        <v>196</v>
      </c>
      <c r="CC392" s="1" t="s">
        <v>196</v>
      </c>
      <c r="CD392" s="1" t="s">
        <v>827</v>
      </c>
      <c r="CE392" s="1" t="s">
        <v>196</v>
      </c>
      <c r="CF392" s="1" t="s">
        <v>196</v>
      </c>
      <c r="CG392" s="1" t="s">
        <v>196</v>
      </c>
      <c r="CH392" s="1" t="s">
        <v>196</v>
      </c>
      <c r="CI392" s="1" t="s">
        <v>196</v>
      </c>
      <c r="CJ392" s="1" t="s">
        <v>196</v>
      </c>
      <c r="CK392" s="1" t="s">
        <v>196</v>
      </c>
      <c r="CL392" s="1" t="s">
        <v>196</v>
      </c>
      <c r="CM392" s="1" t="s">
        <v>196</v>
      </c>
      <c r="CN392" s="1" t="s">
        <v>826</v>
      </c>
      <c r="CO392" s="1" t="s">
        <v>196</v>
      </c>
      <c r="CP392" s="1" t="s">
        <v>196</v>
      </c>
      <c r="CQ392" s="1" t="s">
        <v>196</v>
      </c>
      <c r="CR392" s="1" t="s">
        <v>196</v>
      </c>
      <c r="CS392" s="1" t="s">
        <v>196</v>
      </c>
      <c r="CT392" s="1" t="s">
        <v>196</v>
      </c>
      <c r="CU392" s="1" t="s">
        <v>196</v>
      </c>
      <c r="CV392" s="1" t="s">
        <v>196</v>
      </c>
      <c r="CW392" s="1" t="s">
        <v>196</v>
      </c>
      <c r="CX392" s="1" t="s">
        <v>3221</v>
      </c>
      <c r="CY392" s="1" t="s">
        <v>3222</v>
      </c>
      <c r="CZ392" s="1" t="s">
        <v>3222</v>
      </c>
      <c r="DA392" s="1" t="s">
        <v>3809</v>
      </c>
      <c r="DB392" s="1" t="s">
        <v>3224</v>
      </c>
      <c r="DC392" s="1" t="s">
        <v>707</v>
      </c>
      <c r="DD392" s="1" t="s">
        <v>726</v>
      </c>
      <c r="DE392" s="1" t="s">
        <v>707</v>
      </c>
      <c r="DF392" s="1" t="s">
        <v>705</v>
      </c>
      <c r="DG392" s="1" t="s">
        <v>706</v>
      </c>
    </row>
    <row r="393" spans="1:111">
      <c r="A393" s="232" t="s">
        <v>4537</v>
      </c>
      <c r="B393" s="1" t="s">
        <v>699</v>
      </c>
      <c r="C393" s="1" t="s">
        <v>700</v>
      </c>
      <c r="D393" s="1" t="s">
        <v>869</v>
      </c>
      <c r="E393" s="1" t="s">
        <v>870</v>
      </c>
      <c r="F393" s="1" t="s">
        <v>877</v>
      </c>
      <c r="G393" s="1" t="s">
        <v>502</v>
      </c>
      <c r="H393" s="228">
        <v>46199</v>
      </c>
      <c r="I393" s="1" t="s">
        <v>2059</v>
      </c>
      <c r="J393" s="1" t="s">
        <v>4031</v>
      </c>
      <c r="K393" s="1" t="s">
        <v>4341</v>
      </c>
      <c r="L393" s="1" t="s">
        <v>796</v>
      </c>
      <c r="M393" s="1" t="s">
        <v>797</v>
      </c>
      <c r="N393" s="1" t="s">
        <v>196</v>
      </c>
      <c r="O393" s="1" t="s">
        <v>196</v>
      </c>
      <c r="P393" s="1" t="s">
        <v>196</v>
      </c>
      <c r="Q393" s="1" t="s">
        <v>196</v>
      </c>
      <c r="R393" s="229">
        <v>0</v>
      </c>
      <c r="S393" s="229">
        <v>0.70833333333333337</v>
      </c>
      <c r="T393" s="1" t="s">
        <v>707</v>
      </c>
      <c r="U393" s="1" t="s">
        <v>196</v>
      </c>
      <c r="V393" s="1" t="s">
        <v>196</v>
      </c>
      <c r="W393" s="1" t="s">
        <v>196</v>
      </c>
      <c r="X393" s="1" t="s">
        <v>196</v>
      </c>
      <c r="Y393" s="1" t="s">
        <v>196</v>
      </c>
      <c r="Z393" s="1" t="s">
        <v>196</v>
      </c>
      <c r="AA393" s="1" t="s">
        <v>726</v>
      </c>
      <c r="AB393" s="1" t="s">
        <v>708</v>
      </c>
      <c r="AC393" s="1" t="s">
        <v>804</v>
      </c>
      <c r="AD393" s="1" t="s">
        <v>4342</v>
      </c>
      <c r="AE393" s="1" t="s">
        <v>878</v>
      </c>
      <c r="AF393" s="1" t="s">
        <v>276</v>
      </c>
      <c r="AG393" s="1" t="s">
        <v>196</v>
      </c>
      <c r="AH393" s="1" t="s">
        <v>105</v>
      </c>
      <c r="AI393" s="1" t="s">
        <v>906</v>
      </c>
      <c r="AJ393" s="1" t="s">
        <v>276</v>
      </c>
      <c r="AK393" s="1" t="s">
        <v>196</v>
      </c>
      <c r="AL393" s="1" t="s">
        <v>122</v>
      </c>
      <c r="AM393" s="1">
        <v>6000</v>
      </c>
      <c r="AN393" s="1">
        <v>6000</v>
      </c>
      <c r="AO393" s="1">
        <v>3900</v>
      </c>
      <c r="AP393" s="1">
        <v>3900</v>
      </c>
      <c r="AQ393" s="1">
        <v>3900</v>
      </c>
      <c r="AR393" s="228">
        <v>46195</v>
      </c>
      <c r="AS393" s="228">
        <v>46206</v>
      </c>
      <c r="AT393" s="228">
        <v>46198</v>
      </c>
      <c r="AU393" s="228">
        <v>46199</v>
      </c>
      <c r="AV393" s="1" t="s">
        <v>491</v>
      </c>
      <c r="AW393" s="1" t="s">
        <v>196</v>
      </c>
      <c r="AX393" s="1" t="s">
        <v>196</v>
      </c>
      <c r="AY393" s="1" t="s">
        <v>710</v>
      </c>
      <c r="AZ393" s="1" t="s">
        <v>711</v>
      </c>
      <c r="BA393" s="1" t="s">
        <v>196</v>
      </c>
      <c r="BB393" s="228">
        <v>46206</v>
      </c>
      <c r="BC393" s="228">
        <v>46206</v>
      </c>
      <c r="BD393" s="1" t="s">
        <v>712</v>
      </c>
      <c r="BE393" s="228">
        <v>46199</v>
      </c>
      <c r="BF393" s="1" t="s">
        <v>712</v>
      </c>
      <c r="BG393" s="228">
        <v>46199</v>
      </c>
      <c r="BH393" s="1">
        <v>6000</v>
      </c>
      <c r="BI393" s="1">
        <v>6000</v>
      </c>
      <c r="BJ393" s="1" t="s">
        <v>879</v>
      </c>
      <c r="BK393" s="1" t="s">
        <v>196</v>
      </c>
      <c r="BL393" s="1" t="s">
        <v>196</v>
      </c>
      <c r="BM393" s="1" t="s">
        <v>196</v>
      </c>
      <c r="BN393" s="1" t="s">
        <v>196</v>
      </c>
      <c r="BO393" s="1" t="s">
        <v>196</v>
      </c>
      <c r="BP393" s="1" t="s">
        <v>196</v>
      </c>
      <c r="BQ393" s="1" t="s">
        <v>196</v>
      </c>
      <c r="BR393" s="1" t="s">
        <v>196</v>
      </c>
      <c r="BS393" s="1" t="s">
        <v>196</v>
      </c>
      <c r="BT393" s="1" t="s">
        <v>878</v>
      </c>
      <c r="BU393" s="1" t="s">
        <v>196</v>
      </c>
      <c r="BV393" s="1" t="s">
        <v>196</v>
      </c>
      <c r="BW393" s="1" t="s">
        <v>196</v>
      </c>
      <c r="BX393" s="1" t="s">
        <v>196</v>
      </c>
      <c r="BY393" s="1" t="s">
        <v>196</v>
      </c>
      <c r="BZ393" s="1" t="s">
        <v>196</v>
      </c>
      <c r="CA393" s="1" t="s">
        <v>196</v>
      </c>
      <c r="CB393" s="1" t="s">
        <v>196</v>
      </c>
      <c r="CC393" s="1" t="s">
        <v>196</v>
      </c>
      <c r="CD393" s="1" t="s">
        <v>907</v>
      </c>
      <c r="CE393" s="1" t="s">
        <v>196</v>
      </c>
      <c r="CF393" s="1" t="s">
        <v>196</v>
      </c>
      <c r="CG393" s="1" t="s">
        <v>196</v>
      </c>
      <c r="CH393" s="1" t="s">
        <v>196</v>
      </c>
      <c r="CI393" s="1" t="s">
        <v>196</v>
      </c>
      <c r="CJ393" s="1" t="s">
        <v>196</v>
      </c>
      <c r="CK393" s="1" t="s">
        <v>196</v>
      </c>
      <c r="CL393" s="1" t="s">
        <v>196</v>
      </c>
      <c r="CM393" s="1" t="s">
        <v>196</v>
      </c>
      <c r="CN393" s="1" t="s">
        <v>906</v>
      </c>
      <c r="CO393" s="1" t="s">
        <v>196</v>
      </c>
      <c r="CP393" s="1" t="s">
        <v>196</v>
      </c>
      <c r="CQ393" s="1" t="s">
        <v>196</v>
      </c>
      <c r="CR393" s="1" t="s">
        <v>196</v>
      </c>
      <c r="CS393" s="1" t="s">
        <v>196</v>
      </c>
      <c r="CT393" s="1" t="s">
        <v>196</v>
      </c>
      <c r="CU393" s="1" t="s">
        <v>196</v>
      </c>
      <c r="CV393" s="1" t="s">
        <v>196</v>
      </c>
      <c r="CW393" s="1" t="s">
        <v>196</v>
      </c>
      <c r="CX393" s="1" t="s">
        <v>3221</v>
      </c>
      <c r="CY393" s="1" t="s">
        <v>3222</v>
      </c>
      <c r="CZ393" s="1" t="s">
        <v>3222</v>
      </c>
      <c r="DA393" s="1" t="s">
        <v>3225</v>
      </c>
      <c r="DB393" s="1" t="s">
        <v>3224</v>
      </c>
      <c r="DC393" s="1" t="s">
        <v>708</v>
      </c>
      <c r="DD393" s="1" t="s">
        <v>726</v>
      </c>
      <c r="DE393" s="1" t="s">
        <v>707</v>
      </c>
      <c r="DF393" s="1" t="s">
        <v>796</v>
      </c>
      <c r="DG393" s="1" t="s">
        <v>797</v>
      </c>
    </row>
    <row r="394" spans="1:111">
      <c r="A394" s="232" t="s">
        <v>4537</v>
      </c>
      <c r="B394" s="1" t="s">
        <v>699</v>
      </c>
      <c r="C394" s="1" t="s">
        <v>700</v>
      </c>
      <c r="D394" s="1" t="s">
        <v>701</v>
      </c>
      <c r="E394" s="1" t="s">
        <v>702</v>
      </c>
      <c r="F394" s="1" t="s">
        <v>703</v>
      </c>
      <c r="G394" s="1" t="s">
        <v>704</v>
      </c>
      <c r="H394" s="228">
        <v>46198</v>
      </c>
      <c r="I394" s="1" t="s">
        <v>1921</v>
      </c>
      <c r="J394" s="1" t="s">
        <v>3924</v>
      </c>
      <c r="K394" s="1" t="s">
        <v>3938</v>
      </c>
      <c r="L394" s="1" t="s">
        <v>776</v>
      </c>
      <c r="M394" s="1" t="s">
        <v>777</v>
      </c>
      <c r="N394" s="1" t="s">
        <v>705</v>
      </c>
      <c r="O394" s="1" t="s">
        <v>706</v>
      </c>
      <c r="P394" s="1" t="s">
        <v>196</v>
      </c>
      <c r="Q394" s="1" t="s">
        <v>196</v>
      </c>
      <c r="R394" s="229">
        <v>0</v>
      </c>
      <c r="S394" s="229">
        <v>0.67083333333333328</v>
      </c>
      <c r="T394" s="1" t="s">
        <v>707</v>
      </c>
      <c r="U394" s="1" t="s">
        <v>196</v>
      </c>
      <c r="V394" s="1" t="s">
        <v>196</v>
      </c>
      <c r="W394" s="1" t="s">
        <v>196</v>
      </c>
      <c r="X394" s="1" t="s">
        <v>196</v>
      </c>
      <c r="Y394" s="1" t="s">
        <v>196</v>
      </c>
      <c r="Z394" s="1" t="s">
        <v>196</v>
      </c>
      <c r="AA394" s="1" t="s">
        <v>726</v>
      </c>
      <c r="AB394" s="1" t="s">
        <v>708</v>
      </c>
      <c r="AC394" s="1" t="s">
        <v>2333</v>
      </c>
      <c r="AD394" s="1" t="s">
        <v>3939</v>
      </c>
      <c r="AE394" s="1" t="s">
        <v>755</v>
      </c>
      <c r="AF394" s="1" t="s">
        <v>276</v>
      </c>
      <c r="AG394" s="1" t="s">
        <v>80</v>
      </c>
      <c r="AH394" s="1" t="s">
        <v>14</v>
      </c>
      <c r="AI394" s="1" t="s">
        <v>756</v>
      </c>
      <c r="AJ394" s="1" t="s">
        <v>276</v>
      </c>
      <c r="AK394" s="1" t="s">
        <v>80</v>
      </c>
      <c r="AL394" s="1" t="s">
        <v>14</v>
      </c>
      <c r="AM394" s="1">
        <v>20000</v>
      </c>
      <c r="AN394" s="1">
        <v>10000</v>
      </c>
      <c r="AO394" s="1">
        <v>6400</v>
      </c>
      <c r="AP394" s="1">
        <v>6200</v>
      </c>
      <c r="AQ394" s="1">
        <v>12400</v>
      </c>
      <c r="AR394" s="228">
        <v>46195</v>
      </c>
      <c r="AS394" s="228">
        <v>46202</v>
      </c>
      <c r="AT394" s="228">
        <v>46195</v>
      </c>
      <c r="AU394" s="228">
        <v>46198</v>
      </c>
      <c r="AV394" s="1" t="s">
        <v>704</v>
      </c>
      <c r="AW394" s="1" t="s">
        <v>196</v>
      </c>
      <c r="AX394" s="1" t="s">
        <v>196</v>
      </c>
      <c r="AY394" s="1" t="s">
        <v>710</v>
      </c>
      <c r="AZ394" s="1" t="s">
        <v>711</v>
      </c>
      <c r="BA394" s="1" t="s">
        <v>196</v>
      </c>
      <c r="BB394" s="228">
        <v>46202</v>
      </c>
      <c r="BC394" s="228">
        <v>46202</v>
      </c>
      <c r="BD394" s="1" t="s">
        <v>712</v>
      </c>
      <c r="BE394" s="228">
        <v>46198</v>
      </c>
      <c r="BF394" s="1" t="s">
        <v>712</v>
      </c>
      <c r="BG394" s="228">
        <v>46198</v>
      </c>
      <c r="BH394" s="1">
        <v>10000</v>
      </c>
      <c r="BI394" s="1">
        <v>20000</v>
      </c>
      <c r="BJ394" s="1" t="s">
        <v>757</v>
      </c>
      <c r="BK394" s="1" t="s">
        <v>196</v>
      </c>
      <c r="BL394" s="1" t="s">
        <v>196</v>
      </c>
      <c r="BM394" s="1" t="s">
        <v>196</v>
      </c>
      <c r="BN394" s="1" t="s">
        <v>196</v>
      </c>
      <c r="BO394" s="1" t="s">
        <v>196</v>
      </c>
      <c r="BP394" s="1" t="s">
        <v>196</v>
      </c>
      <c r="BQ394" s="1" t="s">
        <v>196</v>
      </c>
      <c r="BR394" s="1" t="s">
        <v>196</v>
      </c>
      <c r="BS394" s="1" t="s">
        <v>196</v>
      </c>
      <c r="BT394" s="1" t="s">
        <v>755</v>
      </c>
      <c r="BU394" s="1" t="s">
        <v>196</v>
      </c>
      <c r="BV394" s="1" t="s">
        <v>196</v>
      </c>
      <c r="BW394" s="1" t="s">
        <v>196</v>
      </c>
      <c r="BX394" s="1" t="s">
        <v>196</v>
      </c>
      <c r="BY394" s="1" t="s">
        <v>196</v>
      </c>
      <c r="BZ394" s="1" t="s">
        <v>196</v>
      </c>
      <c r="CA394" s="1" t="s">
        <v>196</v>
      </c>
      <c r="CB394" s="1" t="s">
        <v>196</v>
      </c>
      <c r="CC394" s="1" t="s">
        <v>196</v>
      </c>
      <c r="CD394" s="1" t="s">
        <v>758</v>
      </c>
      <c r="CE394" s="1" t="s">
        <v>196</v>
      </c>
      <c r="CF394" s="1" t="s">
        <v>196</v>
      </c>
      <c r="CG394" s="1" t="s">
        <v>196</v>
      </c>
      <c r="CH394" s="1" t="s">
        <v>196</v>
      </c>
      <c r="CI394" s="1" t="s">
        <v>196</v>
      </c>
      <c r="CJ394" s="1" t="s">
        <v>196</v>
      </c>
      <c r="CK394" s="1" t="s">
        <v>196</v>
      </c>
      <c r="CL394" s="1" t="s">
        <v>196</v>
      </c>
      <c r="CM394" s="1" t="s">
        <v>196</v>
      </c>
      <c r="CN394" s="1" t="s">
        <v>756</v>
      </c>
      <c r="CO394" s="1" t="s">
        <v>196</v>
      </c>
      <c r="CP394" s="1" t="s">
        <v>196</v>
      </c>
      <c r="CQ394" s="1" t="s">
        <v>196</v>
      </c>
      <c r="CR394" s="1" t="s">
        <v>196</v>
      </c>
      <c r="CS394" s="1" t="s">
        <v>196</v>
      </c>
      <c r="CT394" s="1" t="s">
        <v>196</v>
      </c>
      <c r="CU394" s="1" t="s">
        <v>196</v>
      </c>
      <c r="CV394" s="1" t="s">
        <v>196</v>
      </c>
      <c r="CW394" s="1" t="s">
        <v>196</v>
      </c>
      <c r="CX394" s="1" t="s">
        <v>3221</v>
      </c>
      <c r="CY394" s="1" t="s">
        <v>3222</v>
      </c>
      <c r="CZ394" s="1" t="s">
        <v>3222</v>
      </c>
      <c r="DA394" s="1" t="s">
        <v>3225</v>
      </c>
      <c r="DB394" s="1" t="s">
        <v>3940</v>
      </c>
      <c r="DC394" s="1" t="s">
        <v>708</v>
      </c>
      <c r="DD394" s="1" t="s">
        <v>726</v>
      </c>
      <c r="DE394" s="1" t="s">
        <v>707</v>
      </c>
      <c r="DF394" s="1" t="s">
        <v>705</v>
      </c>
      <c r="DG394" s="1" t="s">
        <v>706</v>
      </c>
    </row>
    <row r="395" spans="1:111">
      <c r="A395" s="232" t="s">
        <v>4537</v>
      </c>
      <c r="B395" s="1" t="s">
        <v>699</v>
      </c>
      <c r="C395" s="1" t="s">
        <v>700</v>
      </c>
      <c r="D395" s="1" t="s">
        <v>701</v>
      </c>
      <c r="E395" s="1" t="s">
        <v>702</v>
      </c>
      <c r="F395" s="1" t="s">
        <v>703</v>
      </c>
      <c r="G395" s="1" t="s">
        <v>704</v>
      </c>
      <c r="H395" s="228">
        <v>46198</v>
      </c>
      <c r="I395" s="1" t="s">
        <v>1926</v>
      </c>
      <c r="J395" s="1" t="s">
        <v>3941</v>
      </c>
      <c r="K395" s="1" t="s">
        <v>3942</v>
      </c>
      <c r="L395" s="1" t="s">
        <v>776</v>
      </c>
      <c r="M395" s="1" t="s">
        <v>777</v>
      </c>
      <c r="N395" s="1" t="s">
        <v>705</v>
      </c>
      <c r="O395" s="1" t="s">
        <v>706</v>
      </c>
      <c r="P395" s="1" t="s">
        <v>196</v>
      </c>
      <c r="Q395" s="1" t="s">
        <v>196</v>
      </c>
      <c r="R395" s="229">
        <v>0</v>
      </c>
      <c r="S395" s="229">
        <v>0.70833333333333337</v>
      </c>
      <c r="T395" s="1" t="s">
        <v>707</v>
      </c>
      <c r="U395" s="1" t="s">
        <v>196</v>
      </c>
      <c r="V395" s="1" t="s">
        <v>196</v>
      </c>
      <c r="W395" s="1" t="s">
        <v>196</v>
      </c>
      <c r="X395" s="1" t="s">
        <v>196</v>
      </c>
      <c r="Y395" s="1" t="s">
        <v>196</v>
      </c>
      <c r="Z395" s="1" t="s">
        <v>196</v>
      </c>
      <c r="AA395" s="1" t="s">
        <v>737</v>
      </c>
      <c r="AB395" s="1" t="s">
        <v>707</v>
      </c>
      <c r="AC395" s="1" t="s">
        <v>1579</v>
      </c>
      <c r="AD395" s="1" t="s">
        <v>3943</v>
      </c>
      <c r="AE395" s="1" t="s">
        <v>755</v>
      </c>
      <c r="AF395" s="1" t="s">
        <v>276</v>
      </c>
      <c r="AG395" s="1" t="s">
        <v>80</v>
      </c>
      <c r="AH395" s="1" t="s">
        <v>14</v>
      </c>
      <c r="AI395" s="1" t="s">
        <v>756</v>
      </c>
      <c r="AJ395" s="1" t="s">
        <v>276</v>
      </c>
      <c r="AK395" s="1" t="s">
        <v>80</v>
      </c>
      <c r="AL395" s="1" t="s">
        <v>14</v>
      </c>
      <c r="AM395" s="1">
        <v>20000</v>
      </c>
      <c r="AN395" s="1">
        <v>10000</v>
      </c>
      <c r="AO395" s="1">
        <v>800</v>
      </c>
      <c r="AP395" s="1">
        <v>800</v>
      </c>
      <c r="AQ395" s="1">
        <v>1600</v>
      </c>
      <c r="AR395" s="228">
        <v>46198</v>
      </c>
      <c r="AS395" s="228">
        <v>46203</v>
      </c>
      <c r="AT395" s="228">
        <v>46198</v>
      </c>
      <c r="AU395" s="228">
        <v>46202</v>
      </c>
      <c r="AV395" s="1" t="s">
        <v>704</v>
      </c>
      <c r="AW395" s="1" t="s">
        <v>196</v>
      </c>
      <c r="AX395" s="1" t="s">
        <v>196</v>
      </c>
      <c r="AY395" s="1" t="s">
        <v>710</v>
      </c>
      <c r="AZ395" s="1" t="s">
        <v>711</v>
      </c>
      <c r="BA395" s="1" t="s">
        <v>196</v>
      </c>
      <c r="BB395" s="228">
        <v>46203</v>
      </c>
      <c r="BC395" s="228">
        <v>46203</v>
      </c>
      <c r="BD395" s="1" t="s">
        <v>712</v>
      </c>
      <c r="BE395" s="228">
        <v>46202</v>
      </c>
      <c r="BF395" s="1" t="s">
        <v>712</v>
      </c>
      <c r="BG395" s="228">
        <v>46202</v>
      </c>
      <c r="BH395" s="1">
        <v>10000</v>
      </c>
      <c r="BI395" s="1">
        <v>20000</v>
      </c>
      <c r="BJ395" s="1" t="s">
        <v>757</v>
      </c>
      <c r="BK395" s="1" t="s">
        <v>196</v>
      </c>
      <c r="BL395" s="1" t="s">
        <v>196</v>
      </c>
      <c r="BM395" s="1" t="s">
        <v>196</v>
      </c>
      <c r="BN395" s="1" t="s">
        <v>196</v>
      </c>
      <c r="BO395" s="1" t="s">
        <v>196</v>
      </c>
      <c r="BP395" s="1" t="s">
        <v>196</v>
      </c>
      <c r="BQ395" s="1" t="s">
        <v>196</v>
      </c>
      <c r="BR395" s="1" t="s">
        <v>196</v>
      </c>
      <c r="BS395" s="1" t="s">
        <v>196</v>
      </c>
      <c r="BT395" s="1" t="s">
        <v>755</v>
      </c>
      <c r="BU395" s="1" t="s">
        <v>196</v>
      </c>
      <c r="BV395" s="1" t="s">
        <v>196</v>
      </c>
      <c r="BW395" s="1" t="s">
        <v>196</v>
      </c>
      <c r="BX395" s="1" t="s">
        <v>196</v>
      </c>
      <c r="BY395" s="1" t="s">
        <v>196</v>
      </c>
      <c r="BZ395" s="1" t="s">
        <v>196</v>
      </c>
      <c r="CA395" s="1" t="s">
        <v>196</v>
      </c>
      <c r="CB395" s="1" t="s">
        <v>196</v>
      </c>
      <c r="CC395" s="1" t="s">
        <v>196</v>
      </c>
      <c r="CD395" s="1" t="s">
        <v>758</v>
      </c>
      <c r="CE395" s="1" t="s">
        <v>196</v>
      </c>
      <c r="CF395" s="1" t="s">
        <v>196</v>
      </c>
      <c r="CG395" s="1" t="s">
        <v>196</v>
      </c>
      <c r="CH395" s="1" t="s">
        <v>196</v>
      </c>
      <c r="CI395" s="1" t="s">
        <v>196</v>
      </c>
      <c r="CJ395" s="1" t="s">
        <v>196</v>
      </c>
      <c r="CK395" s="1" t="s">
        <v>196</v>
      </c>
      <c r="CL395" s="1" t="s">
        <v>196</v>
      </c>
      <c r="CM395" s="1" t="s">
        <v>196</v>
      </c>
      <c r="CN395" s="1" t="s">
        <v>756</v>
      </c>
      <c r="CO395" s="1" t="s">
        <v>196</v>
      </c>
      <c r="CP395" s="1" t="s">
        <v>196</v>
      </c>
      <c r="CQ395" s="1" t="s">
        <v>196</v>
      </c>
      <c r="CR395" s="1" t="s">
        <v>196</v>
      </c>
      <c r="CS395" s="1" t="s">
        <v>196</v>
      </c>
      <c r="CT395" s="1" t="s">
        <v>196</v>
      </c>
      <c r="CU395" s="1" t="s">
        <v>196</v>
      </c>
      <c r="CV395" s="1" t="s">
        <v>196</v>
      </c>
      <c r="CW395" s="1" t="s">
        <v>196</v>
      </c>
      <c r="CX395" s="1" t="s">
        <v>3221</v>
      </c>
      <c r="CY395" s="1" t="s">
        <v>3222</v>
      </c>
      <c r="CZ395" s="1" t="s">
        <v>3222</v>
      </c>
      <c r="DA395" s="1" t="s">
        <v>3940</v>
      </c>
      <c r="DB395" s="1" t="s">
        <v>3224</v>
      </c>
      <c r="DC395" s="1" t="s">
        <v>707</v>
      </c>
      <c r="DD395" s="1" t="s">
        <v>737</v>
      </c>
      <c r="DE395" s="1" t="s">
        <v>707</v>
      </c>
      <c r="DF395" s="1" t="s">
        <v>705</v>
      </c>
      <c r="DG395" s="1" t="s">
        <v>706</v>
      </c>
    </row>
    <row r="396" spans="1:111">
      <c r="A396" s="232" t="s">
        <v>4537</v>
      </c>
      <c r="B396" s="1" t="s">
        <v>699</v>
      </c>
      <c r="C396" s="1" t="s">
        <v>700</v>
      </c>
      <c r="D396" s="1" t="s">
        <v>851</v>
      </c>
      <c r="E396" s="1" t="s">
        <v>852</v>
      </c>
      <c r="F396" s="1" t="s">
        <v>855</v>
      </c>
      <c r="G396" s="1" t="s">
        <v>39</v>
      </c>
      <c r="H396" s="228">
        <v>46198</v>
      </c>
      <c r="I396" s="1" t="s">
        <v>973</v>
      </c>
      <c r="J396" s="1" t="s">
        <v>4245</v>
      </c>
      <c r="K396" s="1" t="s">
        <v>4249</v>
      </c>
      <c r="L396" s="1" t="s">
        <v>788</v>
      </c>
      <c r="M396" s="1" t="s">
        <v>789</v>
      </c>
      <c r="N396" s="1" t="s">
        <v>713</v>
      </c>
      <c r="O396" s="1" t="s">
        <v>714</v>
      </c>
      <c r="P396" s="1" t="s">
        <v>716</v>
      </c>
      <c r="Q396" s="1" t="s">
        <v>717</v>
      </c>
      <c r="R396" s="229">
        <v>0</v>
      </c>
      <c r="S396" s="229">
        <v>0.43055555555555558</v>
      </c>
      <c r="T396" s="1" t="s">
        <v>707</v>
      </c>
      <c r="U396" s="1" t="s">
        <v>196</v>
      </c>
      <c r="V396" s="1" t="s">
        <v>196</v>
      </c>
      <c r="W396" s="1" t="s">
        <v>196</v>
      </c>
      <c r="X396" s="1" t="s">
        <v>196</v>
      </c>
      <c r="Y396" s="1" t="s">
        <v>196</v>
      </c>
      <c r="Z396" s="1" t="s">
        <v>196</v>
      </c>
      <c r="AA396" s="1" t="s">
        <v>721</v>
      </c>
      <c r="AB396" s="1" t="s">
        <v>707</v>
      </c>
      <c r="AC396" s="1" t="s">
        <v>911</v>
      </c>
      <c r="AD396" s="1" t="s">
        <v>4005</v>
      </c>
      <c r="AE396" s="1" t="s">
        <v>196</v>
      </c>
      <c r="AF396" s="1" t="s">
        <v>196</v>
      </c>
      <c r="AG396" s="1" t="s">
        <v>196</v>
      </c>
      <c r="AH396" s="1" t="s">
        <v>196</v>
      </c>
      <c r="AI396" s="1" t="s">
        <v>826</v>
      </c>
      <c r="AJ396" s="1" t="s">
        <v>276</v>
      </c>
      <c r="AK396" s="1" t="s">
        <v>88</v>
      </c>
      <c r="AL396" s="1" t="s">
        <v>14</v>
      </c>
      <c r="AM396" s="1">
        <v>20000</v>
      </c>
      <c r="AN396" s="1">
        <v>10000</v>
      </c>
      <c r="AO396" s="1">
        <v>2000</v>
      </c>
      <c r="AP396" s="1">
        <v>2000</v>
      </c>
      <c r="AQ396" s="1">
        <v>4000</v>
      </c>
      <c r="AR396" s="228">
        <v>46196</v>
      </c>
      <c r="AS396" s="228">
        <v>46199</v>
      </c>
      <c r="AT396" s="228">
        <v>46197</v>
      </c>
      <c r="AU396" s="228">
        <v>46198</v>
      </c>
      <c r="AV396" s="1" t="s">
        <v>39</v>
      </c>
      <c r="AW396" s="1" t="s">
        <v>196</v>
      </c>
      <c r="AX396" s="1" t="s">
        <v>196</v>
      </c>
      <c r="AY396" s="1" t="s">
        <v>710</v>
      </c>
      <c r="AZ396" s="1" t="s">
        <v>711</v>
      </c>
      <c r="BA396" s="1" t="s">
        <v>196</v>
      </c>
      <c r="BB396" s="228">
        <v>46199</v>
      </c>
      <c r="BC396" s="228">
        <v>46199</v>
      </c>
      <c r="BD396" s="1" t="s">
        <v>712</v>
      </c>
      <c r="BE396" s="228">
        <v>46198</v>
      </c>
      <c r="BF396" s="1" t="s">
        <v>712</v>
      </c>
      <c r="BG396" s="228">
        <v>46198</v>
      </c>
      <c r="BH396" s="1">
        <v>10000</v>
      </c>
      <c r="BI396" s="1">
        <v>20000</v>
      </c>
      <c r="BJ396" s="1" t="s">
        <v>859</v>
      </c>
      <c r="BK396" s="1" t="s">
        <v>860</v>
      </c>
      <c r="BL396" s="1" t="s">
        <v>196</v>
      </c>
      <c r="BM396" s="1" t="s">
        <v>196</v>
      </c>
      <c r="BN396" s="1" t="s">
        <v>196</v>
      </c>
      <c r="BO396" s="1" t="s">
        <v>196</v>
      </c>
      <c r="BP396" s="1" t="s">
        <v>196</v>
      </c>
      <c r="BQ396" s="1" t="s">
        <v>196</v>
      </c>
      <c r="BR396" s="1" t="s">
        <v>196</v>
      </c>
      <c r="BS396" s="1" t="s">
        <v>196</v>
      </c>
      <c r="BT396" s="1" t="s">
        <v>861</v>
      </c>
      <c r="BU396" s="1" t="s">
        <v>862</v>
      </c>
      <c r="BV396" s="1" t="s">
        <v>196</v>
      </c>
      <c r="BW396" s="1" t="s">
        <v>196</v>
      </c>
      <c r="BX396" s="1" t="s">
        <v>196</v>
      </c>
      <c r="BY396" s="1" t="s">
        <v>196</v>
      </c>
      <c r="BZ396" s="1" t="s">
        <v>196</v>
      </c>
      <c r="CA396" s="1" t="s">
        <v>196</v>
      </c>
      <c r="CB396" s="1" t="s">
        <v>196</v>
      </c>
      <c r="CC396" s="1" t="s">
        <v>196</v>
      </c>
      <c r="CD396" s="1" t="s">
        <v>827</v>
      </c>
      <c r="CE396" s="1" t="s">
        <v>196</v>
      </c>
      <c r="CF396" s="1" t="s">
        <v>196</v>
      </c>
      <c r="CG396" s="1" t="s">
        <v>196</v>
      </c>
      <c r="CH396" s="1" t="s">
        <v>196</v>
      </c>
      <c r="CI396" s="1" t="s">
        <v>196</v>
      </c>
      <c r="CJ396" s="1" t="s">
        <v>196</v>
      </c>
      <c r="CK396" s="1" t="s">
        <v>196</v>
      </c>
      <c r="CL396" s="1" t="s">
        <v>196</v>
      </c>
      <c r="CM396" s="1" t="s">
        <v>196</v>
      </c>
      <c r="CN396" s="1" t="s">
        <v>826</v>
      </c>
      <c r="CO396" s="1" t="s">
        <v>196</v>
      </c>
      <c r="CP396" s="1" t="s">
        <v>196</v>
      </c>
      <c r="CQ396" s="1" t="s">
        <v>196</v>
      </c>
      <c r="CR396" s="1" t="s">
        <v>196</v>
      </c>
      <c r="CS396" s="1" t="s">
        <v>196</v>
      </c>
      <c r="CT396" s="1" t="s">
        <v>196</v>
      </c>
      <c r="CU396" s="1" t="s">
        <v>196</v>
      </c>
      <c r="CV396" s="1" t="s">
        <v>196</v>
      </c>
      <c r="CW396" s="1" t="s">
        <v>196</v>
      </c>
      <c r="CX396" s="1" t="s">
        <v>3221</v>
      </c>
      <c r="CY396" s="1" t="s">
        <v>3222</v>
      </c>
      <c r="CZ396" s="1" t="s">
        <v>3222</v>
      </c>
      <c r="DA396" s="1" t="s">
        <v>3225</v>
      </c>
      <c r="DB396" s="1" t="s">
        <v>3235</v>
      </c>
      <c r="DC396" s="1" t="s">
        <v>707</v>
      </c>
      <c r="DD396" s="1" t="s">
        <v>721</v>
      </c>
      <c r="DE396" s="1" t="s">
        <v>707</v>
      </c>
      <c r="DF396" s="1" t="s">
        <v>788</v>
      </c>
      <c r="DG396" s="1" t="s">
        <v>789</v>
      </c>
    </row>
    <row r="397" spans="1:111">
      <c r="A397" s="232" t="s">
        <v>4537</v>
      </c>
      <c r="B397" s="1" t="s">
        <v>699</v>
      </c>
      <c r="C397" s="1" t="s">
        <v>700</v>
      </c>
      <c r="D397" s="1" t="s">
        <v>851</v>
      </c>
      <c r="E397" s="1" t="s">
        <v>852</v>
      </c>
      <c r="F397" s="1" t="s">
        <v>855</v>
      </c>
      <c r="G397" s="1" t="s">
        <v>39</v>
      </c>
      <c r="H397" s="228">
        <v>46198</v>
      </c>
      <c r="I397" s="1" t="s">
        <v>974</v>
      </c>
      <c r="J397" s="1" t="s">
        <v>4250</v>
      </c>
      <c r="K397" s="1" t="s">
        <v>4251</v>
      </c>
      <c r="L397" s="1" t="s">
        <v>788</v>
      </c>
      <c r="M397" s="1" t="s">
        <v>789</v>
      </c>
      <c r="N397" s="1" t="s">
        <v>713</v>
      </c>
      <c r="O397" s="1" t="s">
        <v>714</v>
      </c>
      <c r="P397" s="1" t="s">
        <v>716</v>
      </c>
      <c r="Q397" s="1" t="s">
        <v>717</v>
      </c>
      <c r="R397" s="229">
        <v>0</v>
      </c>
      <c r="S397" s="229">
        <v>0.67361111111111116</v>
      </c>
      <c r="T397" s="1" t="s">
        <v>707</v>
      </c>
      <c r="U397" s="1" t="s">
        <v>196</v>
      </c>
      <c r="V397" s="1" t="s">
        <v>196</v>
      </c>
      <c r="W397" s="1" t="s">
        <v>196</v>
      </c>
      <c r="X397" s="1" t="s">
        <v>196</v>
      </c>
      <c r="Y397" s="1" t="s">
        <v>196</v>
      </c>
      <c r="Z397" s="1" t="s">
        <v>196</v>
      </c>
      <c r="AA397" s="1" t="s">
        <v>707</v>
      </c>
      <c r="AB397" s="1" t="s">
        <v>707</v>
      </c>
      <c r="AC397" s="1" t="s">
        <v>1021</v>
      </c>
      <c r="AD397" s="1" t="s">
        <v>4224</v>
      </c>
      <c r="AE397" s="1" t="s">
        <v>196</v>
      </c>
      <c r="AF397" s="1" t="s">
        <v>196</v>
      </c>
      <c r="AG397" s="1" t="s">
        <v>196</v>
      </c>
      <c r="AH397" s="1" t="s">
        <v>196</v>
      </c>
      <c r="AI397" s="1" t="s">
        <v>925</v>
      </c>
      <c r="AJ397" s="1" t="s">
        <v>276</v>
      </c>
      <c r="AK397" s="1" t="s">
        <v>88</v>
      </c>
      <c r="AL397" s="1" t="s">
        <v>14</v>
      </c>
      <c r="AM397" s="1">
        <v>19994</v>
      </c>
      <c r="AN397" s="1">
        <v>10000</v>
      </c>
      <c r="AO397" s="1">
        <v>10000</v>
      </c>
      <c r="AP397" s="1">
        <v>9800</v>
      </c>
      <c r="AQ397" s="1">
        <v>19600</v>
      </c>
      <c r="AR397" s="228">
        <v>46197</v>
      </c>
      <c r="AS397" s="228">
        <v>46202</v>
      </c>
      <c r="AT397" s="228">
        <v>46198</v>
      </c>
      <c r="AU397" s="228">
        <v>46198</v>
      </c>
      <c r="AV397" s="1" t="s">
        <v>39</v>
      </c>
      <c r="AW397" s="1" t="s">
        <v>196</v>
      </c>
      <c r="AX397" s="1" t="s">
        <v>196</v>
      </c>
      <c r="AY397" s="1" t="s">
        <v>710</v>
      </c>
      <c r="AZ397" s="1" t="s">
        <v>711</v>
      </c>
      <c r="BA397" s="1" t="s">
        <v>196</v>
      </c>
      <c r="BB397" s="228">
        <v>46202</v>
      </c>
      <c r="BC397" s="228">
        <v>46202</v>
      </c>
      <c r="BD397" s="1" t="s">
        <v>712</v>
      </c>
      <c r="BE397" s="228">
        <v>46202</v>
      </c>
      <c r="BF397" s="1" t="s">
        <v>712</v>
      </c>
      <c r="BG397" s="228">
        <v>46202</v>
      </c>
      <c r="BH397" s="1">
        <v>10000</v>
      </c>
      <c r="BI397" s="1">
        <v>19994</v>
      </c>
      <c r="BJ397" s="1" t="s">
        <v>1209</v>
      </c>
      <c r="BK397" s="1" t="s">
        <v>1209</v>
      </c>
      <c r="BL397" s="1" t="s">
        <v>196</v>
      </c>
      <c r="BM397" s="1" t="s">
        <v>196</v>
      </c>
      <c r="BN397" s="1" t="s">
        <v>196</v>
      </c>
      <c r="BO397" s="1" t="s">
        <v>196</v>
      </c>
      <c r="BP397" s="1" t="s">
        <v>196</v>
      </c>
      <c r="BQ397" s="1" t="s">
        <v>196</v>
      </c>
      <c r="BR397" s="1" t="s">
        <v>196</v>
      </c>
      <c r="BS397" s="1" t="s">
        <v>196</v>
      </c>
      <c r="BT397" s="1" t="s">
        <v>833</v>
      </c>
      <c r="BU397" s="1" t="s">
        <v>4252</v>
      </c>
      <c r="BV397" s="1" t="s">
        <v>196</v>
      </c>
      <c r="BW397" s="1" t="s">
        <v>196</v>
      </c>
      <c r="BX397" s="1" t="s">
        <v>196</v>
      </c>
      <c r="BY397" s="1" t="s">
        <v>196</v>
      </c>
      <c r="BZ397" s="1" t="s">
        <v>196</v>
      </c>
      <c r="CA397" s="1" t="s">
        <v>196</v>
      </c>
      <c r="CB397" s="1" t="s">
        <v>196</v>
      </c>
      <c r="CC397" s="1" t="s">
        <v>196</v>
      </c>
      <c r="CD397" s="1" t="s">
        <v>926</v>
      </c>
      <c r="CE397" s="1" t="s">
        <v>196</v>
      </c>
      <c r="CF397" s="1" t="s">
        <v>196</v>
      </c>
      <c r="CG397" s="1" t="s">
        <v>196</v>
      </c>
      <c r="CH397" s="1" t="s">
        <v>196</v>
      </c>
      <c r="CI397" s="1" t="s">
        <v>196</v>
      </c>
      <c r="CJ397" s="1" t="s">
        <v>196</v>
      </c>
      <c r="CK397" s="1" t="s">
        <v>196</v>
      </c>
      <c r="CL397" s="1" t="s">
        <v>196</v>
      </c>
      <c r="CM397" s="1" t="s">
        <v>196</v>
      </c>
      <c r="CN397" s="1" t="s">
        <v>925</v>
      </c>
      <c r="CO397" s="1" t="s">
        <v>196</v>
      </c>
      <c r="CP397" s="1" t="s">
        <v>196</v>
      </c>
      <c r="CQ397" s="1" t="s">
        <v>196</v>
      </c>
      <c r="CR397" s="1" t="s">
        <v>196</v>
      </c>
      <c r="CS397" s="1" t="s">
        <v>196</v>
      </c>
      <c r="CT397" s="1" t="s">
        <v>196</v>
      </c>
      <c r="CU397" s="1" t="s">
        <v>196</v>
      </c>
      <c r="CV397" s="1" t="s">
        <v>196</v>
      </c>
      <c r="CW397" s="1" t="s">
        <v>196</v>
      </c>
      <c r="CX397" s="1" t="s">
        <v>3221</v>
      </c>
      <c r="CY397" s="1" t="s">
        <v>3222</v>
      </c>
      <c r="CZ397" s="1" t="s">
        <v>3222</v>
      </c>
      <c r="DA397" s="1" t="s">
        <v>3235</v>
      </c>
      <c r="DB397" s="1" t="s">
        <v>3366</v>
      </c>
      <c r="DC397" s="1" t="s">
        <v>707</v>
      </c>
      <c r="DD397" s="1" t="s">
        <v>707</v>
      </c>
      <c r="DE397" s="1" t="s">
        <v>707</v>
      </c>
      <c r="DF397" s="1" t="s">
        <v>788</v>
      </c>
      <c r="DG397" s="1" t="s">
        <v>789</v>
      </c>
    </row>
    <row r="398" spans="1:111">
      <c r="A398" s="232" t="s">
        <v>4537</v>
      </c>
      <c r="B398" s="1" t="s">
        <v>699</v>
      </c>
      <c r="C398" s="1" t="s">
        <v>700</v>
      </c>
      <c r="D398" s="1" t="s">
        <v>851</v>
      </c>
      <c r="E398" s="1" t="s">
        <v>852</v>
      </c>
      <c r="F398" s="1" t="s">
        <v>855</v>
      </c>
      <c r="G398" s="1" t="s">
        <v>39</v>
      </c>
      <c r="H398" s="228">
        <v>46198</v>
      </c>
      <c r="I398" s="1" t="s">
        <v>974</v>
      </c>
      <c r="J398" s="1" t="s">
        <v>4250</v>
      </c>
      <c r="K398" s="1" t="s">
        <v>4253</v>
      </c>
      <c r="L398" s="1" t="s">
        <v>788</v>
      </c>
      <c r="M398" s="1" t="s">
        <v>789</v>
      </c>
      <c r="N398" s="1" t="s">
        <v>713</v>
      </c>
      <c r="O398" s="1" t="s">
        <v>714</v>
      </c>
      <c r="P398" s="1" t="s">
        <v>716</v>
      </c>
      <c r="Q398" s="1" t="s">
        <v>717</v>
      </c>
      <c r="R398" s="229">
        <v>0</v>
      </c>
      <c r="S398" s="229">
        <v>0.70833333333333337</v>
      </c>
      <c r="T398" s="1" t="s">
        <v>707</v>
      </c>
      <c r="U398" s="1" t="s">
        <v>196</v>
      </c>
      <c r="V398" s="1" t="s">
        <v>196</v>
      </c>
      <c r="W398" s="1" t="s">
        <v>196</v>
      </c>
      <c r="X398" s="1" t="s">
        <v>196</v>
      </c>
      <c r="Y398" s="1" t="s">
        <v>196</v>
      </c>
      <c r="Z398" s="1" t="s">
        <v>196</v>
      </c>
      <c r="AA398" s="1" t="s">
        <v>721</v>
      </c>
      <c r="AB398" s="1" t="s">
        <v>707</v>
      </c>
      <c r="AC398" s="1" t="s">
        <v>743</v>
      </c>
      <c r="AD398" s="1" t="s">
        <v>1022</v>
      </c>
      <c r="AE398" s="1" t="s">
        <v>196</v>
      </c>
      <c r="AF398" s="1" t="s">
        <v>196</v>
      </c>
      <c r="AG398" s="1" t="s">
        <v>196</v>
      </c>
      <c r="AH398" s="1" t="s">
        <v>196</v>
      </c>
      <c r="AI398" s="1" t="s">
        <v>925</v>
      </c>
      <c r="AJ398" s="1" t="s">
        <v>276</v>
      </c>
      <c r="AK398" s="1" t="s">
        <v>88</v>
      </c>
      <c r="AL398" s="1" t="s">
        <v>14</v>
      </c>
      <c r="AM398" s="1">
        <v>19994</v>
      </c>
      <c r="AN398" s="1">
        <v>10000</v>
      </c>
      <c r="AO398" s="1">
        <v>10000</v>
      </c>
      <c r="AP398" s="1">
        <v>200</v>
      </c>
      <c r="AQ398" s="1">
        <v>0</v>
      </c>
      <c r="AR398" s="228">
        <v>46197</v>
      </c>
      <c r="AS398" s="228">
        <v>46202</v>
      </c>
      <c r="AT398" s="228">
        <v>46198</v>
      </c>
      <c r="AU398" s="228">
        <v>46198</v>
      </c>
      <c r="AV398" s="1" t="s">
        <v>39</v>
      </c>
      <c r="AW398" s="1" t="s">
        <v>196</v>
      </c>
      <c r="AX398" s="1" t="s">
        <v>196</v>
      </c>
      <c r="AY398" s="1" t="s">
        <v>710</v>
      </c>
      <c r="AZ398" s="1" t="s">
        <v>711</v>
      </c>
      <c r="BA398" s="1" t="s">
        <v>196</v>
      </c>
      <c r="BB398" s="228">
        <v>46202</v>
      </c>
      <c r="BC398" s="228">
        <v>46202</v>
      </c>
      <c r="BD398" s="1" t="s">
        <v>712</v>
      </c>
      <c r="BE398" s="228">
        <v>46202</v>
      </c>
      <c r="BF398" s="1" t="s">
        <v>712</v>
      </c>
      <c r="BG398" s="228">
        <v>46202</v>
      </c>
      <c r="BH398" s="1">
        <v>10000</v>
      </c>
      <c r="BI398" s="1">
        <v>19994</v>
      </c>
      <c r="BJ398" s="1" t="s">
        <v>1209</v>
      </c>
      <c r="BK398" s="1" t="s">
        <v>1209</v>
      </c>
      <c r="BL398" s="1" t="s">
        <v>196</v>
      </c>
      <c r="BM398" s="1" t="s">
        <v>196</v>
      </c>
      <c r="BN398" s="1" t="s">
        <v>196</v>
      </c>
      <c r="BO398" s="1" t="s">
        <v>196</v>
      </c>
      <c r="BP398" s="1" t="s">
        <v>196</v>
      </c>
      <c r="BQ398" s="1" t="s">
        <v>196</v>
      </c>
      <c r="BR398" s="1" t="s">
        <v>196</v>
      </c>
      <c r="BS398" s="1" t="s">
        <v>196</v>
      </c>
      <c r="BT398" s="1" t="s">
        <v>833</v>
      </c>
      <c r="BU398" s="1" t="s">
        <v>4252</v>
      </c>
      <c r="BV398" s="1" t="s">
        <v>196</v>
      </c>
      <c r="BW398" s="1" t="s">
        <v>196</v>
      </c>
      <c r="BX398" s="1" t="s">
        <v>196</v>
      </c>
      <c r="BY398" s="1" t="s">
        <v>196</v>
      </c>
      <c r="BZ398" s="1" t="s">
        <v>196</v>
      </c>
      <c r="CA398" s="1" t="s">
        <v>196</v>
      </c>
      <c r="CB398" s="1" t="s">
        <v>196</v>
      </c>
      <c r="CC398" s="1" t="s">
        <v>196</v>
      </c>
      <c r="CD398" s="1" t="s">
        <v>926</v>
      </c>
      <c r="CE398" s="1" t="s">
        <v>196</v>
      </c>
      <c r="CF398" s="1" t="s">
        <v>196</v>
      </c>
      <c r="CG398" s="1" t="s">
        <v>196</v>
      </c>
      <c r="CH398" s="1" t="s">
        <v>196</v>
      </c>
      <c r="CI398" s="1" t="s">
        <v>196</v>
      </c>
      <c r="CJ398" s="1" t="s">
        <v>196</v>
      </c>
      <c r="CK398" s="1" t="s">
        <v>196</v>
      </c>
      <c r="CL398" s="1" t="s">
        <v>196</v>
      </c>
      <c r="CM398" s="1" t="s">
        <v>196</v>
      </c>
      <c r="CN398" s="1" t="s">
        <v>925</v>
      </c>
      <c r="CO398" s="1" t="s">
        <v>196</v>
      </c>
      <c r="CP398" s="1" t="s">
        <v>196</v>
      </c>
      <c r="CQ398" s="1" t="s">
        <v>196</v>
      </c>
      <c r="CR398" s="1" t="s">
        <v>196</v>
      </c>
      <c r="CS398" s="1" t="s">
        <v>196</v>
      </c>
      <c r="CT398" s="1" t="s">
        <v>196</v>
      </c>
      <c r="CU398" s="1" t="s">
        <v>196</v>
      </c>
      <c r="CV398" s="1" t="s">
        <v>196</v>
      </c>
      <c r="CW398" s="1" t="s">
        <v>196</v>
      </c>
      <c r="CX398" s="1" t="s">
        <v>3221</v>
      </c>
      <c r="CY398" s="1" t="s">
        <v>3222</v>
      </c>
      <c r="CZ398" s="1" t="s">
        <v>3222</v>
      </c>
      <c r="DA398" s="1" t="s">
        <v>3366</v>
      </c>
      <c r="DB398" s="1" t="s">
        <v>3224</v>
      </c>
      <c r="DC398" s="1" t="s">
        <v>707</v>
      </c>
      <c r="DD398" s="1" t="s">
        <v>721</v>
      </c>
      <c r="DE398" s="1" t="s">
        <v>707</v>
      </c>
      <c r="DF398" s="1" t="s">
        <v>788</v>
      </c>
      <c r="DG398" s="1" t="s">
        <v>789</v>
      </c>
    </row>
    <row r="399" spans="1:111">
      <c r="A399" s="232" t="s">
        <v>4537</v>
      </c>
      <c r="B399" s="1" t="s">
        <v>699</v>
      </c>
      <c r="C399" s="1" t="s">
        <v>700</v>
      </c>
      <c r="D399" s="1" t="s">
        <v>869</v>
      </c>
      <c r="E399" s="1" t="s">
        <v>870</v>
      </c>
      <c r="F399" s="1" t="s">
        <v>877</v>
      </c>
      <c r="G399" s="1" t="s">
        <v>502</v>
      </c>
      <c r="H399" s="228">
        <v>46198</v>
      </c>
      <c r="I399" s="1" t="s">
        <v>2058</v>
      </c>
      <c r="J399" s="1" t="s">
        <v>4026</v>
      </c>
      <c r="K399" s="1" t="s">
        <v>4335</v>
      </c>
      <c r="L399" s="1" t="s">
        <v>796</v>
      </c>
      <c r="M399" s="1" t="s">
        <v>797</v>
      </c>
      <c r="N399" s="1" t="s">
        <v>196</v>
      </c>
      <c r="O399" s="1" t="s">
        <v>196</v>
      </c>
      <c r="P399" s="1" t="s">
        <v>196</v>
      </c>
      <c r="Q399" s="1" t="s">
        <v>196</v>
      </c>
      <c r="R399" s="229">
        <v>0</v>
      </c>
      <c r="S399" s="229">
        <v>0.47986111111111113</v>
      </c>
      <c r="T399" s="1" t="s">
        <v>707</v>
      </c>
      <c r="U399" s="1" t="s">
        <v>196</v>
      </c>
      <c r="V399" s="1" t="s">
        <v>196</v>
      </c>
      <c r="W399" s="1" t="s">
        <v>196</v>
      </c>
      <c r="X399" s="1" t="s">
        <v>196</v>
      </c>
      <c r="Y399" s="1" t="s">
        <v>196</v>
      </c>
      <c r="Z399" s="1" t="s">
        <v>196</v>
      </c>
      <c r="AA399" s="1" t="s">
        <v>751</v>
      </c>
      <c r="AB399" s="1" t="s">
        <v>707</v>
      </c>
      <c r="AC399" s="1" t="s">
        <v>4336</v>
      </c>
      <c r="AD399" s="1" t="s">
        <v>4154</v>
      </c>
      <c r="AE399" s="1" t="s">
        <v>806</v>
      </c>
      <c r="AF399" s="1" t="s">
        <v>276</v>
      </c>
      <c r="AG399" s="1" t="s">
        <v>196</v>
      </c>
      <c r="AH399" s="1" t="s">
        <v>105</v>
      </c>
      <c r="AI399" s="1" t="s">
        <v>807</v>
      </c>
      <c r="AJ399" s="1" t="s">
        <v>276</v>
      </c>
      <c r="AK399" s="1" t="s">
        <v>196</v>
      </c>
      <c r="AL399" s="1" t="s">
        <v>122</v>
      </c>
      <c r="AM399" s="1">
        <v>6000</v>
      </c>
      <c r="AN399" s="1">
        <v>6000</v>
      </c>
      <c r="AO399" s="1">
        <v>1500</v>
      </c>
      <c r="AP399" s="1">
        <v>1500</v>
      </c>
      <c r="AQ399" s="1">
        <v>1500</v>
      </c>
      <c r="AR399" s="228">
        <v>46192</v>
      </c>
      <c r="AS399" s="228">
        <v>46202</v>
      </c>
      <c r="AT399" s="228">
        <v>46196</v>
      </c>
      <c r="AU399" s="228">
        <v>46198</v>
      </c>
      <c r="AV399" s="1" t="s">
        <v>491</v>
      </c>
      <c r="AW399" s="1" t="s">
        <v>196</v>
      </c>
      <c r="AX399" s="1" t="s">
        <v>196</v>
      </c>
      <c r="AY399" s="1" t="s">
        <v>710</v>
      </c>
      <c r="AZ399" s="1" t="s">
        <v>711</v>
      </c>
      <c r="BA399" s="1" t="s">
        <v>196</v>
      </c>
      <c r="BB399" s="228">
        <v>46202</v>
      </c>
      <c r="BC399" s="228">
        <v>46202</v>
      </c>
      <c r="BD399" s="1" t="s">
        <v>712</v>
      </c>
      <c r="BE399" s="228">
        <v>46198</v>
      </c>
      <c r="BF399" s="1" t="s">
        <v>712</v>
      </c>
      <c r="BG399" s="228">
        <v>46198</v>
      </c>
      <c r="BH399" s="1">
        <v>6000</v>
      </c>
      <c r="BI399" s="1">
        <v>6000</v>
      </c>
      <c r="BJ399" s="1" t="s">
        <v>808</v>
      </c>
      <c r="BK399" s="1" t="s">
        <v>196</v>
      </c>
      <c r="BL399" s="1" t="s">
        <v>196</v>
      </c>
      <c r="BM399" s="1" t="s">
        <v>196</v>
      </c>
      <c r="BN399" s="1" t="s">
        <v>196</v>
      </c>
      <c r="BO399" s="1" t="s">
        <v>196</v>
      </c>
      <c r="BP399" s="1" t="s">
        <v>196</v>
      </c>
      <c r="BQ399" s="1" t="s">
        <v>196</v>
      </c>
      <c r="BR399" s="1" t="s">
        <v>196</v>
      </c>
      <c r="BS399" s="1" t="s">
        <v>196</v>
      </c>
      <c r="BT399" s="1" t="s">
        <v>806</v>
      </c>
      <c r="BU399" s="1" t="s">
        <v>196</v>
      </c>
      <c r="BV399" s="1" t="s">
        <v>196</v>
      </c>
      <c r="BW399" s="1" t="s">
        <v>196</v>
      </c>
      <c r="BX399" s="1" t="s">
        <v>196</v>
      </c>
      <c r="BY399" s="1" t="s">
        <v>196</v>
      </c>
      <c r="BZ399" s="1" t="s">
        <v>196</v>
      </c>
      <c r="CA399" s="1" t="s">
        <v>196</v>
      </c>
      <c r="CB399" s="1" t="s">
        <v>196</v>
      </c>
      <c r="CC399" s="1" t="s">
        <v>196</v>
      </c>
      <c r="CD399" s="1" t="s">
        <v>809</v>
      </c>
      <c r="CE399" s="1" t="s">
        <v>196</v>
      </c>
      <c r="CF399" s="1" t="s">
        <v>196</v>
      </c>
      <c r="CG399" s="1" t="s">
        <v>196</v>
      </c>
      <c r="CH399" s="1" t="s">
        <v>196</v>
      </c>
      <c r="CI399" s="1" t="s">
        <v>196</v>
      </c>
      <c r="CJ399" s="1" t="s">
        <v>196</v>
      </c>
      <c r="CK399" s="1" t="s">
        <v>196</v>
      </c>
      <c r="CL399" s="1" t="s">
        <v>196</v>
      </c>
      <c r="CM399" s="1" t="s">
        <v>196</v>
      </c>
      <c r="CN399" s="1" t="s">
        <v>807</v>
      </c>
      <c r="CO399" s="1" t="s">
        <v>196</v>
      </c>
      <c r="CP399" s="1" t="s">
        <v>196</v>
      </c>
      <c r="CQ399" s="1" t="s">
        <v>196</v>
      </c>
      <c r="CR399" s="1" t="s">
        <v>196</v>
      </c>
      <c r="CS399" s="1" t="s">
        <v>196</v>
      </c>
      <c r="CT399" s="1" t="s">
        <v>196</v>
      </c>
      <c r="CU399" s="1" t="s">
        <v>196</v>
      </c>
      <c r="CV399" s="1" t="s">
        <v>196</v>
      </c>
      <c r="CW399" s="1" t="s">
        <v>196</v>
      </c>
      <c r="CX399" s="1" t="s">
        <v>3221</v>
      </c>
      <c r="CY399" s="1" t="s">
        <v>3222</v>
      </c>
      <c r="CZ399" s="1" t="s">
        <v>3222</v>
      </c>
      <c r="DA399" s="1" t="s">
        <v>3225</v>
      </c>
      <c r="DB399" s="1" t="s">
        <v>4337</v>
      </c>
      <c r="DC399" s="1" t="s">
        <v>707</v>
      </c>
      <c r="DD399" s="1" t="s">
        <v>751</v>
      </c>
      <c r="DE399" s="1" t="s">
        <v>707</v>
      </c>
      <c r="DF399" s="1" t="s">
        <v>796</v>
      </c>
      <c r="DG399" s="1" t="s">
        <v>797</v>
      </c>
    </row>
    <row r="400" spans="1:111">
      <c r="A400" s="232" t="s">
        <v>4537</v>
      </c>
      <c r="B400" s="1" t="s">
        <v>699</v>
      </c>
      <c r="C400" s="1" t="s">
        <v>700</v>
      </c>
      <c r="D400" s="1" t="s">
        <v>869</v>
      </c>
      <c r="E400" s="1" t="s">
        <v>870</v>
      </c>
      <c r="F400" s="1" t="s">
        <v>877</v>
      </c>
      <c r="G400" s="1" t="s">
        <v>502</v>
      </c>
      <c r="H400" s="228">
        <v>46198</v>
      </c>
      <c r="I400" s="1" t="s">
        <v>2059</v>
      </c>
      <c r="J400" s="1" t="s">
        <v>4031</v>
      </c>
      <c r="K400" s="1" t="s">
        <v>4338</v>
      </c>
      <c r="L400" s="1" t="s">
        <v>796</v>
      </c>
      <c r="M400" s="1" t="s">
        <v>797</v>
      </c>
      <c r="N400" s="1" t="s">
        <v>196</v>
      </c>
      <c r="O400" s="1" t="s">
        <v>196</v>
      </c>
      <c r="P400" s="1" t="s">
        <v>196</v>
      </c>
      <c r="Q400" s="1" t="s">
        <v>196</v>
      </c>
      <c r="R400" s="229">
        <v>0</v>
      </c>
      <c r="S400" s="229">
        <v>0.70833333333333337</v>
      </c>
      <c r="T400" s="1" t="s">
        <v>707</v>
      </c>
      <c r="U400" s="1" t="s">
        <v>196</v>
      </c>
      <c r="V400" s="1" t="s">
        <v>196</v>
      </c>
      <c r="W400" s="1" t="s">
        <v>196</v>
      </c>
      <c r="X400" s="1" t="s">
        <v>196</v>
      </c>
      <c r="Y400" s="1" t="s">
        <v>196</v>
      </c>
      <c r="Z400" s="1" t="s">
        <v>196</v>
      </c>
      <c r="AA400" s="1" t="s">
        <v>763</v>
      </c>
      <c r="AB400" s="1" t="s">
        <v>708</v>
      </c>
      <c r="AC400" s="1" t="s">
        <v>4339</v>
      </c>
      <c r="AD400" s="1" t="s">
        <v>4340</v>
      </c>
      <c r="AE400" s="1" t="s">
        <v>878</v>
      </c>
      <c r="AF400" s="1" t="s">
        <v>276</v>
      </c>
      <c r="AG400" s="1" t="s">
        <v>196</v>
      </c>
      <c r="AH400" s="1" t="s">
        <v>105</v>
      </c>
      <c r="AI400" s="1" t="s">
        <v>906</v>
      </c>
      <c r="AJ400" s="1" t="s">
        <v>276</v>
      </c>
      <c r="AK400" s="1" t="s">
        <v>196</v>
      </c>
      <c r="AL400" s="1" t="s">
        <v>122</v>
      </c>
      <c r="AM400" s="1">
        <v>6000</v>
      </c>
      <c r="AN400" s="1">
        <v>6000</v>
      </c>
      <c r="AO400" s="1">
        <v>2100</v>
      </c>
      <c r="AP400" s="1">
        <v>2100</v>
      </c>
      <c r="AQ400" s="1">
        <v>2100</v>
      </c>
      <c r="AR400" s="228">
        <v>46195</v>
      </c>
      <c r="AS400" s="228">
        <v>46206</v>
      </c>
      <c r="AT400" s="228">
        <v>46198</v>
      </c>
      <c r="AU400" s="228">
        <v>46199</v>
      </c>
      <c r="AV400" s="1" t="s">
        <v>491</v>
      </c>
      <c r="AW400" s="1" t="s">
        <v>196</v>
      </c>
      <c r="AX400" s="1" t="s">
        <v>196</v>
      </c>
      <c r="AY400" s="1" t="s">
        <v>710</v>
      </c>
      <c r="AZ400" s="1" t="s">
        <v>711</v>
      </c>
      <c r="BA400" s="1" t="s">
        <v>196</v>
      </c>
      <c r="BB400" s="228">
        <v>46206</v>
      </c>
      <c r="BC400" s="228">
        <v>46206</v>
      </c>
      <c r="BD400" s="1" t="s">
        <v>712</v>
      </c>
      <c r="BE400" s="228">
        <v>46199</v>
      </c>
      <c r="BF400" s="1" t="s">
        <v>712</v>
      </c>
      <c r="BG400" s="228">
        <v>46199</v>
      </c>
      <c r="BH400" s="1">
        <v>6000</v>
      </c>
      <c r="BI400" s="1">
        <v>6000</v>
      </c>
      <c r="BJ400" s="1" t="s">
        <v>879</v>
      </c>
      <c r="BK400" s="1" t="s">
        <v>196</v>
      </c>
      <c r="BL400" s="1" t="s">
        <v>196</v>
      </c>
      <c r="BM400" s="1" t="s">
        <v>196</v>
      </c>
      <c r="BN400" s="1" t="s">
        <v>196</v>
      </c>
      <c r="BO400" s="1" t="s">
        <v>196</v>
      </c>
      <c r="BP400" s="1" t="s">
        <v>196</v>
      </c>
      <c r="BQ400" s="1" t="s">
        <v>196</v>
      </c>
      <c r="BR400" s="1" t="s">
        <v>196</v>
      </c>
      <c r="BS400" s="1" t="s">
        <v>196</v>
      </c>
      <c r="BT400" s="1" t="s">
        <v>878</v>
      </c>
      <c r="BU400" s="1" t="s">
        <v>196</v>
      </c>
      <c r="BV400" s="1" t="s">
        <v>196</v>
      </c>
      <c r="BW400" s="1" t="s">
        <v>196</v>
      </c>
      <c r="BX400" s="1" t="s">
        <v>196</v>
      </c>
      <c r="BY400" s="1" t="s">
        <v>196</v>
      </c>
      <c r="BZ400" s="1" t="s">
        <v>196</v>
      </c>
      <c r="CA400" s="1" t="s">
        <v>196</v>
      </c>
      <c r="CB400" s="1" t="s">
        <v>196</v>
      </c>
      <c r="CC400" s="1" t="s">
        <v>196</v>
      </c>
      <c r="CD400" s="1" t="s">
        <v>907</v>
      </c>
      <c r="CE400" s="1" t="s">
        <v>196</v>
      </c>
      <c r="CF400" s="1" t="s">
        <v>196</v>
      </c>
      <c r="CG400" s="1" t="s">
        <v>196</v>
      </c>
      <c r="CH400" s="1" t="s">
        <v>196</v>
      </c>
      <c r="CI400" s="1" t="s">
        <v>196</v>
      </c>
      <c r="CJ400" s="1" t="s">
        <v>196</v>
      </c>
      <c r="CK400" s="1" t="s">
        <v>196</v>
      </c>
      <c r="CL400" s="1" t="s">
        <v>196</v>
      </c>
      <c r="CM400" s="1" t="s">
        <v>196</v>
      </c>
      <c r="CN400" s="1" t="s">
        <v>906</v>
      </c>
      <c r="CO400" s="1" t="s">
        <v>196</v>
      </c>
      <c r="CP400" s="1" t="s">
        <v>196</v>
      </c>
      <c r="CQ400" s="1" t="s">
        <v>196</v>
      </c>
      <c r="CR400" s="1" t="s">
        <v>196</v>
      </c>
      <c r="CS400" s="1" t="s">
        <v>196</v>
      </c>
      <c r="CT400" s="1" t="s">
        <v>196</v>
      </c>
      <c r="CU400" s="1" t="s">
        <v>196</v>
      </c>
      <c r="CV400" s="1" t="s">
        <v>196</v>
      </c>
      <c r="CW400" s="1" t="s">
        <v>196</v>
      </c>
      <c r="CX400" s="1" t="s">
        <v>3221</v>
      </c>
      <c r="CY400" s="1" t="s">
        <v>3222</v>
      </c>
      <c r="CZ400" s="1" t="s">
        <v>3222</v>
      </c>
      <c r="DA400" s="1" t="s">
        <v>4337</v>
      </c>
      <c r="DB400" s="1" t="s">
        <v>3224</v>
      </c>
      <c r="DC400" s="1" t="s">
        <v>708</v>
      </c>
      <c r="DD400" s="1" t="s">
        <v>763</v>
      </c>
      <c r="DE400" s="1" t="s">
        <v>707</v>
      </c>
      <c r="DF400" s="1" t="s">
        <v>796</v>
      </c>
      <c r="DG400" s="1" t="s">
        <v>797</v>
      </c>
    </row>
    <row r="401" spans="1:111">
      <c r="A401" s="232" t="s">
        <v>4537</v>
      </c>
      <c r="B401" s="1" t="s">
        <v>699</v>
      </c>
      <c r="C401" s="1" t="s">
        <v>700</v>
      </c>
      <c r="D401" s="1" t="s">
        <v>818</v>
      </c>
      <c r="E401" s="1" t="s">
        <v>819</v>
      </c>
      <c r="F401" s="1" t="s">
        <v>820</v>
      </c>
      <c r="G401" s="1" t="s">
        <v>166</v>
      </c>
      <c r="H401" s="228">
        <v>46197</v>
      </c>
      <c r="I401" s="1" t="s">
        <v>2078</v>
      </c>
      <c r="J401" s="1" t="s">
        <v>4128</v>
      </c>
      <c r="K401" s="1" t="s">
        <v>4129</v>
      </c>
      <c r="L401" s="1" t="s">
        <v>713</v>
      </c>
      <c r="M401" s="1" t="s">
        <v>714</v>
      </c>
      <c r="N401" s="1" t="s">
        <v>776</v>
      </c>
      <c r="O401" s="1" t="s">
        <v>777</v>
      </c>
      <c r="P401" s="1" t="s">
        <v>196</v>
      </c>
      <c r="Q401" s="1" t="s">
        <v>196</v>
      </c>
      <c r="R401" s="229">
        <v>0</v>
      </c>
      <c r="S401" s="229">
        <v>0.41458333333333336</v>
      </c>
      <c r="T401" s="1" t="s">
        <v>707</v>
      </c>
      <c r="U401" s="1" t="s">
        <v>196</v>
      </c>
      <c r="V401" s="1" t="s">
        <v>196</v>
      </c>
      <c r="W401" s="1" t="s">
        <v>196</v>
      </c>
      <c r="X401" s="1" t="s">
        <v>196</v>
      </c>
      <c r="Y401" s="1" t="s">
        <v>196</v>
      </c>
      <c r="Z401" s="1" t="s">
        <v>196</v>
      </c>
      <c r="AA401" s="1" t="s">
        <v>737</v>
      </c>
      <c r="AB401" s="1" t="s">
        <v>707</v>
      </c>
      <c r="AC401" s="1" t="s">
        <v>984</v>
      </c>
      <c r="AD401" s="1" t="s">
        <v>4130</v>
      </c>
      <c r="AE401" s="1" t="s">
        <v>4131</v>
      </c>
      <c r="AF401" s="1" t="s">
        <v>196</v>
      </c>
      <c r="AG401" s="1" t="s">
        <v>196</v>
      </c>
      <c r="AH401" s="1" t="s">
        <v>196</v>
      </c>
      <c r="AI401" s="1" t="s">
        <v>120</v>
      </c>
      <c r="AJ401" s="1" t="s">
        <v>196</v>
      </c>
      <c r="AK401" s="1" t="s">
        <v>196</v>
      </c>
      <c r="AL401" s="1" t="s">
        <v>196</v>
      </c>
      <c r="AM401" s="1">
        <v>190</v>
      </c>
      <c r="AN401" s="1">
        <v>190</v>
      </c>
      <c r="AO401" s="1">
        <v>190</v>
      </c>
      <c r="AP401" s="1">
        <v>190</v>
      </c>
      <c r="AQ401" s="1">
        <v>190</v>
      </c>
      <c r="AR401" s="228">
        <v>46195</v>
      </c>
      <c r="AS401" s="228">
        <v>46199</v>
      </c>
      <c r="AT401" s="228">
        <v>46197</v>
      </c>
      <c r="AU401" s="228">
        <v>46197</v>
      </c>
      <c r="AV401" s="1" t="s">
        <v>829</v>
      </c>
      <c r="AW401" s="1" t="s">
        <v>196</v>
      </c>
      <c r="AX401" s="1" t="s">
        <v>196</v>
      </c>
      <c r="AY401" s="1" t="s">
        <v>764</v>
      </c>
      <c r="AZ401" s="1" t="s">
        <v>765</v>
      </c>
      <c r="BA401" s="1" t="s">
        <v>196</v>
      </c>
      <c r="BB401" s="228">
        <v>46199</v>
      </c>
      <c r="BC401" s="228">
        <v>46199</v>
      </c>
      <c r="BD401" s="1" t="s">
        <v>712</v>
      </c>
      <c r="BE401" s="228">
        <v>46197</v>
      </c>
      <c r="BF401" s="1" t="s">
        <v>712</v>
      </c>
      <c r="BG401" s="228">
        <v>46197</v>
      </c>
      <c r="BH401" s="1">
        <v>190</v>
      </c>
      <c r="BI401" s="1">
        <v>190</v>
      </c>
      <c r="BJ401" s="1" t="s">
        <v>1230</v>
      </c>
      <c r="BK401" s="1" t="s">
        <v>196</v>
      </c>
      <c r="BL401" s="1" t="s">
        <v>196</v>
      </c>
      <c r="BM401" s="1" t="s">
        <v>196</v>
      </c>
      <c r="BN401" s="1" t="s">
        <v>196</v>
      </c>
      <c r="BO401" s="1" t="s">
        <v>196</v>
      </c>
      <c r="BP401" s="1" t="s">
        <v>196</v>
      </c>
      <c r="BQ401" s="1" t="s">
        <v>196</v>
      </c>
      <c r="BR401" s="1" t="s">
        <v>196</v>
      </c>
      <c r="BS401" s="1" t="s">
        <v>196</v>
      </c>
      <c r="BT401" s="1" t="s">
        <v>4131</v>
      </c>
      <c r="BU401" s="1" t="s">
        <v>196</v>
      </c>
      <c r="BV401" s="1" t="s">
        <v>196</v>
      </c>
      <c r="BW401" s="1" t="s">
        <v>196</v>
      </c>
      <c r="BX401" s="1" t="s">
        <v>196</v>
      </c>
      <c r="BY401" s="1" t="s">
        <v>196</v>
      </c>
      <c r="BZ401" s="1" t="s">
        <v>196</v>
      </c>
      <c r="CA401" s="1" t="s">
        <v>196</v>
      </c>
      <c r="CB401" s="1" t="s">
        <v>196</v>
      </c>
      <c r="CC401" s="1" t="s">
        <v>196</v>
      </c>
      <c r="CD401" s="1" t="s">
        <v>830</v>
      </c>
      <c r="CE401" s="1" t="s">
        <v>196</v>
      </c>
      <c r="CF401" s="1" t="s">
        <v>196</v>
      </c>
      <c r="CG401" s="1" t="s">
        <v>196</v>
      </c>
      <c r="CH401" s="1" t="s">
        <v>196</v>
      </c>
      <c r="CI401" s="1" t="s">
        <v>196</v>
      </c>
      <c r="CJ401" s="1" t="s">
        <v>196</v>
      </c>
      <c r="CK401" s="1" t="s">
        <v>196</v>
      </c>
      <c r="CL401" s="1" t="s">
        <v>196</v>
      </c>
      <c r="CM401" s="1" t="s">
        <v>196</v>
      </c>
      <c r="CN401" s="1" t="s">
        <v>120</v>
      </c>
      <c r="CO401" s="1" t="s">
        <v>196</v>
      </c>
      <c r="CP401" s="1" t="s">
        <v>196</v>
      </c>
      <c r="CQ401" s="1" t="s">
        <v>196</v>
      </c>
      <c r="CR401" s="1" t="s">
        <v>196</v>
      </c>
      <c r="CS401" s="1" t="s">
        <v>196</v>
      </c>
      <c r="CT401" s="1" t="s">
        <v>196</v>
      </c>
      <c r="CU401" s="1" t="s">
        <v>196</v>
      </c>
      <c r="CV401" s="1" t="s">
        <v>196</v>
      </c>
      <c r="CW401" s="1" t="s">
        <v>196</v>
      </c>
      <c r="CX401" s="1" t="s">
        <v>3221</v>
      </c>
      <c r="CY401" s="1" t="s">
        <v>3222</v>
      </c>
      <c r="CZ401" s="1" t="s">
        <v>3222</v>
      </c>
      <c r="DA401" s="1" t="s">
        <v>3313</v>
      </c>
      <c r="DB401" s="1" t="s">
        <v>4132</v>
      </c>
      <c r="DC401" s="1" t="s">
        <v>707</v>
      </c>
      <c r="DD401" s="1" t="s">
        <v>737</v>
      </c>
      <c r="DE401" s="1" t="s">
        <v>707</v>
      </c>
      <c r="DF401" s="1" t="s">
        <v>713</v>
      </c>
      <c r="DG401" s="1" t="s">
        <v>714</v>
      </c>
    </row>
    <row r="402" spans="1:111">
      <c r="A402" s="232" t="s">
        <v>4537</v>
      </c>
      <c r="B402" s="1" t="s">
        <v>699</v>
      </c>
      <c r="C402" s="1" t="s">
        <v>700</v>
      </c>
      <c r="D402" s="1" t="s">
        <v>818</v>
      </c>
      <c r="E402" s="1" t="s">
        <v>819</v>
      </c>
      <c r="F402" s="1" t="s">
        <v>783</v>
      </c>
      <c r="G402" s="1" t="s">
        <v>42</v>
      </c>
      <c r="H402" s="228">
        <v>46197</v>
      </c>
      <c r="I402" s="1" t="s">
        <v>535</v>
      </c>
      <c r="J402" s="1" t="s">
        <v>4167</v>
      </c>
      <c r="K402" s="1" t="s">
        <v>4168</v>
      </c>
      <c r="L402" s="1" t="s">
        <v>713</v>
      </c>
      <c r="M402" s="1" t="s">
        <v>714</v>
      </c>
      <c r="N402" s="1" t="s">
        <v>776</v>
      </c>
      <c r="O402" s="1" t="s">
        <v>777</v>
      </c>
      <c r="P402" s="1" t="s">
        <v>196</v>
      </c>
      <c r="Q402" s="1" t="s">
        <v>196</v>
      </c>
      <c r="R402" s="229">
        <v>0</v>
      </c>
      <c r="S402" s="229">
        <v>0.70833333333333337</v>
      </c>
      <c r="T402" s="1" t="s">
        <v>707</v>
      </c>
      <c r="U402" s="1" t="s">
        <v>196</v>
      </c>
      <c r="V402" s="1" t="s">
        <v>196</v>
      </c>
      <c r="W402" s="1" t="s">
        <v>196</v>
      </c>
      <c r="X402" s="1" t="s">
        <v>196</v>
      </c>
      <c r="Y402" s="1" t="s">
        <v>196</v>
      </c>
      <c r="Z402" s="1" t="s">
        <v>196</v>
      </c>
      <c r="AA402" s="1" t="s">
        <v>751</v>
      </c>
      <c r="AB402" s="1" t="s">
        <v>707</v>
      </c>
      <c r="AC402" s="1" t="s">
        <v>3867</v>
      </c>
      <c r="AD402" s="1" t="s">
        <v>832</v>
      </c>
      <c r="AE402" s="1" t="s">
        <v>844</v>
      </c>
      <c r="AF402" s="1" t="s">
        <v>276</v>
      </c>
      <c r="AG402" s="1" t="s">
        <v>196</v>
      </c>
      <c r="AH402" s="1" t="s">
        <v>14</v>
      </c>
      <c r="AI402" s="1" t="s">
        <v>847</v>
      </c>
      <c r="AJ402" s="1" t="s">
        <v>276</v>
      </c>
      <c r="AK402" s="1" t="s">
        <v>196</v>
      </c>
      <c r="AL402" s="1" t="s">
        <v>14</v>
      </c>
      <c r="AM402" s="1">
        <v>1000</v>
      </c>
      <c r="AN402" s="1">
        <v>1000</v>
      </c>
      <c r="AO402" s="1">
        <v>1000</v>
      </c>
      <c r="AP402" s="1">
        <v>1000</v>
      </c>
      <c r="AQ402" s="1">
        <v>1000</v>
      </c>
      <c r="AR402" s="228">
        <v>46196</v>
      </c>
      <c r="AS402" s="228">
        <v>46203</v>
      </c>
      <c r="AT402" s="228">
        <v>46197</v>
      </c>
      <c r="AU402" s="228">
        <v>46197</v>
      </c>
      <c r="AV402" s="1" t="s">
        <v>42</v>
      </c>
      <c r="AW402" s="1" t="s">
        <v>196</v>
      </c>
      <c r="AX402" s="1" t="s">
        <v>196</v>
      </c>
      <c r="AY402" s="1" t="s">
        <v>710</v>
      </c>
      <c r="AZ402" s="1" t="s">
        <v>711</v>
      </c>
      <c r="BA402" s="1" t="s">
        <v>196</v>
      </c>
      <c r="BB402" s="228">
        <v>46203</v>
      </c>
      <c r="BC402" s="228">
        <v>46203</v>
      </c>
      <c r="BD402" s="1" t="s">
        <v>712</v>
      </c>
      <c r="BE402" s="228">
        <v>46197</v>
      </c>
      <c r="BF402" s="1" t="s">
        <v>712</v>
      </c>
      <c r="BG402" s="228">
        <v>46197</v>
      </c>
      <c r="BH402" s="1">
        <v>1000</v>
      </c>
      <c r="BI402" s="1">
        <v>1000</v>
      </c>
      <c r="BJ402" s="1" t="s">
        <v>845</v>
      </c>
      <c r="BK402" s="1" t="s">
        <v>196</v>
      </c>
      <c r="BL402" s="1" t="s">
        <v>196</v>
      </c>
      <c r="BM402" s="1" t="s">
        <v>196</v>
      </c>
      <c r="BN402" s="1" t="s">
        <v>196</v>
      </c>
      <c r="BO402" s="1" t="s">
        <v>196</v>
      </c>
      <c r="BP402" s="1" t="s">
        <v>196</v>
      </c>
      <c r="BQ402" s="1" t="s">
        <v>196</v>
      </c>
      <c r="BR402" s="1" t="s">
        <v>196</v>
      </c>
      <c r="BS402" s="1" t="s">
        <v>196</v>
      </c>
      <c r="BT402" s="1" t="s">
        <v>844</v>
      </c>
      <c r="BU402" s="1" t="s">
        <v>196</v>
      </c>
      <c r="BV402" s="1" t="s">
        <v>196</v>
      </c>
      <c r="BW402" s="1" t="s">
        <v>196</v>
      </c>
      <c r="BX402" s="1" t="s">
        <v>196</v>
      </c>
      <c r="BY402" s="1" t="s">
        <v>196</v>
      </c>
      <c r="BZ402" s="1" t="s">
        <v>196</v>
      </c>
      <c r="CA402" s="1" t="s">
        <v>196</v>
      </c>
      <c r="CB402" s="1" t="s">
        <v>196</v>
      </c>
      <c r="CC402" s="1" t="s">
        <v>196</v>
      </c>
      <c r="CD402" s="1" t="s">
        <v>846</v>
      </c>
      <c r="CE402" s="1" t="s">
        <v>196</v>
      </c>
      <c r="CF402" s="1" t="s">
        <v>196</v>
      </c>
      <c r="CG402" s="1" t="s">
        <v>196</v>
      </c>
      <c r="CH402" s="1" t="s">
        <v>196</v>
      </c>
      <c r="CI402" s="1" t="s">
        <v>196</v>
      </c>
      <c r="CJ402" s="1" t="s">
        <v>196</v>
      </c>
      <c r="CK402" s="1" t="s">
        <v>196</v>
      </c>
      <c r="CL402" s="1" t="s">
        <v>196</v>
      </c>
      <c r="CM402" s="1" t="s">
        <v>196</v>
      </c>
      <c r="CN402" s="1" t="s">
        <v>847</v>
      </c>
      <c r="CO402" s="1" t="s">
        <v>196</v>
      </c>
      <c r="CP402" s="1" t="s">
        <v>196</v>
      </c>
      <c r="CQ402" s="1" t="s">
        <v>196</v>
      </c>
      <c r="CR402" s="1" t="s">
        <v>196</v>
      </c>
      <c r="CS402" s="1" t="s">
        <v>196</v>
      </c>
      <c r="CT402" s="1" t="s">
        <v>196</v>
      </c>
      <c r="CU402" s="1" t="s">
        <v>196</v>
      </c>
      <c r="CV402" s="1" t="s">
        <v>196</v>
      </c>
      <c r="CW402" s="1" t="s">
        <v>196</v>
      </c>
      <c r="CX402" s="1" t="s">
        <v>3221</v>
      </c>
      <c r="CY402" s="1" t="s">
        <v>3222</v>
      </c>
      <c r="CZ402" s="1" t="s">
        <v>3222</v>
      </c>
      <c r="DA402" s="1" t="s">
        <v>3308</v>
      </c>
      <c r="DB402" s="1" t="s">
        <v>3224</v>
      </c>
      <c r="DC402" s="1" t="s">
        <v>707</v>
      </c>
      <c r="DD402" s="1" t="s">
        <v>751</v>
      </c>
      <c r="DE402" s="1" t="s">
        <v>707</v>
      </c>
      <c r="DF402" s="1" t="s">
        <v>713</v>
      </c>
      <c r="DG402" s="1" t="s">
        <v>714</v>
      </c>
    </row>
    <row r="403" spans="1:111">
      <c r="A403" s="232" t="s">
        <v>4537</v>
      </c>
      <c r="B403" s="1" t="s">
        <v>699</v>
      </c>
      <c r="C403" s="1" t="s">
        <v>700</v>
      </c>
      <c r="D403" s="1" t="s">
        <v>818</v>
      </c>
      <c r="E403" s="1" t="s">
        <v>819</v>
      </c>
      <c r="F403" s="1" t="s">
        <v>783</v>
      </c>
      <c r="G403" s="1" t="s">
        <v>42</v>
      </c>
      <c r="H403" s="228">
        <v>46197</v>
      </c>
      <c r="I403" s="1" t="s">
        <v>534</v>
      </c>
      <c r="J403" s="1" t="s">
        <v>4162</v>
      </c>
      <c r="K403" s="1" t="s">
        <v>4169</v>
      </c>
      <c r="L403" s="1" t="s">
        <v>713</v>
      </c>
      <c r="M403" s="1" t="s">
        <v>714</v>
      </c>
      <c r="N403" s="1" t="s">
        <v>776</v>
      </c>
      <c r="O403" s="1" t="s">
        <v>777</v>
      </c>
      <c r="P403" s="1" t="s">
        <v>196</v>
      </c>
      <c r="Q403" s="1" t="s">
        <v>196</v>
      </c>
      <c r="R403" s="229">
        <v>0</v>
      </c>
      <c r="S403" s="229">
        <v>0.64930555555555558</v>
      </c>
      <c r="T403" s="1" t="s">
        <v>707</v>
      </c>
      <c r="U403" s="1" t="s">
        <v>196</v>
      </c>
      <c r="V403" s="1" t="s">
        <v>196</v>
      </c>
      <c r="W403" s="1" t="s">
        <v>196</v>
      </c>
      <c r="X403" s="1" t="s">
        <v>196</v>
      </c>
      <c r="Y403" s="1" t="s">
        <v>196</v>
      </c>
      <c r="Z403" s="1" t="s">
        <v>196</v>
      </c>
      <c r="AA403" s="1" t="s">
        <v>737</v>
      </c>
      <c r="AB403" s="1" t="s">
        <v>708</v>
      </c>
      <c r="AC403" s="1" t="s">
        <v>1085</v>
      </c>
      <c r="AD403" s="1" t="s">
        <v>4170</v>
      </c>
      <c r="AE403" s="1" t="s">
        <v>3956</v>
      </c>
      <c r="AF403" s="1" t="s">
        <v>276</v>
      </c>
      <c r="AG403" s="1" t="s">
        <v>196</v>
      </c>
      <c r="AH403" s="1" t="s">
        <v>14</v>
      </c>
      <c r="AI403" s="1" t="s">
        <v>981</v>
      </c>
      <c r="AJ403" s="1" t="s">
        <v>276</v>
      </c>
      <c r="AK403" s="1" t="s">
        <v>196</v>
      </c>
      <c r="AL403" s="1" t="s">
        <v>14</v>
      </c>
      <c r="AM403" s="1">
        <v>7000</v>
      </c>
      <c r="AN403" s="1">
        <v>7000</v>
      </c>
      <c r="AO403" s="1">
        <v>5200</v>
      </c>
      <c r="AP403" s="1">
        <v>5200</v>
      </c>
      <c r="AQ403" s="1">
        <v>5200</v>
      </c>
      <c r="AR403" s="228">
        <v>46192</v>
      </c>
      <c r="AS403" s="228">
        <v>46203</v>
      </c>
      <c r="AT403" s="228">
        <v>46195</v>
      </c>
      <c r="AU403" s="228">
        <v>46197</v>
      </c>
      <c r="AV403" s="1" t="s">
        <v>42</v>
      </c>
      <c r="AW403" s="1" t="s">
        <v>196</v>
      </c>
      <c r="AX403" s="1" t="s">
        <v>196</v>
      </c>
      <c r="AY403" s="1" t="s">
        <v>710</v>
      </c>
      <c r="AZ403" s="1" t="s">
        <v>711</v>
      </c>
      <c r="BA403" s="1" t="s">
        <v>196</v>
      </c>
      <c r="BB403" s="228">
        <v>46203</v>
      </c>
      <c r="BC403" s="228">
        <v>46203</v>
      </c>
      <c r="BD403" s="1" t="s">
        <v>712</v>
      </c>
      <c r="BE403" s="228">
        <v>46197</v>
      </c>
      <c r="BF403" s="1" t="s">
        <v>712</v>
      </c>
      <c r="BG403" s="228">
        <v>46197</v>
      </c>
      <c r="BH403" s="1">
        <v>7000</v>
      </c>
      <c r="BI403" s="1">
        <v>7000</v>
      </c>
      <c r="BJ403" s="1" t="s">
        <v>1114</v>
      </c>
      <c r="BK403" s="1" t="s">
        <v>196</v>
      </c>
      <c r="BL403" s="1" t="s">
        <v>196</v>
      </c>
      <c r="BM403" s="1" t="s">
        <v>196</v>
      </c>
      <c r="BN403" s="1" t="s">
        <v>196</v>
      </c>
      <c r="BO403" s="1" t="s">
        <v>196</v>
      </c>
      <c r="BP403" s="1" t="s">
        <v>196</v>
      </c>
      <c r="BQ403" s="1" t="s">
        <v>196</v>
      </c>
      <c r="BR403" s="1" t="s">
        <v>196</v>
      </c>
      <c r="BS403" s="1" t="s">
        <v>196</v>
      </c>
      <c r="BT403" s="1" t="s">
        <v>3956</v>
      </c>
      <c r="BU403" s="1" t="s">
        <v>196</v>
      </c>
      <c r="BV403" s="1" t="s">
        <v>196</v>
      </c>
      <c r="BW403" s="1" t="s">
        <v>196</v>
      </c>
      <c r="BX403" s="1" t="s">
        <v>196</v>
      </c>
      <c r="BY403" s="1" t="s">
        <v>196</v>
      </c>
      <c r="BZ403" s="1" t="s">
        <v>196</v>
      </c>
      <c r="CA403" s="1" t="s">
        <v>196</v>
      </c>
      <c r="CB403" s="1" t="s">
        <v>196</v>
      </c>
      <c r="CC403" s="1" t="s">
        <v>196</v>
      </c>
      <c r="CD403" s="1" t="s">
        <v>982</v>
      </c>
      <c r="CE403" s="1" t="s">
        <v>196</v>
      </c>
      <c r="CF403" s="1" t="s">
        <v>196</v>
      </c>
      <c r="CG403" s="1" t="s">
        <v>196</v>
      </c>
      <c r="CH403" s="1" t="s">
        <v>196</v>
      </c>
      <c r="CI403" s="1" t="s">
        <v>196</v>
      </c>
      <c r="CJ403" s="1" t="s">
        <v>196</v>
      </c>
      <c r="CK403" s="1" t="s">
        <v>196</v>
      </c>
      <c r="CL403" s="1" t="s">
        <v>196</v>
      </c>
      <c r="CM403" s="1" t="s">
        <v>196</v>
      </c>
      <c r="CN403" s="1" t="s">
        <v>981</v>
      </c>
      <c r="CO403" s="1" t="s">
        <v>196</v>
      </c>
      <c r="CP403" s="1" t="s">
        <v>196</v>
      </c>
      <c r="CQ403" s="1" t="s">
        <v>196</v>
      </c>
      <c r="CR403" s="1" t="s">
        <v>196</v>
      </c>
      <c r="CS403" s="1" t="s">
        <v>196</v>
      </c>
      <c r="CT403" s="1" t="s">
        <v>196</v>
      </c>
      <c r="CU403" s="1" t="s">
        <v>196</v>
      </c>
      <c r="CV403" s="1" t="s">
        <v>196</v>
      </c>
      <c r="CW403" s="1" t="s">
        <v>196</v>
      </c>
      <c r="CX403" s="1" t="s">
        <v>3221</v>
      </c>
      <c r="CY403" s="1" t="s">
        <v>3222</v>
      </c>
      <c r="CZ403" s="1" t="s">
        <v>3222</v>
      </c>
      <c r="DA403" s="1" t="s">
        <v>4132</v>
      </c>
      <c r="DB403" s="1" t="s">
        <v>3308</v>
      </c>
      <c r="DC403" s="1" t="s">
        <v>708</v>
      </c>
      <c r="DD403" s="1" t="s">
        <v>737</v>
      </c>
      <c r="DE403" s="1" t="s">
        <v>707</v>
      </c>
      <c r="DF403" s="1" t="s">
        <v>713</v>
      </c>
      <c r="DG403" s="1" t="s">
        <v>714</v>
      </c>
    </row>
    <row r="404" spans="1:111">
      <c r="A404" s="232" t="s">
        <v>4537</v>
      </c>
      <c r="B404" s="1" t="s">
        <v>699</v>
      </c>
      <c r="C404" s="1" t="s">
        <v>700</v>
      </c>
      <c r="D404" s="1" t="s">
        <v>818</v>
      </c>
      <c r="E404" s="1" t="s">
        <v>819</v>
      </c>
      <c r="F404" s="1" t="s">
        <v>784</v>
      </c>
      <c r="G404" s="1" t="s">
        <v>279</v>
      </c>
      <c r="H404" s="228">
        <v>46197</v>
      </c>
      <c r="I404" s="1" t="s">
        <v>106</v>
      </c>
      <c r="J404" s="1" t="s">
        <v>4185</v>
      </c>
      <c r="K404" s="1" t="s">
        <v>4186</v>
      </c>
      <c r="L404" s="1" t="s">
        <v>713</v>
      </c>
      <c r="M404" s="1" t="s">
        <v>714</v>
      </c>
      <c r="N404" s="1" t="s">
        <v>776</v>
      </c>
      <c r="O404" s="1" t="s">
        <v>777</v>
      </c>
      <c r="P404" s="1" t="s">
        <v>196</v>
      </c>
      <c r="Q404" s="1" t="s">
        <v>196</v>
      </c>
      <c r="R404" s="229">
        <v>0</v>
      </c>
      <c r="S404" s="229">
        <v>0.38541666666666669</v>
      </c>
      <c r="T404" s="1" t="s">
        <v>707</v>
      </c>
      <c r="U404" s="1" t="s">
        <v>196</v>
      </c>
      <c r="V404" s="1" t="s">
        <v>196</v>
      </c>
      <c r="W404" s="1" t="s">
        <v>196</v>
      </c>
      <c r="X404" s="1" t="s">
        <v>196</v>
      </c>
      <c r="Y404" s="1" t="s">
        <v>196</v>
      </c>
      <c r="Z404" s="1" t="s">
        <v>196</v>
      </c>
      <c r="AA404" s="1" t="s">
        <v>721</v>
      </c>
      <c r="AB404" s="1" t="s">
        <v>707</v>
      </c>
      <c r="AC404" s="1" t="s">
        <v>743</v>
      </c>
      <c r="AD404" s="1" t="s">
        <v>781</v>
      </c>
      <c r="AE404" s="1" t="s">
        <v>4183</v>
      </c>
      <c r="AF404" s="1" t="s">
        <v>276</v>
      </c>
      <c r="AG404" s="1" t="s">
        <v>88</v>
      </c>
      <c r="AH404" s="1" t="s">
        <v>78</v>
      </c>
      <c r="AI404" s="1" t="s">
        <v>1065</v>
      </c>
      <c r="AJ404" s="1" t="s">
        <v>276</v>
      </c>
      <c r="AK404" s="1" t="s">
        <v>88</v>
      </c>
      <c r="AL404" s="1" t="s">
        <v>14</v>
      </c>
      <c r="AM404" s="1">
        <v>400</v>
      </c>
      <c r="AN404" s="1">
        <v>400</v>
      </c>
      <c r="AO404" s="1">
        <v>400</v>
      </c>
      <c r="AP404" s="1">
        <v>400</v>
      </c>
      <c r="AQ404" s="1">
        <v>400</v>
      </c>
      <c r="AR404" s="228">
        <v>46195</v>
      </c>
      <c r="AS404" s="228">
        <v>46198</v>
      </c>
      <c r="AT404" s="228">
        <v>46197</v>
      </c>
      <c r="AU404" s="228">
        <v>46197</v>
      </c>
      <c r="AV404" s="1" t="s">
        <v>4184</v>
      </c>
      <c r="AW404" s="1" t="s">
        <v>196</v>
      </c>
      <c r="AX404" s="1" t="s">
        <v>1066</v>
      </c>
      <c r="AY404" s="1" t="s">
        <v>710</v>
      </c>
      <c r="AZ404" s="1" t="s">
        <v>711</v>
      </c>
      <c r="BA404" s="1" t="s">
        <v>196</v>
      </c>
      <c r="BB404" s="228">
        <v>46198</v>
      </c>
      <c r="BC404" s="228">
        <v>46198</v>
      </c>
      <c r="BD404" s="1" t="s">
        <v>712</v>
      </c>
      <c r="BE404" s="228">
        <v>46197</v>
      </c>
      <c r="BF404" s="1" t="s">
        <v>712</v>
      </c>
      <c r="BG404" s="228">
        <v>46197</v>
      </c>
      <c r="BH404" s="1">
        <v>400</v>
      </c>
      <c r="BI404" s="1">
        <v>400</v>
      </c>
      <c r="BJ404" s="1" t="s">
        <v>1067</v>
      </c>
      <c r="BK404" s="1" t="s">
        <v>196</v>
      </c>
      <c r="BL404" s="1" t="s">
        <v>196</v>
      </c>
      <c r="BM404" s="1" t="s">
        <v>196</v>
      </c>
      <c r="BN404" s="1" t="s">
        <v>196</v>
      </c>
      <c r="BO404" s="1" t="s">
        <v>196</v>
      </c>
      <c r="BP404" s="1" t="s">
        <v>196</v>
      </c>
      <c r="BQ404" s="1" t="s">
        <v>196</v>
      </c>
      <c r="BR404" s="1" t="s">
        <v>196</v>
      </c>
      <c r="BS404" s="1" t="s">
        <v>196</v>
      </c>
      <c r="BT404" s="1" t="s">
        <v>4183</v>
      </c>
      <c r="BU404" s="1" t="s">
        <v>196</v>
      </c>
      <c r="BV404" s="1" t="s">
        <v>196</v>
      </c>
      <c r="BW404" s="1" t="s">
        <v>196</v>
      </c>
      <c r="BX404" s="1" t="s">
        <v>196</v>
      </c>
      <c r="BY404" s="1" t="s">
        <v>196</v>
      </c>
      <c r="BZ404" s="1" t="s">
        <v>196</v>
      </c>
      <c r="CA404" s="1" t="s">
        <v>196</v>
      </c>
      <c r="CB404" s="1" t="s">
        <v>196</v>
      </c>
      <c r="CC404" s="1" t="s">
        <v>196</v>
      </c>
      <c r="CD404" s="1" t="s">
        <v>1068</v>
      </c>
      <c r="CE404" s="1" t="s">
        <v>196</v>
      </c>
      <c r="CF404" s="1" t="s">
        <v>196</v>
      </c>
      <c r="CG404" s="1" t="s">
        <v>196</v>
      </c>
      <c r="CH404" s="1" t="s">
        <v>196</v>
      </c>
      <c r="CI404" s="1" t="s">
        <v>196</v>
      </c>
      <c r="CJ404" s="1" t="s">
        <v>196</v>
      </c>
      <c r="CK404" s="1" t="s">
        <v>196</v>
      </c>
      <c r="CL404" s="1" t="s">
        <v>196</v>
      </c>
      <c r="CM404" s="1" t="s">
        <v>196</v>
      </c>
      <c r="CN404" s="1" t="s">
        <v>1065</v>
      </c>
      <c r="CO404" s="1" t="s">
        <v>196</v>
      </c>
      <c r="CP404" s="1" t="s">
        <v>196</v>
      </c>
      <c r="CQ404" s="1" t="s">
        <v>196</v>
      </c>
      <c r="CR404" s="1" t="s">
        <v>196</v>
      </c>
      <c r="CS404" s="1" t="s">
        <v>196</v>
      </c>
      <c r="CT404" s="1" t="s">
        <v>196</v>
      </c>
      <c r="CU404" s="1" t="s">
        <v>196</v>
      </c>
      <c r="CV404" s="1" t="s">
        <v>196</v>
      </c>
      <c r="CW404" s="1" t="s">
        <v>196</v>
      </c>
      <c r="CX404" s="1" t="s">
        <v>3221</v>
      </c>
      <c r="CY404" s="1" t="s">
        <v>3222</v>
      </c>
      <c r="CZ404" s="1" t="s">
        <v>3222</v>
      </c>
      <c r="DA404" s="1" t="s">
        <v>3225</v>
      </c>
      <c r="DB404" s="1" t="s">
        <v>3313</v>
      </c>
      <c r="DC404" s="1" t="s">
        <v>707</v>
      </c>
      <c r="DD404" s="1" t="s">
        <v>721</v>
      </c>
      <c r="DE404" s="1" t="s">
        <v>707</v>
      </c>
      <c r="DF404" s="1" t="s">
        <v>713</v>
      </c>
      <c r="DG404" s="1" t="s">
        <v>714</v>
      </c>
    </row>
    <row r="405" spans="1:111">
      <c r="A405" s="232" t="s">
        <v>4537</v>
      </c>
      <c r="B405" s="1" t="s">
        <v>699</v>
      </c>
      <c r="C405" s="1" t="s">
        <v>700</v>
      </c>
      <c r="D405" s="1" t="s">
        <v>818</v>
      </c>
      <c r="E405" s="1" t="s">
        <v>819</v>
      </c>
      <c r="F405" s="1" t="s">
        <v>850</v>
      </c>
      <c r="G405" s="1" t="s">
        <v>470</v>
      </c>
      <c r="H405" s="228">
        <v>46197</v>
      </c>
      <c r="I405" s="1" t="s">
        <v>2078</v>
      </c>
      <c r="J405" s="1" t="s">
        <v>4128</v>
      </c>
      <c r="K405" s="1" t="s">
        <v>4198</v>
      </c>
      <c r="L405" s="1" t="s">
        <v>713</v>
      </c>
      <c r="M405" s="1" t="s">
        <v>714</v>
      </c>
      <c r="N405" s="1" t="s">
        <v>196</v>
      </c>
      <c r="O405" s="1" t="s">
        <v>196</v>
      </c>
      <c r="P405" s="1" t="s">
        <v>196</v>
      </c>
      <c r="Q405" s="1" t="s">
        <v>196</v>
      </c>
      <c r="R405" s="229">
        <v>0</v>
      </c>
      <c r="S405" s="229">
        <v>0.70833333333333337</v>
      </c>
      <c r="T405" s="1" t="s">
        <v>707</v>
      </c>
      <c r="U405" s="1" t="s">
        <v>196</v>
      </c>
      <c r="V405" s="1" t="s">
        <v>196</v>
      </c>
      <c r="W405" s="1" t="s">
        <v>196</v>
      </c>
      <c r="X405" s="1" t="s">
        <v>196</v>
      </c>
      <c r="Y405" s="1" t="s">
        <v>196</v>
      </c>
      <c r="Z405" s="1" t="s">
        <v>196</v>
      </c>
      <c r="AA405" s="1" t="s">
        <v>707</v>
      </c>
      <c r="AB405" s="1" t="s">
        <v>707</v>
      </c>
      <c r="AC405" s="1" t="s">
        <v>707</v>
      </c>
      <c r="AD405" s="1" t="s">
        <v>707</v>
      </c>
      <c r="AE405" s="1" t="s">
        <v>4131</v>
      </c>
      <c r="AF405" s="1" t="s">
        <v>196</v>
      </c>
      <c r="AG405" s="1" t="s">
        <v>196</v>
      </c>
      <c r="AH405" s="1" t="s">
        <v>196</v>
      </c>
      <c r="AI405" s="1" t="s">
        <v>120</v>
      </c>
      <c r="AJ405" s="1" t="s">
        <v>196</v>
      </c>
      <c r="AK405" s="1" t="s">
        <v>196</v>
      </c>
      <c r="AL405" s="1" t="s">
        <v>196</v>
      </c>
      <c r="AM405" s="1">
        <v>190</v>
      </c>
      <c r="AN405" s="1">
        <v>200</v>
      </c>
      <c r="AO405" s="1">
        <v>200</v>
      </c>
      <c r="AP405" s="1">
        <v>200</v>
      </c>
      <c r="AQ405" s="1">
        <v>200</v>
      </c>
      <c r="AR405" s="228">
        <v>46195</v>
      </c>
      <c r="AS405" s="228">
        <v>46199</v>
      </c>
      <c r="AT405" s="228">
        <v>46197</v>
      </c>
      <c r="AU405" s="228">
        <v>46197</v>
      </c>
      <c r="AV405" s="1" t="s">
        <v>829</v>
      </c>
      <c r="AW405" s="1" t="s">
        <v>196</v>
      </c>
      <c r="AX405" s="1" t="s">
        <v>196</v>
      </c>
      <c r="AY405" s="1" t="s">
        <v>764</v>
      </c>
      <c r="AZ405" s="1" t="s">
        <v>765</v>
      </c>
      <c r="BA405" s="1" t="s">
        <v>196</v>
      </c>
      <c r="BB405" s="228">
        <v>46199</v>
      </c>
      <c r="BC405" s="228">
        <v>46199</v>
      </c>
      <c r="BD405" s="1" t="s">
        <v>712</v>
      </c>
      <c r="BE405" s="228">
        <v>46197</v>
      </c>
      <c r="BF405" s="1" t="s">
        <v>712</v>
      </c>
      <c r="BG405" s="228">
        <v>46197</v>
      </c>
      <c r="BH405" s="1">
        <v>200</v>
      </c>
      <c r="BI405" s="1">
        <v>200</v>
      </c>
      <c r="BJ405" s="1" t="s">
        <v>1230</v>
      </c>
      <c r="BK405" s="1" t="s">
        <v>196</v>
      </c>
      <c r="BL405" s="1" t="s">
        <v>196</v>
      </c>
      <c r="BM405" s="1" t="s">
        <v>196</v>
      </c>
      <c r="BN405" s="1" t="s">
        <v>196</v>
      </c>
      <c r="BO405" s="1" t="s">
        <v>196</v>
      </c>
      <c r="BP405" s="1" t="s">
        <v>196</v>
      </c>
      <c r="BQ405" s="1" t="s">
        <v>196</v>
      </c>
      <c r="BR405" s="1" t="s">
        <v>196</v>
      </c>
      <c r="BS405" s="1" t="s">
        <v>196</v>
      </c>
      <c r="BT405" s="1" t="s">
        <v>4131</v>
      </c>
      <c r="BU405" s="1" t="s">
        <v>196</v>
      </c>
      <c r="BV405" s="1" t="s">
        <v>196</v>
      </c>
      <c r="BW405" s="1" t="s">
        <v>196</v>
      </c>
      <c r="BX405" s="1" t="s">
        <v>196</v>
      </c>
      <c r="BY405" s="1" t="s">
        <v>196</v>
      </c>
      <c r="BZ405" s="1" t="s">
        <v>196</v>
      </c>
      <c r="CA405" s="1" t="s">
        <v>196</v>
      </c>
      <c r="CB405" s="1" t="s">
        <v>196</v>
      </c>
      <c r="CC405" s="1" t="s">
        <v>196</v>
      </c>
      <c r="CD405" s="1" t="s">
        <v>830</v>
      </c>
      <c r="CE405" s="1" t="s">
        <v>196</v>
      </c>
      <c r="CF405" s="1" t="s">
        <v>196</v>
      </c>
      <c r="CG405" s="1" t="s">
        <v>196</v>
      </c>
      <c r="CH405" s="1" t="s">
        <v>196</v>
      </c>
      <c r="CI405" s="1" t="s">
        <v>196</v>
      </c>
      <c r="CJ405" s="1" t="s">
        <v>196</v>
      </c>
      <c r="CK405" s="1" t="s">
        <v>196</v>
      </c>
      <c r="CL405" s="1" t="s">
        <v>196</v>
      </c>
      <c r="CM405" s="1" t="s">
        <v>196</v>
      </c>
      <c r="CN405" s="1" t="s">
        <v>120</v>
      </c>
      <c r="CO405" s="1" t="s">
        <v>196</v>
      </c>
      <c r="CP405" s="1" t="s">
        <v>196</v>
      </c>
      <c r="CQ405" s="1" t="s">
        <v>196</v>
      </c>
      <c r="CR405" s="1" t="s">
        <v>196</v>
      </c>
      <c r="CS405" s="1" t="s">
        <v>196</v>
      </c>
      <c r="CT405" s="1" t="s">
        <v>196</v>
      </c>
      <c r="CU405" s="1" t="s">
        <v>196</v>
      </c>
      <c r="CV405" s="1" t="s">
        <v>196</v>
      </c>
      <c r="CW405" s="1" t="s">
        <v>196</v>
      </c>
      <c r="CX405" s="1" t="s">
        <v>3221</v>
      </c>
      <c r="CY405" s="1" t="s">
        <v>3222</v>
      </c>
      <c r="CZ405" s="1" t="s">
        <v>3222</v>
      </c>
      <c r="DA405" s="1" t="s">
        <v>3224</v>
      </c>
      <c r="DB405" s="1" t="s">
        <v>3224</v>
      </c>
      <c r="DC405" s="1" t="s">
        <v>707</v>
      </c>
      <c r="DD405" s="1" t="s">
        <v>707</v>
      </c>
      <c r="DE405" s="1" t="s">
        <v>707</v>
      </c>
      <c r="DF405" s="1" t="s">
        <v>713</v>
      </c>
      <c r="DG405" s="1" t="s">
        <v>714</v>
      </c>
    </row>
    <row r="406" spans="1:111">
      <c r="A406" s="232" t="s">
        <v>4537</v>
      </c>
      <c r="B406" s="1" t="s">
        <v>699</v>
      </c>
      <c r="C406" s="1" t="s">
        <v>700</v>
      </c>
      <c r="D406" s="1" t="s">
        <v>851</v>
      </c>
      <c r="E406" s="1" t="s">
        <v>852</v>
      </c>
      <c r="F406" s="1" t="s">
        <v>855</v>
      </c>
      <c r="G406" s="1" t="s">
        <v>39</v>
      </c>
      <c r="H406" s="228">
        <v>46197</v>
      </c>
      <c r="I406" s="1" t="s">
        <v>972</v>
      </c>
      <c r="J406" s="1" t="s">
        <v>4232</v>
      </c>
      <c r="K406" s="1" t="s">
        <v>4242</v>
      </c>
      <c r="L406" s="1" t="s">
        <v>788</v>
      </c>
      <c r="M406" s="1" t="s">
        <v>789</v>
      </c>
      <c r="N406" s="1" t="s">
        <v>716</v>
      </c>
      <c r="O406" s="1" t="s">
        <v>717</v>
      </c>
      <c r="P406" s="1" t="s">
        <v>705</v>
      </c>
      <c r="Q406" s="1" t="s">
        <v>706</v>
      </c>
      <c r="R406" s="229">
        <v>0</v>
      </c>
      <c r="S406" s="229">
        <v>0.45277777777777778</v>
      </c>
      <c r="T406" s="1" t="s">
        <v>707</v>
      </c>
      <c r="U406" s="1" t="s">
        <v>196</v>
      </c>
      <c r="V406" s="1" t="s">
        <v>196</v>
      </c>
      <c r="W406" s="1" t="s">
        <v>196</v>
      </c>
      <c r="X406" s="1" t="s">
        <v>196</v>
      </c>
      <c r="Y406" s="1" t="s">
        <v>196</v>
      </c>
      <c r="Z406" s="1" t="s">
        <v>196</v>
      </c>
      <c r="AA406" s="1" t="s">
        <v>718</v>
      </c>
      <c r="AB406" s="1" t="s">
        <v>707</v>
      </c>
      <c r="AC406" s="1" t="s">
        <v>1112</v>
      </c>
      <c r="AD406" s="1" t="s">
        <v>4243</v>
      </c>
      <c r="AE406" s="1" t="s">
        <v>196</v>
      </c>
      <c r="AF406" s="1" t="s">
        <v>196</v>
      </c>
      <c r="AG406" s="1" t="s">
        <v>196</v>
      </c>
      <c r="AH406" s="1" t="s">
        <v>196</v>
      </c>
      <c r="AI406" s="1" t="s">
        <v>826</v>
      </c>
      <c r="AJ406" s="1" t="s">
        <v>276</v>
      </c>
      <c r="AK406" s="1" t="s">
        <v>88</v>
      </c>
      <c r="AL406" s="1" t="s">
        <v>14</v>
      </c>
      <c r="AM406" s="1">
        <v>20000</v>
      </c>
      <c r="AN406" s="1">
        <v>10000</v>
      </c>
      <c r="AO406" s="1">
        <v>2000</v>
      </c>
      <c r="AP406" s="1">
        <v>2000</v>
      </c>
      <c r="AQ406" s="1">
        <v>4000</v>
      </c>
      <c r="AR406" s="228">
        <v>46196</v>
      </c>
      <c r="AS406" s="228">
        <v>46198</v>
      </c>
      <c r="AT406" s="228">
        <v>46196</v>
      </c>
      <c r="AU406" s="228">
        <v>46197</v>
      </c>
      <c r="AV406" s="1" t="s">
        <v>39</v>
      </c>
      <c r="AW406" s="1" t="s">
        <v>196</v>
      </c>
      <c r="AX406" s="1" t="s">
        <v>196</v>
      </c>
      <c r="AY406" s="1" t="s">
        <v>710</v>
      </c>
      <c r="AZ406" s="1" t="s">
        <v>711</v>
      </c>
      <c r="BA406" s="1" t="s">
        <v>196</v>
      </c>
      <c r="BB406" s="228">
        <v>46198</v>
      </c>
      <c r="BC406" s="228">
        <v>46198</v>
      </c>
      <c r="BD406" s="1" t="s">
        <v>712</v>
      </c>
      <c r="BE406" s="228">
        <v>46197</v>
      </c>
      <c r="BF406" s="1" t="s">
        <v>712</v>
      </c>
      <c r="BG406" s="228">
        <v>46197</v>
      </c>
      <c r="BH406" s="1">
        <v>10000</v>
      </c>
      <c r="BI406" s="1">
        <v>20000</v>
      </c>
      <c r="BJ406" s="1" t="s">
        <v>859</v>
      </c>
      <c r="BK406" s="1" t="s">
        <v>860</v>
      </c>
      <c r="BL406" s="1" t="s">
        <v>196</v>
      </c>
      <c r="BM406" s="1" t="s">
        <v>196</v>
      </c>
      <c r="BN406" s="1" t="s">
        <v>196</v>
      </c>
      <c r="BO406" s="1" t="s">
        <v>196</v>
      </c>
      <c r="BP406" s="1" t="s">
        <v>196</v>
      </c>
      <c r="BQ406" s="1" t="s">
        <v>196</v>
      </c>
      <c r="BR406" s="1" t="s">
        <v>196</v>
      </c>
      <c r="BS406" s="1" t="s">
        <v>196</v>
      </c>
      <c r="BT406" s="1" t="s">
        <v>861</v>
      </c>
      <c r="BU406" s="1" t="s">
        <v>862</v>
      </c>
      <c r="BV406" s="1" t="s">
        <v>196</v>
      </c>
      <c r="BW406" s="1" t="s">
        <v>196</v>
      </c>
      <c r="BX406" s="1" t="s">
        <v>196</v>
      </c>
      <c r="BY406" s="1" t="s">
        <v>196</v>
      </c>
      <c r="BZ406" s="1" t="s">
        <v>196</v>
      </c>
      <c r="CA406" s="1" t="s">
        <v>196</v>
      </c>
      <c r="CB406" s="1" t="s">
        <v>196</v>
      </c>
      <c r="CC406" s="1" t="s">
        <v>196</v>
      </c>
      <c r="CD406" s="1" t="s">
        <v>827</v>
      </c>
      <c r="CE406" s="1" t="s">
        <v>196</v>
      </c>
      <c r="CF406" s="1" t="s">
        <v>196</v>
      </c>
      <c r="CG406" s="1" t="s">
        <v>196</v>
      </c>
      <c r="CH406" s="1" t="s">
        <v>196</v>
      </c>
      <c r="CI406" s="1" t="s">
        <v>196</v>
      </c>
      <c r="CJ406" s="1" t="s">
        <v>196</v>
      </c>
      <c r="CK406" s="1" t="s">
        <v>196</v>
      </c>
      <c r="CL406" s="1" t="s">
        <v>196</v>
      </c>
      <c r="CM406" s="1" t="s">
        <v>196</v>
      </c>
      <c r="CN406" s="1" t="s">
        <v>826</v>
      </c>
      <c r="CO406" s="1" t="s">
        <v>196</v>
      </c>
      <c r="CP406" s="1" t="s">
        <v>196</v>
      </c>
      <c r="CQ406" s="1" t="s">
        <v>196</v>
      </c>
      <c r="CR406" s="1" t="s">
        <v>196</v>
      </c>
      <c r="CS406" s="1" t="s">
        <v>196</v>
      </c>
      <c r="CT406" s="1" t="s">
        <v>196</v>
      </c>
      <c r="CU406" s="1" t="s">
        <v>196</v>
      </c>
      <c r="CV406" s="1" t="s">
        <v>196</v>
      </c>
      <c r="CW406" s="1" t="s">
        <v>196</v>
      </c>
      <c r="CX406" s="1" t="s">
        <v>3221</v>
      </c>
      <c r="CY406" s="1" t="s">
        <v>3222</v>
      </c>
      <c r="CZ406" s="1" t="s">
        <v>3222</v>
      </c>
      <c r="DA406" s="1" t="s">
        <v>3225</v>
      </c>
      <c r="DB406" s="1" t="s">
        <v>4244</v>
      </c>
      <c r="DC406" s="1" t="s">
        <v>707</v>
      </c>
      <c r="DD406" s="1" t="s">
        <v>718</v>
      </c>
      <c r="DE406" s="1" t="s">
        <v>707</v>
      </c>
      <c r="DF406" s="1" t="s">
        <v>705</v>
      </c>
      <c r="DG406" s="1" t="s">
        <v>706</v>
      </c>
    </row>
    <row r="407" spans="1:111">
      <c r="A407" s="232" t="s">
        <v>4537</v>
      </c>
      <c r="B407" s="1" t="s">
        <v>699</v>
      </c>
      <c r="C407" s="1" t="s">
        <v>700</v>
      </c>
      <c r="D407" s="1" t="s">
        <v>851</v>
      </c>
      <c r="E407" s="1" t="s">
        <v>852</v>
      </c>
      <c r="F407" s="1" t="s">
        <v>855</v>
      </c>
      <c r="G407" s="1" t="s">
        <v>39</v>
      </c>
      <c r="H407" s="228">
        <v>46197</v>
      </c>
      <c r="I407" s="1" t="s">
        <v>973</v>
      </c>
      <c r="J407" s="1" t="s">
        <v>4245</v>
      </c>
      <c r="K407" s="1" t="s">
        <v>4246</v>
      </c>
      <c r="L407" s="1" t="s">
        <v>788</v>
      </c>
      <c r="M407" s="1" t="s">
        <v>789</v>
      </c>
      <c r="N407" s="1" t="s">
        <v>716</v>
      </c>
      <c r="O407" s="1" t="s">
        <v>717</v>
      </c>
      <c r="P407" s="1" t="s">
        <v>705</v>
      </c>
      <c r="Q407" s="1" t="s">
        <v>706</v>
      </c>
      <c r="R407" s="229">
        <v>0</v>
      </c>
      <c r="S407" s="229">
        <v>0.70833333333333337</v>
      </c>
      <c r="T407" s="1" t="s">
        <v>707</v>
      </c>
      <c r="U407" s="1" t="s">
        <v>196</v>
      </c>
      <c r="V407" s="1" t="s">
        <v>196</v>
      </c>
      <c r="W407" s="1" t="s">
        <v>196</v>
      </c>
      <c r="X407" s="1" t="s">
        <v>196</v>
      </c>
      <c r="Y407" s="1" t="s">
        <v>196</v>
      </c>
      <c r="Z407" s="1" t="s">
        <v>196</v>
      </c>
      <c r="AA407" s="1" t="s">
        <v>726</v>
      </c>
      <c r="AB407" s="1" t="s">
        <v>743</v>
      </c>
      <c r="AC407" s="1" t="s">
        <v>4247</v>
      </c>
      <c r="AD407" s="1" t="s">
        <v>4248</v>
      </c>
      <c r="AE407" s="1" t="s">
        <v>196</v>
      </c>
      <c r="AF407" s="1" t="s">
        <v>196</v>
      </c>
      <c r="AG407" s="1" t="s">
        <v>196</v>
      </c>
      <c r="AH407" s="1" t="s">
        <v>196</v>
      </c>
      <c r="AI407" s="1" t="s">
        <v>826</v>
      </c>
      <c r="AJ407" s="1" t="s">
        <v>276</v>
      </c>
      <c r="AK407" s="1" t="s">
        <v>88</v>
      </c>
      <c r="AL407" s="1" t="s">
        <v>14</v>
      </c>
      <c r="AM407" s="1">
        <v>20000</v>
      </c>
      <c r="AN407" s="1">
        <v>10000</v>
      </c>
      <c r="AO407" s="1">
        <v>8000</v>
      </c>
      <c r="AP407" s="1">
        <v>8000</v>
      </c>
      <c r="AQ407" s="1">
        <v>16000</v>
      </c>
      <c r="AR407" s="228">
        <v>46196</v>
      </c>
      <c r="AS407" s="228">
        <v>46199</v>
      </c>
      <c r="AT407" s="228">
        <v>46197</v>
      </c>
      <c r="AU407" s="228">
        <v>46198</v>
      </c>
      <c r="AV407" s="1" t="s">
        <v>39</v>
      </c>
      <c r="AW407" s="1" t="s">
        <v>196</v>
      </c>
      <c r="AX407" s="1" t="s">
        <v>196</v>
      </c>
      <c r="AY407" s="1" t="s">
        <v>710</v>
      </c>
      <c r="AZ407" s="1" t="s">
        <v>711</v>
      </c>
      <c r="BA407" s="1" t="s">
        <v>196</v>
      </c>
      <c r="BB407" s="228">
        <v>46199</v>
      </c>
      <c r="BC407" s="228">
        <v>46199</v>
      </c>
      <c r="BD407" s="1" t="s">
        <v>712</v>
      </c>
      <c r="BE407" s="228">
        <v>46198</v>
      </c>
      <c r="BF407" s="1" t="s">
        <v>712</v>
      </c>
      <c r="BG407" s="228">
        <v>46198</v>
      </c>
      <c r="BH407" s="1">
        <v>10000</v>
      </c>
      <c r="BI407" s="1">
        <v>20000</v>
      </c>
      <c r="BJ407" s="1" t="s">
        <v>859</v>
      </c>
      <c r="BK407" s="1" t="s">
        <v>860</v>
      </c>
      <c r="BL407" s="1" t="s">
        <v>196</v>
      </c>
      <c r="BM407" s="1" t="s">
        <v>196</v>
      </c>
      <c r="BN407" s="1" t="s">
        <v>196</v>
      </c>
      <c r="BO407" s="1" t="s">
        <v>196</v>
      </c>
      <c r="BP407" s="1" t="s">
        <v>196</v>
      </c>
      <c r="BQ407" s="1" t="s">
        <v>196</v>
      </c>
      <c r="BR407" s="1" t="s">
        <v>196</v>
      </c>
      <c r="BS407" s="1" t="s">
        <v>196</v>
      </c>
      <c r="BT407" s="1" t="s">
        <v>861</v>
      </c>
      <c r="BU407" s="1" t="s">
        <v>862</v>
      </c>
      <c r="BV407" s="1" t="s">
        <v>196</v>
      </c>
      <c r="BW407" s="1" t="s">
        <v>196</v>
      </c>
      <c r="BX407" s="1" t="s">
        <v>196</v>
      </c>
      <c r="BY407" s="1" t="s">
        <v>196</v>
      </c>
      <c r="BZ407" s="1" t="s">
        <v>196</v>
      </c>
      <c r="CA407" s="1" t="s">
        <v>196</v>
      </c>
      <c r="CB407" s="1" t="s">
        <v>196</v>
      </c>
      <c r="CC407" s="1" t="s">
        <v>196</v>
      </c>
      <c r="CD407" s="1" t="s">
        <v>827</v>
      </c>
      <c r="CE407" s="1" t="s">
        <v>196</v>
      </c>
      <c r="CF407" s="1" t="s">
        <v>196</v>
      </c>
      <c r="CG407" s="1" t="s">
        <v>196</v>
      </c>
      <c r="CH407" s="1" t="s">
        <v>196</v>
      </c>
      <c r="CI407" s="1" t="s">
        <v>196</v>
      </c>
      <c r="CJ407" s="1" t="s">
        <v>196</v>
      </c>
      <c r="CK407" s="1" t="s">
        <v>196</v>
      </c>
      <c r="CL407" s="1" t="s">
        <v>196</v>
      </c>
      <c r="CM407" s="1" t="s">
        <v>196</v>
      </c>
      <c r="CN407" s="1" t="s">
        <v>826</v>
      </c>
      <c r="CO407" s="1" t="s">
        <v>196</v>
      </c>
      <c r="CP407" s="1" t="s">
        <v>196</v>
      </c>
      <c r="CQ407" s="1" t="s">
        <v>196</v>
      </c>
      <c r="CR407" s="1" t="s">
        <v>196</v>
      </c>
      <c r="CS407" s="1" t="s">
        <v>196</v>
      </c>
      <c r="CT407" s="1" t="s">
        <v>196</v>
      </c>
      <c r="CU407" s="1" t="s">
        <v>196</v>
      </c>
      <c r="CV407" s="1" t="s">
        <v>196</v>
      </c>
      <c r="CW407" s="1" t="s">
        <v>196</v>
      </c>
      <c r="CX407" s="1" t="s">
        <v>3221</v>
      </c>
      <c r="CY407" s="1" t="s">
        <v>3222</v>
      </c>
      <c r="CZ407" s="1" t="s">
        <v>3222</v>
      </c>
      <c r="DA407" s="1" t="s">
        <v>4244</v>
      </c>
      <c r="DB407" s="1" t="s">
        <v>3224</v>
      </c>
      <c r="DC407" s="1" t="s">
        <v>743</v>
      </c>
      <c r="DD407" s="1" t="s">
        <v>726</v>
      </c>
      <c r="DE407" s="1" t="s">
        <v>707</v>
      </c>
      <c r="DF407" s="1" t="s">
        <v>705</v>
      </c>
      <c r="DG407" s="1" t="s">
        <v>706</v>
      </c>
    </row>
    <row r="408" spans="1:111">
      <c r="A408" s="232" t="s">
        <v>4537</v>
      </c>
      <c r="B408" s="1" t="s">
        <v>699</v>
      </c>
      <c r="C408" s="1" t="s">
        <v>700</v>
      </c>
      <c r="D408" s="1" t="s">
        <v>869</v>
      </c>
      <c r="E408" s="1" t="s">
        <v>870</v>
      </c>
      <c r="F408" s="1" t="s">
        <v>877</v>
      </c>
      <c r="G408" s="1" t="s">
        <v>502</v>
      </c>
      <c r="H408" s="228">
        <v>46197</v>
      </c>
      <c r="I408" s="1" t="s">
        <v>2058</v>
      </c>
      <c r="J408" s="1" t="s">
        <v>4026</v>
      </c>
      <c r="K408" s="1" t="s">
        <v>4334</v>
      </c>
      <c r="L408" s="1" t="s">
        <v>796</v>
      </c>
      <c r="M408" s="1" t="s">
        <v>797</v>
      </c>
      <c r="N408" s="1" t="s">
        <v>196</v>
      </c>
      <c r="O408" s="1" t="s">
        <v>196</v>
      </c>
      <c r="P408" s="1" t="s">
        <v>196</v>
      </c>
      <c r="Q408" s="1" t="s">
        <v>196</v>
      </c>
      <c r="R408" s="229">
        <v>0</v>
      </c>
      <c r="S408" s="229">
        <v>0.70833333333333337</v>
      </c>
      <c r="T408" s="1" t="s">
        <v>707</v>
      </c>
      <c r="U408" s="1" t="s">
        <v>196</v>
      </c>
      <c r="V408" s="1" t="s">
        <v>196</v>
      </c>
      <c r="W408" s="1" t="s">
        <v>196</v>
      </c>
      <c r="X408" s="1" t="s">
        <v>196</v>
      </c>
      <c r="Y408" s="1" t="s">
        <v>196</v>
      </c>
      <c r="Z408" s="1" t="s">
        <v>196</v>
      </c>
      <c r="AA408" s="1" t="s">
        <v>743</v>
      </c>
      <c r="AB408" s="1" t="s">
        <v>708</v>
      </c>
      <c r="AC408" s="1" t="s">
        <v>804</v>
      </c>
      <c r="AD408" s="1" t="s">
        <v>781</v>
      </c>
      <c r="AE408" s="1" t="s">
        <v>806</v>
      </c>
      <c r="AF408" s="1" t="s">
        <v>276</v>
      </c>
      <c r="AG408" s="1" t="s">
        <v>196</v>
      </c>
      <c r="AH408" s="1" t="s">
        <v>105</v>
      </c>
      <c r="AI408" s="1" t="s">
        <v>807</v>
      </c>
      <c r="AJ408" s="1" t="s">
        <v>276</v>
      </c>
      <c r="AK408" s="1" t="s">
        <v>196</v>
      </c>
      <c r="AL408" s="1" t="s">
        <v>122</v>
      </c>
      <c r="AM408" s="1">
        <v>6000</v>
      </c>
      <c r="AN408" s="1">
        <v>6000</v>
      </c>
      <c r="AO408" s="1">
        <v>3600</v>
      </c>
      <c r="AP408" s="1">
        <v>3600</v>
      </c>
      <c r="AQ408" s="1">
        <v>3600</v>
      </c>
      <c r="AR408" s="228">
        <v>46192</v>
      </c>
      <c r="AS408" s="228">
        <v>46202</v>
      </c>
      <c r="AT408" s="228">
        <v>46196</v>
      </c>
      <c r="AU408" s="228">
        <v>46198</v>
      </c>
      <c r="AV408" s="1" t="s">
        <v>491</v>
      </c>
      <c r="AW408" s="1" t="s">
        <v>196</v>
      </c>
      <c r="AX408" s="1" t="s">
        <v>196</v>
      </c>
      <c r="AY408" s="1" t="s">
        <v>710</v>
      </c>
      <c r="AZ408" s="1" t="s">
        <v>711</v>
      </c>
      <c r="BA408" s="1" t="s">
        <v>196</v>
      </c>
      <c r="BB408" s="228">
        <v>46202</v>
      </c>
      <c r="BC408" s="228">
        <v>46202</v>
      </c>
      <c r="BD408" s="1" t="s">
        <v>712</v>
      </c>
      <c r="BE408" s="228">
        <v>46198</v>
      </c>
      <c r="BF408" s="1" t="s">
        <v>712</v>
      </c>
      <c r="BG408" s="228">
        <v>46198</v>
      </c>
      <c r="BH408" s="1">
        <v>6000</v>
      </c>
      <c r="BI408" s="1">
        <v>6000</v>
      </c>
      <c r="BJ408" s="1" t="s">
        <v>808</v>
      </c>
      <c r="BK408" s="1" t="s">
        <v>196</v>
      </c>
      <c r="BL408" s="1" t="s">
        <v>196</v>
      </c>
      <c r="BM408" s="1" t="s">
        <v>196</v>
      </c>
      <c r="BN408" s="1" t="s">
        <v>196</v>
      </c>
      <c r="BO408" s="1" t="s">
        <v>196</v>
      </c>
      <c r="BP408" s="1" t="s">
        <v>196</v>
      </c>
      <c r="BQ408" s="1" t="s">
        <v>196</v>
      </c>
      <c r="BR408" s="1" t="s">
        <v>196</v>
      </c>
      <c r="BS408" s="1" t="s">
        <v>196</v>
      </c>
      <c r="BT408" s="1" t="s">
        <v>806</v>
      </c>
      <c r="BU408" s="1" t="s">
        <v>196</v>
      </c>
      <c r="BV408" s="1" t="s">
        <v>196</v>
      </c>
      <c r="BW408" s="1" t="s">
        <v>196</v>
      </c>
      <c r="BX408" s="1" t="s">
        <v>196</v>
      </c>
      <c r="BY408" s="1" t="s">
        <v>196</v>
      </c>
      <c r="BZ408" s="1" t="s">
        <v>196</v>
      </c>
      <c r="CA408" s="1" t="s">
        <v>196</v>
      </c>
      <c r="CB408" s="1" t="s">
        <v>196</v>
      </c>
      <c r="CC408" s="1" t="s">
        <v>196</v>
      </c>
      <c r="CD408" s="1" t="s">
        <v>809</v>
      </c>
      <c r="CE408" s="1" t="s">
        <v>196</v>
      </c>
      <c r="CF408" s="1" t="s">
        <v>196</v>
      </c>
      <c r="CG408" s="1" t="s">
        <v>196</v>
      </c>
      <c r="CH408" s="1" t="s">
        <v>196</v>
      </c>
      <c r="CI408" s="1" t="s">
        <v>196</v>
      </c>
      <c r="CJ408" s="1" t="s">
        <v>196</v>
      </c>
      <c r="CK408" s="1" t="s">
        <v>196</v>
      </c>
      <c r="CL408" s="1" t="s">
        <v>196</v>
      </c>
      <c r="CM408" s="1" t="s">
        <v>196</v>
      </c>
      <c r="CN408" s="1" t="s">
        <v>807</v>
      </c>
      <c r="CO408" s="1" t="s">
        <v>196</v>
      </c>
      <c r="CP408" s="1" t="s">
        <v>196</v>
      </c>
      <c r="CQ408" s="1" t="s">
        <v>196</v>
      </c>
      <c r="CR408" s="1" t="s">
        <v>196</v>
      </c>
      <c r="CS408" s="1" t="s">
        <v>196</v>
      </c>
      <c r="CT408" s="1" t="s">
        <v>196</v>
      </c>
      <c r="CU408" s="1" t="s">
        <v>196</v>
      </c>
      <c r="CV408" s="1" t="s">
        <v>196</v>
      </c>
      <c r="CW408" s="1" t="s">
        <v>196</v>
      </c>
      <c r="CX408" s="1" t="s">
        <v>3221</v>
      </c>
      <c r="CY408" s="1" t="s">
        <v>3222</v>
      </c>
      <c r="CZ408" s="1" t="s">
        <v>3222</v>
      </c>
      <c r="DA408" s="1" t="s">
        <v>3225</v>
      </c>
      <c r="DB408" s="1" t="s">
        <v>3224</v>
      </c>
      <c r="DC408" s="1" t="s">
        <v>708</v>
      </c>
      <c r="DD408" s="1" t="s">
        <v>743</v>
      </c>
      <c r="DE408" s="1" t="s">
        <v>707</v>
      </c>
      <c r="DF408" s="1" t="s">
        <v>796</v>
      </c>
      <c r="DG408" s="1" t="s">
        <v>797</v>
      </c>
    </row>
    <row r="409" spans="1:111">
      <c r="A409" s="232" t="s">
        <v>4537</v>
      </c>
      <c r="B409" s="1" t="s">
        <v>699</v>
      </c>
      <c r="C409" s="1" t="s">
        <v>700</v>
      </c>
      <c r="D409" s="1" t="s">
        <v>701</v>
      </c>
      <c r="E409" s="1" t="s">
        <v>702</v>
      </c>
      <c r="F409" s="1" t="s">
        <v>703</v>
      </c>
      <c r="G409" s="1" t="s">
        <v>704</v>
      </c>
      <c r="H409" s="228">
        <v>46196</v>
      </c>
      <c r="I409" s="1" t="s">
        <v>537</v>
      </c>
      <c r="J409" s="1" t="s">
        <v>3930</v>
      </c>
      <c r="K409" s="1" t="s">
        <v>3931</v>
      </c>
      <c r="L409" s="1" t="s">
        <v>796</v>
      </c>
      <c r="M409" s="1" t="s">
        <v>797</v>
      </c>
      <c r="N409" s="1" t="s">
        <v>196</v>
      </c>
      <c r="O409" s="1" t="s">
        <v>196</v>
      </c>
      <c r="P409" s="1" t="s">
        <v>196</v>
      </c>
      <c r="Q409" s="1" t="s">
        <v>196</v>
      </c>
      <c r="R409" s="229">
        <v>0</v>
      </c>
      <c r="S409" s="229">
        <v>0.70833333333333337</v>
      </c>
      <c r="T409" s="1" t="s">
        <v>707</v>
      </c>
      <c r="U409" s="1" t="s">
        <v>196</v>
      </c>
      <c r="V409" s="1" t="s">
        <v>196</v>
      </c>
      <c r="W409" s="1" t="s">
        <v>196</v>
      </c>
      <c r="X409" s="1" t="s">
        <v>196</v>
      </c>
      <c r="Y409" s="1" t="s">
        <v>196</v>
      </c>
      <c r="Z409" s="1" t="s">
        <v>196</v>
      </c>
      <c r="AA409" s="1" t="s">
        <v>707</v>
      </c>
      <c r="AB409" s="1" t="s">
        <v>707</v>
      </c>
      <c r="AC409" s="1" t="s">
        <v>707</v>
      </c>
      <c r="AD409" s="1" t="s">
        <v>707</v>
      </c>
      <c r="AE409" s="1" t="s">
        <v>3818</v>
      </c>
      <c r="AF409" s="1" t="s">
        <v>276</v>
      </c>
      <c r="AG409" s="1" t="s">
        <v>3814</v>
      </c>
      <c r="AH409" s="1" t="s">
        <v>14</v>
      </c>
      <c r="AI409" s="1" t="s">
        <v>3818</v>
      </c>
      <c r="AJ409" s="1" t="s">
        <v>276</v>
      </c>
      <c r="AK409" s="1" t="s">
        <v>3814</v>
      </c>
      <c r="AL409" s="1" t="s">
        <v>14</v>
      </c>
      <c r="AM409" s="1">
        <v>100</v>
      </c>
      <c r="AN409" s="1">
        <v>100</v>
      </c>
      <c r="AO409" s="1">
        <v>100</v>
      </c>
      <c r="AP409" s="1">
        <v>0</v>
      </c>
      <c r="AQ409" s="1">
        <v>0</v>
      </c>
      <c r="AR409" s="228">
        <v>46196</v>
      </c>
      <c r="AS409" s="228">
        <v>46192</v>
      </c>
      <c r="AT409" s="228">
        <v>46196</v>
      </c>
      <c r="AU409" s="228">
        <v>46196</v>
      </c>
      <c r="AV409" s="1" t="s">
        <v>3815</v>
      </c>
      <c r="AW409" s="1" t="s">
        <v>196</v>
      </c>
      <c r="AX409" s="1" t="s">
        <v>3816</v>
      </c>
      <c r="AY409" s="1" t="s">
        <v>710</v>
      </c>
      <c r="AZ409" s="1" t="s">
        <v>711</v>
      </c>
      <c r="BA409" s="1" t="s">
        <v>196</v>
      </c>
      <c r="BB409" s="228">
        <v>46192</v>
      </c>
      <c r="BC409" s="228">
        <v>46192</v>
      </c>
      <c r="BD409" s="1" t="s">
        <v>712</v>
      </c>
      <c r="BE409" s="228">
        <v>46196</v>
      </c>
      <c r="BF409" s="1" t="s">
        <v>712</v>
      </c>
      <c r="BG409" s="228">
        <v>46196</v>
      </c>
      <c r="BH409" s="1">
        <v>0</v>
      </c>
      <c r="BI409" s="1">
        <v>0</v>
      </c>
      <c r="BJ409" s="1" t="s">
        <v>1960</v>
      </c>
      <c r="BK409" s="1" t="s">
        <v>196</v>
      </c>
      <c r="BL409" s="1" t="s">
        <v>196</v>
      </c>
      <c r="BM409" s="1" t="s">
        <v>196</v>
      </c>
      <c r="BN409" s="1" t="s">
        <v>196</v>
      </c>
      <c r="BO409" s="1" t="s">
        <v>196</v>
      </c>
      <c r="BP409" s="1" t="s">
        <v>196</v>
      </c>
      <c r="BQ409" s="1" t="s">
        <v>196</v>
      </c>
      <c r="BR409" s="1" t="s">
        <v>196</v>
      </c>
      <c r="BS409" s="1" t="s">
        <v>196</v>
      </c>
      <c r="BT409" s="1" t="s">
        <v>3818</v>
      </c>
      <c r="BU409" s="1" t="s">
        <v>196</v>
      </c>
      <c r="BV409" s="1" t="s">
        <v>196</v>
      </c>
      <c r="BW409" s="1" t="s">
        <v>196</v>
      </c>
      <c r="BX409" s="1" t="s">
        <v>196</v>
      </c>
      <c r="BY409" s="1" t="s">
        <v>196</v>
      </c>
      <c r="BZ409" s="1" t="s">
        <v>196</v>
      </c>
      <c r="CA409" s="1" t="s">
        <v>196</v>
      </c>
      <c r="CB409" s="1" t="s">
        <v>196</v>
      </c>
      <c r="CC409" s="1" t="s">
        <v>196</v>
      </c>
      <c r="CD409" s="1" t="s">
        <v>2051</v>
      </c>
      <c r="CE409" s="1" t="s">
        <v>196</v>
      </c>
      <c r="CF409" s="1" t="s">
        <v>196</v>
      </c>
      <c r="CG409" s="1" t="s">
        <v>196</v>
      </c>
      <c r="CH409" s="1" t="s">
        <v>196</v>
      </c>
      <c r="CI409" s="1" t="s">
        <v>196</v>
      </c>
      <c r="CJ409" s="1" t="s">
        <v>196</v>
      </c>
      <c r="CK409" s="1" t="s">
        <v>196</v>
      </c>
      <c r="CL409" s="1" t="s">
        <v>196</v>
      </c>
      <c r="CM409" s="1" t="s">
        <v>196</v>
      </c>
      <c r="CN409" s="1" t="s">
        <v>3818</v>
      </c>
      <c r="CO409" s="1" t="s">
        <v>196</v>
      </c>
      <c r="CP409" s="1" t="s">
        <v>196</v>
      </c>
      <c r="CQ409" s="1" t="s">
        <v>196</v>
      </c>
      <c r="CR409" s="1" t="s">
        <v>196</v>
      </c>
      <c r="CS409" s="1" t="s">
        <v>196</v>
      </c>
      <c r="CT409" s="1" t="s">
        <v>196</v>
      </c>
      <c r="CU409" s="1" t="s">
        <v>196</v>
      </c>
      <c r="CV409" s="1" t="s">
        <v>196</v>
      </c>
      <c r="CW409" s="1" t="s">
        <v>196</v>
      </c>
      <c r="CX409" s="1" t="s">
        <v>3221</v>
      </c>
      <c r="CY409" s="1" t="s">
        <v>3222</v>
      </c>
      <c r="CZ409" s="1" t="s">
        <v>3222</v>
      </c>
      <c r="DA409" s="1" t="s">
        <v>3224</v>
      </c>
      <c r="DB409" s="1" t="s">
        <v>3224</v>
      </c>
      <c r="DC409" s="1" t="s">
        <v>707</v>
      </c>
      <c r="DD409" s="1" t="s">
        <v>707</v>
      </c>
      <c r="DE409" s="1" t="s">
        <v>707</v>
      </c>
      <c r="DF409" s="1" t="s">
        <v>796</v>
      </c>
      <c r="DG409" s="1" t="s">
        <v>797</v>
      </c>
    </row>
    <row r="410" spans="1:111">
      <c r="A410" s="232" t="s">
        <v>4537</v>
      </c>
      <c r="B410" s="1" t="s">
        <v>699</v>
      </c>
      <c r="C410" s="1" t="s">
        <v>700</v>
      </c>
      <c r="D410" s="1" t="s">
        <v>701</v>
      </c>
      <c r="E410" s="1" t="s">
        <v>702</v>
      </c>
      <c r="F410" s="1" t="s">
        <v>703</v>
      </c>
      <c r="G410" s="1" t="s">
        <v>704</v>
      </c>
      <c r="H410" s="228">
        <v>46196</v>
      </c>
      <c r="I410" s="1" t="s">
        <v>1920</v>
      </c>
      <c r="J410" s="1" t="s">
        <v>3932</v>
      </c>
      <c r="K410" s="1" t="s">
        <v>3933</v>
      </c>
      <c r="L410" s="1" t="s">
        <v>705</v>
      </c>
      <c r="M410" s="1" t="s">
        <v>706</v>
      </c>
      <c r="N410" s="1" t="s">
        <v>196</v>
      </c>
      <c r="O410" s="1" t="s">
        <v>196</v>
      </c>
      <c r="P410" s="1" t="s">
        <v>196</v>
      </c>
      <c r="Q410" s="1" t="s">
        <v>196</v>
      </c>
      <c r="R410" s="229">
        <v>0</v>
      </c>
      <c r="S410" s="229">
        <v>0.66249999999999998</v>
      </c>
      <c r="T410" s="1" t="s">
        <v>707</v>
      </c>
      <c r="U410" s="1" t="s">
        <v>196</v>
      </c>
      <c r="V410" s="1" t="s">
        <v>196</v>
      </c>
      <c r="W410" s="1" t="s">
        <v>196</v>
      </c>
      <c r="X410" s="1" t="s">
        <v>196</v>
      </c>
      <c r="Y410" s="1" t="s">
        <v>196</v>
      </c>
      <c r="Z410" s="1" t="s">
        <v>196</v>
      </c>
      <c r="AA410" s="1" t="s">
        <v>718</v>
      </c>
      <c r="AB410" s="1" t="s">
        <v>708</v>
      </c>
      <c r="AC410" s="1" t="s">
        <v>3934</v>
      </c>
      <c r="AD410" s="1" t="s">
        <v>3935</v>
      </c>
      <c r="AE410" s="1" t="s">
        <v>966</v>
      </c>
      <c r="AF410" s="1" t="s">
        <v>276</v>
      </c>
      <c r="AG410" s="1" t="s">
        <v>93</v>
      </c>
      <c r="AH410" s="1" t="s">
        <v>14</v>
      </c>
      <c r="AI410" s="1" t="s">
        <v>967</v>
      </c>
      <c r="AJ410" s="1" t="s">
        <v>276</v>
      </c>
      <c r="AK410" s="1" t="s">
        <v>93</v>
      </c>
      <c r="AL410" s="1" t="s">
        <v>14</v>
      </c>
      <c r="AM410" s="1">
        <v>12000</v>
      </c>
      <c r="AN410" s="1">
        <v>6000</v>
      </c>
      <c r="AO410" s="1">
        <v>6000</v>
      </c>
      <c r="AP410" s="1">
        <v>6000</v>
      </c>
      <c r="AQ410" s="1">
        <v>12000</v>
      </c>
      <c r="AR410" s="228">
        <v>46196</v>
      </c>
      <c r="AS410" s="228">
        <v>46198</v>
      </c>
      <c r="AT410" s="228">
        <v>46196</v>
      </c>
      <c r="AU410" s="228">
        <v>46196</v>
      </c>
      <c r="AV410" s="1" t="s">
        <v>704</v>
      </c>
      <c r="AW410" s="1" t="s">
        <v>196</v>
      </c>
      <c r="AX410" s="1" t="s">
        <v>196</v>
      </c>
      <c r="AY410" s="1" t="s">
        <v>710</v>
      </c>
      <c r="AZ410" s="1" t="s">
        <v>711</v>
      </c>
      <c r="BA410" s="1" t="s">
        <v>196</v>
      </c>
      <c r="BB410" s="228">
        <v>46198</v>
      </c>
      <c r="BC410" s="228">
        <v>46198</v>
      </c>
      <c r="BD410" s="1" t="s">
        <v>712</v>
      </c>
      <c r="BE410" s="228">
        <v>46196</v>
      </c>
      <c r="BF410" s="1" t="s">
        <v>712</v>
      </c>
      <c r="BG410" s="228">
        <v>46196</v>
      </c>
      <c r="BH410" s="1">
        <v>6000</v>
      </c>
      <c r="BI410" s="1">
        <v>12000</v>
      </c>
      <c r="BJ410" s="1" t="s">
        <v>986</v>
      </c>
      <c r="BK410" s="1" t="s">
        <v>196</v>
      </c>
      <c r="BL410" s="1" t="s">
        <v>196</v>
      </c>
      <c r="BM410" s="1" t="s">
        <v>196</v>
      </c>
      <c r="BN410" s="1" t="s">
        <v>196</v>
      </c>
      <c r="BO410" s="1" t="s">
        <v>196</v>
      </c>
      <c r="BP410" s="1" t="s">
        <v>196</v>
      </c>
      <c r="BQ410" s="1" t="s">
        <v>196</v>
      </c>
      <c r="BR410" s="1" t="s">
        <v>196</v>
      </c>
      <c r="BS410" s="1" t="s">
        <v>196</v>
      </c>
      <c r="BT410" s="1" t="s">
        <v>966</v>
      </c>
      <c r="BU410" s="1" t="s">
        <v>196</v>
      </c>
      <c r="BV410" s="1" t="s">
        <v>196</v>
      </c>
      <c r="BW410" s="1" t="s">
        <v>196</v>
      </c>
      <c r="BX410" s="1" t="s">
        <v>196</v>
      </c>
      <c r="BY410" s="1" t="s">
        <v>196</v>
      </c>
      <c r="BZ410" s="1" t="s">
        <v>196</v>
      </c>
      <c r="CA410" s="1" t="s">
        <v>196</v>
      </c>
      <c r="CB410" s="1" t="s">
        <v>196</v>
      </c>
      <c r="CC410" s="1" t="s">
        <v>196</v>
      </c>
      <c r="CD410" s="1" t="s">
        <v>968</v>
      </c>
      <c r="CE410" s="1" t="s">
        <v>196</v>
      </c>
      <c r="CF410" s="1" t="s">
        <v>196</v>
      </c>
      <c r="CG410" s="1" t="s">
        <v>196</v>
      </c>
      <c r="CH410" s="1" t="s">
        <v>196</v>
      </c>
      <c r="CI410" s="1" t="s">
        <v>196</v>
      </c>
      <c r="CJ410" s="1" t="s">
        <v>196</v>
      </c>
      <c r="CK410" s="1" t="s">
        <v>196</v>
      </c>
      <c r="CL410" s="1" t="s">
        <v>196</v>
      </c>
      <c r="CM410" s="1" t="s">
        <v>196</v>
      </c>
      <c r="CN410" s="1" t="s">
        <v>967</v>
      </c>
      <c r="CO410" s="1" t="s">
        <v>196</v>
      </c>
      <c r="CP410" s="1" t="s">
        <v>196</v>
      </c>
      <c r="CQ410" s="1" t="s">
        <v>196</v>
      </c>
      <c r="CR410" s="1" t="s">
        <v>196</v>
      </c>
      <c r="CS410" s="1" t="s">
        <v>196</v>
      </c>
      <c r="CT410" s="1" t="s">
        <v>196</v>
      </c>
      <c r="CU410" s="1" t="s">
        <v>196</v>
      </c>
      <c r="CV410" s="1" t="s">
        <v>196</v>
      </c>
      <c r="CW410" s="1" t="s">
        <v>196</v>
      </c>
      <c r="CX410" s="1" t="s">
        <v>3221</v>
      </c>
      <c r="CY410" s="1" t="s">
        <v>3222</v>
      </c>
      <c r="CZ410" s="1" t="s">
        <v>3222</v>
      </c>
      <c r="DA410" s="1" t="s">
        <v>3225</v>
      </c>
      <c r="DB410" s="1" t="s">
        <v>3936</v>
      </c>
      <c r="DC410" s="1" t="s">
        <v>708</v>
      </c>
      <c r="DD410" s="1" t="s">
        <v>718</v>
      </c>
      <c r="DE410" s="1" t="s">
        <v>707</v>
      </c>
      <c r="DF410" s="1" t="s">
        <v>705</v>
      </c>
      <c r="DG410" s="1" t="s">
        <v>706</v>
      </c>
    </row>
    <row r="411" spans="1:111">
      <c r="A411" s="232" t="s">
        <v>4537</v>
      </c>
      <c r="B411" s="1" t="s">
        <v>699</v>
      </c>
      <c r="C411" s="1" t="s">
        <v>700</v>
      </c>
      <c r="D411" s="1" t="s">
        <v>701</v>
      </c>
      <c r="E411" s="1" t="s">
        <v>702</v>
      </c>
      <c r="F411" s="1" t="s">
        <v>703</v>
      </c>
      <c r="G411" s="1" t="s">
        <v>704</v>
      </c>
      <c r="H411" s="228">
        <v>46196</v>
      </c>
      <c r="I411" s="1" t="s">
        <v>1921</v>
      </c>
      <c r="J411" s="1" t="s">
        <v>3924</v>
      </c>
      <c r="K411" s="1" t="s">
        <v>3937</v>
      </c>
      <c r="L411" s="1" t="s">
        <v>705</v>
      </c>
      <c r="M411" s="1" t="s">
        <v>706</v>
      </c>
      <c r="N411" s="1" t="s">
        <v>196</v>
      </c>
      <c r="O411" s="1" t="s">
        <v>196</v>
      </c>
      <c r="P411" s="1" t="s">
        <v>196</v>
      </c>
      <c r="Q411" s="1" t="s">
        <v>196</v>
      </c>
      <c r="R411" s="229">
        <v>0</v>
      </c>
      <c r="S411" s="229">
        <v>0.75</v>
      </c>
      <c r="T411" s="1" t="s">
        <v>718</v>
      </c>
      <c r="U411" s="1" t="s">
        <v>705</v>
      </c>
      <c r="V411" s="1" t="s">
        <v>706</v>
      </c>
      <c r="W411" s="1" t="s">
        <v>196</v>
      </c>
      <c r="X411" s="1" t="s">
        <v>196</v>
      </c>
      <c r="Y411" s="1" t="s">
        <v>196</v>
      </c>
      <c r="Z411" s="1" t="s">
        <v>196</v>
      </c>
      <c r="AA411" s="1" t="s">
        <v>726</v>
      </c>
      <c r="AB411" s="1" t="s">
        <v>707</v>
      </c>
      <c r="AC411" s="1" t="s">
        <v>994</v>
      </c>
      <c r="AD411" s="1" t="s">
        <v>2052</v>
      </c>
      <c r="AE411" s="1" t="s">
        <v>755</v>
      </c>
      <c r="AF411" s="1" t="s">
        <v>276</v>
      </c>
      <c r="AG411" s="1" t="s">
        <v>80</v>
      </c>
      <c r="AH411" s="1" t="s">
        <v>14</v>
      </c>
      <c r="AI411" s="1" t="s">
        <v>756</v>
      </c>
      <c r="AJ411" s="1" t="s">
        <v>276</v>
      </c>
      <c r="AK411" s="1" t="s">
        <v>80</v>
      </c>
      <c r="AL411" s="1" t="s">
        <v>14</v>
      </c>
      <c r="AM411" s="1">
        <v>20000</v>
      </c>
      <c r="AN411" s="1">
        <v>10000</v>
      </c>
      <c r="AO411" s="1">
        <v>1800</v>
      </c>
      <c r="AP411" s="1">
        <v>2000</v>
      </c>
      <c r="AQ411" s="1">
        <v>4000</v>
      </c>
      <c r="AR411" s="228">
        <v>46195</v>
      </c>
      <c r="AS411" s="228">
        <v>46202</v>
      </c>
      <c r="AT411" s="228">
        <v>46195</v>
      </c>
      <c r="AU411" s="228">
        <v>46198</v>
      </c>
      <c r="AV411" s="1" t="s">
        <v>704</v>
      </c>
      <c r="AW411" s="1" t="s">
        <v>196</v>
      </c>
      <c r="AX411" s="1" t="s">
        <v>196</v>
      </c>
      <c r="AY411" s="1" t="s">
        <v>710</v>
      </c>
      <c r="AZ411" s="1" t="s">
        <v>711</v>
      </c>
      <c r="BA411" s="1" t="s">
        <v>196</v>
      </c>
      <c r="BB411" s="228">
        <v>46202</v>
      </c>
      <c r="BC411" s="228">
        <v>46202</v>
      </c>
      <c r="BD411" s="1" t="s">
        <v>712</v>
      </c>
      <c r="BE411" s="228">
        <v>46198</v>
      </c>
      <c r="BF411" s="1" t="s">
        <v>712</v>
      </c>
      <c r="BG411" s="228">
        <v>46198</v>
      </c>
      <c r="BH411" s="1">
        <v>10000</v>
      </c>
      <c r="BI411" s="1">
        <v>20000</v>
      </c>
      <c r="BJ411" s="1" t="s">
        <v>757</v>
      </c>
      <c r="BK411" s="1" t="s">
        <v>196</v>
      </c>
      <c r="BL411" s="1" t="s">
        <v>196</v>
      </c>
      <c r="BM411" s="1" t="s">
        <v>196</v>
      </c>
      <c r="BN411" s="1" t="s">
        <v>196</v>
      </c>
      <c r="BO411" s="1" t="s">
        <v>196</v>
      </c>
      <c r="BP411" s="1" t="s">
        <v>196</v>
      </c>
      <c r="BQ411" s="1" t="s">
        <v>196</v>
      </c>
      <c r="BR411" s="1" t="s">
        <v>196</v>
      </c>
      <c r="BS411" s="1" t="s">
        <v>196</v>
      </c>
      <c r="BT411" s="1" t="s">
        <v>755</v>
      </c>
      <c r="BU411" s="1" t="s">
        <v>196</v>
      </c>
      <c r="BV411" s="1" t="s">
        <v>196</v>
      </c>
      <c r="BW411" s="1" t="s">
        <v>196</v>
      </c>
      <c r="BX411" s="1" t="s">
        <v>196</v>
      </c>
      <c r="BY411" s="1" t="s">
        <v>196</v>
      </c>
      <c r="BZ411" s="1" t="s">
        <v>196</v>
      </c>
      <c r="CA411" s="1" t="s">
        <v>196</v>
      </c>
      <c r="CB411" s="1" t="s">
        <v>196</v>
      </c>
      <c r="CC411" s="1" t="s">
        <v>196</v>
      </c>
      <c r="CD411" s="1" t="s">
        <v>758</v>
      </c>
      <c r="CE411" s="1" t="s">
        <v>196</v>
      </c>
      <c r="CF411" s="1" t="s">
        <v>196</v>
      </c>
      <c r="CG411" s="1" t="s">
        <v>196</v>
      </c>
      <c r="CH411" s="1" t="s">
        <v>196</v>
      </c>
      <c r="CI411" s="1" t="s">
        <v>196</v>
      </c>
      <c r="CJ411" s="1" t="s">
        <v>196</v>
      </c>
      <c r="CK411" s="1" t="s">
        <v>196</v>
      </c>
      <c r="CL411" s="1" t="s">
        <v>196</v>
      </c>
      <c r="CM411" s="1" t="s">
        <v>196</v>
      </c>
      <c r="CN411" s="1" t="s">
        <v>756</v>
      </c>
      <c r="CO411" s="1" t="s">
        <v>196</v>
      </c>
      <c r="CP411" s="1" t="s">
        <v>196</v>
      </c>
      <c r="CQ411" s="1" t="s">
        <v>196</v>
      </c>
      <c r="CR411" s="1" t="s">
        <v>196</v>
      </c>
      <c r="CS411" s="1" t="s">
        <v>196</v>
      </c>
      <c r="CT411" s="1" t="s">
        <v>196</v>
      </c>
      <c r="CU411" s="1" t="s">
        <v>196</v>
      </c>
      <c r="CV411" s="1" t="s">
        <v>196</v>
      </c>
      <c r="CW411" s="1" t="s">
        <v>196</v>
      </c>
      <c r="CX411" s="1" t="s">
        <v>3221</v>
      </c>
      <c r="CY411" s="1" t="s">
        <v>3222</v>
      </c>
      <c r="CZ411" s="1" t="s">
        <v>3222</v>
      </c>
      <c r="DA411" s="1" t="s">
        <v>3936</v>
      </c>
      <c r="DB411" s="1" t="s">
        <v>3237</v>
      </c>
      <c r="DC411" s="1" t="s">
        <v>707</v>
      </c>
      <c r="DD411" s="1" t="s">
        <v>726</v>
      </c>
      <c r="DE411" s="1" t="s">
        <v>718</v>
      </c>
      <c r="DF411" s="1" t="s">
        <v>705</v>
      </c>
      <c r="DG411" s="1" t="s">
        <v>706</v>
      </c>
    </row>
    <row r="412" spans="1:111">
      <c r="A412" s="232" t="s">
        <v>4537</v>
      </c>
      <c r="B412" s="1" t="s">
        <v>699</v>
      </c>
      <c r="C412" s="1" t="s">
        <v>700</v>
      </c>
      <c r="D412" s="1" t="s">
        <v>701</v>
      </c>
      <c r="E412" s="1" t="s">
        <v>702</v>
      </c>
      <c r="F412" s="1" t="s">
        <v>784</v>
      </c>
      <c r="G412" s="1" t="s">
        <v>279</v>
      </c>
      <c r="H412" s="228">
        <v>46196</v>
      </c>
      <c r="I412" s="1" t="s">
        <v>537</v>
      </c>
      <c r="J412" s="1" t="s">
        <v>3930</v>
      </c>
      <c r="K412" s="1" t="s">
        <v>3951</v>
      </c>
      <c r="L412" s="1" t="s">
        <v>705</v>
      </c>
      <c r="M412" s="1" t="s">
        <v>706</v>
      </c>
      <c r="N412" s="1" t="s">
        <v>196</v>
      </c>
      <c r="O412" s="1" t="s">
        <v>196</v>
      </c>
      <c r="P412" s="1" t="s">
        <v>196</v>
      </c>
      <c r="Q412" s="1" t="s">
        <v>196</v>
      </c>
      <c r="R412" s="229">
        <v>0</v>
      </c>
      <c r="S412" s="229">
        <v>0.70833333333333337</v>
      </c>
      <c r="T412" s="1" t="s">
        <v>707</v>
      </c>
      <c r="U412" s="1" t="s">
        <v>196</v>
      </c>
      <c r="V412" s="1" t="s">
        <v>196</v>
      </c>
      <c r="W412" s="1" t="s">
        <v>196</v>
      </c>
      <c r="X412" s="1" t="s">
        <v>196</v>
      </c>
      <c r="Y412" s="1" t="s">
        <v>196</v>
      </c>
      <c r="Z412" s="1" t="s">
        <v>196</v>
      </c>
      <c r="AA412" s="1" t="s">
        <v>707</v>
      </c>
      <c r="AB412" s="1" t="s">
        <v>707</v>
      </c>
      <c r="AC412" s="1" t="s">
        <v>707</v>
      </c>
      <c r="AD412" s="1" t="s">
        <v>707</v>
      </c>
      <c r="AE412" s="1" t="s">
        <v>3818</v>
      </c>
      <c r="AF412" s="1" t="s">
        <v>276</v>
      </c>
      <c r="AG412" s="1" t="s">
        <v>3814</v>
      </c>
      <c r="AH412" s="1" t="s">
        <v>14</v>
      </c>
      <c r="AI412" s="1" t="s">
        <v>3818</v>
      </c>
      <c r="AJ412" s="1" t="s">
        <v>276</v>
      </c>
      <c r="AK412" s="1" t="s">
        <v>3814</v>
      </c>
      <c r="AL412" s="1" t="s">
        <v>14</v>
      </c>
      <c r="AM412" s="1">
        <v>100</v>
      </c>
      <c r="AN412" s="1">
        <v>100</v>
      </c>
      <c r="AO412" s="1">
        <v>0</v>
      </c>
      <c r="AP412" s="1">
        <v>0</v>
      </c>
      <c r="AQ412" s="1">
        <v>100</v>
      </c>
      <c r="AR412" s="228">
        <v>46189</v>
      </c>
      <c r="AS412" s="228">
        <v>46192</v>
      </c>
      <c r="AT412" s="228">
        <v>46190</v>
      </c>
      <c r="AU412" s="228">
        <v>46190</v>
      </c>
      <c r="AV412" s="1" t="s">
        <v>3815</v>
      </c>
      <c r="AW412" s="1" t="s">
        <v>196</v>
      </c>
      <c r="AX412" s="1" t="s">
        <v>3816</v>
      </c>
      <c r="AY412" s="1" t="s">
        <v>710</v>
      </c>
      <c r="AZ412" s="1" t="s">
        <v>711</v>
      </c>
      <c r="BA412" s="1" t="s">
        <v>196</v>
      </c>
      <c r="BB412" s="228">
        <v>46192</v>
      </c>
      <c r="BC412" s="228">
        <v>46192</v>
      </c>
      <c r="BD412" s="1" t="s">
        <v>712</v>
      </c>
      <c r="BE412" s="228">
        <v>46196</v>
      </c>
      <c r="BF412" s="1" t="s">
        <v>712</v>
      </c>
      <c r="BG412" s="228">
        <v>46196</v>
      </c>
      <c r="BH412" s="1">
        <v>100</v>
      </c>
      <c r="BI412" s="1">
        <v>100</v>
      </c>
      <c r="BJ412" s="1" t="s">
        <v>1960</v>
      </c>
      <c r="BK412" s="1" t="s">
        <v>196</v>
      </c>
      <c r="BL412" s="1" t="s">
        <v>196</v>
      </c>
      <c r="BM412" s="1" t="s">
        <v>196</v>
      </c>
      <c r="BN412" s="1" t="s">
        <v>196</v>
      </c>
      <c r="BO412" s="1" t="s">
        <v>196</v>
      </c>
      <c r="BP412" s="1" t="s">
        <v>196</v>
      </c>
      <c r="BQ412" s="1" t="s">
        <v>196</v>
      </c>
      <c r="BR412" s="1" t="s">
        <v>196</v>
      </c>
      <c r="BS412" s="1" t="s">
        <v>196</v>
      </c>
      <c r="BT412" s="1" t="s">
        <v>3818</v>
      </c>
      <c r="BU412" s="1" t="s">
        <v>196</v>
      </c>
      <c r="BV412" s="1" t="s">
        <v>196</v>
      </c>
      <c r="BW412" s="1" t="s">
        <v>196</v>
      </c>
      <c r="BX412" s="1" t="s">
        <v>196</v>
      </c>
      <c r="BY412" s="1" t="s">
        <v>196</v>
      </c>
      <c r="BZ412" s="1" t="s">
        <v>196</v>
      </c>
      <c r="CA412" s="1" t="s">
        <v>196</v>
      </c>
      <c r="CB412" s="1" t="s">
        <v>196</v>
      </c>
      <c r="CC412" s="1" t="s">
        <v>196</v>
      </c>
      <c r="CD412" s="1" t="s">
        <v>2051</v>
      </c>
      <c r="CE412" s="1" t="s">
        <v>196</v>
      </c>
      <c r="CF412" s="1" t="s">
        <v>196</v>
      </c>
      <c r="CG412" s="1" t="s">
        <v>196</v>
      </c>
      <c r="CH412" s="1" t="s">
        <v>196</v>
      </c>
      <c r="CI412" s="1" t="s">
        <v>196</v>
      </c>
      <c r="CJ412" s="1" t="s">
        <v>196</v>
      </c>
      <c r="CK412" s="1" t="s">
        <v>196</v>
      </c>
      <c r="CL412" s="1" t="s">
        <v>196</v>
      </c>
      <c r="CM412" s="1" t="s">
        <v>196</v>
      </c>
      <c r="CN412" s="1" t="s">
        <v>3818</v>
      </c>
      <c r="CO412" s="1" t="s">
        <v>196</v>
      </c>
      <c r="CP412" s="1" t="s">
        <v>196</v>
      </c>
      <c r="CQ412" s="1" t="s">
        <v>196</v>
      </c>
      <c r="CR412" s="1" t="s">
        <v>196</v>
      </c>
      <c r="CS412" s="1" t="s">
        <v>196</v>
      </c>
      <c r="CT412" s="1" t="s">
        <v>196</v>
      </c>
      <c r="CU412" s="1" t="s">
        <v>196</v>
      </c>
      <c r="CV412" s="1" t="s">
        <v>196</v>
      </c>
      <c r="CW412" s="1" t="s">
        <v>196</v>
      </c>
      <c r="CX412" s="1" t="s">
        <v>3221</v>
      </c>
      <c r="CY412" s="1" t="s">
        <v>3222</v>
      </c>
      <c r="CZ412" s="1" t="s">
        <v>3222</v>
      </c>
      <c r="DA412" s="1" t="s">
        <v>3224</v>
      </c>
      <c r="DB412" s="1" t="s">
        <v>3224</v>
      </c>
      <c r="DC412" s="1" t="s">
        <v>707</v>
      </c>
      <c r="DD412" s="1" t="s">
        <v>707</v>
      </c>
      <c r="DE412" s="1" t="s">
        <v>707</v>
      </c>
      <c r="DF412" s="1" t="s">
        <v>705</v>
      </c>
      <c r="DG412" s="1" t="s">
        <v>706</v>
      </c>
    </row>
    <row r="413" spans="1:111">
      <c r="A413" s="232" t="s">
        <v>4537</v>
      </c>
      <c r="B413" s="1" t="s">
        <v>699</v>
      </c>
      <c r="C413" s="1" t="s">
        <v>700</v>
      </c>
      <c r="D413" s="1" t="s">
        <v>785</v>
      </c>
      <c r="E413" s="1" t="s">
        <v>786</v>
      </c>
      <c r="F413" s="1" t="s">
        <v>787</v>
      </c>
      <c r="G413" s="1" t="s">
        <v>36</v>
      </c>
      <c r="H413" s="228">
        <v>46196</v>
      </c>
      <c r="I413" s="1" t="s">
        <v>2045</v>
      </c>
      <c r="J413" s="1" t="s">
        <v>4035</v>
      </c>
      <c r="K413" s="1" t="s">
        <v>4036</v>
      </c>
      <c r="L413" s="1" t="s">
        <v>788</v>
      </c>
      <c r="M413" s="1" t="s">
        <v>789</v>
      </c>
      <c r="N413" s="1" t="s">
        <v>776</v>
      </c>
      <c r="O413" s="1" t="s">
        <v>777</v>
      </c>
      <c r="P413" s="1" t="s">
        <v>196</v>
      </c>
      <c r="Q413" s="1" t="s">
        <v>196</v>
      </c>
      <c r="R413" s="229">
        <v>0</v>
      </c>
      <c r="S413" s="229">
        <v>0.47916666666666669</v>
      </c>
      <c r="T413" s="1" t="s">
        <v>707</v>
      </c>
      <c r="U413" s="1" t="s">
        <v>196</v>
      </c>
      <c r="V413" s="1" t="s">
        <v>196</v>
      </c>
      <c r="W413" s="1" t="s">
        <v>196</v>
      </c>
      <c r="X413" s="1" t="s">
        <v>196</v>
      </c>
      <c r="Y413" s="1" t="s">
        <v>196</v>
      </c>
      <c r="Z413" s="1" t="s">
        <v>196</v>
      </c>
      <c r="AA413" s="1" t="s">
        <v>744</v>
      </c>
      <c r="AB413" s="1" t="s">
        <v>707</v>
      </c>
      <c r="AC413" s="1" t="s">
        <v>737</v>
      </c>
      <c r="AD413" s="1" t="s">
        <v>4037</v>
      </c>
      <c r="AE413" s="1" t="s">
        <v>4038</v>
      </c>
      <c r="AF413" s="1" t="s">
        <v>276</v>
      </c>
      <c r="AG413" s="1" t="s">
        <v>196</v>
      </c>
      <c r="AH413" s="1" t="s">
        <v>196</v>
      </c>
      <c r="AI413" s="1" t="s">
        <v>4039</v>
      </c>
      <c r="AJ413" s="1" t="s">
        <v>276</v>
      </c>
      <c r="AK413" s="1" t="s">
        <v>196</v>
      </c>
      <c r="AL413" s="1" t="s">
        <v>196</v>
      </c>
      <c r="AM413" s="1">
        <v>3</v>
      </c>
      <c r="AN413" s="1">
        <v>3</v>
      </c>
      <c r="AO413" s="1">
        <v>3</v>
      </c>
      <c r="AP413" s="1">
        <v>3</v>
      </c>
      <c r="AQ413" s="1">
        <v>3</v>
      </c>
      <c r="AR413" s="228">
        <v>46196</v>
      </c>
      <c r="AS413" s="228">
        <v>46196</v>
      </c>
      <c r="AT413" s="228">
        <v>46196</v>
      </c>
      <c r="AU413" s="228">
        <v>46196</v>
      </c>
      <c r="AV413" s="1" t="s">
        <v>36</v>
      </c>
      <c r="AW413" s="1" t="s">
        <v>196</v>
      </c>
      <c r="AX413" s="1" t="s">
        <v>196</v>
      </c>
      <c r="AY413" s="1" t="s">
        <v>764</v>
      </c>
      <c r="AZ413" s="1" t="s">
        <v>765</v>
      </c>
      <c r="BA413" s="1" t="s">
        <v>196</v>
      </c>
      <c r="BB413" s="228">
        <v>46196</v>
      </c>
      <c r="BC413" s="228">
        <v>46196</v>
      </c>
      <c r="BD413" s="1" t="s">
        <v>712</v>
      </c>
      <c r="BE413" s="228">
        <v>46196</v>
      </c>
      <c r="BF413" s="1" t="s">
        <v>712</v>
      </c>
      <c r="BG413" s="228">
        <v>46196</v>
      </c>
      <c r="BH413" s="1">
        <v>3</v>
      </c>
      <c r="BI413" s="1">
        <v>3</v>
      </c>
      <c r="BJ413" s="1" t="s">
        <v>2060</v>
      </c>
      <c r="BK413" s="1" t="s">
        <v>196</v>
      </c>
      <c r="BL413" s="1" t="s">
        <v>196</v>
      </c>
      <c r="BM413" s="1" t="s">
        <v>196</v>
      </c>
      <c r="BN413" s="1" t="s">
        <v>196</v>
      </c>
      <c r="BO413" s="1" t="s">
        <v>196</v>
      </c>
      <c r="BP413" s="1" t="s">
        <v>196</v>
      </c>
      <c r="BQ413" s="1" t="s">
        <v>196</v>
      </c>
      <c r="BR413" s="1" t="s">
        <v>196</v>
      </c>
      <c r="BS413" s="1" t="s">
        <v>196</v>
      </c>
      <c r="BT413" s="1" t="s">
        <v>4038</v>
      </c>
      <c r="BU413" s="1" t="s">
        <v>196</v>
      </c>
      <c r="BV413" s="1" t="s">
        <v>196</v>
      </c>
      <c r="BW413" s="1" t="s">
        <v>196</v>
      </c>
      <c r="BX413" s="1" t="s">
        <v>196</v>
      </c>
      <c r="BY413" s="1" t="s">
        <v>196</v>
      </c>
      <c r="BZ413" s="1" t="s">
        <v>196</v>
      </c>
      <c r="CA413" s="1" t="s">
        <v>196</v>
      </c>
      <c r="CB413" s="1" t="s">
        <v>196</v>
      </c>
      <c r="CC413" s="1" t="s">
        <v>196</v>
      </c>
      <c r="CD413" s="1" t="s">
        <v>2061</v>
      </c>
      <c r="CE413" s="1" t="s">
        <v>196</v>
      </c>
      <c r="CF413" s="1" t="s">
        <v>196</v>
      </c>
      <c r="CG413" s="1" t="s">
        <v>196</v>
      </c>
      <c r="CH413" s="1" t="s">
        <v>196</v>
      </c>
      <c r="CI413" s="1" t="s">
        <v>196</v>
      </c>
      <c r="CJ413" s="1" t="s">
        <v>196</v>
      </c>
      <c r="CK413" s="1" t="s">
        <v>196</v>
      </c>
      <c r="CL413" s="1" t="s">
        <v>196</v>
      </c>
      <c r="CM413" s="1" t="s">
        <v>196</v>
      </c>
      <c r="CN413" s="1" t="s">
        <v>4039</v>
      </c>
      <c r="CO413" s="1" t="s">
        <v>196</v>
      </c>
      <c r="CP413" s="1" t="s">
        <v>196</v>
      </c>
      <c r="CQ413" s="1" t="s">
        <v>196</v>
      </c>
      <c r="CR413" s="1" t="s">
        <v>196</v>
      </c>
      <c r="CS413" s="1" t="s">
        <v>196</v>
      </c>
      <c r="CT413" s="1" t="s">
        <v>196</v>
      </c>
      <c r="CU413" s="1" t="s">
        <v>196</v>
      </c>
      <c r="CV413" s="1" t="s">
        <v>196</v>
      </c>
      <c r="CW413" s="1" t="s">
        <v>196</v>
      </c>
      <c r="CX413" s="1" t="s">
        <v>3221</v>
      </c>
      <c r="CY413" s="1" t="s">
        <v>3222</v>
      </c>
      <c r="CZ413" s="1" t="s">
        <v>3222</v>
      </c>
      <c r="DA413" s="1" t="s">
        <v>3254</v>
      </c>
      <c r="DB413" s="1" t="s">
        <v>3277</v>
      </c>
      <c r="DC413" s="1" t="s">
        <v>707</v>
      </c>
      <c r="DD413" s="1" t="s">
        <v>744</v>
      </c>
      <c r="DE413" s="1" t="s">
        <v>707</v>
      </c>
      <c r="DF413" s="1" t="s">
        <v>788</v>
      </c>
      <c r="DG413" s="1" t="s">
        <v>789</v>
      </c>
    </row>
    <row r="414" spans="1:111">
      <c r="A414" s="232" t="s">
        <v>4537</v>
      </c>
      <c r="B414" s="1" t="s">
        <v>699</v>
      </c>
      <c r="C414" s="1" t="s">
        <v>700</v>
      </c>
      <c r="D414" s="1" t="s">
        <v>785</v>
      </c>
      <c r="E414" s="1" t="s">
        <v>786</v>
      </c>
      <c r="F414" s="1" t="s">
        <v>787</v>
      </c>
      <c r="G414" s="1" t="s">
        <v>36</v>
      </c>
      <c r="H414" s="228">
        <v>46196</v>
      </c>
      <c r="I414" s="1" t="s">
        <v>2059</v>
      </c>
      <c r="J414" s="1" t="s">
        <v>4031</v>
      </c>
      <c r="K414" s="1" t="s">
        <v>4040</v>
      </c>
      <c r="L414" s="1" t="s">
        <v>788</v>
      </c>
      <c r="M414" s="1" t="s">
        <v>789</v>
      </c>
      <c r="N414" s="1" t="s">
        <v>776</v>
      </c>
      <c r="O414" s="1" t="s">
        <v>777</v>
      </c>
      <c r="P414" s="1" t="s">
        <v>196</v>
      </c>
      <c r="Q414" s="1" t="s">
        <v>196</v>
      </c>
      <c r="R414" s="229">
        <v>0</v>
      </c>
      <c r="S414" s="229">
        <v>0.46875</v>
      </c>
      <c r="T414" s="1" t="s">
        <v>707</v>
      </c>
      <c r="U414" s="1" t="s">
        <v>196</v>
      </c>
      <c r="V414" s="1" t="s">
        <v>196</v>
      </c>
      <c r="W414" s="1" t="s">
        <v>196</v>
      </c>
      <c r="X414" s="1" t="s">
        <v>196</v>
      </c>
      <c r="Y414" s="1" t="s">
        <v>196</v>
      </c>
      <c r="Z414" s="1" t="s">
        <v>196</v>
      </c>
      <c r="AA414" s="1" t="s">
        <v>754</v>
      </c>
      <c r="AB414" s="1" t="s">
        <v>707</v>
      </c>
      <c r="AC414" s="1" t="s">
        <v>1059</v>
      </c>
      <c r="AD414" s="1" t="s">
        <v>4041</v>
      </c>
      <c r="AE414" s="1" t="s">
        <v>878</v>
      </c>
      <c r="AF414" s="1" t="s">
        <v>276</v>
      </c>
      <c r="AG414" s="1" t="s">
        <v>196</v>
      </c>
      <c r="AH414" s="1" t="s">
        <v>105</v>
      </c>
      <c r="AI414" s="1" t="s">
        <v>906</v>
      </c>
      <c r="AJ414" s="1" t="s">
        <v>276</v>
      </c>
      <c r="AK414" s="1" t="s">
        <v>196</v>
      </c>
      <c r="AL414" s="1" t="s">
        <v>122</v>
      </c>
      <c r="AM414" s="1">
        <v>6000</v>
      </c>
      <c r="AN414" s="1">
        <v>6000</v>
      </c>
      <c r="AO414" s="1">
        <v>2700</v>
      </c>
      <c r="AP414" s="1">
        <v>2700</v>
      </c>
      <c r="AQ414" s="1">
        <v>2700</v>
      </c>
      <c r="AR414" s="228">
        <v>46195</v>
      </c>
      <c r="AS414" s="228">
        <v>46206</v>
      </c>
      <c r="AT414" s="228">
        <v>46195</v>
      </c>
      <c r="AU414" s="228">
        <v>46196</v>
      </c>
      <c r="AV414" s="1" t="s">
        <v>491</v>
      </c>
      <c r="AW414" s="1" t="s">
        <v>196</v>
      </c>
      <c r="AX414" s="1" t="s">
        <v>196</v>
      </c>
      <c r="AY414" s="1" t="s">
        <v>710</v>
      </c>
      <c r="AZ414" s="1" t="s">
        <v>711</v>
      </c>
      <c r="BA414" s="1" t="s">
        <v>196</v>
      </c>
      <c r="BB414" s="228">
        <v>46206</v>
      </c>
      <c r="BC414" s="228">
        <v>46206</v>
      </c>
      <c r="BD414" s="1" t="s">
        <v>712</v>
      </c>
      <c r="BE414" s="228">
        <v>46196</v>
      </c>
      <c r="BF414" s="1" t="s">
        <v>712</v>
      </c>
      <c r="BG414" s="228">
        <v>46199</v>
      </c>
      <c r="BH414" s="1">
        <v>6000</v>
      </c>
      <c r="BI414" s="1">
        <v>6000</v>
      </c>
      <c r="BJ414" s="1" t="s">
        <v>879</v>
      </c>
      <c r="BK414" s="1" t="s">
        <v>196</v>
      </c>
      <c r="BL414" s="1" t="s">
        <v>196</v>
      </c>
      <c r="BM414" s="1" t="s">
        <v>196</v>
      </c>
      <c r="BN414" s="1" t="s">
        <v>196</v>
      </c>
      <c r="BO414" s="1" t="s">
        <v>196</v>
      </c>
      <c r="BP414" s="1" t="s">
        <v>196</v>
      </c>
      <c r="BQ414" s="1" t="s">
        <v>196</v>
      </c>
      <c r="BR414" s="1" t="s">
        <v>196</v>
      </c>
      <c r="BS414" s="1" t="s">
        <v>196</v>
      </c>
      <c r="BT414" s="1" t="s">
        <v>878</v>
      </c>
      <c r="BU414" s="1" t="s">
        <v>196</v>
      </c>
      <c r="BV414" s="1" t="s">
        <v>196</v>
      </c>
      <c r="BW414" s="1" t="s">
        <v>196</v>
      </c>
      <c r="BX414" s="1" t="s">
        <v>196</v>
      </c>
      <c r="BY414" s="1" t="s">
        <v>196</v>
      </c>
      <c r="BZ414" s="1" t="s">
        <v>196</v>
      </c>
      <c r="CA414" s="1" t="s">
        <v>196</v>
      </c>
      <c r="CB414" s="1" t="s">
        <v>196</v>
      </c>
      <c r="CC414" s="1" t="s">
        <v>196</v>
      </c>
      <c r="CD414" s="1" t="s">
        <v>907</v>
      </c>
      <c r="CE414" s="1" t="s">
        <v>196</v>
      </c>
      <c r="CF414" s="1" t="s">
        <v>196</v>
      </c>
      <c r="CG414" s="1" t="s">
        <v>196</v>
      </c>
      <c r="CH414" s="1" t="s">
        <v>196</v>
      </c>
      <c r="CI414" s="1" t="s">
        <v>196</v>
      </c>
      <c r="CJ414" s="1" t="s">
        <v>196</v>
      </c>
      <c r="CK414" s="1" t="s">
        <v>196</v>
      </c>
      <c r="CL414" s="1" t="s">
        <v>196</v>
      </c>
      <c r="CM414" s="1" t="s">
        <v>196</v>
      </c>
      <c r="CN414" s="1" t="s">
        <v>906</v>
      </c>
      <c r="CO414" s="1" t="s">
        <v>196</v>
      </c>
      <c r="CP414" s="1" t="s">
        <v>196</v>
      </c>
      <c r="CQ414" s="1" t="s">
        <v>196</v>
      </c>
      <c r="CR414" s="1" t="s">
        <v>196</v>
      </c>
      <c r="CS414" s="1" t="s">
        <v>196</v>
      </c>
      <c r="CT414" s="1" t="s">
        <v>196</v>
      </c>
      <c r="CU414" s="1" t="s">
        <v>196</v>
      </c>
      <c r="CV414" s="1" t="s">
        <v>196</v>
      </c>
      <c r="CW414" s="1" t="s">
        <v>196</v>
      </c>
      <c r="CX414" s="1" t="s">
        <v>3221</v>
      </c>
      <c r="CY414" s="1" t="s">
        <v>3222</v>
      </c>
      <c r="CZ414" s="1" t="s">
        <v>3222</v>
      </c>
      <c r="DA414" s="1" t="s">
        <v>3225</v>
      </c>
      <c r="DB414" s="1" t="s">
        <v>3254</v>
      </c>
      <c r="DC414" s="1" t="s">
        <v>707</v>
      </c>
      <c r="DD414" s="1" t="s">
        <v>754</v>
      </c>
      <c r="DE414" s="1" t="s">
        <v>707</v>
      </c>
      <c r="DF414" s="1" t="s">
        <v>788</v>
      </c>
      <c r="DG414" s="1" t="s">
        <v>789</v>
      </c>
    </row>
    <row r="415" spans="1:111">
      <c r="A415" s="232" t="s">
        <v>4537</v>
      </c>
      <c r="B415" s="1" t="s">
        <v>699</v>
      </c>
      <c r="C415" s="1" t="s">
        <v>700</v>
      </c>
      <c r="D415" s="1" t="s">
        <v>818</v>
      </c>
      <c r="E415" s="1" t="s">
        <v>819</v>
      </c>
      <c r="F415" s="1" t="s">
        <v>820</v>
      </c>
      <c r="G415" s="1" t="s">
        <v>166</v>
      </c>
      <c r="H415" s="228">
        <v>46196</v>
      </c>
      <c r="I415" s="1" t="s">
        <v>2042</v>
      </c>
      <c r="J415" s="1" t="s">
        <v>4121</v>
      </c>
      <c r="K415" s="1" t="s">
        <v>4127</v>
      </c>
      <c r="L415" s="1" t="s">
        <v>796</v>
      </c>
      <c r="M415" s="1" t="s">
        <v>797</v>
      </c>
      <c r="N415" s="1" t="s">
        <v>196</v>
      </c>
      <c r="O415" s="1" t="s">
        <v>196</v>
      </c>
      <c r="P415" s="1" t="s">
        <v>196</v>
      </c>
      <c r="Q415" s="1" t="s">
        <v>196</v>
      </c>
      <c r="R415" s="229">
        <v>0</v>
      </c>
      <c r="S415" s="229">
        <v>0.70833333333333337</v>
      </c>
      <c r="T415" s="1" t="s">
        <v>707</v>
      </c>
      <c r="U415" s="1" t="s">
        <v>196</v>
      </c>
      <c r="V415" s="1" t="s">
        <v>196</v>
      </c>
      <c r="W415" s="1" t="s">
        <v>196</v>
      </c>
      <c r="X415" s="1" t="s">
        <v>196</v>
      </c>
      <c r="Y415" s="1" t="s">
        <v>196</v>
      </c>
      <c r="Z415" s="1" t="s">
        <v>196</v>
      </c>
      <c r="AA415" s="1" t="s">
        <v>707</v>
      </c>
      <c r="AB415" s="1" t="s">
        <v>707</v>
      </c>
      <c r="AC415" s="1" t="s">
        <v>707</v>
      </c>
      <c r="AD415" s="1" t="s">
        <v>707</v>
      </c>
      <c r="AE415" s="1" t="s">
        <v>196</v>
      </c>
      <c r="AF415" s="1" t="s">
        <v>196</v>
      </c>
      <c r="AG415" s="1" t="s">
        <v>196</v>
      </c>
      <c r="AH415" s="1" t="s">
        <v>196</v>
      </c>
      <c r="AI415" s="1" t="s">
        <v>4124</v>
      </c>
      <c r="AJ415" s="1" t="s">
        <v>276</v>
      </c>
      <c r="AK415" s="1" t="s">
        <v>196</v>
      </c>
      <c r="AL415" s="1" t="s">
        <v>122</v>
      </c>
      <c r="AM415" s="1">
        <v>2986</v>
      </c>
      <c r="AN415" s="1">
        <v>3000</v>
      </c>
      <c r="AO415" s="1">
        <v>0</v>
      </c>
      <c r="AP415" s="1">
        <v>0</v>
      </c>
      <c r="AQ415" s="1">
        <v>586</v>
      </c>
      <c r="AR415" s="228">
        <v>46192</v>
      </c>
      <c r="AS415" s="228">
        <v>46197</v>
      </c>
      <c r="AT415" s="228">
        <v>46191</v>
      </c>
      <c r="AU415" s="228">
        <v>46192</v>
      </c>
      <c r="AV415" s="1" t="s">
        <v>166</v>
      </c>
      <c r="AW415" s="1" t="s">
        <v>196</v>
      </c>
      <c r="AX415" s="1" t="s">
        <v>196</v>
      </c>
      <c r="AY415" s="1" t="s">
        <v>710</v>
      </c>
      <c r="AZ415" s="1" t="s">
        <v>711</v>
      </c>
      <c r="BA415" s="1" t="s">
        <v>196</v>
      </c>
      <c r="BB415" s="228">
        <v>46197</v>
      </c>
      <c r="BC415" s="228">
        <v>46197</v>
      </c>
      <c r="BD415" s="1" t="s">
        <v>712</v>
      </c>
      <c r="BE415" s="228">
        <v>46196</v>
      </c>
      <c r="BF415" s="1" t="s">
        <v>712</v>
      </c>
      <c r="BG415" s="228">
        <v>46196</v>
      </c>
      <c r="BH415" s="1">
        <v>3000</v>
      </c>
      <c r="BI415" s="1">
        <v>2986</v>
      </c>
      <c r="BJ415" s="1" t="s">
        <v>1815</v>
      </c>
      <c r="BK415" s="1" t="s">
        <v>1815</v>
      </c>
      <c r="BL415" s="1" t="s">
        <v>1815</v>
      </c>
      <c r="BM415" s="1" t="s">
        <v>196</v>
      </c>
      <c r="BN415" s="1" t="s">
        <v>196</v>
      </c>
      <c r="BO415" s="1" t="s">
        <v>196</v>
      </c>
      <c r="BP415" s="1" t="s">
        <v>196</v>
      </c>
      <c r="BQ415" s="1" t="s">
        <v>196</v>
      </c>
      <c r="BR415" s="1" t="s">
        <v>196</v>
      </c>
      <c r="BS415" s="1" t="s">
        <v>196</v>
      </c>
      <c r="BT415" s="1" t="s">
        <v>1255</v>
      </c>
      <c r="BU415" s="1" t="s">
        <v>2069</v>
      </c>
      <c r="BV415" s="1" t="s">
        <v>2070</v>
      </c>
      <c r="BW415" s="1" t="s">
        <v>196</v>
      </c>
      <c r="BX415" s="1" t="s">
        <v>196</v>
      </c>
      <c r="BY415" s="1" t="s">
        <v>196</v>
      </c>
      <c r="BZ415" s="1" t="s">
        <v>196</v>
      </c>
      <c r="CA415" s="1" t="s">
        <v>196</v>
      </c>
      <c r="CB415" s="1" t="s">
        <v>196</v>
      </c>
      <c r="CC415" s="1" t="s">
        <v>196</v>
      </c>
      <c r="CD415" s="1" t="s">
        <v>2071</v>
      </c>
      <c r="CE415" s="1" t="s">
        <v>196</v>
      </c>
      <c r="CF415" s="1" t="s">
        <v>196</v>
      </c>
      <c r="CG415" s="1" t="s">
        <v>196</v>
      </c>
      <c r="CH415" s="1" t="s">
        <v>196</v>
      </c>
      <c r="CI415" s="1" t="s">
        <v>196</v>
      </c>
      <c r="CJ415" s="1" t="s">
        <v>196</v>
      </c>
      <c r="CK415" s="1" t="s">
        <v>196</v>
      </c>
      <c r="CL415" s="1" t="s">
        <v>196</v>
      </c>
      <c r="CM415" s="1" t="s">
        <v>196</v>
      </c>
      <c r="CN415" s="1" t="s">
        <v>4124</v>
      </c>
      <c r="CO415" s="1" t="s">
        <v>196</v>
      </c>
      <c r="CP415" s="1" t="s">
        <v>196</v>
      </c>
      <c r="CQ415" s="1" t="s">
        <v>196</v>
      </c>
      <c r="CR415" s="1" t="s">
        <v>196</v>
      </c>
      <c r="CS415" s="1" t="s">
        <v>196</v>
      </c>
      <c r="CT415" s="1" t="s">
        <v>196</v>
      </c>
      <c r="CU415" s="1" t="s">
        <v>196</v>
      </c>
      <c r="CV415" s="1" t="s">
        <v>196</v>
      </c>
      <c r="CW415" s="1" t="s">
        <v>196</v>
      </c>
      <c r="CX415" s="1" t="s">
        <v>3221</v>
      </c>
      <c r="CY415" s="1" t="s">
        <v>3222</v>
      </c>
      <c r="CZ415" s="1" t="s">
        <v>3222</v>
      </c>
      <c r="DA415" s="1" t="s">
        <v>3224</v>
      </c>
      <c r="DB415" s="1" t="s">
        <v>3224</v>
      </c>
      <c r="DC415" s="1" t="s">
        <v>707</v>
      </c>
      <c r="DD415" s="1" t="s">
        <v>707</v>
      </c>
      <c r="DE415" s="1" t="s">
        <v>707</v>
      </c>
      <c r="DF415" s="1" t="s">
        <v>796</v>
      </c>
      <c r="DG415" s="1" t="s">
        <v>797</v>
      </c>
    </row>
    <row r="416" spans="1:111">
      <c r="A416" s="232" t="s">
        <v>4537</v>
      </c>
      <c r="B416" s="1" t="s">
        <v>699</v>
      </c>
      <c r="C416" s="1" t="s">
        <v>700</v>
      </c>
      <c r="D416" s="1" t="s">
        <v>818</v>
      </c>
      <c r="E416" s="1" t="s">
        <v>819</v>
      </c>
      <c r="F416" s="1" t="s">
        <v>783</v>
      </c>
      <c r="G416" s="1" t="s">
        <v>42</v>
      </c>
      <c r="H416" s="228">
        <v>46196</v>
      </c>
      <c r="I416" s="1" t="s">
        <v>531</v>
      </c>
      <c r="J416" s="1" t="s">
        <v>4151</v>
      </c>
      <c r="K416" s="1" t="s">
        <v>4166</v>
      </c>
      <c r="L416" s="1" t="s">
        <v>796</v>
      </c>
      <c r="M416" s="1" t="s">
        <v>797</v>
      </c>
      <c r="N416" s="1" t="s">
        <v>196</v>
      </c>
      <c r="O416" s="1" t="s">
        <v>196</v>
      </c>
      <c r="P416" s="1" t="s">
        <v>196</v>
      </c>
      <c r="Q416" s="1" t="s">
        <v>196</v>
      </c>
      <c r="R416" s="229">
        <v>0</v>
      </c>
      <c r="S416" s="229">
        <v>0.70833333333333337</v>
      </c>
      <c r="T416" s="1" t="s">
        <v>707</v>
      </c>
      <c r="U416" s="1" t="s">
        <v>196</v>
      </c>
      <c r="V416" s="1" t="s">
        <v>196</v>
      </c>
      <c r="W416" s="1" t="s">
        <v>196</v>
      </c>
      <c r="X416" s="1" t="s">
        <v>196</v>
      </c>
      <c r="Y416" s="1" t="s">
        <v>196</v>
      </c>
      <c r="Z416" s="1" t="s">
        <v>196</v>
      </c>
      <c r="AA416" s="1" t="s">
        <v>707</v>
      </c>
      <c r="AB416" s="1" t="s">
        <v>707</v>
      </c>
      <c r="AC416" s="1" t="s">
        <v>707</v>
      </c>
      <c r="AD416" s="1" t="s">
        <v>707</v>
      </c>
      <c r="AE416" s="1" t="s">
        <v>196</v>
      </c>
      <c r="AF416" s="1" t="s">
        <v>196</v>
      </c>
      <c r="AG416" s="1" t="s">
        <v>196</v>
      </c>
      <c r="AH416" s="1" t="s">
        <v>196</v>
      </c>
      <c r="AI416" s="1" t="s">
        <v>2074</v>
      </c>
      <c r="AJ416" s="1" t="s">
        <v>276</v>
      </c>
      <c r="AK416" s="1" t="s">
        <v>13</v>
      </c>
      <c r="AL416" s="1" t="s">
        <v>14</v>
      </c>
      <c r="AM416" s="1">
        <v>1994</v>
      </c>
      <c r="AN416" s="1">
        <v>2000</v>
      </c>
      <c r="AO416" s="1">
        <v>0</v>
      </c>
      <c r="AP416" s="1">
        <v>0</v>
      </c>
      <c r="AQ416" s="1">
        <v>194</v>
      </c>
      <c r="AR416" s="228">
        <v>46192</v>
      </c>
      <c r="AS416" s="228">
        <v>46197</v>
      </c>
      <c r="AT416" s="228">
        <v>46192</v>
      </c>
      <c r="AU416" s="228">
        <v>46192</v>
      </c>
      <c r="AV416" s="1" t="s">
        <v>42</v>
      </c>
      <c r="AW416" s="1" t="s">
        <v>196</v>
      </c>
      <c r="AX416" s="1" t="s">
        <v>196</v>
      </c>
      <c r="AY416" s="1" t="s">
        <v>710</v>
      </c>
      <c r="AZ416" s="1" t="s">
        <v>711</v>
      </c>
      <c r="BA416" s="1" t="s">
        <v>196</v>
      </c>
      <c r="BB416" s="228">
        <v>46197</v>
      </c>
      <c r="BC416" s="228">
        <v>46197</v>
      </c>
      <c r="BD416" s="1" t="s">
        <v>712</v>
      </c>
      <c r="BE416" s="228">
        <v>46196</v>
      </c>
      <c r="BF416" s="1" t="s">
        <v>712</v>
      </c>
      <c r="BG416" s="228">
        <v>46196</v>
      </c>
      <c r="BH416" s="1">
        <v>2000</v>
      </c>
      <c r="BI416" s="1">
        <v>1994</v>
      </c>
      <c r="BJ416" s="1" t="s">
        <v>1999</v>
      </c>
      <c r="BK416" s="1" t="s">
        <v>1999</v>
      </c>
      <c r="BL416" s="1" t="s">
        <v>196</v>
      </c>
      <c r="BM416" s="1" t="s">
        <v>196</v>
      </c>
      <c r="BN416" s="1" t="s">
        <v>196</v>
      </c>
      <c r="BO416" s="1" t="s">
        <v>196</v>
      </c>
      <c r="BP416" s="1" t="s">
        <v>196</v>
      </c>
      <c r="BQ416" s="1" t="s">
        <v>196</v>
      </c>
      <c r="BR416" s="1" t="s">
        <v>196</v>
      </c>
      <c r="BS416" s="1" t="s">
        <v>196</v>
      </c>
      <c r="BT416" s="1" t="s">
        <v>1226</v>
      </c>
      <c r="BU416" s="1" t="s">
        <v>2075</v>
      </c>
      <c r="BV416" s="1" t="s">
        <v>196</v>
      </c>
      <c r="BW416" s="1" t="s">
        <v>196</v>
      </c>
      <c r="BX416" s="1" t="s">
        <v>196</v>
      </c>
      <c r="BY416" s="1" t="s">
        <v>196</v>
      </c>
      <c r="BZ416" s="1" t="s">
        <v>196</v>
      </c>
      <c r="CA416" s="1" t="s">
        <v>196</v>
      </c>
      <c r="CB416" s="1" t="s">
        <v>196</v>
      </c>
      <c r="CC416" s="1" t="s">
        <v>196</v>
      </c>
      <c r="CD416" s="1" t="s">
        <v>2000</v>
      </c>
      <c r="CE416" s="1" t="s">
        <v>196</v>
      </c>
      <c r="CF416" s="1" t="s">
        <v>196</v>
      </c>
      <c r="CG416" s="1" t="s">
        <v>196</v>
      </c>
      <c r="CH416" s="1" t="s">
        <v>196</v>
      </c>
      <c r="CI416" s="1" t="s">
        <v>196</v>
      </c>
      <c r="CJ416" s="1" t="s">
        <v>196</v>
      </c>
      <c r="CK416" s="1" t="s">
        <v>196</v>
      </c>
      <c r="CL416" s="1" t="s">
        <v>196</v>
      </c>
      <c r="CM416" s="1" t="s">
        <v>196</v>
      </c>
      <c r="CN416" s="1" t="s">
        <v>2074</v>
      </c>
      <c r="CO416" s="1" t="s">
        <v>196</v>
      </c>
      <c r="CP416" s="1" t="s">
        <v>196</v>
      </c>
      <c r="CQ416" s="1" t="s">
        <v>196</v>
      </c>
      <c r="CR416" s="1" t="s">
        <v>196</v>
      </c>
      <c r="CS416" s="1" t="s">
        <v>196</v>
      </c>
      <c r="CT416" s="1" t="s">
        <v>196</v>
      </c>
      <c r="CU416" s="1" t="s">
        <v>196</v>
      </c>
      <c r="CV416" s="1" t="s">
        <v>196</v>
      </c>
      <c r="CW416" s="1" t="s">
        <v>196</v>
      </c>
      <c r="CX416" s="1" t="s">
        <v>3221</v>
      </c>
      <c r="CY416" s="1" t="s">
        <v>3222</v>
      </c>
      <c r="CZ416" s="1" t="s">
        <v>3222</v>
      </c>
      <c r="DA416" s="1" t="s">
        <v>3224</v>
      </c>
      <c r="DB416" s="1" t="s">
        <v>3224</v>
      </c>
      <c r="DC416" s="1" t="s">
        <v>707</v>
      </c>
      <c r="DD416" s="1" t="s">
        <v>707</v>
      </c>
      <c r="DE416" s="1" t="s">
        <v>707</v>
      </c>
      <c r="DF416" s="1" t="s">
        <v>796</v>
      </c>
      <c r="DG416" s="1" t="s">
        <v>797</v>
      </c>
    </row>
    <row r="417" spans="1:111">
      <c r="A417" s="232" t="s">
        <v>4537</v>
      </c>
      <c r="B417" s="1" t="s">
        <v>699</v>
      </c>
      <c r="C417" s="1" t="s">
        <v>700</v>
      </c>
      <c r="D417" s="1" t="s">
        <v>851</v>
      </c>
      <c r="E417" s="1" t="s">
        <v>852</v>
      </c>
      <c r="F417" s="1" t="s">
        <v>855</v>
      </c>
      <c r="G417" s="1" t="s">
        <v>39</v>
      </c>
      <c r="H417" s="228">
        <v>46196</v>
      </c>
      <c r="I417" s="1" t="s">
        <v>972</v>
      </c>
      <c r="J417" s="1" t="s">
        <v>4232</v>
      </c>
      <c r="K417" s="1" t="s">
        <v>4233</v>
      </c>
      <c r="L417" s="1" t="s">
        <v>788</v>
      </c>
      <c r="M417" s="1" t="s">
        <v>789</v>
      </c>
      <c r="N417" s="1" t="s">
        <v>713</v>
      </c>
      <c r="O417" s="1" t="s">
        <v>714</v>
      </c>
      <c r="P417" s="1" t="s">
        <v>776</v>
      </c>
      <c r="Q417" s="1" t="s">
        <v>777</v>
      </c>
      <c r="R417" s="229">
        <v>0</v>
      </c>
      <c r="S417" s="229">
        <v>0.75</v>
      </c>
      <c r="T417" s="1" t="s">
        <v>718</v>
      </c>
      <c r="U417" s="1" t="s">
        <v>788</v>
      </c>
      <c r="V417" s="1" t="s">
        <v>789</v>
      </c>
      <c r="W417" s="1" t="s">
        <v>713</v>
      </c>
      <c r="X417" s="1" t="s">
        <v>714</v>
      </c>
      <c r="Y417" s="1" t="s">
        <v>776</v>
      </c>
      <c r="Z417" s="1" t="s">
        <v>777</v>
      </c>
      <c r="AA417" s="1" t="s">
        <v>718</v>
      </c>
      <c r="AB417" s="1" t="s">
        <v>708</v>
      </c>
      <c r="AC417" s="1" t="s">
        <v>4234</v>
      </c>
      <c r="AD417" s="1" t="s">
        <v>4235</v>
      </c>
      <c r="AE417" s="1" t="s">
        <v>196</v>
      </c>
      <c r="AF417" s="1" t="s">
        <v>196</v>
      </c>
      <c r="AG417" s="1" t="s">
        <v>196</v>
      </c>
      <c r="AH417" s="1" t="s">
        <v>196</v>
      </c>
      <c r="AI417" s="1" t="s">
        <v>826</v>
      </c>
      <c r="AJ417" s="1" t="s">
        <v>276</v>
      </c>
      <c r="AK417" s="1" t="s">
        <v>88</v>
      </c>
      <c r="AL417" s="1" t="s">
        <v>14</v>
      </c>
      <c r="AM417" s="1">
        <v>20000</v>
      </c>
      <c r="AN417" s="1">
        <v>10000</v>
      </c>
      <c r="AO417" s="1">
        <v>8000</v>
      </c>
      <c r="AP417" s="1">
        <v>8000</v>
      </c>
      <c r="AQ417" s="1">
        <v>16000</v>
      </c>
      <c r="AR417" s="228">
        <v>46196</v>
      </c>
      <c r="AS417" s="228">
        <v>46198</v>
      </c>
      <c r="AT417" s="228">
        <v>46196</v>
      </c>
      <c r="AU417" s="228">
        <v>46197</v>
      </c>
      <c r="AV417" s="1" t="s">
        <v>39</v>
      </c>
      <c r="AW417" s="1" t="s">
        <v>196</v>
      </c>
      <c r="AX417" s="1" t="s">
        <v>196</v>
      </c>
      <c r="AY417" s="1" t="s">
        <v>710</v>
      </c>
      <c r="AZ417" s="1" t="s">
        <v>711</v>
      </c>
      <c r="BA417" s="1" t="s">
        <v>196</v>
      </c>
      <c r="BB417" s="228">
        <v>46198</v>
      </c>
      <c r="BC417" s="228">
        <v>46198</v>
      </c>
      <c r="BD417" s="1" t="s">
        <v>712</v>
      </c>
      <c r="BE417" s="228">
        <v>46197</v>
      </c>
      <c r="BF417" s="1" t="s">
        <v>712</v>
      </c>
      <c r="BG417" s="228">
        <v>46197</v>
      </c>
      <c r="BH417" s="1">
        <v>10000</v>
      </c>
      <c r="BI417" s="1">
        <v>20000</v>
      </c>
      <c r="BJ417" s="1" t="s">
        <v>859</v>
      </c>
      <c r="BK417" s="1" t="s">
        <v>860</v>
      </c>
      <c r="BL417" s="1" t="s">
        <v>196</v>
      </c>
      <c r="BM417" s="1" t="s">
        <v>196</v>
      </c>
      <c r="BN417" s="1" t="s">
        <v>196</v>
      </c>
      <c r="BO417" s="1" t="s">
        <v>196</v>
      </c>
      <c r="BP417" s="1" t="s">
        <v>196</v>
      </c>
      <c r="BQ417" s="1" t="s">
        <v>196</v>
      </c>
      <c r="BR417" s="1" t="s">
        <v>196</v>
      </c>
      <c r="BS417" s="1" t="s">
        <v>196</v>
      </c>
      <c r="BT417" s="1" t="s">
        <v>861</v>
      </c>
      <c r="BU417" s="1" t="s">
        <v>862</v>
      </c>
      <c r="BV417" s="1" t="s">
        <v>196</v>
      </c>
      <c r="BW417" s="1" t="s">
        <v>196</v>
      </c>
      <c r="BX417" s="1" t="s">
        <v>196</v>
      </c>
      <c r="BY417" s="1" t="s">
        <v>196</v>
      </c>
      <c r="BZ417" s="1" t="s">
        <v>196</v>
      </c>
      <c r="CA417" s="1" t="s">
        <v>196</v>
      </c>
      <c r="CB417" s="1" t="s">
        <v>196</v>
      </c>
      <c r="CC417" s="1" t="s">
        <v>196</v>
      </c>
      <c r="CD417" s="1" t="s">
        <v>827</v>
      </c>
      <c r="CE417" s="1" t="s">
        <v>196</v>
      </c>
      <c r="CF417" s="1" t="s">
        <v>196</v>
      </c>
      <c r="CG417" s="1" t="s">
        <v>196</v>
      </c>
      <c r="CH417" s="1" t="s">
        <v>196</v>
      </c>
      <c r="CI417" s="1" t="s">
        <v>196</v>
      </c>
      <c r="CJ417" s="1" t="s">
        <v>196</v>
      </c>
      <c r="CK417" s="1" t="s">
        <v>196</v>
      </c>
      <c r="CL417" s="1" t="s">
        <v>196</v>
      </c>
      <c r="CM417" s="1" t="s">
        <v>196</v>
      </c>
      <c r="CN417" s="1" t="s">
        <v>826</v>
      </c>
      <c r="CO417" s="1" t="s">
        <v>196</v>
      </c>
      <c r="CP417" s="1" t="s">
        <v>196</v>
      </c>
      <c r="CQ417" s="1" t="s">
        <v>196</v>
      </c>
      <c r="CR417" s="1" t="s">
        <v>196</v>
      </c>
      <c r="CS417" s="1" t="s">
        <v>196</v>
      </c>
      <c r="CT417" s="1" t="s">
        <v>196</v>
      </c>
      <c r="CU417" s="1" t="s">
        <v>196</v>
      </c>
      <c r="CV417" s="1" t="s">
        <v>196</v>
      </c>
      <c r="CW417" s="1" t="s">
        <v>196</v>
      </c>
      <c r="CX417" s="1" t="s">
        <v>3221</v>
      </c>
      <c r="CY417" s="1" t="s">
        <v>3222</v>
      </c>
      <c r="CZ417" s="1" t="s">
        <v>3222</v>
      </c>
      <c r="DA417" s="1" t="s">
        <v>4236</v>
      </c>
      <c r="DB417" s="1" t="s">
        <v>3237</v>
      </c>
      <c r="DC417" s="1" t="s">
        <v>708</v>
      </c>
      <c r="DD417" s="1" t="s">
        <v>718</v>
      </c>
      <c r="DE417" s="1" t="s">
        <v>718</v>
      </c>
      <c r="DF417" s="1" t="s">
        <v>713</v>
      </c>
      <c r="DG417" s="1" t="s">
        <v>714</v>
      </c>
    </row>
    <row r="418" spans="1:111">
      <c r="A418" s="232" t="s">
        <v>4537</v>
      </c>
      <c r="B418" s="1" t="s">
        <v>699</v>
      </c>
      <c r="C418" s="1" t="s">
        <v>700</v>
      </c>
      <c r="D418" s="1" t="s">
        <v>851</v>
      </c>
      <c r="E418" s="1" t="s">
        <v>852</v>
      </c>
      <c r="F418" s="1" t="s">
        <v>855</v>
      </c>
      <c r="G418" s="1" t="s">
        <v>39</v>
      </c>
      <c r="H418" s="228">
        <v>46196</v>
      </c>
      <c r="I418" s="1" t="s">
        <v>106</v>
      </c>
      <c r="J418" s="1" t="s">
        <v>4185</v>
      </c>
      <c r="K418" s="1" t="s">
        <v>4237</v>
      </c>
      <c r="L418" s="1" t="s">
        <v>796</v>
      </c>
      <c r="M418" s="1" t="s">
        <v>797</v>
      </c>
      <c r="N418" s="1" t="s">
        <v>713</v>
      </c>
      <c r="O418" s="1" t="s">
        <v>714</v>
      </c>
      <c r="P418" s="1" t="s">
        <v>196</v>
      </c>
      <c r="Q418" s="1" t="s">
        <v>196</v>
      </c>
      <c r="R418" s="229">
        <v>0</v>
      </c>
      <c r="S418" s="229">
        <v>0.42083333333333334</v>
      </c>
      <c r="T418" s="1" t="s">
        <v>707</v>
      </c>
      <c r="U418" s="1" t="s">
        <v>196</v>
      </c>
      <c r="V418" s="1" t="s">
        <v>196</v>
      </c>
      <c r="W418" s="1" t="s">
        <v>196</v>
      </c>
      <c r="X418" s="1" t="s">
        <v>196</v>
      </c>
      <c r="Y418" s="1" t="s">
        <v>196</v>
      </c>
      <c r="Z418" s="1" t="s">
        <v>196</v>
      </c>
      <c r="AA418" s="1" t="s">
        <v>810</v>
      </c>
      <c r="AB418" s="1" t="s">
        <v>707</v>
      </c>
      <c r="AC418" s="1" t="s">
        <v>4238</v>
      </c>
      <c r="AD418" s="1" t="s">
        <v>4239</v>
      </c>
      <c r="AE418" s="1" t="s">
        <v>4183</v>
      </c>
      <c r="AF418" s="1" t="s">
        <v>276</v>
      </c>
      <c r="AG418" s="1" t="s">
        <v>88</v>
      </c>
      <c r="AH418" s="1" t="s">
        <v>78</v>
      </c>
      <c r="AI418" s="1" t="s">
        <v>1065</v>
      </c>
      <c r="AJ418" s="1" t="s">
        <v>276</v>
      </c>
      <c r="AK418" s="1" t="s">
        <v>88</v>
      </c>
      <c r="AL418" s="1" t="s">
        <v>14</v>
      </c>
      <c r="AM418" s="1">
        <v>400</v>
      </c>
      <c r="AN418" s="1">
        <v>200</v>
      </c>
      <c r="AO418" s="1">
        <v>200</v>
      </c>
      <c r="AP418" s="1">
        <v>200</v>
      </c>
      <c r="AQ418" s="1">
        <v>400</v>
      </c>
      <c r="AR418" s="228">
        <v>46195</v>
      </c>
      <c r="AS418" s="228">
        <v>46198</v>
      </c>
      <c r="AT418" s="228">
        <v>46196</v>
      </c>
      <c r="AU418" s="228">
        <v>46196</v>
      </c>
      <c r="AV418" s="1" t="s">
        <v>4184</v>
      </c>
      <c r="AW418" s="1" t="s">
        <v>196</v>
      </c>
      <c r="AX418" s="1" t="s">
        <v>1066</v>
      </c>
      <c r="AY418" s="1" t="s">
        <v>710</v>
      </c>
      <c r="AZ418" s="1" t="s">
        <v>711</v>
      </c>
      <c r="BA418" s="1" t="s">
        <v>196</v>
      </c>
      <c r="BB418" s="228">
        <v>46198</v>
      </c>
      <c r="BC418" s="228">
        <v>46198</v>
      </c>
      <c r="BD418" s="1" t="s">
        <v>712</v>
      </c>
      <c r="BE418" s="228">
        <v>46196</v>
      </c>
      <c r="BF418" s="1" t="s">
        <v>712</v>
      </c>
      <c r="BG418" s="228">
        <v>46197</v>
      </c>
      <c r="BH418" s="1">
        <v>200</v>
      </c>
      <c r="BI418" s="1">
        <v>400</v>
      </c>
      <c r="BJ418" s="1" t="s">
        <v>1067</v>
      </c>
      <c r="BK418" s="1" t="s">
        <v>196</v>
      </c>
      <c r="BL418" s="1" t="s">
        <v>196</v>
      </c>
      <c r="BM418" s="1" t="s">
        <v>196</v>
      </c>
      <c r="BN418" s="1" t="s">
        <v>196</v>
      </c>
      <c r="BO418" s="1" t="s">
        <v>196</v>
      </c>
      <c r="BP418" s="1" t="s">
        <v>196</v>
      </c>
      <c r="BQ418" s="1" t="s">
        <v>196</v>
      </c>
      <c r="BR418" s="1" t="s">
        <v>196</v>
      </c>
      <c r="BS418" s="1" t="s">
        <v>196</v>
      </c>
      <c r="BT418" s="1" t="s">
        <v>4183</v>
      </c>
      <c r="BU418" s="1" t="s">
        <v>196</v>
      </c>
      <c r="BV418" s="1" t="s">
        <v>196</v>
      </c>
      <c r="BW418" s="1" t="s">
        <v>196</v>
      </c>
      <c r="BX418" s="1" t="s">
        <v>196</v>
      </c>
      <c r="BY418" s="1" t="s">
        <v>196</v>
      </c>
      <c r="BZ418" s="1" t="s">
        <v>196</v>
      </c>
      <c r="CA418" s="1" t="s">
        <v>196</v>
      </c>
      <c r="CB418" s="1" t="s">
        <v>196</v>
      </c>
      <c r="CC418" s="1" t="s">
        <v>196</v>
      </c>
      <c r="CD418" s="1" t="s">
        <v>1068</v>
      </c>
      <c r="CE418" s="1" t="s">
        <v>196</v>
      </c>
      <c r="CF418" s="1" t="s">
        <v>196</v>
      </c>
      <c r="CG418" s="1" t="s">
        <v>196</v>
      </c>
      <c r="CH418" s="1" t="s">
        <v>196</v>
      </c>
      <c r="CI418" s="1" t="s">
        <v>196</v>
      </c>
      <c r="CJ418" s="1" t="s">
        <v>196</v>
      </c>
      <c r="CK418" s="1" t="s">
        <v>196</v>
      </c>
      <c r="CL418" s="1" t="s">
        <v>196</v>
      </c>
      <c r="CM418" s="1" t="s">
        <v>196</v>
      </c>
      <c r="CN418" s="1" t="s">
        <v>1065</v>
      </c>
      <c r="CO418" s="1" t="s">
        <v>196</v>
      </c>
      <c r="CP418" s="1" t="s">
        <v>196</v>
      </c>
      <c r="CQ418" s="1" t="s">
        <v>196</v>
      </c>
      <c r="CR418" s="1" t="s">
        <v>196</v>
      </c>
      <c r="CS418" s="1" t="s">
        <v>196</v>
      </c>
      <c r="CT418" s="1" t="s">
        <v>196</v>
      </c>
      <c r="CU418" s="1" t="s">
        <v>196</v>
      </c>
      <c r="CV418" s="1" t="s">
        <v>196</v>
      </c>
      <c r="CW418" s="1" t="s">
        <v>196</v>
      </c>
      <c r="CX418" s="1" t="s">
        <v>3221</v>
      </c>
      <c r="CY418" s="1" t="s">
        <v>3222</v>
      </c>
      <c r="CZ418" s="1" t="s">
        <v>3222</v>
      </c>
      <c r="DA418" s="1" t="s">
        <v>3225</v>
      </c>
      <c r="DB418" s="1" t="s">
        <v>4240</v>
      </c>
      <c r="DC418" s="1" t="s">
        <v>707</v>
      </c>
      <c r="DD418" s="1" t="s">
        <v>810</v>
      </c>
      <c r="DE418" s="1" t="s">
        <v>707</v>
      </c>
      <c r="DF418" s="1" t="s">
        <v>713</v>
      </c>
      <c r="DG418" s="1" t="s">
        <v>714</v>
      </c>
    </row>
    <row r="419" spans="1:111">
      <c r="A419" s="232" t="s">
        <v>4537</v>
      </c>
      <c r="B419" s="1" t="s">
        <v>699</v>
      </c>
      <c r="C419" s="1" t="s">
        <v>700</v>
      </c>
      <c r="D419" s="1" t="s">
        <v>851</v>
      </c>
      <c r="E419" s="1" t="s">
        <v>852</v>
      </c>
      <c r="F419" s="1" t="s">
        <v>855</v>
      </c>
      <c r="G419" s="1" t="s">
        <v>39</v>
      </c>
      <c r="H419" s="228">
        <v>46196</v>
      </c>
      <c r="I419" s="1" t="s">
        <v>2078</v>
      </c>
      <c r="J419" s="1" t="s">
        <v>4128</v>
      </c>
      <c r="K419" s="1" t="s">
        <v>4241</v>
      </c>
      <c r="L419" s="1" t="s">
        <v>796</v>
      </c>
      <c r="M419" s="1" t="s">
        <v>797</v>
      </c>
      <c r="N419" s="1" t="s">
        <v>713</v>
      </c>
      <c r="O419" s="1" t="s">
        <v>714</v>
      </c>
      <c r="P419" s="1" t="s">
        <v>196</v>
      </c>
      <c r="Q419" s="1" t="s">
        <v>196</v>
      </c>
      <c r="R419" s="229">
        <v>0</v>
      </c>
      <c r="S419" s="229">
        <v>0.46111111111111114</v>
      </c>
      <c r="T419" s="1" t="s">
        <v>707</v>
      </c>
      <c r="U419" s="1" t="s">
        <v>196</v>
      </c>
      <c r="V419" s="1" t="s">
        <v>196</v>
      </c>
      <c r="W419" s="1" t="s">
        <v>196</v>
      </c>
      <c r="X419" s="1" t="s">
        <v>196</v>
      </c>
      <c r="Y419" s="1" t="s">
        <v>196</v>
      </c>
      <c r="Z419" s="1" t="s">
        <v>196</v>
      </c>
      <c r="AA419" s="1" t="s">
        <v>721</v>
      </c>
      <c r="AB419" s="1" t="s">
        <v>707</v>
      </c>
      <c r="AC419" s="1" t="s">
        <v>798</v>
      </c>
      <c r="AD419" s="1" t="s">
        <v>2079</v>
      </c>
      <c r="AE419" s="1" t="s">
        <v>4131</v>
      </c>
      <c r="AF419" s="1" t="s">
        <v>196</v>
      </c>
      <c r="AG419" s="1" t="s">
        <v>196</v>
      </c>
      <c r="AH419" s="1" t="s">
        <v>196</v>
      </c>
      <c r="AI419" s="1" t="s">
        <v>120</v>
      </c>
      <c r="AJ419" s="1" t="s">
        <v>196</v>
      </c>
      <c r="AK419" s="1" t="s">
        <v>196</v>
      </c>
      <c r="AL419" s="1" t="s">
        <v>196</v>
      </c>
      <c r="AM419" s="1">
        <v>190</v>
      </c>
      <c r="AN419" s="1">
        <v>200</v>
      </c>
      <c r="AO419" s="1">
        <v>200</v>
      </c>
      <c r="AP419" s="1">
        <v>200</v>
      </c>
      <c r="AQ419" s="1">
        <v>190</v>
      </c>
      <c r="AR419" s="228">
        <v>46195</v>
      </c>
      <c r="AS419" s="228">
        <v>46199</v>
      </c>
      <c r="AT419" s="228">
        <v>46196</v>
      </c>
      <c r="AU419" s="228">
        <v>46196</v>
      </c>
      <c r="AV419" s="1" t="s">
        <v>829</v>
      </c>
      <c r="AW419" s="1" t="s">
        <v>196</v>
      </c>
      <c r="AX419" s="1" t="s">
        <v>196</v>
      </c>
      <c r="AY419" s="1" t="s">
        <v>764</v>
      </c>
      <c r="AZ419" s="1" t="s">
        <v>765</v>
      </c>
      <c r="BA419" s="1" t="s">
        <v>196</v>
      </c>
      <c r="BB419" s="228">
        <v>46199</v>
      </c>
      <c r="BC419" s="228">
        <v>46199</v>
      </c>
      <c r="BD419" s="1" t="s">
        <v>712</v>
      </c>
      <c r="BE419" s="228">
        <v>46196</v>
      </c>
      <c r="BF419" s="1" t="s">
        <v>712</v>
      </c>
      <c r="BG419" s="228">
        <v>46197</v>
      </c>
      <c r="BH419" s="1">
        <v>200</v>
      </c>
      <c r="BI419" s="1">
        <v>190</v>
      </c>
      <c r="BJ419" s="1" t="s">
        <v>1230</v>
      </c>
      <c r="BK419" s="1" t="s">
        <v>196</v>
      </c>
      <c r="BL419" s="1" t="s">
        <v>196</v>
      </c>
      <c r="BM419" s="1" t="s">
        <v>196</v>
      </c>
      <c r="BN419" s="1" t="s">
        <v>196</v>
      </c>
      <c r="BO419" s="1" t="s">
        <v>196</v>
      </c>
      <c r="BP419" s="1" t="s">
        <v>196</v>
      </c>
      <c r="BQ419" s="1" t="s">
        <v>196</v>
      </c>
      <c r="BR419" s="1" t="s">
        <v>196</v>
      </c>
      <c r="BS419" s="1" t="s">
        <v>196</v>
      </c>
      <c r="BT419" s="1" t="s">
        <v>4131</v>
      </c>
      <c r="BU419" s="1" t="s">
        <v>196</v>
      </c>
      <c r="BV419" s="1" t="s">
        <v>196</v>
      </c>
      <c r="BW419" s="1" t="s">
        <v>196</v>
      </c>
      <c r="BX419" s="1" t="s">
        <v>196</v>
      </c>
      <c r="BY419" s="1" t="s">
        <v>196</v>
      </c>
      <c r="BZ419" s="1" t="s">
        <v>196</v>
      </c>
      <c r="CA419" s="1" t="s">
        <v>196</v>
      </c>
      <c r="CB419" s="1" t="s">
        <v>196</v>
      </c>
      <c r="CC419" s="1" t="s">
        <v>196</v>
      </c>
      <c r="CD419" s="1" t="s">
        <v>830</v>
      </c>
      <c r="CE419" s="1" t="s">
        <v>196</v>
      </c>
      <c r="CF419" s="1" t="s">
        <v>196</v>
      </c>
      <c r="CG419" s="1" t="s">
        <v>196</v>
      </c>
      <c r="CH419" s="1" t="s">
        <v>196</v>
      </c>
      <c r="CI419" s="1" t="s">
        <v>196</v>
      </c>
      <c r="CJ419" s="1" t="s">
        <v>196</v>
      </c>
      <c r="CK419" s="1" t="s">
        <v>196</v>
      </c>
      <c r="CL419" s="1" t="s">
        <v>196</v>
      </c>
      <c r="CM419" s="1" t="s">
        <v>196</v>
      </c>
      <c r="CN419" s="1" t="s">
        <v>120</v>
      </c>
      <c r="CO419" s="1" t="s">
        <v>196</v>
      </c>
      <c r="CP419" s="1" t="s">
        <v>196</v>
      </c>
      <c r="CQ419" s="1" t="s">
        <v>196</v>
      </c>
      <c r="CR419" s="1" t="s">
        <v>196</v>
      </c>
      <c r="CS419" s="1" t="s">
        <v>196</v>
      </c>
      <c r="CT419" s="1" t="s">
        <v>196</v>
      </c>
      <c r="CU419" s="1" t="s">
        <v>196</v>
      </c>
      <c r="CV419" s="1" t="s">
        <v>196</v>
      </c>
      <c r="CW419" s="1" t="s">
        <v>196</v>
      </c>
      <c r="CX419" s="1" t="s">
        <v>3221</v>
      </c>
      <c r="CY419" s="1" t="s">
        <v>3222</v>
      </c>
      <c r="CZ419" s="1" t="s">
        <v>3222</v>
      </c>
      <c r="DA419" s="1" t="s">
        <v>4240</v>
      </c>
      <c r="DB419" s="1" t="s">
        <v>4236</v>
      </c>
      <c r="DC419" s="1" t="s">
        <v>707</v>
      </c>
      <c r="DD419" s="1" t="s">
        <v>721</v>
      </c>
      <c r="DE419" s="1" t="s">
        <v>707</v>
      </c>
      <c r="DF419" s="1" t="s">
        <v>713</v>
      </c>
      <c r="DG419" s="1" t="s">
        <v>714</v>
      </c>
    </row>
    <row r="420" spans="1:111">
      <c r="A420" s="232" t="s">
        <v>4537</v>
      </c>
      <c r="B420" s="1" t="s">
        <v>699</v>
      </c>
      <c r="C420" s="1" t="s">
        <v>700</v>
      </c>
      <c r="D420" s="1" t="s">
        <v>869</v>
      </c>
      <c r="E420" s="1" t="s">
        <v>870</v>
      </c>
      <c r="F420" s="1" t="s">
        <v>877</v>
      </c>
      <c r="G420" s="1" t="s">
        <v>502</v>
      </c>
      <c r="H420" s="228">
        <v>46196</v>
      </c>
      <c r="I420" s="1" t="s">
        <v>101</v>
      </c>
      <c r="J420" s="1" t="s">
        <v>4022</v>
      </c>
      <c r="K420" s="1" t="s">
        <v>4327</v>
      </c>
      <c r="L420" s="1" t="s">
        <v>796</v>
      </c>
      <c r="M420" s="1" t="s">
        <v>797</v>
      </c>
      <c r="N420" s="1" t="s">
        <v>196</v>
      </c>
      <c r="O420" s="1" t="s">
        <v>196</v>
      </c>
      <c r="P420" s="1" t="s">
        <v>196</v>
      </c>
      <c r="Q420" s="1" t="s">
        <v>196</v>
      </c>
      <c r="R420" s="229">
        <v>0</v>
      </c>
      <c r="S420" s="229">
        <v>0.65</v>
      </c>
      <c r="T420" s="1" t="s">
        <v>707</v>
      </c>
      <c r="U420" s="1" t="s">
        <v>196</v>
      </c>
      <c r="V420" s="1" t="s">
        <v>196</v>
      </c>
      <c r="W420" s="1" t="s">
        <v>196</v>
      </c>
      <c r="X420" s="1" t="s">
        <v>196</v>
      </c>
      <c r="Y420" s="1" t="s">
        <v>196</v>
      </c>
      <c r="Z420" s="1" t="s">
        <v>196</v>
      </c>
      <c r="AA420" s="1" t="s">
        <v>726</v>
      </c>
      <c r="AB420" s="1" t="s">
        <v>708</v>
      </c>
      <c r="AC420" s="1" t="s">
        <v>4328</v>
      </c>
      <c r="AD420" s="1" t="s">
        <v>4329</v>
      </c>
      <c r="AE420" s="1" t="s">
        <v>806</v>
      </c>
      <c r="AF420" s="1" t="s">
        <v>276</v>
      </c>
      <c r="AG420" s="1" t="s">
        <v>196</v>
      </c>
      <c r="AH420" s="1" t="s">
        <v>105</v>
      </c>
      <c r="AI420" s="1" t="s">
        <v>807</v>
      </c>
      <c r="AJ420" s="1" t="s">
        <v>276</v>
      </c>
      <c r="AK420" s="1" t="s">
        <v>196</v>
      </c>
      <c r="AL420" s="1" t="s">
        <v>122</v>
      </c>
      <c r="AM420" s="1">
        <v>6600</v>
      </c>
      <c r="AN420" s="1">
        <v>6600</v>
      </c>
      <c r="AO420" s="1">
        <v>2700</v>
      </c>
      <c r="AP420" s="1">
        <v>2700</v>
      </c>
      <c r="AQ420" s="1">
        <v>2700</v>
      </c>
      <c r="AR420" s="228">
        <v>46191</v>
      </c>
      <c r="AS420" s="228">
        <v>46196</v>
      </c>
      <c r="AT420" s="228">
        <v>46192</v>
      </c>
      <c r="AU420" s="228">
        <v>46196</v>
      </c>
      <c r="AV420" s="1" t="s">
        <v>491</v>
      </c>
      <c r="AW420" s="1" t="s">
        <v>196</v>
      </c>
      <c r="AX420" s="1" t="s">
        <v>196</v>
      </c>
      <c r="AY420" s="1" t="s">
        <v>710</v>
      </c>
      <c r="AZ420" s="1" t="s">
        <v>711</v>
      </c>
      <c r="BA420" s="1" t="s">
        <v>196</v>
      </c>
      <c r="BB420" s="228">
        <v>46196</v>
      </c>
      <c r="BC420" s="228">
        <v>46196</v>
      </c>
      <c r="BD420" s="1" t="s">
        <v>712</v>
      </c>
      <c r="BE420" s="228">
        <v>46196</v>
      </c>
      <c r="BF420" s="1" t="s">
        <v>712</v>
      </c>
      <c r="BG420" s="228">
        <v>46196</v>
      </c>
      <c r="BH420" s="1">
        <v>6600</v>
      </c>
      <c r="BI420" s="1">
        <v>6600</v>
      </c>
      <c r="BJ420" s="1" t="s">
        <v>808</v>
      </c>
      <c r="BK420" s="1" t="s">
        <v>196</v>
      </c>
      <c r="BL420" s="1" t="s">
        <v>196</v>
      </c>
      <c r="BM420" s="1" t="s">
        <v>196</v>
      </c>
      <c r="BN420" s="1" t="s">
        <v>196</v>
      </c>
      <c r="BO420" s="1" t="s">
        <v>196</v>
      </c>
      <c r="BP420" s="1" t="s">
        <v>196</v>
      </c>
      <c r="BQ420" s="1" t="s">
        <v>196</v>
      </c>
      <c r="BR420" s="1" t="s">
        <v>196</v>
      </c>
      <c r="BS420" s="1" t="s">
        <v>196</v>
      </c>
      <c r="BT420" s="1" t="s">
        <v>806</v>
      </c>
      <c r="BU420" s="1" t="s">
        <v>196</v>
      </c>
      <c r="BV420" s="1" t="s">
        <v>196</v>
      </c>
      <c r="BW420" s="1" t="s">
        <v>196</v>
      </c>
      <c r="BX420" s="1" t="s">
        <v>196</v>
      </c>
      <c r="BY420" s="1" t="s">
        <v>196</v>
      </c>
      <c r="BZ420" s="1" t="s">
        <v>196</v>
      </c>
      <c r="CA420" s="1" t="s">
        <v>196</v>
      </c>
      <c r="CB420" s="1" t="s">
        <v>196</v>
      </c>
      <c r="CC420" s="1" t="s">
        <v>196</v>
      </c>
      <c r="CD420" s="1" t="s">
        <v>809</v>
      </c>
      <c r="CE420" s="1" t="s">
        <v>196</v>
      </c>
      <c r="CF420" s="1" t="s">
        <v>196</v>
      </c>
      <c r="CG420" s="1" t="s">
        <v>196</v>
      </c>
      <c r="CH420" s="1" t="s">
        <v>196</v>
      </c>
      <c r="CI420" s="1" t="s">
        <v>196</v>
      </c>
      <c r="CJ420" s="1" t="s">
        <v>196</v>
      </c>
      <c r="CK420" s="1" t="s">
        <v>196</v>
      </c>
      <c r="CL420" s="1" t="s">
        <v>196</v>
      </c>
      <c r="CM420" s="1" t="s">
        <v>196</v>
      </c>
      <c r="CN420" s="1" t="s">
        <v>807</v>
      </c>
      <c r="CO420" s="1" t="s">
        <v>196</v>
      </c>
      <c r="CP420" s="1" t="s">
        <v>196</v>
      </c>
      <c r="CQ420" s="1" t="s">
        <v>196</v>
      </c>
      <c r="CR420" s="1" t="s">
        <v>196</v>
      </c>
      <c r="CS420" s="1" t="s">
        <v>196</v>
      </c>
      <c r="CT420" s="1" t="s">
        <v>196</v>
      </c>
      <c r="CU420" s="1" t="s">
        <v>196</v>
      </c>
      <c r="CV420" s="1" t="s">
        <v>196</v>
      </c>
      <c r="CW420" s="1" t="s">
        <v>196</v>
      </c>
      <c r="CX420" s="1" t="s">
        <v>3221</v>
      </c>
      <c r="CY420" s="1" t="s">
        <v>3222</v>
      </c>
      <c r="CZ420" s="1" t="s">
        <v>3222</v>
      </c>
      <c r="DA420" s="1" t="s">
        <v>3225</v>
      </c>
      <c r="DB420" s="1" t="s">
        <v>4330</v>
      </c>
      <c r="DC420" s="1" t="s">
        <v>708</v>
      </c>
      <c r="DD420" s="1" t="s">
        <v>726</v>
      </c>
      <c r="DE420" s="1" t="s">
        <v>707</v>
      </c>
      <c r="DF420" s="1" t="s">
        <v>796</v>
      </c>
      <c r="DG420" s="1" t="s">
        <v>797</v>
      </c>
    </row>
    <row r="421" spans="1:111">
      <c r="A421" s="232" t="s">
        <v>4537</v>
      </c>
      <c r="B421" s="1" t="s">
        <v>699</v>
      </c>
      <c r="C421" s="1" t="s">
        <v>700</v>
      </c>
      <c r="D421" s="1" t="s">
        <v>869</v>
      </c>
      <c r="E421" s="1" t="s">
        <v>870</v>
      </c>
      <c r="F421" s="1" t="s">
        <v>877</v>
      </c>
      <c r="G421" s="1" t="s">
        <v>502</v>
      </c>
      <c r="H421" s="228">
        <v>46196</v>
      </c>
      <c r="I421" s="1" t="s">
        <v>2058</v>
      </c>
      <c r="J421" s="1" t="s">
        <v>4026</v>
      </c>
      <c r="K421" s="1" t="s">
        <v>4331</v>
      </c>
      <c r="L421" s="1" t="s">
        <v>796</v>
      </c>
      <c r="M421" s="1" t="s">
        <v>797</v>
      </c>
      <c r="N421" s="1" t="s">
        <v>196</v>
      </c>
      <c r="O421" s="1" t="s">
        <v>196</v>
      </c>
      <c r="P421" s="1" t="s">
        <v>196</v>
      </c>
      <c r="Q421" s="1" t="s">
        <v>196</v>
      </c>
      <c r="R421" s="229">
        <v>0</v>
      </c>
      <c r="S421" s="229">
        <v>0.72916666666666663</v>
      </c>
      <c r="T421" s="1" t="s">
        <v>726</v>
      </c>
      <c r="U421" s="1" t="s">
        <v>796</v>
      </c>
      <c r="V421" s="1" t="s">
        <v>797</v>
      </c>
      <c r="W421" s="1" t="s">
        <v>196</v>
      </c>
      <c r="X421" s="1" t="s">
        <v>196</v>
      </c>
      <c r="Y421" s="1" t="s">
        <v>196</v>
      </c>
      <c r="Z421" s="1" t="s">
        <v>196</v>
      </c>
      <c r="AA421" s="1" t="s">
        <v>707</v>
      </c>
      <c r="AB421" s="1" t="s">
        <v>707</v>
      </c>
      <c r="AC421" s="1" t="s">
        <v>4332</v>
      </c>
      <c r="AD421" s="1" t="s">
        <v>4333</v>
      </c>
      <c r="AE421" s="1" t="s">
        <v>806</v>
      </c>
      <c r="AF421" s="1" t="s">
        <v>276</v>
      </c>
      <c r="AG421" s="1" t="s">
        <v>196</v>
      </c>
      <c r="AH421" s="1" t="s">
        <v>105</v>
      </c>
      <c r="AI421" s="1" t="s">
        <v>807</v>
      </c>
      <c r="AJ421" s="1" t="s">
        <v>276</v>
      </c>
      <c r="AK421" s="1" t="s">
        <v>196</v>
      </c>
      <c r="AL421" s="1" t="s">
        <v>122</v>
      </c>
      <c r="AM421" s="1">
        <v>6000</v>
      </c>
      <c r="AN421" s="1">
        <v>6000</v>
      </c>
      <c r="AO421" s="1">
        <v>900</v>
      </c>
      <c r="AP421" s="1">
        <v>900</v>
      </c>
      <c r="AQ421" s="1">
        <v>900</v>
      </c>
      <c r="AR421" s="228">
        <v>46192</v>
      </c>
      <c r="AS421" s="228">
        <v>46202</v>
      </c>
      <c r="AT421" s="228">
        <v>46196</v>
      </c>
      <c r="AU421" s="228">
        <v>46198</v>
      </c>
      <c r="AV421" s="1" t="s">
        <v>491</v>
      </c>
      <c r="AW421" s="1" t="s">
        <v>196</v>
      </c>
      <c r="AX421" s="1" t="s">
        <v>196</v>
      </c>
      <c r="AY421" s="1" t="s">
        <v>710</v>
      </c>
      <c r="AZ421" s="1" t="s">
        <v>711</v>
      </c>
      <c r="BA421" s="1" t="s">
        <v>196</v>
      </c>
      <c r="BB421" s="228">
        <v>46202</v>
      </c>
      <c r="BC421" s="228">
        <v>46202</v>
      </c>
      <c r="BD421" s="1" t="s">
        <v>712</v>
      </c>
      <c r="BE421" s="228">
        <v>46198</v>
      </c>
      <c r="BF421" s="1" t="s">
        <v>712</v>
      </c>
      <c r="BG421" s="228">
        <v>46198</v>
      </c>
      <c r="BH421" s="1">
        <v>6000</v>
      </c>
      <c r="BI421" s="1">
        <v>6000</v>
      </c>
      <c r="BJ421" s="1" t="s">
        <v>808</v>
      </c>
      <c r="BK421" s="1" t="s">
        <v>196</v>
      </c>
      <c r="BL421" s="1" t="s">
        <v>196</v>
      </c>
      <c r="BM421" s="1" t="s">
        <v>196</v>
      </c>
      <c r="BN421" s="1" t="s">
        <v>196</v>
      </c>
      <c r="BO421" s="1" t="s">
        <v>196</v>
      </c>
      <c r="BP421" s="1" t="s">
        <v>196</v>
      </c>
      <c r="BQ421" s="1" t="s">
        <v>196</v>
      </c>
      <c r="BR421" s="1" t="s">
        <v>196</v>
      </c>
      <c r="BS421" s="1" t="s">
        <v>196</v>
      </c>
      <c r="BT421" s="1" t="s">
        <v>806</v>
      </c>
      <c r="BU421" s="1" t="s">
        <v>196</v>
      </c>
      <c r="BV421" s="1" t="s">
        <v>196</v>
      </c>
      <c r="BW421" s="1" t="s">
        <v>196</v>
      </c>
      <c r="BX421" s="1" t="s">
        <v>196</v>
      </c>
      <c r="BY421" s="1" t="s">
        <v>196</v>
      </c>
      <c r="BZ421" s="1" t="s">
        <v>196</v>
      </c>
      <c r="CA421" s="1" t="s">
        <v>196</v>
      </c>
      <c r="CB421" s="1" t="s">
        <v>196</v>
      </c>
      <c r="CC421" s="1" t="s">
        <v>196</v>
      </c>
      <c r="CD421" s="1" t="s">
        <v>809</v>
      </c>
      <c r="CE421" s="1" t="s">
        <v>196</v>
      </c>
      <c r="CF421" s="1" t="s">
        <v>196</v>
      </c>
      <c r="CG421" s="1" t="s">
        <v>196</v>
      </c>
      <c r="CH421" s="1" t="s">
        <v>196</v>
      </c>
      <c r="CI421" s="1" t="s">
        <v>196</v>
      </c>
      <c r="CJ421" s="1" t="s">
        <v>196</v>
      </c>
      <c r="CK421" s="1" t="s">
        <v>196</v>
      </c>
      <c r="CL421" s="1" t="s">
        <v>196</v>
      </c>
      <c r="CM421" s="1" t="s">
        <v>196</v>
      </c>
      <c r="CN421" s="1" t="s">
        <v>807</v>
      </c>
      <c r="CO421" s="1" t="s">
        <v>196</v>
      </c>
      <c r="CP421" s="1" t="s">
        <v>196</v>
      </c>
      <c r="CQ421" s="1" t="s">
        <v>196</v>
      </c>
      <c r="CR421" s="1" t="s">
        <v>196</v>
      </c>
      <c r="CS421" s="1" t="s">
        <v>196</v>
      </c>
      <c r="CT421" s="1" t="s">
        <v>196</v>
      </c>
      <c r="CU421" s="1" t="s">
        <v>196</v>
      </c>
      <c r="CV421" s="1" t="s">
        <v>196</v>
      </c>
      <c r="CW421" s="1" t="s">
        <v>196</v>
      </c>
      <c r="CX421" s="1" t="s">
        <v>3221</v>
      </c>
      <c r="CY421" s="1" t="s">
        <v>3222</v>
      </c>
      <c r="CZ421" s="1" t="s">
        <v>3222</v>
      </c>
      <c r="DA421" s="1" t="s">
        <v>4330</v>
      </c>
      <c r="DB421" s="1" t="s">
        <v>3287</v>
      </c>
      <c r="DC421" s="1" t="s">
        <v>707</v>
      </c>
      <c r="DD421" s="1" t="s">
        <v>707</v>
      </c>
      <c r="DE421" s="1" t="s">
        <v>726</v>
      </c>
      <c r="DF421" s="1" t="s">
        <v>796</v>
      </c>
      <c r="DG421" s="1" t="s">
        <v>797</v>
      </c>
    </row>
    <row r="422" spans="1:111">
      <c r="A422" s="232" t="s">
        <v>4537</v>
      </c>
      <c r="B422" s="1" t="s">
        <v>699</v>
      </c>
      <c r="C422" s="1" t="s">
        <v>700</v>
      </c>
      <c r="D422" s="1" t="s">
        <v>701</v>
      </c>
      <c r="E422" s="1" t="s">
        <v>702</v>
      </c>
      <c r="F422" s="1" t="s">
        <v>703</v>
      </c>
      <c r="G422" s="1" t="s">
        <v>704</v>
      </c>
      <c r="H422" s="228">
        <v>46195</v>
      </c>
      <c r="I422" s="1" t="s">
        <v>1921</v>
      </c>
      <c r="J422" s="1" t="s">
        <v>3924</v>
      </c>
      <c r="K422" s="1" t="s">
        <v>3925</v>
      </c>
      <c r="L422" s="1" t="s">
        <v>716</v>
      </c>
      <c r="M422" s="1" t="s">
        <v>717</v>
      </c>
      <c r="N422" s="1" t="s">
        <v>705</v>
      </c>
      <c r="O422" s="1" t="s">
        <v>706</v>
      </c>
      <c r="P422" s="1" t="s">
        <v>196</v>
      </c>
      <c r="Q422" s="1" t="s">
        <v>196</v>
      </c>
      <c r="R422" s="229">
        <v>0</v>
      </c>
      <c r="S422" s="229">
        <v>0.70833333333333337</v>
      </c>
      <c r="T422" s="1" t="s">
        <v>707</v>
      </c>
      <c r="U422" s="1" t="s">
        <v>196</v>
      </c>
      <c r="V422" s="1" t="s">
        <v>196</v>
      </c>
      <c r="W422" s="1" t="s">
        <v>196</v>
      </c>
      <c r="X422" s="1" t="s">
        <v>196</v>
      </c>
      <c r="Y422" s="1" t="s">
        <v>196</v>
      </c>
      <c r="Z422" s="1" t="s">
        <v>196</v>
      </c>
      <c r="AA422" s="1" t="s">
        <v>726</v>
      </c>
      <c r="AB422" s="1" t="s">
        <v>737</v>
      </c>
      <c r="AC422" s="1" t="s">
        <v>2050</v>
      </c>
      <c r="AD422" s="1" t="s">
        <v>3926</v>
      </c>
      <c r="AE422" s="1" t="s">
        <v>755</v>
      </c>
      <c r="AF422" s="1" t="s">
        <v>276</v>
      </c>
      <c r="AG422" s="1" t="s">
        <v>80</v>
      </c>
      <c r="AH422" s="1" t="s">
        <v>14</v>
      </c>
      <c r="AI422" s="1" t="s">
        <v>756</v>
      </c>
      <c r="AJ422" s="1" t="s">
        <v>276</v>
      </c>
      <c r="AK422" s="1" t="s">
        <v>80</v>
      </c>
      <c r="AL422" s="1" t="s">
        <v>14</v>
      </c>
      <c r="AM422" s="1">
        <v>20000</v>
      </c>
      <c r="AN422" s="1">
        <v>10000</v>
      </c>
      <c r="AO422" s="1">
        <v>1800</v>
      </c>
      <c r="AP422" s="1">
        <v>1800</v>
      </c>
      <c r="AQ422" s="1">
        <v>3600</v>
      </c>
      <c r="AR422" s="228">
        <v>46195</v>
      </c>
      <c r="AS422" s="228">
        <v>46202</v>
      </c>
      <c r="AT422" s="228">
        <v>46195</v>
      </c>
      <c r="AU422" s="228">
        <v>46198</v>
      </c>
      <c r="AV422" s="1" t="s">
        <v>704</v>
      </c>
      <c r="AW422" s="1" t="s">
        <v>196</v>
      </c>
      <c r="AX422" s="1" t="s">
        <v>196</v>
      </c>
      <c r="AY422" s="1" t="s">
        <v>710</v>
      </c>
      <c r="AZ422" s="1" t="s">
        <v>711</v>
      </c>
      <c r="BA422" s="1" t="s">
        <v>196</v>
      </c>
      <c r="BB422" s="228">
        <v>46202</v>
      </c>
      <c r="BC422" s="228">
        <v>46202</v>
      </c>
      <c r="BD422" s="1" t="s">
        <v>712</v>
      </c>
      <c r="BE422" s="228">
        <v>46198</v>
      </c>
      <c r="BF422" s="1" t="s">
        <v>712</v>
      </c>
      <c r="BG422" s="228">
        <v>46198</v>
      </c>
      <c r="BH422" s="1">
        <v>10000</v>
      </c>
      <c r="BI422" s="1">
        <v>20000</v>
      </c>
      <c r="BJ422" s="1" t="s">
        <v>757</v>
      </c>
      <c r="BK422" s="1" t="s">
        <v>196</v>
      </c>
      <c r="BL422" s="1" t="s">
        <v>196</v>
      </c>
      <c r="BM422" s="1" t="s">
        <v>196</v>
      </c>
      <c r="BN422" s="1" t="s">
        <v>196</v>
      </c>
      <c r="BO422" s="1" t="s">
        <v>196</v>
      </c>
      <c r="BP422" s="1" t="s">
        <v>196</v>
      </c>
      <c r="BQ422" s="1" t="s">
        <v>196</v>
      </c>
      <c r="BR422" s="1" t="s">
        <v>196</v>
      </c>
      <c r="BS422" s="1" t="s">
        <v>196</v>
      </c>
      <c r="BT422" s="1" t="s">
        <v>755</v>
      </c>
      <c r="BU422" s="1" t="s">
        <v>196</v>
      </c>
      <c r="BV422" s="1" t="s">
        <v>196</v>
      </c>
      <c r="BW422" s="1" t="s">
        <v>196</v>
      </c>
      <c r="BX422" s="1" t="s">
        <v>196</v>
      </c>
      <c r="BY422" s="1" t="s">
        <v>196</v>
      </c>
      <c r="BZ422" s="1" t="s">
        <v>196</v>
      </c>
      <c r="CA422" s="1" t="s">
        <v>196</v>
      </c>
      <c r="CB422" s="1" t="s">
        <v>196</v>
      </c>
      <c r="CC422" s="1" t="s">
        <v>196</v>
      </c>
      <c r="CD422" s="1" t="s">
        <v>758</v>
      </c>
      <c r="CE422" s="1" t="s">
        <v>196</v>
      </c>
      <c r="CF422" s="1" t="s">
        <v>196</v>
      </c>
      <c r="CG422" s="1" t="s">
        <v>196</v>
      </c>
      <c r="CH422" s="1" t="s">
        <v>196</v>
      </c>
      <c r="CI422" s="1" t="s">
        <v>196</v>
      </c>
      <c r="CJ422" s="1" t="s">
        <v>196</v>
      </c>
      <c r="CK422" s="1" t="s">
        <v>196</v>
      </c>
      <c r="CL422" s="1" t="s">
        <v>196</v>
      </c>
      <c r="CM422" s="1" t="s">
        <v>196</v>
      </c>
      <c r="CN422" s="1" t="s">
        <v>756</v>
      </c>
      <c r="CO422" s="1" t="s">
        <v>196</v>
      </c>
      <c r="CP422" s="1" t="s">
        <v>196</v>
      </c>
      <c r="CQ422" s="1" t="s">
        <v>196</v>
      </c>
      <c r="CR422" s="1" t="s">
        <v>196</v>
      </c>
      <c r="CS422" s="1" t="s">
        <v>196</v>
      </c>
      <c r="CT422" s="1" t="s">
        <v>196</v>
      </c>
      <c r="CU422" s="1" t="s">
        <v>196</v>
      </c>
      <c r="CV422" s="1" t="s">
        <v>196</v>
      </c>
      <c r="CW422" s="1" t="s">
        <v>196</v>
      </c>
      <c r="CX422" s="1" t="s">
        <v>3221</v>
      </c>
      <c r="CY422" s="1" t="s">
        <v>3222</v>
      </c>
      <c r="CZ422" s="1" t="s">
        <v>3222</v>
      </c>
      <c r="DA422" s="1" t="s">
        <v>3236</v>
      </c>
      <c r="DB422" s="1" t="s">
        <v>3224</v>
      </c>
      <c r="DC422" s="1" t="s">
        <v>737</v>
      </c>
      <c r="DD422" s="1" t="s">
        <v>726</v>
      </c>
      <c r="DE422" s="1" t="s">
        <v>707</v>
      </c>
      <c r="DF422" s="1" t="s">
        <v>705</v>
      </c>
      <c r="DG422" s="1" t="s">
        <v>706</v>
      </c>
    </row>
    <row r="423" spans="1:111">
      <c r="A423" s="232" t="s">
        <v>4537</v>
      </c>
      <c r="B423" s="1" t="s">
        <v>699</v>
      </c>
      <c r="C423" s="1" t="s">
        <v>700</v>
      </c>
      <c r="D423" s="1" t="s">
        <v>701</v>
      </c>
      <c r="E423" s="1" t="s">
        <v>702</v>
      </c>
      <c r="F423" s="1" t="s">
        <v>703</v>
      </c>
      <c r="G423" s="1" t="s">
        <v>704</v>
      </c>
      <c r="H423" s="228">
        <v>46195</v>
      </c>
      <c r="I423" s="1" t="s">
        <v>2043</v>
      </c>
      <c r="J423" s="1" t="s">
        <v>3922</v>
      </c>
      <c r="K423" s="1" t="s">
        <v>3927</v>
      </c>
      <c r="L423" s="1" t="s">
        <v>716</v>
      </c>
      <c r="M423" s="1" t="s">
        <v>717</v>
      </c>
      <c r="N423" s="1" t="s">
        <v>705</v>
      </c>
      <c r="O423" s="1" t="s">
        <v>706</v>
      </c>
      <c r="P423" s="1" t="s">
        <v>196</v>
      </c>
      <c r="Q423" s="1" t="s">
        <v>196</v>
      </c>
      <c r="R423" s="229">
        <v>0</v>
      </c>
      <c r="S423" s="229">
        <v>0.62361111111111112</v>
      </c>
      <c r="T423" s="1" t="s">
        <v>707</v>
      </c>
      <c r="U423" s="1" t="s">
        <v>196</v>
      </c>
      <c r="V423" s="1" t="s">
        <v>196</v>
      </c>
      <c r="W423" s="1" t="s">
        <v>196</v>
      </c>
      <c r="X423" s="1" t="s">
        <v>196</v>
      </c>
      <c r="Y423" s="1" t="s">
        <v>196</v>
      </c>
      <c r="Z423" s="1" t="s">
        <v>196</v>
      </c>
      <c r="AA423" s="1" t="s">
        <v>743</v>
      </c>
      <c r="AB423" s="1" t="s">
        <v>743</v>
      </c>
      <c r="AC423" s="1" t="s">
        <v>3928</v>
      </c>
      <c r="AD423" s="1" t="s">
        <v>3929</v>
      </c>
      <c r="AE423" s="1" t="s">
        <v>3805</v>
      </c>
      <c r="AF423" s="1" t="s">
        <v>276</v>
      </c>
      <c r="AG423" s="1" t="s">
        <v>196</v>
      </c>
      <c r="AH423" s="1" t="s">
        <v>78</v>
      </c>
      <c r="AI423" s="1" t="s">
        <v>3806</v>
      </c>
      <c r="AJ423" s="1" t="s">
        <v>276</v>
      </c>
      <c r="AK423" s="1" t="s">
        <v>196</v>
      </c>
      <c r="AL423" s="1" t="s">
        <v>14</v>
      </c>
      <c r="AM423" s="1">
        <v>22200</v>
      </c>
      <c r="AN423" s="1">
        <v>11100</v>
      </c>
      <c r="AO423" s="1">
        <v>6600</v>
      </c>
      <c r="AP423" s="1">
        <v>6600</v>
      </c>
      <c r="AQ423" s="1">
        <v>13200</v>
      </c>
      <c r="AR423" s="228">
        <v>46191</v>
      </c>
      <c r="AS423" s="228">
        <v>46197</v>
      </c>
      <c r="AT423" s="228">
        <v>46192</v>
      </c>
      <c r="AU423" s="228">
        <v>46195</v>
      </c>
      <c r="AV423" s="1" t="s">
        <v>704</v>
      </c>
      <c r="AW423" s="1" t="s">
        <v>196</v>
      </c>
      <c r="AX423" s="1" t="s">
        <v>196</v>
      </c>
      <c r="AY423" s="1" t="s">
        <v>710</v>
      </c>
      <c r="AZ423" s="1" t="s">
        <v>711</v>
      </c>
      <c r="BA423" s="1" t="s">
        <v>196</v>
      </c>
      <c r="BB423" s="228">
        <v>46197</v>
      </c>
      <c r="BC423" s="228">
        <v>46197</v>
      </c>
      <c r="BD423" s="1" t="s">
        <v>712</v>
      </c>
      <c r="BE423" s="228">
        <v>46195</v>
      </c>
      <c r="BF423" s="1" t="s">
        <v>712</v>
      </c>
      <c r="BG423" s="228">
        <v>46195</v>
      </c>
      <c r="BH423" s="1">
        <v>11100</v>
      </c>
      <c r="BI423" s="1">
        <v>22200</v>
      </c>
      <c r="BJ423" s="1" t="s">
        <v>738</v>
      </c>
      <c r="BK423" s="1" t="s">
        <v>196</v>
      </c>
      <c r="BL423" s="1" t="s">
        <v>196</v>
      </c>
      <c r="BM423" s="1" t="s">
        <v>196</v>
      </c>
      <c r="BN423" s="1" t="s">
        <v>196</v>
      </c>
      <c r="BO423" s="1" t="s">
        <v>196</v>
      </c>
      <c r="BP423" s="1" t="s">
        <v>196</v>
      </c>
      <c r="BQ423" s="1" t="s">
        <v>196</v>
      </c>
      <c r="BR423" s="1" t="s">
        <v>196</v>
      </c>
      <c r="BS423" s="1" t="s">
        <v>196</v>
      </c>
      <c r="BT423" s="1" t="s">
        <v>3805</v>
      </c>
      <c r="BU423" s="1" t="s">
        <v>196</v>
      </c>
      <c r="BV423" s="1" t="s">
        <v>196</v>
      </c>
      <c r="BW423" s="1" t="s">
        <v>196</v>
      </c>
      <c r="BX423" s="1" t="s">
        <v>196</v>
      </c>
      <c r="BY423" s="1" t="s">
        <v>196</v>
      </c>
      <c r="BZ423" s="1" t="s">
        <v>196</v>
      </c>
      <c r="CA423" s="1" t="s">
        <v>196</v>
      </c>
      <c r="CB423" s="1" t="s">
        <v>196</v>
      </c>
      <c r="CC423" s="1" t="s">
        <v>196</v>
      </c>
      <c r="CD423" s="1" t="s">
        <v>739</v>
      </c>
      <c r="CE423" s="1" t="s">
        <v>196</v>
      </c>
      <c r="CF423" s="1" t="s">
        <v>196</v>
      </c>
      <c r="CG423" s="1" t="s">
        <v>196</v>
      </c>
      <c r="CH423" s="1" t="s">
        <v>196</v>
      </c>
      <c r="CI423" s="1" t="s">
        <v>196</v>
      </c>
      <c r="CJ423" s="1" t="s">
        <v>196</v>
      </c>
      <c r="CK423" s="1" t="s">
        <v>196</v>
      </c>
      <c r="CL423" s="1" t="s">
        <v>196</v>
      </c>
      <c r="CM423" s="1" t="s">
        <v>196</v>
      </c>
      <c r="CN423" s="1" t="s">
        <v>3806</v>
      </c>
      <c r="CO423" s="1" t="s">
        <v>196</v>
      </c>
      <c r="CP423" s="1" t="s">
        <v>196</v>
      </c>
      <c r="CQ423" s="1" t="s">
        <v>196</v>
      </c>
      <c r="CR423" s="1" t="s">
        <v>196</v>
      </c>
      <c r="CS423" s="1" t="s">
        <v>196</v>
      </c>
      <c r="CT423" s="1" t="s">
        <v>196</v>
      </c>
      <c r="CU423" s="1" t="s">
        <v>196</v>
      </c>
      <c r="CV423" s="1" t="s">
        <v>196</v>
      </c>
      <c r="CW423" s="1" t="s">
        <v>196</v>
      </c>
      <c r="CX423" s="1" t="s">
        <v>3221</v>
      </c>
      <c r="CY423" s="1" t="s">
        <v>3222</v>
      </c>
      <c r="CZ423" s="1" t="s">
        <v>3222</v>
      </c>
      <c r="DA423" s="1" t="s">
        <v>3225</v>
      </c>
      <c r="DB423" s="1" t="s">
        <v>3236</v>
      </c>
      <c r="DC423" s="1" t="s">
        <v>743</v>
      </c>
      <c r="DD423" s="1" t="s">
        <v>743</v>
      </c>
      <c r="DE423" s="1" t="s">
        <v>707</v>
      </c>
      <c r="DF423" s="1" t="s">
        <v>705</v>
      </c>
      <c r="DG423" s="1" t="s">
        <v>706</v>
      </c>
    </row>
    <row r="424" spans="1:111">
      <c r="A424" s="232" t="s">
        <v>4537</v>
      </c>
      <c r="B424" s="1" t="s">
        <v>699</v>
      </c>
      <c r="C424" s="1" t="s">
        <v>700</v>
      </c>
      <c r="D424" s="1" t="s">
        <v>785</v>
      </c>
      <c r="E424" s="1" t="s">
        <v>786</v>
      </c>
      <c r="F424" s="1" t="s">
        <v>787</v>
      </c>
      <c r="G424" s="1" t="s">
        <v>36</v>
      </c>
      <c r="H424" s="228">
        <v>46195</v>
      </c>
      <c r="I424" s="1" t="s">
        <v>101</v>
      </c>
      <c r="J424" s="1" t="s">
        <v>4022</v>
      </c>
      <c r="K424" s="1" t="s">
        <v>4028</v>
      </c>
      <c r="L424" s="1" t="s">
        <v>788</v>
      </c>
      <c r="M424" s="1" t="s">
        <v>789</v>
      </c>
      <c r="N424" s="1" t="s">
        <v>196</v>
      </c>
      <c r="O424" s="1" t="s">
        <v>196</v>
      </c>
      <c r="P424" s="1" t="s">
        <v>196</v>
      </c>
      <c r="Q424" s="1" t="s">
        <v>196</v>
      </c>
      <c r="R424" s="229">
        <v>0</v>
      </c>
      <c r="S424" s="229">
        <v>0.70833333333333337</v>
      </c>
      <c r="T424" s="1" t="s">
        <v>707</v>
      </c>
      <c r="U424" s="1" t="s">
        <v>196</v>
      </c>
      <c r="V424" s="1" t="s">
        <v>196</v>
      </c>
      <c r="W424" s="1" t="s">
        <v>196</v>
      </c>
      <c r="X424" s="1" t="s">
        <v>196</v>
      </c>
      <c r="Y424" s="1" t="s">
        <v>196</v>
      </c>
      <c r="Z424" s="1" t="s">
        <v>196</v>
      </c>
      <c r="AA424" s="1" t="s">
        <v>707</v>
      </c>
      <c r="AB424" s="1" t="s">
        <v>707</v>
      </c>
      <c r="AC424" s="1" t="s">
        <v>707</v>
      </c>
      <c r="AD424" s="1" t="s">
        <v>707</v>
      </c>
      <c r="AE424" s="1" t="s">
        <v>806</v>
      </c>
      <c r="AF424" s="1" t="s">
        <v>276</v>
      </c>
      <c r="AG424" s="1" t="s">
        <v>196</v>
      </c>
      <c r="AH424" s="1" t="s">
        <v>105</v>
      </c>
      <c r="AI424" s="1" t="s">
        <v>807</v>
      </c>
      <c r="AJ424" s="1" t="s">
        <v>276</v>
      </c>
      <c r="AK424" s="1" t="s">
        <v>196</v>
      </c>
      <c r="AL424" s="1" t="s">
        <v>122</v>
      </c>
      <c r="AM424" s="1">
        <v>6600</v>
      </c>
      <c r="AN424" s="1">
        <v>6600</v>
      </c>
      <c r="AO424" s="1">
        <v>0</v>
      </c>
      <c r="AP424" s="1">
        <v>0</v>
      </c>
      <c r="AQ424" s="1">
        <v>900</v>
      </c>
      <c r="AR424" s="228">
        <v>46191</v>
      </c>
      <c r="AS424" s="228">
        <v>46196</v>
      </c>
      <c r="AT424" s="228">
        <v>46192</v>
      </c>
      <c r="AU424" s="228">
        <v>46192</v>
      </c>
      <c r="AV424" s="1" t="s">
        <v>491</v>
      </c>
      <c r="AW424" s="1" t="s">
        <v>196</v>
      </c>
      <c r="AX424" s="1" t="s">
        <v>196</v>
      </c>
      <c r="AY424" s="1" t="s">
        <v>710</v>
      </c>
      <c r="AZ424" s="1" t="s">
        <v>711</v>
      </c>
      <c r="BA424" s="1" t="s">
        <v>196</v>
      </c>
      <c r="BB424" s="228">
        <v>46196</v>
      </c>
      <c r="BC424" s="228">
        <v>46196</v>
      </c>
      <c r="BD424" s="1" t="s">
        <v>712</v>
      </c>
      <c r="BE424" s="228">
        <v>46195</v>
      </c>
      <c r="BF424" s="1" t="s">
        <v>712</v>
      </c>
      <c r="BG424" s="228">
        <v>46196</v>
      </c>
      <c r="BH424" s="1">
        <v>6600</v>
      </c>
      <c r="BI424" s="1">
        <v>6600</v>
      </c>
      <c r="BJ424" s="1" t="s">
        <v>808</v>
      </c>
      <c r="BK424" s="1" t="s">
        <v>196</v>
      </c>
      <c r="BL424" s="1" t="s">
        <v>196</v>
      </c>
      <c r="BM424" s="1" t="s">
        <v>196</v>
      </c>
      <c r="BN424" s="1" t="s">
        <v>196</v>
      </c>
      <c r="BO424" s="1" t="s">
        <v>196</v>
      </c>
      <c r="BP424" s="1" t="s">
        <v>196</v>
      </c>
      <c r="BQ424" s="1" t="s">
        <v>196</v>
      </c>
      <c r="BR424" s="1" t="s">
        <v>196</v>
      </c>
      <c r="BS424" s="1" t="s">
        <v>196</v>
      </c>
      <c r="BT424" s="1" t="s">
        <v>806</v>
      </c>
      <c r="BU424" s="1" t="s">
        <v>196</v>
      </c>
      <c r="BV424" s="1" t="s">
        <v>196</v>
      </c>
      <c r="BW424" s="1" t="s">
        <v>196</v>
      </c>
      <c r="BX424" s="1" t="s">
        <v>196</v>
      </c>
      <c r="BY424" s="1" t="s">
        <v>196</v>
      </c>
      <c r="BZ424" s="1" t="s">
        <v>196</v>
      </c>
      <c r="CA424" s="1" t="s">
        <v>196</v>
      </c>
      <c r="CB424" s="1" t="s">
        <v>196</v>
      </c>
      <c r="CC424" s="1" t="s">
        <v>196</v>
      </c>
      <c r="CD424" s="1" t="s">
        <v>809</v>
      </c>
      <c r="CE424" s="1" t="s">
        <v>196</v>
      </c>
      <c r="CF424" s="1" t="s">
        <v>196</v>
      </c>
      <c r="CG424" s="1" t="s">
        <v>196</v>
      </c>
      <c r="CH424" s="1" t="s">
        <v>196</v>
      </c>
      <c r="CI424" s="1" t="s">
        <v>196</v>
      </c>
      <c r="CJ424" s="1" t="s">
        <v>196</v>
      </c>
      <c r="CK424" s="1" t="s">
        <v>196</v>
      </c>
      <c r="CL424" s="1" t="s">
        <v>196</v>
      </c>
      <c r="CM424" s="1" t="s">
        <v>196</v>
      </c>
      <c r="CN424" s="1" t="s">
        <v>807</v>
      </c>
      <c r="CO424" s="1" t="s">
        <v>196</v>
      </c>
      <c r="CP424" s="1" t="s">
        <v>196</v>
      </c>
      <c r="CQ424" s="1" t="s">
        <v>196</v>
      </c>
      <c r="CR424" s="1" t="s">
        <v>196</v>
      </c>
      <c r="CS424" s="1" t="s">
        <v>196</v>
      </c>
      <c r="CT424" s="1" t="s">
        <v>196</v>
      </c>
      <c r="CU424" s="1" t="s">
        <v>196</v>
      </c>
      <c r="CV424" s="1" t="s">
        <v>196</v>
      </c>
      <c r="CW424" s="1" t="s">
        <v>196</v>
      </c>
      <c r="CX424" s="1" t="s">
        <v>3221</v>
      </c>
      <c r="CY424" s="1" t="s">
        <v>3222</v>
      </c>
      <c r="CZ424" s="1" t="s">
        <v>3222</v>
      </c>
      <c r="DA424" s="1" t="s">
        <v>3224</v>
      </c>
      <c r="DB424" s="1" t="s">
        <v>3224</v>
      </c>
      <c r="DC424" s="1" t="s">
        <v>707</v>
      </c>
      <c r="DD424" s="1" t="s">
        <v>707</v>
      </c>
      <c r="DE424" s="1" t="s">
        <v>707</v>
      </c>
      <c r="DF424" s="1" t="s">
        <v>788</v>
      </c>
      <c r="DG424" s="1" t="s">
        <v>789</v>
      </c>
    </row>
    <row r="425" spans="1:111">
      <c r="A425" s="232" t="s">
        <v>4537</v>
      </c>
      <c r="B425" s="1" t="s">
        <v>699</v>
      </c>
      <c r="C425" s="1" t="s">
        <v>700</v>
      </c>
      <c r="D425" s="1" t="s">
        <v>785</v>
      </c>
      <c r="E425" s="1" t="s">
        <v>786</v>
      </c>
      <c r="F425" s="1" t="s">
        <v>787</v>
      </c>
      <c r="G425" s="1" t="s">
        <v>36</v>
      </c>
      <c r="H425" s="228">
        <v>46195</v>
      </c>
      <c r="I425" s="1" t="s">
        <v>2058</v>
      </c>
      <c r="J425" s="1" t="s">
        <v>4026</v>
      </c>
      <c r="K425" s="1" t="s">
        <v>4029</v>
      </c>
      <c r="L425" s="1" t="s">
        <v>788</v>
      </c>
      <c r="M425" s="1" t="s">
        <v>789</v>
      </c>
      <c r="N425" s="1" t="s">
        <v>776</v>
      </c>
      <c r="O425" s="1" t="s">
        <v>777</v>
      </c>
      <c r="P425" s="1" t="s">
        <v>196</v>
      </c>
      <c r="Q425" s="1" t="s">
        <v>196</v>
      </c>
      <c r="R425" s="229">
        <v>0</v>
      </c>
      <c r="S425" s="229">
        <v>0.57986111111111116</v>
      </c>
      <c r="T425" s="1" t="s">
        <v>707</v>
      </c>
      <c r="U425" s="1" t="s">
        <v>196</v>
      </c>
      <c r="V425" s="1" t="s">
        <v>196</v>
      </c>
      <c r="W425" s="1" t="s">
        <v>196</v>
      </c>
      <c r="X425" s="1" t="s">
        <v>196</v>
      </c>
      <c r="Y425" s="1" t="s">
        <v>196</v>
      </c>
      <c r="Z425" s="1" t="s">
        <v>196</v>
      </c>
      <c r="AA425" s="1" t="s">
        <v>726</v>
      </c>
      <c r="AB425" s="1" t="s">
        <v>743</v>
      </c>
      <c r="AC425" s="1" t="s">
        <v>1034</v>
      </c>
      <c r="AD425" s="1" t="s">
        <v>4030</v>
      </c>
      <c r="AE425" s="1" t="s">
        <v>806</v>
      </c>
      <c r="AF425" s="1" t="s">
        <v>276</v>
      </c>
      <c r="AG425" s="1" t="s">
        <v>196</v>
      </c>
      <c r="AH425" s="1" t="s">
        <v>105</v>
      </c>
      <c r="AI425" s="1" t="s">
        <v>807</v>
      </c>
      <c r="AJ425" s="1" t="s">
        <v>276</v>
      </c>
      <c r="AK425" s="1" t="s">
        <v>196</v>
      </c>
      <c r="AL425" s="1" t="s">
        <v>122</v>
      </c>
      <c r="AM425" s="1">
        <v>6000</v>
      </c>
      <c r="AN425" s="1">
        <v>6000</v>
      </c>
      <c r="AO425" s="1">
        <v>5400</v>
      </c>
      <c r="AP425" s="1">
        <v>5400</v>
      </c>
      <c r="AQ425" s="1">
        <v>5400</v>
      </c>
      <c r="AR425" s="228">
        <v>46192</v>
      </c>
      <c r="AS425" s="228">
        <v>46202</v>
      </c>
      <c r="AT425" s="228">
        <v>46192</v>
      </c>
      <c r="AU425" s="228">
        <v>46195</v>
      </c>
      <c r="AV425" s="1" t="s">
        <v>491</v>
      </c>
      <c r="AW425" s="1" t="s">
        <v>196</v>
      </c>
      <c r="AX425" s="1" t="s">
        <v>196</v>
      </c>
      <c r="AY425" s="1" t="s">
        <v>710</v>
      </c>
      <c r="AZ425" s="1" t="s">
        <v>711</v>
      </c>
      <c r="BA425" s="1" t="s">
        <v>196</v>
      </c>
      <c r="BB425" s="228">
        <v>46202</v>
      </c>
      <c r="BC425" s="228">
        <v>46202</v>
      </c>
      <c r="BD425" s="1" t="s">
        <v>712</v>
      </c>
      <c r="BE425" s="228">
        <v>46195</v>
      </c>
      <c r="BF425" s="1" t="s">
        <v>712</v>
      </c>
      <c r="BG425" s="228">
        <v>46198</v>
      </c>
      <c r="BH425" s="1">
        <v>6000</v>
      </c>
      <c r="BI425" s="1">
        <v>6000</v>
      </c>
      <c r="BJ425" s="1" t="s">
        <v>808</v>
      </c>
      <c r="BK425" s="1" t="s">
        <v>196</v>
      </c>
      <c r="BL425" s="1" t="s">
        <v>196</v>
      </c>
      <c r="BM425" s="1" t="s">
        <v>196</v>
      </c>
      <c r="BN425" s="1" t="s">
        <v>196</v>
      </c>
      <c r="BO425" s="1" t="s">
        <v>196</v>
      </c>
      <c r="BP425" s="1" t="s">
        <v>196</v>
      </c>
      <c r="BQ425" s="1" t="s">
        <v>196</v>
      </c>
      <c r="BR425" s="1" t="s">
        <v>196</v>
      </c>
      <c r="BS425" s="1" t="s">
        <v>196</v>
      </c>
      <c r="BT425" s="1" t="s">
        <v>806</v>
      </c>
      <c r="BU425" s="1" t="s">
        <v>196</v>
      </c>
      <c r="BV425" s="1" t="s">
        <v>196</v>
      </c>
      <c r="BW425" s="1" t="s">
        <v>196</v>
      </c>
      <c r="BX425" s="1" t="s">
        <v>196</v>
      </c>
      <c r="BY425" s="1" t="s">
        <v>196</v>
      </c>
      <c r="BZ425" s="1" t="s">
        <v>196</v>
      </c>
      <c r="CA425" s="1" t="s">
        <v>196</v>
      </c>
      <c r="CB425" s="1" t="s">
        <v>196</v>
      </c>
      <c r="CC425" s="1" t="s">
        <v>196</v>
      </c>
      <c r="CD425" s="1" t="s">
        <v>809</v>
      </c>
      <c r="CE425" s="1" t="s">
        <v>196</v>
      </c>
      <c r="CF425" s="1" t="s">
        <v>196</v>
      </c>
      <c r="CG425" s="1" t="s">
        <v>196</v>
      </c>
      <c r="CH425" s="1" t="s">
        <v>196</v>
      </c>
      <c r="CI425" s="1" t="s">
        <v>196</v>
      </c>
      <c r="CJ425" s="1" t="s">
        <v>196</v>
      </c>
      <c r="CK425" s="1" t="s">
        <v>196</v>
      </c>
      <c r="CL425" s="1" t="s">
        <v>196</v>
      </c>
      <c r="CM425" s="1" t="s">
        <v>196</v>
      </c>
      <c r="CN425" s="1" t="s">
        <v>807</v>
      </c>
      <c r="CO425" s="1" t="s">
        <v>196</v>
      </c>
      <c r="CP425" s="1" t="s">
        <v>196</v>
      </c>
      <c r="CQ425" s="1" t="s">
        <v>196</v>
      </c>
      <c r="CR425" s="1" t="s">
        <v>196</v>
      </c>
      <c r="CS425" s="1" t="s">
        <v>196</v>
      </c>
      <c r="CT425" s="1" t="s">
        <v>196</v>
      </c>
      <c r="CU425" s="1" t="s">
        <v>196</v>
      </c>
      <c r="CV425" s="1" t="s">
        <v>196</v>
      </c>
      <c r="CW425" s="1" t="s">
        <v>196</v>
      </c>
      <c r="CX425" s="1" t="s">
        <v>3221</v>
      </c>
      <c r="CY425" s="1" t="s">
        <v>3222</v>
      </c>
      <c r="CZ425" s="1" t="s">
        <v>3222</v>
      </c>
      <c r="DA425" s="1" t="s">
        <v>3225</v>
      </c>
      <c r="DB425" s="1" t="s">
        <v>3284</v>
      </c>
      <c r="DC425" s="1" t="s">
        <v>743</v>
      </c>
      <c r="DD425" s="1" t="s">
        <v>726</v>
      </c>
      <c r="DE425" s="1" t="s">
        <v>707</v>
      </c>
      <c r="DF425" s="1" t="s">
        <v>788</v>
      </c>
      <c r="DG425" s="1" t="s">
        <v>789</v>
      </c>
    </row>
    <row r="426" spans="1:111">
      <c r="A426" s="232" t="s">
        <v>4537</v>
      </c>
      <c r="B426" s="1" t="s">
        <v>699</v>
      </c>
      <c r="C426" s="1" t="s">
        <v>700</v>
      </c>
      <c r="D426" s="1" t="s">
        <v>785</v>
      </c>
      <c r="E426" s="1" t="s">
        <v>786</v>
      </c>
      <c r="F426" s="1" t="s">
        <v>787</v>
      </c>
      <c r="G426" s="1" t="s">
        <v>36</v>
      </c>
      <c r="H426" s="228">
        <v>46195</v>
      </c>
      <c r="I426" s="1" t="s">
        <v>2059</v>
      </c>
      <c r="J426" s="1" t="s">
        <v>4031</v>
      </c>
      <c r="K426" s="1" t="s">
        <v>4032</v>
      </c>
      <c r="L426" s="1" t="s">
        <v>788</v>
      </c>
      <c r="M426" s="1" t="s">
        <v>789</v>
      </c>
      <c r="N426" s="1" t="s">
        <v>776</v>
      </c>
      <c r="O426" s="1" t="s">
        <v>777</v>
      </c>
      <c r="P426" s="1" t="s">
        <v>196</v>
      </c>
      <c r="Q426" s="1" t="s">
        <v>196</v>
      </c>
      <c r="R426" s="229">
        <v>0</v>
      </c>
      <c r="S426" s="229">
        <v>0.70833333333333337</v>
      </c>
      <c r="T426" s="1" t="s">
        <v>707</v>
      </c>
      <c r="U426" s="1" t="s">
        <v>196</v>
      </c>
      <c r="V426" s="1" t="s">
        <v>196</v>
      </c>
      <c r="W426" s="1" t="s">
        <v>196</v>
      </c>
      <c r="X426" s="1" t="s">
        <v>196</v>
      </c>
      <c r="Y426" s="1" t="s">
        <v>196</v>
      </c>
      <c r="Z426" s="1" t="s">
        <v>196</v>
      </c>
      <c r="AA426" s="1" t="s">
        <v>742</v>
      </c>
      <c r="AB426" s="1" t="s">
        <v>737</v>
      </c>
      <c r="AC426" s="1" t="s">
        <v>1059</v>
      </c>
      <c r="AD426" s="1" t="s">
        <v>4033</v>
      </c>
      <c r="AE426" s="1" t="s">
        <v>878</v>
      </c>
      <c r="AF426" s="1" t="s">
        <v>276</v>
      </c>
      <c r="AG426" s="1" t="s">
        <v>196</v>
      </c>
      <c r="AH426" s="1" t="s">
        <v>105</v>
      </c>
      <c r="AI426" s="1" t="s">
        <v>906</v>
      </c>
      <c r="AJ426" s="1" t="s">
        <v>276</v>
      </c>
      <c r="AK426" s="1" t="s">
        <v>196</v>
      </c>
      <c r="AL426" s="1" t="s">
        <v>122</v>
      </c>
      <c r="AM426" s="1">
        <v>6000</v>
      </c>
      <c r="AN426" s="1">
        <v>6000</v>
      </c>
      <c r="AO426" s="1">
        <v>3300</v>
      </c>
      <c r="AP426" s="1">
        <v>3300</v>
      </c>
      <c r="AQ426" s="1">
        <v>3300</v>
      </c>
      <c r="AR426" s="228">
        <v>46195</v>
      </c>
      <c r="AS426" s="228">
        <v>46206</v>
      </c>
      <c r="AT426" s="228">
        <v>46195</v>
      </c>
      <c r="AU426" s="228">
        <v>46196</v>
      </c>
      <c r="AV426" s="1" t="s">
        <v>491</v>
      </c>
      <c r="AW426" s="1" t="s">
        <v>196</v>
      </c>
      <c r="AX426" s="1" t="s">
        <v>196</v>
      </c>
      <c r="AY426" s="1" t="s">
        <v>710</v>
      </c>
      <c r="AZ426" s="1" t="s">
        <v>711</v>
      </c>
      <c r="BA426" s="1" t="s">
        <v>196</v>
      </c>
      <c r="BB426" s="228">
        <v>46206</v>
      </c>
      <c r="BC426" s="228">
        <v>46206</v>
      </c>
      <c r="BD426" s="1" t="s">
        <v>712</v>
      </c>
      <c r="BE426" s="228">
        <v>46196</v>
      </c>
      <c r="BF426" s="1" t="s">
        <v>712</v>
      </c>
      <c r="BG426" s="228">
        <v>46199</v>
      </c>
      <c r="BH426" s="1">
        <v>6000</v>
      </c>
      <c r="BI426" s="1">
        <v>6000</v>
      </c>
      <c r="BJ426" s="1" t="s">
        <v>879</v>
      </c>
      <c r="BK426" s="1" t="s">
        <v>196</v>
      </c>
      <c r="BL426" s="1" t="s">
        <v>196</v>
      </c>
      <c r="BM426" s="1" t="s">
        <v>196</v>
      </c>
      <c r="BN426" s="1" t="s">
        <v>196</v>
      </c>
      <c r="BO426" s="1" t="s">
        <v>196</v>
      </c>
      <c r="BP426" s="1" t="s">
        <v>196</v>
      </c>
      <c r="BQ426" s="1" t="s">
        <v>196</v>
      </c>
      <c r="BR426" s="1" t="s">
        <v>196</v>
      </c>
      <c r="BS426" s="1" t="s">
        <v>196</v>
      </c>
      <c r="BT426" s="1" t="s">
        <v>878</v>
      </c>
      <c r="BU426" s="1" t="s">
        <v>196</v>
      </c>
      <c r="BV426" s="1" t="s">
        <v>196</v>
      </c>
      <c r="BW426" s="1" t="s">
        <v>196</v>
      </c>
      <c r="BX426" s="1" t="s">
        <v>196</v>
      </c>
      <c r="BY426" s="1" t="s">
        <v>196</v>
      </c>
      <c r="BZ426" s="1" t="s">
        <v>196</v>
      </c>
      <c r="CA426" s="1" t="s">
        <v>196</v>
      </c>
      <c r="CB426" s="1" t="s">
        <v>196</v>
      </c>
      <c r="CC426" s="1" t="s">
        <v>196</v>
      </c>
      <c r="CD426" s="1" t="s">
        <v>907</v>
      </c>
      <c r="CE426" s="1" t="s">
        <v>196</v>
      </c>
      <c r="CF426" s="1" t="s">
        <v>196</v>
      </c>
      <c r="CG426" s="1" t="s">
        <v>196</v>
      </c>
      <c r="CH426" s="1" t="s">
        <v>196</v>
      </c>
      <c r="CI426" s="1" t="s">
        <v>196</v>
      </c>
      <c r="CJ426" s="1" t="s">
        <v>196</v>
      </c>
      <c r="CK426" s="1" t="s">
        <v>196</v>
      </c>
      <c r="CL426" s="1" t="s">
        <v>196</v>
      </c>
      <c r="CM426" s="1" t="s">
        <v>196</v>
      </c>
      <c r="CN426" s="1" t="s">
        <v>906</v>
      </c>
      <c r="CO426" s="1" t="s">
        <v>196</v>
      </c>
      <c r="CP426" s="1" t="s">
        <v>196</v>
      </c>
      <c r="CQ426" s="1" t="s">
        <v>196</v>
      </c>
      <c r="CR426" s="1" t="s">
        <v>196</v>
      </c>
      <c r="CS426" s="1" t="s">
        <v>196</v>
      </c>
      <c r="CT426" s="1" t="s">
        <v>196</v>
      </c>
      <c r="CU426" s="1" t="s">
        <v>196</v>
      </c>
      <c r="CV426" s="1" t="s">
        <v>196</v>
      </c>
      <c r="CW426" s="1" t="s">
        <v>196</v>
      </c>
      <c r="CX426" s="1" t="s">
        <v>3221</v>
      </c>
      <c r="CY426" s="1" t="s">
        <v>3222</v>
      </c>
      <c r="CZ426" s="1" t="s">
        <v>4034</v>
      </c>
      <c r="DA426" s="1" t="s">
        <v>3284</v>
      </c>
      <c r="DB426" s="1" t="s">
        <v>3224</v>
      </c>
      <c r="DC426" s="1" t="s">
        <v>737</v>
      </c>
      <c r="DD426" s="1" t="s">
        <v>742</v>
      </c>
      <c r="DE426" s="1" t="s">
        <v>707</v>
      </c>
      <c r="DF426" s="1" t="s">
        <v>788</v>
      </c>
      <c r="DG426" s="1" t="s">
        <v>789</v>
      </c>
    </row>
    <row r="427" spans="1:111">
      <c r="A427" s="232" t="s">
        <v>4537</v>
      </c>
      <c r="B427" s="1" t="s">
        <v>699</v>
      </c>
      <c r="C427" s="1" t="s">
        <v>700</v>
      </c>
      <c r="D427" s="1" t="s">
        <v>818</v>
      </c>
      <c r="E427" s="1" t="s">
        <v>819</v>
      </c>
      <c r="F427" s="1" t="s">
        <v>783</v>
      </c>
      <c r="G427" s="1" t="s">
        <v>42</v>
      </c>
      <c r="H427" s="228">
        <v>46195</v>
      </c>
      <c r="I427" s="1" t="s">
        <v>532</v>
      </c>
      <c r="J427" s="1" t="s">
        <v>4155</v>
      </c>
      <c r="K427" s="1" t="s">
        <v>4156</v>
      </c>
      <c r="L427" s="1" t="s">
        <v>713</v>
      </c>
      <c r="M427" s="1" t="s">
        <v>714</v>
      </c>
      <c r="N427" s="1" t="s">
        <v>196</v>
      </c>
      <c r="O427" s="1" t="s">
        <v>196</v>
      </c>
      <c r="P427" s="1" t="s">
        <v>196</v>
      </c>
      <c r="Q427" s="1" t="s">
        <v>196</v>
      </c>
      <c r="R427" s="229">
        <v>0</v>
      </c>
      <c r="S427" s="229">
        <v>0.59861111111111109</v>
      </c>
      <c r="T427" s="1" t="s">
        <v>707</v>
      </c>
      <c r="U427" s="1" t="s">
        <v>196</v>
      </c>
      <c r="V427" s="1" t="s">
        <v>196</v>
      </c>
      <c r="W427" s="1" t="s">
        <v>196</v>
      </c>
      <c r="X427" s="1" t="s">
        <v>196</v>
      </c>
      <c r="Y427" s="1" t="s">
        <v>196</v>
      </c>
      <c r="Z427" s="1" t="s">
        <v>196</v>
      </c>
      <c r="AA427" s="1" t="s">
        <v>754</v>
      </c>
      <c r="AB427" s="1" t="s">
        <v>743</v>
      </c>
      <c r="AC427" s="1" t="s">
        <v>2076</v>
      </c>
      <c r="AD427" s="1" t="s">
        <v>4157</v>
      </c>
      <c r="AE427" s="1" t="s">
        <v>4158</v>
      </c>
      <c r="AF427" s="1" t="s">
        <v>276</v>
      </c>
      <c r="AG427" s="1" t="s">
        <v>93</v>
      </c>
      <c r="AH427" s="1" t="s">
        <v>122</v>
      </c>
      <c r="AI427" s="1" t="s">
        <v>4159</v>
      </c>
      <c r="AJ427" s="1" t="s">
        <v>276</v>
      </c>
      <c r="AK427" s="1" t="s">
        <v>93</v>
      </c>
      <c r="AL427" s="1" t="s">
        <v>122</v>
      </c>
      <c r="AM427" s="1">
        <v>3000</v>
      </c>
      <c r="AN427" s="1">
        <v>3000</v>
      </c>
      <c r="AO427" s="1">
        <v>3000</v>
      </c>
      <c r="AP427" s="1">
        <v>3000</v>
      </c>
      <c r="AQ427" s="1">
        <v>3000</v>
      </c>
      <c r="AR427" s="228">
        <v>46192</v>
      </c>
      <c r="AS427" s="228">
        <v>46197</v>
      </c>
      <c r="AT427" s="228">
        <v>46195</v>
      </c>
      <c r="AU427" s="228">
        <v>46195</v>
      </c>
      <c r="AV427" s="1" t="s">
        <v>42</v>
      </c>
      <c r="AW427" s="1" t="s">
        <v>196</v>
      </c>
      <c r="AX427" s="1" t="s">
        <v>196</v>
      </c>
      <c r="AY427" s="1" t="s">
        <v>710</v>
      </c>
      <c r="AZ427" s="1" t="s">
        <v>711</v>
      </c>
      <c r="BA427" s="1" t="s">
        <v>196</v>
      </c>
      <c r="BB427" s="228">
        <v>46197</v>
      </c>
      <c r="BC427" s="228">
        <v>46197</v>
      </c>
      <c r="BD427" s="1" t="s">
        <v>712</v>
      </c>
      <c r="BE427" s="228">
        <v>46195</v>
      </c>
      <c r="BF427" s="1" t="s">
        <v>712</v>
      </c>
      <c r="BG427" s="228">
        <v>46195</v>
      </c>
      <c r="BH427" s="1">
        <v>3000</v>
      </c>
      <c r="BI427" s="1">
        <v>3000</v>
      </c>
      <c r="BJ427" s="1" t="s">
        <v>2016</v>
      </c>
      <c r="BK427" s="1" t="s">
        <v>196</v>
      </c>
      <c r="BL427" s="1" t="s">
        <v>196</v>
      </c>
      <c r="BM427" s="1" t="s">
        <v>196</v>
      </c>
      <c r="BN427" s="1" t="s">
        <v>196</v>
      </c>
      <c r="BO427" s="1" t="s">
        <v>196</v>
      </c>
      <c r="BP427" s="1" t="s">
        <v>196</v>
      </c>
      <c r="BQ427" s="1" t="s">
        <v>196</v>
      </c>
      <c r="BR427" s="1" t="s">
        <v>196</v>
      </c>
      <c r="BS427" s="1" t="s">
        <v>196</v>
      </c>
      <c r="BT427" s="1" t="s">
        <v>4158</v>
      </c>
      <c r="BU427" s="1" t="s">
        <v>196</v>
      </c>
      <c r="BV427" s="1" t="s">
        <v>196</v>
      </c>
      <c r="BW427" s="1" t="s">
        <v>196</v>
      </c>
      <c r="BX427" s="1" t="s">
        <v>196</v>
      </c>
      <c r="BY427" s="1" t="s">
        <v>196</v>
      </c>
      <c r="BZ427" s="1" t="s">
        <v>196</v>
      </c>
      <c r="CA427" s="1" t="s">
        <v>196</v>
      </c>
      <c r="CB427" s="1" t="s">
        <v>196</v>
      </c>
      <c r="CC427" s="1" t="s">
        <v>196</v>
      </c>
      <c r="CD427" s="1" t="s">
        <v>4160</v>
      </c>
      <c r="CE427" s="1" t="s">
        <v>196</v>
      </c>
      <c r="CF427" s="1" t="s">
        <v>196</v>
      </c>
      <c r="CG427" s="1" t="s">
        <v>196</v>
      </c>
      <c r="CH427" s="1" t="s">
        <v>196</v>
      </c>
      <c r="CI427" s="1" t="s">
        <v>196</v>
      </c>
      <c r="CJ427" s="1" t="s">
        <v>196</v>
      </c>
      <c r="CK427" s="1" t="s">
        <v>196</v>
      </c>
      <c r="CL427" s="1" t="s">
        <v>196</v>
      </c>
      <c r="CM427" s="1" t="s">
        <v>196</v>
      </c>
      <c r="CN427" s="1" t="s">
        <v>4159</v>
      </c>
      <c r="CO427" s="1" t="s">
        <v>196</v>
      </c>
      <c r="CP427" s="1" t="s">
        <v>196</v>
      </c>
      <c r="CQ427" s="1" t="s">
        <v>196</v>
      </c>
      <c r="CR427" s="1" t="s">
        <v>196</v>
      </c>
      <c r="CS427" s="1" t="s">
        <v>196</v>
      </c>
      <c r="CT427" s="1" t="s">
        <v>196</v>
      </c>
      <c r="CU427" s="1" t="s">
        <v>196</v>
      </c>
      <c r="CV427" s="1" t="s">
        <v>196</v>
      </c>
      <c r="CW427" s="1" t="s">
        <v>196</v>
      </c>
      <c r="CX427" s="1" t="s">
        <v>3221</v>
      </c>
      <c r="CY427" s="1" t="s">
        <v>3222</v>
      </c>
      <c r="CZ427" s="1" t="s">
        <v>3222</v>
      </c>
      <c r="DA427" s="1" t="s">
        <v>3225</v>
      </c>
      <c r="DB427" s="1" t="s">
        <v>4161</v>
      </c>
      <c r="DC427" s="1" t="s">
        <v>743</v>
      </c>
      <c r="DD427" s="1" t="s">
        <v>754</v>
      </c>
      <c r="DE427" s="1" t="s">
        <v>707</v>
      </c>
      <c r="DF427" s="1" t="s">
        <v>713</v>
      </c>
      <c r="DG427" s="1" t="s">
        <v>714</v>
      </c>
    </row>
    <row r="428" spans="1:111">
      <c r="A428" s="232" t="s">
        <v>4537</v>
      </c>
      <c r="B428" s="1" t="s">
        <v>699</v>
      </c>
      <c r="C428" s="1" t="s">
        <v>700</v>
      </c>
      <c r="D428" s="1" t="s">
        <v>818</v>
      </c>
      <c r="E428" s="1" t="s">
        <v>819</v>
      </c>
      <c r="F428" s="1" t="s">
        <v>783</v>
      </c>
      <c r="G428" s="1" t="s">
        <v>42</v>
      </c>
      <c r="H428" s="228">
        <v>46195</v>
      </c>
      <c r="I428" s="1" t="s">
        <v>534</v>
      </c>
      <c r="J428" s="1" t="s">
        <v>4162</v>
      </c>
      <c r="K428" s="1" t="s">
        <v>4163</v>
      </c>
      <c r="L428" s="1" t="s">
        <v>713</v>
      </c>
      <c r="M428" s="1" t="s">
        <v>714</v>
      </c>
      <c r="N428" s="1" t="s">
        <v>196</v>
      </c>
      <c r="O428" s="1" t="s">
        <v>196</v>
      </c>
      <c r="P428" s="1" t="s">
        <v>196</v>
      </c>
      <c r="Q428" s="1" t="s">
        <v>196</v>
      </c>
      <c r="R428" s="229">
        <v>0</v>
      </c>
      <c r="S428" s="229">
        <v>0.70833333333333337</v>
      </c>
      <c r="T428" s="1" t="s">
        <v>707</v>
      </c>
      <c r="U428" s="1" t="s">
        <v>196</v>
      </c>
      <c r="V428" s="1" t="s">
        <v>196</v>
      </c>
      <c r="W428" s="1" t="s">
        <v>196</v>
      </c>
      <c r="X428" s="1" t="s">
        <v>196</v>
      </c>
      <c r="Y428" s="1" t="s">
        <v>196</v>
      </c>
      <c r="Z428" s="1" t="s">
        <v>196</v>
      </c>
      <c r="AA428" s="1" t="s">
        <v>744</v>
      </c>
      <c r="AB428" s="1" t="s">
        <v>737</v>
      </c>
      <c r="AC428" s="1" t="s">
        <v>4164</v>
      </c>
      <c r="AD428" s="1" t="s">
        <v>4165</v>
      </c>
      <c r="AE428" s="1" t="s">
        <v>3956</v>
      </c>
      <c r="AF428" s="1" t="s">
        <v>276</v>
      </c>
      <c r="AG428" s="1" t="s">
        <v>196</v>
      </c>
      <c r="AH428" s="1" t="s">
        <v>14</v>
      </c>
      <c r="AI428" s="1" t="s">
        <v>981</v>
      </c>
      <c r="AJ428" s="1" t="s">
        <v>276</v>
      </c>
      <c r="AK428" s="1" t="s">
        <v>196</v>
      </c>
      <c r="AL428" s="1" t="s">
        <v>14</v>
      </c>
      <c r="AM428" s="1">
        <v>7000</v>
      </c>
      <c r="AN428" s="1">
        <v>7000</v>
      </c>
      <c r="AO428" s="1">
        <v>1800</v>
      </c>
      <c r="AP428" s="1">
        <v>1800</v>
      </c>
      <c r="AQ428" s="1">
        <v>1800</v>
      </c>
      <c r="AR428" s="228">
        <v>46192</v>
      </c>
      <c r="AS428" s="228">
        <v>46203</v>
      </c>
      <c r="AT428" s="228">
        <v>46195</v>
      </c>
      <c r="AU428" s="228">
        <v>46197</v>
      </c>
      <c r="AV428" s="1" t="s">
        <v>42</v>
      </c>
      <c r="AW428" s="1" t="s">
        <v>196</v>
      </c>
      <c r="AX428" s="1" t="s">
        <v>196</v>
      </c>
      <c r="AY428" s="1" t="s">
        <v>710</v>
      </c>
      <c r="AZ428" s="1" t="s">
        <v>711</v>
      </c>
      <c r="BA428" s="1" t="s">
        <v>196</v>
      </c>
      <c r="BB428" s="228">
        <v>46203</v>
      </c>
      <c r="BC428" s="228">
        <v>46203</v>
      </c>
      <c r="BD428" s="1" t="s">
        <v>712</v>
      </c>
      <c r="BE428" s="228">
        <v>46197</v>
      </c>
      <c r="BF428" s="1" t="s">
        <v>712</v>
      </c>
      <c r="BG428" s="228">
        <v>46197</v>
      </c>
      <c r="BH428" s="1">
        <v>7000</v>
      </c>
      <c r="BI428" s="1">
        <v>7000</v>
      </c>
      <c r="BJ428" s="1" t="s">
        <v>1114</v>
      </c>
      <c r="BK428" s="1" t="s">
        <v>196</v>
      </c>
      <c r="BL428" s="1" t="s">
        <v>196</v>
      </c>
      <c r="BM428" s="1" t="s">
        <v>196</v>
      </c>
      <c r="BN428" s="1" t="s">
        <v>196</v>
      </c>
      <c r="BO428" s="1" t="s">
        <v>196</v>
      </c>
      <c r="BP428" s="1" t="s">
        <v>196</v>
      </c>
      <c r="BQ428" s="1" t="s">
        <v>196</v>
      </c>
      <c r="BR428" s="1" t="s">
        <v>196</v>
      </c>
      <c r="BS428" s="1" t="s">
        <v>196</v>
      </c>
      <c r="BT428" s="1" t="s">
        <v>3956</v>
      </c>
      <c r="BU428" s="1" t="s">
        <v>196</v>
      </c>
      <c r="BV428" s="1" t="s">
        <v>196</v>
      </c>
      <c r="BW428" s="1" t="s">
        <v>196</v>
      </c>
      <c r="BX428" s="1" t="s">
        <v>196</v>
      </c>
      <c r="BY428" s="1" t="s">
        <v>196</v>
      </c>
      <c r="BZ428" s="1" t="s">
        <v>196</v>
      </c>
      <c r="CA428" s="1" t="s">
        <v>196</v>
      </c>
      <c r="CB428" s="1" t="s">
        <v>196</v>
      </c>
      <c r="CC428" s="1" t="s">
        <v>196</v>
      </c>
      <c r="CD428" s="1" t="s">
        <v>982</v>
      </c>
      <c r="CE428" s="1" t="s">
        <v>196</v>
      </c>
      <c r="CF428" s="1" t="s">
        <v>196</v>
      </c>
      <c r="CG428" s="1" t="s">
        <v>196</v>
      </c>
      <c r="CH428" s="1" t="s">
        <v>196</v>
      </c>
      <c r="CI428" s="1" t="s">
        <v>196</v>
      </c>
      <c r="CJ428" s="1" t="s">
        <v>196</v>
      </c>
      <c r="CK428" s="1" t="s">
        <v>196</v>
      </c>
      <c r="CL428" s="1" t="s">
        <v>196</v>
      </c>
      <c r="CM428" s="1" t="s">
        <v>196</v>
      </c>
      <c r="CN428" s="1" t="s">
        <v>981</v>
      </c>
      <c r="CO428" s="1" t="s">
        <v>196</v>
      </c>
      <c r="CP428" s="1" t="s">
        <v>196</v>
      </c>
      <c r="CQ428" s="1" t="s">
        <v>196</v>
      </c>
      <c r="CR428" s="1" t="s">
        <v>196</v>
      </c>
      <c r="CS428" s="1" t="s">
        <v>196</v>
      </c>
      <c r="CT428" s="1" t="s">
        <v>196</v>
      </c>
      <c r="CU428" s="1" t="s">
        <v>196</v>
      </c>
      <c r="CV428" s="1" t="s">
        <v>196</v>
      </c>
      <c r="CW428" s="1" t="s">
        <v>196</v>
      </c>
      <c r="CX428" s="1" t="s">
        <v>3221</v>
      </c>
      <c r="CY428" s="1" t="s">
        <v>3222</v>
      </c>
      <c r="CZ428" s="1" t="s">
        <v>3222</v>
      </c>
      <c r="DA428" s="1" t="s">
        <v>4161</v>
      </c>
      <c r="DB428" s="1" t="s">
        <v>3224</v>
      </c>
      <c r="DC428" s="1" t="s">
        <v>737</v>
      </c>
      <c r="DD428" s="1" t="s">
        <v>744</v>
      </c>
      <c r="DE428" s="1" t="s">
        <v>707</v>
      </c>
      <c r="DF428" s="1" t="s">
        <v>713</v>
      </c>
      <c r="DG428" s="1" t="s">
        <v>714</v>
      </c>
    </row>
    <row r="429" spans="1:111">
      <c r="A429" s="232" t="s">
        <v>4537</v>
      </c>
      <c r="B429" s="1" t="s">
        <v>699</v>
      </c>
      <c r="C429" s="1" t="s">
        <v>700</v>
      </c>
      <c r="D429" s="1" t="s">
        <v>869</v>
      </c>
      <c r="E429" s="1" t="s">
        <v>870</v>
      </c>
      <c r="F429" s="1" t="s">
        <v>877</v>
      </c>
      <c r="G429" s="1" t="s">
        <v>502</v>
      </c>
      <c r="H429" s="228">
        <v>46195</v>
      </c>
      <c r="I429" s="1" t="s">
        <v>101</v>
      </c>
      <c r="J429" s="1" t="s">
        <v>4022</v>
      </c>
      <c r="K429" s="1" t="s">
        <v>4326</v>
      </c>
      <c r="L429" s="1" t="s">
        <v>796</v>
      </c>
      <c r="M429" s="1" t="s">
        <v>797</v>
      </c>
      <c r="N429" s="1" t="s">
        <v>196</v>
      </c>
      <c r="O429" s="1" t="s">
        <v>196</v>
      </c>
      <c r="P429" s="1" t="s">
        <v>196</v>
      </c>
      <c r="Q429" s="1" t="s">
        <v>196</v>
      </c>
      <c r="R429" s="229">
        <v>0</v>
      </c>
      <c r="S429" s="229">
        <v>0.70833333333333337</v>
      </c>
      <c r="T429" s="1" t="s">
        <v>707</v>
      </c>
      <c r="U429" s="1" t="s">
        <v>196</v>
      </c>
      <c r="V429" s="1" t="s">
        <v>196</v>
      </c>
      <c r="W429" s="1" t="s">
        <v>196</v>
      </c>
      <c r="X429" s="1" t="s">
        <v>196</v>
      </c>
      <c r="Y429" s="1" t="s">
        <v>196</v>
      </c>
      <c r="Z429" s="1" t="s">
        <v>196</v>
      </c>
      <c r="AA429" s="1" t="s">
        <v>721</v>
      </c>
      <c r="AB429" s="1" t="s">
        <v>708</v>
      </c>
      <c r="AC429" s="1" t="s">
        <v>804</v>
      </c>
      <c r="AD429" s="1" t="s">
        <v>1172</v>
      </c>
      <c r="AE429" s="1" t="s">
        <v>806</v>
      </c>
      <c r="AF429" s="1" t="s">
        <v>276</v>
      </c>
      <c r="AG429" s="1" t="s">
        <v>196</v>
      </c>
      <c r="AH429" s="1" t="s">
        <v>105</v>
      </c>
      <c r="AI429" s="1" t="s">
        <v>807</v>
      </c>
      <c r="AJ429" s="1" t="s">
        <v>276</v>
      </c>
      <c r="AK429" s="1" t="s">
        <v>196</v>
      </c>
      <c r="AL429" s="1" t="s">
        <v>122</v>
      </c>
      <c r="AM429" s="1">
        <v>6600</v>
      </c>
      <c r="AN429" s="1">
        <v>6600</v>
      </c>
      <c r="AO429" s="1">
        <v>3300</v>
      </c>
      <c r="AP429" s="1">
        <v>3300</v>
      </c>
      <c r="AQ429" s="1">
        <v>3300</v>
      </c>
      <c r="AR429" s="228">
        <v>46191</v>
      </c>
      <c r="AS429" s="228">
        <v>46196</v>
      </c>
      <c r="AT429" s="228">
        <v>46192</v>
      </c>
      <c r="AU429" s="228">
        <v>46196</v>
      </c>
      <c r="AV429" s="1" t="s">
        <v>491</v>
      </c>
      <c r="AW429" s="1" t="s">
        <v>196</v>
      </c>
      <c r="AX429" s="1" t="s">
        <v>196</v>
      </c>
      <c r="AY429" s="1" t="s">
        <v>710</v>
      </c>
      <c r="AZ429" s="1" t="s">
        <v>711</v>
      </c>
      <c r="BA429" s="1" t="s">
        <v>196</v>
      </c>
      <c r="BB429" s="228">
        <v>46196</v>
      </c>
      <c r="BC429" s="228">
        <v>46196</v>
      </c>
      <c r="BD429" s="1" t="s">
        <v>712</v>
      </c>
      <c r="BE429" s="228">
        <v>46196</v>
      </c>
      <c r="BF429" s="1" t="s">
        <v>712</v>
      </c>
      <c r="BG429" s="228">
        <v>46196</v>
      </c>
      <c r="BH429" s="1">
        <v>6600</v>
      </c>
      <c r="BI429" s="1">
        <v>6600</v>
      </c>
      <c r="BJ429" s="1" t="s">
        <v>808</v>
      </c>
      <c r="BK429" s="1" t="s">
        <v>196</v>
      </c>
      <c r="BL429" s="1" t="s">
        <v>196</v>
      </c>
      <c r="BM429" s="1" t="s">
        <v>196</v>
      </c>
      <c r="BN429" s="1" t="s">
        <v>196</v>
      </c>
      <c r="BO429" s="1" t="s">
        <v>196</v>
      </c>
      <c r="BP429" s="1" t="s">
        <v>196</v>
      </c>
      <c r="BQ429" s="1" t="s">
        <v>196</v>
      </c>
      <c r="BR429" s="1" t="s">
        <v>196</v>
      </c>
      <c r="BS429" s="1" t="s">
        <v>196</v>
      </c>
      <c r="BT429" s="1" t="s">
        <v>806</v>
      </c>
      <c r="BU429" s="1" t="s">
        <v>196</v>
      </c>
      <c r="BV429" s="1" t="s">
        <v>196</v>
      </c>
      <c r="BW429" s="1" t="s">
        <v>196</v>
      </c>
      <c r="BX429" s="1" t="s">
        <v>196</v>
      </c>
      <c r="BY429" s="1" t="s">
        <v>196</v>
      </c>
      <c r="BZ429" s="1" t="s">
        <v>196</v>
      </c>
      <c r="CA429" s="1" t="s">
        <v>196</v>
      </c>
      <c r="CB429" s="1" t="s">
        <v>196</v>
      </c>
      <c r="CC429" s="1" t="s">
        <v>196</v>
      </c>
      <c r="CD429" s="1" t="s">
        <v>809</v>
      </c>
      <c r="CE429" s="1" t="s">
        <v>196</v>
      </c>
      <c r="CF429" s="1" t="s">
        <v>196</v>
      </c>
      <c r="CG429" s="1" t="s">
        <v>196</v>
      </c>
      <c r="CH429" s="1" t="s">
        <v>196</v>
      </c>
      <c r="CI429" s="1" t="s">
        <v>196</v>
      </c>
      <c r="CJ429" s="1" t="s">
        <v>196</v>
      </c>
      <c r="CK429" s="1" t="s">
        <v>196</v>
      </c>
      <c r="CL429" s="1" t="s">
        <v>196</v>
      </c>
      <c r="CM429" s="1" t="s">
        <v>196</v>
      </c>
      <c r="CN429" s="1" t="s">
        <v>807</v>
      </c>
      <c r="CO429" s="1" t="s">
        <v>196</v>
      </c>
      <c r="CP429" s="1" t="s">
        <v>196</v>
      </c>
      <c r="CQ429" s="1" t="s">
        <v>196</v>
      </c>
      <c r="CR429" s="1" t="s">
        <v>196</v>
      </c>
      <c r="CS429" s="1" t="s">
        <v>196</v>
      </c>
      <c r="CT429" s="1" t="s">
        <v>196</v>
      </c>
      <c r="CU429" s="1" t="s">
        <v>196</v>
      </c>
      <c r="CV429" s="1" t="s">
        <v>196</v>
      </c>
      <c r="CW429" s="1" t="s">
        <v>196</v>
      </c>
      <c r="CX429" s="1" t="s">
        <v>3221</v>
      </c>
      <c r="CY429" s="1" t="s">
        <v>3222</v>
      </c>
      <c r="CZ429" s="1" t="s">
        <v>3222</v>
      </c>
      <c r="DA429" s="1" t="s">
        <v>3225</v>
      </c>
      <c r="DB429" s="1" t="s">
        <v>3224</v>
      </c>
      <c r="DC429" s="1" t="s">
        <v>708</v>
      </c>
      <c r="DD429" s="1" t="s">
        <v>721</v>
      </c>
      <c r="DE429" s="1" t="s">
        <v>707</v>
      </c>
      <c r="DF429" s="1" t="s">
        <v>796</v>
      </c>
      <c r="DG429" s="1" t="s">
        <v>797</v>
      </c>
    </row>
    <row r="430" spans="1:111">
      <c r="A430" s="232" t="s">
        <v>4537</v>
      </c>
      <c r="B430" s="1" t="s">
        <v>699</v>
      </c>
      <c r="C430" s="1" t="s">
        <v>700</v>
      </c>
      <c r="D430" s="1" t="s">
        <v>701</v>
      </c>
      <c r="E430" s="1" t="s">
        <v>702</v>
      </c>
      <c r="F430" s="1" t="s">
        <v>703</v>
      </c>
      <c r="G430" s="1" t="s">
        <v>704</v>
      </c>
      <c r="H430" s="228">
        <v>46192</v>
      </c>
      <c r="I430" s="1" t="s">
        <v>2043</v>
      </c>
      <c r="J430" s="1" t="s">
        <v>3922</v>
      </c>
      <c r="K430" s="1" t="s">
        <v>3923</v>
      </c>
      <c r="L430" s="1" t="s">
        <v>716</v>
      </c>
      <c r="M430" s="1" t="s">
        <v>717</v>
      </c>
      <c r="N430" s="1" t="s">
        <v>705</v>
      </c>
      <c r="O430" s="1" t="s">
        <v>706</v>
      </c>
      <c r="P430" s="1" t="s">
        <v>196</v>
      </c>
      <c r="Q430" s="1" t="s">
        <v>196</v>
      </c>
      <c r="R430" s="229">
        <v>0</v>
      </c>
      <c r="S430" s="229">
        <v>0.70833333333333337</v>
      </c>
      <c r="T430" s="1" t="s">
        <v>707</v>
      </c>
      <c r="U430" s="1" t="s">
        <v>196</v>
      </c>
      <c r="V430" s="1" t="s">
        <v>196</v>
      </c>
      <c r="W430" s="1" t="s">
        <v>196</v>
      </c>
      <c r="X430" s="1" t="s">
        <v>196</v>
      </c>
      <c r="Y430" s="1" t="s">
        <v>196</v>
      </c>
      <c r="Z430" s="1" t="s">
        <v>196</v>
      </c>
      <c r="AA430" s="1" t="s">
        <v>843</v>
      </c>
      <c r="AB430" s="1" t="s">
        <v>708</v>
      </c>
      <c r="AC430" s="1" t="s">
        <v>804</v>
      </c>
      <c r="AD430" s="1" t="s">
        <v>744</v>
      </c>
      <c r="AE430" s="1" t="s">
        <v>3805</v>
      </c>
      <c r="AF430" s="1" t="s">
        <v>276</v>
      </c>
      <c r="AG430" s="1" t="s">
        <v>196</v>
      </c>
      <c r="AH430" s="1" t="s">
        <v>78</v>
      </c>
      <c r="AI430" s="1" t="s">
        <v>3806</v>
      </c>
      <c r="AJ430" s="1" t="s">
        <v>276</v>
      </c>
      <c r="AK430" s="1" t="s">
        <v>196</v>
      </c>
      <c r="AL430" s="1" t="s">
        <v>14</v>
      </c>
      <c r="AM430" s="1">
        <v>22200</v>
      </c>
      <c r="AN430" s="1">
        <v>11100</v>
      </c>
      <c r="AO430" s="1">
        <v>4500</v>
      </c>
      <c r="AP430" s="1">
        <v>4500</v>
      </c>
      <c r="AQ430" s="1">
        <v>9000</v>
      </c>
      <c r="AR430" s="228">
        <v>46191</v>
      </c>
      <c r="AS430" s="228">
        <v>46197</v>
      </c>
      <c r="AT430" s="228">
        <v>46192</v>
      </c>
      <c r="AU430" s="228">
        <v>46195</v>
      </c>
      <c r="AV430" s="1" t="s">
        <v>704</v>
      </c>
      <c r="AW430" s="1" t="s">
        <v>196</v>
      </c>
      <c r="AX430" s="1" t="s">
        <v>196</v>
      </c>
      <c r="AY430" s="1" t="s">
        <v>710</v>
      </c>
      <c r="AZ430" s="1" t="s">
        <v>711</v>
      </c>
      <c r="BA430" s="1" t="s">
        <v>196</v>
      </c>
      <c r="BB430" s="228">
        <v>46197</v>
      </c>
      <c r="BC430" s="228">
        <v>46197</v>
      </c>
      <c r="BD430" s="1" t="s">
        <v>712</v>
      </c>
      <c r="BE430" s="228">
        <v>46195</v>
      </c>
      <c r="BF430" s="1" t="s">
        <v>712</v>
      </c>
      <c r="BG430" s="228">
        <v>46195</v>
      </c>
      <c r="BH430" s="1">
        <v>11100</v>
      </c>
      <c r="BI430" s="1">
        <v>22200</v>
      </c>
      <c r="BJ430" s="1" t="s">
        <v>738</v>
      </c>
      <c r="BK430" s="1" t="s">
        <v>196</v>
      </c>
      <c r="BL430" s="1" t="s">
        <v>196</v>
      </c>
      <c r="BM430" s="1" t="s">
        <v>196</v>
      </c>
      <c r="BN430" s="1" t="s">
        <v>196</v>
      </c>
      <c r="BO430" s="1" t="s">
        <v>196</v>
      </c>
      <c r="BP430" s="1" t="s">
        <v>196</v>
      </c>
      <c r="BQ430" s="1" t="s">
        <v>196</v>
      </c>
      <c r="BR430" s="1" t="s">
        <v>196</v>
      </c>
      <c r="BS430" s="1" t="s">
        <v>196</v>
      </c>
      <c r="BT430" s="1" t="s">
        <v>3805</v>
      </c>
      <c r="BU430" s="1" t="s">
        <v>196</v>
      </c>
      <c r="BV430" s="1" t="s">
        <v>196</v>
      </c>
      <c r="BW430" s="1" t="s">
        <v>196</v>
      </c>
      <c r="BX430" s="1" t="s">
        <v>196</v>
      </c>
      <c r="BY430" s="1" t="s">
        <v>196</v>
      </c>
      <c r="BZ430" s="1" t="s">
        <v>196</v>
      </c>
      <c r="CA430" s="1" t="s">
        <v>196</v>
      </c>
      <c r="CB430" s="1" t="s">
        <v>196</v>
      </c>
      <c r="CC430" s="1" t="s">
        <v>196</v>
      </c>
      <c r="CD430" s="1" t="s">
        <v>739</v>
      </c>
      <c r="CE430" s="1" t="s">
        <v>196</v>
      </c>
      <c r="CF430" s="1" t="s">
        <v>196</v>
      </c>
      <c r="CG430" s="1" t="s">
        <v>196</v>
      </c>
      <c r="CH430" s="1" t="s">
        <v>196</v>
      </c>
      <c r="CI430" s="1" t="s">
        <v>196</v>
      </c>
      <c r="CJ430" s="1" t="s">
        <v>196</v>
      </c>
      <c r="CK430" s="1" t="s">
        <v>196</v>
      </c>
      <c r="CL430" s="1" t="s">
        <v>196</v>
      </c>
      <c r="CM430" s="1" t="s">
        <v>196</v>
      </c>
      <c r="CN430" s="1" t="s">
        <v>3806</v>
      </c>
      <c r="CO430" s="1" t="s">
        <v>196</v>
      </c>
      <c r="CP430" s="1" t="s">
        <v>196</v>
      </c>
      <c r="CQ430" s="1" t="s">
        <v>196</v>
      </c>
      <c r="CR430" s="1" t="s">
        <v>196</v>
      </c>
      <c r="CS430" s="1" t="s">
        <v>196</v>
      </c>
      <c r="CT430" s="1" t="s">
        <v>196</v>
      </c>
      <c r="CU430" s="1" t="s">
        <v>196</v>
      </c>
      <c r="CV430" s="1" t="s">
        <v>196</v>
      </c>
      <c r="CW430" s="1" t="s">
        <v>196</v>
      </c>
      <c r="CX430" s="1" t="s">
        <v>3221</v>
      </c>
      <c r="CY430" s="1" t="s">
        <v>3222</v>
      </c>
      <c r="CZ430" s="1" t="s">
        <v>3222</v>
      </c>
      <c r="DA430" s="1" t="s">
        <v>3225</v>
      </c>
      <c r="DB430" s="1" t="s">
        <v>3224</v>
      </c>
      <c r="DC430" s="1" t="s">
        <v>708</v>
      </c>
      <c r="DD430" s="1" t="s">
        <v>843</v>
      </c>
      <c r="DE430" s="1" t="s">
        <v>707</v>
      </c>
      <c r="DF430" s="1" t="s">
        <v>705</v>
      </c>
      <c r="DG430" s="1" t="s">
        <v>706</v>
      </c>
    </row>
    <row r="431" spans="1:111">
      <c r="A431" s="232" t="s">
        <v>4537</v>
      </c>
      <c r="B431" s="1" t="s">
        <v>699</v>
      </c>
      <c r="C431" s="1" t="s">
        <v>700</v>
      </c>
      <c r="D431" s="1" t="s">
        <v>785</v>
      </c>
      <c r="E431" s="1" t="s">
        <v>786</v>
      </c>
      <c r="F431" s="1" t="s">
        <v>787</v>
      </c>
      <c r="G431" s="1" t="s">
        <v>36</v>
      </c>
      <c r="H431" s="228">
        <v>46192</v>
      </c>
      <c r="I431" s="1" t="s">
        <v>545</v>
      </c>
      <c r="J431" s="1" t="s">
        <v>4020</v>
      </c>
      <c r="K431" s="1" t="s">
        <v>4021</v>
      </c>
      <c r="L431" s="1" t="s">
        <v>788</v>
      </c>
      <c r="M431" s="1" t="s">
        <v>789</v>
      </c>
      <c r="N431" s="1" t="s">
        <v>776</v>
      </c>
      <c r="O431" s="1" t="s">
        <v>777</v>
      </c>
      <c r="P431" s="1" t="s">
        <v>196</v>
      </c>
      <c r="Q431" s="1" t="s">
        <v>196</v>
      </c>
      <c r="R431" s="229">
        <v>0</v>
      </c>
      <c r="S431" s="229">
        <v>0.44236111111111109</v>
      </c>
      <c r="T431" s="1" t="s">
        <v>707</v>
      </c>
      <c r="U431" s="1" t="s">
        <v>196</v>
      </c>
      <c r="V431" s="1" t="s">
        <v>196</v>
      </c>
      <c r="W431" s="1" t="s">
        <v>196</v>
      </c>
      <c r="X431" s="1" t="s">
        <v>196</v>
      </c>
      <c r="Y431" s="1" t="s">
        <v>196</v>
      </c>
      <c r="Z431" s="1" t="s">
        <v>196</v>
      </c>
      <c r="AA431" s="1" t="s">
        <v>751</v>
      </c>
      <c r="AB431" s="1" t="s">
        <v>707</v>
      </c>
      <c r="AC431" s="1" t="s">
        <v>1009</v>
      </c>
      <c r="AD431" s="1" t="s">
        <v>1553</v>
      </c>
      <c r="AE431" s="1" t="s">
        <v>878</v>
      </c>
      <c r="AF431" s="1" t="s">
        <v>276</v>
      </c>
      <c r="AG431" s="1" t="s">
        <v>196</v>
      </c>
      <c r="AH431" s="1" t="s">
        <v>105</v>
      </c>
      <c r="AI431" s="1" t="s">
        <v>807</v>
      </c>
      <c r="AJ431" s="1" t="s">
        <v>276</v>
      </c>
      <c r="AK431" s="1" t="s">
        <v>196</v>
      </c>
      <c r="AL431" s="1" t="s">
        <v>122</v>
      </c>
      <c r="AM431" s="1">
        <v>2400</v>
      </c>
      <c r="AN431" s="1">
        <v>2400</v>
      </c>
      <c r="AO431" s="1">
        <v>2400</v>
      </c>
      <c r="AP431" s="1">
        <v>2400</v>
      </c>
      <c r="AQ431" s="1">
        <v>2400</v>
      </c>
      <c r="AR431" s="228">
        <v>46191</v>
      </c>
      <c r="AS431" s="228">
        <v>46196</v>
      </c>
      <c r="AT431" s="228">
        <v>46192</v>
      </c>
      <c r="AU431" s="228">
        <v>46192</v>
      </c>
      <c r="AV431" s="1" t="s">
        <v>2054</v>
      </c>
      <c r="AW431" s="1" t="s">
        <v>196</v>
      </c>
      <c r="AX431" s="1" t="s">
        <v>196</v>
      </c>
      <c r="AY431" s="1" t="s">
        <v>710</v>
      </c>
      <c r="AZ431" s="1" t="s">
        <v>711</v>
      </c>
      <c r="BA431" s="1" t="s">
        <v>196</v>
      </c>
      <c r="BB431" s="228">
        <v>46196</v>
      </c>
      <c r="BC431" s="228">
        <v>46196</v>
      </c>
      <c r="BD431" s="1" t="s">
        <v>712</v>
      </c>
      <c r="BE431" s="228">
        <v>46192</v>
      </c>
      <c r="BF431" s="1" t="s">
        <v>712</v>
      </c>
      <c r="BG431" s="228">
        <v>46192</v>
      </c>
      <c r="BH431" s="1">
        <v>2400</v>
      </c>
      <c r="BI431" s="1">
        <v>2400</v>
      </c>
      <c r="BJ431" s="1" t="s">
        <v>879</v>
      </c>
      <c r="BK431" s="1" t="s">
        <v>196</v>
      </c>
      <c r="BL431" s="1" t="s">
        <v>196</v>
      </c>
      <c r="BM431" s="1" t="s">
        <v>196</v>
      </c>
      <c r="BN431" s="1" t="s">
        <v>196</v>
      </c>
      <c r="BO431" s="1" t="s">
        <v>196</v>
      </c>
      <c r="BP431" s="1" t="s">
        <v>196</v>
      </c>
      <c r="BQ431" s="1" t="s">
        <v>196</v>
      </c>
      <c r="BR431" s="1" t="s">
        <v>196</v>
      </c>
      <c r="BS431" s="1" t="s">
        <v>196</v>
      </c>
      <c r="BT431" s="1" t="s">
        <v>878</v>
      </c>
      <c r="BU431" s="1" t="s">
        <v>196</v>
      </c>
      <c r="BV431" s="1" t="s">
        <v>196</v>
      </c>
      <c r="BW431" s="1" t="s">
        <v>196</v>
      </c>
      <c r="BX431" s="1" t="s">
        <v>196</v>
      </c>
      <c r="BY431" s="1" t="s">
        <v>196</v>
      </c>
      <c r="BZ431" s="1" t="s">
        <v>196</v>
      </c>
      <c r="CA431" s="1" t="s">
        <v>196</v>
      </c>
      <c r="CB431" s="1" t="s">
        <v>196</v>
      </c>
      <c r="CC431" s="1" t="s">
        <v>196</v>
      </c>
      <c r="CD431" s="1" t="s">
        <v>809</v>
      </c>
      <c r="CE431" s="1" t="s">
        <v>196</v>
      </c>
      <c r="CF431" s="1" t="s">
        <v>196</v>
      </c>
      <c r="CG431" s="1" t="s">
        <v>196</v>
      </c>
      <c r="CH431" s="1" t="s">
        <v>196</v>
      </c>
      <c r="CI431" s="1" t="s">
        <v>196</v>
      </c>
      <c r="CJ431" s="1" t="s">
        <v>196</v>
      </c>
      <c r="CK431" s="1" t="s">
        <v>196</v>
      </c>
      <c r="CL431" s="1" t="s">
        <v>196</v>
      </c>
      <c r="CM431" s="1" t="s">
        <v>196</v>
      </c>
      <c r="CN431" s="1" t="s">
        <v>807</v>
      </c>
      <c r="CO431" s="1" t="s">
        <v>196</v>
      </c>
      <c r="CP431" s="1" t="s">
        <v>196</v>
      </c>
      <c r="CQ431" s="1" t="s">
        <v>196</v>
      </c>
      <c r="CR431" s="1" t="s">
        <v>196</v>
      </c>
      <c r="CS431" s="1" t="s">
        <v>196</v>
      </c>
      <c r="CT431" s="1" t="s">
        <v>196</v>
      </c>
      <c r="CU431" s="1" t="s">
        <v>196</v>
      </c>
      <c r="CV431" s="1" t="s">
        <v>196</v>
      </c>
      <c r="CW431" s="1" t="s">
        <v>196</v>
      </c>
      <c r="CX431" s="1" t="s">
        <v>3221</v>
      </c>
      <c r="CY431" s="1" t="s">
        <v>3222</v>
      </c>
      <c r="CZ431" s="1" t="s">
        <v>3222</v>
      </c>
      <c r="DA431" s="1" t="s">
        <v>3225</v>
      </c>
      <c r="DB431" s="1" t="s">
        <v>3282</v>
      </c>
      <c r="DC431" s="1" t="s">
        <v>707</v>
      </c>
      <c r="DD431" s="1" t="s">
        <v>751</v>
      </c>
      <c r="DE431" s="1" t="s">
        <v>707</v>
      </c>
      <c r="DF431" s="1" t="s">
        <v>788</v>
      </c>
      <c r="DG431" s="1" t="s">
        <v>789</v>
      </c>
    </row>
    <row r="432" spans="1:111">
      <c r="A432" s="232" t="s">
        <v>4537</v>
      </c>
      <c r="B432" s="1" t="s">
        <v>699</v>
      </c>
      <c r="C432" s="1" t="s">
        <v>700</v>
      </c>
      <c r="D432" s="1" t="s">
        <v>785</v>
      </c>
      <c r="E432" s="1" t="s">
        <v>786</v>
      </c>
      <c r="F432" s="1" t="s">
        <v>787</v>
      </c>
      <c r="G432" s="1" t="s">
        <v>36</v>
      </c>
      <c r="H432" s="228">
        <v>46192</v>
      </c>
      <c r="I432" s="1" t="s">
        <v>101</v>
      </c>
      <c r="J432" s="1" t="s">
        <v>4022</v>
      </c>
      <c r="K432" s="1" t="s">
        <v>4023</v>
      </c>
      <c r="L432" s="1" t="s">
        <v>788</v>
      </c>
      <c r="M432" s="1" t="s">
        <v>789</v>
      </c>
      <c r="N432" s="1" t="s">
        <v>776</v>
      </c>
      <c r="O432" s="1" t="s">
        <v>777</v>
      </c>
      <c r="P432" s="1" t="s">
        <v>196</v>
      </c>
      <c r="Q432" s="1" t="s">
        <v>196</v>
      </c>
      <c r="R432" s="229">
        <v>0</v>
      </c>
      <c r="S432" s="229">
        <v>0.69791666666666663</v>
      </c>
      <c r="T432" s="1" t="s">
        <v>707</v>
      </c>
      <c r="U432" s="1" t="s">
        <v>196</v>
      </c>
      <c r="V432" s="1" t="s">
        <v>196</v>
      </c>
      <c r="W432" s="1" t="s">
        <v>196</v>
      </c>
      <c r="X432" s="1" t="s">
        <v>196</v>
      </c>
      <c r="Y432" s="1" t="s">
        <v>196</v>
      </c>
      <c r="Z432" s="1" t="s">
        <v>196</v>
      </c>
      <c r="AA432" s="1" t="s">
        <v>1013</v>
      </c>
      <c r="AB432" s="1" t="s">
        <v>708</v>
      </c>
      <c r="AC432" s="1" t="s">
        <v>4024</v>
      </c>
      <c r="AD432" s="1" t="s">
        <v>4025</v>
      </c>
      <c r="AE432" s="1" t="s">
        <v>806</v>
      </c>
      <c r="AF432" s="1" t="s">
        <v>276</v>
      </c>
      <c r="AG432" s="1" t="s">
        <v>196</v>
      </c>
      <c r="AH432" s="1" t="s">
        <v>105</v>
      </c>
      <c r="AI432" s="1" t="s">
        <v>807</v>
      </c>
      <c r="AJ432" s="1" t="s">
        <v>276</v>
      </c>
      <c r="AK432" s="1" t="s">
        <v>196</v>
      </c>
      <c r="AL432" s="1" t="s">
        <v>122</v>
      </c>
      <c r="AM432" s="1">
        <v>6600</v>
      </c>
      <c r="AN432" s="1">
        <v>6600</v>
      </c>
      <c r="AO432" s="1">
        <v>6600</v>
      </c>
      <c r="AP432" s="1">
        <v>6600</v>
      </c>
      <c r="AQ432" s="1">
        <v>5700</v>
      </c>
      <c r="AR432" s="228">
        <v>46191</v>
      </c>
      <c r="AS432" s="228">
        <v>46196</v>
      </c>
      <c r="AT432" s="228">
        <v>46192</v>
      </c>
      <c r="AU432" s="228">
        <v>46192</v>
      </c>
      <c r="AV432" s="1" t="s">
        <v>491</v>
      </c>
      <c r="AW432" s="1" t="s">
        <v>196</v>
      </c>
      <c r="AX432" s="1" t="s">
        <v>196</v>
      </c>
      <c r="AY432" s="1" t="s">
        <v>710</v>
      </c>
      <c r="AZ432" s="1" t="s">
        <v>711</v>
      </c>
      <c r="BA432" s="1" t="s">
        <v>196</v>
      </c>
      <c r="BB432" s="228">
        <v>46196</v>
      </c>
      <c r="BC432" s="228">
        <v>46196</v>
      </c>
      <c r="BD432" s="1" t="s">
        <v>712</v>
      </c>
      <c r="BE432" s="228">
        <v>46195</v>
      </c>
      <c r="BF432" s="1" t="s">
        <v>712</v>
      </c>
      <c r="BG432" s="228">
        <v>46196</v>
      </c>
      <c r="BH432" s="1">
        <v>6600</v>
      </c>
      <c r="BI432" s="1">
        <v>6600</v>
      </c>
      <c r="BJ432" s="1" t="s">
        <v>808</v>
      </c>
      <c r="BK432" s="1" t="s">
        <v>196</v>
      </c>
      <c r="BL432" s="1" t="s">
        <v>196</v>
      </c>
      <c r="BM432" s="1" t="s">
        <v>196</v>
      </c>
      <c r="BN432" s="1" t="s">
        <v>196</v>
      </c>
      <c r="BO432" s="1" t="s">
        <v>196</v>
      </c>
      <c r="BP432" s="1" t="s">
        <v>196</v>
      </c>
      <c r="BQ432" s="1" t="s">
        <v>196</v>
      </c>
      <c r="BR432" s="1" t="s">
        <v>196</v>
      </c>
      <c r="BS432" s="1" t="s">
        <v>196</v>
      </c>
      <c r="BT432" s="1" t="s">
        <v>806</v>
      </c>
      <c r="BU432" s="1" t="s">
        <v>196</v>
      </c>
      <c r="BV432" s="1" t="s">
        <v>196</v>
      </c>
      <c r="BW432" s="1" t="s">
        <v>196</v>
      </c>
      <c r="BX432" s="1" t="s">
        <v>196</v>
      </c>
      <c r="BY432" s="1" t="s">
        <v>196</v>
      </c>
      <c r="BZ432" s="1" t="s">
        <v>196</v>
      </c>
      <c r="CA432" s="1" t="s">
        <v>196</v>
      </c>
      <c r="CB432" s="1" t="s">
        <v>196</v>
      </c>
      <c r="CC432" s="1" t="s">
        <v>196</v>
      </c>
      <c r="CD432" s="1" t="s">
        <v>809</v>
      </c>
      <c r="CE432" s="1" t="s">
        <v>196</v>
      </c>
      <c r="CF432" s="1" t="s">
        <v>196</v>
      </c>
      <c r="CG432" s="1" t="s">
        <v>196</v>
      </c>
      <c r="CH432" s="1" t="s">
        <v>196</v>
      </c>
      <c r="CI432" s="1" t="s">
        <v>196</v>
      </c>
      <c r="CJ432" s="1" t="s">
        <v>196</v>
      </c>
      <c r="CK432" s="1" t="s">
        <v>196</v>
      </c>
      <c r="CL432" s="1" t="s">
        <v>196</v>
      </c>
      <c r="CM432" s="1" t="s">
        <v>196</v>
      </c>
      <c r="CN432" s="1" t="s">
        <v>807</v>
      </c>
      <c r="CO432" s="1" t="s">
        <v>196</v>
      </c>
      <c r="CP432" s="1" t="s">
        <v>196</v>
      </c>
      <c r="CQ432" s="1" t="s">
        <v>196</v>
      </c>
      <c r="CR432" s="1" t="s">
        <v>196</v>
      </c>
      <c r="CS432" s="1" t="s">
        <v>196</v>
      </c>
      <c r="CT432" s="1" t="s">
        <v>196</v>
      </c>
      <c r="CU432" s="1" t="s">
        <v>196</v>
      </c>
      <c r="CV432" s="1" t="s">
        <v>196</v>
      </c>
      <c r="CW432" s="1" t="s">
        <v>196</v>
      </c>
      <c r="CX432" s="1" t="s">
        <v>3221</v>
      </c>
      <c r="CY432" s="1" t="s">
        <v>3222</v>
      </c>
      <c r="CZ432" s="1" t="s">
        <v>3222</v>
      </c>
      <c r="DA432" s="1" t="s">
        <v>3282</v>
      </c>
      <c r="DB432" s="1" t="s">
        <v>3231</v>
      </c>
      <c r="DC432" s="1" t="s">
        <v>708</v>
      </c>
      <c r="DD432" s="1" t="s">
        <v>1013</v>
      </c>
      <c r="DE432" s="1" t="s">
        <v>707</v>
      </c>
      <c r="DF432" s="1" t="s">
        <v>788</v>
      </c>
      <c r="DG432" s="1" t="s">
        <v>789</v>
      </c>
    </row>
    <row r="433" spans="1:111">
      <c r="A433" s="232" t="s">
        <v>4537</v>
      </c>
      <c r="B433" s="1" t="s">
        <v>699</v>
      </c>
      <c r="C433" s="1" t="s">
        <v>700</v>
      </c>
      <c r="D433" s="1" t="s">
        <v>785</v>
      </c>
      <c r="E433" s="1" t="s">
        <v>786</v>
      </c>
      <c r="F433" s="1" t="s">
        <v>787</v>
      </c>
      <c r="G433" s="1" t="s">
        <v>36</v>
      </c>
      <c r="H433" s="228">
        <v>46192</v>
      </c>
      <c r="I433" s="1" t="s">
        <v>2058</v>
      </c>
      <c r="J433" s="1" t="s">
        <v>4026</v>
      </c>
      <c r="K433" s="1" t="s">
        <v>4027</v>
      </c>
      <c r="L433" s="1" t="s">
        <v>788</v>
      </c>
      <c r="M433" s="1" t="s">
        <v>789</v>
      </c>
      <c r="N433" s="1" t="s">
        <v>776</v>
      </c>
      <c r="O433" s="1" t="s">
        <v>777</v>
      </c>
      <c r="P433" s="1" t="s">
        <v>196</v>
      </c>
      <c r="Q433" s="1" t="s">
        <v>196</v>
      </c>
      <c r="R433" s="229">
        <v>0</v>
      </c>
      <c r="S433" s="229">
        <v>0.71875</v>
      </c>
      <c r="T433" s="1" t="s">
        <v>737</v>
      </c>
      <c r="U433" s="1" t="s">
        <v>788</v>
      </c>
      <c r="V433" s="1" t="s">
        <v>789</v>
      </c>
      <c r="W433" s="1" t="s">
        <v>776</v>
      </c>
      <c r="X433" s="1" t="s">
        <v>777</v>
      </c>
      <c r="Y433" s="1" t="s">
        <v>196</v>
      </c>
      <c r="Z433" s="1" t="s">
        <v>196</v>
      </c>
      <c r="AA433" s="1" t="s">
        <v>707</v>
      </c>
      <c r="AB433" s="1" t="s">
        <v>707</v>
      </c>
      <c r="AC433" s="1" t="s">
        <v>726</v>
      </c>
      <c r="AD433" s="1" t="s">
        <v>751</v>
      </c>
      <c r="AE433" s="1" t="s">
        <v>806</v>
      </c>
      <c r="AF433" s="1" t="s">
        <v>276</v>
      </c>
      <c r="AG433" s="1" t="s">
        <v>196</v>
      </c>
      <c r="AH433" s="1" t="s">
        <v>105</v>
      </c>
      <c r="AI433" s="1" t="s">
        <v>807</v>
      </c>
      <c r="AJ433" s="1" t="s">
        <v>276</v>
      </c>
      <c r="AK433" s="1" t="s">
        <v>196</v>
      </c>
      <c r="AL433" s="1" t="s">
        <v>122</v>
      </c>
      <c r="AM433" s="1">
        <v>6000</v>
      </c>
      <c r="AN433" s="1">
        <v>6000</v>
      </c>
      <c r="AO433" s="1">
        <v>600</v>
      </c>
      <c r="AP433" s="1">
        <v>600</v>
      </c>
      <c r="AQ433" s="1">
        <v>600</v>
      </c>
      <c r="AR433" s="228">
        <v>46192</v>
      </c>
      <c r="AS433" s="228">
        <v>46202</v>
      </c>
      <c r="AT433" s="228">
        <v>46192</v>
      </c>
      <c r="AU433" s="228">
        <v>46195</v>
      </c>
      <c r="AV433" s="1" t="s">
        <v>491</v>
      </c>
      <c r="AW433" s="1" t="s">
        <v>196</v>
      </c>
      <c r="AX433" s="1" t="s">
        <v>196</v>
      </c>
      <c r="AY433" s="1" t="s">
        <v>710</v>
      </c>
      <c r="AZ433" s="1" t="s">
        <v>711</v>
      </c>
      <c r="BA433" s="1" t="s">
        <v>196</v>
      </c>
      <c r="BB433" s="228">
        <v>46202</v>
      </c>
      <c r="BC433" s="228">
        <v>46202</v>
      </c>
      <c r="BD433" s="1" t="s">
        <v>712</v>
      </c>
      <c r="BE433" s="228">
        <v>46195</v>
      </c>
      <c r="BF433" s="1" t="s">
        <v>712</v>
      </c>
      <c r="BG433" s="228">
        <v>46198</v>
      </c>
      <c r="BH433" s="1">
        <v>6000</v>
      </c>
      <c r="BI433" s="1">
        <v>6000</v>
      </c>
      <c r="BJ433" s="1" t="s">
        <v>808</v>
      </c>
      <c r="BK433" s="1" t="s">
        <v>196</v>
      </c>
      <c r="BL433" s="1" t="s">
        <v>196</v>
      </c>
      <c r="BM433" s="1" t="s">
        <v>196</v>
      </c>
      <c r="BN433" s="1" t="s">
        <v>196</v>
      </c>
      <c r="BO433" s="1" t="s">
        <v>196</v>
      </c>
      <c r="BP433" s="1" t="s">
        <v>196</v>
      </c>
      <c r="BQ433" s="1" t="s">
        <v>196</v>
      </c>
      <c r="BR433" s="1" t="s">
        <v>196</v>
      </c>
      <c r="BS433" s="1" t="s">
        <v>196</v>
      </c>
      <c r="BT433" s="1" t="s">
        <v>806</v>
      </c>
      <c r="BU433" s="1" t="s">
        <v>196</v>
      </c>
      <c r="BV433" s="1" t="s">
        <v>196</v>
      </c>
      <c r="BW433" s="1" t="s">
        <v>196</v>
      </c>
      <c r="BX433" s="1" t="s">
        <v>196</v>
      </c>
      <c r="BY433" s="1" t="s">
        <v>196</v>
      </c>
      <c r="BZ433" s="1" t="s">
        <v>196</v>
      </c>
      <c r="CA433" s="1" t="s">
        <v>196</v>
      </c>
      <c r="CB433" s="1" t="s">
        <v>196</v>
      </c>
      <c r="CC433" s="1" t="s">
        <v>196</v>
      </c>
      <c r="CD433" s="1" t="s">
        <v>809</v>
      </c>
      <c r="CE433" s="1" t="s">
        <v>196</v>
      </c>
      <c r="CF433" s="1" t="s">
        <v>196</v>
      </c>
      <c r="CG433" s="1" t="s">
        <v>196</v>
      </c>
      <c r="CH433" s="1" t="s">
        <v>196</v>
      </c>
      <c r="CI433" s="1" t="s">
        <v>196</v>
      </c>
      <c r="CJ433" s="1" t="s">
        <v>196</v>
      </c>
      <c r="CK433" s="1" t="s">
        <v>196</v>
      </c>
      <c r="CL433" s="1" t="s">
        <v>196</v>
      </c>
      <c r="CM433" s="1" t="s">
        <v>196</v>
      </c>
      <c r="CN433" s="1" t="s">
        <v>807</v>
      </c>
      <c r="CO433" s="1" t="s">
        <v>196</v>
      </c>
      <c r="CP433" s="1" t="s">
        <v>196</v>
      </c>
      <c r="CQ433" s="1" t="s">
        <v>196</v>
      </c>
      <c r="CR433" s="1" t="s">
        <v>196</v>
      </c>
      <c r="CS433" s="1" t="s">
        <v>196</v>
      </c>
      <c r="CT433" s="1" t="s">
        <v>196</v>
      </c>
      <c r="CU433" s="1" t="s">
        <v>196</v>
      </c>
      <c r="CV433" s="1" t="s">
        <v>196</v>
      </c>
      <c r="CW433" s="1" t="s">
        <v>196</v>
      </c>
      <c r="CX433" s="1" t="s">
        <v>3221</v>
      </c>
      <c r="CY433" s="1" t="s">
        <v>3222</v>
      </c>
      <c r="CZ433" s="1" t="s">
        <v>3222</v>
      </c>
      <c r="DA433" s="1" t="s">
        <v>3231</v>
      </c>
      <c r="DB433" s="1" t="s">
        <v>3283</v>
      </c>
      <c r="DC433" s="1" t="s">
        <v>707</v>
      </c>
      <c r="DD433" s="1" t="s">
        <v>707</v>
      </c>
      <c r="DE433" s="1" t="s">
        <v>737</v>
      </c>
      <c r="DF433" s="1" t="s">
        <v>788</v>
      </c>
      <c r="DG433" s="1" t="s">
        <v>789</v>
      </c>
    </row>
    <row r="434" spans="1:111">
      <c r="A434" s="232" t="s">
        <v>4537</v>
      </c>
      <c r="B434" s="1" t="s">
        <v>699</v>
      </c>
      <c r="C434" s="1" t="s">
        <v>700</v>
      </c>
      <c r="D434" s="1" t="s">
        <v>818</v>
      </c>
      <c r="E434" s="1" t="s">
        <v>819</v>
      </c>
      <c r="F434" s="1" t="s">
        <v>820</v>
      </c>
      <c r="G434" s="1" t="s">
        <v>166</v>
      </c>
      <c r="H434" s="228">
        <v>46192</v>
      </c>
      <c r="I434" s="1" t="s">
        <v>2042</v>
      </c>
      <c r="J434" s="1" t="s">
        <v>4121</v>
      </c>
      <c r="K434" s="1" t="s">
        <v>4125</v>
      </c>
      <c r="L434" s="1" t="s">
        <v>796</v>
      </c>
      <c r="M434" s="1" t="s">
        <v>797</v>
      </c>
      <c r="N434" s="1" t="s">
        <v>196</v>
      </c>
      <c r="O434" s="1" t="s">
        <v>196</v>
      </c>
      <c r="P434" s="1" t="s">
        <v>196</v>
      </c>
      <c r="Q434" s="1" t="s">
        <v>196</v>
      </c>
      <c r="R434" s="229">
        <v>0</v>
      </c>
      <c r="S434" s="229">
        <v>0.4909722222222222</v>
      </c>
      <c r="T434" s="1" t="s">
        <v>707</v>
      </c>
      <c r="U434" s="1" t="s">
        <v>196</v>
      </c>
      <c r="V434" s="1" t="s">
        <v>196</v>
      </c>
      <c r="W434" s="1" t="s">
        <v>196</v>
      </c>
      <c r="X434" s="1" t="s">
        <v>196</v>
      </c>
      <c r="Y434" s="1" t="s">
        <v>196</v>
      </c>
      <c r="Z434" s="1" t="s">
        <v>196</v>
      </c>
      <c r="AA434" s="1" t="s">
        <v>726</v>
      </c>
      <c r="AB434" s="1" t="s">
        <v>707</v>
      </c>
      <c r="AC434" s="1" t="s">
        <v>1154</v>
      </c>
      <c r="AD434" s="1" t="s">
        <v>4126</v>
      </c>
      <c r="AE434" s="1" t="s">
        <v>196</v>
      </c>
      <c r="AF434" s="1" t="s">
        <v>196</v>
      </c>
      <c r="AG434" s="1" t="s">
        <v>196</v>
      </c>
      <c r="AH434" s="1" t="s">
        <v>196</v>
      </c>
      <c r="AI434" s="1" t="s">
        <v>4124</v>
      </c>
      <c r="AJ434" s="1" t="s">
        <v>276</v>
      </c>
      <c r="AK434" s="1" t="s">
        <v>196</v>
      </c>
      <c r="AL434" s="1" t="s">
        <v>122</v>
      </c>
      <c r="AM434" s="1">
        <v>2986</v>
      </c>
      <c r="AN434" s="1">
        <v>3000</v>
      </c>
      <c r="AO434" s="1">
        <v>2700</v>
      </c>
      <c r="AP434" s="1">
        <v>2700</v>
      </c>
      <c r="AQ434" s="1">
        <v>2100</v>
      </c>
      <c r="AR434" s="228">
        <v>46192</v>
      </c>
      <c r="AS434" s="228">
        <v>46197</v>
      </c>
      <c r="AT434" s="228">
        <v>46191</v>
      </c>
      <c r="AU434" s="228">
        <v>46192</v>
      </c>
      <c r="AV434" s="1" t="s">
        <v>166</v>
      </c>
      <c r="AW434" s="1" t="s">
        <v>196</v>
      </c>
      <c r="AX434" s="1" t="s">
        <v>196</v>
      </c>
      <c r="AY434" s="1" t="s">
        <v>710</v>
      </c>
      <c r="AZ434" s="1" t="s">
        <v>711</v>
      </c>
      <c r="BA434" s="1" t="s">
        <v>196</v>
      </c>
      <c r="BB434" s="228">
        <v>46197</v>
      </c>
      <c r="BC434" s="228">
        <v>46197</v>
      </c>
      <c r="BD434" s="1" t="s">
        <v>712</v>
      </c>
      <c r="BE434" s="228">
        <v>46196</v>
      </c>
      <c r="BF434" s="1" t="s">
        <v>712</v>
      </c>
      <c r="BG434" s="228">
        <v>46196</v>
      </c>
      <c r="BH434" s="1">
        <v>3000</v>
      </c>
      <c r="BI434" s="1">
        <v>2986</v>
      </c>
      <c r="BJ434" s="1" t="s">
        <v>1815</v>
      </c>
      <c r="BK434" s="1" t="s">
        <v>1815</v>
      </c>
      <c r="BL434" s="1" t="s">
        <v>1815</v>
      </c>
      <c r="BM434" s="1" t="s">
        <v>196</v>
      </c>
      <c r="BN434" s="1" t="s">
        <v>196</v>
      </c>
      <c r="BO434" s="1" t="s">
        <v>196</v>
      </c>
      <c r="BP434" s="1" t="s">
        <v>196</v>
      </c>
      <c r="BQ434" s="1" t="s">
        <v>196</v>
      </c>
      <c r="BR434" s="1" t="s">
        <v>196</v>
      </c>
      <c r="BS434" s="1" t="s">
        <v>196</v>
      </c>
      <c r="BT434" s="1" t="s">
        <v>1255</v>
      </c>
      <c r="BU434" s="1" t="s">
        <v>2069</v>
      </c>
      <c r="BV434" s="1" t="s">
        <v>2070</v>
      </c>
      <c r="BW434" s="1" t="s">
        <v>196</v>
      </c>
      <c r="BX434" s="1" t="s">
        <v>196</v>
      </c>
      <c r="BY434" s="1" t="s">
        <v>196</v>
      </c>
      <c r="BZ434" s="1" t="s">
        <v>196</v>
      </c>
      <c r="CA434" s="1" t="s">
        <v>196</v>
      </c>
      <c r="CB434" s="1" t="s">
        <v>196</v>
      </c>
      <c r="CC434" s="1" t="s">
        <v>196</v>
      </c>
      <c r="CD434" s="1" t="s">
        <v>2071</v>
      </c>
      <c r="CE434" s="1" t="s">
        <v>196</v>
      </c>
      <c r="CF434" s="1" t="s">
        <v>196</v>
      </c>
      <c r="CG434" s="1" t="s">
        <v>196</v>
      </c>
      <c r="CH434" s="1" t="s">
        <v>196</v>
      </c>
      <c r="CI434" s="1" t="s">
        <v>196</v>
      </c>
      <c r="CJ434" s="1" t="s">
        <v>196</v>
      </c>
      <c r="CK434" s="1" t="s">
        <v>196</v>
      </c>
      <c r="CL434" s="1" t="s">
        <v>196</v>
      </c>
      <c r="CM434" s="1" t="s">
        <v>196</v>
      </c>
      <c r="CN434" s="1" t="s">
        <v>4124</v>
      </c>
      <c r="CO434" s="1" t="s">
        <v>196</v>
      </c>
      <c r="CP434" s="1" t="s">
        <v>196</v>
      </c>
      <c r="CQ434" s="1" t="s">
        <v>196</v>
      </c>
      <c r="CR434" s="1" t="s">
        <v>196</v>
      </c>
      <c r="CS434" s="1" t="s">
        <v>196</v>
      </c>
      <c r="CT434" s="1" t="s">
        <v>196</v>
      </c>
      <c r="CU434" s="1" t="s">
        <v>196</v>
      </c>
      <c r="CV434" s="1" t="s">
        <v>196</v>
      </c>
      <c r="CW434" s="1" t="s">
        <v>196</v>
      </c>
      <c r="CX434" s="1" t="s">
        <v>3221</v>
      </c>
      <c r="CY434" s="1" t="s">
        <v>3222</v>
      </c>
      <c r="CZ434" s="1" t="s">
        <v>3222</v>
      </c>
      <c r="DA434" s="1" t="s">
        <v>3225</v>
      </c>
      <c r="DB434" s="1" t="s">
        <v>3312</v>
      </c>
      <c r="DC434" s="1" t="s">
        <v>707</v>
      </c>
      <c r="DD434" s="1" t="s">
        <v>726</v>
      </c>
      <c r="DE434" s="1" t="s">
        <v>707</v>
      </c>
      <c r="DF434" s="1" t="s">
        <v>796</v>
      </c>
      <c r="DG434" s="1" t="s">
        <v>797</v>
      </c>
    </row>
    <row r="435" spans="1:111">
      <c r="A435" s="232" t="s">
        <v>4537</v>
      </c>
      <c r="B435" s="1" t="s">
        <v>699</v>
      </c>
      <c r="C435" s="1" t="s">
        <v>700</v>
      </c>
      <c r="D435" s="1" t="s">
        <v>818</v>
      </c>
      <c r="E435" s="1" t="s">
        <v>819</v>
      </c>
      <c r="F435" s="1" t="s">
        <v>783</v>
      </c>
      <c r="G435" s="1" t="s">
        <v>42</v>
      </c>
      <c r="H435" s="228">
        <v>46192</v>
      </c>
      <c r="I435" s="1" t="s">
        <v>531</v>
      </c>
      <c r="J435" s="1" t="s">
        <v>4151</v>
      </c>
      <c r="K435" s="1" t="s">
        <v>4152</v>
      </c>
      <c r="L435" s="1" t="s">
        <v>796</v>
      </c>
      <c r="M435" s="1" t="s">
        <v>797</v>
      </c>
      <c r="N435" s="1" t="s">
        <v>196</v>
      </c>
      <c r="O435" s="1" t="s">
        <v>196</v>
      </c>
      <c r="P435" s="1" t="s">
        <v>196</v>
      </c>
      <c r="Q435" s="1" t="s">
        <v>196</v>
      </c>
      <c r="R435" s="229">
        <v>0</v>
      </c>
      <c r="S435" s="229">
        <v>0.70833333333333337</v>
      </c>
      <c r="T435" s="1" t="s">
        <v>707</v>
      </c>
      <c r="U435" s="1" t="s">
        <v>196</v>
      </c>
      <c r="V435" s="1" t="s">
        <v>196</v>
      </c>
      <c r="W435" s="1" t="s">
        <v>196</v>
      </c>
      <c r="X435" s="1" t="s">
        <v>196</v>
      </c>
      <c r="Y435" s="1" t="s">
        <v>196</v>
      </c>
      <c r="Z435" s="1" t="s">
        <v>196</v>
      </c>
      <c r="AA435" s="1" t="s">
        <v>718</v>
      </c>
      <c r="AB435" s="1" t="s">
        <v>708</v>
      </c>
      <c r="AC435" s="1" t="s">
        <v>4153</v>
      </c>
      <c r="AD435" s="1" t="s">
        <v>4154</v>
      </c>
      <c r="AE435" s="1" t="s">
        <v>196</v>
      </c>
      <c r="AF435" s="1" t="s">
        <v>196</v>
      </c>
      <c r="AG435" s="1" t="s">
        <v>196</v>
      </c>
      <c r="AH435" s="1" t="s">
        <v>196</v>
      </c>
      <c r="AI435" s="1" t="s">
        <v>2074</v>
      </c>
      <c r="AJ435" s="1" t="s">
        <v>276</v>
      </c>
      <c r="AK435" s="1" t="s">
        <v>13</v>
      </c>
      <c r="AL435" s="1" t="s">
        <v>14</v>
      </c>
      <c r="AM435" s="1">
        <v>1994</v>
      </c>
      <c r="AN435" s="1">
        <v>2000</v>
      </c>
      <c r="AO435" s="1">
        <v>2000</v>
      </c>
      <c r="AP435" s="1">
        <v>2000</v>
      </c>
      <c r="AQ435" s="1">
        <v>1800</v>
      </c>
      <c r="AR435" s="228">
        <v>46192</v>
      </c>
      <c r="AS435" s="228">
        <v>46197</v>
      </c>
      <c r="AT435" s="228">
        <v>46192</v>
      </c>
      <c r="AU435" s="228">
        <v>46192</v>
      </c>
      <c r="AV435" s="1" t="s">
        <v>42</v>
      </c>
      <c r="AW435" s="1" t="s">
        <v>196</v>
      </c>
      <c r="AX435" s="1" t="s">
        <v>196</v>
      </c>
      <c r="AY435" s="1" t="s">
        <v>710</v>
      </c>
      <c r="AZ435" s="1" t="s">
        <v>711</v>
      </c>
      <c r="BA435" s="1" t="s">
        <v>196</v>
      </c>
      <c r="BB435" s="228">
        <v>46197</v>
      </c>
      <c r="BC435" s="228">
        <v>46197</v>
      </c>
      <c r="BD435" s="1" t="s">
        <v>712</v>
      </c>
      <c r="BE435" s="228">
        <v>46196</v>
      </c>
      <c r="BF435" s="1" t="s">
        <v>712</v>
      </c>
      <c r="BG435" s="228">
        <v>46196</v>
      </c>
      <c r="BH435" s="1">
        <v>2000</v>
      </c>
      <c r="BI435" s="1">
        <v>1994</v>
      </c>
      <c r="BJ435" s="1" t="s">
        <v>1999</v>
      </c>
      <c r="BK435" s="1" t="s">
        <v>1999</v>
      </c>
      <c r="BL435" s="1" t="s">
        <v>196</v>
      </c>
      <c r="BM435" s="1" t="s">
        <v>196</v>
      </c>
      <c r="BN435" s="1" t="s">
        <v>196</v>
      </c>
      <c r="BO435" s="1" t="s">
        <v>196</v>
      </c>
      <c r="BP435" s="1" t="s">
        <v>196</v>
      </c>
      <c r="BQ435" s="1" t="s">
        <v>196</v>
      </c>
      <c r="BR435" s="1" t="s">
        <v>196</v>
      </c>
      <c r="BS435" s="1" t="s">
        <v>196</v>
      </c>
      <c r="BT435" s="1" t="s">
        <v>1226</v>
      </c>
      <c r="BU435" s="1" t="s">
        <v>2075</v>
      </c>
      <c r="BV435" s="1" t="s">
        <v>196</v>
      </c>
      <c r="BW435" s="1" t="s">
        <v>196</v>
      </c>
      <c r="BX435" s="1" t="s">
        <v>196</v>
      </c>
      <c r="BY435" s="1" t="s">
        <v>196</v>
      </c>
      <c r="BZ435" s="1" t="s">
        <v>196</v>
      </c>
      <c r="CA435" s="1" t="s">
        <v>196</v>
      </c>
      <c r="CB435" s="1" t="s">
        <v>196</v>
      </c>
      <c r="CC435" s="1" t="s">
        <v>196</v>
      </c>
      <c r="CD435" s="1" t="s">
        <v>2000</v>
      </c>
      <c r="CE435" s="1" t="s">
        <v>196</v>
      </c>
      <c r="CF435" s="1" t="s">
        <v>196</v>
      </c>
      <c r="CG435" s="1" t="s">
        <v>196</v>
      </c>
      <c r="CH435" s="1" t="s">
        <v>196</v>
      </c>
      <c r="CI435" s="1" t="s">
        <v>196</v>
      </c>
      <c r="CJ435" s="1" t="s">
        <v>196</v>
      </c>
      <c r="CK435" s="1" t="s">
        <v>196</v>
      </c>
      <c r="CL435" s="1" t="s">
        <v>196</v>
      </c>
      <c r="CM435" s="1" t="s">
        <v>196</v>
      </c>
      <c r="CN435" s="1" t="s">
        <v>2074</v>
      </c>
      <c r="CO435" s="1" t="s">
        <v>196</v>
      </c>
      <c r="CP435" s="1" t="s">
        <v>196</v>
      </c>
      <c r="CQ435" s="1" t="s">
        <v>196</v>
      </c>
      <c r="CR435" s="1" t="s">
        <v>196</v>
      </c>
      <c r="CS435" s="1" t="s">
        <v>196</v>
      </c>
      <c r="CT435" s="1" t="s">
        <v>196</v>
      </c>
      <c r="CU435" s="1" t="s">
        <v>196</v>
      </c>
      <c r="CV435" s="1" t="s">
        <v>196</v>
      </c>
      <c r="CW435" s="1" t="s">
        <v>196</v>
      </c>
      <c r="CX435" s="1" t="s">
        <v>3221</v>
      </c>
      <c r="CY435" s="1" t="s">
        <v>3222</v>
      </c>
      <c r="CZ435" s="1" t="s">
        <v>3222</v>
      </c>
      <c r="DA435" s="1" t="s">
        <v>3312</v>
      </c>
      <c r="DB435" s="1" t="s">
        <v>3224</v>
      </c>
      <c r="DC435" s="1" t="s">
        <v>708</v>
      </c>
      <c r="DD435" s="1" t="s">
        <v>718</v>
      </c>
      <c r="DE435" s="1" t="s">
        <v>707</v>
      </c>
      <c r="DF435" s="1" t="s">
        <v>796</v>
      </c>
      <c r="DG435" s="1" t="s">
        <v>797</v>
      </c>
    </row>
    <row r="436" spans="1:111">
      <c r="A436" s="232" t="s">
        <v>4537</v>
      </c>
      <c r="B436" s="1" t="s">
        <v>699</v>
      </c>
      <c r="C436" s="1" t="s">
        <v>700</v>
      </c>
      <c r="D436" s="1" t="s">
        <v>869</v>
      </c>
      <c r="E436" s="1" t="s">
        <v>870</v>
      </c>
      <c r="F436" s="1" t="s">
        <v>784</v>
      </c>
      <c r="G436" s="1" t="s">
        <v>279</v>
      </c>
      <c r="H436" s="228">
        <v>46192</v>
      </c>
      <c r="I436" s="1" t="s">
        <v>553</v>
      </c>
      <c r="J436" s="1" t="s">
        <v>4010</v>
      </c>
      <c r="K436" s="1" t="s">
        <v>4312</v>
      </c>
      <c r="L436" s="1" t="s">
        <v>716</v>
      </c>
      <c r="M436" s="1" t="s">
        <v>717</v>
      </c>
      <c r="N436" s="1" t="s">
        <v>705</v>
      </c>
      <c r="O436" s="1" t="s">
        <v>706</v>
      </c>
      <c r="P436" s="1" t="s">
        <v>196</v>
      </c>
      <c r="Q436" s="1" t="s">
        <v>196</v>
      </c>
      <c r="R436" s="229">
        <v>0</v>
      </c>
      <c r="S436" s="229">
        <v>0.4284722222222222</v>
      </c>
      <c r="T436" s="1" t="s">
        <v>707</v>
      </c>
      <c r="U436" s="1" t="s">
        <v>196</v>
      </c>
      <c r="V436" s="1" t="s">
        <v>196</v>
      </c>
      <c r="W436" s="1" t="s">
        <v>196</v>
      </c>
      <c r="X436" s="1" t="s">
        <v>196</v>
      </c>
      <c r="Y436" s="1" t="s">
        <v>196</v>
      </c>
      <c r="Z436" s="1" t="s">
        <v>196</v>
      </c>
      <c r="AA436" s="1" t="s">
        <v>721</v>
      </c>
      <c r="AB436" s="1" t="s">
        <v>707</v>
      </c>
      <c r="AC436" s="1" t="s">
        <v>904</v>
      </c>
      <c r="AD436" s="1" t="s">
        <v>4313</v>
      </c>
      <c r="AE436" s="1" t="s">
        <v>4013</v>
      </c>
      <c r="AF436" s="1" t="s">
        <v>276</v>
      </c>
      <c r="AG436" s="1" t="s">
        <v>196</v>
      </c>
      <c r="AH436" s="1" t="s">
        <v>191</v>
      </c>
      <c r="AI436" s="1" t="s">
        <v>4014</v>
      </c>
      <c r="AJ436" s="1" t="s">
        <v>276</v>
      </c>
      <c r="AK436" s="1" t="s">
        <v>196</v>
      </c>
      <c r="AL436" s="1" t="s">
        <v>191</v>
      </c>
      <c r="AM436" s="1">
        <v>3250</v>
      </c>
      <c r="AN436" s="1">
        <v>3250</v>
      </c>
      <c r="AO436" s="1">
        <v>1500</v>
      </c>
      <c r="AP436" s="1">
        <v>1500</v>
      </c>
      <c r="AQ436" s="1">
        <v>1500</v>
      </c>
      <c r="AR436" s="228">
        <v>46191</v>
      </c>
      <c r="AS436" s="228">
        <v>46202</v>
      </c>
      <c r="AT436" s="228">
        <v>46191</v>
      </c>
      <c r="AU436" s="228">
        <v>46192</v>
      </c>
      <c r="AV436" s="1" t="s">
        <v>3952</v>
      </c>
      <c r="AW436" s="1" t="s">
        <v>196</v>
      </c>
      <c r="AX436" s="1" t="s">
        <v>196</v>
      </c>
      <c r="AY436" s="1" t="s">
        <v>710</v>
      </c>
      <c r="AZ436" s="1" t="s">
        <v>711</v>
      </c>
      <c r="BA436" s="1" t="s">
        <v>196</v>
      </c>
      <c r="BB436" s="228">
        <v>46202</v>
      </c>
      <c r="BC436" s="228">
        <v>46202</v>
      </c>
      <c r="BD436" s="1" t="s">
        <v>712</v>
      </c>
      <c r="BE436" s="228">
        <v>46192</v>
      </c>
      <c r="BF436" s="1" t="s">
        <v>712</v>
      </c>
      <c r="BG436" s="228">
        <v>46192</v>
      </c>
      <c r="BH436" s="1">
        <v>3250</v>
      </c>
      <c r="BI436" s="1">
        <v>3250</v>
      </c>
      <c r="BJ436" s="1" t="s">
        <v>1202</v>
      </c>
      <c r="BK436" s="1" t="s">
        <v>196</v>
      </c>
      <c r="BL436" s="1" t="s">
        <v>196</v>
      </c>
      <c r="BM436" s="1" t="s">
        <v>196</v>
      </c>
      <c r="BN436" s="1" t="s">
        <v>196</v>
      </c>
      <c r="BO436" s="1" t="s">
        <v>196</v>
      </c>
      <c r="BP436" s="1" t="s">
        <v>196</v>
      </c>
      <c r="BQ436" s="1" t="s">
        <v>196</v>
      </c>
      <c r="BR436" s="1" t="s">
        <v>196</v>
      </c>
      <c r="BS436" s="1" t="s">
        <v>196</v>
      </c>
      <c r="BT436" s="1" t="s">
        <v>4013</v>
      </c>
      <c r="BU436" s="1" t="s">
        <v>196</v>
      </c>
      <c r="BV436" s="1" t="s">
        <v>196</v>
      </c>
      <c r="BW436" s="1" t="s">
        <v>196</v>
      </c>
      <c r="BX436" s="1" t="s">
        <v>196</v>
      </c>
      <c r="BY436" s="1" t="s">
        <v>196</v>
      </c>
      <c r="BZ436" s="1" t="s">
        <v>196</v>
      </c>
      <c r="CA436" s="1" t="s">
        <v>196</v>
      </c>
      <c r="CB436" s="1" t="s">
        <v>196</v>
      </c>
      <c r="CC436" s="1" t="s">
        <v>196</v>
      </c>
      <c r="CD436" s="1" t="s">
        <v>2055</v>
      </c>
      <c r="CE436" s="1" t="s">
        <v>196</v>
      </c>
      <c r="CF436" s="1" t="s">
        <v>196</v>
      </c>
      <c r="CG436" s="1" t="s">
        <v>196</v>
      </c>
      <c r="CH436" s="1" t="s">
        <v>196</v>
      </c>
      <c r="CI436" s="1" t="s">
        <v>196</v>
      </c>
      <c r="CJ436" s="1" t="s">
        <v>196</v>
      </c>
      <c r="CK436" s="1" t="s">
        <v>196</v>
      </c>
      <c r="CL436" s="1" t="s">
        <v>196</v>
      </c>
      <c r="CM436" s="1" t="s">
        <v>196</v>
      </c>
      <c r="CN436" s="1" t="s">
        <v>4014</v>
      </c>
      <c r="CO436" s="1" t="s">
        <v>196</v>
      </c>
      <c r="CP436" s="1" t="s">
        <v>196</v>
      </c>
      <c r="CQ436" s="1" t="s">
        <v>196</v>
      </c>
      <c r="CR436" s="1" t="s">
        <v>196</v>
      </c>
      <c r="CS436" s="1" t="s">
        <v>196</v>
      </c>
      <c r="CT436" s="1" t="s">
        <v>196</v>
      </c>
      <c r="CU436" s="1" t="s">
        <v>196</v>
      </c>
      <c r="CV436" s="1" t="s">
        <v>196</v>
      </c>
      <c r="CW436" s="1" t="s">
        <v>196</v>
      </c>
      <c r="CX436" s="1" t="s">
        <v>3221</v>
      </c>
      <c r="CY436" s="1" t="s">
        <v>3222</v>
      </c>
      <c r="CZ436" s="1" t="s">
        <v>3222</v>
      </c>
      <c r="DA436" s="1" t="s">
        <v>3225</v>
      </c>
      <c r="DB436" s="1" t="s">
        <v>3318</v>
      </c>
      <c r="DC436" s="1" t="s">
        <v>707</v>
      </c>
      <c r="DD436" s="1" t="s">
        <v>721</v>
      </c>
      <c r="DE436" s="1" t="s">
        <v>707</v>
      </c>
      <c r="DF436" s="1" t="s">
        <v>705</v>
      </c>
      <c r="DG436" s="1" t="s">
        <v>706</v>
      </c>
    </row>
    <row r="437" spans="1:111">
      <c r="A437" s="232" t="s">
        <v>4537</v>
      </c>
      <c r="B437" s="1" t="s">
        <v>699</v>
      </c>
      <c r="C437" s="1" t="s">
        <v>700</v>
      </c>
      <c r="D437" s="1" t="s">
        <v>869</v>
      </c>
      <c r="E437" s="1" t="s">
        <v>870</v>
      </c>
      <c r="F437" s="1" t="s">
        <v>877</v>
      </c>
      <c r="G437" s="1" t="s">
        <v>502</v>
      </c>
      <c r="H437" s="228">
        <v>46192</v>
      </c>
      <c r="I437" s="1" t="s">
        <v>545</v>
      </c>
      <c r="J437" s="1" t="s">
        <v>4020</v>
      </c>
      <c r="K437" s="1" t="s">
        <v>4321</v>
      </c>
      <c r="L437" s="1" t="s">
        <v>713</v>
      </c>
      <c r="M437" s="1" t="s">
        <v>714</v>
      </c>
      <c r="N437" s="1" t="s">
        <v>705</v>
      </c>
      <c r="O437" s="1" t="s">
        <v>706</v>
      </c>
      <c r="P437" s="1" t="s">
        <v>196</v>
      </c>
      <c r="Q437" s="1" t="s">
        <v>196</v>
      </c>
      <c r="R437" s="229">
        <v>0</v>
      </c>
      <c r="S437" s="229">
        <v>0.63124999999999998</v>
      </c>
      <c r="T437" s="1" t="s">
        <v>707</v>
      </c>
      <c r="U437" s="1" t="s">
        <v>196</v>
      </c>
      <c r="V437" s="1" t="s">
        <v>196</v>
      </c>
      <c r="W437" s="1" t="s">
        <v>196</v>
      </c>
      <c r="X437" s="1" t="s">
        <v>196</v>
      </c>
      <c r="Y437" s="1" t="s">
        <v>196</v>
      </c>
      <c r="Z437" s="1" t="s">
        <v>196</v>
      </c>
      <c r="AA437" s="1" t="s">
        <v>744</v>
      </c>
      <c r="AB437" s="1" t="s">
        <v>743</v>
      </c>
      <c r="AC437" s="1" t="s">
        <v>2082</v>
      </c>
      <c r="AD437" s="1" t="s">
        <v>4322</v>
      </c>
      <c r="AE437" s="1" t="s">
        <v>878</v>
      </c>
      <c r="AF437" s="1" t="s">
        <v>276</v>
      </c>
      <c r="AG437" s="1" t="s">
        <v>196</v>
      </c>
      <c r="AH437" s="1" t="s">
        <v>105</v>
      </c>
      <c r="AI437" s="1" t="s">
        <v>807</v>
      </c>
      <c r="AJ437" s="1" t="s">
        <v>276</v>
      </c>
      <c r="AK437" s="1" t="s">
        <v>196</v>
      </c>
      <c r="AL437" s="1" t="s">
        <v>122</v>
      </c>
      <c r="AM437" s="1">
        <v>2400</v>
      </c>
      <c r="AN437" s="1">
        <v>2400</v>
      </c>
      <c r="AO437" s="1">
        <v>2400</v>
      </c>
      <c r="AP437" s="1">
        <v>2400</v>
      </c>
      <c r="AQ437" s="1">
        <v>2400</v>
      </c>
      <c r="AR437" s="228">
        <v>46191</v>
      </c>
      <c r="AS437" s="228">
        <v>46196</v>
      </c>
      <c r="AT437" s="228">
        <v>46192</v>
      </c>
      <c r="AU437" s="228">
        <v>46192</v>
      </c>
      <c r="AV437" s="1" t="s">
        <v>2054</v>
      </c>
      <c r="AW437" s="1" t="s">
        <v>196</v>
      </c>
      <c r="AX437" s="1" t="s">
        <v>196</v>
      </c>
      <c r="AY437" s="1" t="s">
        <v>710</v>
      </c>
      <c r="AZ437" s="1" t="s">
        <v>711</v>
      </c>
      <c r="BA437" s="1" t="s">
        <v>196</v>
      </c>
      <c r="BB437" s="228">
        <v>46196</v>
      </c>
      <c r="BC437" s="228">
        <v>46196</v>
      </c>
      <c r="BD437" s="1" t="s">
        <v>712</v>
      </c>
      <c r="BE437" s="228">
        <v>46192</v>
      </c>
      <c r="BF437" s="1" t="s">
        <v>712</v>
      </c>
      <c r="BG437" s="228">
        <v>46192</v>
      </c>
      <c r="BH437" s="1">
        <v>2400</v>
      </c>
      <c r="BI437" s="1">
        <v>2400</v>
      </c>
      <c r="BJ437" s="1" t="s">
        <v>879</v>
      </c>
      <c r="BK437" s="1" t="s">
        <v>196</v>
      </c>
      <c r="BL437" s="1" t="s">
        <v>196</v>
      </c>
      <c r="BM437" s="1" t="s">
        <v>196</v>
      </c>
      <c r="BN437" s="1" t="s">
        <v>196</v>
      </c>
      <c r="BO437" s="1" t="s">
        <v>196</v>
      </c>
      <c r="BP437" s="1" t="s">
        <v>196</v>
      </c>
      <c r="BQ437" s="1" t="s">
        <v>196</v>
      </c>
      <c r="BR437" s="1" t="s">
        <v>196</v>
      </c>
      <c r="BS437" s="1" t="s">
        <v>196</v>
      </c>
      <c r="BT437" s="1" t="s">
        <v>878</v>
      </c>
      <c r="BU437" s="1" t="s">
        <v>196</v>
      </c>
      <c r="BV437" s="1" t="s">
        <v>196</v>
      </c>
      <c r="BW437" s="1" t="s">
        <v>196</v>
      </c>
      <c r="BX437" s="1" t="s">
        <v>196</v>
      </c>
      <c r="BY437" s="1" t="s">
        <v>196</v>
      </c>
      <c r="BZ437" s="1" t="s">
        <v>196</v>
      </c>
      <c r="CA437" s="1" t="s">
        <v>196</v>
      </c>
      <c r="CB437" s="1" t="s">
        <v>196</v>
      </c>
      <c r="CC437" s="1" t="s">
        <v>196</v>
      </c>
      <c r="CD437" s="1" t="s">
        <v>809</v>
      </c>
      <c r="CE437" s="1" t="s">
        <v>196</v>
      </c>
      <c r="CF437" s="1" t="s">
        <v>196</v>
      </c>
      <c r="CG437" s="1" t="s">
        <v>196</v>
      </c>
      <c r="CH437" s="1" t="s">
        <v>196</v>
      </c>
      <c r="CI437" s="1" t="s">
        <v>196</v>
      </c>
      <c r="CJ437" s="1" t="s">
        <v>196</v>
      </c>
      <c r="CK437" s="1" t="s">
        <v>196</v>
      </c>
      <c r="CL437" s="1" t="s">
        <v>196</v>
      </c>
      <c r="CM437" s="1" t="s">
        <v>196</v>
      </c>
      <c r="CN437" s="1" t="s">
        <v>807</v>
      </c>
      <c r="CO437" s="1" t="s">
        <v>196</v>
      </c>
      <c r="CP437" s="1" t="s">
        <v>196</v>
      </c>
      <c r="CQ437" s="1" t="s">
        <v>196</v>
      </c>
      <c r="CR437" s="1" t="s">
        <v>196</v>
      </c>
      <c r="CS437" s="1" t="s">
        <v>196</v>
      </c>
      <c r="CT437" s="1" t="s">
        <v>196</v>
      </c>
      <c r="CU437" s="1" t="s">
        <v>196</v>
      </c>
      <c r="CV437" s="1" t="s">
        <v>196</v>
      </c>
      <c r="CW437" s="1" t="s">
        <v>196</v>
      </c>
      <c r="CX437" s="1" t="s">
        <v>3221</v>
      </c>
      <c r="CY437" s="1" t="s">
        <v>3222</v>
      </c>
      <c r="CZ437" s="1" t="s">
        <v>3222</v>
      </c>
      <c r="DA437" s="1" t="s">
        <v>3318</v>
      </c>
      <c r="DB437" s="1" t="s">
        <v>4323</v>
      </c>
      <c r="DC437" s="1" t="s">
        <v>743</v>
      </c>
      <c r="DD437" s="1" t="s">
        <v>744</v>
      </c>
      <c r="DE437" s="1" t="s">
        <v>707</v>
      </c>
      <c r="DF437" s="1" t="s">
        <v>705</v>
      </c>
      <c r="DG437" s="1" t="s">
        <v>706</v>
      </c>
    </row>
    <row r="438" spans="1:111">
      <c r="A438" s="232" t="s">
        <v>4537</v>
      </c>
      <c r="B438" s="1" t="s">
        <v>699</v>
      </c>
      <c r="C438" s="1" t="s">
        <v>700</v>
      </c>
      <c r="D438" s="1" t="s">
        <v>869</v>
      </c>
      <c r="E438" s="1" t="s">
        <v>870</v>
      </c>
      <c r="F438" s="1" t="s">
        <v>877</v>
      </c>
      <c r="G438" s="1" t="s">
        <v>502</v>
      </c>
      <c r="H438" s="228">
        <v>46192</v>
      </c>
      <c r="I438" s="1" t="s">
        <v>101</v>
      </c>
      <c r="J438" s="1" t="s">
        <v>4022</v>
      </c>
      <c r="K438" s="1" t="s">
        <v>4324</v>
      </c>
      <c r="L438" s="1" t="s">
        <v>713</v>
      </c>
      <c r="M438" s="1" t="s">
        <v>714</v>
      </c>
      <c r="N438" s="1" t="s">
        <v>196</v>
      </c>
      <c r="O438" s="1" t="s">
        <v>196</v>
      </c>
      <c r="P438" s="1" t="s">
        <v>196</v>
      </c>
      <c r="Q438" s="1" t="s">
        <v>196</v>
      </c>
      <c r="R438" s="229">
        <v>0</v>
      </c>
      <c r="S438" s="229">
        <v>0.70833333333333337</v>
      </c>
      <c r="T438" s="1" t="s">
        <v>707</v>
      </c>
      <c r="U438" s="1" t="s">
        <v>196</v>
      </c>
      <c r="V438" s="1" t="s">
        <v>196</v>
      </c>
      <c r="W438" s="1" t="s">
        <v>196</v>
      </c>
      <c r="X438" s="1" t="s">
        <v>196</v>
      </c>
      <c r="Y438" s="1" t="s">
        <v>196</v>
      </c>
      <c r="Z438" s="1" t="s">
        <v>196</v>
      </c>
      <c r="AA438" s="1" t="s">
        <v>707</v>
      </c>
      <c r="AB438" s="1" t="s">
        <v>737</v>
      </c>
      <c r="AC438" s="1" t="s">
        <v>4325</v>
      </c>
      <c r="AD438" s="1" t="s">
        <v>979</v>
      </c>
      <c r="AE438" s="1" t="s">
        <v>806</v>
      </c>
      <c r="AF438" s="1" t="s">
        <v>276</v>
      </c>
      <c r="AG438" s="1" t="s">
        <v>196</v>
      </c>
      <c r="AH438" s="1" t="s">
        <v>105</v>
      </c>
      <c r="AI438" s="1" t="s">
        <v>807</v>
      </c>
      <c r="AJ438" s="1" t="s">
        <v>276</v>
      </c>
      <c r="AK438" s="1" t="s">
        <v>196</v>
      </c>
      <c r="AL438" s="1" t="s">
        <v>122</v>
      </c>
      <c r="AM438" s="1">
        <v>6600</v>
      </c>
      <c r="AN438" s="1">
        <v>6600</v>
      </c>
      <c r="AO438" s="1">
        <v>600</v>
      </c>
      <c r="AP438" s="1">
        <v>600</v>
      </c>
      <c r="AQ438" s="1">
        <v>600</v>
      </c>
      <c r="AR438" s="228">
        <v>46191</v>
      </c>
      <c r="AS438" s="228">
        <v>46196</v>
      </c>
      <c r="AT438" s="228">
        <v>46192</v>
      </c>
      <c r="AU438" s="228">
        <v>46196</v>
      </c>
      <c r="AV438" s="1" t="s">
        <v>491</v>
      </c>
      <c r="AW438" s="1" t="s">
        <v>196</v>
      </c>
      <c r="AX438" s="1" t="s">
        <v>196</v>
      </c>
      <c r="AY438" s="1" t="s">
        <v>710</v>
      </c>
      <c r="AZ438" s="1" t="s">
        <v>711</v>
      </c>
      <c r="BA438" s="1" t="s">
        <v>196</v>
      </c>
      <c r="BB438" s="228">
        <v>46196</v>
      </c>
      <c r="BC438" s="228">
        <v>46196</v>
      </c>
      <c r="BD438" s="1" t="s">
        <v>712</v>
      </c>
      <c r="BE438" s="228">
        <v>46196</v>
      </c>
      <c r="BF438" s="1" t="s">
        <v>712</v>
      </c>
      <c r="BG438" s="228">
        <v>46196</v>
      </c>
      <c r="BH438" s="1">
        <v>6600</v>
      </c>
      <c r="BI438" s="1">
        <v>6600</v>
      </c>
      <c r="BJ438" s="1" t="s">
        <v>808</v>
      </c>
      <c r="BK438" s="1" t="s">
        <v>196</v>
      </c>
      <c r="BL438" s="1" t="s">
        <v>196</v>
      </c>
      <c r="BM438" s="1" t="s">
        <v>196</v>
      </c>
      <c r="BN438" s="1" t="s">
        <v>196</v>
      </c>
      <c r="BO438" s="1" t="s">
        <v>196</v>
      </c>
      <c r="BP438" s="1" t="s">
        <v>196</v>
      </c>
      <c r="BQ438" s="1" t="s">
        <v>196</v>
      </c>
      <c r="BR438" s="1" t="s">
        <v>196</v>
      </c>
      <c r="BS438" s="1" t="s">
        <v>196</v>
      </c>
      <c r="BT438" s="1" t="s">
        <v>806</v>
      </c>
      <c r="BU438" s="1" t="s">
        <v>196</v>
      </c>
      <c r="BV438" s="1" t="s">
        <v>196</v>
      </c>
      <c r="BW438" s="1" t="s">
        <v>196</v>
      </c>
      <c r="BX438" s="1" t="s">
        <v>196</v>
      </c>
      <c r="BY438" s="1" t="s">
        <v>196</v>
      </c>
      <c r="BZ438" s="1" t="s">
        <v>196</v>
      </c>
      <c r="CA438" s="1" t="s">
        <v>196</v>
      </c>
      <c r="CB438" s="1" t="s">
        <v>196</v>
      </c>
      <c r="CC438" s="1" t="s">
        <v>196</v>
      </c>
      <c r="CD438" s="1" t="s">
        <v>809</v>
      </c>
      <c r="CE438" s="1" t="s">
        <v>196</v>
      </c>
      <c r="CF438" s="1" t="s">
        <v>196</v>
      </c>
      <c r="CG438" s="1" t="s">
        <v>196</v>
      </c>
      <c r="CH438" s="1" t="s">
        <v>196</v>
      </c>
      <c r="CI438" s="1" t="s">
        <v>196</v>
      </c>
      <c r="CJ438" s="1" t="s">
        <v>196</v>
      </c>
      <c r="CK438" s="1" t="s">
        <v>196</v>
      </c>
      <c r="CL438" s="1" t="s">
        <v>196</v>
      </c>
      <c r="CM438" s="1" t="s">
        <v>196</v>
      </c>
      <c r="CN438" s="1" t="s">
        <v>807</v>
      </c>
      <c r="CO438" s="1" t="s">
        <v>196</v>
      </c>
      <c r="CP438" s="1" t="s">
        <v>196</v>
      </c>
      <c r="CQ438" s="1" t="s">
        <v>196</v>
      </c>
      <c r="CR438" s="1" t="s">
        <v>196</v>
      </c>
      <c r="CS438" s="1" t="s">
        <v>196</v>
      </c>
      <c r="CT438" s="1" t="s">
        <v>196</v>
      </c>
      <c r="CU438" s="1" t="s">
        <v>196</v>
      </c>
      <c r="CV438" s="1" t="s">
        <v>196</v>
      </c>
      <c r="CW438" s="1" t="s">
        <v>196</v>
      </c>
      <c r="CX438" s="1" t="s">
        <v>3221</v>
      </c>
      <c r="CY438" s="1" t="s">
        <v>3222</v>
      </c>
      <c r="CZ438" s="1" t="s">
        <v>3222</v>
      </c>
      <c r="DA438" s="1" t="s">
        <v>4323</v>
      </c>
      <c r="DB438" s="1" t="s">
        <v>3224</v>
      </c>
      <c r="DC438" s="1" t="s">
        <v>737</v>
      </c>
      <c r="DD438" s="1" t="s">
        <v>707</v>
      </c>
      <c r="DE438" s="1" t="s">
        <v>707</v>
      </c>
      <c r="DF438" s="1" t="s">
        <v>713</v>
      </c>
      <c r="DG438" s="1" t="s">
        <v>714</v>
      </c>
    </row>
    <row r="439" spans="1:111">
      <c r="A439" s="232" t="s">
        <v>4537</v>
      </c>
      <c r="B439" s="1" t="s">
        <v>699</v>
      </c>
      <c r="C439" s="1" t="s">
        <v>700</v>
      </c>
      <c r="D439" s="1" t="s">
        <v>785</v>
      </c>
      <c r="E439" s="1" t="s">
        <v>786</v>
      </c>
      <c r="F439" s="1" t="s">
        <v>787</v>
      </c>
      <c r="G439" s="1" t="s">
        <v>36</v>
      </c>
      <c r="H439" s="228">
        <v>46191</v>
      </c>
      <c r="I439" s="1" t="s">
        <v>553</v>
      </c>
      <c r="J439" s="1" t="s">
        <v>4010</v>
      </c>
      <c r="K439" s="1" t="s">
        <v>4011</v>
      </c>
      <c r="L439" s="1" t="s">
        <v>788</v>
      </c>
      <c r="M439" s="1" t="s">
        <v>789</v>
      </c>
      <c r="N439" s="1" t="s">
        <v>776</v>
      </c>
      <c r="O439" s="1" t="s">
        <v>777</v>
      </c>
      <c r="P439" s="1" t="s">
        <v>196</v>
      </c>
      <c r="Q439" s="1" t="s">
        <v>196</v>
      </c>
      <c r="R439" s="229">
        <v>0</v>
      </c>
      <c r="S439" s="229">
        <v>0.70833333333333337</v>
      </c>
      <c r="T439" s="1" t="s">
        <v>707</v>
      </c>
      <c r="U439" s="1" t="s">
        <v>196</v>
      </c>
      <c r="V439" s="1" t="s">
        <v>196</v>
      </c>
      <c r="W439" s="1" t="s">
        <v>196</v>
      </c>
      <c r="X439" s="1" t="s">
        <v>196</v>
      </c>
      <c r="Y439" s="1" t="s">
        <v>196</v>
      </c>
      <c r="Z439" s="1" t="s">
        <v>196</v>
      </c>
      <c r="AA439" s="1" t="s">
        <v>815</v>
      </c>
      <c r="AB439" s="1" t="s">
        <v>708</v>
      </c>
      <c r="AC439" s="1" t="s">
        <v>1051</v>
      </c>
      <c r="AD439" s="1" t="s">
        <v>4012</v>
      </c>
      <c r="AE439" s="1" t="s">
        <v>4013</v>
      </c>
      <c r="AF439" s="1" t="s">
        <v>276</v>
      </c>
      <c r="AG439" s="1" t="s">
        <v>196</v>
      </c>
      <c r="AH439" s="1" t="s">
        <v>191</v>
      </c>
      <c r="AI439" s="1" t="s">
        <v>4014</v>
      </c>
      <c r="AJ439" s="1" t="s">
        <v>276</v>
      </c>
      <c r="AK439" s="1" t="s">
        <v>196</v>
      </c>
      <c r="AL439" s="1" t="s">
        <v>191</v>
      </c>
      <c r="AM439" s="1">
        <v>3250</v>
      </c>
      <c r="AN439" s="1">
        <v>3250</v>
      </c>
      <c r="AO439" s="1">
        <v>3250</v>
      </c>
      <c r="AP439" s="1">
        <v>3250</v>
      </c>
      <c r="AQ439" s="1">
        <v>3250</v>
      </c>
      <c r="AR439" s="228">
        <v>46191</v>
      </c>
      <c r="AS439" s="228">
        <v>46202</v>
      </c>
      <c r="AT439" s="228">
        <v>46191</v>
      </c>
      <c r="AU439" s="228">
        <v>46191</v>
      </c>
      <c r="AV439" s="1" t="s">
        <v>3952</v>
      </c>
      <c r="AW439" s="1" t="s">
        <v>196</v>
      </c>
      <c r="AX439" s="1" t="s">
        <v>196</v>
      </c>
      <c r="AY439" s="1" t="s">
        <v>710</v>
      </c>
      <c r="AZ439" s="1" t="s">
        <v>711</v>
      </c>
      <c r="BA439" s="1" t="s">
        <v>196</v>
      </c>
      <c r="BB439" s="228">
        <v>46202</v>
      </c>
      <c r="BC439" s="228">
        <v>46202</v>
      </c>
      <c r="BD439" s="1" t="s">
        <v>712</v>
      </c>
      <c r="BE439" s="228">
        <v>46191</v>
      </c>
      <c r="BF439" s="1" t="s">
        <v>712</v>
      </c>
      <c r="BG439" s="228">
        <v>46192</v>
      </c>
      <c r="BH439" s="1">
        <v>3250</v>
      </c>
      <c r="BI439" s="1">
        <v>3250</v>
      </c>
      <c r="BJ439" s="1" t="s">
        <v>1202</v>
      </c>
      <c r="BK439" s="1" t="s">
        <v>196</v>
      </c>
      <c r="BL439" s="1" t="s">
        <v>196</v>
      </c>
      <c r="BM439" s="1" t="s">
        <v>196</v>
      </c>
      <c r="BN439" s="1" t="s">
        <v>196</v>
      </c>
      <c r="BO439" s="1" t="s">
        <v>196</v>
      </c>
      <c r="BP439" s="1" t="s">
        <v>196</v>
      </c>
      <c r="BQ439" s="1" t="s">
        <v>196</v>
      </c>
      <c r="BR439" s="1" t="s">
        <v>196</v>
      </c>
      <c r="BS439" s="1" t="s">
        <v>196</v>
      </c>
      <c r="BT439" s="1" t="s">
        <v>4013</v>
      </c>
      <c r="BU439" s="1" t="s">
        <v>196</v>
      </c>
      <c r="BV439" s="1" t="s">
        <v>196</v>
      </c>
      <c r="BW439" s="1" t="s">
        <v>196</v>
      </c>
      <c r="BX439" s="1" t="s">
        <v>196</v>
      </c>
      <c r="BY439" s="1" t="s">
        <v>196</v>
      </c>
      <c r="BZ439" s="1" t="s">
        <v>196</v>
      </c>
      <c r="CA439" s="1" t="s">
        <v>196</v>
      </c>
      <c r="CB439" s="1" t="s">
        <v>196</v>
      </c>
      <c r="CC439" s="1" t="s">
        <v>196</v>
      </c>
      <c r="CD439" s="1" t="s">
        <v>2055</v>
      </c>
      <c r="CE439" s="1" t="s">
        <v>196</v>
      </c>
      <c r="CF439" s="1" t="s">
        <v>196</v>
      </c>
      <c r="CG439" s="1" t="s">
        <v>196</v>
      </c>
      <c r="CH439" s="1" t="s">
        <v>196</v>
      </c>
      <c r="CI439" s="1" t="s">
        <v>196</v>
      </c>
      <c r="CJ439" s="1" t="s">
        <v>196</v>
      </c>
      <c r="CK439" s="1" t="s">
        <v>196</v>
      </c>
      <c r="CL439" s="1" t="s">
        <v>196</v>
      </c>
      <c r="CM439" s="1" t="s">
        <v>196</v>
      </c>
      <c r="CN439" s="1" t="s">
        <v>4014</v>
      </c>
      <c r="CO439" s="1" t="s">
        <v>196</v>
      </c>
      <c r="CP439" s="1" t="s">
        <v>196</v>
      </c>
      <c r="CQ439" s="1" t="s">
        <v>196</v>
      </c>
      <c r="CR439" s="1" t="s">
        <v>196</v>
      </c>
      <c r="CS439" s="1" t="s">
        <v>196</v>
      </c>
      <c r="CT439" s="1" t="s">
        <v>196</v>
      </c>
      <c r="CU439" s="1" t="s">
        <v>196</v>
      </c>
      <c r="CV439" s="1" t="s">
        <v>196</v>
      </c>
      <c r="CW439" s="1" t="s">
        <v>196</v>
      </c>
      <c r="CX439" s="1" t="s">
        <v>3221</v>
      </c>
      <c r="CY439" s="1" t="s">
        <v>3222</v>
      </c>
      <c r="CZ439" s="1" t="s">
        <v>3222</v>
      </c>
      <c r="DA439" s="1" t="s">
        <v>3281</v>
      </c>
      <c r="DB439" s="1" t="s">
        <v>3224</v>
      </c>
      <c r="DC439" s="1" t="s">
        <v>708</v>
      </c>
      <c r="DD439" s="1" t="s">
        <v>815</v>
      </c>
      <c r="DE439" s="1" t="s">
        <v>707</v>
      </c>
      <c r="DF439" s="1" t="s">
        <v>788</v>
      </c>
      <c r="DG439" s="1" t="s">
        <v>789</v>
      </c>
    </row>
    <row r="440" spans="1:111">
      <c r="A440" s="232" t="s">
        <v>4537</v>
      </c>
      <c r="B440" s="1" t="s">
        <v>699</v>
      </c>
      <c r="C440" s="1" t="s">
        <v>700</v>
      </c>
      <c r="D440" s="1" t="s">
        <v>785</v>
      </c>
      <c r="E440" s="1" t="s">
        <v>786</v>
      </c>
      <c r="F440" s="1" t="s">
        <v>787</v>
      </c>
      <c r="G440" s="1" t="s">
        <v>36</v>
      </c>
      <c r="H440" s="228">
        <v>46191</v>
      </c>
      <c r="I440" s="1" t="s">
        <v>241</v>
      </c>
      <c r="J440" s="1" t="s">
        <v>4015</v>
      </c>
      <c r="K440" s="1" t="s">
        <v>4016</v>
      </c>
      <c r="L440" s="1" t="s">
        <v>788</v>
      </c>
      <c r="M440" s="1" t="s">
        <v>789</v>
      </c>
      <c r="N440" s="1" t="s">
        <v>776</v>
      </c>
      <c r="O440" s="1" t="s">
        <v>777</v>
      </c>
      <c r="P440" s="1" t="s">
        <v>196</v>
      </c>
      <c r="Q440" s="1" t="s">
        <v>196</v>
      </c>
      <c r="R440" s="229">
        <v>0</v>
      </c>
      <c r="S440" s="229">
        <v>0.44791666666666669</v>
      </c>
      <c r="T440" s="1" t="s">
        <v>707</v>
      </c>
      <c r="U440" s="1" t="s">
        <v>196</v>
      </c>
      <c r="V440" s="1" t="s">
        <v>196</v>
      </c>
      <c r="W440" s="1" t="s">
        <v>196</v>
      </c>
      <c r="X440" s="1" t="s">
        <v>196</v>
      </c>
      <c r="Y440" s="1" t="s">
        <v>196</v>
      </c>
      <c r="Z440" s="1" t="s">
        <v>196</v>
      </c>
      <c r="AA440" s="1" t="s">
        <v>743</v>
      </c>
      <c r="AB440" s="1" t="s">
        <v>707</v>
      </c>
      <c r="AC440" s="1" t="s">
        <v>812</v>
      </c>
      <c r="AD440" s="1" t="s">
        <v>4017</v>
      </c>
      <c r="AE440" s="1" t="s">
        <v>4018</v>
      </c>
      <c r="AF440" s="1" t="s">
        <v>276</v>
      </c>
      <c r="AG440" s="1" t="s">
        <v>80</v>
      </c>
      <c r="AH440" s="1" t="s">
        <v>77</v>
      </c>
      <c r="AI440" s="1" t="s">
        <v>4019</v>
      </c>
      <c r="AJ440" s="1" t="s">
        <v>276</v>
      </c>
      <c r="AK440" s="1" t="s">
        <v>80</v>
      </c>
      <c r="AL440" s="1" t="s">
        <v>10</v>
      </c>
      <c r="AM440" s="1">
        <v>1600</v>
      </c>
      <c r="AN440" s="1">
        <v>1600</v>
      </c>
      <c r="AO440" s="1">
        <v>1600</v>
      </c>
      <c r="AP440" s="1">
        <v>1600</v>
      </c>
      <c r="AQ440" s="1">
        <v>1600</v>
      </c>
      <c r="AR440" s="228">
        <v>46188</v>
      </c>
      <c r="AS440" s="228">
        <v>46195</v>
      </c>
      <c r="AT440" s="228">
        <v>46191</v>
      </c>
      <c r="AU440" s="228">
        <v>46191</v>
      </c>
      <c r="AV440" s="1" t="s">
        <v>36</v>
      </c>
      <c r="AW440" s="1" t="s">
        <v>196</v>
      </c>
      <c r="AX440" s="1" t="s">
        <v>3916</v>
      </c>
      <c r="AY440" s="1" t="s">
        <v>710</v>
      </c>
      <c r="AZ440" s="1" t="s">
        <v>711</v>
      </c>
      <c r="BA440" s="1" t="s">
        <v>196</v>
      </c>
      <c r="BB440" s="228">
        <v>46195</v>
      </c>
      <c r="BC440" s="228">
        <v>46195</v>
      </c>
      <c r="BD440" s="1" t="s">
        <v>712</v>
      </c>
      <c r="BE440" s="228">
        <v>46191</v>
      </c>
      <c r="BF440" s="1" t="s">
        <v>712</v>
      </c>
      <c r="BG440" s="228">
        <v>46191</v>
      </c>
      <c r="BH440" s="1">
        <v>1600</v>
      </c>
      <c r="BI440" s="1">
        <v>1600</v>
      </c>
      <c r="BJ440" s="1" t="s">
        <v>2056</v>
      </c>
      <c r="BK440" s="1" t="s">
        <v>196</v>
      </c>
      <c r="BL440" s="1" t="s">
        <v>196</v>
      </c>
      <c r="BM440" s="1" t="s">
        <v>196</v>
      </c>
      <c r="BN440" s="1" t="s">
        <v>196</v>
      </c>
      <c r="BO440" s="1" t="s">
        <v>196</v>
      </c>
      <c r="BP440" s="1" t="s">
        <v>196</v>
      </c>
      <c r="BQ440" s="1" t="s">
        <v>196</v>
      </c>
      <c r="BR440" s="1" t="s">
        <v>196</v>
      </c>
      <c r="BS440" s="1" t="s">
        <v>196</v>
      </c>
      <c r="BT440" s="1" t="s">
        <v>4018</v>
      </c>
      <c r="BU440" s="1" t="s">
        <v>196</v>
      </c>
      <c r="BV440" s="1" t="s">
        <v>196</v>
      </c>
      <c r="BW440" s="1" t="s">
        <v>196</v>
      </c>
      <c r="BX440" s="1" t="s">
        <v>196</v>
      </c>
      <c r="BY440" s="1" t="s">
        <v>196</v>
      </c>
      <c r="BZ440" s="1" t="s">
        <v>196</v>
      </c>
      <c r="CA440" s="1" t="s">
        <v>196</v>
      </c>
      <c r="CB440" s="1" t="s">
        <v>196</v>
      </c>
      <c r="CC440" s="1" t="s">
        <v>196</v>
      </c>
      <c r="CD440" s="1" t="s">
        <v>2057</v>
      </c>
      <c r="CE440" s="1" t="s">
        <v>196</v>
      </c>
      <c r="CF440" s="1" t="s">
        <v>196</v>
      </c>
      <c r="CG440" s="1" t="s">
        <v>196</v>
      </c>
      <c r="CH440" s="1" t="s">
        <v>196</v>
      </c>
      <c r="CI440" s="1" t="s">
        <v>196</v>
      </c>
      <c r="CJ440" s="1" t="s">
        <v>196</v>
      </c>
      <c r="CK440" s="1" t="s">
        <v>196</v>
      </c>
      <c r="CL440" s="1" t="s">
        <v>196</v>
      </c>
      <c r="CM440" s="1" t="s">
        <v>196</v>
      </c>
      <c r="CN440" s="1" t="s">
        <v>4019</v>
      </c>
      <c r="CO440" s="1" t="s">
        <v>196</v>
      </c>
      <c r="CP440" s="1" t="s">
        <v>196</v>
      </c>
      <c r="CQ440" s="1" t="s">
        <v>196</v>
      </c>
      <c r="CR440" s="1" t="s">
        <v>196</v>
      </c>
      <c r="CS440" s="1" t="s">
        <v>196</v>
      </c>
      <c r="CT440" s="1" t="s">
        <v>196</v>
      </c>
      <c r="CU440" s="1" t="s">
        <v>196</v>
      </c>
      <c r="CV440" s="1" t="s">
        <v>196</v>
      </c>
      <c r="CW440" s="1" t="s">
        <v>196</v>
      </c>
      <c r="CX440" s="1" t="s">
        <v>3221</v>
      </c>
      <c r="CY440" s="1" t="s">
        <v>3222</v>
      </c>
      <c r="CZ440" s="1" t="s">
        <v>3222</v>
      </c>
      <c r="DA440" s="1" t="s">
        <v>3225</v>
      </c>
      <c r="DB440" s="1" t="s">
        <v>3281</v>
      </c>
      <c r="DC440" s="1" t="s">
        <v>707</v>
      </c>
      <c r="DD440" s="1" t="s">
        <v>743</v>
      </c>
      <c r="DE440" s="1" t="s">
        <v>707</v>
      </c>
      <c r="DF440" s="1" t="s">
        <v>788</v>
      </c>
      <c r="DG440" s="1" t="s">
        <v>789</v>
      </c>
    </row>
    <row r="441" spans="1:111">
      <c r="A441" s="232" t="s">
        <v>4537</v>
      </c>
      <c r="B441" s="1" t="s">
        <v>699</v>
      </c>
      <c r="C441" s="1" t="s">
        <v>700</v>
      </c>
      <c r="D441" s="1" t="s">
        <v>818</v>
      </c>
      <c r="E441" s="1" t="s">
        <v>819</v>
      </c>
      <c r="F441" s="1" t="s">
        <v>820</v>
      </c>
      <c r="G441" s="1" t="s">
        <v>166</v>
      </c>
      <c r="H441" s="228">
        <v>46191</v>
      </c>
      <c r="I441" s="1" t="s">
        <v>520</v>
      </c>
      <c r="J441" s="1" t="s">
        <v>4069</v>
      </c>
      <c r="K441" s="1" t="s">
        <v>4118</v>
      </c>
      <c r="L441" s="1" t="s">
        <v>713</v>
      </c>
      <c r="M441" s="1" t="s">
        <v>714</v>
      </c>
      <c r="N441" s="1" t="s">
        <v>196</v>
      </c>
      <c r="O441" s="1" t="s">
        <v>196</v>
      </c>
      <c r="P441" s="1" t="s">
        <v>196</v>
      </c>
      <c r="Q441" s="1" t="s">
        <v>196</v>
      </c>
      <c r="R441" s="229">
        <v>0</v>
      </c>
      <c r="S441" s="229">
        <v>0.70833333333333337</v>
      </c>
      <c r="T441" s="1" t="s">
        <v>707</v>
      </c>
      <c r="U441" s="1" t="s">
        <v>196</v>
      </c>
      <c r="V441" s="1" t="s">
        <v>196</v>
      </c>
      <c r="W441" s="1" t="s">
        <v>196</v>
      </c>
      <c r="X441" s="1" t="s">
        <v>196</v>
      </c>
      <c r="Y441" s="1" t="s">
        <v>196</v>
      </c>
      <c r="Z441" s="1" t="s">
        <v>196</v>
      </c>
      <c r="AA441" s="1" t="s">
        <v>707</v>
      </c>
      <c r="AB441" s="1" t="s">
        <v>707</v>
      </c>
      <c r="AC441" s="1" t="s">
        <v>707</v>
      </c>
      <c r="AD441" s="1" t="s">
        <v>707</v>
      </c>
      <c r="AE441" s="1" t="s">
        <v>196</v>
      </c>
      <c r="AF441" s="1" t="s">
        <v>196</v>
      </c>
      <c r="AG441" s="1" t="s">
        <v>196</v>
      </c>
      <c r="AH441" s="1" t="s">
        <v>196</v>
      </c>
      <c r="AI441" s="1" t="s">
        <v>833</v>
      </c>
      <c r="AJ441" s="1" t="s">
        <v>276</v>
      </c>
      <c r="AK441" s="1" t="s">
        <v>88</v>
      </c>
      <c r="AL441" s="1" t="s">
        <v>14</v>
      </c>
      <c r="AM441" s="1">
        <v>1994</v>
      </c>
      <c r="AN441" s="1">
        <v>2000</v>
      </c>
      <c r="AO441" s="1">
        <v>0</v>
      </c>
      <c r="AP441" s="1">
        <v>0</v>
      </c>
      <c r="AQ441" s="1">
        <v>594</v>
      </c>
      <c r="AR441" s="228">
        <v>46184</v>
      </c>
      <c r="AS441" s="228">
        <v>46188</v>
      </c>
      <c r="AT441" s="228">
        <v>46184</v>
      </c>
      <c r="AU441" s="228">
        <v>46184</v>
      </c>
      <c r="AV441" s="1" t="s">
        <v>166</v>
      </c>
      <c r="AW441" s="1" t="s">
        <v>196</v>
      </c>
      <c r="AX441" s="1" t="s">
        <v>196</v>
      </c>
      <c r="AY441" s="1" t="s">
        <v>710</v>
      </c>
      <c r="AZ441" s="1" t="s">
        <v>711</v>
      </c>
      <c r="BA441" s="1" t="s">
        <v>196</v>
      </c>
      <c r="BB441" s="228">
        <v>46188</v>
      </c>
      <c r="BC441" s="228">
        <v>46188</v>
      </c>
      <c r="BD441" s="1" t="s">
        <v>712</v>
      </c>
      <c r="BE441" s="228">
        <v>46191</v>
      </c>
      <c r="BF441" s="1" t="s">
        <v>712</v>
      </c>
      <c r="BG441" s="228">
        <v>46191</v>
      </c>
      <c r="BH441" s="1">
        <v>2000</v>
      </c>
      <c r="BI441" s="1">
        <v>1994</v>
      </c>
      <c r="BJ441" s="1" t="s">
        <v>4071</v>
      </c>
      <c r="BK441" s="1" t="s">
        <v>4071</v>
      </c>
      <c r="BL441" s="1" t="s">
        <v>4071</v>
      </c>
      <c r="BM441" s="1" t="s">
        <v>4071</v>
      </c>
      <c r="BN441" s="1" t="s">
        <v>196</v>
      </c>
      <c r="BO441" s="1" t="s">
        <v>196</v>
      </c>
      <c r="BP441" s="1" t="s">
        <v>196</v>
      </c>
      <c r="BQ441" s="1" t="s">
        <v>196</v>
      </c>
      <c r="BR441" s="1" t="s">
        <v>196</v>
      </c>
      <c r="BS441" s="1" t="s">
        <v>196</v>
      </c>
      <c r="BT441" s="1" t="s">
        <v>4072</v>
      </c>
      <c r="BU441" s="1" t="s">
        <v>4073</v>
      </c>
      <c r="BV441" s="1" t="s">
        <v>4074</v>
      </c>
      <c r="BW441" s="1" t="s">
        <v>4075</v>
      </c>
      <c r="BX441" s="1" t="s">
        <v>196</v>
      </c>
      <c r="BY441" s="1" t="s">
        <v>196</v>
      </c>
      <c r="BZ441" s="1" t="s">
        <v>196</v>
      </c>
      <c r="CA441" s="1" t="s">
        <v>196</v>
      </c>
      <c r="CB441" s="1" t="s">
        <v>196</v>
      </c>
      <c r="CC441" s="1" t="s">
        <v>196</v>
      </c>
      <c r="CD441" s="1" t="s">
        <v>834</v>
      </c>
      <c r="CE441" s="1" t="s">
        <v>196</v>
      </c>
      <c r="CF441" s="1" t="s">
        <v>196</v>
      </c>
      <c r="CG441" s="1" t="s">
        <v>196</v>
      </c>
      <c r="CH441" s="1" t="s">
        <v>196</v>
      </c>
      <c r="CI441" s="1" t="s">
        <v>196</v>
      </c>
      <c r="CJ441" s="1" t="s">
        <v>196</v>
      </c>
      <c r="CK441" s="1" t="s">
        <v>196</v>
      </c>
      <c r="CL441" s="1" t="s">
        <v>196</v>
      </c>
      <c r="CM441" s="1" t="s">
        <v>196</v>
      </c>
      <c r="CN441" s="1" t="s">
        <v>833</v>
      </c>
      <c r="CO441" s="1" t="s">
        <v>196</v>
      </c>
      <c r="CP441" s="1" t="s">
        <v>196</v>
      </c>
      <c r="CQ441" s="1" t="s">
        <v>196</v>
      </c>
      <c r="CR441" s="1" t="s">
        <v>196</v>
      </c>
      <c r="CS441" s="1" t="s">
        <v>196</v>
      </c>
      <c r="CT441" s="1" t="s">
        <v>196</v>
      </c>
      <c r="CU441" s="1" t="s">
        <v>196</v>
      </c>
      <c r="CV441" s="1" t="s">
        <v>196</v>
      </c>
      <c r="CW441" s="1" t="s">
        <v>196</v>
      </c>
      <c r="CX441" s="1" t="s">
        <v>3221</v>
      </c>
      <c r="CY441" s="1" t="s">
        <v>3222</v>
      </c>
      <c r="CZ441" s="1" t="s">
        <v>3222</v>
      </c>
      <c r="DA441" s="1" t="s">
        <v>3224</v>
      </c>
      <c r="DB441" s="1" t="s">
        <v>3224</v>
      </c>
      <c r="DC441" s="1" t="s">
        <v>707</v>
      </c>
      <c r="DD441" s="1" t="s">
        <v>707</v>
      </c>
      <c r="DE441" s="1" t="s">
        <v>707</v>
      </c>
      <c r="DF441" s="1" t="s">
        <v>713</v>
      </c>
      <c r="DG441" s="1" t="s">
        <v>714</v>
      </c>
    </row>
    <row r="442" spans="1:111">
      <c r="A442" s="232" t="s">
        <v>4537</v>
      </c>
      <c r="B442" s="1" t="s">
        <v>699</v>
      </c>
      <c r="C442" s="1" t="s">
        <v>700</v>
      </c>
      <c r="D442" s="1" t="s">
        <v>818</v>
      </c>
      <c r="E442" s="1" t="s">
        <v>819</v>
      </c>
      <c r="F442" s="1" t="s">
        <v>820</v>
      </c>
      <c r="G442" s="1" t="s">
        <v>166</v>
      </c>
      <c r="H442" s="228">
        <v>46191</v>
      </c>
      <c r="I442" s="1" t="s">
        <v>545</v>
      </c>
      <c r="J442" s="1" t="s">
        <v>4020</v>
      </c>
      <c r="K442" s="1" t="s">
        <v>4119</v>
      </c>
      <c r="L442" s="1" t="s">
        <v>713</v>
      </c>
      <c r="M442" s="1" t="s">
        <v>714</v>
      </c>
      <c r="N442" s="1" t="s">
        <v>196</v>
      </c>
      <c r="O442" s="1" t="s">
        <v>196</v>
      </c>
      <c r="P442" s="1" t="s">
        <v>196</v>
      </c>
      <c r="Q442" s="1" t="s">
        <v>196</v>
      </c>
      <c r="R442" s="229">
        <v>0</v>
      </c>
      <c r="S442" s="229">
        <v>0.66597222222222219</v>
      </c>
      <c r="T442" s="1" t="s">
        <v>707</v>
      </c>
      <c r="U442" s="1" t="s">
        <v>196</v>
      </c>
      <c r="V442" s="1" t="s">
        <v>196</v>
      </c>
      <c r="W442" s="1" t="s">
        <v>196</v>
      </c>
      <c r="X442" s="1" t="s">
        <v>196</v>
      </c>
      <c r="Y442" s="1" t="s">
        <v>196</v>
      </c>
      <c r="Z442" s="1" t="s">
        <v>196</v>
      </c>
      <c r="AA442" s="1" t="s">
        <v>842</v>
      </c>
      <c r="AB442" s="1" t="s">
        <v>708</v>
      </c>
      <c r="AC442" s="1" t="s">
        <v>1041</v>
      </c>
      <c r="AD442" s="1" t="s">
        <v>2068</v>
      </c>
      <c r="AE442" s="1" t="s">
        <v>878</v>
      </c>
      <c r="AF442" s="1" t="s">
        <v>276</v>
      </c>
      <c r="AG442" s="1" t="s">
        <v>196</v>
      </c>
      <c r="AH442" s="1" t="s">
        <v>105</v>
      </c>
      <c r="AI442" s="1" t="s">
        <v>807</v>
      </c>
      <c r="AJ442" s="1" t="s">
        <v>276</v>
      </c>
      <c r="AK442" s="1" t="s">
        <v>196</v>
      </c>
      <c r="AL442" s="1" t="s">
        <v>122</v>
      </c>
      <c r="AM442" s="1">
        <v>2400</v>
      </c>
      <c r="AN442" s="1">
        <v>2400</v>
      </c>
      <c r="AO442" s="1">
        <v>2400</v>
      </c>
      <c r="AP442" s="1">
        <v>2400</v>
      </c>
      <c r="AQ442" s="1">
        <v>2400</v>
      </c>
      <c r="AR442" s="228">
        <v>46191</v>
      </c>
      <c r="AS442" s="228">
        <v>46196</v>
      </c>
      <c r="AT442" s="228">
        <v>46191</v>
      </c>
      <c r="AU442" s="228">
        <v>46191</v>
      </c>
      <c r="AV442" s="1" t="s">
        <v>2054</v>
      </c>
      <c r="AW442" s="1" t="s">
        <v>196</v>
      </c>
      <c r="AX442" s="1" t="s">
        <v>196</v>
      </c>
      <c r="AY442" s="1" t="s">
        <v>710</v>
      </c>
      <c r="AZ442" s="1" t="s">
        <v>711</v>
      </c>
      <c r="BA442" s="1" t="s">
        <v>196</v>
      </c>
      <c r="BB442" s="228">
        <v>46196</v>
      </c>
      <c r="BC442" s="228">
        <v>46196</v>
      </c>
      <c r="BD442" s="1" t="s">
        <v>712</v>
      </c>
      <c r="BE442" s="228">
        <v>46191</v>
      </c>
      <c r="BF442" s="1" t="s">
        <v>712</v>
      </c>
      <c r="BG442" s="228">
        <v>46192</v>
      </c>
      <c r="BH442" s="1">
        <v>2400</v>
      </c>
      <c r="BI442" s="1">
        <v>2400</v>
      </c>
      <c r="BJ442" s="1" t="s">
        <v>879</v>
      </c>
      <c r="BK442" s="1" t="s">
        <v>196</v>
      </c>
      <c r="BL442" s="1" t="s">
        <v>196</v>
      </c>
      <c r="BM442" s="1" t="s">
        <v>196</v>
      </c>
      <c r="BN442" s="1" t="s">
        <v>196</v>
      </c>
      <c r="BO442" s="1" t="s">
        <v>196</v>
      </c>
      <c r="BP442" s="1" t="s">
        <v>196</v>
      </c>
      <c r="BQ442" s="1" t="s">
        <v>196</v>
      </c>
      <c r="BR442" s="1" t="s">
        <v>196</v>
      </c>
      <c r="BS442" s="1" t="s">
        <v>196</v>
      </c>
      <c r="BT442" s="1" t="s">
        <v>878</v>
      </c>
      <c r="BU442" s="1" t="s">
        <v>196</v>
      </c>
      <c r="BV442" s="1" t="s">
        <v>196</v>
      </c>
      <c r="BW442" s="1" t="s">
        <v>196</v>
      </c>
      <c r="BX442" s="1" t="s">
        <v>196</v>
      </c>
      <c r="BY442" s="1" t="s">
        <v>196</v>
      </c>
      <c r="BZ442" s="1" t="s">
        <v>196</v>
      </c>
      <c r="CA442" s="1" t="s">
        <v>196</v>
      </c>
      <c r="CB442" s="1" t="s">
        <v>196</v>
      </c>
      <c r="CC442" s="1" t="s">
        <v>196</v>
      </c>
      <c r="CD442" s="1" t="s">
        <v>809</v>
      </c>
      <c r="CE442" s="1" t="s">
        <v>196</v>
      </c>
      <c r="CF442" s="1" t="s">
        <v>196</v>
      </c>
      <c r="CG442" s="1" t="s">
        <v>196</v>
      </c>
      <c r="CH442" s="1" t="s">
        <v>196</v>
      </c>
      <c r="CI442" s="1" t="s">
        <v>196</v>
      </c>
      <c r="CJ442" s="1" t="s">
        <v>196</v>
      </c>
      <c r="CK442" s="1" t="s">
        <v>196</v>
      </c>
      <c r="CL442" s="1" t="s">
        <v>196</v>
      </c>
      <c r="CM442" s="1" t="s">
        <v>196</v>
      </c>
      <c r="CN442" s="1" t="s">
        <v>807</v>
      </c>
      <c r="CO442" s="1" t="s">
        <v>196</v>
      </c>
      <c r="CP442" s="1" t="s">
        <v>196</v>
      </c>
      <c r="CQ442" s="1" t="s">
        <v>196</v>
      </c>
      <c r="CR442" s="1" t="s">
        <v>196</v>
      </c>
      <c r="CS442" s="1" t="s">
        <v>196</v>
      </c>
      <c r="CT442" s="1" t="s">
        <v>196</v>
      </c>
      <c r="CU442" s="1" t="s">
        <v>196</v>
      </c>
      <c r="CV442" s="1" t="s">
        <v>196</v>
      </c>
      <c r="CW442" s="1" t="s">
        <v>196</v>
      </c>
      <c r="CX442" s="1" t="s">
        <v>3221</v>
      </c>
      <c r="CY442" s="1" t="s">
        <v>3222</v>
      </c>
      <c r="CZ442" s="1" t="s">
        <v>3222</v>
      </c>
      <c r="DA442" s="1" t="s">
        <v>4120</v>
      </c>
      <c r="DB442" s="1" t="s">
        <v>3821</v>
      </c>
      <c r="DC442" s="1" t="s">
        <v>708</v>
      </c>
      <c r="DD442" s="1" t="s">
        <v>842</v>
      </c>
      <c r="DE442" s="1" t="s">
        <v>707</v>
      </c>
      <c r="DF442" s="1" t="s">
        <v>713</v>
      </c>
      <c r="DG442" s="1" t="s">
        <v>714</v>
      </c>
    </row>
    <row r="443" spans="1:111">
      <c r="A443" s="232" t="s">
        <v>4537</v>
      </c>
      <c r="B443" s="1" t="s">
        <v>699</v>
      </c>
      <c r="C443" s="1" t="s">
        <v>700</v>
      </c>
      <c r="D443" s="1" t="s">
        <v>818</v>
      </c>
      <c r="E443" s="1" t="s">
        <v>819</v>
      </c>
      <c r="F443" s="1" t="s">
        <v>820</v>
      </c>
      <c r="G443" s="1" t="s">
        <v>166</v>
      </c>
      <c r="H443" s="228">
        <v>46191</v>
      </c>
      <c r="I443" s="1" t="s">
        <v>2042</v>
      </c>
      <c r="J443" s="1" t="s">
        <v>4121</v>
      </c>
      <c r="K443" s="1" t="s">
        <v>4122</v>
      </c>
      <c r="L443" s="1" t="s">
        <v>713</v>
      </c>
      <c r="M443" s="1" t="s">
        <v>714</v>
      </c>
      <c r="N443" s="1" t="s">
        <v>196</v>
      </c>
      <c r="O443" s="1" t="s">
        <v>196</v>
      </c>
      <c r="P443" s="1" t="s">
        <v>196</v>
      </c>
      <c r="Q443" s="1" t="s">
        <v>196</v>
      </c>
      <c r="R443" s="229">
        <v>0</v>
      </c>
      <c r="S443" s="229">
        <v>0.70833333333333337</v>
      </c>
      <c r="T443" s="1" t="s">
        <v>707</v>
      </c>
      <c r="U443" s="1" t="s">
        <v>196</v>
      </c>
      <c r="V443" s="1" t="s">
        <v>196</v>
      </c>
      <c r="W443" s="1" t="s">
        <v>196</v>
      </c>
      <c r="X443" s="1" t="s">
        <v>196</v>
      </c>
      <c r="Y443" s="1" t="s">
        <v>196</v>
      </c>
      <c r="Z443" s="1" t="s">
        <v>196</v>
      </c>
      <c r="AA443" s="1" t="s">
        <v>709</v>
      </c>
      <c r="AB443" s="1" t="s">
        <v>707</v>
      </c>
      <c r="AC443" s="1" t="s">
        <v>752</v>
      </c>
      <c r="AD443" s="1" t="s">
        <v>4123</v>
      </c>
      <c r="AE443" s="1" t="s">
        <v>196</v>
      </c>
      <c r="AF443" s="1" t="s">
        <v>196</v>
      </c>
      <c r="AG443" s="1" t="s">
        <v>196</v>
      </c>
      <c r="AH443" s="1" t="s">
        <v>196</v>
      </c>
      <c r="AI443" s="1" t="s">
        <v>4124</v>
      </c>
      <c r="AJ443" s="1" t="s">
        <v>276</v>
      </c>
      <c r="AK443" s="1" t="s">
        <v>196</v>
      </c>
      <c r="AL443" s="1" t="s">
        <v>122</v>
      </c>
      <c r="AM443" s="1">
        <v>2986</v>
      </c>
      <c r="AN443" s="1">
        <v>3000</v>
      </c>
      <c r="AO443" s="1">
        <v>300</v>
      </c>
      <c r="AP443" s="1">
        <v>300</v>
      </c>
      <c r="AQ443" s="1">
        <v>300</v>
      </c>
      <c r="AR443" s="228">
        <v>46192</v>
      </c>
      <c r="AS443" s="228">
        <v>46197</v>
      </c>
      <c r="AT443" s="228">
        <v>46191</v>
      </c>
      <c r="AU443" s="228">
        <v>46192</v>
      </c>
      <c r="AV443" s="1" t="s">
        <v>166</v>
      </c>
      <c r="AW443" s="1" t="s">
        <v>196</v>
      </c>
      <c r="AX443" s="1" t="s">
        <v>196</v>
      </c>
      <c r="AY443" s="1" t="s">
        <v>710</v>
      </c>
      <c r="AZ443" s="1" t="s">
        <v>711</v>
      </c>
      <c r="BA443" s="1" t="s">
        <v>196</v>
      </c>
      <c r="BB443" s="228">
        <v>46197</v>
      </c>
      <c r="BC443" s="228">
        <v>46197</v>
      </c>
      <c r="BD443" s="1" t="s">
        <v>712</v>
      </c>
      <c r="BE443" s="228">
        <v>46196</v>
      </c>
      <c r="BF443" s="1" t="s">
        <v>712</v>
      </c>
      <c r="BG443" s="228">
        <v>46196</v>
      </c>
      <c r="BH443" s="1">
        <v>3000</v>
      </c>
      <c r="BI443" s="1">
        <v>2986</v>
      </c>
      <c r="BJ443" s="1" t="s">
        <v>1815</v>
      </c>
      <c r="BK443" s="1" t="s">
        <v>1815</v>
      </c>
      <c r="BL443" s="1" t="s">
        <v>1815</v>
      </c>
      <c r="BM443" s="1" t="s">
        <v>196</v>
      </c>
      <c r="BN443" s="1" t="s">
        <v>196</v>
      </c>
      <c r="BO443" s="1" t="s">
        <v>196</v>
      </c>
      <c r="BP443" s="1" t="s">
        <v>196</v>
      </c>
      <c r="BQ443" s="1" t="s">
        <v>196</v>
      </c>
      <c r="BR443" s="1" t="s">
        <v>196</v>
      </c>
      <c r="BS443" s="1" t="s">
        <v>196</v>
      </c>
      <c r="BT443" s="1" t="s">
        <v>1255</v>
      </c>
      <c r="BU443" s="1" t="s">
        <v>2069</v>
      </c>
      <c r="BV443" s="1" t="s">
        <v>2070</v>
      </c>
      <c r="BW443" s="1" t="s">
        <v>196</v>
      </c>
      <c r="BX443" s="1" t="s">
        <v>196</v>
      </c>
      <c r="BY443" s="1" t="s">
        <v>196</v>
      </c>
      <c r="BZ443" s="1" t="s">
        <v>196</v>
      </c>
      <c r="CA443" s="1" t="s">
        <v>196</v>
      </c>
      <c r="CB443" s="1" t="s">
        <v>196</v>
      </c>
      <c r="CC443" s="1" t="s">
        <v>196</v>
      </c>
      <c r="CD443" s="1" t="s">
        <v>2071</v>
      </c>
      <c r="CE443" s="1" t="s">
        <v>196</v>
      </c>
      <c r="CF443" s="1" t="s">
        <v>196</v>
      </c>
      <c r="CG443" s="1" t="s">
        <v>196</v>
      </c>
      <c r="CH443" s="1" t="s">
        <v>196</v>
      </c>
      <c r="CI443" s="1" t="s">
        <v>196</v>
      </c>
      <c r="CJ443" s="1" t="s">
        <v>196</v>
      </c>
      <c r="CK443" s="1" t="s">
        <v>196</v>
      </c>
      <c r="CL443" s="1" t="s">
        <v>196</v>
      </c>
      <c r="CM443" s="1" t="s">
        <v>196</v>
      </c>
      <c r="CN443" s="1" t="s">
        <v>4124</v>
      </c>
      <c r="CO443" s="1" t="s">
        <v>196</v>
      </c>
      <c r="CP443" s="1" t="s">
        <v>196</v>
      </c>
      <c r="CQ443" s="1" t="s">
        <v>196</v>
      </c>
      <c r="CR443" s="1" t="s">
        <v>196</v>
      </c>
      <c r="CS443" s="1" t="s">
        <v>196</v>
      </c>
      <c r="CT443" s="1" t="s">
        <v>196</v>
      </c>
      <c r="CU443" s="1" t="s">
        <v>196</v>
      </c>
      <c r="CV443" s="1" t="s">
        <v>196</v>
      </c>
      <c r="CW443" s="1" t="s">
        <v>196</v>
      </c>
      <c r="CX443" s="1" t="s">
        <v>3221</v>
      </c>
      <c r="CY443" s="1" t="s">
        <v>3222</v>
      </c>
      <c r="CZ443" s="1" t="s">
        <v>3222</v>
      </c>
      <c r="DA443" s="1" t="s">
        <v>3821</v>
      </c>
      <c r="DB443" s="1" t="s">
        <v>3224</v>
      </c>
      <c r="DC443" s="1" t="s">
        <v>707</v>
      </c>
      <c r="DD443" s="1" t="s">
        <v>709</v>
      </c>
      <c r="DE443" s="1" t="s">
        <v>707</v>
      </c>
      <c r="DF443" s="1" t="s">
        <v>713</v>
      </c>
      <c r="DG443" s="1" t="s">
        <v>714</v>
      </c>
    </row>
    <row r="444" spans="1:111">
      <c r="A444" s="232" t="s">
        <v>4537</v>
      </c>
      <c r="B444" s="1" t="s">
        <v>699</v>
      </c>
      <c r="C444" s="1" t="s">
        <v>700</v>
      </c>
      <c r="D444" s="1" t="s">
        <v>818</v>
      </c>
      <c r="E444" s="1" t="s">
        <v>819</v>
      </c>
      <c r="F444" s="1" t="s">
        <v>783</v>
      </c>
      <c r="G444" s="1" t="s">
        <v>42</v>
      </c>
      <c r="H444" s="228">
        <v>46191</v>
      </c>
      <c r="I444" s="1" t="s">
        <v>310</v>
      </c>
      <c r="J444" s="1" t="s">
        <v>4138</v>
      </c>
      <c r="K444" s="1" t="s">
        <v>4148</v>
      </c>
      <c r="L444" s="1" t="s">
        <v>713</v>
      </c>
      <c r="M444" s="1" t="s">
        <v>714</v>
      </c>
      <c r="N444" s="1" t="s">
        <v>196</v>
      </c>
      <c r="O444" s="1" t="s">
        <v>196</v>
      </c>
      <c r="P444" s="1" t="s">
        <v>196</v>
      </c>
      <c r="Q444" s="1" t="s">
        <v>196</v>
      </c>
      <c r="R444" s="229">
        <v>0</v>
      </c>
      <c r="S444" s="229">
        <v>0.45069444444444445</v>
      </c>
      <c r="T444" s="1" t="s">
        <v>707</v>
      </c>
      <c r="U444" s="1" t="s">
        <v>196</v>
      </c>
      <c r="V444" s="1" t="s">
        <v>196</v>
      </c>
      <c r="W444" s="1" t="s">
        <v>196</v>
      </c>
      <c r="X444" s="1" t="s">
        <v>196</v>
      </c>
      <c r="Y444" s="1" t="s">
        <v>196</v>
      </c>
      <c r="Z444" s="1" t="s">
        <v>196</v>
      </c>
      <c r="AA444" s="1" t="s">
        <v>751</v>
      </c>
      <c r="AB444" s="1" t="s">
        <v>707</v>
      </c>
      <c r="AC444" s="1" t="s">
        <v>4149</v>
      </c>
      <c r="AD444" s="1" t="s">
        <v>4150</v>
      </c>
      <c r="AE444" s="1" t="s">
        <v>4140</v>
      </c>
      <c r="AF444" s="1" t="s">
        <v>276</v>
      </c>
      <c r="AG444" s="1" t="s">
        <v>13</v>
      </c>
      <c r="AH444" s="1" t="s">
        <v>14</v>
      </c>
      <c r="AI444" s="1" t="s">
        <v>4141</v>
      </c>
      <c r="AJ444" s="1" t="s">
        <v>276</v>
      </c>
      <c r="AK444" s="1" t="s">
        <v>13</v>
      </c>
      <c r="AL444" s="1" t="s">
        <v>14</v>
      </c>
      <c r="AM444" s="1">
        <v>4600</v>
      </c>
      <c r="AN444" s="1">
        <v>4600</v>
      </c>
      <c r="AO444" s="1">
        <v>600</v>
      </c>
      <c r="AP444" s="1">
        <v>600</v>
      </c>
      <c r="AQ444" s="1">
        <v>600</v>
      </c>
      <c r="AR444" s="228">
        <v>46189</v>
      </c>
      <c r="AS444" s="228">
        <v>46192</v>
      </c>
      <c r="AT444" s="228">
        <v>46190</v>
      </c>
      <c r="AU444" s="228">
        <v>46191</v>
      </c>
      <c r="AV444" s="1" t="s">
        <v>42</v>
      </c>
      <c r="AW444" s="1" t="s">
        <v>196</v>
      </c>
      <c r="AX444" s="1" t="s">
        <v>196</v>
      </c>
      <c r="AY444" s="1" t="s">
        <v>710</v>
      </c>
      <c r="AZ444" s="1" t="s">
        <v>711</v>
      </c>
      <c r="BA444" s="1" t="s">
        <v>196</v>
      </c>
      <c r="BB444" s="228">
        <v>46192</v>
      </c>
      <c r="BC444" s="228">
        <v>46192</v>
      </c>
      <c r="BD444" s="1" t="s">
        <v>712</v>
      </c>
      <c r="BE444" s="228">
        <v>46191</v>
      </c>
      <c r="BF444" s="1" t="s">
        <v>712</v>
      </c>
      <c r="BG444" s="228">
        <v>46191</v>
      </c>
      <c r="BH444" s="1">
        <v>1800</v>
      </c>
      <c r="BI444" s="1">
        <v>1800</v>
      </c>
      <c r="BJ444" s="1" t="s">
        <v>1937</v>
      </c>
      <c r="BK444" s="1" t="s">
        <v>196</v>
      </c>
      <c r="BL444" s="1" t="s">
        <v>196</v>
      </c>
      <c r="BM444" s="1" t="s">
        <v>196</v>
      </c>
      <c r="BN444" s="1" t="s">
        <v>196</v>
      </c>
      <c r="BO444" s="1" t="s">
        <v>196</v>
      </c>
      <c r="BP444" s="1" t="s">
        <v>196</v>
      </c>
      <c r="BQ444" s="1" t="s">
        <v>196</v>
      </c>
      <c r="BR444" s="1" t="s">
        <v>196</v>
      </c>
      <c r="BS444" s="1" t="s">
        <v>196</v>
      </c>
      <c r="BT444" s="1" t="s">
        <v>4140</v>
      </c>
      <c r="BU444" s="1" t="s">
        <v>196</v>
      </c>
      <c r="BV444" s="1" t="s">
        <v>196</v>
      </c>
      <c r="BW444" s="1" t="s">
        <v>196</v>
      </c>
      <c r="BX444" s="1" t="s">
        <v>196</v>
      </c>
      <c r="BY444" s="1" t="s">
        <v>196</v>
      </c>
      <c r="BZ444" s="1" t="s">
        <v>196</v>
      </c>
      <c r="CA444" s="1" t="s">
        <v>196</v>
      </c>
      <c r="CB444" s="1" t="s">
        <v>196</v>
      </c>
      <c r="CC444" s="1" t="s">
        <v>196</v>
      </c>
      <c r="CD444" s="1" t="s">
        <v>1938</v>
      </c>
      <c r="CE444" s="1" t="s">
        <v>196</v>
      </c>
      <c r="CF444" s="1" t="s">
        <v>196</v>
      </c>
      <c r="CG444" s="1" t="s">
        <v>196</v>
      </c>
      <c r="CH444" s="1" t="s">
        <v>196</v>
      </c>
      <c r="CI444" s="1" t="s">
        <v>196</v>
      </c>
      <c r="CJ444" s="1" t="s">
        <v>196</v>
      </c>
      <c r="CK444" s="1" t="s">
        <v>196</v>
      </c>
      <c r="CL444" s="1" t="s">
        <v>196</v>
      </c>
      <c r="CM444" s="1" t="s">
        <v>196</v>
      </c>
      <c r="CN444" s="1" t="s">
        <v>4141</v>
      </c>
      <c r="CO444" s="1" t="s">
        <v>196</v>
      </c>
      <c r="CP444" s="1" t="s">
        <v>196</v>
      </c>
      <c r="CQ444" s="1" t="s">
        <v>196</v>
      </c>
      <c r="CR444" s="1" t="s">
        <v>196</v>
      </c>
      <c r="CS444" s="1" t="s">
        <v>196</v>
      </c>
      <c r="CT444" s="1" t="s">
        <v>196</v>
      </c>
      <c r="CU444" s="1" t="s">
        <v>196</v>
      </c>
      <c r="CV444" s="1" t="s">
        <v>196</v>
      </c>
      <c r="CW444" s="1" t="s">
        <v>196</v>
      </c>
      <c r="CX444" s="1" t="s">
        <v>3221</v>
      </c>
      <c r="CY444" s="1" t="s">
        <v>3222</v>
      </c>
      <c r="CZ444" s="1" t="s">
        <v>3222</v>
      </c>
      <c r="DA444" s="1" t="s">
        <v>3225</v>
      </c>
      <c r="DB444" s="1" t="s">
        <v>4120</v>
      </c>
      <c r="DC444" s="1" t="s">
        <v>707</v>
      </c>
      <c r="DD444" s="1" t="s">
        <v>751</v>
      </c>
      <c r="DE444" s="1" t="s">
        <v>707</v>
      </c>
      <c r="DF444" s="1" t="s">
        <v>713</v>
      </c>
      <c r="DG444" s="1" t="s">
        <v>714</v>
      </c>
    </row>
    <row r="445" spans="1:111">
      <c r="A445" s="232" t="s">
        <v>4537</v>
      </c>
      <c r="B445" s="1" t="s">
        <v>699</v>
      </c>
      <c r="C445" s="1" t="s">
        <v>700</v>
      </c>
      <c r="D445" s="1" t="s">
        <v>869</v>
      </c>
      <c r="E445" s="1" t="s">
        <v>870</v>
      </c>
      <c r="F445" s="1" t="s">
        <v>848</v>
      </c>
      <c r="G445" s="1" t="s">
        <v>284</v>
      </c>
      <c r="H445" s="228">
        <v>46191</v>
      </c>
      <c r="I445" s="1" t="s">
        <v>528</v>
      </c>
      <c r="J445" s="1" t="s">
        <v>3899</v>
      </c>
      <c r="K445" s="1" t="s">
        <v>4306</v>
      </c>
      <c r="L445" s="1" t="s">
        <v>716</v>
      </c>
      <c r="M445" s="1" t="s">
        <v>717</v>
      </c>
      <c r="N445" s="1" t="s">
        <v>705</v>
      </c>
      <c r="O445" s="1" t="s">
        <v>706</v>
      </c>
      <c r="P445" s="1" t="s">
        <v>196</v>
      </c>
      <c r="Q445" s="1" t="s">
        <v>196</v>
      </c>
      <c r="R445" s="229">
        <v>0</v>
      </c>
      <c r="S445" s="229">
        <v>0.45763888888888887</v>
      </c>
      <c r="T445" s="1" t="s">
        <v>707</v>
      </c>
      <c r="U445" s="1" t="s">
        <v>196</v>
      </c>
      <c r="V445" s="1" t="s">
        <v>196</v>
      </c>
      <c r="W445" s="1" t="s">
        <v>196</v>
      </c>
      <c r="X445" s="1" t="s">
        <v>196</v>
      </c>
      <c r="Y445" s="1" t="s">
        <v>196</v>
      </c>
      <c r="Z445" s="1" t="s">
        <v>196</v>
      </c>
      <c r="AA445" s="1" t="s">
        <v>743</v>
      </c>
      <c r="AB445" s="1" t="s">
        <v>707</v>
      </c>
      <c r="AC445" s="1" t="s">
        <v>1227</v>
      </c>
      <c r="AD445" s="1" t="s">
        <v>4307</v>
      </c>
      <c r="AE445" s="1" t="s">
        <v>989</v>
      </c>
      <c r="AF445" s="1" t="s">
        <v>276</v>
      </c>
      <c r="AG445" s="1" t="s">
        <v>196</v>
      </c>
      <c r="AH445" s="1" t="s">
        <v>100</v>
      </c>
      <c r="AI445" s="1" t="s">
        <v>3808</v>
      </c>
      <c r="AJ445" s="1" t="s">
        <v>276</v>
      </c>
      <c r="AK445" s="1" t="s">
        <v>196</v>
      </c>
      <c r="AL445" s="1" t="s">
        <v>196</v>
      </c>
      <c r="AM445" s="1">
        <v>1260</v>
      </c>
      <c r="AN445" s="1">
        <v>1260</v>
      </c>
      <c r="AO445" s="1">
        <v>1260</v>
      </c>
      <c r="AP445" s="1">
        <v>1260</v>
      </c>
      <c r="AQ445" s="1">
        <v>1260</v>
      </c>
      <c r="AR445" s="228">
        <v>46190</v>
      </c>
      <c r="AS445" s="228">
        <v>46196</v>
      </c>
      <c r="AT445" s="228">
        <v>46191</v>
      </c>
      <c r="AU445" s="228">
        <v>46191</v>
      </c>
      <c r="AV445" s="1" t="s">
        <v>990</v>
      </c>
      <c r="AW445" s="1" t="s">
        <v>196</v>
      </c>
      <c r="AX445" s="1" t="s">
        <v>196</v>
      </c>
      <c r="AY445" s="1" t="s">
        <v>764</v>
      </c>
      <c r="AZ445" s="1" t="s">
        <v>765</v>
      </c>
      <c r="BA445" s="1" t="s">
        <v>196</v>
      </c>
      <c r="BB445" s="228">
        <v>46196</v>
      </c>
      <c r="BC445" s="228">
        <v>46196</v>
      </c>
      <c r="BD445" s="1" t="s">
        <v>712</v>
      </c>
      <c r="BE445" s="228">
        <v>46191</v>
      </c>
      <c r="BF445" s="1" t="s">
        <v>712</v>
      </c>
      <c r="BG445" s="228">
        <v>46191</v>
      </c>
      <c r="BH445" s="1">
        <v>1260</v>
      </c>
      <c r="BI445" s="1">
        <v>1260</v>
      </c>
      <c r="BJ445" s="1" t="s">
        <v>991</v>
      </c>
      <c r="BK445" s="1" t="s">
        <v>196</v>
      </c>
      <c r="BL445" s="1" t="s">
        <v>196</v>
      </c>
      <c r="BM445" s="1" t="s">
        <v>196</v>
      </c>
      <c r="BN445" s="1" t="s">
        <v>196</v>
      </c>
      <c r="BO445" s="1" t="s">
        <v>196</v>
      </c>
      <c r="BP445" s="1" t="s">
        <v>196</v>
      </c>
      <c r="BQ445" s="1" t="s">
        <v>196</v>
      </c>
      <c r="BR445" s="1" t="s">
        <v>196</v>
      </c>
      <c r="BS445" s="1" t="s">
        <v>196</v>
      </c>
      <c r="BT445" s="1" t="s">
        <v>989</v>
      </c>
      <c r="BU445" s="1" t="s">
        <v>196</v>
      </c>
      <c r="BV445" s="1" t="s">
        <v>196</v>
      </c>
      <c r="BW445" s="1" t="s">
        <v>196</v>
      </c>
      <c r="BX445" s="1" t="s">
        <v>196</v>
      </c>
      <c r="BY445" s="1" t="s">
        <v>196</v>
      </c>
      <c r="BZ445" s="1" t="s">
        <v>196</v>
      </c>
      <c r="CA445" s="1" t="s">
        <v>196</v>
      </c>
      <c r="CB445" s="1" t="s">
        <v>196</v>
      </c>
      <c r="CC445" s="1" t="s">
        <v>196</v>
      </c>
      <c r="CD445" s="1" t="s">
        <v>1007</v>
      </c>
      <c r="CE445" s="1" t="s">
        <v>196</v>
      </c>
      <c r="CF445" s="1" t="s">
        <v>196</v>
      </c>
      <c r="CG445" s="1" t="s">
        <v>196</v>
      </c>
      <c r="CH445" s="1" t="s">
        <v>196</v>
      </c>
      <c r="CI445" s="1" t="s">
        <v>196</v>
      </c>
      <c r="CJ445" s="1" t="s">
        <v>196</v>
      </c>
      <c r="CK445" s="1" t="s">
        <v>196</v>
      </c>
      <c r="CL445" s="1" t="s">
        <v>196</v>
      </c>
      <c r="CM445" s="1" t="s">
        <v>196</v>
      </c>
      <c r="CN445" s="1" t="s">
        <v>3808</v>
      </c>
      <c r="CO445" s="1" t="s">
        <v>196</v>
      </c>
      <c r="CP445" s="1" t="s">
        <v>196</v>
      </c>
      <c r="CQ445" s="1" t="s">
        <v>196</v>
      </c>
      <c r="CR445" s="1" t="s">
        <v>196</v>
      </c>
      <c r="CS445" s="1" t="s">
        <v>196</v>
      </c>
      <c r="CT445" s="1" t="s">
        <v>196</v>
      </c>
      <c r="CU445" s="1" t="s">
        <v>196</v>
      </c>
      <c r="CV445" s="1" t="s">
        <v>196</v>
      </c>
      <c r="CW445" s="1" t="s">
        <v>196</v>
      </c>
      <c r="CX445" s="1" t="s">
        <v>3221</v>
      </c>
      <c r="CY445" s="1" t="s">
        <v>3222</v>
      </c>
      <c r="CZ445" s="1" t="s">
        <v>3222</v>
      </c>
      <c r="DA445" s="1" t="s">
        <v>3225</v>
      </c>
      <c r="DB445" s="1" t="s">
        <v>4308</v>
      </c>
      <c r="DC445" s="1" t="s">
        <v>707</v>
      </c>
      <c r="DD445" s="1" t="s">
        <v>743</v>
      </c>
      <c r="DE445" s="1" t="s">
        <v>707</v>
      </c>
      <c r="DF445" s="1" t="s">
        <v>705</v>
      </c>
      <c r="DG445" s="1" t="s">
        <v>706</v>
      </c>
    </row>
    <row r="446" spans="1:111">
      <c r="A446" s="232" t="s">
        <v>4537</v>
      </c>
      <c r="B446" s="1" t="s">
        <v>699</v>
      </c>
      <c r="C446" s="1" t="s">
        <v>700</v>
      </c>
      <c r="D446" s="1" t="s">
        <v>869</v>
      </c>
      <c r="E446" s="1" t="s">
        <v>870</v>
      </c>
      <c r="F446" s="1" t="s">
        <v>784</v>
      </c>
      <c r="G446" s="1" t="s">
        <v>279</v>
      </c>
      <c r="H446" s="228">
        <v>46191</v>
      </c>
      <c r="I446" s="1" t="s">
        <v>553</v>
      </c>
      <c r="J446" s="1" t="s">
        <v>4010</v>
      </c>
      <c r="K446" s="1" t="s">
        <v>4309</v>
      </c>
      <c r="L446" s="1" t="s">
        <v>716</v>
      </c>
      <c r="M446" s="1" t="s">
        <v>717</v>
      </c>
      <c r="N446" s="1" t="s">
        <v>705</v>
      </c>
      <c r="O446" s="1" t="s">
        <v>706</v>
      </c>
      <c r="P446" s="1" t="s">
        <v>196</v>
      </c>
      <c r="Q446" s="1" t="s">
        <v>196</v>
      </c>
      <c r="R446" s="229">
        <v>0</v>
      </c>
      <c r="S446" s="229">
        <v>0.70138888888888884</v>
      </c>
      <c r="T446" s="1" t="s">
        <v>707</v>
      </c>
      <c r="U446" s="1" t="s">
        <v>196</v>
      </c>
      <c r="V446" s="1" t="s">
        <v>196</v>
      </c>
      <c r="W446" s="1" t="s">
        <v>196</v>
      </c>
      <c r="X446" s="1" t="s">
        <v>196</v>
      </c>
      <c r="Y446" s="1" t="s">
        <v>196</v>
      </c>
      <c r="Z446" s="1" t="s">
        <v>196</v>
      </c>
      <c r="AA446" s="1" t="s">
        <v>751</v>
      </c>
      <c r="AB446" s="1" t="s">
        <v>737</v>
      </c>
      <c r="AC446" s="1" t="s">
        <v>998</v>
      </c>
      <c r="AD446" s="1" t="s">
        <v>4310</v>
      </c>
      <c r="AE446" s="1" t="s">
        <v>4013</v>
      </c>
      <c r="AF446" s="1" t="s">
        <v>276</v>
      </c>
      <c r="AG446" s="1" t="s">
        <v>196</v>
      </c>
      <c r="AH446" s="1" t="s">
        <v>191</v>
      </c>
      <c r="AI446" s="1" t="s">
        <v>4014</v>
      </c>
      <c r="AJ446" s="1" t="s">
        <v>276</v>
      </c>
      <c r="AK446" s="1" t="s">
        <v>196</v>
      </c>
      <c r="AL446" s="1" t="s">
        <v>191</v>
      </c>
      <c r="AM446" s="1">
        <v>3250</v>
      </c>
      <c r="AN446" s="1">
        <v>3250</v>
      </c>
      <c r="AO446" s="1">
        <v>1750</v>
      </c>
      <c r="AP446" s="1">
        <v>1750</v>
      </c>
      <c r="AQ446" s="1">
        <v>1750</v>
      </c>
      <c r="AR446" s="228">
        <v>46191</v>
      </c>
      <c r="AS446" s="228">
        <v>46202</v>
      </c>
      <c r="AT446" s="228">
        <v>46191</v>
      </c>
      <c r="AU446" s="228">
        <v>46192</v>
      </c>
      <c r="AV446" s="1" t="s">
        <v>3952</v>
      </c>
      <c r="AW446" s="1" t="s">
        <v>196</v>
      </c>
      <c r="AX446" s="1" t="s">
        <v>196</v>
      </c>
      <c r="AY446" s="1" t="s">
        <v>710</v>
      </c>
      <c r="AZ446" s="1" t="s">
        <v>711</v>
      </c>
      <c r="BA446" s="1" t="s">
        <v>196</v>
      </c>
      <c r="BB446" s="228">
        <v>46202</v>
      </c>
      <c r="BC446" s="228">
        <v>46202</v>
      </c>
      <c r="BD446" s="1" t="s">
        <v>712</v>
      </c>
      <c r="BE446" s="228">
        <v>46192</v>
      </c>
      <c r="BF446" s="1" t="s">
        <v>712</v>
      </c>
      <c r="BG446" s="228">
        <v>46192</v>
      </c>
      <c r="BH446" s="1">
        <v>3250</v>
      </c>
      <c r="BI446" s="1">
        <v>3250</v>
      </c>
      <c r="BJ446" s="1" t="s">
        <v>1202</v>
      </c>
      <c r="BK446" s="1" t="s">
        <v>196</v>
      </c>
      <c r="BL446" s="1" t="s">
        <v>196</v>
      </c>
      <c r="BM446" s="1" t="s">
        <v>196</v>
      </c>
      <c r="BN446" s="1" t="s">
        <v>196</v>
      </c>
      <c r="BO446" s="1" t="s">
        <v>196</v>
      </c>
      <c r="BP446" s="1" t="s">
        <v>196</v>
      </c>
      <c r="BQ446" s="1" t="s">
        <v>196</v>
      </c>
      <c r="BR446" s="1" t="s">
        <v>196</v>
      </c>
      <c r="BS446" s="1" t="s">
        <v>196</v>
      </c>
      <c r="BT446" s="1" t="s">
        <v>4013</v>
      </c>
      <c r="BU446" s="1" t="s">
        <v>196</v>
      </c>
      <c r="BV446" s="1" t="s">
        <v>196</v>
      </c>
      <c r="BW446" s="1" t="s">
        <v>196</v>
      </c>
      <c r="BX446" s="1" t="s">
        <v>196</v>
      </c>
      <c r="BY446" s="1" t="s">
        <v>196</v>
      </c>
      <c r="BZ446" s="1" t="s">
        <v>196</v>
      </c>
      <c r="CA446" s="1" t="s">
        <v>196</v>
      </c>
      <c r="CB446" s="1" t="s">
        <v>196</v>
      </c>
      <c r="CC446" s="1" t="s">
        <v>196</v>
      </c>
      <c r="CD446" s="1" t="s">
        <v>2055</v>
      </c>
      <c r="CE446" s="1" t="s">
        <v>196</v>
      </c>
      <c r="CF446" s="1" t="s">
        <v>196</v>
      </c>
      <c r="CG446" s="1" t="s">
        <v>196</v>
      </c>
      <c r="CH446" s="1" t="s">
        <v>196</v>
      </c>
      <c r="CI446" s="1" t="s">
        <v>196</v>
      </c>
      <c r="CJ446" s="1" t="s">
        <v>196</v>
      </c>
      <c r="CK446" s="1" t="s">
        <v>196</v>
      </c>
      <c r="CL446" s="1" t="s">
        <v>196</v>
      </c>
      <c r="CM446" s="1" t="s">
        <v>196</v>
      </c>
      <c r="CN446" s="1" t="s">
        <v>4014</v>
      </c>
      <c r="CO446" s="1" t="s">
        <v>196</v>
      </c>
      <c r="CP446" s="1" t="s">
        <v>196</v>
      </c>
      <c r="CQ446" s="1" t="s">
        <v>196</v>
      </c>
      <c r="CR446" s="1" t="s">
        <v>196</v>
      </c>
      <c r="CS446" s="1" t="s">
        <v>196</v>
      </c>
      <c r="CT446" s="1" t="s">
        <v>196</v>
      </c>
      <c r="CU446" s="1" t="s">
        <v>196</v>
      </c>
      <c r="CV446" s="1" t="s">
        <v>196</v>
      </c>
      <c r="CW446" s="1" t="s">
        <v>196</v>
      </c>
      <c r="CX446" s="1" t="s">
        <v>3221</v>
      </c>
      <c r="CY446" s="1" t="s">
        <v>3222</v>
      </c>
      <c r="CZ446" s="1" t="s">
        <v>3222</v>
      </c>
      <c r="DA446" s="1" t="s">
        <v>4311</v>
      </c>
      <c r="DB446" s="1" t="s">
        <v>3801</v>
      </c>
      <c r="DC446" s="1" t="s">
        <v>737</v>
      </c>
      <c r="DD446" s="1" t="s">
        <v>751</v>
      </c>
      <c r="DE446" s="1" t="s">
        <v>707</v>
      </c>
      <c r="DF446" s="1" t="s">
        <v>705</v>
      </c>
      <c r="DG446" s="1" t="s">
        <v>706</v>
      </c>
    </row>
    <row r="447" spans="1:111">
      <c r="A447" s="232" t="s">
        <v>4537</v>
      </c>
      <c r="B447" s="1" t="s">
        <v>699</v>
      </c>
      <c r="C447" s="1" t="s">
        <v>700</v>
      </c>
      <c r="D447" s="1" t="s">
        <v>869</v>
      </c>
      <c r="E447" s="1" t="s">
        <v>870</v>
      </c>
      <c r="F447" s="1" t="s">
        <v>877</v>
      </c>
      <c r="G447" s="1" t="s">
        <v>502</v>
      </c>
      <c r="H447" s="228">
        <v>46191</v>
      </c>
      <c r="I447" s="1" t="s">
        <v>513</v>
      </c>
      <c r="J447" s="1" t="s">
        <v>4006</v>
      </c>
      <c r="K447" s="1" t="s">
        <v>4317</v>
      </c>
      <c r="L447" s="1" t="s">
        <v>716</v>
      </c>
      <c r="M447" s="1" t="s">
        <v>717</v>
      </c>
      <c r="N447" s="1" t="s">
        <v>705</v>
      </c>
      <c r="O447" s="1" t="s">
        <v>706</v>
      </c>
      <c r="P447" s="1" t="s">
        <v>196</v>
      </c>
      <c r="Q447" s="1" t="s">
        <v>196</v>
      </c>
      <c r="R447" s="229">
        <v>0</v>
      </c>
      <c r="S447" s="229">
        <v>0.59305555555555556</v>
      </c>
      <c r="T447" s="1" t="s">
        <v>707</v>
      </c>
      <c r="U447" s="1" t="s">
        <v>196</v>
      </c>
      <c r="V447" s="1" t="s">
        <v>196</v>
      </c>
      <c r="W447" s="1" t="s">
        <v>196</v>
      </c>
      <c r="X447" s="1" t="s">
        <v>196</v>
      </c>
      <c r="Y447" s="1" t="s">
        <v>196</v>
      </c>
      <c r="Z447" s="1" t="s">
        <v>196</v>
      </c>
      <c r="AA447" s="1" t="s">
        <v>707</v>
      </c>
      <c r="AB447" s="1" t="s">
        <v>743</v>
      </c>
      <c r="AC447" s="1" t="s">
        <v>3867</v>
      </c>
      <c r="AD447" s="1" t="s">
        <v>4318</v>
      </c>
      <c r="AE447" s="1" t="s">
        <v>806</v>
      </c>
      <c r="AF447" s="1" t="s">
        <v>276</v>
      </c>
      <c r="AG447" s="1" t="s">
        <v>196</v>
      </c>
      <c r="AH447" s="1" t="s">
        <v>105</v>
      </c>
      <c r="AI447" s="1" t="s">
        <v>807</v>
      </c>
      <c r="AJ447" s="1" t="s">
        <v>276</v>
      </c>
      <c r="AK447" s="1" t="s">
        <v>196</v>
      </c>
      <c r="AL447" s="1" t="s">
        <v>122</v>
      </c>
      <c r="AM447" s="1">
        <v>600</v>
      </c>
      <c r="AN447" s="1">
        <v>600</v>
      </c>
      <c r="AO447" s="1">
        <v>600</v>
      </c>
      <c r="AP447" s="1">
        <v>600</v>
      </c>
      <c r="AQ447" s="1">
        <v>600</v>
      </c>
      <c r="AR447" s="228">
        <v>46188</v>
      </c>
      <c r="AS447" s="228">
        <v>46195</v>
      </c>
      <c r="AT447" s="228">
        <v>46191</v>
      </c>
      <c r="AU447" s="228">
        <v>46191</v>
      </c>
      <c r="AV447" s="1" t="s">
        <v>491</v>
      </c>
      <c r="AW447" s="1" t="s">
        <v>196</v>
      </c>
      <c r="AX447" s="1" t="s">
        <v>196</v>
      </c>
      <c r="AY447" s="1" t="s">
        <v>710</v>
      </c>
      <c r="AZ447" s="1" t="s">
        <v>711</v>
      </c>
      <c r="BA447" s="1" t="s">
        <v>196</v>
      </c>
      <c r="BB447" s="228">
        <v>46195</v>
      </c>
      <c r="BC447" s="228">
        <v>46195</v>
      </c>
      <c r="BD447" s="1" t="s">
        <v>712</v>
      </c>
      <c r="BE447" s="228">
        <v>46191</v>
      </c>
      <c r="BF447" s="1" t="s">
        <v>712</v>
      </c>
      <c r="BG447" s="228">
        <v>46191</v>
      </c>
      <c r="BH447" s="1">
        <v>600</v>
      </c>
      <c r="BI447" s="1">
        <v>600</v>
      </c>
      <c r="BJ447" s="1" t="s">
        <v>808</v>
      </c>
      <c r="BK447" s="1" t="s">
        <v>196</v>
      </c>
      <c r="BL447" s="1" t="s">
        <v>196</v>
      </c>
      <c r="BM447" s="1" t="s">
        <v>196</v>
      </c>
      <c r="BN447" s="1" t="s">
        <v>196</v>
      </c>
      <c r="BO447" s="1" t="s">
        <v>196</v>
      </c>
      <c r="BP447" s="1" t="s">
        <v>196</v>
      </c>
      <c r="BQ447" s="1" t="s">
        <v>196</v>
      </c>
      <c r="BR447" s="1" t="s">
        <v>196</v>
      </c>
      <c r="BS447" s="1" t="s">
        <v>196</v>
      </c>
      <c r="BT447" s="1" t="s">
        <v>806</v>
      </c>
      <c r="BU447" s="1" t="s">
        <v>196</v>
      </c>
      <c r="BV447" s="1" t="s">
        <v>196</v>
      </c>
      <c r="BW447" s="1" t="s">
        <v>196</v>
      </c>
      <c r="BX447" s="1" t="s">
        <v>196</v>
      </c>
      <c r="BY447" s="1" t="s">
        <v>196</v>
      </c>
      <c r="BZ447" s="1" t="s">
        <v>196</v>
      </c>
      <c r="CA447" s="1" t="s">
        <v>196</v>
      </c>
      <c r="CB447" s="1" t="s">
        <v>196</v>
      </c>
      <c r="CC447" s="1" t="s">
        <v>196</v>
      </c>
      <c r="CD447" s="1" t="s">
        <v>809</v>
      </c>
      <c r="CE447" s="1" t="s">
        <v>196</v>
      </c>
      <c r="CF447" s="1" t="s">
        <v>196</v>
      </c>
      <c r="CG447" s="1" t="s">
        <v>196</v>
      </c>
      <c r="CH447" s="1" t="s">
        <v>196</v>
      </c>
      <c r="CI447" s="1" t="s">
        <v>196</v>
      </c>
      <c r="CJ447" s="1" t="s">
        <v>196</v>
      </c>
      <c r="CK447" s="1" t="s">
        <v>196</v>
      </c>
      <c r="CL447" s="1" t="s">
        <v>196</v>
      </c>
      <c r="CM447" s="1" t="s">
        <v>196</v>
      </c>
      <c r="CN447" s="1" t="s">
        <v>807</v>
      </c>
      <c r="CO447" s="1" t="s">
        <v>196</v>
      </c>
      <c r="CP447" s="1" t="s">
        <v>196</v>
      </c>
      <c r="CQ447" s="1" t="s">
        <v>196</v>
      </c>
      <c r="CR447" s="1" t="s">
        <v>196</v>
      </c>
      <c r="CS447" s="1" t="s">
        <v>196</v>
      </c>
      <c r="CT447" s="1" t="s">
        <v>196</v>
      </c>
      <c r="CU447" s="1" t="s">
        <v>196</v>
      </c>
      <c r="CV447" s="1" t="s">
        <v>196</v>
      </c>
      <c r="CW447" s="1" t="s">
        <v>196</v>
      </c>
      <c r="CX447" s="1" t="s">
        <v>3221</v>
      </c>
      <c r="CY447" s="1" t="s">
        <v>3222</v>
      </c>
      <c r="CZ447" s="1" t="s">
        <v>3222</v>
      </c>
      <c r="DA447" s="1" t="s">
        <v>4319</v>
      </c>
      <c r="DB447" s="1" t="s">
        <v>4311</v>
      </c>
      <c r="DC447" s="1" t="s">
        <v>743</v>
      </c>
      <c r="DD447" s="1" t="s">
        <v>707</v>
      </c>
      <c r="DE447" s="1" t="s">
        <v>707</v>
      </c>
      <c r="DF447" s="1" t="s">
        <v>705</v>
      </c>
      <c r="DG447" s="1" t="s">
        <v>706</v>
      </c>
    </row>
    <row r="448" spans="1:111">
      <c r="A448" s="232" t="s">
        <v>4537</v>
      </c>
      <c r="B448" s="1" t="s">
        <v>699</v>
      </c>
      <c r="C448" s="1" t="s">
        <v>700</v>
      </c>
      <c r="D448" s="1" t="s">
        <v>869</v>
      </c>
      <c r="E448" s="1" t="s">
        <v>870</v>
      </c>
      <c r="F448" s="1" t="s">
        <v>877</v>
      </c>
      <c r="G448" s="1" t="s">
        <v>502</v>
      </c>
      <c r="H448" s="228">
        <v>46191</v>
      </c>
      <c r="I448" s="1" t="s">
        <v>521</v>
      </c>
      <c r="J448" s="1" t="s">
        <v>4008</v>
      </c>
      <c r="K448" s="1" t="s">
        <v>4320</v>
      </c>
      <c r="L448" s="1" t="s">
        <v>716</v>
      </c>
      <c r="M448" s="1" t="s">
        <v>717</v>
      </c>
      <c r="N448" s="1" t="s">
        <v>705</v>
      </c>
      <c r="O448" s="1" t="s">
        <v>706</v>
      </c>
      <c r="P448" s="1" t="s">
        <v>196</v>
      </c>
      <c r="Q448" s="1" t="s">
        <v>196</v>
      </c>
      <c r="R448" s="229">
        <v>0</v>
      </c>
      <c r="S448" s="229">
        <v>0.49930555555555556</v>
      </c>
      <c r="T448" s="1" t="s">
        <v>707</v>
      </c>
      <c r="U448" s="1" t="s">
        <v>196</v>
      </c>
      <c r="V448" s="1" t="s">
        <v>196</v>
      </c>
      <c r="W448" s="1" t="s">
        <v>196</v>
      </c>
      <c r="X448" s="1" t="s">
        <v>196</v>
      </c>
      <c r="Y448" s="1" t="s">
        <v>196</v>
      </c>
      <c r="Z448" s="1" t="s">
        <v>196</v>
      </c>
      <c r="AA448" s="1" t="s">
        <v>751</v>
      </c>
      <c r="AB448" s="1" t="s">
        <v>707</v>
      </c>
      <c r="AC448" s="1" t="s">
        <v>718</v>
      </c>
      <c r="AD448" s="1" t="s">
        <v>742</v>
      </c>
      <c r="AE448" s="1" t="s">
        <v>878</v>
      </c>
      <c r="AF448" s="1" t="s">
        <v>276</v>
      </c>
      <c r="AG448" s="1" t="s">
        <v>196</v>
      </c>
      <c r="AH448" s="1" t="s">
        <v>105</v>
      </c>
      <c r="AI448" s="1" t="s">
        <v>807</v>
      </c>
      <c r="AJ448" s="1" t="s">
        <v>276</v>
      </c>
      <c r="AK448" s="1" t="s">
        <v>196</v>
      </c>
      <c r="AL448" s="1" t="s">
        <v>122</v>
      </c>
      <c r="AM448" s="1">
        <v>300</v>
      </c>
      <c r="AN448" s="1">
        <v>300</v>
      </c>
      <c r="AO448" s="1">
        <v>300</v>
      </c>
      <c r="AP448" s="1">
        <v>300</v>
      </c>
      <c r="AQ448" s="1">
        <v>300</v>
      </c>
      <c r="AR448" s="228">
        <v>46188</v>
      </c>
      <c r="AS448" s="228">
        <v>46198</v>
      </c>
      <c r="AT448" s="228">
        <v>46191</v>
      </c>
      <c r="AU448" s="228">
        <v>46191</v>
      </c>
      <c r="AV448" s="1" t="s">
        <v>2054</v>
      </c>
      <c r="AW448" s="1" t="s">
        <v>196</v>
      </c>
      <c r="AX448" s="1" t="s">
        <v>196</v>
      </c>
      <c r="AY448" s="1" t="s">
        <v>710</v>
      </c>
      <c r="AZ448" s="1" t="s">
        <v>711</v>
      </c>
      <c r="BA448" s="1" t="s">
        <v>196</v>
      </c>
      <c r="BB448" s="228">
        <v>46198</v>
      </c>
      <c r="BC448" s="228">
        <v>46198</v>
      </c>
      <c r="BD448" s="1" t="s">
        <v>712</v>
      </c>
      <c r="BE448" s="228">
        <v>46191</v>
      </c>
      <c r="BF448" s="1" t="s">
        <v>712</v>
      </c>
      <c r="BG448" s="228">
        <v>46191</v>
      </c>
      <c r="BH448" s="1">
        <v>300</v>
      </c>
      <c r="BI448" s="1">
        <v>300</v>
      </c>
      <c r="BJ448" s="1" t="s">
        <v>879</v>
      </c>
      <c r="BK448" s="1" t="s">
        <v>196</v>
      </c>
      <c r="BL448" s="1" t="s">
        <v>196</v>
      </c>
      <c r="BM448" s="1" t="s">
        <v>196</v>
      </c>
      <c r="BN448" s="1" t="s">
        <v>196</v>
      </c>
      <c r="BO448" s="1" t="s">
        <v>196</v>
      </c>
      <c r="BP448" s="1" t="s">
        <v>196</v>
      </c>
      <c r="BQ448" s="1" t="s">
        <v>196</v>
      </c>
      <c r="BR448" s="1" t="s">
        <v>196</v>
      </c>
      <c r="BS448" s="1" t="s">
        <v>196</v>
      </c>
      <c r="BT448" s="1" t="s">
        <v>878</v>
      </c>
      <c r="BU448" s="1" t="s">
        <v>196</v>
      </c>
      <c r="BV448" s="1" t="s">
        <v>196</v>
      </c>
      <c r="BW448" s="1" t="s">
        <v>196</v>
      </c>
      <c r="BX448" s="1" t="s">
        <v>196</v>
      </c>
      <c r="BY448" s="1" t="s">
        <v>196</v>
      </c>
      <c r="BZ448" s="1" t="s">
        <v>196</v>
      </c>
      <c r="CA448" s="1" t="s">
        <v>196</v>
      </c>
      <c r="CB448" s="1" t="s">
        <v>196</v>
      </c>
      <c r="CC448" s="1" t="s">
        <v>196</v>
      </c>
      <c r="CD448" s="1" t="s">
        <v>809</v>
      </c>
      <c r="CE448" s="1" t="s">
        <v>196</v>
      </c>
      <c r="CF448" s="1" t="s">
        <v>196</v>
      </c>
      <c r="CG448" s="1" t="s">
        <v>196</v>
      </c>
      <c r="CH448" s="1" t="s">
        <v>196</v>
      </c>
      <c r="CI448" s="1" t="s">
        <v>196</v>
      </c>
      <c r="CJ448" s="1" t="s">
        <v>196</v>
      </c>
      <c r="CK448" s="1" t="s">
        <v>196</v>
      </c>
      <c r="CL448" s="1" t="s">
        <v>196</v>
      </c>
      <c r="CM448" s="1" t="s">
        <v>196</v>
      </c>
      <c r="CN448" s="1" t="s">
        <v>807</v>
      </c>
      <c r="CO448" s="1" t="s">
        <v>196</v>
      </c>
      <c r="CP448" s="1" t="s">
        <v>196</v>
      </c>
      <c r="CQ448" s="1" t="s">
        <v>196</v>
      </c>
      <c r="CR448" s="1" t="s">
        <v>196</v>
      </c>
      <c r="CS448" s="1" t="s">
        <v>196</v>
      </c>
      <c r="CT448" s="1" t="s">
        <v>196</v>
      </c>
      <c r="CU448" s="1" t="s">
        <v>196</v>
      </c>
      <c r="CV448" s="1" t="s">
        <v>196</v>
      </c>
      <c r="CW448" s="1" t="s">
        <v>196</v>
      </c>
      <c r="CX448" s="1" t="s">
        <v>3221</v>
      </c>
      <c r="CY448" s="1" t="s">
        <v>3222</v>
      </c>
      <c r="CZ448" s="1" t="s">
        <v>3222</v>
      </c>
      <c r="DA448" s="1" t="s">
        <v>4308</v>
      </c>
      <c r="DB448" s="1" t="s">
        <v>4319</v>
      </c>
      <c r="DC448" s="1" t="s">
        <v>707</v>
      </c>
      <c r="DD448" s="1" t="s">
        <v>751</v>
      </c>
      <c r="DE448" s="1" t="s">
        <v>707</v>
      </c>
      <c r="DF448" s="1" t="s">
        <v>705</v>
      </c>
      <c r="DG448" s="1" t="s">
        <v>706</v>
      </c>
    </row>
    <row r="449" spans="1:111">
      <c r="A449" s="232" t="s">
        <v>4537</v>
      </c>
      <c r="B449" s="1" t="s">
        <v>699</v>
      </c>
      <c r="C449" s="1" t="s">
        <v>700</v>
      </c>
      <c r="D449" s="1" t="s">
        <v>701</v>
      </c>
      <c r="E449" s="1" t="s">
        <v>702</v>
      </c>
      <c r="F449" s="1" t="s">
        <v>703</v>
      </c>
      <c r="G449" s="1" t="s">
        <v>704</v>
      </c>
      <c r="H449" s="228">
        <v>46190</v>
      </c>
      <c r="I449" s="1" t="s">
        <v>528</v>
      </c>
      <c r="J449" s="1" t="s">
        <v>3899</v>
      </c>
      <c r="K449" s="1" t="s">
        <v>3900</v>
      </c>
      <c r="L449" s="1" t="s">
        <v>716</v>
      </c>
      <c r="M449" s="1" t="s">
        <v>717</v>
      </c>
      <c r="N449" s="1" t="s">
        <v>705</v>
      </c>
      <c r="O449" s="1" t="s">
        <v>706</v>
      </c>
      <c r="P449" s="1" t="s">
        <v>196</v>
      </c>
      <c r="Q449" s="1" t="s">
        <v>196</v>
      </c>
      <c r="R449" s="229">
        <v>0</v>
      </c>
      <c r="S449" s="229">
        <v>0.54791666666666672</v>
      </c>
      <c r="T449" s="1" t="s">
        <v>707</v>
      </c>
      <c r="U449" s="1" t="s">
        <v>196</v>
      </c>
      <c r="V449" s="1" t="s">
        <v>196</v>
      </c>
      <c r="W449" s="1" t="s">
        <v>196</v>
      </c>
      <c r="X449" s="1" t="s">
        <v>196</v>
      </c>
      <c r="Y449" s="1" t="s">
        <v>196</v>
      </c>
      <c r="Z449" s="1" t="s">
        <v>196</v>
      </c>
      <c r="AA449" s="1" t="s">
        <v>737</v>
      </c>
      <c r="AB449" s="1" t="s">
        <v>743</v>
      </c>
      <c r="AC449" s="1" t="s">
        <v>3901</v>
      </c>
      <c r="AD449" s="1" t="s">
        <v>3902</v>
      </c>
      <c r="AE449" s="1" t="s">
        <v>989</v>
      </c>
      <c r="AF449" s="1" t="s">
        <v>276</v>
      </c>
      <c r="AG449" s="1" t="s">
        <v>196</v>
      </c>
      <c r="AH449" s="1" t="s">
        <v>100</v>
      </c>
      <c r="AI449" s="1" t="s">
        <v>3808</v>
      </c>
      <c r="AJ449" s="1" t="s">
        <v>276</v>
      </c>
      <c r="AK449" s="1" t="s">
        <v>196</v>
      </c>
      <c r="AL449" s="1" t="s">
        <v>196</v>
      </c>
      <c r="AM449" s="1">
        <v>1260</v>
      </c>
      <c r="AN449" s="1">
        <v>630</v>
      </c>
      <c r="AO449" s="1">
        <v>630</v>
      </c>
      <c r="AP449" s="1">
        <v>630</v>
      </c>
      <c r="AQ449" s="1">
        <v>1260</v>
      </c>
      <c r="AR449" s="228">
        <v>46190</v>
      </c>
      <c r="AS449" s="228">
        <v>46196</v>
      </c>
      <c r="AT449" s="228">
        <v>46190</v>
      </c>
      <c r="AU449" s="228">
        <v>46190</v>
      </c>
      <c r="AV449" s="1" t="s">
        <v>990</v>
      </c>
      <c r="AW449" s="1" t="s">
        <v>196</v>
      </c>
      <c r="AX449" s="1" t="s">
        <v>196</v>
      </c>
      <c r="AY449" s="1" t="s">
        <v>764</v>
      </c>
      <c r="AZ449" s="1" t="s">
        <v>765</v>
      </c>
      <c r="BA449" s="1" t="s">
        <v>196</v>
      </c>
      <c r="BB449" s="228">
        <v>46196</v>
      </c>
      <c r="BC449" s="228">
        <v>46196</v>
      </c>
      <c r="BD449" s="1" t="s">
        <v>712</v>
      </c>
      <c r="BE449" s="228">
        <v>46190</v>
      </c>
      <c r="BF449" s="1" t="s">
        <v>712</v>
      </c>
      <c r="BG449" s="228">
        <v>46191</v>
      </c>
      <c r="BH449" s="1">
        <v>630</v>
      </c>
      <c r="BI449" s="1">
        <v>1260</v>
      </c>
      <c r="BJ449" s="1" t="s">
        <v>991</v>
      </c>
      <c r="BK449" s="1" t="s">
        <v>196</v>
      </c>
      <c r="BL449" s="1" t="s">
        <v>196</v>
      </c>
      <c r="BM449" s="1" t="s">
        <v>196</v>
      </c>
      <c r="BN449" s="1" t="s">
        <v>196</v>
      </c>
      <c r="BO449" s="1" t="s">
        <v>196</v>
      </c>
      <c r="BP449" s="1" t="s">
        <v>196</v>
      </c>
      <c r="BQ449" s="1" t="s">
        <v>196</v>
      </c>
      <c r="BR449" s="1" t="s">
        <v>196</v>
      </c>
      <c r="BS449" s="1" t="s">
        <v>196</v>
      </c>
      <c r="BT449" s="1" t="s">
        <v>989</v>
      </c>
      <c r="BU449" s="1" t="s">
        <v>196</v>
      </c>
      <c r="BV449" s="1" t="s">
        <v>196</v>
      </c>
      <c r="BW449" s="1" t="s">
        <v>196</v>
      </c>
      <c r="BX449" s="1" t="s">
        <v>196</v>
      </c>
      <c r="BY449" s="1" t="s">
        <v>196</v>
      </c>
      <c r="BZ449" s="1" t="s">
        <v>196</v>
      </c>
      <c r="CA449" s="1" t="s">
        <v>196</v>
      </c>
      <c r="CB449" s="1" t="s">
        <v>196</v>
      </c>
      <c r="CC449" s="1" t="s">
        <v>196</v>
      </c>
      <c r="CD449" s="1" t="s">
        <v>1007</v>
      </c>
      <c r="CE449" s="1" t="s">
        <v>196</v>
      </c>
      <c r="CF449" s="1" t="s">
        <v>196</v>
      </c>
      <c r="CG449" s="1" t="s">
        <v>196</v>
      </c>
      <c r="CH449" s="1" t="s">
        <v>196</v>
      </c>
      <c r="CI449" s="1" t="s">
        <v>196</v>
      </c>
      <c r="CJ449" s="1" t="s">
        <v>196</v>
      </c>
      <c r="CK449" s="1" t="s">
        <v>196</v>
      </c>
      <c r="CL449" s="1" t="s">
        <v>196</v>
      </c>
      <c r="CM449" s="1" t="s">
        <v>196</v>
      </c>
      <c r="CN449" s="1" t="s">
        <v>3808</v>
      </c>
      <c r="CO449" s="1" t="s">
        <v>196</v>
      </c>
      <c r="CP449" s="1" t="s">
        <v>196</v>
      </c>
      <c r="CQ449" s="1" t="s">
        <v>196</v>
      </c>
      <c r="CR449" s="1" t="s">
        <v>196</v>
      </c>
      <c r="CS449" s="1" t="s">
        <v>196</v>
      </c>
      <c r="CT449" s="1" t="s">
        <v>196</v>
      </c>
      <c r="CU449" s="1" t="s">
        <v>196</v>
      </c>
      <c r="CV449" s="1" t="s">
        <v>196</v>
      </c>
      <c r="CW449" s="1" t="s">
        <v>196</v>
      </c>
      <c r="CX449" s="1" t="s">
        <v>3221</v>
      </c>
      <c r="CY449" s="1" t="s">
        <v>3222</v>
      </c>
      <c r="CZ449" s="1" t="s">
        <v>3222</v>
      </c>
      <c r="DA449" s="1" t="s">
        <v>3903</v>
      </c>
      <c r="DB449" s="1" t="s">
        <v>3904</v>
      </c>
      <c r="DC449" s="1" t="s">
        <v>743</v>
      </c>
      <c r="DD449" s="1" t="s">
        <v>737</v>
      </c>
      <c r="DE449" s="1" t="s">
        <v>707</v>
      </c>
      <c r="DF449" s="1" t="s">
        <v>705</v>
      </c>
      <c r="DG449" s="1" t="s">
        <v>706</v>
      </c>
    </row>
    <row r="450" spans="1:111">
      <c r="A450" s="232" t="s">
        <v>4537</v>
      </c>
      <c r="B450" s="1" t="s">
        <v>699</v>
      </c>
      <c r="C450" s="1" t="s">
        <v>700</v>
      </c>
      <c r="D450" s="1" t="s">
        <v>701</v>
      </c>
      <c r="E450" s="1" t="s">
        <v>702</v>
      </c>
      <c r="F450" s="1" t="s">
        <v>703</v>
      </c>
      <c r="G450" s="1" t="s">
        <v>704</v>
      </c>
      <c r="H450" s="228">
        <v>46190</v>
      </c>
      <c r="I450" s="1" t="s">
        <v>515</v>
      </c>
      <c r="J450" s="1" t="s">
        <v>3905</v>
      </c>
      <c r="K450" s="1" t="s">
        <v>3906</v>
      </c>
      <c r="L450" s="1" t="s">
        <v>716</v>
      </c>
      <c r="M450" s="1" t="s">
        <v>717</v>
      </c>
      <c r="N450" s="1" t="s">
        <v>705</v>
      </c>
      <c r="O450" s="1" t="s">
        <v>706</v>
      </c>
      <c r="P450" s="1" t="s">
        <v>196</v>
      </c>
      <c r="Q450" s="1" t="s">
        <v>196</v>
      </c>
      <c r="R450" s="229">
        <v>0</v>
      </c>
      <c r="S450" s="229">
        <v>0.41111111111111109</v>
      </c>
      <c r="T450" s="1" t="s">
        <v>707</v>
      </c>
      <c r="U450" s="1" t="s">
        <v>196</v>
      </c>
      <c r="V450" s="1" t="s">
        <v>196</v>
      </c>
      <c r="W450" s="1" t="s">
        <v>196</v>
      </c>
      <c r="X450" s="1" t="s">
        <v>196</v>
      </c>
      <c r="Y450" s="1" t="s">
        <v>196</v>
      </c>
      <c r="Z450" s="1" t="s">
        <v>196</v>
      </c>
      <c r="AA450" s="1" t="s">
        <v>744</v>
      </c>
      <c r="AB450" s="1" t="s">
        <v>707</v>
      </c>
      <c r="AC450" s="1" t="s">
        <v>741</v>
      </c>
      <c r="AD450" s="1" t="s">
        <v>3907</v>
      </c>
      <c r="AE450" s="1" t="s">
        <v>3863</v>
      </c>
      <c r="AF450" s="1" t="s">
        <v>276</v>
      </c>
      <c r="AG450" s="1" t="s">
        <v>13</v>
      </c>
      <c r="AH450" s="1" t="s">
        <v>14</v>
      </c>
      <c r="AI450" s="1" t="s">
        <v>3864</v>
      </c>
      <c r="AJ450" s="1" t="s">
        <v>276</v>
      </c>
      <c r="AK450" s="1" t="s">
        <v>13</v>
      </c>
      <c r="AL450" s="1" t="s">
        <v>14</v>
      </c>
      <c r="AM450" s="1">
        <v>300</v>
      </c>
      <c r="AN450" s="1">
        <v>150</v>
      </c>
      <c r="AO450" s="1">
        <v>150</v>
      </c>
      <c r="AP450" s="1">
        <v>150</v>
      </c>
      <c r="AQ450" s="1">
        <v>300</v>
      </c>
      <c r="AR450" s="228">
        <v>46189</v>
      </c>
      <c r="AS450" s="228">
        <v>46195</v>
      </c>
      <c r="AT450" s="228">
        <v>46190</v>
      </c>
      <c r="AU450" s="228">
        <v>46190</v>
      </c>
      <c r="AV450" s="1" t="s">
        <v>704</v>
      </c>
      <c r="AW450" s="1" t="s">
        <v>196</v>
      </c>
      <c r="AX450" s="1" t="s">
        <v>196</v>
      </c>
      <c r="AY450" s="1" t="s">
        <v>710</v>
      </c>
      <c r="AZ450" s="1" t="s">
        <v>711</v>
      </c>
      <c r="BA450" s="1" t="s">
        <v>196</v>
      </c>
      <c r="BB450" s="228">
        <v>46195</v>
      </c>
      <c r="BC450" s="228">
        <v>46195</v>
      </c>
      <c r="BD450" s="1" t="s">
        <v>712</v>
      </c>
      <c r="BE450" s="228">
        <v>46190</v>
      </c>
      <c r="BF450" s="1" t="s">
        <v>712</v>
      </c>
      <c r="BG450" s="228">
        <v>46190</v>
      </c>
      <c r="BH450" s="1">
        <v>150</v>
      </c>
      <c r="BI450" s="1">
        <v>300</v>
      </c>
      <c r="BJ450" s="1" t="s">
        <v>1842</v>
      </c>
      <c r="BK450" s="1" t="s">
        <v>196</v>
      </c>
      <c r="BL450" s="1" t="s">
        <v>196</v>
      </c>
      <c r="BM450" s="1" t="s">
        <v>196</v>
      </c>
      <c r="BN450" s="1" t="s">
        <v>196</v>
      </c>
      <c r="BO450" s="1" t="s">
        <v>196</v>
      </c>
      <c r="BP450" s="1" t="s">
        <v>196</v>
      </c>
      <c r="BQ450" s="1" t="s">
        <v>196</v>
      </c>
      <c r="BR450" s="1" t="s">
        <v>196</v>
      </c>
      <c r="BS450" s="1" t="s">
        <v>196</v>
      </c>
      <c r="BT450" s="1" t="s">
        <v>3863</v>
      </c>
      <c r="BU450" s="1" t="s">
        <v>196</v>
      </c>
      <c r="BV450" s="1" t="s">
        <v>196</v>
      </c>
      <c r="BW450" s="1" t="s">
        <v>196</v>
      </c>
      <c r="BX450" s="1" t="s">
        <v>196</v>
      </c>
      <c r="BY450" s="1" t="s">
        <v>196</v>
      </c>
      <c r="BZ450" s="1" t="s">
        <v>196</v>
      </c>
      <c r="CA450" s="1" t="s">
        <v>196</v>
      </c>
      <c r="CB450" s="1" t="s">
        <v>196</v>
      </c>
      <c r="CC450" s="1" t="s">
        <v>196</v>
      </c>
      <c r="CD450" s="1" t="s">
        <v>1548</v>
      </c>
      <c r="CE450" s="1" t="s">
        <v>196</v>
      </c>
      <c r="CF450" s="1" t="s">
        <v>196</v>
      </c>
      <c r="CG450" s="1" t="s">
        <v>196</v>
      </c>
      <c r="CH450" s="1" t="s">
        <v>196</v>
      </c>
      <c r="CI450" s="1" t="s">
        <v>196</v>
      </c>
      <c r="CJ450" s="1" t="s">
        <v>196</v>
      </c>
      <c r="CK450" s="1" t="s">
        <v>196</v>
      </c>
      <c r="CL450" s="1" t="s">
        <v>196</v>
      </c>
      <c r="CM450" s="1" t="s">
        <v>196</v>
      </c>
      <c r="CN450" s="1" t="s">
        <v>3864</v>
      </c>
      <c r="CO450" s="1" t="s">
        <v>196</v>
      </c>
      <c r="CP450" s="1" t="s">
        <v>196</v>
      </c>
      <c r="CQ450" s="1" t="s">
        <v>196</v>
      </c>
      <c r="CR450" s="1" t="s">
        <v>196</v>
      </c>
      <c r="CS450" s="1" t="s">
        <v>196</v>
      </c>
      <c r="CT450" s="1" t="s">
        <v>196</v>
      </c>
      <c r="CU450" s="1" t="s">
        <v>196</v>
      </c>
      <c r="CV450" s="1" t="s">
        <v>196</v>
      </c>
      <c r="CW450" s="1" t="s">
        <v>196</v>
      </c>
      <c r="CX450" s="1" t="s">
        <v>3221</v>
      </c>
      <c r="CY450" s="1" t="s">
        <v>3222</v>
      </c>
      <c r="CZ450" s="1" t="s">
        <v>3222</v>
      </c>
      <c r="DA450" s="1" t="s">
        <v>3908</v>
      </c>
      <c r="DB450" s="1" t="s">
        <v>3909</v>
      </c>
      <c r="DC450" s="1" t="s">
        <v>707</v>
      </c>
      <c r="DD450" s="1" t="s">
        <v>744</v>
      </c>
      <c r="DE450" s="1" t="s">
        <v>707</v>
      </c>
      <c r="DF450" s="1" t="s">
        <v>705</v>
      </c>
      <c r="DG450" s="1" t="s">
        <v>706</v>
      </c>
    </row>
    <row r="451" spans="1:111">
      <c r="A451" s="232" t="s">
        <v>4537</v>
      </c>
      <c r="B451" s="1" t="s">
        <v>699</v>
      </c>
      <c r="C451" s="1" t="s">
        <v>700</v>
      </c>
      <c r="D451" s="1" t="s">
        <v>701</v>
      </c>
      <c r="E451" s="1" t="s">
        <v>702</v>
      </c>
      <c r="F451" s="1" t="s">
        <v>703</v>
      </c>
      <c r="G451" s="1" t="s">
        <v>704</v>
      </c>
      <c r="H451" s="228">
        <v>46190</v>
      </c>
      <c r="I451" s="1" t="s">
        <v>516</v>
      </c>
      <c r="J451" s="1" t="s">
        <v>3910</v>
      </c>
      <c r="K451" s="1" t="s">
        <v>3911</v>
      </c>
      <c r="L451" s="1" t="s">
        <v>716</v>
      </c>
      <c r="M451" s="1" t="s">
        <v>717</v>
      </c>
      <c r="N451" s="1" t="s">
        <v>705</v>
      </c>
      <c r="O451" s="1" t="s">
        <v>706</v>
      </c>
      <c r="P451" s="1" t="s">
        <v>196</v>
      </c>
      <c r="Q451" s="1" t="s">
        <v>196</v>
      </c>
      <c r="R451" s="229">
        <v>0</v>
      </c>
      <c r="S451" s="229">
        <v>0.4</v>
      </c>
      <c r="T451" s="1" t="s">
        <v>707</v>
      </c>
      <c r="U451" s="1" t="s">
        <v>196</v>
      </c>
      <c r="V451" s="1" t="s">
        <v>196</v>
      </c>
      <c r="W451" s="1" t="s">
        <v>196</v>
      </c>
      <c r="X451" s="1" t="s">
        <v>196</v>
      </c>
      <c r="Y451" s="1" t="s">
        <v>196</v>
      </c>
      <c r="Z451" s="1" t="s">
        <v>196</v>
      </c>
      <c r="AA451" s="1" t="s">
        <v>754</v>
      </c>
      <c r="AB451" s="1" t="s">
        <v>707</v>
      </c>
      <c r="AC451" s="1" t="s">
        <v>2049</v>
      </c>
      <c r="AD451" s="1" t="s">
        <v>3912</v>
      </c>
      <c r="AE451" s="1" t="s">
        <v>3913</v>
      </c>
      <c r="AF451" s="1" t="s">
        <v>276</v>
      </c>
      <c r="AG451" s="1" t="s">
        <v>80</v>
      </c>
      <c r="AH451" s="1" t="s">
        <v>10</v>
      </c>
      <c r="AI451" s="1" t="s">
        <v>3914</v>
      </c>
      <c r="AJ451" s="1" t="s">
        <v>3915</v>
      </c>
      <c r="AK451" s="1" t="s">
        <v>80</v>
      </c>
      <c r="AL451" s="1" t="s">
        <v>10</v>
      </c>
      <c r="AM451" s="1">
        <v>800</v>
      </c>
      <c r="AN451" s="1">
        <v>400</v>
      </c>
      <c r="AO451" s="1">
        <v>400</v>
      </c>
      <c r="AP451" s="1">
        <v>400</v>
      </c>
      <c r="AQ451" s="1">
        <v>800</v>
      </c>
      <c r="AR451" s="228">
        <v>46189</v>
      </c>
      <c r="AS451" s="228">
        <v>46195</v>
      </c>
      <c r="AT451" s="228">
        <v>46190</v>
      </c>
      <c r="AU451" s="228">
        <v>46190</v>
      </c>
      <c r="AV451" s="1" t="s">
        <v>704</v>
      </c>
      <c r="AW451" s="1" t="s">
        <v>196</v>
      </c>
      <c r="AX451" s="1" t="s">
        <v>3916</v>
      </c>
      <c r="AY451" s="1" t="s">
        <v>710</v>
      </c>
      <c r="AZ451" s="1" t="s">
        <v>711</v>
      </c>
      <c r="BA451" s="1" t="s">
        <v>196</v>
      </c>
      <c r="BB451" s="228">
        <v>46195</v>
      </c>
      <c r="BC451" s="228">
        <v>46195</v>
      </c>
      <c r="BD451" s="1" t="s">
        <v>712</v>
      </c>
      <c r="BE451" s="228">
        <v>46190</v>
      </c>
      <c r="BF451" s="1" t="s">
        <v>712</v>
      </c>
      <c r="BG451" s="228">
        <v>46190</v>
      </c>
      <c r="BH451" s="1">
        <v>400</v>
      </c>
      <c r="BI451" s="1">
        <v>800</v>
      </c>
      <c r="BJ451" s="1" t="s">
        <v>719</v>
      </c>
      <c r="BK451" s="1" t="s">
        <v>196</v>
      </c>
      <c r="BL451" s="1" t="s">
        <v>196</v>
      </c>
      <c r="BM451" s="1" t="s">
        <v>196</v>
      </c>
      <c r="BN451" s="1" t="s">
        <v>196</v>
      </c>
      <c r="BO451" s="1" t="s">
        <v>196</v>
      </c>
      <c r="BP451" s="1" t="s">
        <v>196</v>
      </c>
      <c r="BQ451" s="1" t="s">
        <v>196</v>
      </c>
      <c r="BR451" s="1" t="s">
        <v>196</v>
      </c>
      <c r="BS451" s="1" t="s">
        <v>196</v>
      </c>
      <c r="BT451" s="1" t="s">
        <v>3913</v>
      </c>
      <c r="BU451" s="1" t="s">
        <v>196</v>
      </c>
      <c r="BV451" s="1" t="s">
        <v>196</v>
      </c>
      <c r="BW451" s="1" t="s">
        <v>196</v>
      </c>
      <c r="BX451" s="1" t="s">
        <v>196</v>
      </c>
      <c r="BY451" s="1" t="s">
        <v>196</v>
      </c>
      <c r="BZ451" s="1" t="s">
        <v>196</v>
      </c>
      <c r="CA451" s="1" t="s">
        <v>196</v>
      </c>
      <c r="CB451" s="1" t="s">
        <v>196</v>
      </c>
      <c r="CC451" s="1" t="s">
        <v>196</v>
      </c>
      <c r="CD451" s="1" t="s">
        <v>720</v>
      </c>
      <c r="CE451" s="1" t="s">
        <v>196</v>
      </c>
      <c r="CF451" s="1" t="s">
        <v>196</v>
      </c>
      <c r="CG451" s="1" t="s">
        <v>196</v>
      </c>
      <c r="CH451" s="1" t="s">
        <v>196</v>
      </c>
      <c r="CI451" s="1" t="s">
        <v>196</v>
      </c>
      <c r="CJ451" s="1" t="s">
        <v>196</v>
      </c>
      <c r="CK451" s="1" t="s">
        <v>196</v>
      </c>
      <c r="CL451" s="1" t="s">
        <v>196</v>
      </c>
      <c r="CM451" s="1" t="s">
        <v>196</v>
      </c>
      <c r="CN451" s="1" t="s">
        <v>3914</v>
      </c>
      <c r="CO451" s="1" t="s">
        <v>196</v>
      </c>
      <c r="CP451" s="1" t="s">
        <v>196</v>
      </c>
      <c r="CQ451" s="1" t="s">
        <v>196</v>
      </c>
      <c r="CR451" s="1" t="s">
        <v>196</v>
      </c>
      <c r="CS451" s="1" t="s">
        <v>196</v>
      </c>
      <c r="CT451" s="1" t="s">
        <v>196</v>
      </c>
      <c r="CU451" s="1" t="s">
        <v>196</v>
      </c>
      <c r="CV451" s="1" t="s">
        <v>196</v>
      </c>
      <c r="CW451" s="1" t="s">
        <v>196</v>
      </c>
      <c r="CX451" s="1" t="s">
        <v>3221</v>
      </c>
      <c r="CY451" s="1" t="s">
        <v>3222</v>
      </c>
      <c r="CZ451" s="1" t="s">
        <v>3222</v>
      </c>
      <c r="DA451" s="1" t="s">
        <v>3225</v>
      </c>
      <c r="DB451" s="1" t="s">
        <v>3908</v>
      </c>
      <c r="DC451" s="1" t="s">
        <v>707</v>
      </c>
      <c r="DD451" s="1" t="s">
        <v>754</v>
      </c>
      <c r="DE451" s="1" t="s">
        <v>707</v>
      </c>
      <c r="DF451" s="1" t="s">
        <v>705</v>
      </c>
      <c r="DG451" s="1" t="s">
        <v>706</v>
      </c>
    </row>
    <row r="452" spans="1:111">
      <c r="A452" s="232" t="s">
        <v>4537</v>
      </c>
      <c r="B452" s="1" t="s">
        <v>699</v>
      </c>
      <c r="C452" s="1" t="s">
        <v>700</v>
      </c>
      <c r="D452" s="1" t="s">
        <v>701</v>
      </c>
      <c r="E452" s="1" t="s">
        <v>702</v>
      </c>
      <c r="F452" s="1" t="s">
        <v>703</v>
      </c>
      <c r="G452" s="1" t="s">
        <v>704</v>
      </c>
      <c r="H452" s="228">
        <v>46190</v>
      </c>
      <c r="I452" s="1" t="s">
        <v>517</v>
      </c>
      <c r="J452" s="1" t="s">
        <v>3917</v>
      </c>
      <c r="K452" s="1" t="s">
        <v>3918</v>
      </c>
      <c r="L452" s="1" t="s">
        <v>716</v>
      </c>
      <c r="M452" s="1" t="s">
        <v>717</v>
      </c>
      <c r="N452" s="1" t="s">
        <v>705</v>
      </c>
      <c r="O452" s="1" t="s">
        <v>706</v>
      </c>
      <c r="P452" s="1" t="s">
        <v>196</v>
      </c>
      <c r="Q452" s="1" t="s">
        <v>196</v>
      </c>
      <c r="R452" s="229">
        <v>0</v>
      </c>
      <c r="S452" s="229">
        <v>0.45624999999999999</v>
      </c>
      <c r="T452" s="1" t="s">
        <v>707</v>
      </c>
      <c r="U452" s="1" t="s">
        <v>196</v>
      </c>
      <c r="V452" s="1" t="s">
        <v>196</v>
      </c>
      <c r="W452" s="1" t="s">
        <v>196</v>
      </c>
      <c r="X452" s="1" t="s">
        <v>196</v>
      </c>
      <c r="Y452" s="1" t="s">
        <v>196</v>
      </c>
      <c r="Z452" s="1" t="s">
        <v>196</v>
      </c>
      <c r="AA452" s="1" t="s">
        <v>751</v>
      </c>
      <c r="AB452" s="1" t="s">
        <v>707</v>
      </c>
      <c r="AC452" s="1" t="s">
        <v>708</v>
      </c>
      <c r="AD452" s="1" t="s">
        <v>3919</v>
      </c>
      <c r="AE452" s="1" t="s">
        <v>3920</v>
      </c>
      <c r="AF452" s="1" t="s">
        <v>276</v>
      </c>
      <c r="AG452" s="1" t="s">
        <v>13</v>
      </c>
      <c r="AH452" s="1" t="s">
        <v>14</v>
      </c>
      <c r="AI452" s="1" t="s">
        <v>3921</v>
      </c>
      <c r="AJ452" s="1" t="s">
        <v>276</v>
      </c>
      <c r="AK452" s="1" t="s">
        <v>13</v>
      </c>
      <c r="AL452" s="1" t="s">
        <v>14</v>
      </c>
      <c r="AM452" s="1">
        <v>800</v>
      </c>
      <c r="AN452" s="1">
        <v>400</v>
      </c>
      <c r="AO452" s="1">
        <v>400</v>
      </c>
      <c r="AP452" s="1">
        <v>400</v>
      </c>
      <c r="AQ452" s="1">
        <v>800</v>
      </c>
      <c r="AR452" s="228">
        <v>46189</v>
      </c>
      <c r="AS452" s="228">
        <v>46195</v>
      </c>
      <c r="AT452" s="228">
        <v>46190</v>
      </c>
      <c r="AU452" s="228">
        <v>46190</v>
      </c>
      <c r="AV452" s="1" t="s">
        <v>704</v>
      </c>
      <c r="AW452" s="1" t="s">
        <v>196</v>
      </c>
      <c r="AX452" s="1" t="s">
        <v>196</v>
      </c>
      <c r="AY452" s="1" t="s">
        <v>710</v>
      </c>
      <c r="AZ452" s="1" t="s">
        <v>711</v>
      </c>
      <c r="BA452" s="1" t="s">
        <v>196</v>
      </c>
      <c r="BB452" s="228">
        <v>46195</v>
      </c>
      <c r="BC452" s="228">
        <v>46195</v>
      </c>
      <c r="BD452" s="1" t="s">
        <v>712</v>
      </c>
      <c r="BE452" s="228">
        <v>46190</v>
      </c>
      <c r="BF452" s="1" t="s">
        <v>712</v>
      </c>
      <c r="BG452" s="228">
        <v>46190</v>
      </c>
      <c r="BH452" s="1">
        <v>400</v>
      </c>
      <c r="BI452" s="1">
        <v>800</v>
      </c>
      <c r="BJ452" s="1" t="s">
        <v>2021</v>
      </c>
      <c r="BK452" s="1" t="s">
        <v>196</v>
      </c>
      <c r="BL452" s="1" t="s">
        <v>196</v>
      </c>
      <c r="BM452" s="1" t="s">
        <v>196</v>
      </c>
      <c r="BN452" s="1" t="s">
        <v>196</v>
      </c>
      <c r="BO452" s="1" t="s">
        <v>196</v>
      </c>
      <c r="BP452" s="1" t="s">
        <v>196</v>
      </c>
      <c r="BQ452" s="1" t="s">
        <v>196</v>
      </c>
      <c r="BR452" s="1" t="s">
        <v>196</v>
      </c>
      <c r="BS452" s="1" t="s">
        <v>196</v>
      </c>
      <c r="BT452" s="1" t="s">
        <v>3920</v>
      </c>
      <c r="BU452" s="1" t="s">
        <v>196</v>
      </c>
      <c r="BV452" s="1" t="s">
        <v>196</v>
      </c>
      <c r="BW452" s="1" t="s">
        <v>196</v>
      </c>
      <c r="BX452" s="1" t="s">
        <v>196</v>
      </c>
      <c r="BY452" s="1" t="s">
        <v>196</v>
      </c>
      <c r="BZ452" s="1" t="s">
        <v>196</v>
      </c>
      <c r="CA452" s="1" t="s">
        <v>196</v>
      </c>
      <c r="CB452" s="1" t="s">
        <v>196</v>
      </c>
      <c r="CC452" s="1" t="s">
        <v>196</v>
      </c>
      <c r="CD452" s="1" t="s">
        <v>1562</v>
      </c>
      <c r="CE452" s="1" t="s">
        <v>196</v>
      </c>
      <c r="CF452" s="1" t="s">
        <v>196</v>
      </c>
      <c r="CG452" s="1" t="s">
        <v>196</v>
      </c>
      <c r="CH452" s="1" t="s">
        <v>196</v>
      </c>
      <c r="CI452" s="1" t="s">
        <v>196</v>
      </c>
      <c r="CJ452" s="1" t="s">
        <v>196</v>
      </c>
      <c r="CK452" s="1" t="s">
        <v>196</v>
      </c>
      <c r="CL452" s="1" t="s">
        <v>196</v>
      </c>
      <c r="CM452" s="1" t="s">
        <v>196</v>
      </c>
      <c r="CN452" s="1" t="s">
        <v>3921</v>
      </c>
      <c r="CO452" s="1" t="s">
        <v>196</v>
      </c>
      <c r="CP452" s="1" t="s">
        <v>196</v>
      </c>
      <c r="CQ452" s="1" t="s">
        <v>196</v>
      </c>
      <c r="CR452" s="1" t="s">
        <v>196</v>
      </c>
      <c r="CS452" s="1" t="s">
        <v>196</v>
      </c>
      <c r="CT452" s="1" t="s">
        <v>196</v>
      </c>
      <c r="CU452" s="1" t="s">
        <v>196</v>
      </c>
      <c r="CV452" s="1" t="s">
        <v>196</v>
      </c>
      <c r="CW452" s="1" t="s">
        <v>196</v>
      </c>
      <c r="CX452" s="1" t="s">
        <v>3221</v>
      </c>
      <c r="CY452" s="1" t="s">
        <v>3222</v>
      </c>
      <c r="CZ452" s="1" t="s">
        <v>3222</v>
      </c>
      <c r="DA452" s="1" t="s">
        <v>3909</v>
      </c>
      <c r="DB452" s="1" t="s">
        <v>3903</v>
      </c>
      <c r="DC452" s="1" t="s">
        <v>707</v>
      </c>
      <c r="DD452" s="1" t="s">
        <v>751</v>
      </c>
      <c r="DE452" s="1" t="s">
        <v>707</v>
      </c>
      <c r="DF452" s="1" t="s">
        <v>705</v>
      </c>
      <c r="DG452" s="1" t="s">
        <v>706</v>
      </c>
    </row>
    <row r="453" spans="1:111">
      <c r="A453" s="232" t="s">
        <v>4537</v>
      </c>
      <c r="B453" s="1" t="s">
        <v>699</v>
      </c>
      <c r="C453" s="1" t="s">
        <v>700</v>
      </c>
      <c r="D453" s="1" t="s">
        <v>701</v>
      </c>
      <c r="E453" s="1" t="s">
        <v>702</v>
      </c>
      <c r="F453" s="1" t="s">
        <v>784</v>
      </c>
      <c r="G453" s="1" t="s">
        <v>279</v>
      </c>
      <c r="H453" s="228">
        <v>46190</v>
      </c>
      <c r="I453" s="1" t="s">
        <v>537</v>
      </c>
      <c r="J453" s="1" t="s">
        <v>3930</v>
      </c>
      <c r="K453" s="1" t="s">
        <v>3950</v>
      </c>
      <c r="L453" s="1" t="s">
        <v>716</v>
      </c>
      <c r="M453" s="1" t="s">
        <v>717</v>
      </c>
      <c r="N453" s="1" t="s">
        <v>705</v>
      </c>
      <c r="O453" s="1" t="s">
        <v>706</v>
      </c>
      <c r="P453" s="1" t="s">
        <v>196</v>
      </c>
      <c r="Q453" s="1" t="s">
        <v>196</v>
      </c>
      <c r="R453" s="229">
        <v>0</v>
      </c>
      <c r="S453" s="229">
        <v>0.70833333333333337</v>
      </c>
      <c r="T453" s="1" t="s">
        <v>707</v>
      </c>
      <c r="U453" s="1" t="s">
        <v>196</v>
      </c>
      <c r="V453" s="1" t="s">
        <v>196</v>
      </c>
      <c r="W453" s="1" t="s">
        <v>196</v>
      </c>
      <c r="X453" s="1" t="s">
        <v>196</v>
      </c>
      <c r="Y453" s="1" t="s">
        <v>196</v>
      </c>
      <c r="Z453" s="1" t="s">
        <v>196</v>
      </c>
      <c r="AA453" s="1" t="s">
        <v>707</v>
      </c>
      <c r="AB453" s="1" t="s">
        <v>707</v>
      </c>
      <c r="AC453" s="1" t="s">
        <v>707</v>
      </c>
      <c r="AD453" s="1" t="s">
        <v>707</v>
      </c>
      <c r="AE453" s="1" t="s">
        <v>3818</v>
      </c>
      <c r="AF453" s="1" t="s">
        <v>276</v>
      </c>
      <c r="AG453" s="1" t="s">
        <v>3814</v>
      </c>
      <c r="AH453" s="1" t="s">
        <v>14</v>
      </c>
      <c r="AI453" s="1" t="s">
        <v>3818</v>
      </c>
      <c r="AJ453" s="1" t="s">
        <v>276</v>
      </c>
      <c r="AK453" s="1" t="s">
        <v>3814</v>
      </c>
      <c r="AL453" s="1" t="s">
        <v>14</v>
      </c>
      <c r="AM453" s="1">
        <v>100</v>
      </c>
      <c r="AN453" s="1">
        <v>100</v>
      </c>
      <c r="AO453" s="1">
        <v>100</v>
      </c>
      <c r="AP453" s="1">
        <v>100</v>
      </c>
      <c r="AQ453" s="1">
        <v>0</v>
      </c>
      <c r="AR453" s="228">
        <v>46189</v>
      </c>
      <c r="AS453" s="228">
        <v>46192</v>
      </c>
      <c r="AT453" s="228">
        <v>46190</v>
      </c>
      <c r="AU453" s="228">
        <v>46190</v>
      </c>
      <c r="AV453" s="1" t="s">
        <v>3815</v>
      </c>
      <c r="AW453" s="1" t="s">
        <v>196</v>
      </c>
      <c r="AX453" s="1" t="s">
        <v>3816</v>
      </c>
      <c r="AY453" s="1" t="s">
        <v>710</v>
      </c>
      <c r="AZ453" s="1" t="s">
        <v>711</v>
      </c>
      <c r="BA453" s="1" t="s">
        <v>196</v>
      </c>
      <c r="BB453" s="228">
        <v>46192</v>
      </c>
      <c r="BC453" s="228">
        <v>46192</v>
      </c>
      <c r="BD453" s="1" t="s">
        <v>712</v>
      </c>
      <c r="BE453" s="228">
        <v>46196</v>
      </c>
      <c r="BF453" s="1" t="s">
        <v>712</v>
      </c>
      <c r="BG453" s="228">
        <v>46196</v>
      </c>
      <c r="BH453" s="1">
        <v>100</v>
      </c>
      <c r="BI453" s="1">
        <v>100</v>
      </c>
      <c r="BJ453" s="1" t="s">
        <v>1960</v>
      </c>
      <c r="BK453" s="1" t="s">
        <v>196</v>
      </c>
      <c r="BL453" s="1" t="s">
        <v>196</v>
      </c>
      <c r="BM453" s="1" t="s">
        <v>196</v>
      </c>
      <c r="BN453" s="1" t="s">
        <v>196</v>
      </c>
      <c r="BO453" s="1" t="s">
        <v>196</v>
      </c>
      <c r="BP453" s="1" t="s">
        <v>196</v>
      </c>
      <c r="BQ453" s="1" t="s">
        <v>196</v>
      </c>
      <c r="BR453" s="1" t="s">
        <v>196</v>
      </c>
      <c r="BS453" s="1" t="s">
        <v>196</v>
      </c>
      <c r="BT453" s="1" t="s">
        <v>3818</v>
      </c>
      <c r="BU453" s="1" t="s">
        <v>196</v>
      </c>
      <c r="BV453" s="1" t="s">
        <v>196</v>
      </c>
      <c r="BW453" s="1" t="s">
        <v>196</v>
      </c>
      <c r="BX453" s="1" t="s">
        <v>196</v>
      </c>
      <c r="BY453" s="1" t="s">
        <v>196</v>
      </c>
      <c r="BZ453" s="1" t="s">
        <v>196</v>
      </c>
      <c r="CA453" s="1" t="s">
        <v>196</v>
      </c>
      <c r="CB453" s="1" t="s">
        <v>196</v>
      </c>
      <c r="CC453" s="1" t="s">
        <v>196</v>
      </c>
      <c r="CD453" s="1" t="s">
        <v>2051</v>
      </c>
      <c r="CE453" s="1" t="s">
        <v>196</v>
      </c>
      <c r="CF453" s="1" t="s">
        <v>196</v>
      </c>
      <c r="CG453" s="1" t="s">
        <v>196</v>
      </c>
      <c r="CH453" s="1" t="s">
        <v>196</v>
      </c>
      <c r="CI453" s="1" t="s">
        <v>196</v>
      </c>
      <c r="CJ453" s="1" t="s">
        <v>196</v>
      </c>
      <c r="CK453" s="1" t="s">
        <v>196</v>
      </c>
      <c r="CL453" s="1" t="s">
        <v>196</v>
      </c>
      <c r="CM453" s="1" t="s">
        <v>196</v>
      </c>
      <c r="CN453" s="1" t="s">
        <v>3818</v>
      </c>
      <c r="CO453" s="1" t="s">
        <v>196</v>
      </c>
      <c r="CP453" s="1" t="s">
        <v>196</v>
      </c>
      <c r="CQ453" s="1" t="s">
        <v>196</v>
      </c>
      <c r="CR453" s="1" t="s">
        <v>196</v>
      </c>
      <c r="CS453" s="1" t="s">
        <v>196</v>
      </c>
      <c r="CT453" s="1" t="s">
        <v>196</v>
      </c>
      <c r="CU453" s="1" t="s">
        <v>196</v>
      </c>
      <c r="CV453" s="1" t="s">
        <v>196</v>
      </c>
      <c r="CW453" s="1" t="s">
        <v>196</v>
      </c>
      <c r="CX453" s="1" t="s">
        <v>3221</v>
      </c>
      <c r="CY453" s="1" t="s">
        <v>3222</v>
      </c>
      <c r="CZ453" s="1" t="s">
        <v>3222</v>
      </c>
      <c r="DA453" s="1" t="s">
        <v>3224</v>
      </c>
      <c r="DB453" s="1" t="s">
        <v>3224</v>
      </c>
      <c r="DC453" s="1" t="s">
        <v>707</v>
      </c>
      <c r="DD453" s="1" t="s">
        <v>707</v>
      </c>
      <c r="DE453" s="1" t="s">
        <v>707</v>
      </c>
      <c r="DF453" s="1" t="s">
        <v>705</v>
      </c>
      <c r="DG453" s="1" t="s">
        <v>706</v>
      </c>
    </row>
    <row r="454" spans="1:111">
      <c r="A454" s="232" t="s">
        <v>4537</v>
      </c>
      <c r="B454" s="1" t="s">
        <v>699</v>
      </c>
      <c r="C454" s="1" t="s">
        <v>700</v>
      </c>
      <c r="D454" s="1" t="s">
        <v>785</v>
      </c>
      <c r="E454" s="1" t="s">
        <v>786</v>
      </c>
      <c r="F454" s="1" t="s">
        <v>787</v>
      </c>
      <c r="G454" s="1" t="s">
        <v>36</v>
      </c>
      <c r="H454" s="228">
        <v>46190</v>
      </c>
      <c r="I454" s="1" t="s">
        <v>238</v>
      </c>
      <c r="J454" s="1" t="s">
        <v>4003</v>
      </c>
      <c r="K454" s="1" t="s">
        <v>4004</v>
      </c>
      <c r="L454" s="1" t="s">
        <v>788</v>
      </c>
      <c r="M454" s="1" t="s">
        <v>789</v>
      </c>
      <c r="N454" s="1" t="s">
        <v>776</v>
      </c>
      <c r="O454" s="1" t="s">
        <v>777</v>
      </c>
      <c r="P454" s="1" t="s">
        <v>196</v>
      </c>
      <c r="Q454" s="1" t="s">
        <v>196</v>
      </c>
      <c r="R454" s="229">
        <v>0</v>
      </c>
      <c r="S454" s="229">
        <v>0.70833333333333337</v>
      </c>
      <c r="T454" s="1" t="s">
        <v>707</v>
      </c>
      <c r="U454" s="1" t="s">
        <v>196</v>
      </c>
      <c r="V454" s="1" t="s">
        <v>196</v>
      </c>
      <c r="W454" s="1" t="s">
        <v>196</v>
      </c>
      <c r="X454" s="1" t="s">
        <v>196</v>
      </c>
      <c r="Y454" s="1" t="s">
        <v>196</v>
      </c>
      <c r="Z454" s="1" t="s">
        <v>196</v>
      </c>
      <c r="AA454" s="1" t="s">
        <v>742</v>
      </c>
      <c r="AB454" s="1" t="s">
        <v>707</v>
      </c>
      <c r="AC454" s="1" t="s">
        <v>911</v>
      </c>
      <c r="AD454" s="1" t="s">
        <v>4005</v>
      </c>
      <c r="AE454" s="1" t="s">
        <v>3953</v>
      </c>
      <c r="AF454" s="1" t="s">
        <v>276</v>
      </c>
      <c r="AG454" s="1" t="s">
        <v>13</v>
      </c>
      <c r="AH454" s="1" t="s">
        <v>77</v>
      </c>
      <c r="AI454" s="1" t="s">
        <v>3954</v>
      </c>
      <c r="AJ454" s="1" t="s">
        <v>276</v>
      </c>
      <c r="AK454" s="1" t="s">
        <v>13</v>
      </c>
      <c r="AL454" s="1" t="s">
        <v>14</v>
      </c>
      <c r="AM454" s="1">
        <v>2000</v>
      </c>
      <c r="AN454" s="1">
        <v>2000</v>
      </c>
      <c r="AO454" s="1">
        <v>2000</v>
      </c>
      <c r="AP454" s="1">
        <v>2000</v>
      </c>
      <c r="AQ454" s="1">
        <v>2000</v>
      </c>
      <c r="AR454" s="228">
        <v>46190</v>
      </c>
      <c r="AS454" s="228">
        <v>46195</v>
      </c>
      <c r="AT454" s="228">
        <v>46190</v>
      </c>
      <c r="AU454" s="228">
        <v>46190</v>
      </c>
      <c r="AV454" s="1" t="s">
        <v>36</v>
      </c>
      <c r="AW454" s="1" t="s">
        <v>196</v>
      </c>
      <c r="AX454" s="1" t="s">
        <v>196</v>
      </c>
      <c r="AY454" s="1" t="s">
        <v>710</v>
      </c>
      <c r="AZ454" s="1" t="s">
        <v>711</v>
      </c>
      <c r="BA454" s="1" t="s">
        <v>196</v>
      </c>
      <c r="BB454" s="228">
        <v>46195</v>
      </c>
      <c r="BC454" s="228">
        <v>46195</v>
      </c>
      <c r="BD454" s="1" t="s">
        <v>712</v>
      </c>
      <c r="BE454" s="228">
        <v>46190</v>
      </c>
      <c r="BF454" s="1" t="s">
        <v>712</v>
      </c>
      <c r="BG454" s="228">
        <v>46190</v>
      </c>
      <c r="BH454" s="1">
        <v>2000</v>
      </c>
      <c r="BI454" s="1">
        <v>2000</v>
      </c>
      <c r="BJ454" s="1" t="s">
        <v>1563</v>
      </c>
      <c r="BK454" s="1" t="s">
        <v>196</v>
      </c>
      <c r="BL454" s="1" t="s">
        <v>196</v>
      </c>
      <c r="BM454" s="1" t="s">
        <v>196</v>
      </c>
      <c r="BN454" s="1" t="s">
        <v>196</v>
      </c>
      <c r="BO454" s="1" t="s">
        <v>196</v>
      </c>
      <c r="BP454" s="1" t="s">
        <v>196</v>
      </c>
      <c r="BQ454" s="1" t="s">
        <v>196</v>
      </c>
      <c r="BR454" s="1" t="s">
        <v>196</v>
      </c>
      <c r="BS454" s="1" t="s">
        <v>196</v>
      </c>
      <c r="BT454" s="1" t="s">
        <v>3953</v>
      </c>
      <c r="BU454" s="1" t="s">
        <v>196</v>
      </c>
      <c r="BV454" s="1" t="s">
        <v>196</v>
      </c>
      <c r="BW454" s="1" t="s">
        <v>196</v>
      </c>
      <c r="BX454" s="1" t="s">
        <v>196</v>
      </c>
      <c r="BY454" s="1" t="s">
        <v>196</v>
      </c>
      <c r="BZ454" s="1" t="s">
        <v>196</v>
      </c>
      <c r="CA454" s="1" t="s">
        <v>196</v>
      </c>
      <c r="CB454" s="1" t="s">
        <v>196</v>
      </c>
      <c r="CC454" s="1" t="s">
        <v>196</v>
      </c>
      <c r="CD454" s="1" t="s">
        <v>1564</v>
      </c>
      <c r="CE454" s="1" t="s">
        <v>196</v>
      </c>
      <c r="CF454" s="1" t="s">
        <v>196</v>
      </c>
      <c r="CG454" s="1" t="s">
        <v>196</v>
      </c>
      <c r="CH454" s="1" t="s">
        <v>196</v>
      </c>
      <c r="CI454" s="1" t="s">
        <v>196</v>
      </c>
      <c r="CJ454" s="1" t="s">
        <v>196</v>
      </c>
      <c r="CK454" s="1" t="s">
        <v>196</v>
      </c>
      <c r="CL454" s="1" t="s">
        <v>196</v>
      </c>
      <c r="CM454" s="1" t="s">
        <v>196</v>
      </c>
      <c r="CN454" s="1" t="s">
        <v>3954</v>
      </c>
      <c r="CO454" s="1" t="s">
        <v>196</v>
      </c>
      <c r="CP454" s="1" t="s">
        <v>196</v>
      </c>
      <c r="CQ454" s="1" t="s">
        <v>196</v>
      </c>
      <c r="CR454" s="1" t="s">
        <v>196</v>
      </c>
      <c r="CS454" s="1" t="s">
        <v>196</v>
      </c>
      <c r="CT454" s="1" t="s">
        <v>196</v>
      </c>
      <c r="CU454" s="1" t="s">
        <v>196</v>
      </c>
      <c r="CV454" s="1" t="s">
        <v>196</v>
      </c>
      <c r="CW454" s="1" t="s">
        <v>196</v>
      </c>
      <c r="CX454" s="1" t="s">
        <v>3221</v>
      </c>
      <c r="CY454" s="1" t="s">
        <v>3222</v>
      </c>
      <c r="CZ454" s="1" t="s">
        <v>3222</v>
      </c>
      <c r="DA454" s="1" t="s">
        <v>3279</v>
      </c>
      <c r="DB454" s="1" t="s">
        <v>3224</v>
      </c>
      <c r="DC454" s="1" t="s">
        <v>707</v>
      </c>
      <c r="DD454" s="1" t="s">
        <v>742</v>
      </c>
      <c r="DE454" s="1" t="s">
        <v>707</v>
      </c>
      <c r="DF454" s="1" t="s">
        <v>788</v>
      </c>
      <c r="DG454" s="1" t="s">
        <v>789</v>
      </c>
    </row>
    <row r="455" spans="1:111">
      <c r="A455" s="232" t="s">
        <v>4537</v>
      </c>
      <c r="B455" s="1" t="s">
        <v>699</v>
      </c>
      <c r="C455" s="1" t="s">
        <v>700</v>
      </c>
      <c r="D455" s="1" t="s">
        <v>785</v>
      </c>
      <c r="E455" s="1" t="s">
        <v>786</v>
      </c>
      <c r="F455" s="1" t="s">
        <v>787</v>
      </c>
      <c r="G455" s="1" t="s">
        <v>36</v>
      </c>
      <c r="H455" s="228">
        <v>46190</v>
      </c>
      <c r="I455" s="1" t="s">
        <v>513</v>
      </c>
      <c r="J455" s="1" t="s">
        <v>4006</v>
      </c>
      <c r="K455" s="1" t="s">
        <v>4007</v>
      </c>
      <c r="L455" s="1" t="s">
        <v>788</v>
      </c>
      <c r="M455" s="1" t="s">
        <v>789</v>
      </c>
      <c r="N455" s="1" t="s">
        <v>776</v>
      </c>
      <c r="O455" s="1" t="s">
        <v>777</v>
      </c>
      <c r="P455" s="1" t="s">
        <v>196</v>
      </c>
      <c r="Q455" s="1" t="s">
        <v>196</v>
      </c>
      <c r="R455" s="229">
        <v>0</v>
      </c>
      <c r="S455" s="229">
        <v>0.60416666666666663</v>
      </c>
      <c r="T455" s="1" t="s">
        <v>707</v>
      </c>
      <c r="U455" s="1" t="s">
        <v>196</v>
      </c>
      <c r="V455" s="1" t="s">
        <v>196</v>
      </c>
      <c r="W455" s="1" t="s">
        <v>196</v>
      </c>
      <c r="X455" s="1" t="s">
        <v>196</v>
      </c>
      <c r="Y455" s="1" t="s">
        <v>196</v>
      </c>
      <c r="Z455" s="1" t="s">
        <v>196</v>
      </c>
      <c r="AA455" s="1" t="s">
        <v>751</v>
      </c>
      <c r="AB455" s="1" t="s">
        <v>707</v>
      </c>
      <c r="AC455" s="1" t="s">
        <v>743</v>
      </c>
      <c r="AD455" s="1" t="s">
        <v>835</v>
      </c>
      <c r="AE455" s="1" t="s">
        <v>806</v>
      </c>
      <c r="AF455" s="1" t="s">
        <v>276</v>
      </c>
      <c r="AG455" s="1" t="s">
        <v>196</v>
      </c>
      <c r="AH455" s="1" t="s">
        <v>105</v>
      </c>
      <c r="AI455" s="1" t="s">
        <v>807</v>
      </c>
      <c r="AJ455" s="1" t="s">
        <v>276</v>
      </c>
      <c r="AK455" s="1" t="s">
        <v>196</v>
      </c>
      <c r="AL455" s="1" t="s">
        <v>122</v>
      </c>
      <c r="AM455" s="1">
        <v>600</v>
      </c>
      <c r="AN455" s="1">
        <v>600</v>
      </c>
      <c r="AO455" s="1">
        <v>600</v>
      </c>
      <c r="AP455" s="1">
        <v>600</v>
      </c>
      <c r="AQ455" s="1">
        <v>600</v>
      </c>
      <c r="AR455" s="228">
        <v>46188</v>
      </c>
      <c r="AS455" s="228">
        <v>46195</v>
      </c>
      <c r="AT455" s="228">
        <v>46190</v>
      </c>
      <c r="AU455" s="228">
        <v>46190</v>
      </c>
      <c r="AV455" s="1" t="s">
        <v>491</v>
      </c>
      <c r="AW455" s="1" t="s">
        <v>196</v>
      </c>
      <c r="AX455" s="1" t="s">
        <v>196</v>
      </c>
      <c r="AY455" s="1" t="s">
        <v>710</v>
      </c>
      <c r="AZ455" s="1" t="s">
        <v>711</v>
      </c>
      <c r="BA455" s="1" t="s">
        <v>196</v>
      </c>
      <c r="BB455" s="228">
        <v>46195</v>
      </c>
      <c r="BC455" s="228">
        <v>46195</v>
      </c>
      <c r="BD455" s="1" t="s">
        <v>712</v>
      </c>
      <c r="BE455" s="228">
        <v>46190</v>
      </c>
      <c r="BF455" s="1" t="s">
        <v>712</v>
      </c>
      <c r="BG455" s="228">
        <v>46191</v>
      </c>
      <c r="BH455" s="1">
        <v>600</v>
      </c>
      <c r="BI455" s="1">
        <v>600</v>
      </c>
      <c r="BJ455" s="1" t="s">
        <v>808</v>
      </c>
      <c r="BK455" s="1" t="s">
        <v>196</v>
      </c>
      <c r="BL455" s="1" t="s">
        <v>196</v>
      </c>
      <c r="BM455" s="1" t="s">
        <v>196</v>
      </c>
      <c r="BN455" s="1" t="s">
        <v>196</v>
      </c>
      <c r="BO455" s="1" t="s">
        <v>196</v>
      </c>
      <c r="BP455" s="1" t="s">
        <v>196</v>
      </c>
      <c r="BQ455" s="1" t="s">
        <v>196</v>
      </c>
      <c r="BR455" s="1" t="s">
        <v>196</v>
      </c>
      <c r="BS455" s="1" t="s">
        <v>196</v>
      </c>
      <c r="BT455" s="1" t="s">
        <v>806</v>
      </c>
      <c r="BU455" s="1" t="s">
        <v>196</v>
      </c>
      <c r="BV455" s="1" t="s">
        <v>196</v>
      </c>
      <c r="BW455" s="1" t="s">
        <v>196</v>
      </c>
      <c r="BX455" s="1" t="s">
        <v>196</v>
      </c>
      <c r="BY455" s="1" t="s">
        <v>196</v>
      </c>
      <c r="BZ455" s="1" t="s">
        <v>196</v>
      </c>
      <c r="CA455" s="1" t="s">
        <v>196</v>
      </c>
      <c r="CB455" s="1" t="s">
        <v>196</v>
      </c>
      <c r="CC455" s="1" t="s">
        <v>196</v>
      </c>
      <c r="CD455" s="1" t="s">
        <v>809</v>
      </c>
      <c r="CE455" s="1" t="s">
        <v>196</v>
      </c>
      <c r="CF455" s="1" t="s">
        <v>196</v>
      </c>
      <c r="CG455" s="1" t="s">
        <v>196</v>
      </c>
      <c r="CH455" s="1" t="s">
        <v>196</v>
      </c>
      <c r="CI455" s="1" t="s">
        <v>196</v>
      </c>
      <c r="CJ455" s="1" t="s">
        <v>196</v>
      </c>
      <c r="CK455" s="1" t="s">
        <v>196</v>
      </c>
      <c r="CL455" s="1" t="s">
        <v>196</v>
      </c>
      <c r="CM455" s="1" t="s">
        <v>196</v>
      </c>
      <c r="CN455" s="1" t="s">
        <v>807</v>
      </c>
      <c r="CO455" s="1" t="s">
        <v>196</v>
      </c>
      <c r="CP455" s="1" t="s">
        <v>196</v>
      </c>
      <c r="CQ455" s="1" t="s">
        <v>196</v>
      </c>
      <c r="CR455" s="1" t="s">
        <v>196</v>
      </c>
      <c r="CS455" s="1" t="s">
        <v>196</v>
      </c>
      <c r="CT455" s="1" t="s">
        <v>196</v>
      </c>
      <c r="CU455" s="1" t="s">
        <v>196</v>
      </c>
      <c r="CV455" s="1" t="s">
        <v>196</v>
      </c>
      <c r="CW455" s="1" t="s">
        <v>196</v>
      </c>
      <c r="CX455" s="1" t="s">
        <v>3221</v>
      </c>
      <c r="CY455" s="1" t="s">
        <v>3222</v>
      </c>
      <c r="CZ455" s="1" t="s">
        <v>3222</v>
      </c>
      <c r="DA455" s="1" t="s">
        <v>3280</v>
      </c>
      <c r="DB455" s="1" t="s">
        <v>3278</v>
      </c>
      <c r="DC455" s="1" t="s">
        <v>707</v>
      </c>
      <c r="DD455" s="1" t="s">
        <v>751</v>
      </c>
      <c r="DE455" s="1" t="s">
        <v>707</v>
      </c>
      <c r="DF455" s="1" t="s">
        <v>788</v>
      </c>
      <c r="DG455" s="1" t="s">
        <v>789</v>
      </c>
    </row>
    <row r="456" spans="1:111">
      <c r="A456" s="232" t="s">
        <v>4537</v>
      </c>
      <c r="B456" s="1" t="s">
        <v>699</v>
      </c>
      <c r="C456" s="1" t="s">
        <v>700</v>
      </c>
      <c r="D456" s="1" t="s">
        <v>785</v>
      </c>
      <c r="E456" s="1" t="s">
        <v>786</v>
      </c>
      <c r="F456" s="1" t="s">
        <v>787</v>
      </c>
      <c r="G456" s="1" t="s">
        <v>36</v>
      </c>
      <c r="H456" s="228">
        <v>46190</v>
      </c>
      <c r="I456" s="1" t="s">
        <v>521</v>
      </c>
      <c r="J456" s="1" t="s">
        <v>4008</v>
      </c>
      <c r="K456" s="1" t="s">
        <v>4009</v>
      </c>
      <c r="L456" s="1" t="s">
        <v>788</v>
      </c>
      <c r="M456" s="1" t="s">
        <v>789</v>
      </c>
      <c r="N456" s="1" t="s">
        <v>776</v>
      </c>
      <c r="O456" s="1" t="s">
        <v>777</v>
      </c>
      <c r="P456" s="1" t="s">
        <v>196</v>
      </c>
      <c r="Q456" s="1" t="s">
        <v>196</v>
      </c>
      <c r="R456" s="229">
        <v>0</v>
      </c>
      <c r="S456" s="229">
        <v>0.62847222222222221</v>
      </c>
      <c r="T456" s="1" t="s">
        <v>707</v>
      </c>
      <c r="U456" s="1" t="s">
        <v>196</v>
      </c>
      <c r="V456" s="1" t="s">
        <v>196</v>
      </c>
      <c r="W456" s="1" t="s">
        <v>196</v>
      </c>
      <c r="X456" s="1" t="s">
        <v>196</v>
      </c>
      <c r="Y456" s="1" t="s">
        <v>196</v>
      </c>
      <c r="Z456" s="1" t="s">
        <v>196</v>
      </c>
      <c r="AA456" s="1" t="s">
        <v>742</v>
      </c>
      <c r="AB456" s="1" t="s">
        <v>737</v>
      </c>
      <c r="AC456" s="1" t="s">
        <v>751</v>
      </c>
      <c r="AD456" s="1" t="s">
        <v>737</v>
      </c>
      <c r="AE456" s="1" t="s">
        <v>878</v>
      </c>
      <c r="AF456" s="1" t="s">
        <v>276</v>
      </c>
      <c r="AG456" s="1" t="s">
        <v>196</v>
      </c>
      <c r="AH456" s="1" t="s">
        <v>105</v>
      </c>
      <c r="AI456" s="1" t="s">
        <v>807</v>
      </c>
      <c r="AJ456" s="1" t="s">
        <v>276</v>
      </c>
      <c r="AK456" s="1" t="s">
        <v>196</v>
      </c>
      <c r="AL456" s="1" t="s">
        <v>122</v>
      </c>
      <c r="AM456" s="1">
        <v>300</v>
      </c>
      <c r="AN456" s="1">
        <v>300</v>
      </c>
      <c r="AO456" s="1">
        <v>300</v>
      </c>
      <c r="AP456" s="1">
        <v>300</v>
      </c>
      <c r="AQ456" s="1">
        <v>300</v>
      </c>
      <c r="AR456" s="228">
        <v>46188</v>
      </c>
      <c r="AS456" s="228">
        <v>46198</v>
      </c>
      <c r="AT456" s="228">
        <v>46190</v>
      </c>
      <c r="AU456" s="228">
        <v>46190</v>
      </c>
      <c r="AV456" s="1" t="s">
        <v>2054</v>
      </c>
      <c r="AW456" s="1" t="s">
        <v>196</v>
      </c>
      <c r="AX456" s="1" t="s">
        <v>196</v>
      </c>
      <c r="AY456" s="1" t="s">
        <v>710</v>
      </c>
      <c r="AZ456" s="1" t="s">
        <v>711</v>
      </c>
      <c r="BA456" s="1" t="s">
        <v>196</v>
      </c>
      <c r="BB456" s="228">
        <v>46198</v>
      </c>
      <c r="BC456" s="228">
        <v>46198</v>
      </c>
      <c r="BD456" s="1" t="s">
        <v>712</v>
      </c>
      <c r="BE456" s="228">
        <v>46190</v>
      </c>
      <c r="BF456" s="1" t="s">
        <v>712</v>
      </c>
      <c r="BG456" s="228">
        <v>46191</v>
      </c>
      <c r="BH456" s="1">
        <v>300</v>
      </c>
      <c r="BI456" s="1">
        <v>300</v>
      </c>
      <c r="BJ456" s="1" t="s">
        <v>879</v>
      </c>
      <c r="BK456" s="1" t="s">
        <v>196</v>
      </c>
      <c r="BL456" s="1" t="s">
        <v>196</v>
      </c>
      <c r="BM456" s="1" t="s">
        <v>196</v>
      </c>
      <c r="BN456" s="1" t="s">
        <v>196</v>
      </c>
      <c r="BO456" s="1" t="s">
        <v>196</v>
      </c>
      <c r="BP456" s="1" t="s">
        <v>196</v>
      </c>
      <c r="BQ456" s="1" t="s">
        <v>196</v>
      </c>
      <c r="BR456" s="1" t="s">
        <v>196</v>
      </c>
      <c r="BS456" s="1" t="s">
        <v>196</v>
      </c>
      <c r="BT456" s="1" t="s">
        <v>878</v>
      </c>
      <c r="BU456" s="1" t="s">
        <v>196</v>
      </c>
      <c r="BV456" s="1" t="s">
        <v>196</v>
      </c>
      <c r="BW456" s="1" t="s">
        <v>196</v>
      </c>
      <c r="BX456" s="1" t="s">
        <v>196</v>
      </c>
      <c r="BY456" s="1" t="s">
        <v>196</v>
      </c>
      <c r="BZ456" s="1" t="s">
        <v>196</v>
      </c>
      <c r="CA456" s="1" t="s">
        <v>196</v>
      </c>
      <c r="CB456" s="1" t="s">
        <v>196</v>
      </c>
      <c r="CC456" s="1" t="s">
        <v>196</v>
      </c>
      <c r="CD456" s="1" t="s">
        <v>809</v>
      </c>
      <c r="CE456" s="1" t="s">
        <v>196</v>
      </c>
      <c r="CF456" s="1" t="s">
        <v>196</v>
      </c>
      <c r="CG456" s="1" t="s">
        <v>196</v>
      </c>
      <c r="CH456" s="1" t="s">
        <v>196</v>
      </c>
      <c r="CI456" s="1" t="s">
        <v>196</v>
      </c>
      <c r="CJ456" s="1" t="s">
        <v>196</v>
      </c>
      <c r="CK456" s="1" t="s">
        <v>196</v>
      </c>
      <c r="CL456" s="1" t="s">
        <v>196</v>
      </c>
      <c r="CM456" s="1" t="s">
        <v>196</v>
      </c>
      <c r="CN456" s="1" t="s">
        <v>807</v>
      </c>
      <c r="CO456" s="1" t="s">
        <v>196</v>
      </c>
      <c r="CP456" s="1" t="s">
        <v>196</v>
      </c>
      <c r="CQ456" s="1" t="s">
        <v>196</v>
      </c>
      <c r="CR456" s="1" t="s">
        <v>196</v>
      </c>
      <c r="CS456" s="1" t="s">
        <v>196</v>
      </c>
      <c r="CT456" s="1" t="s">
        <v>196</v>
      </c>
      <c r="CU456" s="1" t="s">
        <v>196</v>
      </c>
      <c r="CV456" s="1" t="s">
        <v>196</v>
      </c>
      <c r="CW456" s="1" t="s">
        <v>196</v>
      </c>
      <c r="CX456" s="1" t="s">
        <v>3221</v>
      </c>
      <c r="CY456" s="1" t="s">
        <v>3222</v>
      </c>
      <c r="CZ456" s="1" t="s">
        <v>3222</v>
      </c>
      <c r="DA456" s="1" t="s">
        <v>3278</v>
      </c>
      <c r="DB456" s="1" t="s">
        <v>3279</v>
      </c>
      <c r="DC456" s="1" t="s">
        <v>737</v>
      </c>
      <c r="DD456" s="1" t="s">
        <v>742</v>
      </c>
      <c r="DE456" s="1" t="s">
        <v>707</v>
      </c>
      <c r="DF456" s="1" t="s">
        <v>788</v>
      </c>
      <c r="DG456" s="1" t="s">
        <v>789</v>
      </c>
    </row>
    <row r="457" spans="1:111">
      <c r="A457" s="232" t="s">
        <v>4537</v>
      </c>
      <c r="B457" s="1" t="s">
        <v>699</v>
      </c>
      <c r="C457" s="1" t="s">
        <v>700</v>
      </c>
      <c r="D457" s="1" t="s">
        <v>818</v>
      </c>
      <c r="E457" s="1" t="s">
        <v>819</v>
      </c>
      <c r="F457" s="1" t="s">
        <v>783</v>
      </c>
      <c r="G457" s="1" t="s">
        <v>42</v>
      </c>
      <c r="H457" s="228">
        <v>46190</v>
      </c>
      <c r="I457" s="1" t="s">
        <v>310</v>
      </c>
      <c r="J457" s="1" t="s">
        <v>4138</v>
      </c>
      <c r="K457" s="1" t="s">
        <v>4139</v>
      </c>
      <c r="L457" s="1" t="s">
        <v>713</v>
      </c>
      <c r="M457" s="1" t="s">
        <v>714</v>
      </c>
      <c r="N457" s="1" t="s">
        <v>196</v>
      </c>
      <c r="O457" s="1" t="s">
        <v>196</v>
      </c>
      <c r="P457" s="1" t="s">
        <v>196</v>
      </c>
      <c r="Q457" s="1" t="s">
        <v>196</v>
      </c>
      <c r="R457" s="229">
        <v>0</v>
      </c>
      <c r="S457" s="229">
        <v>0.70833333333333337</v>
      </c>
      <c r="T457" s="1" t="s">
        <v>707</v>
      </c>
      <c r="U457" s="1" t="s">
        <v>196</v>
      </c>
      <c r="V457" s="1" t="s">
        <v>196</v>
      </c>
      <c r="W457" s="1" t="s">
        <v>196</v>
      </c>
      <c r="X457" s="1" t="s">
        <v>196</v>
      </c>
      <c r="Y457" s="1" t="s">
        <v>196</v>
      </c>
      <c r="Z457" s="1" t="s">
        <v>196</v>
      </c>
      <c r="AA457" s="1" t="s">
        <v>707</v>
      </c>
      <c r="AB457" s="1" t="s">
        <v>708</v>
      </c>
      <c r="AC457" s="1" t="s">
        <v>843</v>
      </c>
      <c r="AD457" s="1" t="s">
        <v>2072</v>
      </c>
      <c r="AE457" s="1" t="s">
        <v>4140</v>
      </c>
      <c r="AF457" s="1" t="s">
        <v>276</v>
      </c>
      <c r="AG457" s="1" t="s">
        <v>13</v>
      </c>
      <c r="AH457" s="1" t="s">
        <v>14</v>
      </c>
      <c r="AI457" s="1" t="s">
        <v>4141</v>
      </c>
      <c r="AJ457" s="1" t="s">
        <v>276</v>
      </c>
      <c r="AK457" s="1" t="s">
        <v>13</v>
      </c>
      <c r="AL457" s="1" t="s">
        <v>14</v>
      </c>
      <c r="AM457" s="1">
        <v>4600</v>
      </c>
      <c r="AN457" s="1">
        <v>4600</v>
      </c>
      <c r="AO457" s="1">
        <v>4000</v>
      </c>
      <c r="AP457" s="1">
        <v>1200</v>
      </c>
      <c r="AQ457" s="1">
        <v>1200</v>
      </c>
      <c r="AR457" s="228">
        <v>46189</v>
      </c>
      <c r="AS457" s="228">
        <v>46192</v>
      </c>
      <c r="AT457" s="228">
        <v>46190</v>
      </c>
      <c r="AU457" s="228">
        <v>46191</v>
      </c>
      <c r="AV457" s="1" t="s">
        <v>42</v>
      </c>
      <c r="AW457" s="1" t="s">
        <v>196</v>
      </c>
      <c r="AX457" s="1" t="s">
        <v>196</v>
      </c>
      <c r="AY457" s="1" t="s">
        <v>710</v>
      </c>
      <c r="AZ457" s="1" t="s">
        <v>711</v>
      </c>
      <c r="BA457" s="1" t="s">
        <v>196</v>
      </c>
      <c r="BB457" s="228">
        <v>46192</v>
      </c>
      <c r="BC457" s="228">
        <v>46192</v>
      </c>
      <c r="BD457" s="1" t="s">
        <v>712</v>
      </c>
      <c r="BE457" s="228">
        <v>46191</v>
      </c>
      <c r="BF457" s="1" t="s">
        <v>712</v>
      </c>
      <c r="BG457" s="228">
        <v>46191</v>
      </c>
      <c r="BH457" s="1">
        <v>1800</v>
      </c>
      <c r="BI457" s="1">
        <v>1800</v>
      </c>
      <c r="BJ457" s="1" t="s">
        <v>1937</v>
      </c>
      <c r="BK457" s="1" t="s">
        <v>196</v>
      </c>
      <c r="BL457" s="1" t="s">
        <v>196</v>
      </c>
      <c r="BM457" s="1" t="s">
        <v>196</v>
      </c>
      <c r="BN457" s="1" t="s">
        <v>196</v>
      </c>
      <c r="BO457" s="1" t="s">
        <v>196</v>
      </c>
      <c r="BP457" s="1" t="s">
        <v>196</v>
      </c>
      <c r="BQ457" s="1" t="s">
        <v>196</v>
      </c>
      <c r="BR457" s="1" t="s">
        <v>196</v>
      </c>
      <c r="BS457" s="1" t="s">
        <v>196</v>
      </c>
      <c r="BT457" s="1" t="s">
        <v>4140</v>
      </c>
      <c r="BU457" s="1" t="s">
        <v>196</v>
      </c>
      <c r="BV457" s="1" t="s">
        <v>196</v>
      </c>
      <c r="BW457" s="1" t="s">
        <v>196</v>
      </c>
      <c r="BX457" s="1" t="s">
        <v>196</v>
      </c>
      <c r="BY457" s="1" t="s">
        <v>196</v>
      </c>
      <c r="BZ457" s="1" t="s">
        <v>196</v>
      </c>
      <c r="CA457" s="1" t="s">
        <v>196</v>
      </c>
      <c r="CB457" s="1" t="s">
        <v>196</v>
      </c>
      <c r="CC457" s="1" t="s">
        <v>196</v>
      </c>
      <c r="CD457" s="1" t="s">
        <v>1938</v>
      </c>
      <c r="CE457" s="1" t="s">
        <v>196</v>
      </c>
      <c r="CF457" s="1" t="s">
        <v>196</v>
      </c>
      <c r="CG457" s="1" t="s">
        <v>196</v>
      </c>
      <c r="CH457" s="1" t="s">
        <v>196</v>
      </c>
      <c r="CI457" s="1" t="s">
        <v>196</v>
      </c>
      <c r="CJ457" s="1" t="s">
        <v>196</v>
      </c>
      <c r="CK457" s="1" t="s">
        <v>196</v>
      </c>
      <c r="CL457" s="1" t="s">
        <v>196</v>
      </c>
      <c r="CM457" s="1" t="s">
        <v>196</v>
      </c>
      <c r="CN457" s="1" t="s">
        <v>4141</v>
      </c>
      <c r="CO457" s="1" t="s">
        <v>196</v>
      </c>
      <c r="CP457" s="1" t="s">
        <v>196</v>
      </c>
      <c r="CQ457" s="1" t="s">
        <v>196</v>
      </c>
      <c r="CR457" s="1" t="s">
        <v>196</v>
      </c>
      <c r="CS457" s="1" t="s">
        <v>196</v>
      </c>
      <c r="CT457" s="1" t="s">
        <v>196</v>
      </c>
      <c r="CU457" s="1" t="s">
        <v>196</v>
      </c>
      <c r="CV457" s="1" t="s">
        <v>196</v>
      </c>
      <c r="CW457" s="1" t="s">
        <v>196</v>
      </c>
      <c r="CX457" s="1" t="s">
        <v>3221</v>
      </c>
      <c r="CY457" s="1" t="s">
        <v>3222</v>
      </c>
      <c r="CZ457" s="1" t="s">
        <v>3222</v>
      </c>
      <c r="DA457" s="1" t="s">
        <v>3226</v>
      </c>
      <c r="DB457" s="1" t="s">
        <v>3224</v>
      </c>
      <c r="DC457" s="1" t="s">
        <v>708</v>
      </c>
      <c r="DD457" s="1" t="s">
        <v>707</v>
      </c>
      <c r="DE457" s="1" t="s">
        <v>707</v>
      </c>
      <c r="DF457" s="1" t="s">
        <v>713</v>
      </c>
      <c r="DG457" s="1" t="s">
        <v>714</v>
      </c>
    </row>
    <row r="458" spans="1:111">
      <c r="A458" s="232" t="s">
        <v>4537</v>
      </c>
      <c r="B458" s="1" t="s">
        <v>699</v>
      </c>
      <c r="C458" s="1" t="s">
        <v>700</v>
      </c>
      <c r="D458" s="1" t="s">
        <v>818</v>
      </c>
      <c r="E458" s="1" t="s">
        <v>819</v>
      </c>
      <c r="F458" s="1" t="s">
        <v>783</v>
      </c>
      <c r="G458" s="1" t="s">
        <v>42</v>
      </c>
      <c r="H458" s="228">
        <v>46190</v>
      </c>
      <c r="I458" s="1" t="s">
        <v>311</v>
      </c>
      <c r="J458" s="1" t="s">
        <v>4142</v>
      </c>
      <c r="K458" s="1" t="s">
        <v>4143</v>
      </c>
      <c r="L458" s="1" t="s">
        <v>788</v>
      </c>
      <c r="M458" s="1" t="s">
        <v>789</v>
      </c>
      <c r="N458" s="1" t="s">
        <v>776</v>
      </c>
      <c r="O458" s="1" t="s">
        <v>777</v>
      </c>
      <c r="P458" s="1" t="s">
        <v>196</v>
      </c>
      <c r="Q458" s="1" t="s">
        <v>196</v>
      </c>
      <c r="R458" s="229">
        <v>0</v>
      </c>
      <c r="S458" s="229">
        <v>0.5</v>
      </c>
      <c r="T458" s="1" t="s">
        <v>707</v>
      </c>
      <c r="U458" s="1" t="s">
        <v>196</v>
      </c>
      <c r="V458" s="1" t="s">
        <v>196</v>
      </c>
      <c r="W458" s="1" t="s">
        <v>196</v>
      </c>
      <c r="X458" s="1" t="s">
        <v>196</v>
      </c>
      <c r="Y458" s="1" t="s">
        <v>196</v>
      </c>
      <c r="Z458" s="1" t="s">
        <v>196</v>
      </c>
      <c r="AA458" s="1" t="s">
        <v>726</v>
      </c>
      <c r="AB458" s="1" t="s">
        <v>707</v>
      </c>
      <c r="AC458" s="1" t="s">
        <v>715</v>
      </c>
      <c r="AD458" s="1" t="s">
        <v>4144</v>
      </c>
      <c r="AE458" s="1" t="s">
        <v>2073</v>
      </c>
      <c r="AF458" s="1" t="s">
        <v>276</v>
      </c>
      <c r="AG458" s="1" t="s">
        <v>196</v>
      </c>
      <c r="AH458" s="1" t="s">
        <v>14</v>
      </c>
      <c r="AI458" s="1" t="s">
        <v>4145</v>
      </c>
      <c r="AJ458" s="1" t="s">
        <v>276</v>
      </c>
      <c r="AK458" s="1" t="s">
        <v>196</v>
      </c>
      <c r="AL458" s="1" t="s">
        <v>14</v>
      </c>
      <c r="AM458" s="1">
        <v>1800</v>
      </c>
      <c r="AN458" s="1">
        <v>1800</v>
      </c>
      <c r="AO458" s="1">
        <v>1800</v>
      </c>
      <c r="AP458" s="1">
        <v>1800</v>
      </c>
      <c r="AQ458" s="1">
        <v>1800</v>
      </c>
      <c r="AR458" s="228">
        <v>46188</v>
      </c>
      <c r="AS458" s="228">
        <v>46192</v>
      </c>
      <c r="AT458" s="228">
        <v>46190</v>
      </c>
      <c r="AU458" s="228">
        <v>46190</v>
      </c>
      <c r="AV458" s="1" t="s">
        <v>42</v>
      </c>
      <c r="AW458" s="1" t="s">
        <v>196</v>
      </c>
      <c r="AX458" s="1" t="s">
        <v>196</v>
      </c>
      <c r="AY458" s="1" t="s">
        <v>710</v>
      </c>
      <c r="AZ458" s="1" t="s">
        <v>711</v>
      </c>
      <c r="BA458" s="1" t="s">
        <v>196</v>
      </c>
      <c r="BB458" s="228">
        <v>46192</v>
      </c>
      <c r="BC458" s="228">
        <v>46192</v>
      </c>
      <c r="BD458" s="1" t="s">
        <v>712</v>
      </c>
      <c r="BE458" s="228">
        <v>46190</v>
      </c>
      <c r="BF458" s="1" t="s">
        <v>712</v>
      </c>
      <c r="BG458" s="228">
        <v>46190</v>
      </c>
      <c r="BH458" s="1">
        <v>1800</v>
      </c>
      <c r="BI458" s="1">
        <v>1800</v>
      </c>
      <c r="BJ458" s="1" t="s">
        <v>1853</v>
      </c>
      <c r="BK458" s="1" t="s">
        <v>196</v>
      </c>
      <c r="BL458" s="1" t="s">
        <v>196</v>
      </c>
      <c r="BM458" s="1" t="s">
        <v>196</v>
      </c>
      <c r="BN458" s="1" t="s">
        <v>196</v>
      </c>
      <c r="BO458" s="1" t="s">
        <v>196</v>
      </c>
      <c r="BP458" s="1" t="s">
        <v>196</v>
      </c>
      <c r="BQ458" s="1" t="s">
        <v>196</v>
      </c>
      <c r="BR458" s="1" t="s">
        <v>196</v>
      </c>
      <c r="BS458" s="1" t="s">
        <v>196</v>
      </c>
      <c r="BT458" s="1" t="s">
        <v>2073</v>
      </c>
      <c r="BU458" s="1" t="s">
        <v>196</v>
      </c>
      <c r="BV458" s="1" t="s">
        <v>196</v>
      </c>
      <c r="BW458" s="1" t="s">
        <v>196</v>
      </c>
      <c r="BX458" s="1" t="s">
        <v>196</v>
      </c>
      <c r="BY458" s="1" t="s">
        <v>196</v>
      </c>
      <c r="BZ458" s="1" t="s">
        <v>196</v>
      </c>
      <c r="CA458" s="1" t="s">
        <v>196</v>
      </c>
      <c r="CB458" s="1" t="s">
        <v>196</v>
      </c>
      <c r="CC458" s="1" t="s">
        <v>196</v>
      </c>
      <c r="CD458" s="1" t="s">
        <v>1862</v>
      </c>
      <c r="CE458" s="1" t="s">
        <v>196</v>
      </c>
      <c r="CF458" s="1" t="s">
        <v>196</v>
      </c>
      <c r="CG458" s="1" t="s">
        <v>196</v>
      </c>
      <c r="CH458" s="1" t="s">
        <v>196</v>
      </c>
      <c r="CI458" s="1" t="s">
        <v>196</v>
      </c>
      <c r="CJ458" s="1" t="s">
        <v>196</v>
      </c>
      <c r="CK458" s="1" t="s">
        <v>196</v>
      </c>
      <c r="CL458" s="1" t="s">
        <v>196</v>
      </c>
      <c r="CM458" s="1" t="s">
        <v>196</v>
      </c>
      <c r="CN458" s="1" t="s">
        <v>4145</v>
      </c>
      <c r="CO458" s="1" t="s">
        <v>196</v>
      </c>
      <c r="CP458" s="1" t="s">
        <v>196</v>
      </c>
      <c r="CQ458" s="1" t="s">
        <v>196</v>
      </c>
      <c r="CR458" s="1" t="s">
        <v>196</v>
      </c>
      <c r="CS458" s="1" t="s">
        <v>196</v>
      </c>
      <c r="CT458" s="1" t="s">
        <v>196</v>
      </c>
      <c r="CU458" s="1" t="s">
        <v>196</v>
      </c>
      <c r="CV458" s="1" t="s">
        <v>196</v>
      </c>
      <c r="CW458" s="1" t="s">
        <v>196</v>
      </c>
      <c r="CX458" s="1" t="s">
        <v>3221</v>
      </c>
      <c r="CY458" s="1" t="s">
        <v>3222</v>
      </c>
      <c r="CZ458" s="1" t="s">
        <v>3222</v>
      </c>
      <c r="DA458" s="1" t="s">
        <v>3225</v>
      </c>
      <c r="DB458" s="1" t="s">
        <v>3226</v>
      </c>
      <c r="DC458" s="1" t="s">
        <v>707</v>
      </c>
      <c r="DD458" s="1" t="s">
        <v>726</v>
      </c>
      <c r="DE458" s="1" t="s">
        <v>707</v>
      </c>
      <c r="DF458" s="1" t="s">
        <v>788</v>
      </c>
      <c r="DG458" s="1" t="s">
        <v>789</v>
      </c>
    </row>
    <row r="459" spans="1:111">
      <c r="A459" s="232" t="s">
        <v>4537</v>
      </c>
      <c r="B459" s="1" t="s">
        <v>699</v>
      </c>
      <c r="C459" s="1" t="s">
        <v>700</v>
      </c>
      <c r="D459" s="1" t="s">
        <v>818</v>
      </c>
      <c r="E459" s="1" t="s">
        <v>819</v>
      </c>
      <c r="F459" s="1" t="s">
        <v>783</v>
      </c>
      <c r="G459" s="1" t="s">
        <v>42</v>
      </c>
      <c r="H459" s="228">
        <v>46190</v>
      </c>
      <c r="I459" s="1" t="s">
        <v>2040</v>
      </c>
      <c r="J459" s="1" t="s">
        <v>4102</v>
      </c>
      <c r="K459" s="1" t="s">
        <v>4146</v>
      </c>
      <c r="L459" s="1" t="s">
        <v>788</v>
      </c>
      <c r="M459" s="1" t="s">
        <v>789</v>
      </c>
      <c r="N459" s="1" t="s">
        <v>776</v>
      </c>
      <c r="O459" s="1" t="s">
        <v>777</v>
      </c>
      <c r="P459" s="1" t="s">
        <v>196</v>
      </c>
      <c r="Q459" s="1" t="s">
        <v>196</v>
      </c>
      <c r="R459" s="229">
        <v>0</v>
      </c>
      <c r="S459" s="229">
        <v>0.70833333333333337</v>
      </c>
      <c r="T459" s="1" t="s">
        <v>707</v>
      </c>
      <c r="U459" s="1" t="s">
        <v>196</v>
      </c>
      <c r="V459" s="1" t="s">
        <v>196</v>
      </c>
      <c r="W459" s="1" t="s">
        <v>196</v>
      </c>
      <c r="X459" s="1" t="s">
        <v>196</v>
      </c>
      <c r="Y459" s="1" t="s">
        <v>196</v>
      </c>
      <c r="Z459" s="1" t="s">
        <v>196</v>
      </c>
      <c r="AA459" s="1" t="s">
        <v>707</v>
      </c>
      <c r="AB459" s="1" t="s">
        <v>707</v>
      </c>
      <c r="AC459" s="1" t="s">
        <v>707</v>
      </c>
      <c r="AD459" s="1" t="s">
        <v>707</v>
      </c>
      <c r="AE459" s="1" t="s">
        <v>196</v>
      </c>
      <c r="AF459" s="1" t="s">
        <v>196</v>
      </c>
      <c r="AG459" s="1" t="s">
        <v>196</v>
      </c>
      <c r="AH459" s="1" t="s">
        <v>196</v>
      </c>
      <c r="AI459" s="1" t="s">
        <v>4105</v>
      </c>
      <c r="AJ459" s="1" t="s">
        <v>276</v>
      </c>
      <c r="AK459" s="1" t="s">
        <v>196</v>
      </c>
      <c r="AL459" s="1" t="s">
        <v>122</v>
      </c>
      <c r="AM459" s="1">
        <v>310</v>
      </c>
      <c r="AN459" s="1">
        <v>317</v>
      </c>
      <c r="AO459" s="1">
        <v>0</v>
      </c>
      <c r="AP459" s="1">
        <v>317</v>
      </c>
      <c r="AQ459" s="1">
        <v>310</v>
      </c>
      <c r="AR459" s="228">
        <v>46188</v>
      </c>
      <c r="AS459" s="228">
        <v>46190</v>
      </c>
      <c r="AT459" s="228">
        <v>46189</v>
      </c>
      <c r="AU459" s="228">
        <v>46189</v>
      </c>
      <c r="AV459" s="1" t="s">
        <v>1516</v>
      </c>
      <c r="AW459" s="1" t="s">
        <v>196</v>
      </c>
      <c r="AX459" s="1" t="s">
        <v>196</v>
      </c>
      <c r="AY459" s="1" t="s">
        <v>710</v>
      </c>
      <c r="AZ459" s="1" t="s">
        <v>711</v>
      </c>
      <c r="BA459" s="1" t="s">
        <v>196</v>
      </c>
      <c r="BB459" s="228">
        <v>46190</v>
      </c>
      <c r="BC459" s="228">
        <v>46190</v>
      </c>
      <c r="BD459" s="1" t="s">
        <v>712</v>
      </c>
      <c r="BE459" s="228">
        <v>46190</v>
      </c>
      <c r="BF459" s="1" t="s">
        <v>712</v>
      </c>
      <c r="BG459" s="228">
        <v>46189</v>
      </c>
      <c r="BH459" s="1">
        <v>317</v>
      </c>
      <c r="BI459" s="1">
        <v>310</v>
      </c>
      <c r="BJ459" s="1" t="s">
        <v>4106</v>
      </c>
      <c r="BK459" s="1" t="s">
        <v>4107</v>
      </c>
      <c r="BL459" s="1" t="s">
        <v>4108</v>
      </c>
      <c r="BM459" s="1" t="s">
        <v>196</v>
      </c>
      <c r="BN459" s="1" t="s">
        <v>196</v>
      </c>
      <c r="BO459" s="1" t="s">
        <v>196</v>
      </c>
      <c r="BP459" s="1" t="s">
        <v>196</v>
      </c>
      <c r="BQ459" s="1" t="s">
        <v>196</v>
      </c>
      <c r="BR459" s="1" t="s">
        <v>196</v>
      </c>
      <c r="BS459" s="1" t="s">
        <v>196</v>
      </c>
      <c r="BT459" s="1" t="s">
        <v>4109</v>
      </c>
      <c r="BU459" s="1" t="s">
        <v>4110</v>
      </c>
      <c r="BV459" s="1" t="s">
        <v>4111</v>
      </c>
      <c r="BW459" s="1" t="s">
        <v>196</v>
      </c>
      <c r="BX459" s="1" t="s">
        <v>196</v>
      </c>
      <c r="BY459" s="1" t="s">
        <v>196</v>
      </c>
      <c r="BZ459" s="1" t="s">
        <v>196</v>
      </c>
      <c r="CA459" s="1" t="s">
        <v>196</v>
      </c>
      <c r="CB459" s="1" t="s">
        <v>196</v>
      </c>
      <c r="CC459" s="1" t="s">
        <v>196</v>
      </c>
      <c r="CD459" s="1" t="s">
        <v>2064</v>
      </c>
      <c r="CE459" s="1" t="s">
        <v>196</v>
      </c>
      <c r="CF459" s="1" t="s">
        <v>196</v>
      </c>
      <c r="CG459" s="1" t="s">
        <v>196</v>
      </c>
      <c r="CH459" s="1" t="s">
        <v>196</v>
      </c>
      <c r="CI459" s="1" t="s">
        <v>196</v>
      </c>
      <c r="CJ459" s="1" t="s">
        <v>196</v>
      </c>
      <c r="CK459" s="1" t="s">
        <v>196</v>
      </c>
      <c r="CL459" s="1" t="s">
        <v>196</v>
      </c>
      <c r="CM459" s="1" t="s">
        <v>196</v>
      </c>
      <c r="CN459" s="1" t="s">
        <v>4105</v>
      </c>
      <c r="CO459" s="1" t="s">
        <v>196</v>
      </c>
      <c r="CP459" s="1" t="s">
        <v>196</v>
      </c>
      <c r="CQ459" s="1" t="s">
        <v>196</v>
      </c>
      <c r="CR459" s="1" t="s">
        <v>196</v>
      </c>
      <c r="CS459" s="1" t="s">
        <v>196</v>
      </c>
      <c r="CT459" s="1" t="s">
        <v>196</v>
      </c>
      <c r="CU459" s="1" t="s">
        <v>196</v>
      </c>
      <c r="CV459" s="1" t="s">
        <v>196</v>
      </c>
      <c r="CW459" s="1" t="s">
        <v>196</v>
      </c>
      <c r="CX459" s="1" t="s">
        <v>3221</v>
      </c>
      <c r="CY459" s="1" t="s">
        <v>3222</v>
      </c>
      <c r="CZ459" s="1" t="s">
        <v>3222</v>
      </c>
      <c r="DA459" s="1" t="s">
        <v>3224</v>
      </c>
      <c r="DB459" s="1" t="s">
        <v>3224</v>
      </c>
      <c r="DC459" s="1" t="s">
        <v>707</v>
      </c>
      <c r="DD459" s="1" t="s">
        <v>707</v>
      </c>
      <c r="DE459" s="1" t="s">
        <v>707</v>
      </c>
      <c r="DF459" s="1" t="s">
        <v>788</v>
      </c>
      <c r="DG459" s="1" t="s">
        <v>789</v>
      </c>
    </row>
    <row r="460" spans="1:111">
      <c r="A460" s="232" t="s">
        <v>4537</v>
      </c>
      <c r="B460" s="1" t="s">
        <v>699</v>
      </c>
      <c r="C460" s="1" t="s">
        <v>700</v>
      </c>
      <c r="D460" s="1" t="s">
        <v>818</v>
      </c>
      <c r="E460" s="1" t="s">
        <v>819</v>
      </c>
      <c r="F460" s="1" t="s">
        <v>783</v>
      </c>
      <c r="G460" s="1" t="s">
        <v>42</v>
      </c>
      <c r="H460" s="228">
        <v>46190</v>
      </c>
      <c r="I460" s="1" t="s">
        <v>2041</v>
      </c>
      <c r="J460" s="1" t="s">
        <v>4112</v>
      </c>
      <c r="K460" s="1" t="s">
        <v>4147</v>
      </c>
      <c r="L460" s="1" t="s">
        <v>788</v>
      </c>
      <c r="M460" s="1" t="s">
        <v>789</v>
      </c>
      <c r="N460" s="1" t="s">
        <v>776</v>
      </c>
      <c r="O460" s="1" t="s">
        <v>777</v>
      </c>
      <c r="P460" s="1" t="s">
        <v>196</v>
      </c>
      <c r="Q460" s="1" t="s">
        <v>196</v>
      </c>
      <c r="R460" s="229">
        <v>0</v>
      </c>
      <c r="S460" s="229">
        <v>0.70833333333333337</v>
      </c>
      <c r="T460" s="1" t="s">
        <v>707</v>
      </c>
      <c r="U460" s="1" t="s">
        <v>196</v>
      </c>
      <c r="V460" s="1" t="s">
        <v>196</v>
      </c>
      <c r="W460" s="1" t="s">
        <v>196</v>
      </c>
      <c r="X460" s="1" t="s">
        <v>196</v>
      </c>
      <c r="Y460" s="1" t="s">
        <v>196</v>
      </c>
      <c r="Z460" s="1" t="s">
        <v>196</v>
      </c>
      <c r="AA460" s="1" t="s">
        <v>707</v>
      </c>
      <c r="AB460" s="1" t="s">
        <v>707</v>
      </c>
      <c r="AC460" s="1" t="s">
        <v>707</v>
      </c>
      <c r="AD460" s="1" t="s">
        <v>707</v>
      </c>
      <c r="AE460" s="1" t="s">
        <v>196</v>
      </c>
      <c r="AF460" s="1" t="s">
        <v>196</v>
      </c>
      <c r="AG460" s="1" t="s">
        <v>196</v>
      </c>
      <c r="AH460" s="1" t="s">
        <v>196</v>
      </c>
      <c r="AI460" s="1" t="s">
        <v>4114</v>
      </c>
      <c r="AJ460" s="1" t="s">
        <v>276</v>
      </c>
      <c r="AK460" s="1" t="s">
        <v>196</v>
      </c>
      <c r="AL460" s="1" t="s">
        <v>122</v>
      </c>
      <c r="AM460" s="1">
        <v>300</v>
      </c>
      <c r="AN460" s="1">
        <v>300</v>
      </c>
      <c r="AO460" s="1">
        <v>0</v>
      </c>
      <c r="AP460" s="1">
        <v>300</v>
      </c>
      <c r="AQ460" s="1">
        <v>300</v>
      </c>
      <c r="AR460" s="228">
        <v>46188</v>
      </c>
      <c r="AS460" s="228">
        <v>46190</v>
      </c>
      <c r="AT460" s="228">
        <v>46188</v>
      </c>
      <c r="AU460" s="228">
        <v>46188</v>
      </c>
      <c r="AV460" s="1" t="s">
        <v>1516</v>
      </c>
      <c r="AW460" s="1" t="s">
        <v>196</v>
      </c>
      <c r="AX460" s="1" t="s">
        <v>196</v>
      </c>
      <c r="AY460" s="1" t="s">
        <v>710</v>
      </c>
      <c r="AZ460" s="1" t="s">
        <v>711</v>
      </c>
      <c r="BA460" s="1" t="s">
        <v>196</v>
      </c>
      <c r="BB460" s="228">
        <v>46190</v>
      </c>
      <c r="BC460" s="228">
        <v>46190</v>
      </c>
      <c r="BD460" s="1" t="s">
        <v>712</v>
      </c>
      <c r="BE460" s="228">
        <v>46190</v>
      </c>
      <c r="BF460" s="1" t="s">
        <v>712</v>
      </c>
      <c r="BG460" s="228">
        <v>46189</v>
      </c>
      <c r="BH460" s="1">
        <v>300</v>
      </c>
      <c r="BI460" s="1">
        <v>300</v>
      </c>
      <c r="BJ460" s="1" t="s">
        <v>4115</v>
      </c>
      <c r="BK460" s="1" t="s">
        <v>2065</v>
      </c>
      <c r="BL460" s="1" t="s">
        <v>196</v>
      </c>
      <c r="BM460" s="1" t="s">
        <v>196</v>
      </c>
      <c r="BN460" s="1" t="s">
        <v>196</v>
      </c>
      <c r="BO460" s="1" t="s">
        <v>196</v>
      </c>
      <c r="BP460" s="1" t="s">
        <v>196</v>
      </c>
      <c r="BQ460" s="1" t="s">
        <v>196</v>
      </c>
      <c r="BR460" s="1" t="s">
        <v>196</v>
      </c>
      <c r="BS460" s="1" t="s">
        <v>196</v>
      </c>
      <c r="BT460" s="1" t="s">
        <v>4116</v>
      </c>
      <c r="BU460" s="1" t="s">
        <v>2066</v>
      </c>
      <c r="BV460" s="1" t="s">
        <v>196</v>
      </c>
      <c r="BW460" s="1" t="s">
        <v>196</v>
      </c>
      <c r="BX460" s="1" t="s">
        <v>196</v>
      </c>
      <c r="BY460" s="1" t="s">
        <v>196</v>
      </c>
      <c r="BZ460" s="1" t="s">
        <v>196</v>
      </c>
      <c r="CA460" s="1" t="s">
        <v>196</v>
      </c>
      <c r="CB460" s="1" t="s">
        <v>196</v>
      </c>
      <c r="CC460" s="1" t="s">
        <v>196</v>
      </c>
      <c r="CD460" s="1" t="s">
        <v>2067</v>
      </c>
      <c r="CE460" s="1" t="s">
        <v>196</v>
      </c>
      <c r="CF460" s="1" t="s">
        <v>196</v>
      </c>
      <c r="CG460" s="1" t="s">
        <v>196</v>
      </c>
      <c r="CH460" s="1" t="s">
        <v>196</v>
      </c>
      <c r="CI460" s="1" t="s">
        <v>196</v>
      </c>
      <c r="CJ460" s="1" t="s">
        <v>196</v>
      </c>
      <c r="CK460" s="1" t="s">
        <v>196</v>
      </c>
      <c r="CL460" s="1" t="s">
        <v>196</v>
      </c>
      <c r="CM460" s="1" t="s">
        <v>196</v>
      </c>
      <c r="CN460" s="1" t="s">
        <v>4114</v>
      </c>
      <c r="CO460" s="1" t="s">
        <v>196</v>
      </c>
      <c r="CP460" s="1" t="s">
        <v>196</v>
      </c>
      <c r="CQ460" s="1" t="s">
        <v>196</v>
      </c>
      <c r="CR460" s="1" t="s">
        <v>196</v>
      </c>
      <c r="CS460" s="1" t="s">
        <v>196</v>
      </c>
      <c r="CT460" s="1" t="s">
        <v>196</v>
      </c>
      <c r="CU460" s="1" t="s">
        <v>196</v>
      </c>
      <c r="CV460" s="1" t="s">
        <v>196</v>
      </c>
      <c r="CW460" s="1" t="s">
        <v>196</v>
      </c>
      <c r="CX460" s="1" t="s">
        <v>3221</v>
      </c>
      <c r="CY460" s="1" t="s">
        <v>3222</v>
      </c>
      <c r="CZ460" s="1" t="s">
        <v>3222</v>
      </c>
      <c r="DA460" s="1" t="s">
        <v>3224</v>
      </c>
      <c r="DB460" s="1" t="s">
        <v>3224</v>
      </c>
      <c r="DC460" s="1" t="s">
        <v>707</v>
      </c>
      <c r="DD460" s="1" t="s">
        <v>707</v>
      </c>
      <c r="DE460" s="1" t="s">
        <v>707</v>
      </c>
      <c r="DF460" s="1" t="s">
        <v>788</v>
      </c>
      <c r="DG460" s="1" t="s">
        <v>789</v>
      </c>
    </row>
    <row r="461" spans="1:111">
      <c r="A461" s="232" t="s">
        <v>4537</v>
      </c>
      <c r="B461" s="1" t="s">
        <v>699</v>
      </c>
      <c r="C461" s="1" t="s">
        <v>700</v>
      </c>
      <c r="D461" s="1" t="s">
        <v>863</v>
      </c>
      <c r="E461" s="1" t="s">
        <v>864</v>
      </c>
      <c r="F461" s="1" t="s">
        <v>868</v>
      </c>
      <c r="G461" s="1" t="s">
        <v>168</v>
      </c>
      <c r="H461" s="228">
        <v>46190</v>
      </c>
      <c r="I461" s="1" t="s">
        <v>527</v>
      </c>
      <c r="J461" s="1" t="s">
        <v>4280</v>
      </c>
      <c r="K461" s="1" t="s">
        <v>4281</v>
      </c>
      <c r="L461" s="1" t="s">
        <v>713</v>
      </c>
      <c r="M461" s="1" t="s">
        <v>714</v>
      </c>
      <c r="N461" s="1" t="s">
        <v>716</v>
      </c>
      <c r="O461" s="1" t="s">
        <v>717</v>
      </c>
      <c r="P461" s="1" t="s">
        <v>196</v>
      </c>
      <c r="Q461" s="1" t="s">
        <v>196</v>
      </c>
      <c r="R461" s="229">
        <v>0</v>
      </c>
      <c r="S461" s="229">
        <v>0.70833333333333337</v>
      </c>
      <c r="T461" s="1" t="s">
        <v>707</v>
      </c>
      <c r="U461" s="1" t="s">
        <v>196</v>
      </c>
      <c r="V461" s="1" t="s">
        <v>196</v>
      </c>
      <c r="W461" s="1" t="s">
        <v>196</v>
      </c>
      <c r="X461" s="1" t="s">
        <v>196</v>
      </c>
      <c r="Y461" s="1" t="s">
        <v>196</v>
      </c>
      <c r="Z461" s="1" t="s">
        <v>196</v>
      </c>
      <c r="AA461" s="1" t="s">
        <v>744</v>
      </c>
      <c r="AB461" s="1" t="s">
        <v>707</v>
      </c>
      <c r="AC461" s="1" t="s">
        <v>3856</v>
      </c>
      <c r="AD461" s="1" t="s">
        <v>2080</v>
      </c>
      <c r="AE461" s="1" t="s">
        <v>1089</v>
      </c>
      <c r="AF461" s="1" t="s">
        <v>276</v>
      </c>
      <c r="AG461" s="1" t="s">
        <v>125</v>
      </c>
      <c r="AH461" s="1" t="s">
        <v>14</v>
      </c>
      <c r="AI461" s="1" t="s">
        <v>1090</v>
      </c>
      <c r="AJ461" s="1" t="s">
        <v>276</v>
      </c>
      <c r="AK461" s="1" t="s">
        <v>125</v>
      </c>
      <c r="AL461" s="1" t="s">
        <v>14</v>
      </c>
      <c r="AM461" s="1">
        <v>400</v>
      </c>
      <c r="AN461" s="1">
        <v>400</v>
      </c>
      <c r="AO461" s="1">
        <v>400</v>
      </c>
      <c r="AP461" s="1">
        <v>400</v>
      </c>
      <c r="AQ461" s="1">
        <v>400</v>
      </c>
      <c r="AR461" s="228">
        <v>46191</v>
      </c>
      <c r="AS461" s="228">
        <v>46198</v>
      </c>
      <c r="AT461" s="228">
        <v>46190</v>
      </c>
      <c r="AU461" s="228">
        <v>46190</v>
      </c>
      <c r="AV461" s="1" t="s">
        <v>168</v>
      </c>
      <c r="AW461" s="1" t="s">
        <v>196</v>
      </c>
      <c r="AX461" s="1" t="s">
        <v>196</v>
      </c>
      <c r="AY461" s="1" t="s">
        <v>710</v>
      </c>
      <c r="AZ461" s="1" t="s">
        <v>711</v>
      </c>
      <c r="BA461" s="1" t="s">
        <v>196</v>
      </c>
      <c r="BB461" s="228">
        <v>46198</v>
      </c>
      <c r="BC461" s="228">
        <v>46198</v>
      </c>
      <c r="BD461" s="1" t="s">
        <v>712</v>
      </c>
      <c r="BE461" s="228">
        <v>46190</v>
      </c>
      <c r="BF461" s="1" t="s">
        <v>712</v>
      </c>
      <c r="BG461" s="228">
        <v>46190</v>
      </c>
      <c r="BH461" s="1">
        <v>400</v>
      </c>
      <c r="BI461" s="1">
        <v>400</v>
      </c>
      <c r="BJ461" s="1" t="s">
        <v>1091</v>
      </c>
      <c r="BK461" s="1" t="s">
        <v>196</v>
      </c>
      <c r="BL461" s="1" t="s">
        <v>196</v>
      </c>
      <c r="BM461" s="1" t="s">
        <v>196</v>
      </c>
      <c r="BN461" s="1" t="s">
        <v>196</v>
      </c>
      <c r="BO461" s="1" t="s">
        <v>196</v>
      </c>
      <c r="BP461" s="1" t="s">
        <v>196</v>
      </c>
      <c r="BQ461" s="1" t="s">
        <v>196</v>
      </c>
      <c r="BR461" s="1" t="s">
        <v>196</v>
      </c>
      <c r="BS461" s="1" t="s">
        <v>196</v>
      </c>
      <c r="BT461" s="1" t="s">
        <v>1089</v>
      </c>
      <c r="BU461" s="1" t="s">
        <v>196</v>
      </c>
      <c r="BV461" s="1" t="s">
        <v>196</v>
      </c>
      <c r="BW461" s="1" t="s">
        <v>196</v>
      </c>
      <c r="BX461" s="1" t="s">
        <v>196</v>
      </c>
      <c r="BY461" s="1" t="s">
        <v>196</v>
      </c>
      <c r="BZ461" s="1" t="s">
        <v>196</v>
      </c>
      <c r="CA461" s="1" t="s">
        <v>196</v>
      </c>
      <c r="CB461" s="1" t="s">
        <v>196</v>
      </c>
      <c r="CC461" s="1" t="s">
        <v>196</v>
      </c>
      <c r="CD461" s="1" t="s">
        <v>1092</v>
      </c>
      <c r="CE461" s="1" t="s">
        <v>196</v>
      </c>
      <c r="CF461" s="1" t="s">
        <v>196</v>
      </c>
      <c r="CG461" s="1" t="s">
        <v>196</v>
      </c>
      <c r="CH461" s="1" t="s">
        <v>196</v>
      </c>
      <c r="CI461" s="1" t="s">
        <v>196</v>
      </c>
      <c r="CJ461" s="1" t="s">
        <v>196</v>
      </c>
      <c r="CK461" s="1" t="s">
        <v>196</v>
      </c>
      <c r="CL461" s="1" t="s">
        <v>196</v>
      </c>
      <c r="CM461" s="1" t="s">
        <v>196</v>
      </c>
      <c r="CN461" s="1" t="s">
        <v>1090</v>
      </c>
      <c r="CO461" s="1" t="s">
        <v>196</v>
      </c>
      <c r="CP461" s="1" t="s">
        <v>196</v>
      </c>
      <c r="CQ461" s="1" t="s">
        <v>196</v>
      </c>
      <c r="CR461" s="1" t="s">
        <v>196</v>
      </c>
      <c r="CS461" s="1" t="s">
        <v>196</v>
      </c>
      <c r="CT461" s="1" t="s">
        <v>196</v>
      </c>
      <c r="CU461" s="1" t="s">
        <v>196</v>
      </c>
      <c r="CV461" s="1" t="s">
        <v>196</v>
      </c>
      <c r="CW461" s="1" t="s">
        <v>196</v>
      </c>
      <c r="CX461" s="1" t="s">
        <v>3221</v>
      </c>
      <c r="CY461" s="1" t="s">
        <v>3222</v>
      </c>
      <c r="CZ461" s="1" t="s">
        <v>3222</v>
      </c>
      <c r="DA461" s="1" t="s">
        <v>4282</v>
      </c>
      <c r="DB461" s="1" t="s">
        <v>3224</v>
      </c>
      <c r="DC461" s="1" t="s">
        <v>707</v>
      </c>
      <c r="DD461" s="1" t="s">
        <v>744</v>
      </c>
      <c r="DE461" s="1" t="s">
        <v>707</v>
      </c>
      <c r="DF461" s="1" t="s">
        <v>713</v>
      </c>
      <c r="DG461" s="1" t="s">
        <v>714</v>
      </c>
    </row>
    <row r="462" spans="1:111">
      <c r="A462" s="232" t="s">
        <v>4537</v>
      </c>
      <c r="B462" s="1" t="s">
        <v>699</v>
      </c>
      <c r="C462" s="1" t="s">
        <v>700</v>
      </c>
      <c r="D462" s="1" t="s">
        <v>863</v>
      </c>
      <c r="E462" s="1" t="s">
        <v>864</v>
      </c>
      <c r="F462" s="1" t="s">
        <v>868</v>
      </c>
      <c r="G462" s="1" t="s">
        <v>168</v>
      </c>
      <c r="H462" s="228">
        <v>46190</v>
      </c>
      <c r="I462" s="1" t="s">
        <v>2044</v>
      </c>
      <c r="J462" s="1" t="s">
        <v>4283</v>
      </c>
      <c r="K462" s="1" t="s">
        <v>4284</v>
      </c>
      <c r="L462" s="1" t="s">
        <v>713</v>
      </c>
      <c r="M462" s="1" t="s">
        <v>714</v>
      </c>
      <c r="N462" s="1" t="s">
        <v>196</v>
      </c>
      <c r="O462" s="1" t="s">
        <v>196</v>
      </c>
      <c r="P462" s="1" t="s">
        <v>196</v>
      </c>
      <c r="Q462" s="1" t="s">
        <v>196</v>
      </c>
      <c r="R462" s="229">
        <v>0</v>
      </c>
      <c r="S462" s="229">
        <v>0.66736111111111107</v>
      </c>
      <c r="T462" s="1" t="s">
        <v>707</v>
      </c>
      <c r="U462" s="1" t="s">
        <v>196</v>
      </c>
      <c r="V462" s="1" t="s">
        <v>196</v>
      </c>
      <c r="W462" s="1" t="s">
        <v>196</v>
      </c>
      <c r="X462" s="1" t="s">
        <v>196</v>
      </c>
      <c r="Y462" s="1" t="s">
        <v>196</v>
      </c>
      <c r="Z462" s="1" t="s">
        <v>196</v>
      </c>
      <c r="AA462" s="1" t="s">
        <v>726</v>
      </c>
      <c r="AB462" s="1" t="s">
        <v>707</v>
      </c>
      <c r="AC462" s="1" t="s">
        <v>752</v>
      </c>
      <c r="AD462" s="1" t="s">
        <v>4285</v>
      </c>
      <c r="AE462" s="1" t="s">
        <v>1089</v>
      </c>
      <c r="AF462" s="1" t="s">
        <v>276</v>
      </c>
      <c r="AG462" s="1" t="s">
        <v>125</v>
      </c>
      <c r="AH462" s="1" t="s">
        <v>14</v>
      </c>
      <c r="AI462" s="1" t="s">
        <v>1090</v>
      </c>
      <c r="AJ462" s="1" t="s">
        <v>276</v>
      </c>
      <c r="AK462" s="1" t="s">
        <v>125</v>
      </c>
      <c r="AL462" s="1" t="s">
        <v>14</v>
      </c>
      <c r="AM462" s="1">
        <v>200</v>
      </c>
      <c r="AN462" s="1">
        <v>200</v>
      </c>
      <c r="AO462" s="1">
        <v>200</v>
      </c>
      <c r="AP462" s="1">
        <v>200</v>
      </c>
      <c r="AQ462" s="1">
        <v>200</v>
      </c>
      <c r="AR462" s="228">
        <v>46190</v>
      </c>
      <c r="AS462" s="228">
        <v>46191</v>
      </c>
      <c r="AT462" s="228">
        <v>46190</v>
      </c>
      <c r="AU462" s="228">
        <v>46190</v>
      </c>
      <c r="AV462" s="1" t="s">
        <v>168</v>
      </c>
      <c r="AW462" s="1" t="s">
        <v>196</v>
      </c>
      <c r="AX462" s="1" t="s">
        <v>196</v>
      </c>
      <c r="AY462" s="1" t="s">
        <v>710</v>
      </c>
      <c r="AZ462" s="1" t="s">
        <v>711</v>
      </c>
      <c r="BA462" s="1" t="s">
        <v>196</v>
      </c>
      <c r="BB462" s="228">
        <v>46191</v>
      </c>
      <c r="BC462" s="228">
        <v>46191</v>
      </c>
      <c r="BD462" s="1" t="s">
        <v>712</v>
      </c>
      <c r="BE462" s="228">
        <v>46190</v>
      </c>
      <c r="BF462" s="1" t="s">
        <v>712</v>
      </c>
      <c r="BG462" s="228">
        <v>46190</v>
      </c>
      <c r="BH462" s="1">
        <v>200</v>
      </c>
      <c r="BI462" s="1">
        <v>200</v>
      </c>
      <c r="BJ462" s="1" t="s">
        <v>2081</v>
      </c>
      <c r="BK462" s="1" t="s">
        <v>196</v>
      </c>
      <c r="BL462" s="1" t="s">
        <v>196</v>
      </c>
      <c r="BM462" s="1" t="s">
        <v>196</v>
      </c>
      <c r="BN462" s="1" t="s">
        <v>196</v>
      </c>
      <c r="BO462" s="1" t="s">
        <v>196</v>
      </c>
      <c r="BP462" s="1" t="s">
        <v>196</v>
      </c>
      <c r="BQ462" s="1" t="s">
        <v>196</v>
      </c>
      <c r="BR462" s="1" t="s">
        <v>196</v>
      </c>
      <c r="BS462" s="1" t="s">
        <v>196</v>
      </c>
      <c r="BT462" s="1" t="s">
        <v>1089</v>
      </c>
      <c r="BU462" s="1" t="s">
        <v>196</v>
      </c>
      <c r="BV462" s="1" t="s">
        <v>196</v>
      </c>
      <c r="BW462" s="1" t="s">
        <v>196</v>
      </c>
      <c r="BX462" s="1" t="s">
        <v>196</v>
      </c>
      <c r="BY462" s="1" t="s">
        <v>196</v>
      </c>
      <c r="BZ462" s="1" t="s">
        <v>196</v>
      </c>
      <c r="CA462" s="1" t="s">
        <v>196</v>
      </c>
      <c r="CB462" s="1" t="s">
        <v>196</v>
      </c>
      <c r="CC462" s="1" t="s">
        <v>196</v>
      </c>
      <c r="CD462" s="1" t="s">
        <v>1092</v>
      </c>
      <c r="CE462" s="1" t="s">
        <v>196</v>
      </c>
      <c r="CF462" s="1" t="s">
        <v>196</v>
      </c>
      <c r="CG462" s="1" t="s">
        <v>196</v>
      </c>
      <c r="CH462" s="1" t="s">
        <v>196</v>
      </c>
      <c r="CI462" s="1" t="s">
        <v>196</v>
      </c>
      <c r="CJ462" s="1" t="s">
        <v>196</v>
      </c>
      <c r="CK462" s="1" t="s">
        <v>196</v>
      </c>
      <c r="CL462" s="1" t="s">
        <v>196</v>
      </c>
      <c r="CM462" s="1" t="s">
        <v>196</v>
      </c>
      <c r="CN462" s="1" t="s">
        <v>1090</v>
      </c>
      <c r="CO462" s="1" t="s">
        <v>196</v>
      </c>
      <c r="CP462" s="1" t="s">
        <v>196</v>
      </c>
      <c r="CQ462" s="1" t="s">
        <v>196</v>
      </c>
      <c r="CR462" s="1" t="s">
        <v>196</v>
      </c>
      <c r="CS462" s="1" t="s">
        <v>196</v>
      </c>
      <c r="CT462" s="1" t="s">
        <v>196</v>
      </c>
      <c r="CU462" s="1" t="s">
        <v>196</v>
      </c>
      <c r="CV462" s="1" t="s">
        <v>196</v>
      </c>
      <c r="CW462" s="1" t="s">
        <v>196</v>
      </c>
      <c r="CX462" s="1" t="s">
        <v>3221</v>
      </c>
      <c r="CY462" s="1" t="s">
        <v>3222</v>
      </c>
      <c r="CZ462" s="1" t="s">
        <v>3222</v>
      </c>
      <c r="DA462" s="1" t="s">
        <v>3265</v>
      </c>
      <c r="DB462" s="1" t="s">
        <v>4282</v>
      </c>
      <c r="DC462" s="1" t="s">
        <v>707</v>
      </c>
      <c r="DD462" s="1" t="s">
        <v>726</v>
      </c>
      <c r="DE462" s="1" t="s">
        <v>707</v>
      </c>
      <c r="DF462" s="1" t="s">
        <v>713</v>
      </c>
      <c r="DG462" s="1" t="s">
        <v>714</v>
      </c>
    </row>
    <row r="463" spans="1:111">
      <c r="A463" s="232" t="s">
        <v>4537</v>
      </c>
      <c r="B463" s="1" t="s">
        <v>699</v>
      </c>
      <c r="C463" s="1" t="s">
        <v>700</v>
      </c>
      <c r="D463" s="1" t="s">
        <v>869</v>
      </c>
      <c r="E463" s="1" t="s">
        <v>870</v>
      </c>
      <c r="F463" s="1" t="s">
        <v>783</v>
      </c>
      <c r="G463" s="1" t="s">
        <v>42</v>
      </c>
      <c r="H463" s="228">
        <v>46190</v>
      </c>
      <c r="I463" s="1" t="s">
        <v>530</v>
      </c>
      <c r="J463" s="1" t="s">
        <v>4288</v>
      </c>
      <c r="K463" s="1" t="s">
        <v>4290</v>
      </c>
      <c r="L463" s="1" t="s">
        <v>796</v>
      </c>
      <c r="M463" s="1" t="s">
        <v>797</v>
      </c>
      <c r="N463" s="1" t="s">
        <v>713</v>
      </c>
      <c r="O463" s="1" t="s">
        <v>714</v>
      </c>
      <c r="P463" s="1" t="s">
        <v>196</v>
      </c>
      <c r="Q463" s="1" t="s">
        <v>196</v>
      </c>
      <c r="R463" s="229">
        <v>0</v>
      </c>
      <c r="S463" s="229">
        <v>0.55000000000000004</v>
      </c>
      <c r="T463" s="1" t="s">
        <v>707</v>
      </c>
      <c r="U463" s="1" t="s">
        <v>196</v>
      </c>
      <c r="V463" s="1" t="s">
        <v>196</v>
      </c>
      <c r="W463" s="1" t="s">
        <v>196</v>
      </c>
      <c r="X463" s="1" t="s">
        <v>196</v>
      </c>
      <c r="Y463" s="1" t="s">
        <v>196</v>
      </c>
      <c r="Z463" s="1" t="s">
        <v>196</v>
      </c>
      <c r="AA463" s="1" t="s">
        <v>709</v>
      </c>
      <c r="AB463" s="1" t="s">
        <v>743</v>
      </c>
      <c r="AC463" s="1" t="s">
        <v>4291</v>
      </c>
      <c r="AD463" s="1" t="s">
        <v>4292</v>
      </c>
      <c r="AE463" s="1" t="s">
        <v>2073</v>
      </c>
      <c r="AF463" s="1" t="s">
        <v>276</v>
      </c>
      <c r="AG463" s="1" t="s">
        <v>196</v>
      </c>
      <c r="AH463" s="1" t="s">
        <v>14</v>
      </c>
      <c r="AI463" s="1" t="s">
        <v>4145</v>
      </c>
      <c r="AJ463" s="1" t="s">
        <v>276</v>
      </c>
      <c r="AK463" s="1" t="s">
        <v>196</v>
      </c>
      <c r="AL463" s="1" t="s">
        <v>14</v>
      </c>
      <c r="AM463" s="1">
        <v>6600</v>
      </c>
      <c r="AN463" s="1">
        <v>6600</v>
      </c>
      <c r="AO463" s="1">
        <v>2600</v>
      </c>
      <c r="AP463" s="1">
        <v>2600</v>
      </c>
      <c r="AQ463" s="1">
        <v>2600</v>
      </c>
      <c r="AR463" s="228">
        <v>46188</v>
      </c>
      <c r="AS463" s="228">
        <v>46192</v>
      </c>
      <c r="AT463" s="228">
        <v>46189</v>
      </c>
      <c r="AU463" s="228">
        <v>46190</v>
      </c>
      <c r="AV463" s="1" t="s">
        <v>42</v>
      </c>
      <c r="AW463" s="1" t="s">
        <v>196</v>
      </c>
      <c r="AX463" s="1" t="s">
        <v>196</v>
      </c>
      <c r="AY463" s="1" t="s">
        <v>710</v>
      </c>
      <c r="AZ463" s="1" t="s">
        <v>711</v>
      </c>
      <c r="BA463" s="1" t="s">
        <v>196</v>
      </c>
      <c r="BB463" s="228">
        <v>46192</v>
      </c>
      <c r="BC463" s="228">
        <v>46192</v>
      </c>
      <c r="BD463" s="1" t="s">
        <v>712</v>
      </c>
      <c r="BE463" s="228">
        <v>46190</v>
      </c>
      <c r="BF463" s="1" t="s">
        <v>712</v>
      </c>
      <c r="BG463" s="228">
        <v>46190</v>
      </c>
      <c r="BH463" s="1">
        <v>6600</v>
      </c>
      <c r="BI463" s="1">
        <v>6600</v>
      </c>
      <c r="BJ463" s="1" t="s">
        <v>1853</v>
      </c>
      <c r="BK463" s="1" t="s">
        <v>196</v>
      </c>
      <c r="BL463" s="1" t="s">
        <v>196</v>
      </c>
      <c r="BM463" s="1" t="s">
        <v>196</v>
      </c>
      <c r="BN463" s="1" t="s">
        <v>196</v>
      </c>
      <c r="BO463" s="1" t="s">
        <v>196</v>
      </c>
      <c r="BP463" s="1" t="s">
        <v>196</v>
      </c>
      <c r="BQ463" s="1" t="s">
        <v>196</v>
      </c>
      <c r="BR463" s="1" t="s">
        <v>196</v>
      </c>
      <c r="BS463" s="1" t="s">
        <v>196</v>
      </c>
      <c r="BT463" s="1" t="s">
        <v>2073</v>
      </c>
      <c r="BU463" s="1" t="s">
        <v>196</v>
      </c>
      <c r="BV463" s="1" t="s">
        <v>196</v>
      </c>
      <c r="BW463" s="1" t="s">
        <v>196</v>
      </c>
      <c r="BX463" s="1" t="s">
        <v>196</v>
      </c>
      <c r="BY463" s="1" t="s">
        <v>196</v>
      </c>
      <c r="BZ463" s="1" t="s">
        <v>196</v>
      </c>
      <c r="CA463" s="1" t="s">
        <v>196</v>
      </c>
      <c r="CB463" s="1" t="s">
        <v>196</v>
      </c>
      <c r="CC463" s="1" t="s">
        <v>196</v>
      </c>
      <c r="CD463" s="1" t="s">
        <v>1860</v>
      </c>
      <c r="CE463" s="1" t="s">
        <v>196</v>
      </c>
      <c r="CF463" s="1" t="s">
        <v>196</v>
      </c>
      <c r="CG463" s="1" t="s">
        <v>196</v>
      </c>
      <c r="CH463" s="1" t="s">
        <v>196</v>
      </c>
      <c r="CI463" s="1" t="s">
        <v>196</v>
      </c>
      <c r="CJ463" s="1" t="s">
        <v>196</v>
      </c>
      <c r="CK463" s="1" t="s">
        <v>196</v>
      </c>
      <c r="CL463" s="1" t="s">
        <v>196</v>
      </c>
      <c r="CM463" s="1" t="s">
        <v>196</v>
      </c>
      <c r="CN463" s="1" t="s">
        <v>4145</v>
      </c>
      <c r="CO463" s="1" t="s">
        <v>196</v>
      </c>
      <c r="CP463" s="1" t="s">
        <v>196</v>
      </c>
      <c r="CQ463" s="1" t="s">
        <v>196</v>
      </c>
      <c r="CR463" s="1" t="s">
        <v>196</v>
      </c>
      <c r="CS463" s="1" t="s">
        <v>196</v>
      </c>
      <c r="CT463" s="1" t="s">
        <v>196</v>
      </c>
      <c r="CU463" s="1" t="s">
        <v>196</v>
      </c>
      <c r="CV463" s="1" t="s">
        <v>196</v>
      </c>
      <c r="CW463" s="1" t="s">
        <v>196</v>
      </c>
      <c r="CX463" s="1" t="s">
        <v>3221</v>
      </c>
      <c r="CY463" s="1" t="s">
        <v>3222</v>
      </c>
      <c r="CZ463" s="1" t="s">
        <v>3222</v>
      </c>
      <c r="DA463" s="1" t="s">
        <v>3225</v>
      </c>
      <c r="DB463" s="1" t="s">
        <v>4293</v>
      </c>
      <c r="DC463" s="1" t="s">
        <v>743</v>
      </c>
      <c r="DD463" s="1" t="s">
        <v>709</v>
      </c>
      <c r="DE463" s="1" t="s">
        <v>707</v>
      </c>
      <c r="DF463" s="1" t="s">
        <v>796</v>
      </c>
      <c r="DG463" s="1" t="s">
        <v>797</v>
      </c>
    </row>
    <row r="464" spans="1:111">
      <c r="A464" s="232" t="s">
        <v>4537</v>
      </c>
      <c r="B464" s="1" t="s">
        <v>699</v>
      </c>
      <c r="C464" s="1" t="s">
        <v>700</v>
      </c>
      <c r="D464" s="1" t="s">
        <v>869</v>
      </c>
      <c r="E464" s="1" t="s">
        <v>870</v>
      </c>
      <c r="F464" s="1" t="s">
        <v>783</v>
      </c>
      <c r="G464" s="1" t="s">
        <v>42</v>
      </c>
      <c r="H464" s="228">
        <v>46190</v>
      </c>
      <c r="I464" s="1" t="s">
        <v>310</v>
      </c>
      <c r="J464" s="1" t="s">
        <v>4138</v>
      </c>
      <c r="K464" s="1" t="s">
        <v>4294</v>
      </c>
      <c r="L464" s="1" t="s">
        <v>796</v>
      </c>
      <c r="M464" s="1" t="s">
        <v>797</v>
      </c>
      <c r="N464" s="1" t="s">
        <v>713</v>
      </c>
      <c r="O464" s="1" t="s">
        <v>714</v>
      </c>
      <c r="P464" s="1" t="s">
        <v>705</v>
      </c>
      <c r="Q464" s="1" t="s">
        <v>706</v>
      </c>
      <c r="R464" s="229">
        <v>0</v>
      </c>
      <c r="S464" s="229">
        <v>0.70833333333333337</v>
      </c>
      <c r="T464" s="1" t="s">
        <v>707</v>
      </c>
      <c r="U464" s="1" t="s">
        <v>196</v>
      </c>
      <c r="V464" s="1" t="s">
        <v>196</v>
      </c>
      <c r="W464" s="1" t="s">
        <v>196</v>
      </c>
      <c r="X464" s="1" t="s">
        <v>196</v>
      </c>
      <c r="Y464" s="1" t="s">
        <v>196</v>
      </c>
      <c r="Z464" s="1" t="s">
        <v>196</v>
      </c>
      <c r="AA464" s="1" t="s">
        <v>744</v>
      </c>
      <c r="AB464" s="1" t="s">
        <v>737</v>
      </c>
      <c r="AC464" s="1" t="s">
        <v>4295</v>
      </c>
      <c r="AD464" s="1" t="s">
        <v>4296</v>
      </c>
      <c r="AE464" s="1" t="s">
        <v>4140</v>
      </c>
      <c r="AF464" s="1" t="s">
        <v>276</v>
      </c>
      <c r="AG464" s="1" t="s">
        <v>13</v>
      </c>
      <c r="AH464" s="1" t="s">
        <v>14</v>
      </c>
      <c r="AI464" s="1" t="s">
        <v>4141</v>
      </c>
      <c r="AJ464" s="1" t="s">
        <v>276</v>
      </c>
      <c r="AK464" s="1" t="s">
        <v>13</v>
      </c>
      <c r="AL464" s="1" t="s">
        <v>14</v>
      </c>
      <c r="AM464" s="1">
        <v>4600</v>
      </c>
      <c r="AN464" s="1">
        <v>4600</v>
      </c>
      <c r="AO464" s="1">
        <v>4000</v>
      </c>
      <c r="AP464" s="1">
        <v>2800</v>
      </c>
      <c r="AQ464" s="1">
        <v>2800</v>
      </c>
      <c r="AR464" s="228">
        <v>46189</v>
      </c>
      <c r="AS464" s="228">
        <v>46192</v>
      </c>
      <c r="AT464" s="228">
        <v>46190</v>
      </c>
      <c r="AU464" s="228">
        <v>46191</v>
      </c>
      <c r="AV464" s="1" t="s">
        <v>42</v>
      </c>
      <c r="AW464" s="1" t="s">
        <v>196</v>
      </c>
      <c r="AX464" s="1" t="s">
        <v>196</v>
      </c>
      <c r="AY464" s="1" t="s">
        <v>710</v>
      </c>
      <c r="AZ464" s="1" t="s">
        <v>711</v>
      </c>
      <c r="BA464" s="1" t="s">
        <v>196</v>
      </c>
      <c r="BB464" s="228">
        <v>46192</v>
      </c>
      <c r="BC464" s="228">
        <v>46192</v>
      </c>
      <c r="BD464" s="1" t="s">
        <v>712</v>
      </c>
      <c r="BE464" s="228">
        <v>46191</v>
      </c>
      <c r="BF464" s="1" t="s">
        <v>712</v>
      </c>
      <c r="BG464" s="228">
        <v>46191</v>
      </c>
      <c r="BH464" s="1">
        <v>2800</v>
      </c>
      <c r="BI464" s="1">
        <v>2800</v>
      </c>
      <c r="BJ464" s="1" t="s">
        <v>1937</v>
      </c>
      <c r="BK464" s="1" t="s">
        <v>196</v>
      </c>
      <c r="BL464" s="1" t="s">
        <v>196</v>
      </c>
      <c r="BM464" s="1" t="s">
        <v>196</v>
      </c>
      <c r="BN464" s="1" t="s">
        <v>196</v>
      </c>
      <c r="BO464" s="1" t="s">
        <v>196</v>
      </c>
      <c r="BP464" s="1" t="s">
        <v>196</v>
      </c>
      <c r="BQ464" s="1" t="s">
        <v>196</v>
      </c>
      <c r="BR464" s="1" t="s">
        <v>196</v>
      </c>
      <c r="BS464" s="1" t="s">
        <v>196</v>
      </c>
      <c r="BT464" s="1" t="s">
        <v>4140</v>
      </c>
      <c r="BU464" s="1" t="s">
        <v>196</v>
      </c>
      <c r="BV464" s="1" t="s">
        <v>196</v>
      </c>
      <c r="BW464" s="1" t="s">
        <v>196</v>
      </c>
      <c r="BX464" s="1" t="s">
        <v>196</v>
      </c>
      <c r="BY464" s="1" t="s">
        <v>196</v>
      </c>
      <c r="BZ464" s="1" t="s">
        <v>196</v>
      </c>
      <c r="CA464" s="1" t="s">
        <v>196</v>
      </c>
      <c r="CB464" s="1" t="s">
        <v>196</v>
      </c>
      <c r="CC464" s="1" t="s">
        <v>196</v>
      </c>
      <c r="CD464" s="1" t="s">
        <v>1938</v>
      </c>
      <c r="CE464" s="1" t="s">
        <v>196</v>
      </c>
      <c r="CF464" s="1" t="s">
        <v>196</v>
      </c>
      <c r="CG464" s="1" t="s">
        <v>196</v>
      </c>
      <c r="CH464" s="1" t="s">
        <v>196</v>
      </c>
      <c r="CI464" s="1" t="s">
        <v>196</v>
      </c>
      <c r="CJ464" s="1" t="s">
        <v>196</v>
      </c>
      <c r="CK464" s="1" t="s">
        <v>196</v>
      </c>
      <c r="CL464" s="1" t="s">
        <v>196</v>
      </c>
      <c r="CM464" s="1" t="s">
        <v>196</v>
      </c>
      <c r="CN464" s="1" t="s">
        <v>4141</v>
      </c>
      <c r="CO464" s="1" t="s">
        <v>196</v>
      </c>
      <c r="CP464" s="1" t="s">
        <v>196</v>
      </c>
      <c r="CQ464" s="1" t="s">
        <v>196</v>
      </c>
      <c r="CR464" s="1" t="s">
        <v>196</v>
      </c>
      <c r="CS464" s="1" t="s">
        <v>196</v>
      </c>
      <c r="CT464" s="1" t="s">
        <v>196</v>
      </c>
      <c r="CU464" s="1" t="s">
        <v>196</v>
      </c>
      <c r="CV464" s="1" t="s">
        <v>196</v>
      </c>
      <c r="CW464" s="1" t="s">
        <v>196</v>
      </c>
      <c r="CX464" s="1" t="s">
        <v>3221</v>
      </c>
      <c r="CY464" s="1" t="s">
        <v>3222</v>
      </c>
      <c r="CZ464" s="1" t="s">
        <v>3222</v>
      </c>
      <c r="DA464" s="1" t="s">
        <v>4293</v>
      </c>
      <c r="DB464" s="1" t="s">
        <v>3224</v>
      </c>
      <c r="DC464" s="1" t="s">
        <v>737</v>
      </c>
      <c r="DD464" s="1" t="s">
        <v>744</v>
      </c>
      <c r="DE464" s="1" t="s">
        <v>707</v>
      </c>
      <c r="DF464" s="1" t="s">
        <v>796</v>
      </c>
      <c r="DG464" s="1" t="s">
        <v>797</v>
      </c>
    </row>
    <row r="465" spans="1:111">
      <c r="A465" s="232" t="s">
        <v>4537</v>
      </c>
      <c r="B465" s="1" t="s">
        <v>699</v>
      </c>
      <c r="C465" s="1" t="s">
        <v>700</v>
      </c>
      <c r="D465" s="1" t="s">
        <v>701</v>
      </c>
      <c r="E465" s="1" t="s">
        <v>702</v>
      </c>
      <c r="F465" s="1" t="s">
        <v>703</v>
      </c>
      <c r="G465" s="1" t="s">
        <v>704</v>
      </c>
      <c r="H465" s="228">
        <v>46189</v>
      </c>
      <c r="I465" s="1" t="s">
        <v>1931</v>
      </c>
      <c r="J465" s="1" t="s">
        <v>3892</v>
      </c>
      <c r="K465" s="1" t="s">
        <v>3897</v>
      </c>
      <c r="L465" s="1" t="s">
        <v>716</v>
      </c>
      <c r="M465" s="1" t="s">
        <v>717</v>
      </c>
      <c r="N465" s="1" t="s">
        <v>705</v>
      </c>
      <c r="O465" s="1" t="s">
        <v>706</v>
      </c>
      <c r="P465" s="1" t="s">
        <v>196</v>
      </c>
      <c r="Q465" s="1" t="s">
        <v>196</v>
      </c>
      <c r="R465" s="229">
        <v>0</v>
      </c>
      <c r="S465" s="229">
        <v>0.70138888888888884</v>
      </c>
      <c r="T465" s="1" t="s">
        <v>707</v>
      </c>
      <c r="U465" s="1" t="s">
        <v>196</v>
      </c>
      <c r="V465" s="1" t="s">
        <v>196</v>
      </c>
      <c r="W465" s="1" t="s">
        <v>196</v>
      </c>
      <c r="X465" s="1" t="s">
        <v>196</v>
      </c>
      <c r="Y465" s="1" t="s">
        <v>196</v>
      </c>
      <c r="Z465" s="1" t="s">
        <v>196</v>
      </c>
      <c r="AA465" s="1" t="s">
        <v>718</v>
      </c>
      <c r="AB465" s="1" t="s">
        <v>708</v>
      </c>
      <c r="AC465" s="1" t="s">
        <v>3898</v>
      </c>
      <c r="AD465" s="1" t="s">
        <v>3835</v>
      </c>
      <c r="AE465" s="1" t="s">
        <v>3805</v>
      </c>
      <c r="AF465" s="1" t="s">
        <v>276</v>
      </c>
      <c r="AG465" s="1" t="s">
        <v>196</v>
      </c>
      <c r="AH465" s="1" t="s">
        <v>78</v>
      </c>
      <c r="AI465" s="1" t="s">
        <v>3806</v>
      </c>
      <c r="AJ465" s="1" t="s">
        <v>276</v>
      </c>
      <c r="AK465" s="1" t="s">
        <v>196</v>
      </c>
      <c r="AL465" s="1" t="s">
        <v>14</v>
      </c>
      <c r="AM465" s="1">
        <v>16200</v>
      </c>
      <c r="AN465" s="1">
        <v>8100</v>
      </c>
      <c r="AO465" s="1">
        <v>7800</v>
      </c>
      <c r="AP465" s="1">
        <v>7800</v>
      </c>
      <c r="AQ465" s="1">
        <v>15600</v>
      </c>
      <c r="AR465" s="228">
        <v>46188</v>
      </c>
      <c r="AS465" s="228">
        <v>46196</v>
      </c>
      <c r="AT465" s="228">
        <v>46188</v>
      </c>
      <c r="AU465" s="228">
        <v>46189</v>
      </c>
      <c r="AV465" s="1" t="s">
        <v>704</v>
      </c>
      <c r="AW465" s="1" t="s">
        <v>196</v>
      </c>
      <c r="AX465" s="1" t="s">
        <v>196</v>
      </c>
      <c r="AY465" s="1" t="s">
        <v>710</v>
      </c>
      <c r="AZ465" s="1" t="s">
        <v>711</v>
      </c>
      <c r="BA465" s="1" t="s">
        <v>196</v>
      </c>
      <c r="BB465" s="228">
        <v>46196</v>
      </c>
      <c r="BC465" s="228">
        <v>46196</v>
      </c>
      <c r="BD465" s="1" t="s">
        <v>712</v>
      </c>
      <c r="BE465" s="228">
        <v>46189</v>
      </c>
      <c r="BF465" s="1" t="s">
        <v>712</v>
      </c>
      <c r="BG465" s="228">
        <v>46189</v>
      </c>
      <c r="BH465" s="1">
        <v>8100</v>
      </c>
      <c r="BI465" s="1">
        <v>16200</v>
      </c>
      <c r="BJ465" s="1" t="s">
        <v>738</v>
      </c>
      <c r="BK465" s="1" t="s">
        <v>196</v>
      </c>
      <c r="BL465" s="1" t="s">
        <v>196</v>
      </c>
      <c r="BM465" s="1" t="s">
        <v>196</v>
      </c>
      <c r="BN465" s="1" t="s">
        <v>196</v>
      </c>
      <c r="BO465" s="1" t="s">
        <v>196</v>
      </c>
      <c r="BP465" s="1" t="s">
        <v>196</v>
      </c>
      <c r="BQ465" s="1" t="s">
        <v>196</v>
      </c>
      <c r="BR465" s="1" t="s">
        <v>196</v>
      </c>
      <c r="BS465" s="1" t="s">
        <v>196</v>
      </c>
      <c r="BT465" s="1" t="s">
        <v>3805</v>
      </c>
      <c r="BU465" s="1" t="s">
        <v>196</v>
      </c>
      <c r="BV465" s="1" t="s">
        <v>196</v>
      </c>
      <c r="BW465" s="1" t="s">
        <v>196</v>
      </c>
      <c r="BX465" s="1" t="s">
        <v>196</v>
      </c>
      <c r="BY465" s="1" t="s">
        <v>196</v>
      </c>
      <c r="BZ465" s="1" t="s">
        <v>196</v>
      </c>
      <c r="CA465" s="1" t="s">
        <v>196</v>
      </c>
      <c r="CB465" s="1" t="s">
        <v>196</v>
      </c>
      <c r="CC465" s="1" t="s">
        <v>196</v>
      </c>
      <c r="CD465" s="1" t="s">
        <v>739</v>
      </c>
      <c r="CE465" s="1" t="s">
        <v>196</v>
      </c>
      <c r="CF465" s="1" t="s">
        <v>196</v>
      </c>
      <c r="CG465" s="1" t="s">
        <v>196</v>
      </c>
      <c r="CH465" s="1" t="s">
        <v>196</v>
      </c>
      <c r="CI465" s="1" t="s">
        <v>196</v>
      </c>
      <c r="CJ465" s="1" t="s">
        <v>196</v>
      </c>
      <c r="CK465" s="1" t="s">
        <v>196</v>
      </c>
      <c r="CL465" s="1" t="s">
        <v>196</v>
      </c>
      <c r="CM465" s="1" t="s">
        <v>196</v>
      </c>
      <c r="CN465" s="1" t="s">
        <v>3806</v>
      </c>
      <c r="CO465" s="1" t="s">
        <v>196</v>
      </c>
      <c r="CP465" s="1" t="s">
        <v>196</v>
      </c>
      <c r="CQ465" s="1" t="s">
        <v>196</v>
      </c>
      <c r="CR465" s="1" t="s">
        <v>196</v>
      </c>
      <c r="CS465" s="1" t="s">
        <v>196</v>
      </c>
      <c r="CT465" s="1" t="s">
        <v>196</v>
      </c>
      <c r="CU465" s="1" t="s">
        <v>196</v>
      </c>
      <c r="CV465" s="1" t="s">
        <v>196</v>
      </c>
      <c r="CW465" s="1" t="s">
        <v>196</v>
      </c>
      <c r="CX465" s="1" t="s">
        <v>3221</v>
      </c>
      <c r="CY465" s="1" t="s">
        <v>3222</v>
      </c>
      <c r="CZ465" s="1" t="s">
        <v>3222</v>
      </c>
      <c r="DA465" s="1" t="s">
        <v>3225</v>
      </c>
      <c r="DB465" s="1" t="s">
        <v>3801</v>
      </c>
      <c r="DC465" s="1" t="s">
        <v>708</v>
      </c>
      <c r="DD465" s="1" t="s">
        <v>718</v>
      </c>
      <c r="DE465" s="1" t="s">
        <v>707</v>
      </c>
      <c r="DF465" s="1" t="s">
        <v>705</v>
      </c>
      <c r="DG465" s="1" t="s">
        <v>706</v>
      </c>
    </row>
    <row r="466" spans="1:111">
      <c r="A466" s="232" t="s">
        <v>4537</v>
      </c>
      <c r="B466" s="1" t="s">
        <v>699</v>
      </c>
      <c r="C466" s="1" t="s">
        <v>700</v>
      </c>
      <c r="D466" s="1" t="s">
        <v>818</v>
      </c>
      <c r="E466" s="1" t="s">
        <v>819</v>
      </c>
      <c r="F466" s="1" t="s">
        <v>820</v>
      </c>
      <c r="G466" s="1" t="s">
        <v>166</v>
      </c>
      <c r="H466" s="228">
        <v>46189</v>
      </c>
      <c r="I466" s="1" t="s">
        <v>541</v>
      </c>
      <c r="J466" s="1" t="s">
        <v>4085</v>
      </c>
      <c r="K466" s="1" t="s">
        <v>4099</v>
      </c>
      <c r="L466" s="1" t="s">
        <v>788</v>
      </c>
      <c r="M466" s="1" t="s">
        <v>789</v>
      </c>
      <c r="N466" s="1" t="s">
        <v>776</v>
      </c>
      <c r="O466" s="1" t="s">
        <v>777</v>
      </c>
      <c r="P466" s="1" t="s">
        <v>196</v>
      </c>
      <c r="Q466" s="1" t="s">
        <v>196</v>
      </c>
      <c r="R466" s="229">
        <v>0</v>
      </c>
      <c r="S466" s="229">
        <v>0.68055555555555558</v>
      </c>
      <c r="T466" s="1" t="s">
        <v>707</v>
      </c>
      <c r="U466" s="1" t="s">
        <v>196</v>
      </c>
      <c r="V466" s="1" t="s">
        <v>196</v>
      </c>
      <c r="W466" s="1" t="s">
        <v>196</v>
      </c>
      <c r="X466" s="1" t="s">
        <v>196</v>
      </c>
      <c r="Y466" s="1" t="s">
        <v>196</v>
      </c>
      <c r="Z466" s="1" t="s">
        <v>196</v>
      </c>
      <c r="AA466" s="1" t="s">
        <v>721</v>
      </c>
      <c r="AB466" s="1" t="s">
        <v>708</v>
      </c>
      <c r="AC466" s="1" t="s">
        <v>1033</v>
      </c>
      <c r="AD466" s="1" t="s">
        <v>4100</v>
      </c>
      <c r="AE466" s="1" t="s">
        <v>4088</v>
      </c>
      <c r="AF466" s="1" t="s">
        <v>276</v>
      </c>
      <c r="AG466" s="1" t="s">
        <v>13</v>
      </c>
      <c r="AH466" s="1" t="s">
        <v>1570</v>
      </c>
      <c r="AI466" s="1" t="s">
        <v>4089</v>
      </c>
      <c r="AJ466" s="1" t="s">
        <v>276</v>
      </c>
      <c r="AK466" s="1" t="s">
        <v>13</v>
      </c>
      <c r="AL466" s="1" t="s">
        <v>1570</v>
      </c>
      <c r="AM466" s="1">
        <v>9600</v>
      </c>
      <c r="AN466" s="1">
        <v>9600</v>
      </c>
      <c r="AO466" s="1">
        <v>3300</v>
      </c>
      <c r="AP466" s="1">
        <v>3300</v>
      </c>
      <c r="AQ466" s="1">
        <v>3300</v>
      </c>
      <c r="AR466" s="228">
        <v>46183</v>
      </c>
      <c r="AS466" s="228">
        <v>46191</v>
      </c>
      <c r="AT466" s="228">
        <v>46185</v>
      </c>
      <c r="AU466" s="228">
        <v>46189</v>
      </c>
      <c r="AV466" s="1" t="s">
        <v>166</v>
      </c>
      <c r="AW466" s="1" t="s">
        <v>196</v>
      </c>
      <c r="AX466" s="1" t="s">
        <v>196</v>
      </c>
      <c r="AY466" s="1" t="s">
        <v>710</v>
      </c>
      <c r="AZ466" s="1" t="s">
        <v>711</v>
      </c>
      <c r="BA466" s="1" t="s">
        <v>196</v>
      </c>
      <c r="BB466" s="228">
        <v>46191</v>
      </c>
      <c r="BC466" s="228">
        <v>46191</v>
      </c>
      <c r="BD466" s="1" t="s">
        <v>712</v>
      </c>
      <c r="BE466" s="228">
        <v>46189</v>
      </c>
      <c r="BF466" s="1" t="s">
        <v>712</v>
      </c>
      <c r="BG466" s="228">
        <v>46189</v>
      </c>
      <c r="BH466" s="1">
        <v>9600</v>
      </c>
      <c r="BI466" s="1">
        <v>9600</v>
      </c>
      <c r="BJ466" s="1" t="s">
        <v>1850</v>
      </c>
      <c r="BK466" s="1" t="s">
        <v>196</v>
      </c>
      <c r="BL466" s="1" t="s">
        <v>196</v>
      </c>
      <c r="BM466" s="1" t="s">
        <v>196</v>
      </c>
      <c r="BN466" s="1" t="s">
        <v>196</v>
      </c>
      <c r="BO466" s="1" t="s">
        <v>196</v>
      </c>
      <c r="BP466" s="1" t="s">
        <v>196</v>
      </c>
      <c r="BQ466" s="1" t="s">
        <v>196</v>
      </c>
      <c r="BR466" s="1" t="s">
        <v>196</v>
      </c>
      <c r="BS466" s="1" t="s">
        <v>196</v>
      </c>
      <c r="BT466" s="1" t="s">
        <v>4088</v>
      </c>
      <c r="BU466" s="1" t="s">
        <v>196</v>
      </c>
      <c r="BV466" s="1" t="s">
        <v>196</v>
      </c>
      <c r="BW466" s="1" t="s">
        <v>196</v>
      </c>
      <c r="BX466" s="1" t="s">
        <v>196</v>
      </c>
      <c r="BY466" s="1" t="s">
        <v>196</v>
      </c>
      <c r="BZ466" s="1" t="s">
        <v>196</v>
      </c>
      <c r="CA466" s="1" t="s">
        <v>196</v>
      </c>
      <c r="CB466" s="1" t="s">
        <v>196</v>
      </c>
      <c r="CC466" s="1" t="s">
        <v>196</v>
      </c>
      <c r="CD466" s="1" t="s">
        <v>1851</v>
      </c>
      <c r="CE466" s="1" t="s">
        <v>196</v>
      </c>
      <c r="CF466" s="1" t="s">
        <v>196</v>
      </c>
      <c r="CG466" s="1" t="s">
        <v>196</v>
      </c>
      <c r="CH466" s="1" t="s">
        <v>196</v>
      </c>
      <c r="CI466" s="1" t="s">
        <v>196</v>
      </c>
      <c r="CJ466" s="1" t="s">
        <v>196</v>
      </c>
      <c r="CK466" s="1" t="s">
        <v>196</v>
      </c>
      <c r="CL466" s="1" t="s">
        <v>196</v>
      </c>
      <c r="CM466" s="1" t="s">
        <v>196</v>
      </c>
      <c r="CN466" s="1" t="s">
        <v>4089</v>
      </c>
      <c r="CO466" s="1" t="s">
        <v>196</v>
      </c>
      <c r="CP466" s="1" t="s">
        <v>196</v>
      </c>
      <c r="CQ466" s="1" t="s">
        <v>196</v>
      </c>
      <c r="CR466" s="1" t="s">
        <v>196</v>
      </c>
      <c r="CS466" s="1" t="s">
        <v>196</v>
      </c>
      <c r="CT466" s="1" t="s">
        <v>196</v>
      </c>
      <c r="CU466" s="1" t="s">
        <v>196</v>
      </c>
      <c r="CV466" s="1" t="s">
        <v>196</v>
      </c>
      <c r="CW466" s="1" t="s">
        <v>196</v>
      </c>
      <c r="CX466" s="1" t="s">
        <v>3221</v>
      </c>
      <c r="CY466" s="1" t="s">
        <v>3222</v>
      </c>
      <c r="CZ466" s="1" t="s">
        <v>3222</v>
      </c>
      <c r="DA466" s="1" t="s">
        <v>3294</v>
      </c>
      <c r="DB466" s="1" t="s">
        <v>4101</v>
      </c>
      <c r="DC466" s="1" t="s">
        <v>708</v>
      </c>
      <c r="DD466" s="1" t="s">
        <v>721</v>
      </c>
      <c r="DE466" s="1" t="s">
        <v>707</v>
      </c>
      <c r="DF466" s="1" t="s">
        <v>788</v>
      </c>
      <c r="DG466" s="1" t="s">
        <v>789</v>
      </c>
    </row>
    <row r="467" spans="1:111">
      <c r="A467" s="232" t="s">
        <v>4537</v>
      </c>
      <c r="B467" s="1" t="s">
        <v>699</v>
      </c>
      <c r="C467" s="1" t="s">
        <v>700</v>
      </c>
      <c r="D467" s="1" t="s">
        <v>818</v>
      </c>
      <c r="E467" s="1" t="s">
        <v>819</v>
      </c>
      <c r="F467" s="1" t="s">
        <v>820</v>
      </c>
      <c r="G467" s="1" t="s">
        <v>166</v>
      </c>
      <c r="H467" s="228">
        <v>46189</v>
      </c>
      <c r="I467" s="1" t="s">
        <v>2040</v>
      </c>
      <c r="J467" s="1" t="s">
        <v>4102</v>
      </c>
      <c r="K467" s="1" t="s">
        <v>4103</v>
      </c>
      <c r="L467" s="1" t="s">
        <v>788</v>
      </c>
      <c r="M467" s="1" t="s">
        <v>789</v>
      </c>
      <c r="N467" s="1" t="s">
        <v>776</v>
      </c>
      <c r="O467" s="1" t="s">
        <v>777</v>
      </c>
      <c r="P467" s="1" t="s">
        <v>196</v>
      </c>
      <c r="Q467" s="1" t="s">
        <v>196</v>
      </c>
      <c r="R467" s="229">
        <v>0</v>
      </c>
      <c r="S467" s="229">
        <v>0.4375</v>
      </c>
      <c r="T467" s="1" t="s">
        <v>707</v>
      </c>
      <c r="U467" s="1" t="s">
        <v>196</v>
      </c>
      <c r="V467" s="1" t="s">
        <v>196</v>
      </c>
      <c r="W467" s="1" t="s">
        <v>196</v>
      </c>
      <c r="X467" s="1" t="s">
        <v>196</v>
      </c>
      <c r="Y467" s="1" t="s">
        <v>196</v>
      </c>
      <c r="Z467" s="1" t="s">
        <v>196</v>
      </c>
      <c r="AA467" s="1" t="s">
        <v>737</v>
      </c>
      <c r="AB467" s="1" t="s">
        <v>707</v>
      </c>
      <c r="AC467" s="1" t="s">
        <v>754</v>
      </c>
      <c r="AD467" s="1" t="s">
        <v>4104</v>
      </c>
      <c r="AE467" s="1" t="s">
        <v>196</v>
      </c>
      <c r="AF467" s="1" t="s">
        <v>196</v>
      </c>
      <c r="AG467" s="1" t="s">
        <v>196</v>
      </c>
      <c r="AH467" s="1" t="s">
        <v>196</v>
      </c>
      <c r="AI467" s="1" t="s">
        <v>4105</v>
      </c>
      <c r="AJ467" s="1" t="s">
        <v>276</v>
      </c>
      <c r="AK467" s="1" t="s">
        <v>196</v>
      </c>
      <c r="AL467" s="1" t="s">
        <v>122</v>
      </c>
      <c r="AM467" s="1">
        <v>310</v>
      </c>
      <c r="AN467" s="1">
        <v>120</v>
      </c>
      <c r="AO467" s="1">
        <v>120</v>
      </c>
      <c r="AP467" s="1">
        <v>120</v>
      </c>
      <c r="AQ467" s="1">
        <v>120</v>
      </c>
      <c r="AR467" s="228">
        <v>46188</v>
      </c>
      <c r="AS467" s="228">
        <v>46190</v>
      </c>
      <c r="AT467" s="228">
        <v>46189</v>
      </c>
      <c r="AU467" s="228">
        <v>46189</v>
      </c>
      <c r="AV467" s="1" t="s">
        <v>1516</v>
      </c>
      <c r="AW467" s="1" t="s">
        <v>196</v>
      </c>
      <c r="AX467" s="1" t="s">
        <v>196</v>
      </c>
      <c r="AY467" s="1" t="s">
        <v>710</v>
      </c>
      <c r="AZ467" s="1" t="s">
        <v>711</v>
      </c>
      <c r="BA467" s="1" t="s">
        <v>196</v>
      </c>
      <c r="BB467" s="228">
        <v>46190</v>
      </c>
      <c r="BC467" s="228">
        <v>46190</v>
      </c>
      <c r="BD467" s="1" t="s">
        <v>712</v>
      </c>
      <c r="BE467" s="228">
        <v>46189</v>
      </c>
      <c r="BF467" s="1" t="s">
        <v>712</v>
      </c>
      <c r="BG467" s="228">
        <v>46189</v>
      </c>
      <c r="BH467" s="1">
        <v>120</v>
      </c>
      <c r="BI467" s="1">
        <v>120</v>
      </c>
      <c r="BJ467" s="1" t="s">
        <v>4106</v>
      </c>
      <c r="BK467" s="1" t="s">
        <v>4107</v>
      </c>
      <c r="BL467" s="1" t="s">
        <v>4108</v>
      </c>
      <c r="BM467" s="1" t="s">
        <v>196</v>
      </c>
      <c r="BN467" s="1" t="s">
        <v>196</v>
      </c>
      <c r="BO467" s="1" t="s">
        <v>196</v>
      </c>
      <c r="BP467" s="1" t="s">
        <v>196</v>
      </c>
      <c r="BQ467" s="1" t="s">
        <v>196</v>
      </c>
      <c r="BR467" s="1" t="s">
        <v>196</v>
      </c>
      <c r="BS467" s="1" t="s">
        <v>196</v>
      </c>
      <c r="BT467" s="1" t="s">
        <v>4109</v>
      </c>
      <c r="BU467" s="1" t="s">
        <v>4110</v>
      </c>
      <c r="BV467" s="1" t="s">
        <v>4111</v>
      </c>
      <c r="BW467" s="1" t="s">
        <v>196</v>
      </c>
      <c r="BX467" s="1" t="s">
        <v>196</v>
      </c>
      <c r="BY467" s="1" t="s">
        <v>196</v>
      </c>
      <c r="BZ467" s="1" t="s">
        <v>196</v>
      </c>
      <c r="CA467" s="1" t="s">
        <v>196</v>
      </c>
      <c r="CB467" s="1" t="s">
        <v>196</v>
      </c>
      <c r="CC467" s="1" t="s">
        <v>196</v>
      </c>
      <c r="CD467" s="1" t="s">
        <v>2064</v>
      </c>
      <c r="CE467" s="1" t="s">
        <v>196</v>
      </c>
      <c r="CF467" s="1" t="s">
        <v>196</v>
      </c>
      <c r="CG467" s="1" t="s">
        <v>196</v>
      </c>
      <c r="CH467" s="1" t="s">
        <v>196</v>
      </c>
      <c r="CI467" s="1" t="s">
        <v>196</v>
      </c>
      <c r="CJ467" s="1" t="s">
        <v>196</v>
      </c>
      <c r="CK467" s="1" t="s">
        <v>196</v>
      </c>
      <c r="CL467" s="1" t="s">
        <v>196</v>
      </c>
      <c r="CM467" s="1" t="s">
        <v>196</v>
      </c>
      <c r="CN467" s="1" t="s">
        <v>4105</v>
      </c>
      <c r="CO467" s="1" t="s">
        <v>196</v>
      </c>
      <c r="CP467" s="1" t="s">
        <v>196</v>
      </c>
      <c r="CQ467" s="1" t="s">
        <v>196</v>
      </c>
      <c r="CR467" s="1" t="s">
        <v>196</v>
      </c>
      <c r="CS467" s="1" t="s">
        <v>196</v>
      </c>
      <c r="CT467" s="1" t="s">
        <v>196</v>
      </c>
      <c r="CU467" s="1" t="s">
        <v>196</v>
      </c>
      <c r="CV467" s="1" t="s">
        <v>196</v>
      </c>
      <c r="CW467" s="1" t="s">
        <v>196</v>
      </c>
      <c r="CX467" s="1" t="s">
        <v>3221</v>
      </c>
      <c r="CY467" s="1" t="s">
        <v>3222</v>
      </c>
      <c r="CZ467" s="1" t="s">
        <v>3222</v>
      </c>
      <c r="DA467" s="1" t="s">
        <v>3311</v>
      </c>
      <c r="DB467" s="1" t="s">
        <v>3294</v>
      </c>
      <c r="DC467" s="1" t="s">
        <v>707</v>
      </c>
      <c r="DD467" s="1" t="s">
        <v>737</v>
      </c>
      <c r="DE467" s="1" t="s">
        <v>707</v>
      </c>
      <c r="DF467" s="1" t="s">
        <v>788</v>
      </c>
      <c r="DG467" s="1" t="s">
        <v>789</v>
      </c>
    </row>
    <row r="468" spans="1:111">
      <c r="A468" s="232" t="s">
        <v>4537</v>
      </c>
      <c r="B468" s="1" t="s">
        <v>699</v>
      </c>
      <c r="C468" s="1" t="s">
        <v>700</v>
      </c>
      <c r="D468" s="1" t="s">
        <v>818</v>
      </c>
      <c r="E468" s="1" t="s">
        <v>819</v>
      </c>
      <c r="F468" s="1" t="s">
        <v>820</v>
      </c>
      <c r="G468" s="1" t="s">
        <v>166</v>
      </c>
      <c r="H468" s="228">
        <v>46189</v>
      </c>
      <c r="I468" s="1" t="s">
        <v>2041</v>
      </c>
      <c r="J468" s="1" t="s">
        <v>4112</v>
      </c>
      <c r="K468" s="1" t="s">
        <v>4113</v>
      </c>
      <c r="L468" s="1" t="s">
        <v>788</v>
      </c>
      <c r="M468" s="1" t="s">
        <v>789</v>
      </c>
      <c r="N468" s="1" t="s">
        <v>776</v>
      </c>
      <c r="O468" s="1" t="s">
        <v>777</v>
      </c>
      <c r="P468" s="1" t="s">
        <v>196</v>
      </c>
      <c r="Q468" s="1" t="s">
        <v>196</v>
      </c>
      <c r="R468" s="229">
        <v>0</v>
      </c>
      <c r="S468" s="229">
        <v>0.40625</v>
      </c>
      <c r="T468" s="1" t="s">
        <v>707</v>
      </c>
      <c r="U468" s="1" t="s">
        <v>196</v>
      </c>
      <c r="V468" s="1" t="s">
        <v>196</v>
      </c>
      <c r="W468" s="1" t="s">
        <v>196</v>
      </c>
      <c r="X468" s="1" t="s">
        <v>196</v>
      </c>
      <c r="Y468" s="1" t="s">
        <v>196</v>
      </c>
      <c r="Z468" s="1" t="s">
        <v>196</v>
      </c>
      <c r="AA468" s="1" t="s">
        <v>742</v>
      </c>
      <c r="AB468" s="1" t="s">
        <v>707</v>
      </c>
      <c r="AC468" s="1" t="s">
        <v>751</v>
      </c>
      <c r="AD468" s="1" t="s">
        <v>1013</v>
      </c>
      <c r="AE468" s="1" t="s">
        <v>196</v>
      </c>
      <c r="AF468" s="1" t="s">
        <v>196</v>
      </c>
      <c r="AG468" s="1" t="s">
        <v>196</v>
      </c>
      <c r="AH468" s="1" t="s">
        <v>196</v>
      </c>
      <c r="AI468" s="1" t="s">
        <v>4114</v>
      </c>
      <c r="AJ468" s="1" t="s">
        <v>276</v>
      </c>
      <c r="AK468" s="1" t="s">
        <v>196</v>
      </c>
      <c r="AL468" s="1" t="s">
        <v>122</v>
      </c>
      <c r="AM468" s="1">
        <v>300</v>
      </c>
      <c r="AN468" s="1">
        <v>60</v>
      </c>
      <c r="AO468" s="1">
        <v>60</v>
      </c>
      <c r="AP468" s="1">
        <v>60</v>
      </c>
      <c r="AQ468" s="1">
        <v>60</v>
      </c>
      <c r="AR468" s="228">
        <v>46188</v>
      </c>
      <c r="AS468" s="228">
        <v>46190</v>
      </c>
      <c r="AT468" s="228">
        <v>46189</v>
      </c>
      <c r="AU468" s="228">
        <v>46189</v>
      </c>
      <c r="AV468" s="1" t="s">
        <v>1516</v>
      </c>
      <c r="AW468" s="1" t="s">
        <v>196</v>
      </c>
      <c r="AX468" s="1" t="s">
        <v>196</v>
      </c>
      <c r="AY468" s="1" t="s">
        <v>710</v>
      </c>
      <c r="AZ468" s="1" t="s">
        <v>711</v>
      </c>
      <c r="BA468" s="1" t="s">
        <v>196</v>
      </c>
      <c r="BB468" s="228">
        <v>46190</v>
      </c>
      <c r="BC468" s="228">
        <v>46190</v>
      </c>
      <c r="BD468" s="1" t="s">
        <v>712</v>
      </c>
      <c r="BE468" s="228">
        <v>46189</v>
      </c>
      <c r="BF468" s="1" t="s">
        <v>712</v>
      </c>
      <c r="BG468" s="228">
        <v>46189</v>
      </c>
      <c r="BH468" s="1">
        <v>60</v>
      </c>
      <c r="BI468" s="1">
        <v>60</v>
      </c>
      <c r="BJ468" s="1" t="s">
        <v>4115</v>
      </c>
      <c r="BK468" s="1" t="s">
        <v>2065</v>
      </c>
      <c r="BL468" s="1" t="s">
        <v>196</v>
      </c>
      <c r="BM468" s="1" t="s">
        <v>196</v>
      </c>
      <c r="BN468" s="1" t="s">
        <v>196</v>
      </c>
      <c r="BO468" s="1" t="s">
        <v>196</v>
      </c>
      <c r="BP468" s="1" t="s">
        <v>196</v>
      </c>
      <c r="BQ468" s="1" t="s">
        <v>196</v>
      </c>
      <c r="BR468" s="1" t="s">
        <v>196</v>
      </c>
      <c r="BS468" s="1" t="s">
        <v>196</v>
      </c>
      <c r="BT468" s="1" t="s">
        <v>4116</v>
      </c>
      <c r="BU468" s="1" t="s">
        <v>2066</v>
      </c>
      <c r="BV468" s="1" t="s">
        <v>196</v>
      </c>
      <c r="BW468" s="1" t="s">
        <v>196</v>
      </c>
      <c r="BX468" s="1" t="s">
        <v>196</v>
      </c>
      <c r="BY468" s="1" t="s">
        <v>196</v>
      </c>
      <c r="BZ468" s="1" t="s">
        <v>196</v>
      </c>
      <c r="CA468" s="1" t="s">
        <v>196</v>
      </c>
      <c r="CB468" s="1" t="s">
        <v>196</v>
      </c>
      <c r="CC468" s="1" t="s">
        <v>196</v>
      </c>
      <c r="CD468" s="1" t="s">
        <v>2067</v>
      </c>
      <c r="CE468" s="1" t="s">
        <v>196</v>
      </c>
      <c r="CF468" s="1" t="s">
        <v>196</v>
      </c>
      <c r="CG468" s="1" t="s">
        <v>196</v>
      </c>
      <c r="CH468" s="1" t="s">
        <v>196</v>
      </c>
      <c r="CI468" s="1" t="s">
        <v>196</v>
      </c>
      <c r="CJ468" s="1" t="s">
        <v>196</v>
      </c>
      <c r="CK468" s="1" t="s">
        <v>196</v>
      </c>
      <c r="CL468" s="1" t="s">
        <v>196</v>
      </c>
      <c r="CM468" s="1" t="s">
        <v>196</v>
      </c>
      <c r="CN468" s="1" t="s">
        <v>4114</v>
      </c>
      <c r="CO468" s="1" t="s">
        <v>196</v>
      </c>
      <c r="CP468" s="1" t="s">
        <v>196</v>
      </c>
      <c r="CQ468" s="1" t="s">
        <v>196</v>
      </c>
      <c r="CR468" s="1" t="s">
        <v>196</v>
      </c>
      <c r="CS468" s="1" t="s">
        <v>196</v>
      </c>
      <c r="CT468" s="1" t="s">
        <v>196</v>
      </c>
      <c r="CU468" s="1" t="s">
        <v>196</v>
      </c>
      <c r="CV468" s="1" t="s">
        <v>196</v>
      </c>
      <c r="CW468" s="1" t="s">
        <v>196</v>
      </c>
      <c r="CX468" s="1" t="s">
        <v>3221</v>
      </c>
      <c r="CY468" s="1" t="s">
        <v>3222</v>
      </c>
      <c r="CZ468" s="1" t="s">
        <v>3222</v>
      </c>
      <c r="DA468" s="1" t="s">
        <v>3238</v>
      </c>
      <c r="DB468" s="1" t="s">
        <v>3311</v>
      </c>
      <c r="DC468" s="1" t="s">
        <v>707</v>
      </c>
      <c r="DD468" s="1" t="s">
        <v>742</v>
      </c>
      <c r="DE468" s="1" t="s">
        <v>707</v>
      </c>
      <c r="DF468" s="1" t="s">
        <v>788</v>
      </c>
      <c r="DG468" s="1" t="s">
        <v>789</v>
      </c>
    </row>
    <row r="469" spans="1:111">
      <c r="A469" s="232" t="s">
        <v>4537</v>
      </c>
      <c r="B469" s="1" t="s">
        <v>699</v>
      </c>
      <c r="C469" s="1" t="s">
        <v>700</v>
      </c>
      <c r="D469" s="1" t="s">
        <v>818</v>
      </c>
      <c r="E469" s="1" t="s">
        <v>819</v>
      </c>
      <c r="F469" s="1" t="s">
        <v>820</v>
      </c>
      <c r="G469" s="1" t="s">
        <v>166</v>
      </c>
      <c r="H469" s="228">
        <v>46189</v>
      </c>
      <c r="I469" s="1" t="s">
        <v>521</v>
      </c>
      <c r="J469" s="1" t="s">
        <v>4008</v>
      </c>
      <c r="K469" s="1" t="s">
        <v>4117</v>
      </c>
      <c r="L469" s="1" t="s">
        <v>788</v>
      </c>
      <c r="M469" s="1" t="s">
        <v>789</v>
      </c>
      <c r="N469" s="1" t="s">
        <v>776</v>
      </c>
      <c r="O469" s="1" t="s">
        <v>777</v>
      </c>
      <c r="P469" s="1" t="s">
        <v>196</v>
      </c>
      <c r="Q469" s="1" t="s">
        <v>196</v>
      </c>
      <c r="R469" s="229">
        <v>0</v>
      </c>
      <c r="S469" s="229">
        <v>0.3923611111111111</v>
      </c>
      <c r="T469" s="1" t="s">
        <v>707</v>
      </c>
      <c r="U469" s="1" t="s">
        <v>196</v>
      </c>
      <c r="V469" s="1" t="s">
        <v>196</v>
      </c>
      <c r="W469" s="1" t="s">
        <v>196</v>
      </c>
      <c r="X469" s="1" t="s">
        <v>196</v>
      </c>
      <c r="Y469" s="1" t="s">
        <v>196</v>
      </c>
      <c r="Z469" s="1" t="s">
        <v>196</v>
      </c>
      <c r="AA469" s="1" t="s">
        <v>726</v>
      </c>
      <c r="AB469" s="1" t="s">
        <v>707</v>
      </c>
      <c r="AC469" s="1" t="s">
        <v>718</v>
      </c>
      <c r="AD469" s="1" t="s">
        <v>742</v>
      </c>
      <c r="AE469" s="1" t="s">
        <v>878</v>
      </c>
      <c r="AF469" s="1" t="s">
        <v>276</v>
      </c>
      <c r="AG469" s="1" t="s">
        <v>196</v>
      </c>
      <c r="AH469" s="1" t="s">
        <v>105</v>
      </c>
      <c r="AI469" s="1" t="s">
        <v>807</v>
      </c>
      <c r="AJ469" s="1" t="s">
        <v>276</v>
      </c>
      <c r="AK469" s="1" t="s">
        <v>196</v>
      </c>
      <c r="AL469" s="1" t="s">
        <v>122</v>
      </c>
      <c r="AM469" s="1">
        <v>300</v>
      </c>
      <c r="AN469" s="1">
        <v>300</v>
      </c>
      <c r="AO469" s="1">
        <v>300</v>
      </c>
      <c r="AP469" s="1">
        <v>300</v>
      </c>
      <c r="AQ469" s="1">
        <v>300</v>
      </c>
      <c r="AR469" s="228">
        <v>46188</v>
      </c>
      <c r="AS469" s="228">
        <v>46198</v>
      </c>
      <c r="AT469" s="228">
        <v>46189</v>
      </c>
      <c r="AU469" s="228">
        <v>46189</v>
      </c>
      <c r="AV469" s="1" t="s">
        <v>2054</v>
      </c>
      <c r="AW469" s="1" t="s">
        <v>196</v>
      </c>
      <c r="AX469" s="1" t="s">
        <v>196</v>
      </c>
      <c r="AY469" s="1" t="s">
        <v>710</v>
      </c>
      <c r="AZ469" s="1" t="s">
        <v>711</v>
      </c>
      <c r="BA469" s="1" t="s">
        <v>196</v>
      </c>
      <c r="BB469" s="228">
        <v>46198</v>
      </c>
      <c r="BC469" s="228">
        <v>46198</v>
      </c>
      <c r="BD469" s="1" t="s">
        <v>712</v>
      </c>
      <c r="BE469" s="228">
        <v>46189</v>
      </c>
      <c r="BF469" s="1" t="s">
        <v>712</v>
      </c>
      <c r="BG469" s="228">
        <v>46191</v>
      </c>
      <c r="BH469" s="1">
        <v>300</v>
      </c>
      <c r="BI469" s="1">
        <v>300</v>
      </c>
      <c r="BJ469" s="1" t="s">
        <v>879</v>
      </c>
      <c r="BK469" s="1" t="s">
        <v>196</v>
      </c>
      <c r="BL469" s="1" t="s">
        <v>196</v>
      </c>
      <c r="BM469" s="1" t="s">
        <v>196</v>
      </c>
      <c r="BN469" s="1" t="s">
        <v>196</v>
      </c>
      <c r="BO469" s="1" t="s">
        <v>196</v>
      </c>
      <c r="BP469" s="1" t="s">
        <v>196</v>
      </c>
      <c r="BQ469" s="1" t="s">
        <v>196</v>
      </c>
      <c r="BR469" s="1" t="s">
        <v>196</v>
      </c>
      <c r="BS469" s="1" t="s">
        <v>196</v>
      </c>
      <c r="BT469" s="1" t="s">
        <v>878</v>
      </c>
      <c r="BU469" s="1" t="s">
        <v>196</v>
      </c>
      <c r="BV469" s="1" t="s">
        <v>196</v>
      </c>
      <c r="BW469" s="1" t="s">
        <v>196</v>
      </c>
      <c r="BX469" s="1" t="s">
        <v>196</v>
      </c>
      <c r="BY469" s="1" t="s">
        <v>196</v>
      </c>
      <c r="BZ469" s="1" t="s">
        <v>196</v>
      </c>
      <c r="CA469" s="1" t="s">
        <v>196</v>
      </c>
      <c r="CB469" s="1" t="s">
        <v>196</v>
      </c>
      <c r="CC469" s="1" t="s">
        <v>196</v>
      </c>
      <c r="CD469" s="1" t="s">
        <v>809</v>
      </c>
      <c r="CE469" s="1" t="s">
        <v>196</v>
      </c>
      <c r="CF469" s="1" t="s">
        <v>196</v>
      </c>
      <c r="CG469" s="1" t="s">
        <v>196</v>
      </c>
      <c r="CH469" s="1" t="s">
        <v>196</v>
      </c>
      <c r="CI469" s="1" t="s">
        <v>196</v>
      </c>
      <c r="CJ469" s="1" t="s">
        <v>196</v>
      </c>
      <c r="CK469" s="1" t="s">
        <v>196</v>
      </c>
      <c r="CL469" s="1" t="s">
        <v>196</v>
      </c>
      <c r="CM469" s="1" t="s">
        <v>196</v>
      </c>
      <c r="CN469" s="1" t="s">
        <v>807</v>
      </c>
      <c r="CO469" s="1" t="s">
        <v>196</v>
      </c>
      <c r="CP469" s="1" t="s">
        <v>196</v>
      </c>
      <c r="CQ469" s="1" t="s">
        <v>196</v>
      </c>
      <c r="CR469" s="1" t="s">
        <v>196</v>
      </c>
      <c r="CS469" s="1" t="s">
        <v>196</v>
      </c>
      <c r="CT469" s="1" t="s">
        <v>196</v>
      </c>
      <c r="CU469" s="1" t="s">
        <v>196</v>
      </c>
      <c r="CV469" s="1" t="s">
        <v>196</v>
      </c>
      <c r="CW469" s="1" t="s">
        <v>196</v>
      </c>
      <c r="CX469" s="1" t="s">
        <v>3221</v>
      </c>
      <c r="CY469" s="1" t="s">
        <v>3222</v>
      </c>
      <c r="CZ469" s="1" t="s">
        <v>3222</v>
      </c>
      <c r="DA469" s="1" t="s">
        <v>3225</v>
      </c>
      <c r="DB469" s="1" t="s">
        <v>3238</v>
      </c>
      <c r="DC469" s="1" t="s">
        <v>707</v>
      </c>
      <c r="DD469" s="1" t="s">
        <v>726</v>
      </c>
      <c r="DE469" s="1" t="s">
        <v>707</v>
      </c>
      <c r="DF469" s="1" t="s">
        <v>788</v>
      </c>
      <c r="DG469" s="1" t="s">
        <v>789</v>
      </c>
    </row>
    <row r="470" spans="1:111">
      <c r="A470" s="232" t="s">
        <v>4537</v>
      </c>
      <c r="B470" s="1" t="s">
        <v>699</v>
      </c>
      <c r="C470" s="1" t="s">
        <v>700</v>
      </c>
      <c r="D470" s="1" t="s">
        <v>869</v>
      </c>
      <c r="E470" s="1" t="s">
        <v>870</v>
      </c>
      <c r="F470" s="1" t="s">
        <v>783</v>
      </c>
      <c r="G470" s="1" t="s">
        <v>42</v>
      </c>
      <c r="H470" s="228">
        <v>46189</v>
      </c>
      <c r="I470" s="1" t="s">
        <v>530</v>
      </c>
      <c r="J470" s="1" t="s">
        <v>4288</v>
      </c>
      <c r="K470" s="1" t="s">
        <v>4289</v>
      </c>
      <c r="L470" s="1" t="s">
        <v>796</v>
      </c>
      <c r="M470" s="1" t="s">
        <v>797</v>
      </c>
      <c r="N470" s="1" t="s">
        <v>713</v>
      </c>
      <c r="O470" s="1" t="s">
        <v>714</v>
      </c>
      <c r="P470" s="1" t="s">
        <v>196</v>
      </c>
      <c r="Q470" s="1" t="s">
        <v>196</v>
      </c>
      <c r="R470" s="229">
        <v>0</v>
      </c>
      <c r="S470" s="229">
        <v>0.70833333333333337</v>
      </c>
      <c r="T470" s="1" t="s">
        <v>707</v>
      </c>
      <c r="U470" s="1" t="s">
        <v>196</v>
      </c>
      <c r="V470" s="1" t="s">
        <v>196</v>
      </c>
      <c r="W470" s="1" t="s">
        <v>196</v>
      </c>
      <c r="X470" s="1" t="s">
        <v>196</v>
      </c>
      <c r="Y470" s="1" t="s">
        <v>196</v>
      </c>
      <c r="Z470" s="1" t="s">
        <v>196</v>
      </c>
      <c r="AA470" s="1" t="s">
        <v>799</v>
      </c>
      <c r="AB470" s="1" t="s">
        <v>708</v>
      </c>
      <c r="AC470" s="1" t="s">
        <v>804</v>
      </c>
      <c r="AD470" s="1" t="s">
        <v>917</v>
      </c>
      <c r="AE470" s="1" t="s">
        <v>2073</v>
      </c>
      <c r="AF470" s="1" t="s">
        <v>276</v>
      </c>
      <c r="AG470" s="1" t="s">
        <v>196</v>
      </c>
      <c r="AH470" s="1" t="s">
        <v>14</v>
      </c>
      <c r="AI470" s="1" t="s">
        <v>4145</v>
      </c>
      <c r="AJ470" s="1" t="s">
        <v>276</v>
      </c>
      <c r="AK470" s="1" t="s">
        <v>196</v>
      </c>
      <c r="AL470" s="1" t="s">
        <v>14</v>
      </c>
      <c r="AM470" s="1">
        <v>6600</v>
      </c>
      <c r="AN470" s="1">
        <v>6600</v>
      </c>
      <c r="AO470" s="1">
        <v>4000</v>
      </c>
      <c r="AP470" s="1">
        <v>4000</v>
      </c>
      <c r="AQ470" s="1">
        <v>4000</v>
      </c>
      <c r="AR470" s="228">
        <v>46188</v>
      </c>
      <c r="AS470" s="228">
        <v>46192</v>
      </c>
      <c r="AT470" s="228">
        <v>46189</v>
      </c>
      <c r="AU470" s="228">
        <v>46190</v>
      </c>
      <c r="AV470" s="1" t="s">
        <v>42</v>
      </c>
      <c r="AW470" s="1" t="s">
        <v>196</v>
      </c>
      <c r="AX470" s="1" t="s">
        <v>196</v>
      </c>
      <c r="AY470" s="1" t="s">
        <v>710</v>
      </c>
      <c r="AZ470" s="1" t="s">
        <v>711</v>
      </c>
      <c r="BA470" s="1" t="s">
        <v>196</v>
      </c>
      <c r="BB470" s="228">
        <v>46192</v>
      </c>
      <c r="BC470" s="228">
        <v>46192</v>
      </c>
      <c r="BD470" s="1" t="s">
        <v>712</v>
      </c>
      <c r="BE470" s="228">
        <v>46190</v>
      </c>
      <c r="BF470" s="1" t="s">
        <v>712</v>
      </c>
      <c r="BG470" s="228">
        <v>46190</v>
      </c>
      <c r="BH470" s="1">
        <v>6600</v>
      </c>
      <c r="BI470" s="1">
        <v>6600</v>
      </c>
      <c r="BJ470" s="1" t="s">
        <v>1853</v>
      </c>
      <c r="BK470" s="1" t="s">
        <v>196</v>
      </c>
      <c r="BL470" s="1" t="s">
        <v>196</v>
      </c>
      <c r="BM470" s="1" t="s">
        <v>196</v>
      </c>
      <c r="BN470" s="1" t="s">
        <v>196</v>
      </c>
      <c r="BO470" s="1" t="s">
        <v>196</v>
      </c>
      <c r="BP470" s="1" t="s">
        <v>196</v>
      </c>
      <c r="BQ470" s="1" t="s">
        <v>196</v>
      </c>
      <c r="BR470" s="1" t="s">
        <v>196</v>
      </c>
      <c r="BS470" s="1" t="s">
        <v>196</v>
      </c>
      <c r="BT470" s="1" t="s">
        <v>2073</v>
      </c>
      <c r="BU470" s="1" t="s">
        <v>196</v>
      </c>
      <c r="BV470" s="1" t="s">
        <v>196</v>
      </c>
      <c r="BW470" s="1" t="s">
        <v>196</v>
      </c>
      <c r="BX470" s="1" t="s">
        <v>196</v>
      </c>
      <c r="BY470" s="1" t="s">
        <v>196</v>
      </c>
      <c r="BZ470" s="1" t="s">
        <v>196</v>
      </c>
      <c r="CA470" s="1" t="s">
        <v>196</v>
      </c>
      <c r="CB470" s="1" t="s">
        <v>196</v>
      </c>
      <c r="CC470" s="1" t="s">
        <v>196</v>
      </c>
      <c r="CD470" s="1" t="s">
        <v>1860</v>
      </c>
      <c r="CE470" s="1" t="s">
        <v>196</v>
      </c>
      <c r="CF470" s="1" t="s">
        <v>196</v>
      </c>
      <c r="CG470" s="1" t="s">
        <v>196</v>
      </c>
      <c r="CH470" s="1" t="s">
        <v>196</v>
      </c>
      <c r="CI470" s="1" t="s">
        <v>196</v>
      </c>
      <c r="CJ470" s="1" t="s">
        <v>196</v>
      </c>
      <c r="CK470" s="1" t="s">
        <v>196</v>
      </c>
      <c r="CL470" s="1" t="s">
        <v>196</v>
      </c>
      <c r="CM470" s="1" t="s">
        <v>196</v>
      </c>
      <c r="CN470" s="1" t="s">
        <v>4145</v>
      </c>
      <c r="CO470" s="1" t="s">
        <v>196</v>
      </c>
      <c r="CP470" s="1" t="s">
        <v>196</v>
      </c>
      <c r="CQ470" s="1" t="s">
        <v>196</v>
      </c>
      <c r="CR470" s="1" t="s">
        <v>196</v>
      </c>
      <c r="CS470" s="1" t="s">
        <v>196</v>
      </c>
      <c r="CT470" s="1" t="s">
        <v>196</v>
      </c>
      <c r="CU470" s="1" t="s">
        <v>196</v>
      </c>
      <c r="CV470" s="1" t="s">
        <v>196</v>
      </c>
      <c r="CW470" s="1" t="s">
        <v>196</v>
      </c>
      <c r="CX470" s="1" t="s">
        <v>3221</v>
      </c>
      <c r="CY470" s="1" t="s">
        <v>3222</v>
      </c>
      <c r="CZ470" s="1" t="s">
        <v>3222</v>
      </c>
      <c r="DA470" s="1" t="s">
        <v>3225</v>
      </c>
      <c r="DB470" s="1" t="s">
        <v>3224</v>
      </c>
      <c r="DC470" s="1" t="s">
        <v>708</v>
      </c>
      <c r="DD470" s="1" t="s">
        <v>799</v>
      </c>
      <c r="DE470" s="1" t="s">
        <v>707</v>
      </c>
      <c r="DF470" s="1" t="s">
        <v>796</v>
      </c>
      <c r="DG470" s="1" t="s">
        <v>797</v>
      </c>
    </row>
    <row r="471" spans="1:111">
      <c r="A471" s="232" t="s">
        <v>4537</v>
      </c>
      <c r="B471" s="1" t="s">
        <v>699</v>
      </c>
      <c r="C471" s="1" t="s">
        <v>700</v>
      </c>
      <c r="D471" s="1" t="s">
        <v>701</v>
      </c>
      <c r="E471" s="1" t="s">
        <v>702</v>
      </c>
      <c r="F471" s="1" t="s">
        <v>703</v>
      </c>
      <c r="G471" s="1" t="s">
        <v>704</v>
      </c>
      <c r="H471" s="228">
        <v>46188</v>
      </c>
      <c r="I471" s="1" t="s">
        <v>1929</v>
      </c>
      <c r="J471" s="1" t="s">
        <v>3887</v>
      </c>
      <c r="K471" s="1" t="s">
        <v>3888</v>
      </c>
      <c r="L471" s="1" t="s">
        <v>716</v>
      </c>
      <c r="M471" s="1" t="s">
        <v>717</v>
      </c>
      <c r="N471" s="1" t="s">
        <v>705</v>
      </c>
      <c r="O471" s="1" t="s">
        <v>706</v>
      </c>
      <c r="P471" s="1" t="s">
        <v>196</v>
      </c>
      <c r="Q471" s="1" t="s">
        <v>196</v>
      </c>
      <c r="R471" s="229">
        <v>0</v>
      </c>
      <c r="S471" s="229">
        <v>0.69374999999999998</v>
      </c>
      <c r="T471" s="1" t="s">
        <v>707</v>
      </c>
      <c r="U471" s="1" t="s">
        <v>196</v>
      </c>
      <c r="V471" s="1" t="s">
        <v>196</v>
      </c>
      <c r="W471" s="1" t="s">
        <v>196</v>
      </c>
      <c r="X471" s="1" t="s">
        <v>196</v>
      </c>
      <c r="Y471" s="1" t="s">
        <v>196</v>
      </c>
      <c r="Z471" s="1" t="s">
        <v>196</v>
      </c>
      <c r="AA471" s="1" t="s">
        <v>754</v>
      </c>
      <c r="AB471" s="1" t="s">
        <v>708</v>
      </c>
      <c r="AC471" s="1" t="s">
        <v>3889</v>
      </c>
      <c r="AD471" s="1" t="s">
        <v>3890</v>
      </c>
      <c r="AE471" s="1" t="s">
        <v>3805</v>
      </c>
      <c r="AF471" s="1" t="s">
        <v>276</v>
      </c>
      <c r="AG471" s="1" t="s">
        <v>196</v>
      </c>
      <c r="AH471" s="1" t="s">
        <v>78</v>
      </c>
      <c r="AI471" s="1" t="s">
        <v>3806</v>
      </c>
      <c r="AJ471" s="1" t="s">
        <v>276</v>
      </c>
      <c r="AK471" s="1" t="s">
        <v>196</v>
      </c>
      <c r="AL471" s="1" t="s">
        <v>14</v>
      </c>
      <c r="AM471" s="1">
        <v>16200</v>
      </c>
      <c r="AN471" s="1">
        <v>8100</v>
      </c>
      <c r="AO471" s="1">
        <v>8100</v>
      </c>
      <c r="AP471" s="1">
        <v>8100</v>
      </c>
      <c r="AQ471" s="1">
        <v>16200</v>
      </c>
      <c r="AR471" s="228">
        <v>46185</v>
      </c>
      <c r="AS471" s="228">
        <v>46195</v>
      </c>
      <c r="AT471" s="228">
        <v>46188</v>
      </c>
      <c r="AU471" s="228">
        <v>46188</v>
      </c>
      <c r="AV471" s="1" t="s">
        <v>704</v>
      </c>
      <c r="AW471" s="1" t="s">
        <v>196</v>
      </c>
      <c r="AX471" s="1" t="s">
        <v>196</v>
      </c>
      <c r="AY471" s="1" t="s">
        <v>710</v>
      </c>
      <c r="AZ471" s="1" t="s">
        <v>711</v>
      </c>
      <c r="BA471" s="1" t="s">
        <v>196</v>
      </c>
      <c r="BB471" s="228">
        <v>46195</v>
      </c>
      <c r="BC471" s="228">
        <v>46195</v>
      </c>
      <c r="BD471" s="1" t="s">
        <v>712</v>
      </c>
      <c r="BE471" s="228">
        <v>46188</v>
      </c>
      <c r="BF471" s="1" t="s">
        <v>712</v>
      </c>
      <c r="BG471" s="228">
        <v>46188</v>
      </c>
      <c r="BH471" s="1">
        <v>8100</v>
      </c>
      <c r="BI471" s="1">
        <v>16200</v>
      </c>
      <c r="BJ471" s="1" t="s">
        <v>738</v>
      </c>
      <c r="BK471" s="1" t="s">
        <v>196</v>
      </c>
      <c r="BL471" s="1" t="s">
        <v>196</v>
      </c>
      <c r="BM471" s="1" t="s">
        <v>196</v>
      </c>
      <c r="BN471" s="1" t="s">
        <v>196</v>
      </c>
      <c r="BO471" s="1" t="s">
        <v>196</v>
      </c>
      <c r="BP471" s="1" t="s">
        <v>196</v>
      </c>
      <c r="BQ471" s="1" t="s">
        <v>196</v>
      </c>
      <c r="BR471" s="1" t="s">
        <v>196</v>
      </c>
      <c r="BS471" s="1" t="s">
        <v>196</v>
      </c>
      <c r="BT471" s="1" t="s">
        <v>3805</v>
      </c>
      <c r="BU471" s="1" t="s">
        <v>196</v>
      </c>
      <c r="BV471" s="1" t="s">
        <v>196</v>
      </c>
      <c r="BW471" s="1" t="s">
        <v>196</v>
      </c>
      <c r="BX471" s="1" t="s">
        <v>196</v>
      </c>
      <c r="BY471" s="1" t="s">
        <v>196</v>
      </c>
      <c r="BZ471" s="1" t="s">
        <v>196</v>
      </c>
      <c r="CA471" s="1" t="s">
        <v>196</v>
      </c>
      <c r="CB471" s="1" t="s">
        <v>196</v>
      </c>
      <c r="CC471" s="1" t="s">
        <v>196</v>
      </c>
      <c r="CD471" s="1" t="s">
        <v>739</v>
      </c>
      <c r="CE471" s="1" t="s">
        <v>196</v>
      </c>
      <c r="CF471" s="1" t="s">
        <v>196</v>
      </c>
      <c r="CG471" s="1" t="s">
        <v>196</v>
      </c>
      <c r="CH471" s="1" t="s">
        <v>196</v>
      </c>
      <c r="CI471" s="1" t="s">
        <v>196</v>
      </c>
      <c r="CJ471" s="1" t="s">
        <v>196</v>
      </c>
      <c r="CK471" s="1" t="s">
        <v>196</v>
      </c>
      <c r="CL471" s="1" t="s">
        <v>196</v>
      </c>
      <c r="CM471" s="1" t="s">
        <v>196</v>
      </c>
      <c r="CN471" s="1" t="s">
        <v>3806</v>
      </c>
      <c r="CO471" s="1" t="s">
        <v>196</v>
      </c>
      <c r="CP471" s="1" t="s">
        <v>196</v>
      </c>
      <c r="CQ471" s="1" t="s">
        <v>196</v>
      </c>
      <c r="CR471" s="1" t="s">
        <v>196</v>
      </c>
      <c r="CS471" s="1" t="s">
        <v>196</v>
      </c>
      <c r="CT471" s="1" t="s">
        <v>196</v>
      </c>
      <c r="CU471" s="1" t="s">
        <v>196</v>
      </c>
      <c r="CV471" s="1" t="s">
        <v>196</v>
      </c>
      <c r="CW471" s="1" t="s">
        <v>196</v>
      </c>
      <c r="CX471" s="1" t="s">
        <v>3221</v>
      </c>
      <c r="CY471" s="1" t="s">
        <v>3222</v>
      </c>
      <c r="CZ471" s="1" t="s">
        <v>3222</v>
      </c>
      <c r="DA471" s="1" t="s">
        <v>3225</v>
      </c>
      <c r="DB471" s="1" t="s">
        <v>3891</v>
      </c>
      <c r="DC471" s="1" t="s">
        <v>708</v>
      </c>
      <c r="DD471" s="1" t="s">
        <v>754</v>
      </c>
      <c r="DE471" s="1" t="s">
        <v>707</v>
      </c>
      <c r="DF471" s="1" t="s">
        <v>705</v>
      </c>
      <c r="DG471" s="1" t="s">
        <v>706</v>
      </c>
    </row>
    <row r="472" spans="1:111">
      <c r="A472" s="232" t="s">
        <v>4537</v>
      </c>
      <c r="B472" s="1" t="s">
        <v>699</v>
      </c>
      <c r="C472" s="1" t="s">
        <v>700</v>
      </c>
      <c r="D472" s="1" t="s">
        <v>701</v>
      </c>
      <c r="E472" s="1" t="s">
        <v>702</v>
      </c>
      <c r="F472" s="1" t="s">
        <v>703</v>
      </c>
      <c r="G472" s="1" t="s">
        <v>704</v>
      </c>
      <c r="H472" s="228">
        <v>46188</v>
      </c>
      <c r="I472" s="1" t="s">
        <v>1931</v>
      </c>
      <c r="J472" s="1" t="s">
        <v>3892</v>
      </c>
      <c r="K472" s="1" t="s">
        <v>3893</v>
      </c>
      <c r="L472" s="1" t="s">
        <v>716</v>
      </c>
      <c r="M472" s="1" t="s">
        <v>717</v>
      </c>
      <c r="N472" s="1" t="s">
        <v>705</v>
      </c>
      <c r="O472" s="1" t="s">
        <v>706</v>
      </c>
      <c r="P472" s="1" t="s">
        <v>196</v>
      </c>
      <c r="Q472" s="1" t="s">
        <v>196</v>
      </c>
      <c r="R472" s="229">
        <v>0</v>
      </c>
      <c r="S472" s="229">
        <v>0.70833333333333337</v>
      </c>
      <c r="T472" s="1" t="s">
        <v>707</v>
      </c>
      <c r="U472" s="1" t="s">
        <v>196</v>
      </c>
      <c r="V472" s="1" t="s">
        <v>196</v>
      </c>
      <c r="W472" s="1" t="s">
        <v>196</v>
      </c>
      <c r="X472" s="1" t="s">
        <v>196</v>
      </c>
      <c r="Y472" s="1" t="s">
        <v>196</v>
      </c>
      <c r="Z472" s="1" t="s">
        <v>196</v>
      </c>
      <c r="AA472" s="1" t="s">
        <v>737</v>
      </c>
      <c r="AB472" s="1" t="s">
        <v>707</v>
      </c>
      <c r="AC472" s="1" t="s">
        <v>3894</v>
      </c>
      <c r="AD472" s="1" t="s">
        <v>3895</v>
      </c>
      <c r="AE472" s="1" t="s">
        <v>3805</v>
      </c>
      <c r="AF472" s="1" t="s">
        <v>276</v>
      </c>
      <c r="AG472" s="1" t="s">
        <v>196</v>
      </c>
      <c r="AH472" s="1" t="s">
        <v>78</v>
      </c>
      <c r="AI472" s="1" t="s">
        <v>3806</v>
      </c>
      <c r="AJ472" s="1" t="s">
        <v>276</v>
      </c>
      <c r="AK472" s="1" t="s">
        <v>196</v>
      </c>
      <c r="AL472" s="1" t="s">
        <v>14</v>
      </c>
      <c r="AM472" s="1">
        <v>16200</v>
      </c>
      <c r="AN472" s="1">
        <v>8100</v>
      </c>
      <c r="AO472" s="1">
        <v>300</v>
      </c>
      <c r="AP472" s="1">
        <v>300</v>
      </c>
      <c r="AQ472" s="1">
        <v>600</v>
      </c>
      <c r="AR472" s="228">
        <v>46188</v>
      </c>
      <c r="AS472" s="228">
        <v>46196</v>
      </c>
      <c r="AT472" s="228">
        <v>46188</v>
      </c>
      <c r="AU472" s="228">
        <v>46189</v>
      </c>
      <c r="AV472" s="1" t="s">
        <v>704</v>
      </c>
      <c r="AW472" s="1" t="s">
        <v>196</v>
      </c>
      <c r="AX472" s="1" t="s">
        <v>196</v>
      </c>
      <c r="AY472" s="1" t="s">
        <v>710</v>
      </c>
      <c r="AZ472" s="1" t="s">
        <v>711</v>
      </c>
      <c r="BA472" s="1" t="s">
        <v>196</v>
      </c>
      <c r="BB472" s="228">
        <v>46196</v>
      </c>
      <c r="BC472" s="228">
        <v>46196</v>
      </c>
      <c r="BD472" s="1" t="s">
        <v>712</v>
      </c>
      <c r="BE472" s="228">
        <v>46189</v>
      </c>
      <c r="BF472" s="1" t="s">
        <v>712</v>
      </c>
      <c r="BG472" s="228">
        <v>46189</v>
      </c>
      <c r="BH472" s="1">
        <v>8100</v>
      </c>
      <c r="BI472" s="1">
        <v>16200</v>
      </c>
      <c r="BJ472" s="1" t="s">
        <v>738</v>
      </c>
      <c r="BK472" s="1" t="s">
        <v>196</v>
      </c>
      <c r="BL472" s="1" t="s">
        <v>196</v>
      </c>
      <c r="BM472" s="1" t="s">
        <v>196</v>
      </c>
      <c r="BN472" s="1" t="s">
        <v>196</v>
      </c>
      <c r="BO472" s="1" t="s">
        <v>196</v>
      </c>
      <c r="BP472" s="1" t="s">
        <v>196</v>
      </c>
      <c r="BQ472" s="1" t="s">
        <v>196</v>
      </c>
      <c r="BR472" s="1" t="s">
        <v>196</v>
      </c>
      <c r="BS472" s="1" t="s">
        <v>196</v>
      </c>
      <c r="BT472" s="1" t="s">
        <v>3805</v>
      </c>
      <c r="BU472" s="1" t="s">
        <v>196</v>
      </c>
      <c r="BV472" s="1" t="s">
        <v>196</v>
      </c>
      <c r="BW472" s="1" t="s">
        <v>196</v>
      </c>
      <c r="BX472" s="1" t="s">
        <v>196</v>
      </c>
      <c r="BY472" s="1" t="s">
        <v>196</v>
      </c>
      <c r="BZ472" s="1" t="s">
        <v>196</v>
      </c>
      <c r="CA472" s="1" t="s">
        <v>196</v>
      </c>
      <c r="CB472" s="1" t="s">
        <v>196</v>
      </c>
      <c r="CC472" s="1" t="s">
        <v>196</v>
      </c>
      <c r="CD472" s="1" t="s">
        <v>739</v>
      </c>
      <c r="CE472" s="1" t="s">
        <v>196</v>
      </c>
      <c r="CF472" s="1" t="s">
        <v>196</v>
      </c>
      <c r="CG472" s="1" t="s">
        <v>196</v>
      </c>
      <c r="CH472" s="1" t="s">
        <v>196</v>
      </c>
      <c r="CI472" s="1" t="s">
        <v>196</v>
      </c>
      <c r="CJ472" s="1" t="s">
        <v>196</v>
      </c>
      <c r="CK472" s="1" t="s">
        <v>196</v>
      </c>
      <c r="CL472" s="1" t="s">
        <v>196</v>
      </c>
      <c r="CM472" s="1" t="s">
        <v>196</v>
      </c>
      <c r="CN472" s="1" t="s">
        <v>3806</v>
      </c>
      <c r="CO472" s="1" t="s">
        <v>196</v>
      </c>
      <c r="CP472" s="1" t="s">
        <v>196</v>
      </c>
      <c r="CQ472" s="1" t="s">
        <v>196</v>
      </c>
      <c r="CR472" s="1" t="s">
        <v>196</v>
      </c>
      <c r="CS472" s="1" t="s">
        <v>196</v>
      </c>
      <c r="CT472" s="1" t="s">
        <v>196</v>
      </c>
      <c r="CU472" s="1" t="s">
        <v>196</v>
      </c>
      <c r="CV472" s="1" t="s">
        <v>196</v>
      </c>
      <c r="CW472" s="1" t="s">
        <v>196</v>
      </c>
      <c r="CX472" s="1" t="s">
        <v>3221</v>
      </c>
      <c r="CY472" s="1" t="s">
        <v>3222</v>
      </c>
      <c r="CZ472" s="1" t="s">
        <v>3222</v>
      </c>
      <c r="DA472" s="1" t="s">
        <v>3896</v>
      </c>
      <c r="DB472" s="1" t="s">
        <v>3224</v>
      </c>
      <c r="DC472" s="1" t="s">
        <v>707</v>
      </c>
      <c r="DD472" s="1" t="s">
        <v>737</v>
      </c>
      <c r="DE472" s="1" t="s">
        <v>707</v>
      </c>
      <c r="DF472" s="1" t="s">
        <v>705</v>
      </c>
      <c r="DG472" s="1" t="s">
        <v>706</v>
      </c>
    </row>
    <row r="473" spans="1:111">
      <c r="A473" s="232" t="s">
        <v>4537</v>
      </c>
      <c r="B473" s="1" t="s">
        <v>699</v>
      </c>
      <c r="C473" s="1" t="s">
        <v>700</v>
      </c>
      <c r="D473" s="1" t="s">
        <v>785</v>
      </c>
      <c r="E473" s="1" t="s">
        <v>786</v>
      </c>
      <c r="F473" s="1" t="s">
        <v>787</v>
      </c>
      <c r="G473" s="1" t="s">
        <v>36</v>
      </c>
      <c r="H473" s="228">
        <v>46188</v>
      </c>
      <c r="I473" s="1" t="s">
        <v>542</v>
      </c>
      <c r="J473" s="1" t="s">
        <v>3987</v>
      </c>
      <c r="K473" s="1" t="s">
        <v>3988</v>
      </c>
      <c r="L473" s="1" t="s">
        <v>788</v>
      </c>
      <c r="M473" s="1" t="s">
        <v>789</v>
      </c>
      <c r="N473" s="1" t="s">
        <v>776</v>
      </c>
      <c r="O473" s="1" t="s">
        <v>777</v>
      </c>
      <c r="P473" s="1" t="s">
        <v>196</v>
      </c>
      <c r="Q473" s="1" t="s">
        <v>196</v>
      </c>
      <c r="R473" s="229">
        <v>0</v>
      </c>
      <c r="S473" s="229">
        <v>0.59375</v>
      </c>
      <c r="T473" s="1" t="s">
        <v>707</v>
      </c>
      <c r="U473" s="1" t="s">
        <v>196</v>
      </c>
      <c r="V473" s="1" t="s">
        <v>196</v>
      </c>
      <c r="W473" s="1" t="s">
        <v>196</v>
      </c>
      <c r="X473" s="1" t="s">
        <v>196</v>
      </c>
      <c r="Y473" s="1" t="s">
        <v>196</v>
      </c>
      <c r="Z473" s="1" t="s">
        <v>196</v>
      </c>
      <c r="AA473" s="1" t="s">
        <v>799</v>
      </c>
      <c r="AB473" s="1" t="s">
        <v>743</v>
      </c>
      <c r="AC473" s="1" t="s">
        <v>1032</v>
      </c>
      <c r="AD473" s="1" t="s">
        <v>791</v>
      </c>
      <c r="AE473" s="1" t="s">
        <v>3989</v>
      </c>
      <c r="AF473" s="1" t="s">
        <v>276</v>
      </c>
      <c r="AG473" s="1" t="s">
        <v>13</v>
      </c>
      <c r="AH473" s="1" t="s">
        <v>274</v>
      </c>
      <c r="AI473" s="1" t="s">
        <v>3990</v>
      </c>
      <c r="AJ473" s="1" t="s">
        <v>276</v>
      </c>
      <c r="AK473" s="1" t="s">
        <v>13</v>
      </c>
      <c r="AL473" s="1" t="s">
        <v>274</v>
      </c>
      <c r="AM473" s="1">
        <v>2500</v>
      </c>
      <c r="AN473" s="1">
        <v>5000</v>
      </c>
      <c r="AO473" s="1">
        <v>5000</v>
      </c>
      <c r="AP473" s="1">
        <v>5000</v>
      </c>
      <c r="AQ473" s="1">
        <v>2500</v>
      </c>
      <c r="AR473" s="228">
        <v>46185</v>
      </c>
      <c r="AS473" s="228">
        <v>46190</v>
      </c>
      <c r="AT473" s="228">
        <v>46188</v>
      </c>
      <c r="AU473" s="228">
        <v>46188</v>
      </c>
      <c r="AV473" s="1" t="s">
        <v>3952</v>
      </c>
      <c r="AW473" s="1" t="s">
        <v>196</v>
      </c>
      <c r="AX473" s="1" t="s">
        <v>196</v>
      </c>
      <c r="AY473" s="1" t="s">
        <v>710</v>
      </c>
      <c r="AZ473" s="1" t="s">
        <v>711</v>
      </c>
      <c r="BA473" s="1" t="s">
        <v>196</v>
      </c>
      <c r="BB473" s="228">
        <v>46190</v>
      </c>
      <c r="BC473" s="228">
        <v>46190</v>
      </c>
      <c r="BD473" s="1" t="s">
        <v>712</v>
      </c>
      <c r="BE473" s="228">
        <v>46188</v>
      </c>
      <c r="BF473" s="1" t="s">
        <v>712</v>
      </c>
      <c r="BG473" s="228">
        <v>46188</v>
      </c>
      <c r="BH473" s="1">
        <v>5000</v>
      </c>
      <c r="BI473" s="1">
        <v>2500</v>
      </c>
      <c r="BJ473" s="1" t="s">
        <v>1036</v>
      </c>
      <c r="BK473" s="1" t="s">
        <v>196</v>
      </c>
      <c r="BL473" s="1" t="s">
        <v>196</v>
      </c>
      <c r="BM473" s="1" t="s">
        <v>196</v>
      </c>
      <c r="BN473" s="1" t="s">
        <v>196</v>
      </c>
      <c r="BO473" s="1" t="s">
        <v>196</v>
      </c>
      <c r="BP473" s="1" t="s">
        <v>196</v>
      </c>
      <c r="BQ473" s="1" t="s">
        <v>196</v>
      </c>
      <c r="BR473" s="1" t="s">
        <v>196</v>
      </c>
      <c r="BS473" s="1" t="s">
        <v>196</v>
      </c>
      <c r="BT473" s="1" t="s">
        <v>3989</v>
      </c>
      <c r="BU473" s="1" t="s">
        <v>196</v>
      </c>
      <c r="BV473" s="1" t="s">
        <v>196</v>
      </c>
      <c r="BW473" s="1" t="s">
        <v>196</v>
      </c>
      <c r="BX473" s="1" t="s">
        <v>196</v>
      </c>
      <c r="BY473" s="1" t="s">
        <v>196</v>
      </c>
      <c r="BZ473" s="1" t="s">
        <v>196</v>
      </c>
      <c r="CA473" s="1" t="s">
        <v>196</v>
      </c>
      <c r="CB473" s="1" t="s">
        <v>196</v>
      </c>
      <c r="CC473" s="1" t="s">
        <v>196</v>
      </c>
      <c r="CD473" s="1" t="s">
        <v>3991</v>
      </c>
      <c r="CE473" s="1" t="s">
        <v>196</v>
      </c>
      <c r="CF473" s="1" t="s">
        <v>196</v>
      </c>
      <c r="CG473" s="1" t="s">
        <v>196</v>
      </c>
      <c r="CH473" s="1" t="s">
        <v>196</v>
      </c>
      <c r="CI473" s="1" t="s">
        <v>196</v>
      </c>
      <c r="CJ473" s="1" t="s">
        <v>196</v>
      </c>
      <c r="CK473" s="1" t="s">
        <v>196</v>
      </c>
      <c r="CL473" s="1" t="s">
        <v>196</v>
      </c>
      <c r="CM473" s="1" t="s">
        <v>196</v>
      </c>
      <c r="CN473" s="1" t="s">
        <v>3990</v>
      </c>
      <c r="CO473" s="1" t="s">
        <v>196</v>
      </c>
      <c r="CP473" s="1" t="s">
        <v>196</v>
      </c>
      <c r="CQ473" s="1" t="s">
        <v>196</v>
      </c>
      <c r="CR473" s="1" t="s">
        <v>196</v>
      </c>
      <c r="CS473" s="1" t="s">
        <v>196</v>
      </c>
      <c r="CT473" s="1" t="s">
        <v>196</v>
      </c>
      <c r="CU473" s="1" t="s">
        <v>196</v>
      </c>
      <c r="CV473" s="1" t="s">
        <v>196</v>
      </c>
      <c r="CW473" s="1" t="s">
        <v>196</v>
      </c>
      <c r="CX473" s="1" t="s">
        <v>3221</v>
      </c>
      <c r="CY473" s="1" t="s">
        <v>3222</v>
      </c>
      <c r="CZ473" s="1" t="s">
        <v>3222</v>
      </c>
      <c r="DA473" s="1" t="s">
        <v>3225</v>
      </c>
      <c r="DB473" s="1" t="s">
        <v>3253</v>
      </c>
      <c r="DC473" s="1" t="s">
        <v>743</v>
      </c>
      <c r="DD473" s="1" t="s">
        <v>799</v>
      </c>
      <c r="DE473" s="1" t="s">
        <v>707</v>
      </c>
      <c r="DF473" s="1" t="s">
        <v>788</v>
      </c>
      <c r="DG473" s="1" t="s">
        <v>789</v>
      </c>
    </row>
    <row r="474" spans="1:111">
      <c r="A474" s="232" t="s">
        <v>4537</v>
      </c>
      <c r="B474" s="1" t="s">
        <v>699</v>
      </c>
      <c r="C474" s="1" t="s">
        <v>700</v>
      </c>
      <c r="D474" s="1" t="s">
        <v>785</v>
      </c>
      <c r="E474" s="1" t="s">
        <v>786</v>
      </c>
      <c r="F474" s="1" t="s">
        <v>787</v>
      </c>
      <c r="G474" s="1" t="s">
        <v>36</v>
      </c>
      <c r="H474" s="228">
        <v>46188</v>
      </c>
      <c r="I474" s="1" t="s">
        <v>519</v>
      </c>
      <c r="J474" s="1" t="s">
        <v>3992</v>
      </c>
      <c r="K474" s="1" t="s">
        <v>3993</v>
      </c>
      <c r="L474" s="1" t="s">
        <v>788</v>
      </c>
      <c r="M474" s="1" t="s">
        <v>789</v>
      </c>
      <c r="N474" s="1" t="s">
        <v>776</v>
      </c>
      <c r="O474" s="1" t="s">
        <v>777</v>
      </c>
      <c r="P474" s="1" t="s">
        <v>196</v>
      </c>
      <c r="Q474" s="1" t="s">
        <v>196</v>
      </c>
      <c r="R474" s="229">
        <v>0</v>
      </c>
      <c r="S474" s="229">
        <v>0.70833333333333337</v>
      </c>
      <c r="T474" s="1" t="s">
        <v>707</v>
      </c>
      <c r="U474" s="1" t="s">
        <v>196</v>
      </c>
      <c r="V474" s="1" t="s">
        <v>196</v>
      </c>
      <c r="W474" s="1" t="s">
        <v>196</v>
      </c>
      <c r="X474" s="1" t="s">
        <v>196</v>
      </c>
      <c r="Y474" s="1" t="s">
        <v>196</v>
      </c>
      <c r="Z474" s="1" t="s">
        <v>196</v>
      </c>
      <c r="AA474" s="1" t="s">
        <v>737</v>
      </c>
      <c r="AB474" s="1" t="s">
        <v>707</v>
      </c>
      <c r="AC474" s="1" t="s">
        <v>708</v>
      </c>
      <c r="AD474" s="1" t="s">
        <v>3994</v>
      </c>
      <c r="AE474" s="1" t="s">
        <v>3960</v>
      </c>
      <c r="AF474" s="1" t="s">
        <v>276</v>
      </c>
      <c r="AG474" s="1" t="s">
        <v>13</v>
      </c>
      <c r="AH474" s="1" t="s">
        <v>77</v>
      </c>
      <c r="AI474" s="1" t="s">
        <v>748</v>
      </c>
      <c r="AJ474" s="1" t="s">
        <v>276</v>
      </c>
      <c r="AK474" s="1" t="s">
        <v>13</v>
      </c>
      <c r="AL474" s="1" t="s">
        <v>14</v>
      </c>
      <c r="AM474" s="1">
        <v>800</v>
      </c>
      <c r="AN474" s="1">
        <v>800</v>
      </c>
      <c r="AO474" s="1">
        <v>800</v>
      </c>
      <c r="AP474" s="1">
        <v>800</v>
      </c>
      <c r="AQ474" s="1">
        <v>800</v>
      </c>
      <c r="AR474" s="228">
        <v>46185</v>
      </c>
      <c r="AS474" s="228">
        <v>46195</v>
      </c>
      <c r="AT474" s="228">
        <v>46188</v>
      </c>
      <c r="AU474" s="228">
        <v>46188</v>
      </c>
      <c r="AV474" s="1" t="s">
        <v>36</v>
      </c>
      <c r="AW474" s="1" t="s">
        <v>196</v>
      </c>
      <c r="AX474" s="1" t="s">
        <v>196</v>
      </c>
      <c r="AY474" s="1" t="s">
        <v>710</v>
      </c>
      <c r="AZ474" s="1" t="s">
        <v>711</v>
      </c>
      <c r="BA474" s="1" t="s">
        <v>196</v>
      </c>
      <c r="BB474" s="228">
        <v>46195</v>
      </c>
      <c r="BC474" s="228">
        <v>46195</v>
      </c>
      <c r="BD474" s="1" t="s">
        <v>712</v>
      </c>
      <c r="BE474" s="228">
        <v>46188</v>
      </c>
      <c r="BF474" s="1" t="s">
        <v>712</v>
      </c>
      <c r="BG474" s="228">
        <v>46188</v>
      </c>
      <c r="BH474" s="1">
        <v>800</v>
      </c>
      <c r="BI474" s="1">
        <v>800</v>
      </c>
      <c r="BJ474" s="1" t="s">
        <v>1203</v>
      </c>
      <c r="BK474" s="1" t="s">
        <v>196</v>
      </c>
      <c r="BL474" s="1" t="s">
        <v>196</v>
      </c>
      <c r="BM474" s="1" t="s">
        <v>196</v>
      </c>
      <c r="BN474" s="1" t="s">
        <v>196</v>
      </c>
      <c r="BO474" s="1" t="s">
        <v>196</v>
      </c>
      <c r="BP474" s="1" t="s">
        <v>196</v>
      </c>
      <c r="BQ474" s="1" t="s">
        <v>196</v>
      </c>
      <c r="BR474" s="1" t="s">
        <v>196</v>
      </c>
      <c r="BS474" s="1" t="s">
        <v>196</v>
      </c>
      <c r="BT474" s="1" t="s">
        <v>3960</v>
      </c>
      <c r="BU474" s="1" t="s">
        <v>196</v>
      </c>
      <c r="BV474" s="1" t="s">
        <v>196</v>
      </c>
      <c r="BW474" s="1" t="s">
        <v>196</v>
      </c>
      <c r="BX474" s="1" t="s">
        <v>196</v>
      </c>
      <c r="BY474" s="1" t="s">
        <v>196</v>
      </c>
      <c r="BZ474" s="1" t="s">
        <v>196</v>
      </c>
      <c r="CA474" s="1" t="s">
        <v>196</v>
      </c>
      <c r="CB474" s="1" t="s">
        <v>196</v>
      </c>
      <c r="CC474" s="1" t="s">
        <v>196</v>
      </c>
      <c r="CD474" s="1" t="s">
        <v>750</v>
      </c>
      <c r="CE474" s="1" t="s">
        <v>196</v>
      </c>
      <c r="CF474" s="1" t="s">
        <v>196</v>
      </c>
      <c r="CG474" s="1" t="s">
        <v>196</v>
      </c>
      <c r="CH474" s="1" t="s">
        <v>196</v>
      </c>
      <c r="CI474" s="1" t="s">
        <v>196</v>
      </c>
      <c r="CJ474" s="1" t="s">
        <v>196</v>
      </c>
      <c r="CK474" s="1" t="s">
        <v>196</v>
      </c>
      <c r="CL474" s="1" t="s">
        <v>196</v>
      </c>
      <c r="CM474" s="1" t="s">
        <v>196</v>
      </c>
      <c r="CN474" s="1" t="s">
        <v>748</v>
      </c>
      <c r="CO474" s="1" t="s">
        <v>196</v>
      </c>
      <c r="CP474" s="1" t="s">
        <v>196</v>
      </c>
      <c r="CQ474" s="1" t="s">
        <v>196</v>
      </c>
      <c r="CR474" s="1" t="s">
        <v>196</v>
      </c>
      <c r="CS474" s="1" t="s">
        <v>196</v>
      </c>
      <c r="CT474" s="1" t="s">
        <v>196</v>
      </c>
      <c r="CU474" s="1" t="s">
        <v>196</v>
      </c>
      <c r="CV474" s="1" t="s">
        <v>196</v>
      </c>
      <c r="CW474" s="1" t="s">
        <v>196</v>
      </c>
      <c r="CX474" s="1" t="s">
        <v>3221</v>
      </c>
      <c r="CY474" s="1" t="s">
        <v>3222</v>
      </c>
      <c r="CZ474" s="1" t="s">
        <v>3222</v>
      </c>
      <c r="DA474" s="1" t="s">
        <v>3242</v>
      </c>
      <c r="DB474" s="1" t="s">
        <v>3224</v>
      </c>
      <c r="DC474" s="1" t="s">
        <v>707</v>
      </c>
      <c r="DD474" s="1" t="s">
        <v>737</v>
      </c>
      <c r="DE474" s="1" t="s">
        <v>707</v>
      </c>
      <c r="DF474" s="1" t="s">
        <v>788</v>
      </c>
      <c r="DG474" s="1" t="s">
        <v>789</v>
      </c>
    </row>
    <row r="475" spans="1:111">
      <c r="A475" s="232" t="s">
        <v>4537</v>
      </c>
      <c r="B475" s="1" t="s">
        <v>699</v>
      </c>
      <c r="C475" s="1" t="s">
        <v>700</v>
      </c>
      <c r="D475" s="1" t="s">
        <v>785</v>
      </c>
      <c r="E475" s="1" t="s">
        <v>786</v>
      </c>
      <c r="F475" s="1" t="s">
        <v>787</v>
      </c>
      <c r="G475" s="1" t="s">
        <v>36</v>
      </c>
      <c r="H475" s="228">
        <v>46188</v>
      </c>
      <c r="I475" s="1" t="s">
        <v>543</v>
      </c>
      <c r="J475" s="1" t="s">
        <v>3995</v>
      </c>
      <c r="K475" s="1" t="s">
        <v>3996</v>
      </c>
      <c r="L475" s="1" t="s">
        <v>788</v>
      </c>
      <c r="M475" s="1" t="s">
        <v>789</v>
      </c>
      <c r="N475" s="1" t="s">
        <v>776</v>
      </c>
      <c r="O475" s="1" t="s">
        <v>777</v>
      </c>
      <c r="P475" s="1" t="s">
        <v>196</v>
      </c>
      <c r="Q475" s="1" t="s">
        <v>196</v>
      </c>
      <c r="R475" s="229">
        <v>0</v>
      </c>
      <c r="S475" s="229">
        <v>0.66319444444444442</v>
      </c>
      <c r="T475" s="1" t="s">
        <v>707</v>
      </c>
      <c r="U475" s="1" t="s">
        <v>196</v>
      </c>
      <c r="V475" s="1" t="s">
        <v>196</v>
      </c>
      <c r="W475" s="1" t="s">
        <v>196</v>
      </c>
      <c r="X475" s="1" t="s">
        <v>196</v>
      </c>
      <c r="Y475" s="1" t="s">
        <v>196</v>
      </c>
      <c r="Z475" s="1" t="s">
        <v>196</v>
      </c>
      <c r="AA475" s="1" t="s">
        <v>742</v>
      </c>
      <c r="AB475" s="1" t="s">
        <v>707</v>
      </c>
      <c r="AC475" s="1" t="s">
        <v>721</v>
      </c>
      <c r="AD475" s="1" t="s">
        <v>709</v>
      </c>
      <c r="AE475" s="1" t="s">
        <v>3957</v>
      </c>
      <c r="AF475" s="1" t="s">
        <v>276</v>
      </c>
      <c r="AG475" s="1" t="s">
        <v>196</v>
      </c>
      <c r="AH475" s="1" t="s">
        <v>77</v>
      </c>
      <c r="AI475" s="1" t="s">
        <v>3957</v>
      </c>
      <c r="AJ475" s="1" t="s">
        <v>276</v>
      </c>
      <c r="AK475" s="1" t="s">
        <v>196</v>
      </c>
      <c r="AL475" s="1" t="s">
        <v>77</v>
      </c>
      <c r="AM475" s="1">
        <v>1000</v>
      </c>
      <c r="AN475" s="1">
        <v>1000</v>
      </c>
      <c r="AO475" s="1">
        <v>1000</v>
      </c>
      <c r="AP475" s="1">
        <v>1000</v>
      </c>
      <c r="AQ475" s="1">
        <v>1000</v>
      </c>
      <c r="AR475" s="228">
        <v>46188</v>
      </c>
      <c r="AS475" s="228">
        <v>46189</v>
      </c>
      <c r="AT475" s="228">
        <v>46188</v>
      </c>
      <c r="AU475" s="228">
        <v>46188</v>
      </c>
      <c r="AV475" s="1" t="s">
        <v>36</v>
      </c>
      <c r="AW475" s="1" t="s">
        <v>196</v>
      </c>
      <c r="AX475" s="1" t="s">
        <v>196</v>
      </c>
      <c r="AY475" s="1" t="s">
        <v>710</v>
      </c>
      <c r="AZ475" s="1" t="s">
        <v>711</v>
      </c>
      <c r="BA475" s="1" t="s">
        <v>196</v>
      </c>
      <c r="BB475" s="228">
        <v>46189</v>
      </c>
      <c r="BC475" s="228">
        <v>46189</v>
      </c>
      <c r="BD475" s="1" t="s">
        <v>712</v>
      </c>
      <c r="BE475" s="228">
        <v>46188</v>
      </c>
      <c r="BF475" s="1" t="s">
        <v>712</v>
      </c>
      <c r="BG475" s="228">
        <v>46188</v>
      </c>
      <c r="BH475" s="1">
        <v>1000</v>
      </c>
      <c r="BI475" s="1">
        <v>1000</v>
      </c>
      <c r="BJ475" s="1" t="s">
        <v>793</v>
      </c>
      <c r="BK475" s="1" t="s">
        <v>196</v>
      </c>
      <c r="BL475" s="1" t="s">
        <v>196</v>
      </c>
      <c r="BM475" s="1" t="s">
        <v>196</v>
      </c>
      <c r="BN475" s="1" t="s">
        <v>196</v>
      </c>
      <c r="BO475" s="1" t="s">
        <v>196</v>
      </c>
      <c r="BP475" s="1" t="s">
        <v>196</v>
      </c>
      <c r="BQ475" s="1" t="s">
        <v>196</v>
      </c>
      <c r="BR475" s="1" t="s">
        <v>196</v>
      </c>
      <c r="BS475" s="1" t="s">
        <v>196</v>
      </c>
      <c r="BT475" s="1" t="s">
        <v>3957</v>
      </c>
      <c r="BU475" s="1" t="s">
        <v>196</v>
      </c>
      <c r="BV475" s="1" t="s">
        <v>196</v>
      </c>
      <c r="BW475" s="1" t="s">
        <v>196</v>
      </c>
      <c r="BX475" s="1" t="s">
        <v>196</v>
      </c>
      <c r="BY475" s="1" t="s">
        <v>196</v>
      </c>
      <c r="BZ475" s="1" t="s">
        <v>196</v>
      </c>
      <c r="CA475" s="1" t="s">
        <v>196</v>
      </c>
      <c r="CB475" s="1" t="s">
        <v>196</v>
      </c>
      <c r="CC475" s="1" t="s">
        <v>196</v>
      </c>
      <c r="CD475" s="1" t="s">
        <v>1259</v>
      </c>
      <c r="CE475" s="1" t="s">
        <v>196</v>
      </c>
      <c r="CF475" s="1" t="s">
        <v>196</v>
      </c>
      <c r="CG475" s="1" t="s">
        <v>196</v>
      </c>
      <c r="CH475" s="1" t="s">
        <v>196</v>
      </c>
      <c r="CI475" s="1" t="s">
        <v>196</v>
      </c>
      <c r="CJ475" s="1" t="s">
        <v>196</v>
      </c>
      <c r="CK475" s="1" t="s">
        <v>196</v>
      </c>
      <c r="CL475" s="1" t="s">
        <v>196</v>
      </c>
      <c r="CM475" s="1" t="s">
        <v>196</v>
      </c>
      <c r="CN475" s="1" t="s">
        <v>3957</v>
      </c>
      <c r="CO475" s="1" t="s">
        <v>196</v>
      </c>
      <c r="CP475" s="1" t="s">
        <v>196</v>
      </c>
      <c r="CQ475" s="1" t="s">
        <v>196</v>
      </c>
      <c r="CR475" s="1" t="s">
        <v>196</v>
      </c>
      <c r="CS475" s="1" t="s">
        <v>196</v>
      </c>
      <c r="CT475" s="1" t="s">
        <v>196</v>
      </c>
      <c r="CU475" s="1" t="s">
        <v>196</v>
      </c>
      <c r="CV475" s="1" t="s">
        <v>196</v>
      </c>
      <c r="CW475" s="1" t="s">
        <v>196</v>
      </c>
      <c r="CX475" s="1" t="s">
        <v>3221</v>
      </c>
      <c r="CY475" s="1" t="s">
        <v>3222</v>
      </c>
      <c r="CZ475" s="1" t="s">
        <v>3222</v>
      </c>
      <c r="DA475" s="1" t="s">
        <v>3997</v>
      </c>
      <c r="DB475" s="1" t="s">
        <v>3242</v>
      </c>
      <c r="DC475" s="1" t="s">
        <v>707</v>
      </c>
      <c r="DD475" s="1" t="s">
        <v>742</v>
      </c>
      <c r="DE475" s="1" t="s">
        <v>707</v>
      </c>
      <c r="DF475" s="1" t="s">
        <v>788</v>
      </c>
      <c r="DG475" s="1" t="s">
        <v>789</v>
      </c>
    </row>
    <row r="476" spans="1:111">
      <c r="A476" s="232" t="s">
        <v>4537</v>
      </c>
      <c r="B476" s="1" t="s">
        <v>699</v>
      </c>
      <c r="C476" s="1" t="s">
        <v>700</v>
      </c>
      <c r="D476" s="1" t="s">
        <v>785</v>
      </c>
      <c r="E476" s="1" t="s">
        <v>786</v>
      </c>
      <c r="F476" s="1" t="s">
        <v>787</v>
      </c>
      <c r="G476" s="1" t="s">
        <v>36</v>
      </c>
      <c r="H476" s="228">
        <v>46188</v>
      </c>
      <c r="I476" s="1" t="s">
        <v>257</v>
      </c>
      <c r="J476" s="1" t="s">
        <v>3998</v>
      </c>
      <c r="K476" s="1" t="s">
        <v>3999</v>
      </c>
      <c r="L476" s="1" t="s">
        <v>788</v>
      </c>
      <c r="M476" s="1" t="s">
        <v>789</v>
      </c>
      <c r="N476" s="1" t="s">
        <v>776</v>
      </c>
      <c r="O476" s="1" t="s">
        <v>777</v>
      </c>
      <c r="P476" s="1" t="s">
        <v>196</v>
      </c>
      <c r="Q476" s="1" t="s">
        <v>196</v>
      </c>
      <c r="R476" s="229">
        <v>0</v>
      </c>
      <c r="S476" s="229">
        <v>0.60763888888888884</v>
      </c>
      <c r="T476" s="1" t="s">
        <v>707</v>
      </c>
      <c r="U476" s="1" t="s">
        <v>196</v>
      </c>
      <c r="V476" s="1" t="s">
        <v>196</v>
      </c>
      <c r="W476" s="1" t="s">
        <v>196</v>
      </c>
      <c r="X476" s="1" t="s">
        <v>196</v>
      </c>
      <c r="Y476" s="1" t="s">
        <v>196</v>
      </c>
      <c r="Z476" s="1" t="s">
        <v>196</v>
      </c>
      <c r="AA476" s="1" t="s">
        <v>742</v>
      </c>
      <c r="AB476" s="1" t="s">
        <v>707</v>
      </c>
      <c r="AC476" s="1" t="s">
        <v>751</v>
      </c>
      <c r="AD476" s="1" t="s">
        <v>751</v>
      </c>
      <c r="AE476" s="1" t="s">
        <v>3982</v>
      </c>
      <c r="AF476" s="1" t="s">
        <v>276</v>
      </c>
      <c r="AG476" s="1" t="s">
        <v>196</v>
      </c>
      <c r="AH476" s="1" t="s">
        <v>77</v>
      </c>
      <c r="AI476" s="1" t="s">
        <v>3983</v>
      </c>
      <c r="AJ476" s="1" t="s">
        <v>276</v>
      </c>
      <c r="AK476" s="1" t="s">
        <v>196</v>
      </c>
      <c r="AL476" s="1" t="s">
        <v>15</v>
      </c>
      <c r="AM476" s="1">
        <v>400</v>
      </c>
      <c r="AN476" s="1">
        <v>400</v>
      </c>
      <c r="AO476" s="1">
        <v>400</v>
      </c>
      <c r="AP476" s="1">
        <v>400</v>
      </c>
      <c r="AQ476" s="1">
        <v>400</v>
      </c>
      <c r="AR476" s="228">
        <v>46188</v>
      </c>
      <c r="AS476" s="228">
        <v>46190</v>
      </c>
      <c r="AT476" s="228">
        <v>46188</v>
      </c>
      <c r="AU476" s="228">
        <v>46188</v>
      </c>
      <c r="AV476" s="1" t="s">
        <v>1558</v>
      </c>
      <c r="AW476" s="1" t="s">
        <v>196</v>
      </c>
      <c r="AX476" s="1" t="s">
        <v>196</v>
      </c>
      <c r="AY476" s="1" t="s">
        <v>710</v>
      </c>
      <c r="AZ476" s="1" t="s">
        <v>711</v>
      </c>
      <c r="BA476" s="1" t="s">
        <v>196</v>
      </c>
      <c r="BB476" s="228">
        <v>46190</v>
      </c>
      <c r="BC476" s="228">
        <v>46190</v>
      </c>
      <c r="BD476" s="1" t="s">
        <v>712</v>
      </c>
      <c r="BE476" s="228">
        <v>46188</v>
      </c>
      <c r="BF476" s="1" t="s">
        <v>712</v>
      </c>
      <c r="BG476" s="228">
        <v>46188</v>
      </c>
      <c r="BH476" s="1">
        <v>400</v>
      </c>
      <c r="BI476" s="1">
        <v>400</v>
      </c>
      <c r="BJ476" s="1" t="s">
        <v>1559</v>
      </c>
      <c r="BK476" s="1" t="s">
        <v>196</v>
      </c>
      <c r="BL476" s="1" t="s">
        <v>196</v>
      </c>
      <c r="BM476" s="1" t="s">
        <v>196</v>
      </c>
      <c r="BN476" s="1" t="s">
        <v>196</v>
      </c>
      <c r="BO476" s="1" t="s">
        <v>196</v>
      </c>
      <c r="BP476" s="1" t="s">
        <v>196</v>
      </c>
      <c r="BQ476" s="1" t="s">
        <v>196</v>
      </c>
      <c r="BR476" s="1" t="s">
        <v>196</v>
      </c>
      <c r="BS476" s="1" t="s">
        <v>196</v>
      </c>
      <c r="BT476" s="1" t="s">
        <v>3982</v>
      </c>
      <c r="BU476" s="1" t="s">
        <v>196</v>
      </c>
      <c r="BV476" s="1" t="s">
        <v>196</v>
      </c>
      <c r="BW476" s="1" t="s">
        <v>196</v>
      </c>
      <c r="BX476" s="1" t="s">
        <v>196</v>
      </c>
      <c r="BY476" s="1" t="s">
        <v>196</v>
      </c>
      <c r="BZ476" s="1" t="s">
        <v>196</v>
      </c>
      <c r="CA476" s="1" t="s">
        <v>196</v>
      </c>
      <c r="CB476" s="1" t="s">
        <v>196</v>
      </c>
      <c r="CC476" s="1" t="s">
        <v>196</v>
      </c>
      <c r="CD476" s="1" t="s">
        <v>1560</v>
      </c>
      <c r="CE476" s="1" t="s">
        <v>196</v>
      </c>
      <c r="CF476" s="1" t="s">
        <v>196</v>
      </c>
      <c r="CG476" s="1" t="s">
        <v>196</v>
      </c>
      <c r="CH476" s="1" t="s">
        <v>196</v>
      </c>
      <c r="CI476" s="1" t="s">
        <v>196</v>
      </c>
      <c r="CJ476" s="1" t="s">
        <v>196</v>
      </c>
      <c r="CK476" s="1" t="s">
        <v>196</v>
      </c>
      <c r="CL476" s="1" t="s">
        <v>196</v>
      </c>
      <c r="CM476" s="1" t="s">
        <v>196</v>
      </c>
      <c r="CN476" s="1" t="s">
        <v>3983</v>
      </c>
      <c r="CO476" s="1" t="s">
        <v>196</v>
      </c>
      <c r="CP476" s="1" t="s">
        <v>196</v>
      </c>
      <c r="CQ476" s="1" t="s">
        <v>196</v>
      </c>
      <c r="CR476" s="1" t="s">
        <v>196</v>
      </c>
      <c r="CS476" s="1" t="s">
        <v>196</v>
      </c>
      <c r="CT476" s="1" t="s">
        <v>196</v>
      </c>
      <c r="CU476" s="1" t="s">
        <v>196</v>
      </c>
      <c r="CV476" s="1" t="s">
        <v>196</v>
      </c>
      <c r="CW476" s="1" t="s">
        <v>196</v>
      </c>
      <c r="CX476" s="1" t="s">
        <v>3221</v>
      </c>
      <c r="CY476" s="1" t="s">
        <v>3222</v>
      </c>
      <c r="CZ476" s="1" t="s">
        <v>3222</v>
      </c>
      <c r="DA476" s="1" t="s">
        <v>3253</v>
      </c>
      <c r="DB476" s="1" t="s">
        <v>4000</v>
      </c>
      <c r="DC476" s="1" t="s">
        <v>707</v>
      </c>
      <c r="DD476" s="1" t="s">
        <v>742</v>
      </c>
      <c r="DE476" s="1" t="s">
        <v>707</v>
      </c>
      <c r="DF476" s="1" t="s">
        <v>788</v>
      </c>
      <c r="DG476" s="1" t="s">
        <v>789</v>
      </c>
    </row>
    <row r="477" spans="1:111">
      <c r="A477" s="232" t="s">
        <v>4537</v>
      </c>
      <c r="B477" s="1" t="s">
        <v>699</v>
      </c>
      <c r="C477" s="1" t="s">
        <v>700</v>
      </c>
      <c r="D477" s="1" t="s">
        <v>785</v>
      </c>
      <c r="E477" s="1" t="s">
        <v>786</v>
      </c>
      <c r="F477" s="1" t="s">
        <v>787</v>
      </c>
      <c r="G477" s="1" t="s">
        <v>36</v>
      </c>
      <c r="H477" s="228">
        <v>46188</v>
      </c>
      <c r="I477" s="1" t="s">
        <v>544</v>
      </c>
      <c r="J477" s="1" t="s">
        <v>4001</v>
      </c>
      <c r="K477" s="1" t="s">
        <v>4002</v>
      </c>
      <c r="L477" s="1" t="s">
        <v>788</v>
      </c>
      <c r="M477" s="1" t="s">
        <v>789</v>
      </c>
      <c r="N477" s="1" t="s">
        <v>776</v>
      </c>
      <c r="O477" s="1" t="s">
        <v>777</v>
      </c>
      <c r="P477" s="1" t="s">
        <v>196</v>
      </c>
      <c r="Q477" s="1" t="s">
        <v>196</v>
      </c>
      <c r="R477" s="229">
        <v>0</v>
      </c>
      <c r="S477" s="229">
        <v>0.63541666666666663</v>
      </c>
      <c r="T477" s="1" t="s">
        <v>707</v>
      </c>
      <c r="U477" s="1" t="s">
        <v>196</v>
      </c>
      <c r="V477" s="1" t="s">
        <v>196</v>
      </c>
      <c r="W477" s="1" t="s">
        <v>196</v>
      </c>
      <c r="X477" s="1" t="s">
        <v>196</v>
      </c>
      <c r="Y477" s="1" t="s">
        <v>196</v>
      </c>
      <c r="Z477" s="1" t="s">
        <v>196</v>
      </c>
      <c r="AA477" s="1" t="s">
        <v>742</v>
      </c>
      <c r="AB477" s="1" t="s">
        <v>737</v>
      </c>
      <c r="AC477" s="1" t="s">
        <v>709</v>
      </c>
      <c r="AD477" s="1" t="s">
        <v>751</v>
      </c>
      <c r="AE477" s="1" t="s">
        <v>912</v>
      </c>
      <c r="AF477" s="1" t="s">
        <v>276</v>
      </c>
      <c r="AG477" s="1" t="s">
        <v>196</v>
      </c>
      <c r="AH477" s="1" t="s">
        <v>77</v>
      </c>
      <c r="AI477" s="1" t="s">
        <v>1019</v>
      </c>
      <c r="AJ477" s="1" t="s">
        <v>276</v>
      </c>
      <c r="AK477" s="1" t="s">
        <v>196</v>
      </c>
      <c r="AL477" s="1" t="s">
        <v>122</v>
      </c>
      <c r="AM477" s="1">
        <v>500</v>
      </c>
      <c r="AN477" s="1">
        <v>500</v>
      </c>
      <c r="AO477" s="1">
        <v>500</v>
      </c>
      <c r="AP477" s="1">
        <v>500</v>
      </c>
      <c r="AQ477" s="1">
        <v>500</v>
      </c>
      <c r="AR477" s="228">
        <v>46188</v>
      </c>
      <c r="AS477" s="228">
        <v>46190</v>
      </c>
      <c r="AT477" s="228">
        <v>46188</v>
      </c>
      <c r="AU477" s="228">
        <v>46188</v>
      </c>
      <c r="AV477" s="1" t="s">
        <v>792</v>
      </c>
      <c r="AW477" s="1" t="s">
        <v>196</v>
      </c>
      <c r="AX477" s="1" t="s">
        <v>196</v>
      </c>
      <c r="AY477" s="1" t="s">
        <v>710</v>
      </c>
      <c r="AZ477" s="1" t="s">
        <v>711</v>
      </c>
      <c r="BA477" s="1" t="s">
        <v>196</v>
      </c>
      <c r="BB477" s="228">
        <v>46190</v>
      </c>
      <c r="BC477" s="228">
        <v>46190</v>
      </c>
      <c r="BD477" s="1" t="s">
        <v>712</v>
      </c>
      <c r="BE477" s="228">
        <v>46188</v>
      </c>
      <c r="BF477" s="1" t="s">
        <v>712</v>
      </c>
      <c r="BG477" s="228">
        <v>46188</v>
      </c>
      <c r="BH477" s="1">
        <v>500</v>
      </c>
      <c r="BI477" s="1">
        <v>500</v>
      </c>
      <c r="BJ477" s="1" t="s">
        <v>913</v>
      </c>
      <c r="BK477" s="1" t="s">
        <v>196</v>
      </c>
      <c r="BL477" s="1" t="s">
        <v>196</v>
      </c>
      <c r="BM477" s="1" t="s">
        <v>196</v>
      </c>
      <c r="BN477" s="1" t="s">
        <v>196</v>
      </c>
      <c r="BO477" s="1" t="s">
        <v>196</v>
      </c>
      <c r="BP477" s="1" t="s">
        <v>196</v>
      </c>
      <c r="BQ477" s="1" t="s">
        <v>196</v>
      </c>
      <c r="BR477" s="1" t="s">
        <v>196</v>
      </c>
      <c r="BS477" s="1" t="s">
        <v>196</v>
      </c>
      <c r="BT477" s="1" t="s">
        <v>912</v>
      </c>
      <c r="BU477" s="1" t="s">
        <v>196</v>
      </c>
      <c r="BV477" s="1" t="s">
        <v>196</v>
      </c>
      <c r="BW477" s="1" t="s">
        <v>196</v>
      </c>
      <c r="BX477" s="1" t="s">
        <v>196</v>
      </c>
      <c r="BY477" s="1" t="s">
        <v>196</v>
      </c>
      <c r="BZ477" s="1" t="s">
        <v>196</v>
      </c>
      <c r="CA477" s="1" t="s">
        <v>196</v>
      </c>
      <c r="CB477" s="1" t="s">
        <v>196</v>
      </c>
      <c r="CC477" s="1" t="s">
        <v>196</v>
      </c>
      <c r="CD477" s="1" t="s">
        <v>1020</v>
      </c>
      <c r="CE477" s="1" t="s">
        <v>196</v>
      </c>
      <c r="CF477" s="1" t="s">
        <v>196</v>
      </c>
      <c r="CG477" s="1" t="s">
        <v>196</v>
      </c>
      <c r="CH477" s="1" t="s">
        <v>196</v>
      </c>
      <c r="CI477" s="1" t="s">
        <v>196</v>
      </c>
      <c r="CJ477" s="1" t="s">
        <v>196</v>
      </c>
      <c r="CK477" s="1" t="s">
        <v>196</v>
      </c>
      <c r="CL477" s="1" t="s">
        <v>196</v>
      </c>
      <c r="CM477" s="1" t="s">
        <v>196</v>
      </c>
      <c r="CN477" s="1" t="s">
        <v>1019</v>
      </c>
      <c r="CO477" s="1" t="s">
        <v>196</v>
      </c>
      <c r="CP477" s="1" t="s">
        <v>196</v>
      </c>
      <c r="CQ477" s="1" t="s">
        <v>196</v>
      </c>
      <c r="CR477" s="1" t="s">
        <v>196</v>
      </c>
      <c r="CS477" s="1" t="s">
        <v>196</v>
      </c>
      <c r="CT477" s="1" t="s">
        <v>196</v>
      </c>
      <c r="CU477" s="1" t="s">
        <v>196</v>
      </c>
      <c r="CV477" s="1" t="s">
        <v>196</v>
      </c>
      <c r="CW477" s="1" t="s">
        <v>196</v>
      </c>
      <c r="CX477" s="1" t="s">
        <v>3221</v>
      </c>
      <c r="CY477" s="1" t="s">
        <v>3222</v>
      </c>
      <c r="CZ477" s="1" t="s">
        <v>3222</v>
      </c>
      <c r="DA477" s="1" t="s">
        <v>4000</v>
      </c>
      <c r="DB477" s="1" t="s">
        <v>3997</v>
      </c>
      <c r="DC477" s="1" t="s">
        <v>737</v>
      </c>
      <c r="DD477" s="1" t="s">
        <v>742</v>
      </c>
      <c r="DE477" s="1" t="s">
        <v>707</v>
      </c>
      <c r="DF477" s="1" t="s">
        <v>788</v>
      </c>
      <c r="DG477" s="1" t="s">
        <v>789</v>
      </c>
    </row>
    <row r="478" spans="1:111">
      <c r="A478" s="232" t="s">
        <v>4537</v>
      </c>
      <c r="B478" s="1" t="s">
        <v>699</v>
      </c>
      <c r="C478" s="1" t="s">
        <v>700</v>
      </c>
      <c r="D478" s="1" t="s">
        <v>785</v>
      </c>
      <c r="E478" s="1" t="s">
        <v>786</v>
      </c>
      <c r="F478" s="1" t="s">
        <v>784</v>
      </c>
      <c r="G478" s="1" t="s">
        <v>279</v>
      </c>
      <c r="H478" s="228">
        <v>46188</v>
      </c>
      <c r="I478" s="1" t="s">
        <v>542</v>
      </c>
      <c r="J478" s="1" t="s">
        <v>3987</v>
      </c>
      <c r="K478" s="1" t="s">
        <v>4045</v>
      </c>
      <c r="L478" s="1" t="s">
        <v>788</v>
      </c>
      <c r="M478" s="1" t="s">
        <v>789</v>
      </c>
      <c r="N478" s="1" t="s">
        <v>776</v>
      </c>
      <c r="O478" s="1" t="s">
        <v>777</v>
      </c>
      <c r="P478" s="1" t="s">
        <v>196</v>
      </c>
      <c r="Q478" s="1" t="s">
        <v>196</v>
      </c>
      <c r="R478" s="229">
        <v>0</v>
      </c>
      <c r="S478" s="229">
        <v>0.70833333333333337</v>
      </c>
      <c r="T478" s="1" t="s">
        <v>707</v>
      </c>
      <c r="U478" s="1" t="s">
        <v>196</v>
      </c>
      <c r="V478" s="1" t="s">
        <v>196</v>
      </c>
      <c r="W478" s="1" t="s">
        <v>196</v>
      </c>
      <c r="X478" s="1" t="s">
        <v>196</v>
      </c>
      <c r="Y478" s="1" t="s">
        <v>196</v>
      </c>
      <c r="Z478" s="1" t="s">
        <v>196</v>
      </c>
      <c r="AA478" s="1" t="s">
        <v>707</v>
      </c>
      <c r="AB478" s="1" t="s">
        <v>707</v>
      </c>
      <c r="AC478" s="1" t="s">
        <v>707</v>
      </c>
      <c r="AD478" s="1" t="s">
        <v>707</v>
      </c>
      <c r="AE478" s="1" t="s">
        <v>3989</v>
      </c>
      <c r="AF478" s="1" t="s">
        <v>276</v>
      </c>
      <c r="AG478" s="1" t="s">
        <v>13</v>
      </c>
      <c r="AH478" s="1" t="s">
        <v>274</v>
      </c>
      <c r="AI478" s="1" t="s">
        <v>3990</v>
      </c>
      <c r="AJ478" s="1" t="s">
        <v>276</v>
      </c>
      <c r="AK478" s="1" t="s">
        <v>13</v>
      </c>
      <c r="AL478" s="1" t="s">
        <v>274</v>
      </c>
      <c r="AM478" s="1">
        <v>2500</v>
      </c>
      <c r="AN478" s="1">
        <v>2500</v>
      </c>
      <c r="AO478" s="1">
        <v>2500</v>
      </c>
      <c r="AP478" s="1">
        <v>2500</v>
      </c>
      <c r="AQ478" s="1">
        <v>2500</v>
      </c>
      <c r="AR478" s="228">
        <v>46185</v>
      </c>
      <c r="AS478" s="228">
        <v>46190</v>
      </c>
      <c r="AT478" s="228">
        <v>46188</v>
      </c>
      <c r="AU478" s="228">
        <v>46188</v>
      </c>
      <c r="AV478" s="1" t="s">
        <v>3952</v>
      </c>
      <c r="AW478" s="1" t="s">
        <v>196</v>
      </c>
      <c r="AX478" s="1" t="s">
        <v>196</v>
      </c>
      <c r="AY478" s="1" t="s">
        <v>710</v>
      </c>
      <c r="AZ478" s="1" t="s">
        <v>711</v>
      </c>
      <c r="BA478" s="1" t="s">
        <v>196</v>
      </c>
      <c r="BB478" s="228">
        <v>46190</v>
      </c>
      <c r="BC478" s="228">
        <v>46190</v>
      </c>
      <c r="BD478" s="1" t="s">
        <v>712</v>
      </c>
      <c r="BE478" s="228">
        <v>46188</v>
      </c>
      <c r="BF478" s="1" t="s">
        <v>712</v>
      </c>
      <c r="BG478" s="228">
        <v>46188</v>
      </c>
      <c r="BH478" s="1">
        <v>2500</v>
      </c>
      <c r="BI478" s="1">
        <v>2500</v>
      </c>
      <c r="BJ478" s="1" t="s">
        <v>1036</v>
      </c>
      <c r="BK478" s="1" t="s">
        <v>196</v>
      </c>
      <c r="BL478" s="1" t="s">
        <v>196</v>
      </c>
      <c r="BM478" s="1" t="s">
        <v>196</v>
      </c>
      <c r="BN478" s="1" t="s">
        <v>196</v>
      </c>
      <c r="BO478" s="1" t="s">
        <v>196</v>
      </c>
      <c r="BP478" s="1" t="s">
        <v>196</v>
      </c>
      <c r="BQ478" s="1" t="s">
        <v>196</v>
      </c>
      <c r="BR478" s="1" t="s">
        <v>196</v>
      </c>
      <c r="BS478" s="1" t="s">
        <v>196</v>
      </c>
      <c r="BT478" s="1" t="s">
        <v>3989</v>
      </c>
      <c r="BU478" s="1" t="s">
        <v>196</v>
      </c>
      <c r="BV478" s="1" t="s">
        <v>196</v>
      </c>
      <c r="BW478" s="1" t="s">
        <v>196</v>
      </c>
      <c r="BX478" s="1" t="s">
        <v>196</v>
      </c>
      <c r="BY478" s="1" t="s">
        <v>196</v>
      </c>
      <c r="BZ478" s="1" t="s">
        <v>196</v>
      </c>
      <c r="CA478" s="1" t="s">
        <v>196</v>
      </c>
      <c r="CB478" s="1" t="s">
        <v>196</v>
      </c>
      <c r="CC478" s="1" t="s">
        <v>196</v>
      </c>
      <c r="CD478" s="1" t="s">
        <v>3991</v>
      </c>
      <c r="CE478" s="1" t="s">
        <v>196</v>
      </c>
      <c r="CF478" s="1" t="s">
        <v>196</v>
      </c>
      <c r="CG478" s="1" t="s">
        <v>196</v>
      </c>
      <c r="CH478" s="1" t="s">
        <v>196</v>
      </c>
      <c r="CI478" s="1" t="s">
        <v>196</v>
      </c>
      <c r="CJ478" s="1" t="s">
        <v>196</v>
      </c>
      <c r="CK478" s="1" t="s">
        <v>196</v>
      </c>
      <c r="CL478" s="1" t="s">
        <v>196</v>
      </c>
      <c r="CM478" s="1" t="s">
        <v>196</v>
      </c>
      <c r="CN478" s="1" t="s">
        <v>3990</v>
      </c>
      <c r="CO478" s="1" t="s">
        <v>196</v>
      </c>
      <c r="CP478" s="1" t="s">
        <v>196</v>
      </c>
      <c r="CQ478" s="1" t="s">
        <v>196</v>
      </c>
      <c r="CR478" s="1" t="s">
        <v>196</v>
      </c>
      <c r="CS478" s="1" t="s">
        <v>196</v>
      </c>
      <c r="CT478" s="1" t="s">
        <v>196</v>
      </c>
      <c r="CU478" s="1" t="s">
        <v>196</v>
      </c>
      <c r="CV478" s="1" t="s">
        <v>196</v>
      </c>
      <c r="CW478" s="1" t="s">
        <v>196</v>
      </c>
      <c r="CX478" s="1" t="s">
        <v>3221</v>
      </c>
      <c r="CY478" s="1" t="s">
        <v>3222</v>
      </c>
      <c r="CZ478" s="1" t="s">
        <v>3222</v>
      </c>
      <c r="DA478" s="1" t="s">
        <v>3224</v>
      </c>
      <c r="DB478" s="1" t="s">
        <v>3224</v>
      </c>
      <c r="DC478" s="1" t="s">
        <v>707</v>
      </c>
      <c r="DD478" s="1" t="s">
        <v>707</v>
      </c>
      <c r="DE478" s="1" t="s">
        <v>707</v>
      </c>
      <c r="DF478" s="1" t="s">
        <v>788</v>
      </c>
      <c r="DG478" s="1" t="s">
        <v>789</v>
      </c>
    </row>
    <row r="479" spans="1:111">
      <c r="A479" s="232" t="s">
        <v>4537</v>
      </c>
      <c r="B479" s="1" t="s">
        <v>699</v>
      </c>
      <c r="C479" s="1" t="s">
        <v>700</v>
      </c>
      <c r="D479" s="1" t="s">
        <v>818</v>
      </c>
      <c r="E479" s="1" t="s">
        <v>819</v>
      </c>
      <c r="F479" s="1" t="s">
        <v>820</v>
      </c>
      <c r="G479" s="1" t="s">
        <v>166</v>
      </c>
      <c r="H479" s="228">
        <v>46188</v>
      </c>
      <c r="I479" s="1" t="s">
        <v>541</v>
      </c>
      <c r="J479" s="1" t="s">
        <v>4085</v>
      </c>
      <c r="K479" s="1" t="s">
        <v>4091</v>
      </c>
      <c r="L479" s="1" t="s">
        <v>796</v>
      </c>
      <c r="M479" s="1" t="s">
        <v>797</v>
      </c>
      <c r="N479" s="1" t="s">
        <v>713</v>
      </c>
      <c r="O479" s="1" t="s">
        <v>714</v>
      </c>
      <c r="P479" s="1" t="s">
        <v>196</v>
      </c>
      <c r="Q479" s="1" t="s">
        <v>196</v>
      </c>
      <c r="R479" s="229">
        <v>0</v>
      </c>
      <c r="S479" s="229">
        <v>0.58611111111111114</v>
      </c>
      <c r="T479" s="1" t="s">
        <v>707</v>
      </c>
      <c r="U479" s="1" t="s">
        <v>196</v>
      </c>
      <c r="V479" s="1" t="s">
        <v>196</v>
      </c>
      <c r="W479" s="1" t="s">
        <v>196</v>
      </c>
      <c r="X479" s="1" t="s">
        <v>196</v>
      </c>
      <c r="Y479" s="1" t="s">
        <v>196</v>
      </c>
      <c r="Z479" s="1" t="s">
        <v>196</v>
      </c>
      <c r="AA479" s="1" t="s">
        <v>726</v>
      </c>
      <c r="AB479" s="1" t="s">
        <v>743</v>
      </c>
      <c r="AC479" s="1" t="s">
        <v>828</v>
      </c>
      <c r="AD479" s="1" t="s">
        <v>4092</v>
      </c>
      <c r="AE479" s="1" t="s">
        <v>4088</v>
      </c>
      <c r="AF479" s="1" t="s">
        <v>276</v>
      </c>
      <c r="AG479" s="1" t="s">
        <v>13</v>
      </c>
      <c r="AH479" s="1" t="s">
        <v>1570</v>
      </c>
      <c r="AI479" s="1" t="s">
        <v>4089</v>
      </c>
      <c r="AJ479" s="1" t="s">
        <v>276</v>
      </c>
      <c r="AK479" s="1" t="s">
        <v>13</v>
      </c>
      <c r="AL479" s="1" t="s">
        <v>1570</v>
      </c>
      <c r="AM479" s="1">
        <v>9600</v>
      </c>
      <c r="AN479" s="1">
        <v>9600</v>
      </c>
      <c r="AO479" s="1">
        <v>4800</v>
      </c>
      <c r="AP479" s="1">
        <v>3600</v>
      </c>
      <c r="AQ479" s="1">
        <v>3600</v>
      </c>
      <c r="AR479" s="228">
        <v>46183</v>
      </c>
      <c r="AS479" s="228">
        <v>46191</v>
      </c>
      <c r="AT479" s="228">
        <v>46185</v>
      </c>
      <c r="AU479" s="228">
        <v>46189</v>
      </c>
      <c r="AV479" s="1" t="s">
        <v>166</v>
      </c>
      <c r="AW479" s="1" t="s">
        <v>196</v>
      </c>
      <c r="AX479" s="1" t="s">
        <v>196</v>
      </c>
      <c r="AY479" s="1" t="s">
        <v>710</v>
      </c>
      <c r="AZ479" s="1" t="s">
        <v>711</v>
      </c>
      <c r="BA479" s="1" t="s">
        <v>196</v>
      </c>
      <c r="BB479" s="228">
        <v>46191</v>
      </c>
      <c r="BC479" s="228">
        <v>46191</v>
      </c>
      <c r="BD479" s="1" t="s">
        <v>712</v>
      </c>
      <c r="BE479" s="228">
        <v>46189</v>
      </c>
      <c r="BF479" s="1" t="s">
        <v>712</v>
      </c>
      <c r="BG479" s="228">
        <v>46189</v>
      </c>
      <c r="BH479" s="1">
        <v>9600</v>
      </c>
      <c r="BI479" s="1">
        <v>9600</v>
      </c>
      <c r="BJ479" s="1" t="s">
        <v>1850</v>
      </c>
      <c r="BK479" s="1" t="s">
        <v>196</v>
      </c>
      <c r="BL479" s="1" t="s">
        <v>196</v>
      </c>
      <c r="BM479" s="1" t="s">
        <v>196</v>
      </c>
      <c r="BN479" s="1" t="s">
        <v>196</v>
      </c>
      <c r="BO479" s="1" t="s">
        <v>196</v>
      </c>
      <c r="BP479" s="1" t="s">
        <v>196</v>
      </c>
      <c r="BQ479" s="1" t="s">
        <v>196</v>
      </c>
      <c r="BR479" s="1" t="s">
        <v>196</v>
      </c>
      <c r="BS479" s="1" t="s">
        <v>196</v>
      </c>
      <c r="BT479" s="1" t="s">
        <v>4088</v>
      </c>
      <c r="BU479" s="1" t="s">
        <v>196</v>
      </c>
      <c r="BV479" s="1" t="s">
        <v>196</v>
      </c>
      <c r="BW479" s="1" t="s">
        <v>196</v>
      </c>
      <c r="BX479" s="1" t="s">
        <v>196</v>
      </c>
      <c r="BY479" s="1" t="s">
        <v>196</v>
      </c>
      <c r="BZ479" s="1" t="s">
        <v>196</v>
      </c>
      <c r="CA479" s="1" t="s">
        <v>196</v>
      </c>
      <c r="CB479" s="1" t="s">
        <v>196</v>
      </c>
      <c r="CC479" s="1" t="s">
        <v>196</v>
      </c>
      <c r="CD479" s="1" t="s">
        <v>1851</v>
      </c>
      <c r="CE479" s="1" t="s">
        <v>196</v>
      </c>
      <c r="CF479" s="1" t="s">
        <v>196</v>
      </c>
      <c r="CG479" s="1" t="s">
        <v>196</v>
      </c>
      <c r="CH479" s="1" t="s">
        <v>196</v>
      </c>
      <c r="CI479" s="1" t="s">
        <v>196</v>
      </c>
      <c r="CJ479" s="1" t="s">
        <v>196</v>
      </c>
      <c r="CK479" s="1" t="s">
        <v>196</v>
      </c>
      <c r="CL479" s="1" t="s">
        <v>196</v>
      </c>
      <c r="CM479" s="1" t="s">
        <v>196</v>
      </c>
      <c r="CN479" s="1" t="s">
        <v>4089</v>
      </c>
      <c r="CO479" s="1" t="s">
        <v>196</v>
      </c>
      <c r="CP479" s="1" t="s">
        <v>196</v>
      </c>
      <c r="CQ479" s="1" t="s">
        <v>196</v>
      </c>
      <c r="CR479" s="1" t="s">
        <v>196</v>
      </c>
      <c r="CS479" s="1" t="s">
        <v>196</v>
      </c>
      <c r="CT479" s="1" t="s">
        <v>196</v>
      </c>
      <c r="CU479" s="1" t="s">
        <v>196</v>
      </c>
      <c r="CV479" s="1" t="s">
        <v>196</v>
      </c>
      <c r="CW479" s="1" t="s">
        <v>196</v>
      </c>
      <c r="CX479" s="1" t="s">
        <v>3221</v>
      </c>
      <c r="CY479" s="1" t="s">
        <v>3222</v>
      </c>
      <c r="CZ479" s="1" t="s">
        <v>3222</v>
      </c>
      <c r="DA479" s="1" t="s">
        <v>3225</v>
      </c>
      <c r="DB479" s="1" t="s">
        <v>4093</v>
      </c>
      <c r="DC479" s="1" t="s">
        <v>743</v>
      </c>
      <c r="DD479" s="1" t="s">
        <v>726</v>
      </c>
      <c r="DE479" s="1" t="s">
        <v>707</v>
      </c>
      <c r="DF479" s="1" t="s">
        <v>796</v>
      </c>
      <c r="DG479" s="1" t="s">
        <v>797</v>
      </c>
    </row>
    <row r="480" spans="1:111">
      <c r="A480" s="232" t="s">
        <v>4537</v>
      </c>
      <c r="B480" s="1" t="s">
        <v>699</v>
      </c>
      <c r="C480" s="1" t="s">
        <v>700</v>
      </c>
      <c r="D480" s="1" t="s">
        <v>818</v>
      </c>
      <c r="E480" s="1" t="s">
        <v>819</v>
      </c>
      <c r="F480" s="1" t="s">
        <v>820</v>
      </c>
      <c r="G480" s="1" t="s">
        <v>166</v>
      </c>
      <c r="H480" s="228">
        <v>46188</v>
      </c>
      <c r="I480" s="1" t="s">
        <v>541</v>
      </c>
      <c r="J480" s="1" t="s">
        <v>4085</v>
      </c>
      <c r="K480" s="1" t="s">
        <v>4094</v>
      </c>
      <c r="L480" s="1" t="s">
        <v>796</v>
      </c>
      <c r="M480" s="1" t="s">
        <v>797</v>
      </c>
      <c r="N480" s="1" t="s">
        <v>713</v>
      </c>
      <c r="O480" s="1" t="s">
        <v>714</v>
      </c>
      <c r="P480" s="1" t="s">
        <v>196</v>
      </c>
      <c r="Q480" s="1" t="s">
        <v>196</v>
      </c>
      <c r="R480" s="229">
        <v>0</v>
      </c>
      <c r="S480" s="229">
        <v>0.70833333333333337</v>
      </c>
      <c r="T480" s="1" t="s">
        <v>707</v>
      </c>
      <c r="U480" s="1" t="s">
        <v>196</v>
      </c>
      <c r="V480" s="1" t="s">
        <v>196</v>
      </c>
      <c r="W480" s="1" t="s">
        <v>196</v>
      </c>
      <c r="X480" s="1" t="s">
        <v>196</v>
      </c>
      <c r="Y480" s="1" t="s">
        <v>196</v>
      </c>
      <c r="Z480" s="1" t="s">
        <v>196</v>
      </c>
      <c r="AA480" s="1" t="s">
        <v>751</v>
      </c>
      <c r="AB480" s="1" t="s">
        <v>737</v>
      </c>
      <c r="AC480" s="1" t="s">
        <v>4082</v>
      </c>
      <c r="AD480" s="1" t="s">
        <v>4095</v>
      </c>
      <c r="AE480" s="1" t="s">
        <v>4088</v>
      </c>
      <c r="AF480" s="1" t="s">
        <v>276</v>
      </c>
      <c r="AG480" s="1" t="s">
        <v>13</v>
      </c>
      <c r="AH480" s="1" t="s">
        <v>1570</v>
      </c>
      <c r="AI480" s="1" t="s">
        <v>4089</v>
      </c>
      <c r="AJ480" s="1" t="s">
        <v>276</v>
      </c>
      <c r="AK480" s="1" t="s">
        <v>13</v>
      </c>
      <c r="AL480" s="1" t="s">
        <v>1570</v>
      </c>
      <c r="AM480" s="1">
        <v>9600</v>
      </c>
      <c r="AN480" s="1">
        <v>9600</v>
      </c>
      <c r="AO480" s="1">
        <v>4800</v>
      </c>
      <c r="AP480" s="1">
        <v>1200</v>
      </c>
      <c r="AQ480" s="1">
        <v>1200</v>
      </c>
      <c r="AR480" s="228">
        <v>46183</v>
      </c>
      <c r="AS480" s="228">
        <v>46191</v>
      </c>
      <c r="AT480" s="228">
        <v>46185</v>
      </c>
      <c r="AU480" s="228">
        <v>46189</v>
      </c>
      <c r="AV480" s="1" t="s">
        <v>166</v>
      </c>
      <c r="AW480" s="1" t="s">
        <v>196</v>
      </c>
      <c r="AX480" s="1" t="s">
        <v>196</v>
      </c>
      <c r="AY480" s="1" t="s">
        <v>710</v>
      </c>
      <c r="AZ480" s="1" t="s">
        <v>711</v>
      </c>
      <c r="BA480" s="1" t="s">
        <v>196</v>
      </c>
      <c r="BB480" s="228">
        <v>46191</v>
      </c>
      <c r="BC480" s="228">
        <v>46191</v>
      </c>
      <c r="BD480" s="1" t="s">
        <v>712</v>
      </c>
      <c r="BE480" s="228">
        <v>46189</v>
      </c>
      <c r="BF480" s="1" t="s">
        <v>712</v>
      </c>
      <c r="BG480" s="228">
        <v>46189</v>
      </c>
      <c r="BH480" s="1">
        <v>9600</v>
      </c>
      <c r="BI480" s="1">
        <v>9600</v>
      </c>
      <c r="BJ480" s="1" t="s">
        <v>1850</v>
      </c>
      <c r="BK480" s="1" t="s">
        <v>196</v>
      </c>
      <c r="BL480" s="1" t="s">
        <v>196</v>
      </c>
      <c r="BM480" s="1" t="s">
        <v>196</v>
      </c>
      <c r="BN480" s="1" t="s">
        <v>196</v>
      </c>
      <c r="BO480" s="1" t="s">
        <v>196</v>
      </c>
      <c r="BP480" s="1" t="s">
        <v>196</v>
      </c>
      <c r="BQ480" s="1" t="s">
        <v>196</v>
      </c>
      <c r="BR480" s="1" t="s">
        <v>196</v>
      </c>
      <c r="BS480" s="1" t="s">
        <v>196</v>
      </c>
      <c r="BT480" s="1" t="s">
        <v>4088</v>
      </c>
      <c r="BU480" s="1" t="s">
        <v>196</v>
      </c>
      <c r="BV480" s="1" t="s">
        <v>196</v>
      </c>
      <c r="BW480" s="1" t="s">
        <v>196</v>
      </c>
      <c r="BX480" s="1" t="s">
        <v>196</v>
      </c>
      <c r="BY480" s="1" t="s">
        <v>196</v>
      </c>
      <c r="BZ480" s="1" t="s">
        <v>196</v>
      </c>
      <c r="CA480" s="1" t="s">
        <v>196</v>
      </c>
      <c r="CB480" s="1" t="s">
        <v>196</v>
      </c>
      <c r="CC480" s="1" t="s">
        <v>196</v>
      </c>
      <c r="CD480" s="1" t="s">
        <v>1851</v>
      </c>
      <c r="CE480" s="1" t="s">
        <v>196</v>
      </c>
      <c r="CF480" s="1" t="s">
        <v>196</v>
      </c>
      <c r="CG480" s="1" t="s">
        <v>196</v>
      </c>
      <c r="CH480" s="1" t="s">
        <v>196</v>
      </c>
      <c r="CI480" s="1" t="s">
        <v>196</v>
      </c>
      <c r="CJ480" s="1" t="s">
        <v>196</v>
      </c>
      <c r="CK480" s="1" t="s">
        <v>196</v>
      </c>
      <c r="CL480" s="1" t="s">
        <v>196</v>
      </c>
      <c r="CM480" s="1" t="s">
        <v>196</v>
      </c>
      <c r="CN480" s="1" t="s">
        <v>4089</v>
      </c>
      <c r="CO480" s="1" t="s">
        <v>196</v>
      </c>
      <c r="CP480" s="1" t="s">
        <v>196</v>
      </c>
      <c r="CQ480" s="1" t="s">
        <v>196</v>
      </c>
      <c r="CR480" s="1" t="s">
        <v>196</v>
      </c>
      <c r="CS480" s="1" t="s">
        <v>196</v>
      </c>
      <c r="CT480" s="1" t="s">
        <v>196</v>
      </c>
      <c r="CU480" s="1" t="s">
        <v>196</v>
      </c>
      <c r="CV480" s="1" t="s">
        <v>196</v>
      </c>
      <c r="CW480" s="1" t="s">
        <v>196</v>
      </c>
      <c r="CX480" s="1" t="s">
        <v>3221</v>
      </c>
      <c r="CY480" s="1" t="s">
        <v>3222</v>
      </c>
      <c r="CZ480" s="1" t="s">
        <v>3222</v>
      </c>
      <c r="DA480" s="1" t="s">
        <v>3310</v>
      </c>
      <c r="DB480" s="1" t="s">
        <v>3224</v>
      </c>
      <c r="DC480" s="1" t="s">
        <v>737</v>
      </c>
      <c r="DD480" s="1" t="s">
        <v>751</v>
      </c>
      <c r="DE480" s="1" t="s">
        <v>707</v>
      </c>
      <c r="DF480" s="1" t="s">
        <v>796</v>
      </c>
      <c r="DG480" s="1" t="s">
        <v>797</v>
      </c>
    </row>
    <row r="481" spans="1:111">
      <c r="A481" s="232" t="s">
        <v>4537</v>
      </c>
      <c r="B481" s="1" t="s">
        <v>699</v>
      </c>
      <c r="C481" s="1" t="s">
        <v>700</v>
      </c>
      <c r="D481" s="1" t="s">
        <v>818</v>
      </c>
      <c r="E481" s="1" t="s">
        <v>819</v>
      </c>
      <c r="F481" s="1" t="s">
        <v>820</v>
      </c>
      <c r="G481" s="1" t="s">
        <v>166</v>
      </c>
      <c r="H481" s="228">
        <v>46188</v>
      </c>
      <c r="I481" s="1" t="s">
        <v>544</v>
      </c>
      <c r="J481" s="1" t="s">
        <v>4001</v>
      </c>
      <c r="K481" s="1" t="s">
        <v>4096</v>
      </c>
      <c r="L481" s="1" t="s">
        <v>796</v>
      </c>
      <c r="M481" s="1" t="s">
        <v>797</v>
      </c>
      <c r="N481" s="1" t="s">
        <v>713</v>
      </c>
      <c r="O481" s="1" t="s">
        <v>714</v>
      </c>
      <c r="P481" s="1" t="s">
        <v>196</v>
      </c>
      <c r="Q481" s="1" t="s">
        <v>196</v>
      </c>
      <c r="R481" s="229">
        <v>0</v>
      </c>
      <c r="S481" s="229">
        <v>0.60902777777777772</v>
      </c>
      <c r="T481" s="1" t="s">
        <v>707</v>
      </c>
      <c r="U481" s="1" t="s">
        <v>196</v>
      </c>
      <c r="V481" s="1" t="s">
        <v>196</v>
      </c>
      <c r="W481" s="1" t="s">
        <v>196</v>
      </c>
      <c r="X481" s="1" t="s">
        <v>196</v>
      </c>
      <c r="Y481" s="1" t="s">
        <v>196</v>
      </c>
      <c r="Z481" s="1" t="s">
        <v>196</v>
      </c>
      <c r="AA481" s="1" t="s">
        <v>744</v>
      </c>
      <c r="AB481" s="1" t="s">
        <v>707</v>
      </c>
      <c r="AC481" s="1" t="s">
        <v>4097</v>
      </c>
      <c r="AD481" s="1" t="s">
        <v>2063</v>
      </c>
      <c r="AE481" s="1" t="s">
        <v>912</v>
      </c>
      <c r="AF481" s="1" t="s">
        <v>276</v>
      </c>
      <c r="AG481" s="1" t="s">
        <v>196</v>
      </c>
      <c r="AH481" s="1" t="s">
        <v>77</v>
      </c>
      <c r="AI481" s="1" t="s">
        <v>1019</v>
      </c>
      <c r="AJ481" s="1" t="s">
        <v>276</v>
      </c>
      <c r="AK481" s="1" t="s">
        <v>196</v>
      </c>
      <c r="AL481" s="1" t="s">
        <v>122</v>
      </c>
      <c r="AM481" s="1">
        <v>500</v>
      </c>
      <c r="AN481" s="1">
        <v>500</v>
      </c>
      <c r="AO481" s="1">
        <v>500</v>
      </c>
      <c r="AP481" s="1">
        <v>500</v>
      </c>
      <c r="AQ481" s="1">
        <v>500</v>
      </c>
      <c r="AR481" s="228">
        <v>46188</v>
      </c>
      <c r="AS481" s="228">
        <v>46190</v>
      </c>
      <c r="AT481" s="228">
        <v>46188</v>
      </c>
      <c r="AU481" s="228">
        <v>46188</v>
      </c>
      <c r="AV481" s="1" t="s">
        <v>792</v>
      </c>
      <c r="AW481" s="1" t="s">
        <v>196</v>
      </c>
      <c r="AX481" s="1" t="s">
        <v>196</v>
      </c>
      <c r="AY481" s="1" t="s">
        <v>710</v>
      </c>
      <c r="AZ481" s="1" t="s">
        <v>711</v>
      </c>
      <c r="BA481" s="1" t="s">
        <v>196</v>
      </c>
      <c r="BB481" s="228">
        <v>46190</v>
      </c>
      <c r="BC481" s="228">
        <v>46190</v>
      </c>
      <c r="BD481" s="1" t="s">
        <v>712</v>
      </c>
      <c r="BE481" s="228">
        <v>46188</v>
      </c>
      <c r="BF481" s="1" t="s">
        <v>712</v>
      </c>
      <c r="BG481" s="228">
        <v>46188</v>
      </c>
      <c r="BH481" s="1">
        <v>500</v>
      </c>
      <c r="BI481" s="1">
        <v>500</v>
      </c>
      <c r="BJ481" s="1" t="s">
        <v>913</v>
      </c>
      <c r="BK481" s="1" t="s">
        <v>196</v>
      </c>
      <c r="BL481" s="1" t="s">
        <v>196</v>
      </c>
      <c r="BM481" s="1" t="s">
        <v>196</v>
      </c>
      <c r="BN481" s="1" t="s">
        <v>196</v>
      </c>
      <c r="BO481" s="1" t="s">
        <v>196</v>
      </c>
      <c r="BP481" s="1" t="s">
        <v>196</v>
      </c>
      <c r="BQ481" s="1" t="s">
        <v>196</v>
      </c>
      <c r="BR481" s="1" t="s">
        <v>196</v>
      </c>
      <c r="BS481" s="1" t="s">
        <v>196</v>
      </c>
      <c r="BT481" s="1" t="s">
        <v>912</v>
      </c>
      <c r="BU481" s="1" t="s">
        <v>196</v>
      </c>
      <c r="BV481" s="1" t="s">
        <v>196</v>
      </c>
      <c r="BW481" s="1" t="s">
        <v>196</v>
      </c>
      <c r="BX481" s="1" t="s">
        <v>196</v>
      </c>
      <c r="BY481" s="1" t="s">
        <v>196</v>
      </c>
      <c r="BZ481" s="1" t="s">
        <v>196</v>
      </c>
      <c r="CA481" s="1" t="s">
        <v>196</v>
      </c>
      <c r="CB481" s="1" t="s">
        <v>196</v>
      </c>
      <c r="CC481" s="1" t="s">
        <v>196</v>
      </c>
      <c r="CD481" s="1" t="s">
        <v>1020</v>
      </c>
      <c r="CE481" s="1" t="s">
        <v>196</v>
      </c>
      <c r="CF481" s="1" t="s">
        <v>196</v>
      </c>
      <c r="CG481" s="1" t="s">
        <v>196</v>
      </c>
      <c r="CH481" s="1" t="s">
        <v>196</v>
      </c>
      <c r="CI481" s="1" t="s">
        <v>196</v>
      </c>
      <c r="CJ481" s="1" t="s">
        <v>196</v>
      </c>
      <c r="CK481" s="1" t="s">
        <v>196</v>
      </c>
      <c r="CL481" s="1" t="s">
        <v>196</v>
      </c>
      <c r="CM481" s="1" t="s">
        <v>196</v>
      </c>
      <c r="CN481" s="1" t="s">
        <v>1019</v>
      </c>
      <c r="CO481" s="1" t="s">
        <v>196</v>
      </c>
      <c r="CP481" s="1" t="s">
        <v>196</v>
      </c>
      <c r="CQ481" s="1" t="s">
        <v>196</v>
      </c>
      <c r="CR481" s="1" t="s">
        <v>196</v>
      </c>
      <c r="CS481" s="1" t="s">
        <v>196</v>
      </c>
      <c r="CT481" s="1" t="s">
        <v>196</v>
      </c>
      <c r="CU481" s="1" t="s">
        <v>196</v>
      </c>
      <c r="CV481" s="1" t="s">
        <v>196</v>
      </c>
      <c r="CW481" s="1" t="s">
        <v>196</v>
      </c>
      <c r="CX481" s="1" t="s">
        <v>3221</v>
      </c>
      <c r="CY481" s="1" t="s">
        <v>3222</v>
      </c>
      <c r="CZ481" s="1" t="s">
        <v>3222</v>
      </c>
      <c r="DA481" s="1" t="s">
        <v>4093</v>
      </c>
      <c r="DB481" s="1" t="s">
        <v>4098</v>
      </c>
      <c r="DC481" s="1" t="s">
        <v>707</v>
      </c>
      <c r="DD481" s="1" t="s">
        <v>744</v>
      </c>
      <c r="DE481" s="1" t="s">
        <v>707</v>
      </c>
      <c r="DF481" s="1" t="s">
        <v>796</v>
      </c>
      <c r="DG481" s="1" t="s">
        <v>797</v>
      </c>
    </row>
    <row r="482" spans="1:111">
      <c r="A482" s="232" t="s">
        <v>4537</v>
      </c>
      <c r="B482" s="1" t="s">
        <v>699</v>
      </c>
      <c r="C482" s="1" t="s">
        <v>700</v>
      </c>
      <c r="D482" s="1" t="s">
        <v>818</v>
      </c>
      <c r="E482" s="1" t="s">
        <v>819</v>
      </c>
      <c r="F482" s="1" t="s">
        <v>849</v>
      </c>
      <c r="G482" s="1" t="s">
        <v>44</v>
      </c>
      <c r="H482" s="228">
        <v>46188</v>
      </c>
      <c r="I482" s="1" t="s">
        <v>257</v>
      </c>
      <c r="J482" s="1" t="s">
        <v>3998</v>
      </c>
      <c r="K482" s="1" t="s">
        <v>4192</v>
      </c>
      <c r="L482" s="1" t="s">
        <v>796</v>
      </c>
      <c r="M482" s="1" t="s">
        <v>797</v>
      </c>
      <c r="N482" s="1" t="s">
        <v>196</v>
      </c>
      <c r="O482" s="1" t="s">
        <v>196</v>
      </c>
      <c r="P482" s="1" t="s">
        <v>196</v>
      </c>
      <c r="Q482" s="1" t="s">
        <v>196</v>
      </c>
      <c r="R482" s="229">
        <v>0</v>
      </c>
      <c r="S482" s="229">
        <v>0.6166666666666667</v>
      </c>
      <c r="T482" s="1" t="s">
        <v>707</v>
      </c>
      <c r="U482" s="1" t="s">
        <v>196</v>
      </c>
      <c r="V482" s="1" t="s">
        <v>196</v>
      </c>
      <c r="W482" s="1" t="s">
        <v>196</v>
      </c>
      <c r="X482" s="1" t="s">
        <v>196</v>
      </c>
      <c r="Y482" s="1" t="s">
        <v>196</v>
      </c>
      <c r="Z482" s="1" t="s">
        <v>196</v>
      </c>
      <c r="AA482" s="1" t="s">
        <v>707</v>
      </c>
      <c r="AB482" s="1" t="s">
        <v>737</v>
      </c>
      <c r="AC482" s="1" t="s">
        <v>4193</v>
      </c>
      <c r="AD482" s="1" t="s">
        <v>4194</v>
      </c>
      <c r="AE482" s="1" t="s">
        <v>3982</v>
      </c>
      <c r="AF482" s="1" t="s">
        <v>276</v>
      </c>
      <c r="AG482" s="1" t="s">
        <v>196</v>
      </c>
      <c r="AH482" s="1" t="s">
        <v>77</v>
      </c>
      <c r="AI482" s="1" t="s">
        <v>3983</v>
      </c>
      <c r="AJ482" s="1" t="s">
        <v>276</v>
      </c>
      <c r="AK482" s="1" t="s">
        <v>196</v>
      </c>
      <c r="AL482" s="1" t="s">
        <v>15</v>
      </c>
      <c r="AM482" s="1">
        <v>400</v>
      </c>
      <c r="AN482" s="1">
        <v>400</v>
      </c>
      <c r="AO482" s="1">
        <v>0</v>
      </c>
      <c r="AP482" s="1">
        <v>400</v>
      </c>
      <c r="AQ482" s="1">
        <v>400</v>
      </c>
      <c r="AR482" s="228">
        <v>46188</v>
      </c>
      <c r="AS482" s="228">
        <v>46190</v>
      </c>
      <c r="AT482" s="228">
        <v>46189</v>
      </c>
      <c r="AU482" s="228">
        <v>46189</v>
      </c>
      <c r="AV482" s="1" t="s">
        <v>1558</v>
      </c>
      <c r="AW482" s="1" t="s">
        <v>196</v>
      </c>
      <c r="AX482" s="1" t="s">
        <v>196</v>
      </c>
      <c r="AY482" s="1" t="s">
        <v>710</v>
      </c>
      <c r="AZ482" s="1" t="s">
        <v>711</v>
      </c>
      <c r="BA482" s="1" t="s">
        <v>196</v>
      </c>
      <c r="BB482" s="228">
        <v>46190</v>
      </c>
      <c r="BC482" s="228">
        <v>46190</v>
      </c>
      <c r="BD482" s="1" t="s">
        <v>712</v>
      </c>
      <c r="BE482" s="228">
        <v>46188</v>
      </c>
      <c r="BF482" s="1" t="s">
        <v>712</v>
      </c>
      <c r="BG482" s="228">
        <v>46188</v>
      </c>
      <c r="BH482" s="1">
        <v>400</v>
      </c>
      <c r="BI482" s="1">
        <v>400</v>
      </c>
      <c r="BJ482" s="1" t="s">
        <v>1559</v>
      </c>
      <c r="BK482" s="1" t="s">
        <v>196</v>
      </c>
      <c r="BL482" s="1" t="s">
        <v>196</v>
      </c>
      <c r="BM482" s="1" t="s">
        <v>196</v>
      </c>
      <c r="BN482" s="1" t="s">
        <v>196</v>
      </c>
      <c r="BO482" s="1" t="s">
        <v>196</v>
      </c>
      <c r="BP482" s="1" t="s">
        <v>196</v>
      </c>
      <c r="BQ482" s="1" t="s">
        <v>196</v>
      </c>
      <c r="BR482" s="1" t="s">
        <v>196</v>
      </c>
      <c r="BS482" s="1" t="s">
        <v>196</v>
      </c>
      <c r="BT482" s="1" t="s">
        <v>3982</v>
      </c>
      <c r="BU482" s="1" t="s">
        <v>196</v>
      </c>
      <c r="BV482" s="1" t="s">
        <v>196</v>
      </c>
      <c r="BW482" s="1" t="s">
        <v>196</v>
      </c>
      <c r="BX482" s="1" t="s">
        <v>196</v>
      </c>
      <c r="BY482" s="1" t="s">
        <v>196</v>
      </c>
      <c r="BZ482" s="1" t="s">
        <v>196</v>
      </c>
      <c r="CA482" s="1" t="s">
        <v>196</v>
      </c>
      <c r="CB482" s="1" t="s">
        <v>196</v>
      </c>
      <c r="CC482" s="1" t="s">
        <v>196</v>
      </c>
      <c r="CD482" s="1" t="s">
        <v>1560</v>
      </c>
      <c r="CE482" s="1" t="s">
        <v>196</v>
      </c>
      <c r="CF482" s="1" t="s">
        <v>196</v>
      </c>
      <c r="CG482" s="1" t="s">
        <v>196</v>
      </c>
      <c r="CH482" s="1" t="s">
        <v>196</v>
      </c>
      <c r="CI482" s="1" t="s">
        <v>196</v>
      </c>
      <c r="CJ482" s="1" t="s">
        <v>196</v>
      </c>
      <c r="CK482" s="1" t="s">
        <v>196</v>
      </c>
      <c r="CL482" s="1" t="s">
        <v>196</v>
      </c>
      <c r="CM482" s="1" t="s">
        <v>196</v>
      </c>
      <c r="CN482" s="1" t="s">
        <v>3983</v>
      </c>
      <c r="CO482" s="1" t="s">
        <v>196</v>
      </c>
      <c r="CP482" s="1" t="s">
        <v>196</v>
      </c>
      <c r="CQ482" s="1" t="s">
        <v>196</v>
      </c>
      <c r="CR482" s="1" t="s">
        <v>196</v>
      </c>
      <c r="CS482" s="1" t="s">
        <v>196</v>
      </c>
      <c r="CT482" s="1" t="s">
        <v>196</v>
      </c>
      <c r="CU482" s="1" t="s">
        <v>196</v>
      </c>
      <c r="CV482" s="1" t="s">
        <v>196</v>
      </c>
      <c r="CW482" s="1" t="s">
        <v>196</v>
      </c>
      <c r="CX482" s="1" t="s">
        <v>3221</v>
      </c>
      <c r="CY482" s="1" t="s">
        <v>3222</v>
      </c>
      <c r="CZ482" s="1" t="s">
        <v>3222</v>
      </c>
      <c r="DA482" s="1" t="s">
        <v>4098</v>
      </c>
      <c r="DB482" s="1" t="s">
        <v>3310</v>
      </c>
      <c r="DC482" s="1" t="s">
        <v>737</v>
      </c>
      <c r="DD482" s="1" t="s">
        <v>707</v>
      </c>
      <c r="DE482" s="1" t="s">
        <v>707</v>
      </c>
      <c r="DF482" s="1" t="s">
        <v>796</v>
      </c>
      <c r="DG482" s="1" t="s">
        <v>797</v>
      </c>
    </row>
    <row r="483" spans="1:111">
      <c r="A483" s="232" t="s">
        <v>4537</v>
      </c>
      <c r="B483" s="1" t="s">
        <v>699</v>
      </c>
      <c r="C483" s="1" t="s">
        <v>700</v>
      </c>
      <c r="D483" s="1" t="s">
        <v>701</v>
      </c>
      <c r="E483" s="1" t="s">
        <v>702</v>
      </c>
      <c r="F483" s="1" t="s">
        <v>703</v>
      </c>
      <c r="G483" s="1" t="s">
        <v>704</v>
      </c>
      <c r="H483" s="228">
        <v>46185</v>
      </c>
      <c r="I483" s="1" t="s">
        <v>1899</v>
      </c>
      <c r="J483" s="1" t="s">
        <v>3876</v>
      </c>
      <c r="K483" s="1" t="s">
        <v>3882</v>
      </c>
      <c r="L483" s="1" t="s">
        <v>716</v>
      </c>
      <c r="M483" s="1" t="s">
        <v>717</v>
      </c>
      <c r="N483" s="1" t="s">
        <v>705</v>
      </c>
      <c r="O483" s="1" t="s">
        <v>706</v>
      </c>
      <c r="P483" s="1" t="s">
        <v>196</v>
      </c>
      <c r="Q483" s="1" t="s">
        <v>196</v>
      </c>
      <c r="R483" s="229">
        <v>0</v>
      </c>
      <c r="S483" s="229">
        <v>0.41180555555555554</v>
      </c>
      <c r="T483" s="1" t="s">
        <v>707</v>
      </c>
      <c r="U483" s="1" t="s">
        <v>196</v>
      </c>
      <c r="V483" s="1" t="s">
        <v>196</v>
      </c>
      <c r="W483" s="1" t="s">
        <v>196</v>
      </c>
      <c r="X483" s="1" t="s">
        <v>196</v>
      </c>
      <c r="Y483" s="1" t="s">
        <v>196</v>
      </c>
      <c r="Z483" s="1" t="s">
        <v>196</v>
      </c>
      <c r="AA483" s="1" t="s">
        <v>754</v>
      </c>
      <c r="AB483" s="1" t="s">
        <v>707</v>
      </c>
      <c r="AC483" s="1" t="s">
        <v>910</v>
      </c>
      <c r="AD483" s="1" t="s">
        <v>2030</v>
      </c>
      <c r="AE483" s="1" t="s">
        <v>3805</v>
      </c>
      <c r="AF483" s="1" t="s">
        <v>276</v>
      </c>
      <c r="AG483" s="1" t="s">
        <v>196</v>
      </c>
      <c r="AH483" s="1" t="s">
        <v>78</v>
      </c>
      <c r="AI483" s="1" t="s">
        <v>196</v>
      </c>
      <c r="AJ483" s="1" t="s">
        <v>196</v>
      </c>
      <c r="AK483" s="1" t="s">
        <v>196</v>
      </c>
      <c r="AL483" s="1" t="s">
        <v>196</v>
      </c>
      <c r="AM483" s="1">
        <v>16200</v>
      </c>
      <c r="AN483" s="1">
        <v>8100</v>
      </c>
      <c r="AO483" s="1">
        <v>1200</v>
      </c>
      <c r="AP483" s="1">
        <v>1200</v>
      </c>
      <c r="AQ483" s="1">
        <v>2400</v>
      </c>
      <c r="AR483" s="228">
        <v>46183</v>
      </c>
      <c r="AS483" s="228">
        <v>46190</v>
      </c>
      <c r="AT483" s="228">
        <v>46183</v>
      </c>
      <c r="AU483" s="228">
        <v>46185</v>
      </c>
      <c r="AV483" s="1" t="s">
        <v>704</v>
      </c>
      <c r="AW483" s="1" t="s">
        <v>196</v>
      </c>
      <c r="AX483" s="1" t="s">
        <v>196</v>
      </c>
      <c r="AY483" s="1" t="s">
        <v>710</v>
      </c>
      <c r="AZ483" s="1" t="s">
        <v>711</v>
      </c>
      <c r="BA483" s="1" t="s">
        <v>196</v>
      </c>
      <c r="BB483" s="228">
        <v>46190</v>
      </c>
      <c r="BC483" s="228">
        <v>46190</v>
      </c>
      <c r="BD483" s="1" t="s">
        <v>712</v>
      </c>
      <c r="BE483" s="228">
        <v>46185</v>
      </c>
      <c r="BF483" s="1" t="s">
        <v>712</v>
      </c>
      <c r="BG483" s="228">
        <v>46185</v>
      </c>
      <c r="BH483" s="1">
        <v>8100</v>
      </c>
      <c r="BI483" s="1">
        <v>16200</v>
      </c>
      <c r="BJ483" s="1" t="s">
        <v>738</v>
      </c>
      <c r="BK483" s="1" t="s">
        <v>196</v>
      </c>
      <c r="BL483" s="1" t="s">
        <v>196</v>
      </c>
      <c r="BM483" s="1" t="s">
        <v>196</v>
      </c>
      <c r="BN483" s="1" t="s">
        <v>196</v>
      </c>
      <c r="BO483" s="1" t="s">
        <v>196</v>
      </c>
      <c r="BP483" s="1" t="s">
        <v>196</v>
      </c>
      <c r="BQ483" s="1" t="s">
        <v>196</v>
      </c>
      <c r="BR483" s="1" t="s">
        <v>196</v>
      </c>
      <c r="BS483" s="1" t="s">
        <v>196</v>
      </c>
      <c r="BT483" s="1" t="s">
        <v>3805</v>
      </c>
      <c r="BU483" s="1" t="s">
        <v>196</v>
      </c>
      <c r="BV483" s="1" t="s">
        <v>196</v>
      </c>
      <c r="BW483" s="1" t="s">
        <v>196</v>
      </c>
      <c r="BX483" s="1" t="s">
        <v>196</v>
      </c>
      <c r="BY483" s="1" t="s">
        <v>196</v>
      </c>
      <c r="BZ483" s="1" t="s">
        <v>196</v>
      </c>
      <c r="CA483" s="1" t="s">
        <v>196</v>
      </c>
      <c r="CB483" s="1" t="s">
        <v>196</v>
      </c>
      <c r="CC483" s="1" t="s">
        <v>196</v>
      </c>
      <c r="CD483" s="1" t="s">
        <v>739</v>
      </c>
      <c r="CE483" s="1" t="s">
        <v>739</v>
      </c>
      <c r="CF483" s="1" t="s">
        <v>196</v>
      </c>
      <c r="CG483" s="1" t="s">
        <v>196</v>
      </c>
      <c r="CH483" s="1" t="s">
        <v>196</v>
      </c>
      <c r="CI483" s="1" t="s">
        <v>196</v>
      </c>
      <c r="CJ483" s="1" t="s">
        <v>196</v>
      </c>
      <c r="CK483" s="1" t="s">
        <v>196</v>
      </c>
      <c r="CL483" s="1" t="s">
        <v>196</v>
      </c>
      <c r="CM483" s="1" t="s">
        <v>196</v>
      </c>
      <c r="CN483" s="1" t="s">
        <v>3806</v>
      </c>
      <c r="CO483" s="1" t="s">
        <v>3806</v>
      </c>
      <c r="CP483" s="1" t="s">
        <v>196</v>
      </c>
      <c r="CQ483" s="1" t="s">
        <v>196</v>
      </c>
      <c r="CR483" s="1" t="s">
        <v>196</v>
      </c>
      <c r="CS483" s="1" t="s">
        <v>196</v>
      </c>
      <c r="CT483" s="1" t="s">
        <v>196</v>
      </c>
      <c r="CU483" s="1" t="s">
        <v>196</v>
      </c>
      <c r="CV483" s="1" t="s">
        <v>196</v>
      </c>
      <c r="CW483" s="1" t="s">
        <v>196</v>
      </c>
      <c r="CX483" s="1" t="s">
        <v>3221</v>
      </c>
      <c r="CY483" s="1" t="s">
        <v>3222</v>
      </c>
      <c r="CZ483" s="1" t="s">
        <v>3222</v>
      </c>
      <c r="DA483" s="1" t="s">
        <v>3225</v>
      </c>
      <c r="DB483" s="1" t="s">
        <v>3883</v>
      </c>
      <c r="DC483" s="1" t="s">
        <v>707</v>
      </c>
      <c r="DD483" s="1" t="s">
        <v>754</v>
      </c>
      <c r="DE483" s="1" t="s">
        <v>707</v>
      </c>
      <c r="DF483" s="1" t="s">
        <v>705</v>
      </c>
      <c r="DG483" s="1" t="s">
        <v>706</v>
      </c>
    </row>
    <row r="484" spans="1:111">
      <c r="A484" s="232" t="s">
        <v>4537</v>
      </c>
      <c r="B484" s="1" t="s">
        <v>699</v>
      </c>
      <c r="C484" s="1" t="s">
        <v>700</v>
      </c>
      <c r="D484" s="1" t="s">
        <v>701</v>
      </c>
      <c r="E484" s="1" t="s">
        <v>702</v>
      </c>
      <c r="F484" s="1" t="s">
        <v>703</v>
      </c>
      <c r="G484" s="1" t="s">
        <v>704</v>
      </c>
      <c r="H484" s="228">
        <v>46185</v>
      </c>
      <c r="I484" s="1" t="s">
        <v>1919</v>
      </c>
      <c r="J484" s="1" t="s">
        <v>3884</v>
      </c>
      <c r="K484" s="1" t="s">
        <v>3885</v>
      </c>
      <c r="L484" s="1" t="s">
        <v>716</v>
      </c>
      <c r="M484" s="1" t="s">
        <v>717</v>
      </c>
      <c r="N484" s="1" t="s">
        <v>705</v>
      </c>
      <c r="O484" s="1" t="s">
        <v>706</v>
      </c>
      <c r="P484" s="1" t="s">
        <v>196</v>
      </c>
      <c r="Q484" s="1" t="s">
        <v>196</v>
      </c>
      <c r="R484" s="229">
        <v>0</v>
      </c>
      <c r="S484" s="229">
        <v>0.70833333333333337</v>
      </c>
      <c r="T484" s="1" t="s">
        <v>707</v>
      </c>
      <c r="U484" s="1" t="s">
        <v>196</v>
      </c>
      <c r="V484" s="1" t="s">
        <v>196</v>
      </c>
      <c r="W484" s="1" t="s">
        <v>196</v>
      </c>
      <c r="X484" s="1" t="s">
        <v>196</v>
      </c>
      <c r="Y484" s="1" t="s">
        <v>196</v>
      </c>
      <c r="Z484" s="1" t="s">
        <v>196</v>
      </c>
      <c r="AA484" s="1" t="s">
        <v>737</v>
      </c>
      <c r="AB484" s="1" t="s">
        <v>708</v>
      </c>
      <c r="AC484" s="1" t="s">
        <v>2048</v>
      </c>
      <c r="AD484" s="1" t="s">
        <v>3886</v>
      </c>
      <c r="AE484" s="1" t="s">
        <v>3805</v>
      </c>
      <c r="AF484" s="1" t="s">
        <v>276</v>
      </c>
      <c r="AG484" s="1" t="s">
        <v>196</v>
      </c>
      <c r="AH484" s="1" t="s">
        <v>78</v>
      </c>
      <c r="AI484" s="1" t="s">
        <v>3806</v>
      </c>
      <c r="AJ484" s="1" t="s">
        <v>276</v>
      </c>
      <c r="AK484" s="1" t="s">
        <v>196</v>
      </c>
      <c r="AL484" s="1" t="s">
        <v>14</v>
      </c>
      <c r="AM484" s="1">
        <v>16200</v>
      </c>
      <c r="AN484" s="1">
        <v>8100</v>
      </c>
      <c r="AO484" s="1">
        <v>8100</v>
      </c>
      <c r="AP484" s="1">
        <v>8100</v>
      </c>
      <c r="AQ484" s="1">
        <v>16200</v>
      </c>
      <c r="AR484" s="228">
        <v>46184</v>
      </c>
      <c r="AS484" s="228">
        <v>46192</v>
      </c>
      <c r="AT484" s="228">
        <v>46185</v>
      </c>
      <c r="AU484" s="228">
        <v>46185</v>
      </c>
      <c r="AV484" s="1" t="s">
        <v>704</v>
      </c>
      <c r="AW484" s="1" t="s">
        <v>196</v>
      </c>
      <c r="AX484" s="1" t="s">
        <v>196</v>
      </c>
      <c r="AY484" s="1" t="s">
        <v>710</v>
      </c>
      <c r="AZ484" s="1" t="s">
        <v>711</v>
      </c>
      <c r="BA484" s="1" t="s">
        <v>196</v>
      </c>
      <c r="BB484" s="228">
        <v>46192</v>
      </c>
      <c r="BC484" s="228">
        <v>46192</v>
      </c>
      <c r="BD484" s="1" t="s">
        <v>712</v>
      </c>
      <c r="BE484" s="228">
        <v>46185</v>
      </c>
      <c r="BF484" s="1" t="s">
        <v>712</v>
      </c>
      <c r="BG484" s="228">
        <v>46185</v>
      </c>
      <c r="BH484" s="1">
        <v>8100</v>
      </c>
      <c r="BI484" s="1">
        <v>16200</v>
      </c>
      <c r="BJ484" s="1" t="s">
        <v>738</v>
      </c>
      <c r="BK484" s="1" t="s">
        <v>196</v>
      </c>
      <c r="BL484" s="1" t="s">
        <v>196</v>
      </c>
      <c r="BM484" s="1" t="s">
        <v>196</v>
      </c>
      <c r="BN484" s="1" t="s">
        <v>196</v>
      </c>
      <c r="BO484" s="1" t="s">
        <v>196</v>
      </c>
      <c r="BP484" s="1" t="s">
        <v>196</v>
      </c>
      <c r="BQ484" s="1" t="s">
        <v>196</v>
      </c>
      <c r="BR484" s="1" t="s">
        <v>196</v>
      </c>
      <c r="BS484" s="1" t="s">
        <v>196</v>
      </c>
      <c r="BT484" s="1" t="s">
        <v>3805</v>
      </c>
      <c r="BU484" s="1" t="s">
        <v>196</v>
      </c>
      <c r="BV484" s="1" t="s">
        <v>196</v>
      </c>
      <c r="BW484" s="1" t="s">
        <v>196</v>
      </c>
      <c r="BX484" s="1" t="s">
        <v>196</v>
      </c>
      <c r="BY484" s="1" t="s">
        <v>196</v>
      </c>
      <c r="BZ484" s="1" t="s">
        <v>196</v>
      </c>
      <c r="CA484" s="1" t="s">
        <v>196</v>
      </c>
      <c r="CB484" s="1" t="s">
        <v>196</v>
      </c>
      <c r="CC484" s="1" t="s">
        <v>196</v>
      </c>
      <c r="CD484" s="1" t="s">
        <v>739</v>
      </c>
      <c r="CE484" s="1" t="s">
        <v>196</v>
      </c>
      <c r="CF484" s="1" t="s">
        <v>196</v>
      </c>
      <c r="CG484" s="1" t="s">
        <v>196</v>
      </c>
      <c r="CH484" s="1" t="s">
        <v>196</v>
      </c>
      <c r="CI484" s="1" t="s">
        <v>196</v>
      </c>
      <c r="CJ484" s="1" t="s">
        <v>196</v>
      </c>
      <c r="CK484" s="1" t="s">
        <v>196</v>
      </c>
      <c r="CL484" s="1" t="s">
        <v>196</v>
      </c>
      <c r="CM484" s="1" t="s">
        <v>196</v>
      </c>
      <c r="CN484" s="1" t="s">
        <v>3806</v>
      </c>
      <c r="CO484" s="1" t="s">
        <v>196</v>
      </c>
      <c r="CP484" s="1" t="s">
        <v>196</v>
      </c>
      <c r="CQ484" s="1" t="s">
        <v>196</v>
      </c>
      <c r="CR484" s="1" t="s">
        <v>196</v>
      </c>
      <c r="CS484" s="1" t="s">
        <v>196</v>
      </c>
      <c r="CT484" s="1" t="s">
        <v>196</v>
      </c>
      <c r="CU484" s="1" t="s">
        <v>196</v>
      </c>
      <c r="CV484" s="1" t="s">
        <v>196</v>
      </c>
      <c r="CW484" s="1" t="s">
        <v>196</v>
      </c>
      <c r="CX484" s="1" t="s">
        <v>3221</v>
      </c>
      <c r="CY484" s="1" t="s">
        <v>3222</v>
      </c>
      <c r="CZ484" s="1" t="s">
        <v>3222</v>
      </c>
      <c r="DA484" s="1" t="s">
        <v>3883</v>
      </c>
      <c r="DB484" s="1" t="s">
        <v>3224</v>
      </c>
      <c r="DC484" s="1" t="s">
        <v>708</v>
      </c>
      <c r="DD484" s="1" t="s">
        <v>737</v>
      </c>
      <c r="DE484" s="1" t="s">
        <v>707</v>
      </c>
      <c r="DF484" s="1" t="s">
        <v>705</v>
      </c>
      <c r="DG484" s="1" t="s">
        <v>706</v>
      </c>
    </row>
    <row r="485" spans="1:111">
      <c r="A485" s="232" t="s">
        <v>4537</v>
      </c>
      <c r="B485" s="1" t="s">
        <v>699</v>
      </c>
      <c r="C485" s="1" t="s">
        <v>700</v>
      </c>
      <c r="D485" s="1" t="s">
        <v>818</v>
      </c>
      <c r="E485" s="1" t="s">
        <v>819</v>
      </c>
      <c r="F485" s="1" t="s">
        <v>820</v>
      </c>
      <c r="G485" s="1" t="s">
        <v>166</v>
      </c>
      <c r="H485" s="228">
        <v>46185</v>
      </c>
      <c r="I485" s="1" t="s">
        <v>541</v>
      </c>
      <c r="J485" s="1" t="s">
        <v>4085</v>
      </c>
      <c r="K485" s="1" t="s">
        <v>4086</v>
      </c>
      <c r="L485" s="1" t="s">
        <v>788</v>
      </c>
      <c r="M485" s="1" t="s">
        <v>789</v>
      </c>
      <c r="N485" s="1" t="s">
        <v>776</v>
      </c>
      <c r="O485" s="1" t="s">
        <v>777</v>
      </c>
      <c r="P485" s="1" t="s">
        <v>196</v>
      </c>
      <c r="Q485" s="1" t="s">
        <v>196</v>
      </c>
      <c r="R485" s="229">
        <v>0</v>
      </c>
      <c r="S485" s="229">
        <v>0.70833333333333337</v>
      </c>
      <c r="T485" s="1" t="s">
        <v>707</v>
      </c>
      <c r="U485" s="1" t="s">
        <v>196</v>
      </c>
      <c r="V485" s="1" t="s">
        <v>196</v>
      </c>
      <c r="W485" s="1" t="s">
        <v>196</v>
      </c>
      <c r="X485" s="1" t="s">
        <v>196</v>
      </c>
      <c r="Y485" s="1" t="s">
        <v>196</v>
      </c>
      <c r="Z485" s="1" t="s">
        <v>196</v>
      </c>
      <c r="AA485" s="1" t="s">
        <v>744</v>
      </c>
      <c r="AB485" s="1" t="s">
        <v>737</v>
      </c>
      <c r="AC485" s="1" t="s">
        <v>908</v>
      </c>
      <c r="AD485" s="1" t="s">
        <v>4087</v>
      </c>
      <c r="AE485" s="1" t="s">
        <v>4088</v>
      </c>
      <c r="AF485" s="1" t="s">
        <v>276</v>
      </c>
      <c r="AG485" s="1" t="s">
        <v>13</v>
      </c>
      <c r="AH485" s="1" t="s">
        <v>1570</v>
      </c>
      <c r="AI485" s="1" t="s">
        <v>4089</v>
      </c>
      <c r="AJ485" s="1" t="s">
        <v>276</v>
      </c>
      <c r="AK485" s="1" t="s">
        <v>13</v>
      </c>
      <c r="AL485" s="1" t="s">
        <v>1570</v>
      </c>
      <c r="AM485" s="1">
        <v>9600</v>
      </c>
      <c r="AN485" s="1">
        <v>9600</v>
      </c>
      <c r="AO485" s="1">
        <v>1500</v>
      </c>
      <c r="AP485" s="1">
        <v>1500</v>
      </c>
      <c r="AQ485" s="1">
        <v>1500</v>
      </c>
      <c r="AR485" s="228">
        <v>46183</v>
      </c>
      <c r="AS485" s="228">
        <v>46191</v>
      </c>
      <c r="AT485" s="228">
        <v>46185</v>
      </c>
      <c r="AU485" s="228">
        <v>46189</v>
      </c>
      <c r="AV485" s="1" t="s">
        <v>166</v>
      </c>
      <c r="AW485" s="1" t="s">
        <v>196</v>
      </c>
      <c r="AX485" s="1" t="s">
        <v>196</v>
      </c>
      <c r="AY485" s="1" t="s">
        <v>710</v>
      </c>
      <c r="AZ485" s="1" t="s">
        <v>711</v>
      </c>
      <c r="BA485" s="1" t="s">
        <v>196</v>
      </c>
      <c r="BB485" s="228">
        <v>46191</v>
      </c>
      <c r="BC485" s="228">
        <v>46191</v>
      </c>
      <c r="BD485" s="1" t="s">
        <v>712</v>
      </c>
      <c r="BE485" s="228">
        <v>46189</v>
      </c>
      <c r="BF485" s="1" t="s">
        <v>712</v>
      </c>
      <c r="BG485" s="228">
        <v>46189</v>
      </c>
      <c r="BH485" s="1">
        <v>9600</v>
      </c>
      <c r="BI485" s="1">
        <v>9600</v>
      </c>
      <c r="BJ485" s="1" t="s">
        <v>1850</v>
      </c>
      <c r="BK485" s="1" t="s">
        <v>196</v>
      </c>
      <c r="BL485" s="1" t="s">
        <v>196</v>
      </c>
      <c r="BM485" s="1" t="s">
        <v>196</v>
      </c>
      <c r="BN485" s="1" t="s">
        <v>196</v>
      </c>
      <c r="BO485" s="1" t="s">
        <v>196</v>
      </c>
      <c r="BP485" s="1" t="s">
        <v>196</v>
      </c>
      <c r="BQ485" s="1" t="s">
        <v>196</v>
      </c>
      <c r="BR485" s="1" t="s">
        <v>196</v>
      </c>
      <c r="BS485" s="1" t="s">
        <v>196</v>
      </c>
      <c r="BT485" s="1" t="s">
        <v>4088</v>
      </c>
      <c r="BU485" s="1" t="s">
        <v>196</v>
      </c>
      <c r="BV485" s="1" t="s">
        <v>196</v>
      </c>
      <c r="BW485" s="1" t="s">
        <v>196</v>
      </c>
      <c r="BX485" s="1" t="s">
        <v>196</v>
      </c>
      <c r="BY485" s="1" t="s">
        <v>196</v>
      </c>
      <c r="BZ485" s="1" t="s">
        <v>196</v>
      </c>
      <c r="CA485" s="1" t="s">
        <v>196</v>
      </c>
      <c r="CB485" s="1" t="s">
        <v>196</v>
      </c>
      <c r="CC485" s="1" t="s">
        <v>196</v>
      </c>
      <c r="CD485" s="1" t="s">
        <v>1851</v>
      </c>
      <c r="CE485" s="1" t="s">
        <v>196</v>
      </c>
      <c r="CF485" s="1" t="s">
        <v>196</v>
      </c>
      <c r="CG485" s="1" t="s">
        <v>196</v>
      </c>
      <c r="CH485" s="1" t="s">
        <v>196</v>
      </c>
      <c r="CI485" s="1" t="s">
        <v>196</v>
      </c>
      <c r="CJ485" s="1" t="s">
        <v>196</v>
      </c>
      <c r="CK485" s="1" t="s">
        <v>196</v>
      </c>
      <c r="CL485" s="1" t="s">
        <v>196</v>
      </c>
      <c r="CM485" s="1" t="s">
        <v>196</v>
      </c>
      <c r="CN485" s="1" t="s">
        <v>4089</v>
      </c>
      <c r="CO485" s="1" t="s">
        <v>196</v>
      </c>
      <c r="CP485" s="1" t="s">
        <v>196</v>
      </c>
      <c r="CQ485" s="1" t="s">
        <v>196</v>
      </c>
      <c r="CR485" s="1" t="s">
        <v>196</v>
      </c>
      <c r="CS485" s="1" t="s">
        <v>196</v>
      </c>
      <c r="CT485" s="1" t="s">
        <v>196</v>
      </c>
      <c r="CU485" s="1" t="s">
        <v>196</v>
      </c>
      <c r="CV485" s="1" t="s">
        <v>196</v>
      </c>
      <c r="CW485" s="1" t="s">
        <v>196</v>
      </c>
      <c r="CX485" s="1" t="s">
        <v>3221</v>
      </c>
      <c r="CY485" s="1" t="s">
        <v>3222</v>
      </c>
      <c r="CZ485" s="1" t="s">
        <v>3222</v>
      </c>
      <c r="DA485" s="1" t="s">
        <v>3274</v>
      </c>
      <c r="DB485" s="1" t="s">
        <v>3224</v>
      </c>
      <c r="DC485" s="1" t="s">
        <v>737</v>
      </c>
      <c r="DD485" s="1" t="s">
        <v>744</v>
      </c>
      <c r="DE485" s="1" t="s">
        <v>707</v>
      </c>
      <c r="DF485" s="1" t="s">
        <v>788</v>
      </c>
      <c r="DG485" s="1" t="s">
        <v>789</v>
      </c>
    </row>
    <row r="486" spans="1:111">
      <c r="A486" s="232" t="s">
        <v>4537</v>
      </c>
      <c r="B486" s="1" t="s">
        <v>699</v>
      </c>
      <c r="C486" s="1" t="s">
        <v>700</v>
      </c>
      <c r="D486" s="1" t="s">
        <v>818</v>
      </c>
      <c r="E486" s="1" t="s">
        <v>819</v>
      </c>
      <c r="F486" s="1" t="s">
        <v>820</v>
      </c>
      <c r="G486" s="1" t="s">
        <v>166</v>
      </c>
      <c r="H486" s="228">
        <v>46185</v>
      </c>
      <c r="I486" s="1" t="s">
        <v>1994</v>
      </c>
      <c r="J486" s="1" t="s">
        <v>4080</v>
      </c>
      <c r="K486" s="1" t="s">
        <v>4090</v>
      </c>
      <c r="L486" s="1" t="s">
        <v>776</v>
      </c>
      <c r="M486" s="1" t="s">
        <v>777</v>
      </c>
      <c r="N486" s="1" t="s">
        <v>196</v>
      </c>
      <c r="O486" s="1" t="s">
        <v>196</v>
      </c>
      <c r="P486" s="1" t="s">
        <v>196</v>
      </c>
      <c r="Q486" s="1" t="s">
        <v>196</v>
      </c>
      <c r="R486" s="229">
        <v>0</v>
      </c>
      <c r="S486" s="229">
        <v>0.70833333333333337</v>
      </c>
      <c r="T486" s="1" t="s">
        <v>707</v>
      </c>
      <c r="U486" s="1" t="s">
        <v>196</v>
      </c>
      <c r="V486" s="1" t="s">
        <v>196</v>
      </c>
      <c r="W486" s="1" t="s">
        <v>196</v>
      </c>
      <c r="X486" s="1" t="s">
        <v>196</v>
      </c>
      <c r="Y486" s="1" t="s">
        <v>196</v>
      </c>
      <c r="Z486" s="1" t="s">
        <v>196</v>
      </c>
      <c r="AA486" s="1" t="s">
        <v>707</v>
      </c>
      <c r="AB486" s="1" t="s">
        <v>707</v>
      </c>
      <c r="AC486" s="1" t="s">
        <v>707</v>
      </c>
      <c r="AD486" s="1" t="s">
        <v>707</v>
      </c>
      <c r="AE486" s="1" t="s">
        <v>117</v>
      </c>
      <c r="AF486" s="1" t="s">
        <v>196</v>
      </c>
      <c r="AG486" s="1" t="s">
        <v>196</v>
      </c>
      <c r="AH486" s="1" t="s">
        <v>196</v>
      </c>
      <c r="AI486" s="1" t="s">
        <v>120</v>
      </c>
      <c r="AJ486" s="1" t="s">
        <v>196</v>
      </c>
      <c r="AK486" s="1" t="s">
        <v>196</v>
      </c>
      <c r="AL486" s="1" t="s">
        <v>196</v>
      </c>
      <c r="AM486" s="1">
        <v>950</v>
      </c>
      <c r="AN486" s="1">
        <v>950</v>
      </c>
      <c r="AO486" s="1">
        <v>0</v>
      </c>
      <c r="AP486" s="1">
        <v>0</v>
      </c>
      <c r="AQ486" s="1">
        <v>190</v>
      </c>
      <c r="AR486" s="228">
        <v>46183</v>
      </c>
      <c r="AS486" s="228">
        <v>46195</v>
      </c>
      <c r="AT486" s="228">
        <v>46184</v>
      </c>
      <c r="AU486" s="228">
        <v>46184</v>
      </c>
      <c r="AV486" s="1" t="s">
        <v>829</v>
      </c>
      <c r="AW486" s="1" t="s">
        <v>196</v>
      </c>
      <c r="AX486" s="1" t="s">
        <v>196</v>
      </c>
      <c r="AY486" s="1" t="s">
        <v>764</v>
      </c>
      <c r="AZ486" s="1" t="s">
        <v>765</v>
      </c>
      <c r="BA486" s="1" t="s">
        <v>196</v>
      </c>
      <c r="BB486" s="228">
        <v>46195</v>
      </c>
      <c r="BC486" s="228">
        <v>46195</v>
      </c>
      <c r="BD486" s="1" t="s">
        <v>712</v>
      </c>
      <c r="BE486" s="228">
        <v>46185</v>
      </c>
      <c r="BF486" s="1" t="s">
        <v>712</v>
      </c>
      <c r="BG486" s="228">
        <v>46185</v>
      </c>
      <c r="BH486" s="1">
        <v>950</v>
      </c>
      <c r="BI486" s="1">
        <v>950</v>
      </c>
      <c r="BJ486" s="1" t="s">
        <v>947</v>
      </c>
      <c r="BK486" s="1" t="s">
        <v>196</v>
      </c>
      <c r="BL486" s="1" t="s">
        <v>196</v>
      </c>
      <c r="BM486" s="1" t="s">
        <v>196</v>
      </c>
      <c r="BN486" s="1" t="s">
        <v>196</v>
      </c>
      <c r="BO486" s="1" t="s">
        <v>196</v>
      </c>
      <c r="BP486" s="1" t="s">
        <v>196</v>
      </c>
      <c r="BQ486" s="1" t="s">
        <v>196</v>
      </c>
      <c r="BR486" s="1" t="s">
        <v>196</v>
      </c>
      <c r="BS486" s="1" t="s">
        <v>196</v>
      </c>
      <c r="BT486" s="1" t="s">
        <v>117</v>
      </c>
      <c r="BU486" s="1" t="s">
        <v>196</v>
      </c>
      <c r="BV486" s="1" t="s">
        <v>196</v>
      </c>
      <c r="BW486" s="1" t="s">
        <v>196</v>
      </c>
      <c r="BX486" s="1" t="s">
        <v>196</v>
      </c>
      <c r="BY486" s="1" t="s">
        <v>196</v>
      </c>
      <c r="BZ486" s="1" t="s">
        <v>196</v>
      </c>
      <c r="CA486" s="1" t="s">
        <v>196</v>
      </c>
      <c r="CB486" s="1" t="s">
        <v>196</v>
      </c>
      <c r="CC486" s="1" t="s">
        <v>196</v>
      </c>
      <c r="CD486" s="1" t="s">
        <v>830</v>
      </c>
      <c r="CE486" s="1" t="s">
        <v>196</v>
      </c>
      <c r="CF486" s="1" t="s">
        <v>196</v>
      </c>
      <c r="CG486" s="1" t="s">
        <v>196</v>
      </c>
      <c r="CH486" s="1" t="s">
        <v>196</v>
      </c>
      <c r="CI486" s="1" t="s">
        <v>196</v>
      </c>
      <c r="CJ486" s="1" t="s">
        <v>196</v>
      </c>
      <c r="CK486" s="1" t="s">
        <v>196</v>
      </c>
      <c r="CL486" s="1" t="s">
        <v>196</v>
      </c>
      <c r="CM486" s="1" t="s">
        <v>196</v>
      </c>
      <c r="CN486" s="1" t="s">
        <v>120</v>
      </c>
      <c r="CO486" s="1" t="s">
        <v>196</v>
      </c>
      <c r="CP486" s="1" t="s">
        <v>196</v>
      </c>
      <c r="CQ486" s="1" t="s">
        <v>196</v>
      </c>
      <c r="CR486" s="1" t="s">
        <v>196</v>
      </c>
      <c r="CS486" s="1" t="s">
        <v>196</v>
      </c>
      <c r="CT486" s="1" t="s">
        <v>196</v>
      </c>
      <c r="CU486" s="1" t="s">
        <v>196</v>
      </c>
      <c r="CV486" s="1" t="s">
        <v>196</v>
      </c>
      <c r="CW486" s="1" t="s">
        <v>196</v>
      </c>
      <c r="CX486" s="1" t="s">
        <v>3221</v>
      </c>
      <c r="CY486" s="1" t="s">
        <v>3222</v>
      </c>
      <c r="CZ486" s="1" t="s">
        <v>3222</v>
      </c>
      <c r="DA486" s="1" t="s">
        <v>3224</v>
      </c>
      <c r="DB486" s="1" t="s">
        <v>3224</v>
      </c>
      <c r="DC486" s="1" t="s">
        <v>707</v>
      </c>
      <c r="DD486" s="1" t="s">
        <v>707</v>
      </c>
      <c r="DE486" s="1" t="s">
        <v>707</v>
      </c>
      <c r="DF486" s="1" t="s">
        <v>776</v>
      </c>
      <c r="DG486" s="1" t="s">
        <v>777</v>
      </c>
    </row>
    <row r="487" spans="1:111">
      <c r="A487" s="232" t="s">
        <v>4537</v>
      </c>
      <c r="B487" s="1" t="s">
        <v>699</v>
      </c>
      <c r="C487" s="1" t="s">
        <v>700</v>
      </c>
      <c r="D487" s="1" t="s">
        <v>818</v>
      </c>
      <c r="E487" s="1" t="s">
        <v>819</v>
      </c>
      <c r="F487" s="1" t="s">
        <v>783</v>
      </c>
      <c r="G487" s="1" t="s">
        <v>42</v>
      </c>
      <c r="H487" s="228">
        <v>46185</v>
      </c>
      <c r="I487" s="1" t="s">
        <v>1093</v>
      </c>
      <c r="J487" s="1" t="s">
        <v>4133</v>
      </c>
      <c r="K487" s="1" t="s">
        <v>4136</v>
      </c>
      <c r="L487" s="1" t="s">
        <v>788</v>
      </c>
      <c r="M487" s="1" t="s">
        <v>789</v>
      </c>
      <c r="N487" s="1" t="s">
        <v>776</v>
      </c>
      <c r="O487" s="1" t="s">
        <v>777</v>
      </c>
      <c r="P487" s="1" t="s">
        <v>196</v>
      </c>
      <c r="Q487" s="1" t="s">
        <v>196</v>
      </c>
      <c r="R487" s="229">
        <v>0</v>
      </c>
      <c r="S487" s="229">
        <v>0.59722222222222221</v>
      </c>
      <c r="T487" s="1" t="s">
        <v>707</v>
      </c>
      <c r="U487" s="1" t="s">
        <v>196</v>
      </c>
      <c r="V487" s="1" t="s">
        <v>196</v>
      </c>
      <c r="W487" s="1" t="s">
        <v>196</v>
      </c>
      <c r="X487" s="1" t="s">
        <v>196</v>
      </c>
      <c r="Y487" s="1" t="s">
        <v>196</v>
      </c>
      <c r="Z487" s="1" t="s">
        <v>196</v>
      </c>
      <c r="AA487" s="1" t="s">
        <v>751</v>
      </c>
      <c r="AB487" s="1" t="s">
        <v>743</v>
      </c>
      <c r="AC487" s="1" t="s">
        <v>3963</v>
      </c>
      <c r="AD487" s="1" t="s">
        <v>4137</v>
      </c>
      <c r="AE487" s="1" t="s">
        <v>3956</v>
      </c>
      <c r="AF487" s="1" t="s">
        <v>276</v>
      </c>
      <c r="AG487" s="1" t="s">
        <v>196</v>
      </c>
      <c r="AH487" s="1" t="s">
        <v>14</v>
      </c>
      <c r="AI487" s="1" t="s">
        <v>981</v>
      </c>
      <c r="AJ487" s="1" t="s">
        <v>276</v>
      </c>
      <c r="AK487" s="1" t="s">
        <v>196</v>
      </c>
      <c r="AL487" s="1" t="s">
        <v>14</v>
      </c>
      <c r="AM487" s="1">
        <v>10000</v>
      </c>
      <c r="AN487" s="1">
        <v>10000</v>
      </c>
      <c r="AO487" s="1">
        <v>10000</v>
      </c>
      <c r="AP487" s="1">
        <v>4000</v>
      </c>
      <c r="AQ487" s="1">
        <v>4000</v>
      </c>
      <c r="AR487" s="228">
        <v>46184</v>
      </c>
      <c r="AS487" s="228">
        <v>46190</v>
      </c>
      <c r="AT487" s="228">
        <v>46185</v>
      </c>
      <c r="AU487" s="228">
        <v>46185</v>
      </c>
      <c r="AV487" s="1" t="s">
        <v>42</v>
      </c>
      <c r="AW487" s="1" t="s">
        <v>196</v>
      </c>
      <c r="AX487" s="1" t="s">
        <v>196</v>
      </c>
      <c r="AY487" s="1" t="s">
        <v>710</v>
      </c>
      <c r="AZ487" s="1" t="s">
        <v>711</v>
      </c>
      <c r="BA487" s="1" t="s">
        <v>196</v>
      </c>
      <c r="BB487" s="228">
        <v>46190</v>
      </c>
      <c r="BC487" s="228">
        <v>46190</v>
      </c>
      <c r="BD487" s="1" t="s">
        <v>712</v>
      </c>
      <c r="BE487" s="228">
        <v>46185</v>
      </c>
      <c r="BF487" s="1" t="s">
        <v>712</v>
      </c>
      <c r="BG487" s="228">
        <v>46185</v>
      </c>
      <c r="BH487" s="1">
        <v>4800</v>
      </c>
      <c r="BI487" s="1">
        <v>4800</v>
      </c>
      <c r="BJ487" s="1" t="s">
        <v>1114</v>
      </c>
      <c r="BK487" s="1" t="s">
        <v>196</v>
      </c>
      <c r="BL487" s="1" t="s">
        <v>196</v>
      </c>
      <c r="BM487" s="1" t="s">
        <v>196</v>
      </c>
      <c r="BN487" s="1" t="s">
        <v>196</v>
      </c>
      <c r="BO487" s="1" t="s">
        <v>196</v>
      </c>
      <c r="BP487" s="1" t="s">
        <v>196</v>
      </c>
      <c r="BQ487" s="1" t="s">
        <v>196</v>
      </c>
      <c r="BR487" s="1" t="s">
        <v>196</v>
      </c>
      <c r="BS487" s="1" t="s">
        <v>196</v>
      </c>
      <c r="BT487" s="1" t="s">
        <v>3956</v>
      </c>
      <c r="BU487" s="1" t="s">
        <v>196</v>
      </c>
      <c r="BV487" s="1" t="s">
        <v>196</v>
      </c>
      <c r="BW487" s="1" t="s">
        <v>196</v>
      </c>
      <c r="BX487" s="1" t="s">
        <v>196</v>
      </c>
      <c r="BY487" s="1" t="s">
        <v>196</v>
      </c>
      <c r="BZ487" s="1" t="s">
        <v>196</v>
      </c>
      <c r="CA487" s="1" t="s">
        <v>196</v>
      </c>
      <c r="CB487" s="1" t="s">
        <v>196</v>
      </c>
      <c r="CC487" s="1" t="s">
        <v>196</v>
      </c>
      <c r="CD487" s="1" t="s">
        <v>982</v>
      </c>
      <c r="CE487" s="1" t="s">
        <v>196</v>
      </c>
      <c r="CF487" s="1" t="s">
        <v>196</v>
      </c>
      <c r="CG487" s="1" t="s">
        <v>196</v>
      </c>
      <c r="CH487" s="1" t="s">
        <v>196</v>
      </c>
      <c r="CI487" s="1" t="s">
        <v>196</v>
      </c>
      <c r="CJ487" s="1" t="s">
        <v>196</v>
      </c>
      <c r="CK487" s="1" t="s">
        <v>196</v>
      </c>
      <c r="CL487" s="1" t="s">
        <v>196</v>
      </c>
      <c r="CM487" s="1" t="s">
        <v>196</v>
      </c>
      <c r="CN487" s="1" t="s">
        <v>981</v>
      </c>
      <c r="CO487" s="1" t="s">
        <v>196</v>
      </c>
      <c r="CP487" s="1" t="s">
        <v>196</v>
      </c>
      <c r="CQ487" s="1" t="s">
        <v>196</v>
      </c>
      <c r="CR487" s="1" t="s">
        <v>196</v>
      </c>
      <c r="CS487" s="1" t="s">
        <v>196</v>
      </c>
      <c r="CT487" s="1" t="s">
        <v>196</v>
      </c>
      <c r="CU487" s="1" t="s">
        <v>196</v>
      </c>
      <c r="CV487" s="1" t="s">
        <v>196</v>
      </c>
      <c r="CW487" s="1" t="s">
        <v>196</v>
      </c>
      <c r="CX487" s="1" t="s">
        <v>3221</v>
      </c>
      <c r="CY487" s="1" t="s">
        <v>3222</v>
      </c>
      <c r="CZ487" s="1" t="s">
        <v>3222</v>
      </c>
      <c r="DA487" s="1" t="s">
        <v>3225</v>
      </c>
      <c r="DB487" s="1" t="s">
        <v>3274</v>
      </c>
      <c r="DC487" s="1" t="s">
        <v>743</v>
      </c>
      <c r="DD487" s="1" t="s">
        <v>751</v>
      </c>
      <c r="DE487" s="1" t="s">
        <v>707</v>
      </c>
      <c r="DF487" s="1" t="s">
        <v>788</v>
      </c>
      <c r="DG487" s="1" t="s">
        <v>789</v>
      </c>
    </row>
    <row r="488" spans="1:111">
      <c r="A488" s="232" t="s">
        <v>4537</v>
      </c>
      <c r="B488" s="1" t="s">
        <v>699</v>
      </c>
      <c r="C488" s="1" t="s">
        <v>700</v>
      </c>
      <c r="D488" s="1" t="s">
        <v>818</v>
      </c>
      <c r="E488" s="1" t="s">
        <v>819</v>
      </c>
      <c r="F488" s="1" t="s">
        <v>850</v>
      </c>
      <c r="G488" s="1" t="s">
        <v>470</v>
      </c>
      <c r="H488" s="228">
        <v>46185</v>
      </c>
      <c r="I488" s="1" t="s">
        <v>1994</v>
      </c>
      <c r="J488" s="1" t="s">
        <v>4080</v>
      </c>
      <c r="K488" s="1" t="s">
        <v>4197</v>
      </c>
      <c r="L488" s="1" t="s">
        <v>776</v>
      </c>
      <c r="M488" s="1" t="s">
        <v>777</v>
      </c>
      <c r="N488" s="1" t="s">
        <v>196</v>
      </c>
      <c r="O488" s="1" t="s">
        <v>196</v>
      </c>
      <c r="P488" s="1" t="s">
        <v>196</v>
      </c>
      <c r="Q488" s="1" t="s">
        <v>196</v>
      </c>
      <c r="R488" s="229">
        <v>0</v>
      </c>
      <c r="S488" s="229">
        <v>0.70833333333333337</v>
      </c>
      <c r="T488" s="1" t="s">
        <v>707</v>
      </c>
      <c r="U488" s="1" t="s">
        <v>196</v>
      </c>
      <c r="V488" s="1" t="s">
        <v>196</v>
      </c>
      <c r="W488" s="1" t="s">
        <v>196</v>
      </c>
      <c r="X488" s="1" t="s">
        <v>196</v>
      </c>
      <c r="Y488" s="1" t="s">
        <v>196</v>
      </c>
      <c r="Z488" s="1" t="s">
        <v>196</v>
      </c>
      <c r="AA488" s="1" t="s">
        <v>707</v>
      </c>
      <c r="AB488" s="1" t="s">
        <v>707</v>
      </c>
      <c r="AC488" s="1" t="s">
        <v>707</v>
      </c>
      <c r="AD488" s="1" t="s">
        <v>707</v>
      </c>
      <c r="AE488" s="1" t="s">
        <v>117</v>
      </c>
      <c r="AF488" s="1" t="s">
        <v>196</v>
      </c>
      <c r="AG488" s="1" t="s">
        <v>196</v>
      </c>
      <c r="AH488" s="1" t="s">
        <v>196</v>
      </c>
      <c r="AI488" s="1" t="s">
        <v>120</v>
      </c>
      <c r="AJ488" s="1" t="s">
        <v>196</v>
      </c>
      <c r="AK488" s="1" t="s">
        <v>196</v>
      </c>
      <c r="AL488" s="1" t="s">
        <v>196</v>
      </c>
      <c r="AM488" s="1">
        <v>950</v>
      </c>
      <c r="AN488" s="1">
        <v>1000</v>
      </c>
      <c r="AO488" s="1">
        <v>200</v>
      </c>
      <c r="AP488" s="1">
        <v>200</v>
      </c>
      <c r="AQ488" s="1">
        <v>200</v>
      </c>
      <c r="AR488" s="228">
        <v>46183</v>
      </c>
      <c r="AS488" s="228">
        <v>46195</v>
      </c>
      <c r="AT488" s="228">
        <v>46184</v>
      </c>
      <c r="AU488" s="228">
        <v>46185</v>
      </c>
      <c r="AV488" s="1" t="s">
        <v>829</v>
      </c>
      <c r="AW488" s="1" t="s">
        <v>196</v>
      </c>
      <c r="AX488" s="1" t="s">
        <v>196</v>
      </c>
      <c r="AY488" s="1" t="s">
        <v>764</v>
      </c>
      <c r="AZ488" s="1" t="s">
        <v>765</v>
      </c>
      <c r="BA488" s="1" t="s">
        <v>196</v>
      </c>
      <c r="BB488" s="228">
        <v>46195</v>
      </c>
      <c r="BC488" s="228">
        <v>46195</v>
      </c>
      <c r="BD488" s="1" t="s">
        <v>712</v>
      </c>
      <c r="BE488" s="228">
        <v>46185</v>
      </c>
      <c r="BF488" s="1" t="s">
        <v>712</v>
      </c>
      <c r="BG488" s="228">
        <v>46185</v>
      </c>
      <c r="BH488" s="1">
        <v>1000</v>
      </c>
      <c r="BI488" s="1">
        <v>1000</v>
      </c>
      <c r="BJ488" s="1" t="s">
        <v>947</v>
      </c>
      <c r="BK488" s="1" t="s">
        <v>196</v>
      </c>
      <c r="BL488" s="1" t="s">
        <v>196</v>
      </c>
      <c r="BM488" s="1" t="s">
        <v>196</v>
      </c>
      <c r="BN488" s="1" t="s">
        <v>196</v>
      </c>
      <c r="BO488" s="1" t="s">
        <v>196</v>
      </c>
      <c r="BP488" s="1" t="s">
        <v>196</v>
      </c>
      <c r="BQ488" s="1" t="s">
        <v>196</v>
      </c>
      <c r="BR488" s="1" t="s">
        <v>196</v>
      </c>
      <c r="BS488" s="1" t="s">
        <v>196</v>
      </c>
      <c r="BT488" s="1" t="s">
        <v>117</v>
      </c>
      <c r="BU488" s="1" t="s">
        <v>196</v>
      </c>
      <c r="BV488" s="1" t="s">
        <v>196</v>
      </c>
      <c r="BW488" s="1" t="s">
        <v>196</v>
      </c>
      <c r="BX488" s="1" t="s">
        <v>196</v>
      </c>
      <c r="BY488" s="1" t="s">
        <v>196</v>
      </c>
      <c r="BZ488" s="1" t="s">
        <v>196</v>
      </c>
      <c r="CA488" s="1" t="s">
        <v>196</v>
      </c>
      <c r="CB488" s="1" t="s">
        <v>196</v>
      </c>
      <c r="CC488" s="1" t="s">
        <v>196</v>
      </c>
      <c r="CD488" s="1" t="s">
        <v>830</v>
      </c>
      <c r="CE488" s="1" t="s">
        <v>196</v>
      </c>
      <c r="CF488" s="1" t="s">
        <v>196</v>
      </c>
      <c r="CG488" s="1" t="s">
        <v>196</v>
      </c>
      <c r="CH488" s="1" t="s">
        <v>196</v>
      </c>
      <c r="CI488" s="1" t="s">
        <v>196</v>
      </c>
      <c r="CJ488" s="1" t="s">
        <v>196</v>
      </c>
      <c r="CK488" s="1" t="s">
        <v>196</v>
      </c>
      <c r="CL488" s="1" t="s">
        <v>196</v>
      </c>
      <c r="CM488" s="1" t="s">
        <v>196</v>
      </c>
      <c r="CN488" s="1" t="s">
        <v>120</v>
      </c>
      <c r="CO488" s="1" t="s">
        <v>196</v>
      </c>
      <c r="CP488" s="1" t="s">
        <v>196</v>
      </c>
      <c r="CQ488" s="1" t="s">
        <v>196</v>
      </c>
      <c r="CR488" s="1" t="s">
        <v>196</v>
      </c>
      <c r="CS488" s="1" t="s">
        <v>196</v>
      </c>
      <c r="CT488" s="1" t="s">
        <v>196</v>
      </c>
      <c r="CU488" s="1" t="s">
        <v>196</v>
      </c>
      <c r="CV488" s="1" t="s">
        <v>196</v>
      </c>
      <c r="CW488" s="1" t="s">
        <v>196</v>
      </c>
      <c r="CX488" s="1" t="s">
        <v>3221</v>
      </c>
      <c r="CY488" s="1" t="s">
        <v>3222</v>
      </c>
      <c r="CZ488" s="1" t="s">
        <v>3222</v>
      </c>
      <c r="DA488" s="1" t="s">
        <v>3224</v>
      </c>
      <c r="DB488" s="1" t="s">
        <v>3224</v>
      </c>
      <c r="DC488" s="1" t="s">
        <v>707</v>
      </c>
      <c r="DD488" s="1" t="s">
        <v>707</v>
      </c>
      <c r="DE488" s="1" t="s">
        <v>707</v>
      </c>
      <c r="DF488" s="1" t="s">
        <v>776</v>
      </c>
      <c r="DG488" s="1" t="s">
        <v>777</v>
      </c>
    </row>
    <row r="489" spans="1:111">
      <c r="A489" s="232" t="s">
        <v>4537</v>
      </c>
      <c r="B489" s="1" t="s">
        <v>699</v>
      </c>
      <c r="C489" s="1" t="s">
        <v>700</v>
      </c>
      <c r="D489" s="1" t="s">
        <v>869</v>
      </c>
      <c r="E489" s="1" t="s">
        <v>870</v>
      </c>
      <c r="F489" s="1" t="s">
        <v>783</v>
      </c>
      <c r="G489" s="1" t="s">
        <v>42</v>
      </c>
      <c r="H489" s="228">
        <v>46185</v>
      </c>
      <c r="I489" s="1" t="s">
        <v>1093</v>
      </c>
      <c r="J489" s="1" t="s">
        <v>4133</v>
      </c>
      <c r="K489" s="1" t="s">
        <v>4287</v>
      </c>
      <c r="L489" s="1" t="s">
        <v>713</v>
      </c>
      <c r="M489" s="1" t="s">
        <v>714</v>
      </c>
      <c r="N489" s="1" t="s">
        <v>776</v>
      </c>
      <c r="O489" s="1" t="s">
        <v>777</v>
      </c>
      <c r="P489" s="1" t="s">
        <v>196</v>
      </c>
      <c r="Q489" s="1" t="s">
        <v>196</v>
      </c>
      <c r="R489" s="229">
        <v>0</v>
      </c>
      <c r="S489" s="229">
        <v>0.70833333333333337</v>
      </c>
      <c r="T489" s="1" t="s">
        <v>707</v>
      </c>
      <c r="U489" s="1" t="s">
        <v>196</v>
      </c>
      <c r="V489" s="1" t="s">
        <v>196</v>
      </c>
      <c r="W489" s="1" t="s">
        <v>196</v>
      </c>
      <c r="X489" s="1" t="s">
        <v>196</v>
      </c>
      <c r="Y489" s="1" t="s">
        <v>196</v>
      </c>
      <c r="Z489" s="1" t="s">
        <v>196</v>
      </c>
      <c r="AA489" s="1" t="s">
        <v>707</v>
      </c>
      <c r="AB489" s="1" t="s">
        <v>707</v>
      </c>
      <c r="AC489" s="1" t="s">
        <v>707</v>
      </c>
      <c r="AD489" s="1" t="s">
        <v>707</v>
      </c>
      <c r="AE489" s="1" t="s">
        <v>3956</v>
      </c>
      <c r="AF489" s="1" t="s">
        <v>276</v>
      </c>
      <c r="AG489" s="1" t="s">
        <v>196</v>
      </c>
      <c r="AH489" s="1" t="s">
        <v>14</v>
      </c>
      <c r="AI489" s="1" t="s">
        <v>981</v>
      </c>
      <c r="AJ489" s="1" t="s">
        <v>276</v>
      </c>
      <c r="AK489" s="1" t="s">
        <v>196</v>
      </c>
      <c r="AL489" s="1" t="s">
        <v>14</v>
      </c>
      <c r="AM489" s="1">
        <v>10000</v>
      </c>
      <c r="AN489" s="1">
        <v>10000</v>
      </c>
      <c r="AO489" s="1">
        <v>10000</v>
      </c>
      <c r="AP489" s="1">
        <v>5200</v>
      </c>
      <c r="AQ489" s="1">
        <v>5200</v>
      </c>
      <c r="AR489" s="228">
        <v>46184</v>
      </c>
      <c r="AS489" s="228">
        <v>46190</v>
      </c>
      <c r="AT489" s="228">
        <v>46185</v>
      </c>
      <c r="AU489" s="228">
        <v>46185</v>
      </c>
      <c r="AV489" s="1" t="s">
        <v>42</v>
      </c>
      <c r="AW489" s="1" t="s">
        <v>196</v>
      </c>
      <c r="AX489" s="1" t="s">
        <v>196</v>
      </c>
      <c r="AY489" s="1" t="s">
        <v>710</v>
      </c>
      <c r="AZ489" s="1" t="s">
        <v>711</v>
      </c>
      <c r="BA489" s="1" t="s">
        <v>196</v>
      </c>
      <c r="BB489" s="228">
        <v>46190</v>
      </c>
      <c r="BC489" s="228">
        <v>46190</v>
      </c>
      <c r="BD489" s="1" t="s">
        <v>712</v>
      </c>
      <c r="BE489" s="228">
        <v>46185</v>
      </c>
      <c r="BF489" s="1" t="s">
        <v>712</v>
      </c>
      <c r="BG489" s="228">
        <v>46185</v>
      </c>
      <c r="BH489" s="1">
        <v>5200</v>
      </c>
      <c r="BI489" s="1">
        <v>5200</v>
      </c>
      <c r="BJ489" s="1" t="s">
        <v>1114</v>
      </c>
      <c r="BK489" s="1" t="s">
        <v>196</v>
      </c>
      <c r="BL489" s="1" t="s">
        <v>196</v>
      </c>
      <c r="BM489" s="1" t="s">
        <v>196</v>
      </c>
      <c r="BN489" s="1" t="s">
        <v>196</v>
      </c>
      <c r="BO489" s="1" t="s">
        <v>196</v>
      </c>
      <c r="BP489" s="1" t="s">
        <v>196</v>
      </c>
      <c r="BQ489" s="1" t="s">
        <v>196</v>
      </c>
      <c r="BR489" s="1" t="s">
        <v>196</v>
      </c>
      <c r="BS489" s="1" t="s">
        <v>196</v>
      </c>
      <c r="BT489" s="1" t="s">
        <v>3956</v>
      </c>
      <c r="BU489" s="1" t="s">
        <v>196</v>
      </c>
      <c r="BV489" s="1" t="s">
        <v>196</v>
      </c>
      <c r="BW489" s="1" t="s">
        <v>196</v>
      </c>
      <c r="BX489" s="1" t="s">
        <v>196</v>
      </c>
      <c r="BY489" s="1" t="s">
        <v>196</v>
      </c>
      <c r="BZ489" s="1" t="s">
        <v>196</v>
      </c>
      <c r="CA489" s="1" t="s">
        <v>196</v>
      </c>
      <c r="CB489" s="1" t="s">
        <v>196</v>
      </c>
      <c r="CC489" s="1" t="s">
        <v>196</v>
      </c>
      <c r="CD489" s="1" t="s">
        <v>982</v>
      </c>
      <c r="CE489" s="1" t="s">
        <v>196</v>
      </c>
      <c r="CF489" s="1" t="s">
        <v>196</v>
      </c>
      <c r="CG489" s="1" t="s">
        <v>196</v>
      </c>
      <c r="CH489" s="1" t="s">
        <v>196</v>
      </c>
      <c r="CI489" s="1" t="s">
        <v>196</v>
      </c>
      <c r="CJ489" s="1" t="s">
        <v>196</v>
      </c>
      <c r="CK489" s="1" t="s">
        <v>196</v>
      </c>
      <c r="CL489" s="1" t="s">
        <v>196</v>
      </c>
      <c r="CM489" s="1" t="s">
        <v>196</v>
      </c>
      <c r="CN489" s="1" t="s">
        <v>981</v>
      </c>
      <c r="CO489" s="1" t="s">
        <v>196</v>
      </c>
      <c r="CP489" s="1" t="s">
        <v>196</v>
      </c>
      <c r="CQ489" s="1" t="s">
        <v>196</v>
      </c>
      <c r="CR489" s="1" t="s">
        <v>196</v>
      </c>
      <c r="CS489" s="1" t="s">
        <v>196</v>
      </c>
      <c r="CT489" s="1" t="s">
        <v>196</v>
      </c>
      <c r="CU489" s="1" t="s">
        <v>196</v>
      </c>
      <c r="CV489" s="1" t="s">
        <v>196</v>
      </c>
      <c r="CW489" s="1" t="s">
        <v>196</v>
      </c>
      <c r="CX489" s="1" t="s">
        <v>3221</v>
      </c>
      <c r="CY489" s="1" t="s">
        <v>3222</v>
      </c>
      <c r="CZ489" s="1" t="s">
        <v>3222</v>
      </c>
      <c r="DA489" s="1" t="s">
        <v>3224</v>
      </c>
      <c r="DB489" s="1" t="s">
        <v>3224</v>
      </c>
      <c r="DC489" s="1" t="s">
        <v>707</v>
      </c>
      <c r="DD489" s="1" t="s">
        <v>707</v>
      </c>
      <c r="DE489" s="1" t="s">
        <v>707</v>
      </c>
      <c r="DF489" s="1" t="s">
        <v>713</v>
      </c>
      <c r="DG489" s="1" t="s">
        <v>714</v>
      </c>
    </row>
    <row r="490" spans="1:111">
      <c r="A490" s="232" t="s">
        <v>4537</v>
      </c>
      <c r="B490" s="1" t="s">
        <v>699</v>
      </c>
      <c r="C490" s="1" t="s">
        <v>700</v>
      </c>
      <c r="D490" s="1" t="s">
        <v>869</v>
      </c>
      <c r="E490" s="1" t="s">
        <v>870</v>
      </c>
      <c r="F490" s="1" t="s">
        <v>848</v>
      </c>
      <c r="G490" s="1" t="s">
        <v>284</v>
      </c>
      <c r="H490" s="228">
        <v>46185</v>
      </c>
      <c r="I490" s="1" t="s">
        <v>2046</v>
      </c>
      <c r="J490" s="1" t="s">
        <v>4304</v>
      </c>
      <c r="K490" s="1" t="s">
        <v>4305</v>
      </c>
      <c r="L490" s="1" t="s">
        <v>776</v>
      </c>
      <c r="M490" s="1" t="s">
        <v>777</v>
      </c>
      <c r="N490" s="1" t="s">
        <v>196</v>
      </c>
      <c r="O490" s="1" t="s">
        <v>196</v>
      </c>
      <c r="P490" s="1" t="s">
        <v>196</v>
      </c>
      <c r="Q490" s="1" t="s">
        <v>196</v>
      </c>
      <c r="R490" s="229">
        <v>0</v>
      </c>
      <c r="S490" s="229">
        <v>0.70833333333333337</v>
      </c>
      <c r="T490" s="1" t="s">
        <v>707</v>
      </c>
      <c r="U490" s="1" t="s">
        <v>196</v>
      </c>
      <c r="V490" s="1" t="s">
        <v>196</v>
      </c>
      <c r="W490" s="1" t="s">
        <v>196</v>
      </c>
      <c r="X490" s="1" t="s">
        <v>196</v>
      </c>
      <c r="Y490" s="1" t="s">
        <v>196</v>
      </c>
      <c r="Z490" s="1" t="s">
        <v>196</v>
      </c>
      <c r="AA490" s="1" t="s">
        <v>707</v>
      </c>
      <c r="AB490" s="1" t="s">
        <v>707</v>
      </c>
      <c r="AC490" s="1" t="s">
        <v>707</v>
      </c>
      <c r="AD490" s="1" t="s">
        <v>707</v>
      </c>
      <c r="AE490" s="1" t="s">
        <v>117</v>
      </c>
      <c r="AF490" s="1" t="s">
        <v>196</v>
      </c>
      <c r="AG490" s="1" t="s">
        <v>196</v>
      </c>
      <c r="AH490" s="1" t="s">
        <v>196</v>
      </c>
      <c r="AI490" s="1" t="s">
        <v>120</v>
      </c>
      <c r="AJ490" s="1" t="s">
        <v>196</v>
      </c>
      <c r="AK490" s="1" t="s">
        <v>196</v>
      </c>
      <c r="AL490" s="1" t="s">
        <v>196</v>
      </c>
      <c r="AM490" s="1">
        <v>190</v>
      </c>
      <c r="AN490" s="1">
        <v>190</v>
      </c>
      <c r="AO490" s="1">
        <v>190</v>
      </c>
      <c r="AP490" s="1">
        <v>190</v>
      </c>
      <c r="AQ490" s="1">
        <v>190</v>
      </c>
      <c r="AR490" s="228">
        <v>46183</v>
      </c>
      <c r="AS490" s="228">
        <v>46195</v>
      </c>
      <c r="AT490" s="228">
        <v>46185</v>
      </c>
      <c r="AU490" s="228">
        <v>46185</v>
      </c>
      <c r="AV490" s="1" t="s">
        <v>284</v>
      </c>
      <c r="AW490" s="1" t="s">
        <v>196</v>
      </c>
      <c r="AX490" s="1" t="s">
        <v>196</v>
      </c>
      <c r="AY490" s="1" t="s">
        <v>764</v>
      </c>
      <c r="AZ490" s="1" t="s">
        <v>765</v>
      </c>
      <c r="BA490" s="1" t="s">
        <v>196</v>
      </c>
      <c r="BB490" s="228">
        <v>46195</v>
      </c>
      <c r="BC490" s="228">
        <v>46195</v>
      </c>
      <c r="BD490" s="1" t="s">
        <v>712</v>
      </c>
      <c r="BE490" s="228">
        <v>46185</v>
      </c>
      <c r="BF490" s="1" t="s">
        <v>712</v>
      </c>
      <c r="BG490" s="228">
        <v>46185</v>
      </c>
      <c r="BH490" s="1">
        <v>190</v>
      </c>
      <c r="BI490" s="1">
        <v>190</v>
      </c>
      <c r="BJ490" s="1" t="s">
        <v>947</v>
      </c>
      <c r="BK490" s="1" t="s">
        <v>196</v>
      </c>
      <c r="BL490" s="1" t="s">
        <v>196</v>
      </c>
      <c r="BM490" s="1" t="s">
        <v>196</v>
      </c>
      <c r="BN490" s="1" t="s">
        <v>196</v>
      </c>
      <c r="BO490" s="1" t="s">
        <v>196</v>
      </c>
      <c r="BP490" s="1" t="s">
        <v>196</v>
      </c>
      <c r="BQ490" s="1" t="s">
        <v>196</v>
      </c>
      <c r="BR490" s="1" t="s">
        <v>196</v>
      </c>
      <c r="BS490" s="1" t="s">
        <v>196</v>
      </c>
      <c r="BT490" s="1" t="s">
        <v>117</v>
      </c>
      <c r="BU490" s="1" t="s">
        <v>196</v>
      </c>
      <c r="BV490" s="1" t="s">
        <v>196</v>
      </c>
      <c r="BW490" s="1" t="s">
        <v>196</v>
      </c>
      <c r="BX490" s="1" t="s">
        <v>196</v>
      </c>
      <c r="BY490" s="1" t="s">
        <v>196</v>
      </c>
      <c r="BZ490" s="1" t="s">
        <v>196</v>
      </c>
      <c r="CA490" s="1" t="s">
        <v>196</v>
      </c>
      <c r="CB490" s="1" t="s">
        <v>196</v>
      </c>
      <c r="CC490" s="1" t="s">
        <v>196</v>
      </c>
      <c r="CD490" s="1" t="s">
        <v>830</v>
      </c>
      <c r="CE490" s="1" t="s">
        <v>196</v>
      </c>
      <c r="CF490" s="1" t="s">
        <v>196</v>
      </c>
      <c r="CG490" s="1" t="s">
        <v>196</v>
      </c>
      <c r="CH490" s="1" t="s">
        <v>196</v>
      </c>
      <c r="CI490" s="1" t="s">
        <v>196</v>
      </c>
      <c r="CJ490" s="1" t="s">
        <v>196</v>
      </c>
      <c r="CK490" s="1" t="s">
        <v>196</v>
      </c>
      <c r="CL490" s="1" t="s">
        <v>196</v>
      </c>
      <c r="CM490" s="1" t="s">
        <v>196</v>
      </c>
      <c r="CN490" s="1" t="s">
        <v>120</v>
      </c>
      <c r="CO490" s="1" t="s">
        <v>196</v>
      </c>
      <c r="CP490" s="1" t="s">
        <v>196</v>
      </c>
      <c r="CQ490" s="1" t="s">
        <v>196</v>
      </c>
      <c r="CR490" s="1" t="s">
        <v>196</v>
      </c>
      <c r="CS490" s="1" t="s">
        <v>196</v>
      </c>
      <c r="CT490" s="1" t="s">
        <v>196</v>
      </c>
      <c r="CU490" s="1" t="s">
        <v>196</v>
      </c>
      <c r="CV490" s="1" t="s">
        <v>196</v>
      </c>
      <c r="CW490" s="1" t="s">
        <v>196</v>
      </c>
      <c r="CX490" s="1" t="s">
        <v>3221</v>
      </c>
      <c r="CY490" s="1" t="s">
        <v>3222</v>
      </c>
      <c r="CZ490" s="1" t="s">
        <v>3222</v>
      </c>
      <c r="DA490" s="1" t="s">
        <v>3224</v>
      </c>
      <c r="DB490" s="1" t="s">
        <v>3224</v>
      </c>
      <c r="DC490" s="1" t="s">
        <v>707</v>
      </c>
      <c r="DD490" s="1" t="s">
        <v>707</v>
      </c>
      <c r="DE490" s="1" t="s">
        <v>707</v>
      </c>
      <c r="DF490" s="1" t="s">
        <v>776</v>
      </c>
      <c r="DG490" s="1" t="s">
        <v>777</v>
      </c>
    </row>
    <row r="491" spans="1:111">
      <c r="A491" s="232" t="s">
        <v>4537</v>
      </c>
      <c r="B491" s="1" t="s">
        <v>699</v>
      </c>
      <c r="C491" s="1" t="s">
        <v>700</v>
      </c>
      <c r="D491" s="1" t="s">
        <v>701</v>
      </c>
      <c r="E491" s="1" t="s">
        <v>702</v>
      </c>
      <c r="F491" s="1" t="s">
        <v>703</v>
      </c>
      <c r="G491" s="1" t="s">
        <v>704</v>
      </c>
      <c r="H491" s="228">
        <v>46184</v>
      </c>
      <c r="I491" s="1" t="s">
        <v>1899</v>
      </c>
      <c r="J491" s="1" t="s">
        <v>3876</v>
      </c>
      <c r="K491" s="1" t="s">
        <v>3879</v>
      </c>
      <c r="L491" s="1" t="s">
        <v>716</v>
      </c>
      <c r="M491" s="1" t="s">
        <v>717</v>
      </c>
      <c r="N491" s="1" t="s">
        <v>705</v>
      </c>
      <c r="O491" s="1" t="s">
        <v>706</v>
      </c>
      <c r="P491" s="1" t="s">
        <v>196</v>
      </c>
      <c r="Q491" s="1" t="s">
        <v>196</v>
      </c>
      <c r="R491" s="229">
        <v>0</v>
      </c>
      <c r="S491" s="229">
        <v>0.70833333333333337</v>
      </c>
      <c r="T491" s="1" t="s">
        <v>707</v>
      </c>
      <c r="U491" s="1" t="s">
        <v>196</v>
      </c>
      <c r="V491" s="1" t="s">
        <v>196</v>
      </c>
      <c r="W491" s="1" t="s">
        <v>196</v>
      </c>
      <c r="X491" s="1" t="s">
        <v>196</v>
      </c>
      <c r="Y491" s="1" t="s">
        <v>196</v>
      </c>
      <c r="Z491" s="1" t="s">
        <v>196</v>
      </c>
      <c r="AA491" s="1" t="s">
        <v>1549</v>
      </c>
      <c r="AB491" s="1" t="s">
        <v>743</v>
      </c>
      <c r="AC491" s="1" t="s">
        <v>3880</v>
      </c>
      <c r="AD491" s="1" t="s">
        <v>3881</v>
      </c>
      <c r="AE491" s="1" t="s">
        <v>3805</v>
      </c>
      <c r="AF491" s="1" t="s">
        <v>276</v>
      </c>
      <c r="AG491" s="1" t="s">
        <v>196</v>
      </c>
      <c r="AH491" s="1" t="s">
        <v>78</v>
      </c>
      <c r="AI491" s="1" t="s">
        <v>196</v>
      </c>
      <c r="AJ491" s="1" t="s">
        <v>196</v>
      </c>
      <c r="AK491" s="1" t="s">
        <v>196</v>
      </c>
      <c r="AL491" s="1" t="s">
        <v>196</v>
      </c>
      <c r="AM491" s="1">
        <v>16200</v>
      </c>
      <c r="AN491" s="1">
        <v>8100</v>
      </c>
      <c r="AO491" s="1">
        <v>6000</v>
      </c>
      <c r="AP491" s="1">
        <v>5700</v>
      </c>
      <c r="AQ491" s="1">
        <v>11400</v>
      </c>
      <c r="AR491" s="228">
        <v>46183</v>
      </c>
      <c r="AS491" s="228">
        <v>46190</v>
      </c>
      <c r="AT491" s="228">
        <v>46183</v>
      </c>
      <c r="AU491" s="228">
        <v>46185</v>
      </c>
      <c r="AV491" s="1" t="s">
        <v>704</v>
      </c>
      <c r="AW491" s="1" t="s">
        <v>196</v>
      </c>
      <c r="AX491" s="1" t="s">
        <v>196</v>
      </c>
      <c r="AY491" s="1" t="s">
        <v>710</v>
      </c>
      <c r="AZ491" s="1" t="s">
        <v>711</v>
      </c>
      <c r="BA491" s="1" t="s">
        <v>196</v>
      </c>
      <c r="BB491" s="228">
        <v>46190</v>
      </c>
      <c r="BC491" s="228">
        <v>46190</v>
      </c>
      <c r="BD491" s="1" t="s">
        <v>712</v>
      </c>
      <c r="BE491" s="228">
        <v>46185</v>
      </c>
      <c r="BF491" s="1" t="s">
        <v>712</v>
      </c>
      <c r="BG491" s="228">
        <v>46185</v>
      </c>
      <c r="BH491" s="1">
        <v>8100</v>
      </c>
      <c r="BI491" s="1">
        <v>16200</v>
      </c>
      <c r="BJ491" s="1" t="s">
        <v>738</v>
      </c>
      <c r="BK491" s="1" t="s">
        <v>196</v>
      </c>
      <c r="BL491" s="1" t="s">
        <v>196</v>
      </c>
      <c r="BM491" s="1" t="s">
        <v>196</v>
      </c>
      <c r="BN491" s="1" t="s">
        <v>196</v>
      </c>
      <c r="BO491" s="1" t="s">
        <v>196</v>
      </c>
      <c r="BP491" s="1" t="s">
        <v>196</v>
      </c>
      <c r="BQ491" s="1" t="s">
        <v>196</v>
      </c>
      <c r="BR491" s="1" t="s">
        <v>196</v>
      </c>
      <c r="BS491" s="1" t="s">
        <v>196</v>
      </c>
      <c r="BT491" s="1" t="s">
        <v>3805</v>
      </c>
      <c r="BU491" s="1" t="s">
        <v>196</v>
      </c>
      <c r="BV491" s="1" t="s">
        <v>196</v>
      </c>
      <c r="BW491" s="1" t="s">
        <v>196</v>
      </c>
      <c r="BX491" s="1" t="s">
        <v>196</v>
      </c>
      <c r="BY491" s="1" t="s">
        <v>196</v>
      </c>
      <c r="BZ491" s="1" t="s">
        <v>196</v>
      </c>
      <c r="CA491" s="1" t="s">
        <v>196</v>
      </c>
      <c r="CB491" s="1" t="s">
        <v>196</v>
      </c>
      <c r="CC491" s="1" t="s">
        <v>196</v>
      </c>
      <c r="CD491" s="1" t="s">
        <v>739</v>
      </c>
      <c r="CE491" s="1" t="s">
        <v>739</v>
      </c>
      <c r="CF491" s="1" t="s">
        <v>196</v>
      </c>
      <c r="CG491" s="1" t="s">
        <v>196</v>
      </c>
      <c r="CH491" s="1" t="s">
        <v>196</v>
      </c>
      <c r="CI491" s="1" t="s">
        <v>196</v>
      </c>
      <c r="CJ491" s="1" t="s">
        <v>196</v>
      </c>
      <c r="CK491" s="1" t="s">
        <v>196</v>
      </c>
      <c r="CL491" s="1" t="s">
        <v>196</v>
      </c>
      <c r="CM491" s="1" t="s">
        <v>196</v>
      </c>
      <c r="CN491" s="1" t="s">
        <v>3806</v>
      </c>
      <c r="CO491" s="1" t="s">
        <v>3806</v>
      </c>
      <c r="CP491" s="1" t="s">
        <v>196</v>
      </c>
      <c r="CQ491" s="1" t="s">
        <v>196</v>
      </c>
      <c r="CR491" s="1" t="s">
        <v>196</v>
      </c>
      <c r="CS491" s="1" t="s">
        <v>196</v>
      </c>
      <c r="CT491" s="1" t="s">
        <v>196</v>
      </c>
      <c r="CU491" s="1" t="s">
        <v>196</v>
      </c>
      <c r="CV491" s="1" t="s">
        <v>196</v>
      </c>
      <c r="CW491" s="1" t="s">
        <v>196</v>
      </c>
      <c r="CX491" s="1" t="s">
        <v>3221</v>
      </c>
      <c r="CY491" s="1" t="s">
        <v>3222</v>
      </c>
      <c r="CZ491" s="1" t="s">
        <v>3222</v>
      </c>
      <c r="DA491" s="1" t="s">
        <v>3225</v>
      </c>
      <c r="DB491" s="1" t="s">
        <v>3224</v>
      </c>
      <c r="DC491" s="1" t="s">
        <v>743</v>
      </c>
      <c r="DD491" s="1" t="s">
        <v>1549</v>
      </c>
      <c r="DE491" s="1" t="s">
        <v>707</v>
      </c>
      <c r="DF491" s="1" t="s">
        <v>705</v>
      </c>
      <c r="DG491" s="1" t="s">
        <v>706</v>
      </c>
    </row>
    <row r="492" spans="1:111">
      <c r="A492" s="232" t="s">
        <v>4537</v>
      </c>
      <c r="B492" s="1" t="s">
        <v>699</v>
      </c>
      <c r="C492" s="1" t="s">
        <v>700</v>
      </c>
      <c r="D492" s="1" t="s">
        <v>785</v>
      </c>
      <c r="E492" s="1" t="s">
        <v>786</v>
      </c>
      <c r="F492" s="1" t="s">
        <v>787</v>
      </c>
      <c r="G492" s="1" t="s">
        <v>36</v>
      </c>
      <c r="H492" s="228">
        <v>46184</v>
      </c>
      <c r="I492" s="1" t="s">
        <v>518</v>
      </c>
      <c r="J492" s="1" t="s">
        <v>3974</v>
      </c>
      <c r="K492" s="1" t="s">
        <v>3975</v>
      </c>
      <c r="L492" s="1" t="s">
        <v>788</v>
      </c>
      <c r="M492" s="1" t="s">
        <v>789</v>
      </c>
      <c r="N492" s="1" t="s">
        <v>776</v>
      </c>
      <c r="O492" s="1" t="s">
        <v>777</v>
      </c>
      <c r="P492" s="1" t="s">
        <v>196</v>
      </c>
      <c r="Q492" s="1" t="s">
        <v>196</v>
      </c>
      <c r="R492" s="229">
        <v>0</v>
      </c>
      <c r="S492" s="229">
        <v>0.60416666666666663</v>
      </c>
      <c r="T492" s="1" t="s">
        <v>707</v>
      </c>
      <c r="U492" s="1" t="s">
        <v>196</v>
      </c>
      <c r="V492" s="1" t="s">
        <v>196</v>
      </c>
      <c r="W492" s="1" t="s">
        <v>196</v>
      </c>
      <c r="X492" s="1" t="s">
        <v>196</v>
      </c>
      <c r="Y492" s="1" t="s">
        <v>196</v>
      </c>
      <c r="Z492" s="1" t="s">
        <v>196</v>
      </c>
      <c r="AA492" s="1" t="s">
        <v>810</v>
      </c>
      <c r="AB492" s="1" t="s">
        <v>743</v>
      </c>
      <c r="AC492" s="1" t="s">
        <v>815</v>
      </c>
      <c r="AD492" s="1" t="s">
        <v>3976</v>
      </c>
      <c r="AE492" s="1" t="s">
        <v>3953</v>
      </c>
      <c r="AF492" s="1" t="s">
        <v>276</v>
      </c>
      <c r="AG492" s="1" t="s">
        <v>13</v>
      </c>
      <c r="AH492" s="1" t="s">
        <v>77</v>
      </c>
      <c r="AI492" s="1" t="s">
        <v>3954</v>
      </c>
      <c r="AJ492" s="1" t="s">
        <v>276</v>
      </c>
      <c r="AK492" s="1" t="s">
        <v>13</v>
      </c>
      <c r="AL492" s="1" t="s">
        <v>14</v>
      </c>
      <c r="AM492" s="1">
        <v>1000</v>
      </c>
      <c r="AN492" s="1">
        <v>1000</v>
      </c>
      <c r="AO492" s="1">
        <v>1000</v>
      </c>
      <c r="AP492" s="1">
        <v>1000</v>
      </c>
      <c r="AQ492" s="1">
        <v>1000</v>
      </c>
      <c r="AR492" s="228">
        <v>46184</v>
      </c>
      <c r="AS492" s="228">
        <v>46195</v>
      </c>
      <c r="AT492" s="228">
        <v>46184</v>
      </c>
      <c r="AU492" s="228">
        <v>46184</v>
      </c>
      <c r="AV492" s="1" t="s">
        <v>36</v>
      </c>
      <c r="AW492" s="1" t="s">
        <v>196</v>
      </c>
      <c r="AX492" s="1" t="s">
        <v>196</v>
      </c>
      <c r="AY492" s="1" t="s">
        <v>710</v>
      </c>
      <c r="AZ492" s="1" t="s">
        <v>711</v>
      </c>
      <c r="BA492" s="1" t="s">
        <v>196</v>
      </c>
      <c r="BB492" s="228">
        <v>46195</v>
      </c>
      <c r="BC492" s="228">
        <v>46195</v>
      </c>
      <c r="BD492" s="1" t="s">
        <v>712</v>
      </c>
      <c r="BE492" s="228">
        <v>46184</v>
      </c>
      <c r="BF492" s="1" t="s">
        <v>712</v>
      </c>
      <c r="BG492" s="228">
        <v>46184</v>
      </c>
      <c r="BH492" s="1">
        <v>1000</v>
      </c>
      <c r="BI492" s="1">
        <v>1000</v>
      </c>
      <c r="BJ492" s="1" t="s">
        <v>1563</v>
      </c>
      <c r="BK492" s="1" t="s">
        <v>196</v>
      </c>
      <c r="BL492" s="1" t="s">
        <v>196</v>
      </c>
      <c r="BM492" s="1" t="s">
        <v>196</v>
      </c>
      <c r="BN492" s="1" t="s">
        <v>196</v>
      </c>
      <c r="BO492" s="1" t="s">
        <v>196</v>
      </c>
      <c r="BP492" s="1" t="s">
        <v>196</v>
      </c>
      <c r="BQ492" s="1" t="s">
        <v>196</v>
      </c>
      <c r="BR492" s="1" t="s">
        <v>196</v>
      </c>
      <c r="BS492" s="1" t="s">
        <v>196</v>
      </c>
      <c r="BT492" s="1" t="s">
        <v>3953</v>
      </c>
      <c r="BU492" s="1" t="s">
        <v>196</v>
      </c>
      <c r="BV492" s="1" t="s">
        <v>196</v>
      </c>
      <c r="BW492" s="1" t="s">
        <v>196</v>
      </c>
      <c r="BX492" s="1" t="s">
        <v>196</v>
      </c>
      <c r="BY492" s="1" t="s">
        <v>196</v>
      </c>
      <c r="BZ492" s="1" t="s">
        <v>196</v>
      </c>
      <c r="CA492" s="1" t="s">
        <v>196</v>
      </c>
      <c r="CB492" s="1" t="s">
        <v>196</v>
      </c>
      <c r="CC492" s="1" t="s">
        <v>196</v>
      </c>
      <c r="CD492" s="1" t="s">
        <v>1564</v>
      </c>
      <c r="CE492" s="1" t="s">
        <v>196</v>
      </c>
      <c r="CF492" s="1" t="s">
        <v>196</v>
      </c>
      <c r="CG492" s="1" t="s">
        <v>196</v>
      </c>
      <c r="CH492" s="1" t="s">
        <v>196</v>
      </c>
      <c r="CI492" s="1" t="s">
        <v>196</v>
      </c>
      <c r="CJ492" s="1" t="s">
        <v>196</v>
      </c>
      <c r="CK492" s="1" t="s">
        <v>196</v>
      </c>
      <c r="CL492" s="1" t="s">
        <v>196</v>
      </c>
      <c r="CM492" s="1" t="s">
        <v>196</v>
      </c>
      <c r="CN492" s="1" t="s">
        <v>3954</v>
      </c>
      <c r="CO492" s="1" t="s">
        <v>196</v>
      </c>
      <c r="CP492" s="1" t="s">
        <v>196</v>
      </c>
      <c r="CQ492" s="1" t="s">
        <v>196</v>
      </c>
      <c r="CR492" s="1" t="s">
        <v>196</v>
      </c>
      <c r="CS492" s="1" t="s">
        <v>196</v>
      </c>
      <c r="CT492" s="1" t="s">
        <v>196</v>
      </c>
      <c r="CU492" s="1" t="s">
        <v>196</v>
      </c>
      <c r="CV492" s="1" t="s">
        <v>196</v>
      </c>
      <c r="CW492" s="1" t="s">
        <v>196</v>
      </c>
      <c r="CX492" s="1" t="s">
        <v>3221</v>
      </c>
      <c r="CY492" s="1" t="s">
        <v>3222</v>
      </c>
      <c r="CZ492" s="1" t="s">
        <v>3222</v>
      </c>
      <c r="DA492" s="1" t="s">
        <v>3277</v>
      </c>
      <c r="DB492" s="1" t="s">
        <v>3278</v>
      </c>
      <c r="DC492" s="1" t="s">
        <v>743</v>
      </c>
      <c r="DD492" s="1" t="s">
        <v>810</v>
      </c>
      <c r="DE492" s="1" t="s">
        <v>707</v>
      </c>
      <c r="DF492" s="1" t="s">
        <v>788</v>
      </c>
      <c r="DG492" s="1" t="s">
        <v>789</v>
      </c>
    </row>
    <row r="493" spans="1:111">
      <c r="A493" s="232" t="s">
        <v>4537</v>
      </c>
      <c r="B493" s="1" t="s">
        <v>699</v>
      </c>
      <c r="C493" s="1" t="s">
        <v>700</v>
      </c>
      <c r="D493" s="1" t="s">
        <v>785</v>
      </c>
      <c r="E493" s="1" t="s">
        <v>786</v>
      </c>
      <c r="F493" s="1" t="s">
        <v>787</v>
      </c>
      <c r="G493" s="1" t="s">
        <v>36</v>
      </c>
      <c r="H493" s="228">
        <v>46184</v>
      </c>
      <c r="I493" s="1" t="s">
        <v>538</v>
      </c>
      <c r="J493" s="1" t="s">
        <v>3977</v>
      </c>
      <c r="K493" s="1" t="s">
        <v>3978</v>
      </c>
      <c r="L493" s="1" t="s">
        <v>788</v>
      </c>
      <c r="M493" s="1" t="s">
        <v>789</v>
      </c>
      <c r="N493" s="1" t="s">
        <v>776</v>
      </c>
      <c r="O493" s="1" t="s">
        <v>777</v>
      </c>
      <c r="P493" s="1" t="s">
        <v>196</v>
      </c>
      <c r="Q493" s="1" t="s">
        <v>196</v>
      </c>
      <c r="R493" s="229">
        <v>0</v>
      </c>
      <c r="S493" s="229">
        <v>0.47916666666666669</v>
      </c>
      <c r="T493" s="1" t="s">
        <v>707</v>
      </c>
      <c r="U493" s="1" t="s">
        <v>196</v>
      </c>
      <c r="V493" s="1" t="s">
        <v>196</v>
      </c>
      <c r="W493" s="1" t="s">
        <v>196</v>
      </c>
      <c r="X493" s="1" t="s">
        <v>196</v>
      </c>
      <c r="Y493" s="1" t="s">
        <v>196</v>
      </c>
      <c r="Z493" s="1" t="s">
        <v>196</v>
      </c>
      <c r="AA493" s="1" t="s">
        <v>742</v>
      </c>
      <c r="AB493" s="1" t="s">
        <v>707</v>
      </c>
      <c r="AC493" s="1" t="s">
        <v>751</v>
      </c>
      <c r="AD493" s="1" t="s">
        <v>782</v>
      </c>
      <c r="AE493" s="1" t="s">
        <v>3979</v>
      </c>
      <c r="AF493" s="1" t="s">
        <v>276</v>
      </c>
      <c r="AG493" s="1" t="s">
        <v>196</v>
      </c>
      <c r="AH493" s="1" t="s">
        <v>77</v>
      </c>
      <c r="AI493" s="1" t="s">
        <v>1019</v>
      </c>
      <c r="AJ493" s="1" t="s">
        <v>276</v>
      </c>
      <c r="AK493" s="1" t="s">
        <v>196</v>
      </c>
      <c r="AL493" s="1" t="s">
        <v>122</v>
      </c>
      <c r="AM493" s="1">
        <v>250</v>
      </c>
      <c r="AN493" s="1">
        <v>250</v>
      </c>
      <c r="AO493" s="1">
        <v>250</v>
      </c>
      <c r="AP493" s="1">
        <v>250</v>
      </c>
      <c r="AQ493" s="1">
        <v>250</v>
      </c>
      <c r="AR493" s="228">
        <v>46184</v>
      </c>
      <c r="AS493" s="228">
        <v>46185</v>
      </c>
      <c r="AT493" s="228">
        <v>46184</v>
      </c>
      <c r="AU493" s="228">
        <v>46184</v>
      </c>
      <c r="AV493" s="1" t="s">
        <v>792</v>
      </c>
      <c r="AW493" s="1" t="s">
        <v>196</v>
      </c>
      <c r="AX493" s="1" t="s">
        <v>196</v>
      </c>
      <c r="AY493" s="1" t="s">
        <v>710</v>
      </c>
      <c r="AZ493" s="1" t="s">
        <v>711</v>
      </c>
      <c r="BA493" s="1" t="s">
        <v>196</v>
      </c>
      <c r="BB493" s="228">
        <v>46185</v>
      </c>
      <c r="BC493" s="228">
        <v>46185</v>
      </c>
      <c r="BD493" s="1" t="s">
        <v>712</v>
      </c>
      <c r="BE493" s="228">
        <v>46184</v>
      </c>
      <c r="BF493" s="1" t="s">
        <v>712</v>
      </c>
      <c r="BG493" s="228">
        <v>46184</v>
      </c>
      <c r="BH493" s="1">
        <v>250</v>
      </c>
      <c r="BI493" s="1">
        <v>250</v>
      </c>
      <c r="BJ493" s="1" t="s">
        <v>795</v>
      </c>
      <c r="BK493" s="1" t="s">
        <v>196</v>
      </c>
      <c r="BL493" s="1" t="s">
        <v>196</v>
      </c>
      <c r="BM493" s="1" t="s">
        <v>196</v>
      </c>
      <c r="BN493" s="1" t="s">
        <v>196</v>
      </c>
      <c r="BO493" s="1" t="s">
        <v>196</v>
      </c>
      <c r="BP493" s="1" t="s">
        <v>196</v>
      </c>
      <c r="BQ493" s="1" t="s">
        <v>196</v>
      </c>
      <c r="BR493" s="1" t="s">
        <v>196</v>
      </c>
      <c r="BS493" s="1" t="s">
        <v>196</v>
      </c>
      <c r="BT493" s="1" t="s">
        <v>3979</v>
      </c>
      <c r="BU493" s="1" t="s">
        <v>196</v>
      </c>
      <c r="BV493" s="1" t="s">
        <v>196</v>
      </c>
      <c r="BW493" s="1" t="s">
        <v>196</v>
      </c>
      <c r="BX493" s="1" t="s">
        <v>196</v>
      </c>
      <c r="BY493" s="1" t="s">
        <v>196</v>
      </c>
      <c r="BZ493" s="1" t="s">
        <v>196</v>
      </c>
      <c r="CA493" s="1" t="s">
        <v>196</v>
      </c>
      <c r="CB493" s="1" t="s">
        <v>196</v>
      </c>
      <c r="CC493" s="1" t="s">
        <v>196</v>
      </c>
      <c r="CD493" s="1" t="s">
        <v>1020</v>
      </c>
      <c r="CE493" s="1" t="s">
        <v>196</v>
      </c>
      <c r="CF493" s="1" t="s">
        <v>196</v>
      </c>
      <c r="CG493" s="1" t="s">
        <v>196</v>
      </c>
      <c r="CH493" s="1" t="s">
        <v>196</v>
      </c>
      <c r="CI493" s="1" t="s">
        <v>196</v>
      </c>
      <c r="CJ493" s="1" t="s">
        <v>196</v>
      </c>
      <c r="CK493" s="1" t="s">
        <v>196</v>
      </c>
      <c r="CL493" s="1" t="s">
        <v>196</v>
      </c>
      <c r="CM493" s="1" t="s">
        <v>196</v>
      </c>
      <c r="CN493" s="1" t="s">
        <v>1019</v>
      </c>
      <c r="CO493" s="1" t="s">
        <v>196</v>
      </c>
      <c r="CP493" s="1" t="s">
        <v>196</v>
      </c>
      <c r="CQ493" s="1" t="s">
        <v>196</v>
      </c>
      <c r="CR493" s="1" t="s">
        <v>196</v>
      </c>
      <c r="CS493" s="1" t="s">
        <v>196</v>
      </c>
      <c r="CT493" s="1" t="s">
        <v>196</v>
      </c>
      <c r="CU493" s="1" t="s">
        <v>196</v>
      </c>
      <c r="CV493" s="1" t="s">
        <v>196</v>
      </c>
      <c r="CW493" s="1" t="s">
        <v>196</v>
      </c>
      <c r="CX493" s="1" t="s">
        <v>3221</v>
      </c>
      <c r="CY493" s="1" t="s">
        <v>3222</v>
      </c>
      <c r="CZ493" s="1" t="s">
        <v>3222</v>
      </c>
      <c r="DA493" s="1" t="s">
        <v>3275</v>
      </c>
      <c r="DB493" s="1" t="s">
        <v>3277</v>
      </c>
      <c r="DC493" s="1" t="s">
        <v>707</v>
      </c>
      <c r="DD493" s="1" t="s">
        <v>742</v>
      </c>
      <c r="DE493" s="1" t="s">
        <v>707</v>
      </c>
      <c r="DF493" s="1" t="s">
        <v>788</v>
      </c>
      <c r="DG493" s="1" t="s">
        <v>789</v>
      </c>
    </row>
    <row r="494" spans="1:111">
      <c r="A494" s="232" t="s">
        <v>4537</v>
      </c>
      <c r="B494" s="1" t="s">
        <v>699</v>
      </c>
      <c r="C494" s="1" t="s">
        <v>700</v>
      </c>
      <c r="D494" s="1" t="s">
        <v>785</v>
      </c>
      <c r="E494" s="1" t="s">
        <v>786</v>
      </c>
      <c r="F494" s="1" t="s">
        <v>787</v>
      </c>
      <c r="G494" s="1" t="s">
        <v>36</v>
      </c>
      <c r="H494" s="228">
        <v>46184</v>
      </c>
      <c r="I494" s="1" t="s">
        <v>256</v>
      </c>
      <c r="J494" s="1" t="s">
        <v>3980</v>
      </c>
      <c r="K494" s="1" t="s">
        <v>3981</v>
      </c>
      <c r="L494" s="1" t="s">
        <v>788</v>
      </c>
      <c r="M494" s="1" t="s">
        <v>789</v>
      </c>
      <c r="N494" s="1" t="s">
        <v>776</v>
      </c>
      <c r="O494" s="1" t="s">
        <v>777</v>
      </c>
      <c r="P494" s="1" t="s">
        <v>196</v>
      </c>
      <c r="Q494" s="1" t="s">
        <v>196</v>
      </c>
      <c r="R494" s="229">
        <v>0</v>
      </c>
      <c r="S494" s="229">
        <v>0.46527777777777779</v>
      </c>
      <c r="T494" s="1" t="s">
        <v>707</v>
      </c>
      <c r="U494" s="1" t="s">
        <v>196</v>
      </c>
      <c r="V494" s="1" t="s">
        <v>196</v>
      </c>
      <c r="W494" s="1" t="s">
        <v>196</v>
      </c>
      <c r="X494" s="1" t="s">
        <v>196</v>
      </c>
      <c r="Y494" s="1" t="s">
        <v>196</v>
      </c>
      <c r="Z494" s="1" t="s">
        <v>196</v>
      </c>
      <c r="AA494" s="1" t="s">
        <v>742</v>
      </c>
      <c r="AB494" s="1" t="s">
        <v>707</v>
      </c>
      <c r="AC494" s="1" t="s">
        <v>726</v>
      </c>
      <c r="AD494" s="1" t="s">
        <v>727</v>
      </c>
      <c r="AE494" s="1" t="s">
        <v>3982</v>
      </c>
      <c r="AF494" s="1" t="s">
        <v>276</v>
      </c>
      <c r="AG494" s="1" t="s">
        <v>196</v>
      </c>
      <c r="AH494" s="1" t="s">
        <v>77</v>
      </c>
      <c r="AI494" s="1" t="s">
        <v>3983</v>
      </c>
      <c r="AJ494" s="1" t="s">
        <v>276</v>
      </c>
      <c r="AK494" s="1" t="s">
        <v>196</v>
      </c>
      <c r="AL494" s="1" t="s">
        <v>15</v>
      </c>
      <c r="AM494" s="1">
        <v>400</v>
      </c>
      <c r="AN494" s="1">
        <v>400</v>
      </c>
      <c r="AO494" s="1">
        <v>400</v>
      </c>
      <c r="AP494" s="1">
        <v>400</v>
      </c>
      <c r="AQ494" s="1">
        <v>400</v>
      </c>
      <c r="AR494" s="228">
        <v>46181</v>
      </c>
      <c r="AS494" s="228">
        <v>46188</v>
      </c>
      <c r="AT494" s="228">
        <v>46184</v>
      </c>
      <c r="AU494" s="228">
        <v>46184</v>
      </c>
      <c r="AV494" s="1" t="s">
        <v>1558</v>
      </c>
      <c r="AW494" s="1" t="s">
        <v>196</v>
      </c>
      <c r="AX494" s="1" t="s">
        <v>196</v>
      </c>
      <c r="AY494" s="1" t="s">
        <v>710</v>
      </c>
      <c r="AZ494" s="1" t="s">
        <v>711</v>
      </c>
      <c r="BA494" s="1" t="s">
        <v>196</v>
      </c>
      <c r="BB494" s="228">
        <v>46188</v>
      </c>
      <c r="BC494" s="228">
        <v>46188</v>
      </c>
      <c r="BD494" s="1" t="s">
        <v>712</v>
      </c>
      <c r="BE494" s="228">
        <v>46184</v>
      </c>
      <c r="BF494" s="1" t="s">
        <v>712</v>
      </c>
      <c r="BG494" s="228">
        <v>46184</v>
      </c>
      <c r="BH494" s="1">
        <v>400</v>
      </c>
      <c r="BI494" s="1">
        <v>400</v>
      </c>
      <c r="BJ494" s="1" t="s">
        <v>1559</v>
      </c>
      <c r="BK494" s="1" t="s">
        <v>196</v>
      </c>
      <c r="BL494" s="1" t="s">
        <v>196</v>
      </c>
      <c r="BM494" s="1" t="s">
        <v>196</v>
      </c>
      <c r="BN494" s="1" t="s">
        <v>196</v>
      </c>
      <c r="BO494" s="1" t="s">
        <v>196</v>
      </c>
      <c r="BP494" s="1" t="s">
        <v>196</v>
      </c>
      <c r="BQ494" s="1" t="s">
        <v>196</v>
      </c>
      <c r="BR494" s="1" t="s">
        <v>196</v>
      </c>
      <c r="BS494" s="1" t="s">
        <v>196</v>
      </c>
      <c r="BT494" s="1" t="s">
        <v>3982</v>
      </c>
      <c r="BU494" s="1" t="s">
        <v>196</v>
      </c>
      <c r="BV494" s="1" t="s">
        <v>196</v>
      </c>
      <c r="BW494" s="1" t="s">
        <v>196</v>
      </c>
      <c r="BX494" s="1" t="s">
        <v>196</v>
      </c>
      <c r="BY494" s="1" t="s">
        <v>196</v>
      </c>
      <c r="BZ494" s="1" t="s">
        <v>196</v>
      </c>
      <c r="CA494" s="1" t="s">
        <v>196</v>
      </c>
      <c r="CB494" s="1" t="s">
        <v>196</v>
      </c>
      <c r="CC494" s="1" t="s">
        <v>196</v>
      </c>
      <c r="CD494" s="1" t="s">
        <v>1560</v>
      </c>
      <c r="CE494" s="1" t="s">
        <v>196</v>
      </c>
      <c r="CF494" s="1" t="s">
        <v>196</v>
      </c>
      <c r="CG494" s="1" t="s">
        <v>196</v>
      </c>
      <c r="CH494" s="1" t="s">
        <v>196</v>
      </c>
      <c r="CI494" s="1" t="s">
        <v>196</v>
      </c>
      <c r="CJ494" s="1" t="s">
        <v>196</v>
      </c>
      <c r="CK494" s="1" t="s">
        <v>196</v>
      </c>
      <c r="CL494" s="1" t="s">
        <v>196</v>
      </c>
      <c r="CM494" s="1" t="s">
        <v>196</v>
      </c>
      <c r="CN494" s="1" t="s">
        <v>3983</v>
      </c>
      <c r="CO494" s="1" t="s">
        <v>196</v>
      </c>
      <c r="CP494" s="1" t="s">
        <v>196</v>
      </c>
      <c r="CQ494" s="1" t="s">
        <v>196</v>
      </c>
      <c r="CR494" s="1" t="s">
        <v>196</v>
      </c>
      <c r="CS494" s="1" t="s">
        <v>196</v>
      </c>
      <c r="CT494" s="1" t="s">
        <v>196</v>
      </c>
      <c r="CU494" s="1" t="s">
        <v>196</v>
      </c>
      <c r="CV494" s="1" t="s">
        <v>196</v>
      </c>
      <c r="CW494" s="1" t="s">
        <v>196</v>
      </c>
      <c r="CX494" s="1" t="s">
        <v>3221</v>
      </c>
      <c r="CY494" s="1" t="s">
        <v>3222</v>
      </c>
      <c r="CZ494" s="1" t="s">
        <v>3222</v>
      </c>
      <c r="DA494" s="1" t="s">
        <v>3267</v>
      </c>
      <c r="DB494" s="1" t="s">
        <v>3275</v>
      </c>
      <c r="DC494" s="1" t="s">
        <v>707</v>
      </c>
      <c r="DD494" s="1" t="s">
        <v>742</v>
      </c>
      <c r="DE494" s="1" t="s">
        <v>707</v>
      </c>
      <c r="DF494" s="1" t="s">
        <v>788</v>
      </c>
      <c r="DG494" s="1" t="s">
        <v>789</v>
      </c>
    </row>
    <row r="495" spans="1:111">
      <c r="A495" s="232" t="s">
        <v>4537</v>
      </c>
      <c r="B495" s="1" t="s">
        <v>699</v>
      </c>
      <c r="C495" s="1" t="s">
        <v>700</v>
      </c>
      <c r="D495" s="1" t="s">
        <v>785</v>
      </c>
      <c r="E495" s="1" t="s">
        <v>786</v>
      </c>
      <c r="F495" s="1" t="s">
        <v>787</v>
      </c>
      <c r="G495" s="1" t="s">
        <v>36</v>
      </c>
      <c r="H495" s="228">
        <v>46184</v>
      </c>
      <c r="I495" s="1" t="s">
        <v>539</v>
      </c>
      <c r="J495" s="1" t="s">
        <v>3984</v>
      </c>
      <c r="K495" s="1" t="s">
        <v>3985</v>
      </c>
      <c r="L495" s="1" t="s">
        <v>788</v>
      </c>
      <c r="M495" s="1" t="s">
        <v>789</v>
      </c>
      <c r="N495" s="1" t="s">
        <v>776</v>
      </c>
      <c r="O495" s="1" t="s">
        <v>777</v>
      </c>
      <c r="P495" s="1" t="s">
        <v>196</v>
      </c>
      <c r="Q495" s="1" t="s">
        <v>196</v>
      </c>
      <c r="R495" s="229">
        <v>0</v>
      </c>
      <c r="S495" s="229">
        <v>0.44444444444444442</v>
      </c>
      <c r="T495" s="1" t="s">
        <v>707</v>
      </c>
      <c r="U495" s="1" t="s">
        <v>196</v>
      </c>
      <c r="V495" s="1" t="s">
        <v>196</v>
      </c>
      <c r="W495" s="1" t="s">
        <v>196</v>
      </c>
      <c r="X495" s="1" t="s">
        <v>196</v>
      </c>
      <c r="Y495" s="1" t="s">
        <v>196</v>
      </c>
      <c r="Z495" s="1" t="s">
        <v>196</v>
      </c>
      <c r="AA495" s="1" t="s">
        <v>751</v>
      </c>
      <c r="AB495" s="1" t="s">
        <v>707</v>
      </c>
      <c r="AC495" s="1" t="s">
        <v>721</v>
      </c>
      <c r="AD495" s="1" t="s">
        <v>782</v>
      </c>
      <c r="AE495" s="1" t="s">
        <v>912</v>
      </c>
      <c r="AF495" s="1" t="s">
        <v>276</v>
      </c>
      <c r="AG495" s="1" t="s">
        <v>196</v>
      </c>
      <c r="AH495" s="1" t="s">
        <v>77</v>
      </c>
      <c r="AI495" s="1" t="s">
        <v>1019</v>
      </c>
      <c r="AJ495" s="1" t="s">
        <v>276</v>
      </c>
      <c r="AK495" s="1" t="s">
        <v>196</v>
      </c>
      <c r="AL495" s="1" t="s">
        <v>122</v>
      </c>
      <c r="AM495" s="1">
        <v>500</v>
      </c>
      <c r="AN495" s="1">
        <v>500</v>
      </c>
      <c r="AO495" s="1">
        <v>500</v>
      </c>
      <c r="AP495" s="1">
        <v>500</v>
      </c>
      <c r="AQ495" s="1">
        <v>500</v>
      </c>
      <c r="AR495" s="228">
        <v>46181</v>
      </c>
      <c r="AS495" s="228">
        <v>46189</v>
      </c>
      <c r="AT495" s="228">
        <v>46184</v>
      </c>
      <c r="AU495" s="228">
        <v>46184</v>
      </c>
      <c r="AV495" s="1" t="s">
        <v>792</v>
      </c>
      <c r="AW495" s="1" t="s">
        <v>196</v>
      </c>
      <c r="AX495" s="1" t="s">
        <v>196</v>
      </c>
      <c r="AY495" s="1" t="s">
        <v>710</v>
      </c>
      <c r="AZ495" s="1" t="s">
        <v>711</v>
      </c>
      <c r="BA495" s="1" t="s">
        <v>196</v>
      </c>
      <c r="BB495" s="228">
        <v>46189</v>
      </c>
      <c r="BC495" s="228">
        <v>46189</v>
      </c>
      <c r="BD495" s="1" t="s">
        <v>712</v>
      </c>
      <c r="BE495" s="228">
        <v>46184</v>
      </c>
      <c r="BF495" s="1" t="s">
        <v>712</v>
      </c>
      <c r="BG495" s="228">
        <v>46184</v>
      </c>
      <c r="BH495" s="1">
        <v>500</v>
      </c>
      <c r="BI495" s="1">
        <v>500</v>
      </c>
      <c r="BJ495" s="1" t="s">
        <v>913</v>
      </c>
      <c r="BK495" s="1" t="s">
        <v>196</v>
      </c>
      <c r="BL495" s="1" t="s">
        <v>196</v>
      </c>
      <c r="BM495" s="1" t="s">
        <v>196</v>
      </c>
      <c r="BN495" s="1" t="s">
        <v>196</v>
      </c>
      <c r="BO495" s="1" t="s">
        <v>196</v>
      </c>
      <c r="BP495" s="1" t="s">
        <v>196</v>
      </c>
      <c r="BQ495" s="1" t="s">
        <v>196</v>
      </c>
      <c r="BR495" s="1" t="s">
        <v>196</v>
      </c>
      <c r="BS495" s="1" t="s">
        <v>196</v>
      </c>
      <c r="BT495" s="1" t="s">
        <v>912</v>
      </c>
      <c r="BU495" s="1" t="s">
        <v>196</v>
      </c>
      <c r="BV495" s="1" t="s">
        <v>196</v>
      </c>
      <c r="BW495" s="1" t="s">
        <v>196</v>
      </c>
      <c r="BX495" s="1" t="s">
        <v>196</v>
      </c>
      <c r="BY495" s="1" t="s">
        <v>196</v>
      </c>
      <c r="BZ495" s="1" t="s">
        <v>196</v>
      </c>
      <c r="CA495" s="1" t="s">
        <v>196</v>
      </c>
      <c r="CB495" s="1" t="s">
        <v>196</v>
      </c>
      <c r="CC495" s="1" t="s">
        <v>196</v>
      </c>
      <c r="CD495" s="1" t="s">
        <v>1020</v>
      </c>
      <c r="CE495" s="1" t="s">
        <v>196</v>
      </c>
      <c r="CF495" s="1" t="s">
        <v>196</v>
      </c>
      <c r="CG495" s="1" t="s">
        <v>196</v>
      </c>
      <c r="CH495" s="1" t="s">
        <v>196</v>
      </c>
      <c r="CI495" s="1" t="s">
        <v>196</v>
      </c>
      <c r="CJ495" s="1" t="s">
        <v>196</v>
      </c>
      <c r="CK495" s="1" t="s">
        <v>196</v>
      </c>
      <c r="CL495" s="1" t="s">
        <v>196</v>
      </c>
      <c r="CM495" s="1" t="s">
        <v>196</v>
      </c>
      <c r="CN495" s="1" t="s">
        <v>1019</v>
      </c>
      <c r="CO495" s="1" t="s">
        <v>196</v>
      </c>
      <c r="CP495" s="1" t="s">
        <v>196</v>
      </c>
      <c r="CQ495" s="1" t="s">
        <v>196</v>
      </c>
      <c r="CR495" s="1" t="s">
        <v>196</v>
      </c>
      <c r="CS495" s="1" t="s">
        <v>196</v>
      </c>
      <c r="CT495" s="1" t="s">
        <v>196</v>
      </c>
      <c r="CU495" s="1" t="s">
        <v>196</v>
      </c>
      <c r="CV495" s="1" t="s">
        <v>196</v>
      </c>
      <c r="CW495" s="1" t="s">
        <v>196</v>
      </c>
      <c r="CX495" s="1" t="s">
        <v>3221</v>
      </c>
      <c r="CY495" s="1" t="s">
        <v>3222</v>
      </c>
      <c r="CZ495" s="1" t="s">
        <v>3222</v>
      </c>
      <c r="DA495" s="1" t="s">
        <v>3986</v>
      </c>
      <c r="DB495" s="1" t="s">
        <v>3267</v>
      </c>
      <c r="DC495" s="1" t="s">
        <v>707</v>
      </c>
      <c r="DD495" s="1" t="s">
        <v>751</v>
      </c>
      <c r="DE495" s="1" t="s">
        <v>707</v>
      </c>
      <c r="DF495" s="1" t="s">
        <v>788</v>
      </c>
      <c r="DG495" s="1" t="s">
        <v>789</v>
      </c>
    </row>
    <row r="496" spans="1:111">
      <c r="A496" s="232" t="s">
        <v>4537</v>
      </c>
      <c r="B496" s="1" t="s">
        <v>699</v>
      </c>
      <c r="C496" s="1" t="s">
        <v>700</v>
      </c>
      <c r="D496" s="1" t="s">
        <v>818</v>
      </c>
      <c r="E496" s="1" t="s">
        <v>819</v>
      </c>
      <c r="F496" s="1" t="s">
        <v>820</v>
      </c>
      <c r="G496" s="1" t="s">
        <v>166</v>
      </c>
      <c r="H496" s="228">
        <v>46184</v>
      </c>
      <c r="I496" s="1" t="s">
        <v>520</v>
      </c>
      <c r="J496" s="1" t="s">
        <v>4069</v>
      </c>
      <c r="K496" s="1" t="s">
        <v>4070</v>
      </c>
      <c r="L496" s="1" t="s">
        <v>713</v>
      </c>
      <c r="M496" s="1" t="s">
        <v>714</v>
      </c>
      <c r="N496" s="1" t="s">
        <v>716</v>
      </c>
      <c r="O496" s="1" t="s">
        <v>717</v>
      </c>
      <c r="P496" s="1" t="s">
        <v>196</v>
      </c>
      <c r="Q496" s="1" t="s">
        <v>196</v>
      </c>
      <c r="R496" s="229">
        <v>0</v>
      </c>
      <c r="S496" s="229">
        <v>0.64930555555555558</v>
      </c>
      <c r="T496" s="1" t="s">
        <v>707</v>
      </c>
      <c r="U496" s="1" t="s">
        <v>196</v>
      </c>
      <c r="V496" s="1" t="s">
        <v>196</v>
      </c>
      <c r="W496" s="1" t="s">
        <v>196</v>
      </c>
      <c r="X496" s="1" t="s">
        <v>196</v>
      </c>
      <c r="Y496" s="1" t="s">
        <v>196</v>
      </c>
      <c r="Z496" s="1" t="s">
        <v>196</v>
      </c>
      <c r="AA496" s="1" t="s">
        <v>744</v>
      </c>
      <c r="AB496" s="1" t="s">
        <v>707</v>
      </c>
      <c r="AC496" s="1" t="s">
        <v>994</v>
      </c>
      <c r="AD496" s="1" t="s">
        <v>2052</v>
      </c>
      <c r="AE496" s="1" t="s">
        <v>196</v>
      </c>
      <c r="AF496" s="1" t="s">
        <v>196</v>
      </c>
      <c r="AG496" s="1" t="s">
        <v>196</v>
      </c>
      <c r="AH496" s="1" t="s">
        <v>196</v>
      </c>
      <c r="AI496" s="1" t="s">
        <v>833</v>
      </c>
      <c r="AJ496" s="1" t="s">
        <v>276</v>
      </c>
      <c r="AK496" s="1" t="s">
        <v>88</v>
      </c>
      <c r="AL496" s="1" t="s">
        <v>14</v>
      </c>
      <c r="AM496" s="1">
        <v>1994</v>
      </c>
      <c r="AN496" s="1">
        <v>2000</v>
      </c>
      <c r="AO496" s="1">
        <v>2000</v>
      </c>
      <c r="AP496" s="1">
        <v>2000</v>
      </c>
      <c r="AQ496" s="1">
        <v>1400</v>
      </c>
      <c r="AR496" s="228">
        <v>46184</v>
      </c>
      <c r="AS496" s="228">
        <v>46188</v>
      </c>
      <c r="AT496" s="228">
        <v>46184</v>
      </c>
      <c r="AU496" s="228">
        <v>46184</v>
      </c>
      <c r="AV496" s="1" t="s">
        <v>166</v>
      </c>
      <c r="AW496" s="1" t="s">
        <v>196</v>
      </c>
      <c r="AX496" s="1" t="s">
        <v>196</v>
      </c>
      <c r="AY496" s="1" t="s">
        <v>710</v>
      </c>
      <c r="AZ496" s="1" t="s">
        <v>711</v>
      </c>
      <c r="BA496" s="1" t="s">
        <v>196</v>
      </c>
      <c r="BB496" s="228">
        <v>46188</v>
      </c>
      <c r="BC496" s="228">
        <v>46188</v>
      </c>
      <c r="BD496" s="1" t="s">
        <v>712</v>
      </c>
      <c r="BE496" s="228">
        <v>46191</v>
      </c>
      <c r="BF496" s="1" t="s">
        <v>712</v>
      </c>
      <c r="BG496" s="228">
        <v>46191</v>
      </c>
      <c r="BH496" s="1">
        <v>2000</v>
      </c>
      <c r="BI496" s="1">
        <v>1994</v>
      </c>
      <c r="BJ496" s="1" t="s">
        <v>4071</v>
      </c>
      <c r="BK496" s="1" t="s">
        <v>4071</v>
      </c>
      <c r="BL496" s="1" t="s">
        <v>4071</v>
      </c>
      <c r="BM496" s="1" t="s">
        <v>4071</v>
      </c>
      <c r="BN496" s="1" t="s">
        <v>196</v>
      </c>
      <c r="BO496" s="1" t="s">
        <v>196</v>
      </c>
      <c r="BP496" s="1" t="s">
        <v>196</v>
      </c>
      <c r="BQ496" s="1" t="s">
        <v>196</v>
      </c>
      <c r="BR496" s="1" t="s">
        <v>196</v>
      </c>
      <c r="BS496" s="1" t="s">
        <v>196</v>
      </c>
      <c r="BT496" s="1" t="s">
        <v>4072</v>
      </c>
      <c r="BU496" s="1" t="s">
        <v>4073</v>
      </c>
      <c r="BV496" s="1" t="s">
        <v>4074</v>
      </c>
      <c r="BW496" s="1" t="s">
        <v>4075</v>
      </c>
      <c r="BX496" s="1" t="s">
        <v>196</v>
      </c>
      <c r="BY496" s="1" t="s">
        <v>196</v>
      </c>
      <c r="BZ496" s="1" t="s">
        <v>196</v>
      </c>
      <c r="CA496" s="1" t="s">
        <v>196</v>
      </c>
      <c r="CB496" s="1" t="s">
        <v>196</v>
      </c>
      <c r="CC496" s="1" t="s">
        <v>196</v>
      </c>
      <c r="CD496" s="1" t="s">
        <v>834</v>
      </c>
      <c r="CE496" s="1" t="s">
        <v>196</v>
      </c>
      <c r="CF496" s="1" t="s">
        <v>196</v>
      </c>
      <c r="CG496" s="1" t="s">
        <v>196</v>
      </c>
      <c r="CH496" s="1" t="s">
        <v>196</v>
      </c>
      <c r="CI496" s="1" t="s">
        <v>196</v>
      </c>
      <c r="CJ496" s="1" t="s">
        <v>196</v>
      </c>
      <c r="CK496" s="1" t="s">
        <v>196</v>
      </c>
      <c r="CL496" s="1" t="s">
        <v>196</v>
      </c>
      <c r="CM496" s="1" t="s">
        <v>196</v>
      </c>
      <c r="CN496" s="1" t="s">
        <v>833</v>
      </c>
      <c r="CO496" s="1" t="s">
        <v>196</v>
      </c>
      <c r="CP496" s="1" t="s">
        <v>196</v>
      </c>
      <c r="CQ496" s="1" t="s">
        <v>196</v>
      </c>
      <c r="CR496" s="1" t="s">
        <v>196</v>
      </c>
      <c r="CS496" s="1" t="s">
        <v>196</v>
      </c>
      <c r="CT496" s="1" t="s">
        <v>196</v>
      </c>
      <c r="CU496" s="1" t="s">
        <v>196</v>
      </c>
      <c r="CV496" s="1" t="s">
        <v>196</v>
      </c>
      <c r="CW496" s="1" t="s">
        <v>196</v>
      </c>
      <c r="CX496" s="1" t="s">
        <v>3221</v>
      </c>
      <c r="CY496" s="1" t="s">
        <v>3222</v>
      </c>
      <c r="CZ496" s="1" t="s">
        <v>3222</v>
      </c>
      <c r="DA496" s="1" t="s">
        <v>4076</v>
      </c>
      <c r="DB496" s="1" t="s">
        <v>3308</v>
      </c>
      <c r="DC496" s="1" t="s">
        <v>707</v>
      </c>
      <c r="DD496" s="1" t="s">
        <v>744</v>
      </c>
      <c r="DE496" s="1" t="s">
        <v>707</v>
      </c>
      <c r="DF496" s="1" t="s">
        <v>713</v>
      </c>
      <c r="DG496" s="1" t="s">
        <v>714</v>
      </c>
    </row>
    <row r="497" spans="1:111">
      <c r="A497" s="232" t="s">
        <v>4537</v>
      </c>
      <c r="B497" s="1" t="s">
        <v>699</v>
      </c>
      <c r="C497" s="1" t="s">
        <v>700</v>
      </c>
      <c r="D497" s="1" t="s">
        <v>818</v>
      </c>
      <c r="E497" s="1" t="s">
        <v>819</v>
      </c>
      <c r="F497" s="1" t="s">
        <v>820</v>
      </c>
      <c r="G497" s="1" t="s">
        <v>166</v>
      </c>
      <c r="H497" s="228">
        <v>46184</v>
      </c>
      <c r="I497" s="1" t="s">
        <v>1991</v>
      </c>
      <c r="J497" s="1" t="s">
        <v>4077</v>
      </c>
      <c r="K497" s="1" t="s">
        <v>4078</v>
      </c>
      <c r="L497" s="1" t="s">
        <v>713</v>
      </c>
      <c r="M497" s="1" t="s">
        <v>714</v>
      </c>
      <c r="N497" s="1" t="s">
        <v>716</v>
      </c>
      <c r="O497" s="1" t="s">
        <v>717</v>
      </c>
      <c r="P497" s="1" t="s">
        <v>196</v>
      </c>
      <c r="Q497" s="1" t="s">
        <v>196</v>
      </c>
      <c r="R497" s="229">
        <v>0</v>
      </c>
      <c r="S497" s="229">
        <v>0.56180555555555556</v>
      </c>
      <c r="T497" s="1" t="s">
        <v>707</v>
      </c>
      <c r="U497" s="1" t="s">
        <v>196</v>
      </c>
      <c r="V497" s="1" t="s">
        <v>196</v>
      </c>
      <c r="W497" s="1" t="s">
        <v>196</v>
      </c>
      <c r="X497" s="1" t="s">
        <v>196</v>
      </c>
      <c r="Y497" s="1" t="s">
        <v>196</v>
      </c>
      <c r="Z497" s="1" t="s">
        <v>196</v>
      </c>
      <c r="AA497" s="1" t="s">
        <v>707</v>
      </c>
      <c r="AB497" s="1" t="s">
        <v>743</v>
      </c>
      <c r="AC497" s="1" t="s">
        <v>984</v>
      </c>
      <c r="AD497" s="1" t="s">
        <v>4079</v>
      </c>
      <c r="AE497" s="1" t="s">
        <v>1054</v>
      </c>
      <c r="AF497" s="1" t="s">
        <v>196</v>
      </c>
      <c r="AG497" s="1" t="s">
        <v>152</v>
      </c>
      <c r="AH497" s="1" t="s">
        <v>196</v>
      </c>
      <c r="AI497" s="1" t="s">
        <v>1049</v>
      </c>
      <c r="AJ497" s="1" t="s">
        <v>196</v>
      </c>
      <c r="AK497" s="1" t="s">
        <v>152</v>
      </c>
      <c r="AL497" s="1" t="s">
        <v>196</v>
      </c>
      <c r="AM497" s="1">
        <v>475</v>
      </c>
      <c r="AN497" s="1">
        <v>475</v>
      </c>
      <c r="AO497" s="1">
        <v>475</v>
      </c>
      <c r="AP497" s="1">
        <v>475</v>
      </c>
      <c r="AQ497" s="1">
        <v>475</v>
      </c>
      <c r="AR497" s="228">
        <v>46183</v>
      </c>
      <c r="AS497" s="228">
        <v>46188</v>
      </c>
      <c r="AT497" s="228">
        <v>46184</v>
      </c>
      <c r="AU497" s="228">
        <v>46184</v>
      </c>
      <c r="AV497" s="1" t="s">
        <v>829</v>
      </c>
      <c r="AW497" s="1" t="s">
        <v>196</v>
      </c>
      <c r="AX497" s="1" t="s">
        <v>196</v>
      </c>
      <c r="AY497" s="1" t="s">
        <v>764</v>
      </c>
      <c r="AZ497" s="1" t="s">
        <v>765</v>
      </c>
      <c r="BA497" s="1" t="s">
        <v>196</v>
      </c>
      <c r="BB497" s="228">
        <v>46188</v>
      </c>
      <c r="BC497" s="228">
        <v>46188</v>
      </c>
      <c r="BD497" s="1" t="s">
        <v>712</v>
      </c>
      <c r="BE497" s="228">
        <v>46184</v>
      </c>
      <c r="BF497" s="1" t="s">
        <v>712</v>
      </c>
      <c r="BG497" s="228">
        <v>46184</v>
      </c>
      <c r="BH497" s="1">
        <v>475</v>
      </c>
      <c r="BI497" s="1">
        <v>475</v>
      </c>
      <c r="BJ497" s="1" t="s">
        <v>1055</v>
      </c>
      <c r="BK497" s="1" t="s">
        <v>196</v>
      </c>
      <c r="BL497" s="1" t="s">
        <v>196</v>
      </c>
      <c r="BM497" s="1" t="s">
        <v>196</v>
      </c>
      <c r="BN497" s="1" t="s">
        <v>196</v>
      </c>
      <c r="BO497" s="1" t="s">
        <v>196</v>
      </c>
      <c r="BP497" s="1" t="s">
        <v>196</v>
      </c>
      <c r="BQ497" s="1" t="s">
        <v>196</v>
      </c>
      <c r="BR497" s="1" t="s">
        <v>196</v>
      </c>
      <c r="BS497" s="1" t="s">
        <v>196</v>
      </c>
      <c r="BT497" s="1" t="s">
        <v>1054</v>
      </c>
      <c r="BU497" s="1" t="s">
        <v>196</v>
      </c>
      <c r="BV497" s="1" t="s">
        <v>196</v>
      </c>
      <c r="BW497" s="1" t="s">
        <v>196</v>
      </c>
      <c r="BX497" s="1" t="s">
        <v>196</v>
      </c>
      <c r="BY497" s="1" t="s">
        <v>196</v>
      </c>
      <c r="BZ497" s="1" t="s">
        <v>196</v>
      </c>
      <c r="CA497" s="1" t="s">
        <v>196</v>
      </c>
      <c r="CB497" s="1" t="s">
        <v>196</v>
      </c>
      <c r="CC497" s="1" t="s">
        <v>196</v>
      </c>
      <c r="CD497" s="1" t="s">
        <v>1050</v>
      </c>
      <c r="CE497" s="1" t="s">
        <v>196</v>
      </c>
      <c r="CF497" s="1" t="s">
        <v>196</v>
      </c>
      <c r="CG497" s="1" t="s">
        <v>196</v>
      </c>
      <c r="CH497" s="1" t="s">
        <v>196</v>
      </c>
      <c r="CI497" s="1" t="s">
        <v>196</v>
      </c>
      <c r="CJ497" s="1" t="s">
        <v>196</v>
      </c>
      <c r="CK497" s="1" t="s">
        <v>196</v>
      </c>
      <c r="CL497" s="1" t="s">
        <v>196</v>
      </c>
      <c r="CM497" s="1" t="s">
        <v>196</v>
      </c>
      <c r="CN497" s="1" t="s">
        <v>1049</v>
      </c>
      <c r="CO497" s="1" t="s">
        <v>196</v>
      </c>
      <c r="CP497" s="1" t="s">
        <v>196</v>
      </c>
      <c r="CQ497" s="1" t="s">
        <v>196</v>
      </c>
      <c r="CR497" s="1" t="s">
        <v>196</v>
      </c>
      <c r="CS497" s="1" t="s">
        <v>196</v>
      </c>
      <c r="CT497" s="1" t="s">
        <v>196</v>
      </c>
      <c r="CU497" s="1" t="s">
        <v>196</v>
      </c>
      <c r="CV497" s="1" t="s">
        <v>196</v>
      </c>
      <c r="CW497" s="1" t="s">
        <v>196</v>
      </c>
      <c r="CX497" s="1" t="s">
        <v>3221</v>
      </c>
      <c r="CY497" s="1" t="s">
        <v>3222</v>
      </c>
      <c r="CZ497" s="1" t="s">
        <v>3222</v>
      </c>
      <c r="DA497" s="1" t="s">
        <v>3309</v>
      </c>
      <c r="DB497" s="1" t="s">
        <v>4076</v>
      </c>
      <c r="DC497" s="1" t="s">
        <v>743</v>
      </c>
      <c r="DD497" s="1" t="s">
        <v>707</v>
      </c>
      <c r="DE497" s="1" t="s">
        <v>707</v>
      </c>
      <c r="DF497" s="1" t="s">
        <v>713</v>
      </c>
      <c r="DG497" s="1" t="s">
        <v>714</v>
      </c>
    </row>
    <row r="498" spans="1:111">
      <c r="A498" s="232" t="s">
        <v>4537</v>
      </c>
      <c r="B498" s="1" t="s">
        <v>699</v>
      </c>
      <c r="C498" s="1" t="s">
        <v>700</v>
      </c>
      <c r="D498" s="1" t="s">
        <v>818</v>
      </c>
      <c r="E498" s="1" t="s">
        <v>819</v>
      </c>
      <c r="F498" s="1" t="s">
        <v>820</v>
      </c>
      <c r="G498" s="1" t="s">
        <v>166</v>
      </c>
      <c r="H498" s="228">
        <v>46184</v>
      </c>
      <c r="I498" s="1" t="s">
        <v>1994</v>
      </c>
      <c r="J498" s="1" t="s">
        <v>4080</v>
      </c>
      <c r="K498" s="1" t="s">
        <v>4081</v>
      </c>
      <c r="L498" s="1" t="s">
        <v>796</v>
      </c>
      <c r="M498" s="1" t="s">
        <v>797</v>
      </c>
      <c r="N498" s="1" t="s">
        <v>196</v>
      </c>
      <c r="O498" s="1" t="s">
        <v>196</v>
      </c>
      <c r="P498" s="1" t="s">
        <v>196</v>
      </c>
      <c r="Q498" s="1" t="s">
        <v>196</v>
      </c>
      <c r="R498" s="229">
        <v>0</v>
      </c>
      <c r="S498" s="229">
        <v>0.49791666666666667</v>
      </c>
      <c r="T498" s="1" t="s">
        <v>707</v>
      </c>
      <c r="U498" s="1" t="s">
        <v>196</v>
      </c>
      <c r="V498" s="1" t="s">
        <v>196</v>
      </c>
      <c r="W498" s="1" t="s">
        <v>196</v>
      </c>
      <c r="X498" s="1" t="s">
        <v>196</v>
      </c>
      <c r="Y498" s="1" t="s">
        <v>196</v>
      </c>
      <c r="Z498" s="1" t="s">
        <v>196</v>
      </c>
      <c r="AA498" s="1" t="s">
        <v>709</v>
      </c>
      <c r="AB498" s="1" t="s">
        <v>707</v>
      </c>
      <c r="AC498" s="1" t="s">
        <v>4082</v>
      </c>
      <c r="AD498" s="1" t="s">
        <v>4083</v>
      </c>
      <c r="AE498" s="1" t="s">
        <v>117</v>
      </c>
      <c r="AF498" s="1" t="s">
        <v>196</v>
      </c>
      <c r="AG498" s="1" t="s">
        <v>196</v>
      </c>
      <c r="AH498" s="1" t="s">
        <v>196</v>
      </c>
      <c r="AI498" s="1" t="s">
        <v>120</v>
      </c>
      <c r="AJ498" s="1" t="s">
        <v>196</v>
      </c>
      <c r="AK498" s="1" t="s">
        <v>196</v>
      </c>
      <c r="AL498" s="1" t="s">
        <v>196</v>
      </c>
      <c r="AM498" s="1">
        <v>950</v>
      </c>
      <c r="AN498" s="1">
        <v>950</v>
      </c>
      <c r="AO498" s="1">
        <v>950</v>
      </c>
      <c r="AP498" s="1">
        <v>950</v>
      </c>
      <c r="AQ498" s="1">
        <v>760</v>
      </c>
      <c r="AR498" s="228">
        <v>46183</v>
      </c>
      <c r="AS498" s="228">
        <v>46195</v>
      </c>
      <c r="AT498" s="228">
        <v>46184</v>
      </c>
      <c r="AU498" s="228">
        <v>46184</v>
      </c>
      <c r="AV498" s="1" t="s">
        <v>829</v>
      </c>
      <c r="AW498" s="1" t="s">
        <v>196</v>
      </c>
      <c r="AX498" s="1" t="s">
        <v>196</v>
      </c>
      <c r="AY498" s="1" t="s">
        <v>764</v>
      </c>
      <c r="AZ498" s="1" t="s">
        <v>765</v>
      </c>
      <c r="BA498" s="1" t="s">
        <v>196</v>
      </c>
      <c r="BB498" s="228">
        <v>46195</v>
      </c>
      <c r="BC498" s="228">
        <v>46195</v>
      </c>
      <c r="BD498" s="1" t="s">
        <v>712</v>
      </c>
      <c r="BE498" s="228">
        <v>46185</v>
      </c>
      <c r="BF498" s="1" t="s">
        <v>712</v>
      </c>
      <c r="BG498" s="228">
        <v>46185</v>
      </c>
      <c r="BH498" s="1">
        <v>950</v>
      </c>
      <c r="BI498" s="1">
        <v>950</v>
      </c>
      <c r="BJ498" s="1" t="s">
        <v>947</v>
      </c>
      <c r="BK498" s="1" t="s">
        <v>196</v>
      </c>
      <c r="BL498" s="1" t="s">
        <v>196</v>
      </c>
      <c r="BM498" s="1" t="s">
        <v>196</v>
      </c>
      <c r="BN498" s="1" t="s">
        <v>196</v>
      </c>
      <c r="BO498" s="1" t="s">
        <v>196</v>
      </c>
      <c r="BP498" s="1" t="s">
        <v>196</v>
      </c>
      <c r="BQ498" s="1" t="s">
        <v>196</v>
      </c>
      <c r="BR498" s="1" t="s">
        <v>196</v>
      </c>
      <c r="BS498" s="1" t="s">
        <v>196</v>
      </c>
      <c r="BT498" s="1" t="s">
        <v>117</v>
      </c>
      <c r="BU498" s="1" t="s">
        <v>196</v>
      </c>
      <c r="BV498" s="1" t="s">
        <v>196</v>
      </c>
      <c r="BW498" s="1" t="s">
        <v>196</v>
      </c>
      <c r="BX498" s="1" t="s">
        <v>196</v>
      </c>
      <c r="BY498" s="1" t="s">
        <v>196</v>
      </c>
      <c r="BZ498" s="1" t="s">
        <v>196</v>
      </c>
      <c r="CA498" s="1" t="s">
        <v>196</v>
      </c>
      <c r="CB498" s="1" t="s">
        <v>196</v>
      </c>
      <c r="CC498" s="1" t="s">
        <v>196</v>
      </c>
      <c r="CD498" s="1" t="s">
        <v>830</v>
      </c>
      <c r="CE498" s="1" t="s">
        <v>196</v>
      </c>
      <c r="CF498" s="1" t="s">
        <v>196</v>
      </c>
      <c r="CG498" s="1" t="s">
        <v>196</v>
      </c>
      <c r="CH498" s="1" t="s">
        <v>196</v>
      </c>
      <c r="CI498" s="1" t="s">
        <v>196</v>
      </c>
      <c r="CJ498" s="1" t="s">
        <v>196</v>
      </c>
      <c r="CK498" s="1" t="s">
        <v>196</v>
      </c>
      <c r="CL498" s="1" t="s">
        <v>196</v>
      </c>
      <c r="CM498" s="1" t="s">
        <v>196</v>
      </c>
      <c r="CN498" s="1" t="s">
        <v>120</v>
      </c>
      <c r="CO498" s="1" t="s">
        <v>196</v>
      </c>
      <c r="CP498" s="1" t="s">
        <v>196</v>
      </c>
      <c r="CQ498" s="1" t="s">
        <v>196</v>
      </c>
      <c r="CR498" s="1" t="s">
        <v>196</v>
      </c>
      <c r="CS498" s="1" t="s">
        <v>196</v>
      </c>
      <c r="CT498" s="1" t="s">
        <v>196</v>
      </c>
      <c r="CU498" s="1" t="s">
        <v>196</v>
      </c>
      <c r="CV498" s="1" t="s">
        <v>196</v>
      </c>
      <c r="CW498" s="1" t="s">
        <v>196</v>
      </c>
      <c r="CX498" s="1" t="s">
        <v>3221</v>
      </c>
      <c r="CY498" s="1" t="s">
        <v>3222</v>
      </c>
      <c r="CZ498" s="1" t="s">
        <v>3222</v>
      </c>
      <c r="DA498" s="1" t="s">
        <v>3986</v>
      </c>
      <c r="DB498" s="1" t="s">
        <v>3309</v>
      </c>
      <c r="DC498" s="1" t="s">
        <v>707</v>
      </c>
      <c r="DD498" s="1" t="s">
        <v>709</v>
      </c>
      <c r="DE498" s="1" t="s">
        <v>707</v>
      </c>
      <c r="DF498" s="1" t="s">
        <v>796</v>
      </c>
      <c r="DG498" s="1" t="s">
        <v>797</v>
      </c>
    </row>
    <row r="499" spans="1:111">
      <c r="A499" s="232" t="s">
        <v>4537</v>
      </c>
      <c r="B499" s="1" t="s">
        <v>699</v>
      </c>
      <c r="C499" s="1" t="s">
        <v>700</v>
      </c>
      <c r="D499" s="1" t="s">
        <v>818</v>
      </c>
      <c r="E499" s="1" t="s">
        <v>819</v>
      </c>
      <c r="F499" s="1" t="s">
        <v>820</v>
      </c>
      <c r="G499" s="1" t="s">
        <v>166</v>
      </c>
      <c r="H499" s="228">
        <v>46184</v>
      </c>
      <c r="I499" s="1" t="s">
        <v>538</v>
      </c>
      <c r="J499" s="1" t="s">
        <v>3977</v>
      </c>
      <c r="K499" s="1" t="s">
        <v>4084</v>
      </c>
      <c r="L499" s="1" t="s">
        <v>788</v>
      </c>
      <c r="M499" s="1" t="s">
        <v>789</v>
      </c>
      <c r="N499" s="1" t="s">
        <v>776</v>
      </c>
      <c r="O499" s="1" t="s">
        <v>777</v>
      </c>
      <c r="P499" s="1" t="s">
        <v>196</v>
      </c>
      <c r="Q499" s="1" t="s">
        <v>196</v>
      </c>
      <c r="R499" s="229">
        <v>0</v>
      </c>
      <c r="S499" s="229">
        <v>0.41666666666666669</v>
      </c>
      <c r="T499" s="1" t="s">
        <v>707</v>
      </c>
      <c r="U499" s="1" t="s">
        <v>196</v>
      </c>
      <c r="V499" s="1" t="s">
        <v>196</v>
      </c>
      <c r="W499" s="1" t="s">
        <v>196</v>
      </c>
      <c r="X499" s="1" t="s">
        <v>196</v>
      </c>
      <c r="Y499" s="1" t="s">
        <v>196</v>
      </c>
      <c r="Z499" s="1" t="s">
        <v>196</v>
      </c>
      <c r="AA499" s="1" t="s">
        <v>744</v>
      </c>
      <c r="AB499" s="1" t="s">
        <v>707</v>
      </c>
      <c r="AC499" s="1" t="s">
        <v>726</v>
      </c>
      <c r="AD499" s="1" t="s">
        <v>731</v>
      </c>
      <c r="AE499" s="1" t="s">
        <v>3979</v>
      </c>
      <c r="AF499" s="1" t="s">
        <v>276</v>
      </c>
      <c r="AG499" s="1" t="s">
        <v>196</v>
      </c>
      <c r="AH499" s="1" t="s">
        <v>77</v>
      </c>
      <c r="AI499" s="1" t="s">
        <v>1019</v>
      </c>
      <c r="AJ499" s="1" t="s">
        <v>276</v>
      </c>
      <c r="AK499" s="1" t="s">
        <v>196</v>
      </c>
      <c r="AL499" s="1" t="s">
        <v>122</v>
      </c>
      <c r="AM499" s="1">
        <v>250</v>
      </c>
      <c r="AN499" s="1">
        <v>250</v>
      </c>
      <c r="AO499" s="1">
        <v>250</v>
      </c>
      <c r="AP499" s="1">
        <v>250</v>
      </c>
      <c r="AQ499" s="1">
        <v>250</v>
      </c>
      <c r="AR499" s="228">
        <v>46183</v>
      </c>
      <c r="AS499" s="228">
        <v>46185</v>
      </c>
      <c r="AT499" s="228">
        <v>46184</v>
      </c>
      <c r="AU499" s="228">
        <v>46184</v>
      </c>
      <c r="AV499" s="1" t="s">
        <v>792</v>
      </c>
      <c r="AW499" s="1" t="s">
        <v>196</v>
      </c>
      <c r="AX499" s="1" t="s">
        <v>196</v>
      </c>
      <c r="AY499" s="1" t="s">
        <v>710</v>
      </c>
      <c r="AZ499" s="1" t="s">
        <v>711</v>
      </c>
      <c r="BA499" s="1" t="s">
        <v>196</v>
      </c>
      <c r="BB499" s="228">
        <v>46185</v>
      </c>
      <c r="BC499" s="228">
        <v>46185</v>
      </c>
      <c r="BD499" s="1" t="s">
        <v>712</v>
      </c>
      <c r="BE499" s="228">
        <v>46184</v>
      </c>
      <c r="BF499" s="1" t="s">
        <v>712</v>
      </c>
      <c r="BG499" s="228">
        <v>46184</v>
      </c>
      <c r="BH499" s="1">
        <v>250</v>
      </c>
      <c r="BI499" s="1">
        <v>250</v>
      </c>
      <c r="BJ499" s="1" t="s">
        <v>795</v>
      </c>
      <c r="BK499" s="1" t="s">
        <v>196</v>
      </c>
      <c r="BL499" s="1" t="s">
        <v>196</v>
      </c>
      <c r="BM499" s="1" t="s">
        <v>196</v>
      </c>
      <c r="BN499" s="1" t="s">
        <v>196</v>
      </c>
      <c r="BO499" s="1" t="s">
        <v>196</v>
      </c>
      <c r="BP499" s="1" t="s">
        <v>196</v>
      </c>
      <c r="BQ499" s="1" t="s">
        <v>196</v>
      </c>
      <c r="BR499" s="1" t="s">
        <v>196</v>
      </c>
      <c r="BS499" s="1" t="s">
        <v>196</v>
      </c>
      <c r="BT499" s="1" t="s">
        <v>3979</v>
      </c>
      <c r="BU499" s="1" t="s">
        <v>196</v>
      </c>
      <c r="BV499" s="1" t="s">
        <v>196</v>
      </c>
      <c r="BW499" s="1" t="s">
        <v>196</v>
      </c>
      <c r="BX499" s="1" t="s">
        <v>196</v>
      </c>
      <c r="BY499" s="1" t="s">
        <v>196</v>
      </c>
      <c r="BZ499" s="1" t="s">
        <v>196</v>
      </c>
      <c r="CA499" s="1" t="s">
        <v>196</v>
      </c>
      <c r="CB499" s="1" t="s">
        <v>196</v>
      </c>
      <c r="CC499" s="1" t="s">
        <v>196</v>
      </c>
      <c r="CD499" s="1" t="s">
        <v>1020</v>
      </c>
      <c r="CE499" s="1" t="s">
        <v>196</v>
      </c>
      <c r="CF499" s="1" t="s">
        <v>196</v>
      </c>
      <c r="CG499" s="1" t="s">
        <v>196</v>
      </c>
      <c r="CH499" s="1" t="s">
        <v>196</v>
      </c>
      <c r="CI499" s="1" t="s">
        <v>196</v>
      </c>
      <c r="CJ499" s="1" t="s">
        <v>196</v>
      </c>
      <c r="CK499" s="1" t="s">
        <v>196</v>
      </c>
      <c r="CL499" s="1" t="s">
        <v>196</v>
      </c>
      <c r="CM499" s="1" t="s">
        <v>196</v>
      </c>
      <c r="CN499" s="1" t="s">
        <v>1019</v>
      </c>
      <c r="CO499" s="1" t="s">
        <v>196</v>
      </c>
      <c r="CP499" s="1" t="s">
        <v>196</v>
      </c>
      <c r="CQ499" s="1" t="s">
        <v>196</v>
      </c>
      <c r="CR499" s="1" t="s">
        <v>196</v>
      </c>
      <c r="CS499" s="1" t="s">
        <v>196</v>
      </c>
      <c r="CT499" s="1" t="s">
        <v>196</v>
      </c>
      <c r="CU499" s="1" t="s">
        <v>196</v>
      </c>
      <c r="CV499" s="1" t="s">
        <v>196</v>
      </c>
      <c r="CW499" s="1" t="s">
        <v>196</v>
      </c>
      <c r="CX499" s="1" t="s">
        <v>3221</v>
      </c>
      <c r="CY499" s="1" t="s">
        <v>3222</v>
      </c>
      <c r="CZ499" s="1" t="s">
        <v>3222</v>
      </c>
      <c r="DA499" s="1" t="s">
        <v>3252</v>
      </c>
      <c r="DB499" s="1" t="s">
        <v>3986</v>
      </c>
      <c r="DC499" s="1" t="s">
        <v>707</v>
      </c>
      <c r="DD499" s="1" t="s">
        <v>744</v>
      </c>
      <c r="DE499" s="1" t="s">
        <v>707</v>
      </c>
      <c r="DF499" s="1" t="s">
        <v>788</v>
      </c>
      <c r="DG499" s="1" t="s">
        <v>789</v>
      </c>
    </row>
    <row r="500" spans="1:111">
      <c r="A500" s="232" t="s">
        <v>4537</v>
      </c>
      <c r="B500" s="1" t="s">
        <v>699</v>
      </c>
      <c r="C500" s="1" t="s">
        <v>700</v>
      </c>
      <c r="D500" s="1" t="s">
        <v>818</v>
      </c>
      <c r="E500" s="1" t="s">
        <v>819</v>
      </c>
      <c r="F500" s="1" t="s">
        <v>783</v>
      </c>
      <c r="G500" s="1" t="s">
        <v>42</v>
      </c>
      <c r="H500" s="228">
        <v>46184</v>
      </c>
      <c r="I500" s="1" t="s">
        <v>1093</v>
      </c>
      <c r="J500" s="1" t="s">
        <v>4133</v>
      </c>
      <c r="K500" s="1" t="s">
        <v>4134</v>
      </c>
      <c r="L500" s="1" t="s">
        <v>788</v>
      </c>
      <c r="M500" s="1" t="s">
        <v>789</v>
      </c>
      <c r="N500" s="1" t="s">
        <v>713</v>
      </c>
      <c r="O500" s="1" t="s">
        <v>714</v>
      </c>
      <c r="P500" s="1" t="s">
        <v>776</v>
      </c>
      <c r="Q500" s="1" t="s">
        <v>777</v>
      </c>
      <c r="R500" s="229">
        <v>0</v>
      </c>
      <c r="S500" s="229">
        <v>0.70833333333333337</v>
      </c>
      <c r="T500" s="1" t="s">
        <v>707</v>
      </c>
      <c r="U500" s="1" t="s">
        <v>196</v>
      </c>
      <c r="V500" s="1" t="s">
        <v>196</v>
      </c>
      <c r="W500" s="1" t="s">
        <v>196</v>
      </c>
      <c r="X500" s="1" t="s">
        <v>196</v>
      </c>
      <c r="Y500" s="1" t="s">
        <v>196</v>
      </c>
      <c r="Z500" s="1" t="s">
        <v>196</v>
      </c>
      <c r="AA500" s="1" t="s">
        <v>742</v>
      </c>
      <c r="AB500" s="1" t="s">
        <v>707</v>
      </c>
      <c r="AC500" s="1" t="s">
        <v>1153</v>
      </c>
      <c r="AD500" s="1" t="s">
        <v>4135</v>
      </c>
      <c r="AE500" s="1" t="s">
        <v>3956</v>
      </c>
      <c r="AF500" s="1" t="s">
        <v>276</v>
      </c>
      <c r="AG500" s="1" t="s">
        <v>196</v>
      </c>
      <c r="AH500" s="1" t="s">
        <v>14</v>
      </c>
      <c r="AI500" s="1" t="s">
        <v>981</v>
      </c>
      <c r="AJ500" s="1" t="s">
        <v>276</v>
      </c>
      <c r="AK500" s="1" t="s">
        <v>196</v>
      </c>
      <c r="AL500" s="1" t="s">
        <v>14</v>
      </c>
      <c r="AM500" s="1">
        <v>10000</v>
      </c>
      <c r="AN500" s="1">
        <v>10000</v>
      </c>
      <c r="AO500" s="1">
        <v>0</v>
      </c>
      <c r="AP500" s="1">
        <v>800</v>
      </c>
      <c r="AQ500" s="1">
        <v>800</v>
      </c>
      <c r="AR500" s="228">
        <v>46184</v>
      </c>
      <c r="AS500" s="228">
        <v>46190</v>
      </c>
      <c r="AT500" s="228">
        <v>46185</v>
      </c>
      <c r="AU500" s="228">
        <v>46185</v>
      </c>
      <c r="AV500" s="1" t="s">
        <v>42</v>
      </c>
      <c r="AW500" s="1" t="s">
        <v>196</v>
      </c>
      <c r="AX500" s="1" t="s">
        <v>196</v>
      </c>
      <c r="AY500" s="1" t="s">
        <v>710</v>
      </c>
      <c r="AZ500" s="1" t="s">
        <v>711</v>
      </c>
      <c r="BA500" s="1" t="s">
        <v>196</v>
      </c>
      <c r="BB500" s="228">
        <v>46190</v>
      </c>
      <c r="BC500" s="228">
        <v>46190</v>
      </c>
      <c r="BD500" s="1" t="s">
        <v>712</v>
      </c>
      <c r="BE500" s="228">
        <v>46185</v>
      </c>
      <c r="BF500" s="1" t="s">
        <v>712</v>
      </c>
      <c r="BG500" s="228">
        <v>46185</v>
      </c>
      <c r="BH500" s="1">
        <v>4800</v>
      </c>
      <c r="BI500" s="1">
        <v>4800</v>
      </c>
      <c r="BJ500" s="1" t="s">
        <v>1114</v>
      </c>
      <c r="BK500" s="1" t="s">
        <v>196</v>
      </c>
      <c r="BL500" s="1" t="s">
        <v>196</v>
      </c>
      <c r="BM500" s="1" t="s">
        <v>196</v>
      </c>
      <c r="BN500" s="1" t="s">
        <v>196</v>
      </c>
      <c r="BO500" s="1" t="s">
        <v>196</v>
      </c>
      <c r="BP500" s="1" t="s">
        <v>196</v>
      </c>
      <c r="BQ500" s="1" t="s">
        <v>196</v>
      </c>
      <c r="BR500" s="1" t="s">
        <v>196</v>
      </c>
      <c r="BS500" s="1" t="s">
        <v>196</v>
      </c>
      <c r="BT500" s="1" t="s">
        <v>3956</v>
      </c>
      <c r="BU500" s="1" t="s">
        <v>196</v>
      </c>
      <c r="BV500" s="1" t="s">
        <v>196</v>
      </c>
      <c r="BW500" s="1" t="s">
        <v>196</v>
      </c>
      <c r="BX500" s="1" t="s">
        <v>196</v>
      </c>
      <c r="BY500" s="1" t="s">
        <v>196</v>
      </c>
      <c r="BZ500" s="1" t="s">
        <v>196</v>
      </c>
      <c r="CA500" s="1" t="s">
        <v>196</v>
      </c>
      <c r="CB500" s="1" t="s">
        <v>196</v>
      </c>
      <c r="CC500" s="1" t="s">
        <v>196</v>
      </c>
      <c r="CD500" s="1" t="s">
        <v>982</v>
      </c>
      <c r="CE500" s="1" t="s">
        <v>196</v>
      </c>
      <c r="CF500" s="1" t="s">
        <v>196</v>
      </c>
      <c r="CG500" s="1" t="s">
        <v>196</v>
      </c>
      <c r="CH500" s="1" t="s">
        <v>196</v>
      </c>
      <c r="CI500" s="1" t="s">
        <v>196</v>
      </c>
      <c r="CJ500" s="1" t="s">
        <v>196</v>
      </c>
      <c r="CK500" s="1" t="s">
        <v>196</v>
      </c>
      <c r="CL500" s="1" t="s">
        <v>196</v>
      </c>
      <c r="CM500" s="1" t="s">
        <v>196</v>
      </c>
      <c r="CN500" s="1" t="s">
        <v>981</v>
      </c>
      <c r="CO500" s="1" t="s">
        <v>196</v>
      </c>
      <c r="CP500" s="1" t="s">
        <v>196</v>
      </c>
      <c r="CQ500" s="1" t="s">
        <v>196</v>
      </c>
      <c r="CR500" s="1" t="s">
        <v>196</v>
      </c>
      <c r="CS500" s="1" t="s">
        <v>196</v>
      </c>
      <c r="CT500" s="1" t="s">
        <v>196</v>
      </c>
      <c r="CU500" s="1" t="s">
        <v>196</v>
      </c>
      <c r="CV500" s="1" t="s">
        <v>196</v>
      </c>
      <c r="CW500" s="1" t="s">
        <v>196</v>
      </c>
      <c r="CX500" s="1" t="s">
        <v>3221</v>
      </c>
      <c r="CY500" s="1" t="s">
        <v>3222</v>
      </c>
      <c r="CZ500" s="1" t="s">
        <v>3222</v>
      </c>
      <c r="DA500" s="1" t="s">
        <v>3800</v>
      </c>
      <c r="DB500" s="1" t="s">
        <v>3224</v>
      </c>
      <c r="DC500" s="1" t="s">
        <v>707</v>
      </c>
      <c r="DD500" s="1" t="s">
        <v>742</v>
      </c>
      <c r="DE500" s="1" t="s">
        <v>707</v>
      </c>
      <c r="DF500" s="1" t="s">
        <v>713</v>
      </c>
      <c r="DG500" s="1" t="s">
        <v>714</v>
      </c>
    </row>
    <row r="501" spans="1:111">
      <c r="A501" s="232" t="s">
        <v>4537</v>
      </c>
      <c r="B501" s="1" t="s">
        <v>699</v>
      </c>
      <c r="C501" s="1" t="s">
        <v>700</v>
      </c>
      <c r="D501" s="1" t="s">
        <v>818</v>
      </c>
      <c r="E501" s="1" t="s">
        <v>819</v>
      </c>
      <c r="F501" s="1" t="s">
        <v>849</v>
      </c>
      <c r="G501" s="1" t="s">
        <v>44</v>
      </c>
      <c r="H501" s="228">
        <v>46184</v>
      </c>
      <c r="I501" s="1" t="s">
        <v>256</v>
      </c>
      <c r="J501" s="1" t="s">
        <v>3980</v>
      </c>
      <c r="K501" s="1" t="s">
        <v>4190</v>
      </c>
      <c r="L501" s="1" t="s">
        <v>788</v>
      </c>
      <c r="M501" s="1" t="s">
        <v>789</v>
      </c>
      <c r="N501" s="1" t="s">
        <v>713</v>
      </c>
      <c r="O501" s="1" t="s">
        <v>714</v>
      </c>
      <c r="P501" s="1" t="s">
        <v>776</v>
      </c>
      <c r="Q501" s="1" t="s">
        <v>777</v>
      </c>
      <c r="R501" s="229">
        <v>0</v>
      </c>
      <c r="S501" s="229">
        <v>0.67152777777777772</v>
      </c>
      <c r="T501" s="1" t="s">
        <v>707</v>
      </c>
      <c r="U501" s="1" t="s">
        <v>196</v>
      </c>
      <c r="V501" s="1" t="s">
        <v>196</v>
      </c>
      <c r="W501" s="1" t="s">
        <v>196</v>
      </c>
      <c r="X501" s="1" t="s">
        <v>196</v>
      </c>
      <c r="Y501" s="1" t="s">
        <v>196</v>
      </c>
      <c r="Z501" s="1" t="s">
        <v>196</v>
      </c>
      <c r="AA501" s="1" t="s">
        <v>707</v>
      </c>
      <c r="AB501" s="1" t="s">
        <v>707</v>
      </c>
      <c r="AC501" s="1" t="s">
        <v>4191</v>
      </c>
      <c r="AD501" s="1" t="s">
        <v>782</v>
      </c>
      <c r="AE501" s="1" t="s">
        <v>3982</v>
      </c>
      <c r="AF501" s="1" t="s">
        <v>276</v>
      </c>
      <c r="AG501" s="1" t="s">
        <v>196</v>
      </c>
      <c r="AH501" s="1" t="s">
        <v>77</v>
      </c>
      <c r="AI501" s="1" t="s">
        <v>3983</v>
      </c>
      <c r="AJ501" s="1" t="s">
        <v>276</v>
      </c>
      <c r="AK501" s="1" t="s">
        <v>196</v>
      </c>
      <c r="AL501" s="1" t="s">
        <v>15</v>
      </c>
      <c r="AM501" s="1">
        <v>400</v>
      </c>
      <c r="AN501" s="1">
        <v>400</v>
      </c>
      <c r="AO501" s="1">
        <v>400</v>
      </c>
      <c r="AP501" s="1">
        <v>400</v>
      </c>
      <c r="AQ501" s="1">
        <v>400</v>
      </c>
      <c r="AR501" s="228">
        <v>46181</v>
      </c>
      <c r="AS501" s="228">
        <v>46188</v>
      </c>
      <c r="AT501" s="228">
        <v>46184</v>
      </c>
      <c r="AU501" s="228">
        <v>46184</v>
      </c>
      <c r="AV501" s="1" t="s">
        <v>1558</v>
      </c>
      <c r="AW501" s="1" t="s">
        <v>196</v>
      </c>
      <c r="AX501" s="1" t="s">
        <v>196</v>
      </c>
      <c r="AY501" s="1" t="s">
        <v>710</v>
      </c>
      <c r="AZ501" s="1" t="s">
        <v>711</v>
      </c>
      <c r="BA501" s="1" t="s">
        <v>196</v>
      </c>
      <c r="BB501" s="228">
        <v>46188</v>
      </c>
      <c r="BC501" s="228">
        <v>46188</v>
      </c>
      <c r="BD501" s="1" t="s">
        <v>712</v>
      </c>
      <c r="BE501" s="228">
        <v>46184</v>
      </c>
      <c r="BF501" s="1" t="s">
        <v>712</v>
      </c>
      <c r="BG501" s="228">
        <v>46184</v>
      </c>
      <c r="BH501" s="1">
        <v>400</v>
      </c>
      <c r="BI501" s="1">
        <v>400</v>
      </c>
      <c r="BJ501" s="1" t="s">
        <v>1559</v>
      </c>
      <c r="BK501" s="1" t="s">
        <v>196</v>
      </c>
      <c r="BL501" s="1" t="s">
        <v>196</v>
      </c>
      <c r="BM501" s="1" t="s">
        <v>196</v>
      </c>
      <c r="BN501" s="1" t="s">
        <v>196</v>
      </c>
      <c r="BO501" s="1" t="s">
        <v>196</v>
      </c>
      <c r="BP501" s="1" t="s">
        <v>196</v>
      </c>
      <c r="BQ501" s="1" t="s">
        <v>196</v>
      </c>
      <c r="BR501" s="1" t="s">
        <v>196</v>
      </c>
      <c r="BS501" s="1" t="s">
        <v>196</v>
      </c>
      <c r="BT501" s="1" t="s">
        <v>3982</v>
      </c>
      <c r="BU501" s="1" t="s">
        <v>196</v>
      </c>
      <c r="BV501" s="1" t="s">
        <v>196</v>
      </c>
      <c r="BW501" s="1" t="s">
        <v>196</v>
      </c>
      <c r="BX501" s="1" t="s">
        <v>196</v>
      </c>
      <c r="BY501" s="1" t="s">
        <v>196</v>
      </c>
      <c r="BZ501" s="1" t="s">
        <v>196</v>
      </c>
      <c r="CA501" s="1" t="s">
        <v>196</v>
      </c>
      <c r="CB501" s="1" t="s">
        <v>196</v>
      </c>
      <c r="CC501" s="1" t="s">
        <v>196</v>
      </c>
      <c r="CD501" s="1" t="s">
        <v>1560</v>
      </c>
      <c r="CE501" s="1" t="s">
        <v>196</v>
      </c>
      <c r="CF501" s="1" t="s">
        <v>196</v>
      </c>
      <c r="CG501" s="1" t="s">
        <v>196</v>
      </c>
      <c r="CH501" s="1" t="s">
        <v>196</v>
      </c>
      <c r="CI501" s="1" t="s">
        <v>196</v>
      </c>
      <c r="CJ501" s="1" t="s">
        <v>196</v>
      </c>
      <c r="CK501" s="1" t="s">
        <v>196</v>
      </c>
      <c r="CL501" s="1" t="s">
        <v>196</v>
      </c>
      <c r="CM501" s="1" t="s">
        <v>196</v>
      </c>
      <c r="CN501" s="1" t="s">
        <v>3983</v>
      </c>
      <c r="CO501" s="1" t="s">
        <v>196</v>
      </c>
      <c r="CP501" s="1" t="s">
        <v>196</v>
      </c>
      <c r="CQ501" s="1" t="s">
        <v>196</v>
      </c>
      <c r="CR501" s="1" t="s">
        <v>196</v>
      </c>
      <c r="CS501" s="1" t="s">
        <v>196</v>
      </c>
      <c r="CT501" s="1" t="s">
        <v>196</v>
      </c>
      <c r="CU501" s="1" t="s">
        <v>196</v>
      </c>
      <c r="CV501" s="1" t="s">
        <v>196</v>
      </c>
      <c r="CW501" s="1" t="s">
        <v>196</v>
      </c>
      <c r="CX501" s="1" t="s">
        <v>3221</v>
      </c>
      <c r="CY501" s="1" t="s">
        <v>3222</v>
      </c>
      <c r="CZ501" s="1" t="s">
        <v>3222</v>
      </c>
      <c r="DA501" s="1" t="s">
        <v>3308</v>
      </c>
      <c r="DB501" s="1" t="s">
        <v>3800</v>
      </c>
      <c r="DC501" s="1" t="s">
        <v>707</v>
      </c>
      <c r="DD501" s="1" t="s">
        <v>707</v>
      </c>
      <c r="DE501" s="1" t="s">
        <v>707</v>
      </c>
      <c r="DF501" s="1" t="s">
        <v>713</v>
      </c>
      <c r="DG501" s="1" t="s">
        <v>714</v>
      </c>
    </row>
    <row r="502" spans="1:111">
      <c r="A502" s="232" t="s">
        <v>4537</v>
      </c>
      <c r="B502" s="1" t="s">
        <v>699</v>
      </c>
      <c r="C502" s="1" t="s">
        <v>700</v>
      </c>
      <c r="D502" s="1" t="s">
        <v>818</v>
      </c>
      <c r="E502" s="1" t="s">
        <v>819</v>
      </c>
      <c r="F502" s="1" t="s">
        <v>850</v>
      </c>
      <c r="G502" s="1" t="s">
        <v>470</v>
      </c>
      <c r="H502" s="228">
        <v>46184</v>
      </c>
      <c r="I502" s="1" t="s">
        <v>1991</v>
      </c>
      <c r="J502" s="1" t="s">
        <v>4077</v>
      </c>
      <c r="K502" s="1" t="s">
        <v>4195</v>
      </c>
      <c r="L502" s="1" t="s">
        <v>713</v>
      </c>
      <c r="M502" s="1" t="s">
        <v>714</v>
      </c>
      <c r="N502" s="1" t="s">
        <v>196</v>
      </c>
      <c r="O502" s="1" t="s">
        <v>196</v>
      </c>
      <c r="P502" s="1" t="s">
        <v>196</v>
      </c>
      <c r="Q502" s="1" t="s">
        <v>196</v>
      </c>
      <c r="R502" s="229">
        <v>0</v>
      </c>
      <c r="S502" s="229">
        <v>0.70833333333333337</v>
      </c>
      <c r="T502" s="1" t="s">
        <v>707</v>
      </c>
      <c r="U502" s="1" t="s">
        <v>196</v>
      </c>
      <c r="V502" s="1" t="s">
        <v>196</v>
      </c>
      <c r="W502" s="1" t="s">
        <v>196</v>
      </c>
      <c r="X502" s="1" t="s">
        <v>196</v>
      </c>
      <c r="Y502" s="1" t="s">
        <v>196</v>
      </c>
      <c r="Z502" s="1" t="s">
        <v>196</v>
      </c>
      <c r="AA502" s="1" t="s">
        <v>707</v>
      </c>
      <c r="AB502" s="1" t="s">
        <v>707</v>
      </c>
      <c r="AC502" s="1" t="s">
        <v>707</v>
      </c>
      <c r="AD502" s="1" t="s">
        <v>707</v>
      </c>
      <c r="AE502" s="1" t="s">
        <v>1054</v>
      </c>
      <c r="AF502" s="1" t="s">
        <v>196</v>
      </c>
      <c r="AG502" s="1" t="s">
        <v>152</v>
      </c>
      <c r="AH502" s="1" t="s">
        <v>196</v>
      </c>
      <c r="AI502" s="1" t="s">
        <v>1049</v>
      </c>
      <c r="AJ502" s="1" t="s">
        <v>196</v>
      </c>
      <c r="AK502" s="1" t="s">
        <v>152</v>
      </c>
      <c r="AL502" s="1" t="s">
        <v>196</v>
      </c>
      <c r="AM502" s="1">
        <v>475</v>
      </c>
      <c r="AN502" s="1">
        <v>500</v>
      </c>
      <c r="AO502" s="1">
        <v>500</v>
      </c>
      <c r="AP502" s="1">
        <v>500</v>
      </c>
      <c r="AQ502" s="1">
        <v>500</v>
      </c>
      <c r="AR502" s="228">
        <v>46183</v>
      </c>
      <c r="AS502" s="228">
        <v>46188</v>
      </c>
      <c r="AT502" s="228">
        <v>46184</v>
      </c>
      <c r="AU502" s="228">
        <v>46184</v>
      </c>
      <c r="AV502" s="1" t="s">
        <v>829</v>
      </c>
      <c r="AW502" s="1" t="s">
        <v>196</v>
      </c>
      <c r="AX502" s="1" t="s">
        <v>196</v>
      </c>
      <c r="AY502" s="1" t="s">
        <v>764</v>
      </c>
      <c r="AZ502" s="1" t="s">
        <v>765</v>
      </c>
      <c r="BA502" s="1" t="s">
        <v>196</v>
      </c>
      <c r="BB502" s="228">
        <v>46188</v>
      </c>
      <c r="BC502" s="228">
        <v>46188</v>
      </c>
      <c r="BD502" s="1" t="s">
        <v>712</v>
      </c>
      <c r="BE502" s="228">
        <v>46184</v>
      </c>
      <c r="BF502" s="1" t="s">
        <v>712</v>
      </c>
      <c r="BG502" s="228">
        <v>46184</v>
      </c>
      <c r="BH502" s="1">
        <v>500</v>
      </c>
      <c r="BI502" s="1">
        <v>500</v>
      </c>
      <c r="BJ502" s="1" t="s">
        <v>1055</v>
      </c>
      <c r="BK502" s="1" t="s">
        <v>196</v>
      </c>
      <c r="BL502" s="1" t="s">
        <v>196</v>
      </c>
      <c r="BM502" s="1" t="s">
        <v>196</v>
      </c>
      <c r="BN502" s="1" t="s">
        <v>196</v>
      </c>
      <c r="BO502" s="1" t="s">
        <v>196</v>
      </c>
      <c r="BP502" s="1" t="s">
        <v>196</v>
      </c>
      <c r="BQ502" s="1" t="s">
        <v>196</v>
      </c>
      <c r="BR502" s="1" t="s">
        <v>196</v>
      </c>
      <c r="BS502" s="1" t="s">
        <v>196</v>
      </c>
      <c r="BT502" s="1" t="s">
        <v>1054</v>
      </c>
      <c r="BU502" s="1" t="s">
        <v>196</v>
      </c>
      <c r="BV502" s="1" t="s">
        <v>196</v>
      </c>
      <c r="BW502" s="1" t="s">
        <v>196</v>
      </c>
      <c r="BX502" s="1" t="s">
        <v>196</v>
      </c>
      <c r="BY502" s="1" t="s">
        <v>196</v>
      </c>
      <c r="BZ502" s="1" t="s">
        <v>196</v>
      </c>
      <c r="CA502" s="1" t="s">
        <v>196</v>
      </c>
      <c r="CB502" s="1" t="s">
        <v>196</v>
      </c>
      <c r="CC502" s="1" t="s">
        <v>196</v>
      </c>
      <c r="CD502" s="1" t="s">
        <v>1050</v>
      </c>
      <c r="CE502" s="1" t="s">
        <v>196</v>
      </c>
      <c r="CF502" s="1" t="s">
        <v>196</v>
      </c>
      <c r="CG502" s="1" t="s">
        <v>196</v>
      </c>
      <c r="CH502" s="1" t="s">
        <v>196</v>
      </c>
      <c r="CI502" s="1" t="s">
        <v>196</v>
      </c>
      <c r="CJ502" s="1" t="s">
        <v>196</v>
      </c>
      <c r="CK502" s="1" t="s">
        <v>196</v>
      </c>
      <c r="CL502" s="1" t="s">
        <v>196</v>
      </c>
      <c r="CM502" s="1" t="s">
        <v>196</v>
      </c>
      <c r="CN502" s="1" t="s">
        <v>1049</v>
      </c>
      <c r="CO502" s="1" t="s">
        <v>196</v>
      </c>
      <c r="CP502" s="1" t="s">
        <v>196</v>
      </c>
      <c r="CQ502" s="1" t="s">
        <v>196</v>
      </c>
      <c r="CR502" s="1" t="s">
        <v>196</v>
      </c>
      <c r="CS502" s="1" t="s">
        <v>196</v>
      </c>
      <c r="CT502" s="1" t="s">
        <v>196</v>
      </c>
      <c r="CU502" s="1" t="s">
        <v>196</v>
      </c>
      <c r="CV502" s="1" t="s">
        <v>196</v>
      </c>
      <c r="CW502" s="1" t="s">
        <v>196</v>
      </c>
      <c r="CX502" s="1" t="s">
        <v>3221</v>
      </c>
      <c r="CY502" s="1" t="s">
        <v>3222</v>
      </c>
      <c r="CZ502" s="1" t="s">
        <v>3222</v>
      </c>
      <c r="DA502" s="1" t="s">
        <v>3224</v>
      </c>
      <c r="DB502" s="1" t="s">
        <v>3224</v>
      </c>
      <c r="DC502" s="1" t="s">
        <v>707</v>
      </c>
      <c r="DD502" s="1" t="s">
        <v>707</v>
      </c>
      <c r="DE502" s="1" t="s">
        <v>707</v>
      </c>
      <c r="DF502" s="1" t="s">
        <v>713</v>
      </c>
      <c r="DG502" s="1" t="s">
        <v>714</v>
      </c>
    </row>
    <row r="503" spans="1:111">
      <c r="A503" s="232" t="s">
        <v>4537</v>
      </c>
      <c r="B503" s="1" t="s">
        <v>699</v>
      </c>
      <c r="C503" s="1" t="s">
        <v>700</v>
      </c>
      <c r="D503" s="1" t="s">
        <v>818</v>
      </c>
      <c r="E503" s="1" t="s">
        <v>819</v>
      </c>
      <c r="F503" s="1" t="s">
        <v>850</v>
      </c>
      <c r="G503" s="1" t="s">
        <v>470</v>
      </c>
      <c r="H503" s="228">
        <v>46184</v>
      </c>
      <c r="I503" s="1" t="s">
        <v>1994</v>
      </c>
      <c r="J503" s="1" t="s">
        <v>4080</v>
      </c>
      <c r="K503" s="1" t="s">
        <v>4196</v>
      </c>
      <c r="L503" s="1" t="s">
        <v>796</v>
      </c>
      <c r="M503" s="1" t="s">
        <v>797</v>
      </c>
      <c r="N503" s="1" t="s">
        <v>196</v>
      </c>
      <c r="O503" s="1" t="s">
        <v>196</v>
      </c>
      <c r="P503" s="1" t="s">
        <v>196</v>
      </c>
      <c r="Q503" s="1" t="s">
        <v>196</v>
      </c>
      <c r="R503" s="229">
        <v>0</v>
      </c>
      <c r="S503" s="229">
        <v>0.70833333333333337</v>
      </c>
      <c r="T503" s="1" t="s">
        <v>707</v>
      </c>
      <c r="U503" s="1" t="s">
        <v>196</v>
      </c>
      <c r="V503" s="1" t="s">
        <v>196</v>
      </c>
      <c r="W503" s="1" t="s">
        <v>196</v>
      </c>
      <c r="X503" s="1" t="s">
        <v>196</v>
      </c>
      <c r="Y503" s="1" t="s">
        <v>196</v>
      </c>
      <c r="Z503" s="1" t="s">
        <v>196</v>
      </c>
      <c r="AA503" s="1" t="s">
        <v>707</v>
      </c>
      <c r="AB503" s="1" t="s">
        <v>707</v>
      </c>
      <c r="AC503" s="1" t="s">
        <v>707</v>
      </c>
      <c r="AD503" s="1" t="s">
        <v>707</v>
      </c>
      <c r="AE503" s="1" t="s">
        <v>117</v>
      </c>
      <c r="AF503" s="1" t="s">
        <v>196</v>
      </c>
      <c r="AG503" s="1" t="s">
        <v>196</v>
      </c>
      <c r="AH503" s="1" t="s">
        <v>196</v>
      </c>
      <c r="AI503" s="1" t="s">
        <v>120</v>
      </c>
      <c r="AJ503" s="1" t="s">
        <v>196</v>
      </c>
      <c r="AK503" s="1" t="s">
        <v>196</v>
      </c>
      <c r="AL503" s="1" t="s">
        <v>196</v>
      </c>
      <c r="AM503" s="1">
        <v>950</v>
      </c>
      <c r="AN503" s="1">
        <v>1000</v>
      </c>
      <c r="AO503" s="1">
        <v>800</v>
      </c>
      <c r="AP503" s="1">
        <v>800</v>
      </c>
      <c r="AQ503" s="1">
        <v>800</v>
      </c>
      <c r="AR503" s="228">
        <v>46183</v>
      </c>
      <c r="AS503" s="228">
        <v>46195</v>
      </c>
      <c r="AT503" s="228">
        <v>46184</v>
      </c>
      <c r="AU503" s="228">
        <v>46185</v>
      </c>
      <c r="AV503" s="1" t="s">
        <v>829</v>
      </c>
      <c r="AW503" s="1" t="s">
        <v>196</v>
      </c>
      <c r="AX503" s="1" t="s">
        <v>196</v>
      </c>
      <c r="AY503" s="1" t="s">
        <v>764</v>
      </c>
      <c r="AZ503" s="1" t="s">
        <v>765</v>
      </c>
      <c r="BA503" s="1" t="s">
        <v>196</v>
      </c>
      <c r="BB503" s="228">
        <v>46195</v>
      </c>
      <c r="BC503" s="228">
        <v>46195</v>
      </c>
      <c r="BD503" s="1" t="s">
        <v>712</v>
      </c>
      <c r="BE503" s="228">
        <v>46185</v>
      </c>
      <c r="BF503" s="1" t="s">
        <v>712</v>
      </c>
      <c r="BG503" s="228">
        <v>46185</v>
      </c>
      <c r="BH503" s="1">
        <v>1000</v>
      </c>
      <c r="BI503" s="1">
        <v>1000</v>
      </c>
      <c r="BJ503" s="1" t="s">
        <v>947</v>
      </c>
      <c r="BK503" s="1" t="s">
        <v>196</v>
      </c>
      <c r="BL503" s="1" t="s">
        <v>196</v>
      </c>
      <c r="BM503" s="1" t="s">
        <v>196</v>
      </c>
      <c r="BN503" s="1" t="s">
        <v>196</v>
      </c>
      <c r="BO503" s="1" t="s">
        <v>196</v>
      </c>
      <c r="BP503" s="1" t="s">
        <v>196</v>
      </c>
      <c r="BQ503" s="1" t="s">
        <v>196</v>
      </c>
      <c r="BR503" s="1" t="s">
        <v>196</v>
      </c>
      <c r="BS503" s="1" t="s">
        <v>196</v>
      </c>
      <c r="BT503" s="1" t="s">
        <v>117</v>
      </c>
      <c r="BU503" s="1" t="s">
        <v>196</v>
      </c>
      <c r="BV503" s="1" t="s">
        <v>196</v>
      </c>
      <c r="BW503" s="1" t="s">
        <v>196</v>
      </c>
      <c r="BX503" s="1" t="s">
        <v>196</v>
      </c>
      <c r="BY503" s="1" t="s">
        <v>196</v>
      </c>
      <c r="BZ503" s="1" t="s">
        <v>196</v>
      </c>
      <c r="CA503" s="1" t="s">
        <v>196</v>
      </c>
      <c r="CB503" s="1" t="s">
        <v>196</v>
      </c>
      <c r="CC503" s="1" t="s">
        <v>196</v>
      </c>
      <c r="CD503" s="1" t="s">
        <v>830</v>
      </c>
      <c r="CE503" s="1" t="s">
        <v>196</v>
      </c>
      <c r="CF503" s="1" t="s">
        <v>196</v>
      </c>
      <c r="CG503" s="1" t="s">
        <v>196</v>
      </c>
      <c r="CH503" s="1" t="s">
        <v>196</v>
      </c>
      <c r="CI503" s="1" t="s">
        <v>196</v>
      </c>
      <c r="CJ503" s="1" t="s">
        <v>196</v>
      </c>
      <c r="CK503" s="1" t="s">
        <v>196</v>
      </c>
      <c r="CL503" s="1" t="s">
        <v>196</v>
      </c>
      <c r="CM503" s="1" t="s">
        <v>196</v>
      </c>
      <c r="CN503" s="1" t="s">
        <v>120</v>
      </c>
      <c r="CO503" s="1" t="s">
        <v>196</v>
      </c>
      <c r="CP503" s="1" t="s">
        <v>196</v>
      </c>
      <c r="CQ503" s="1" t="s">
        <v>196</v>
      </c>
      <c r="CR503" s="1" t="s">
        <v>196</v>
      </c>
      <c r="CS503" s="1" t="s">
        <v>196</v>
      </c>
      <c r="CT503" s="1" t="s">
        <v>196</v>
      </c>
      <c r="CU503" s="1" t="s">
        <v>196</v>
      </c>
      <c r="CV503" s="1" t="s">
        <v>196</v>
      </c>
      <c r="CW503" s="1" t="s">
        <v>196</v>
      </c>
      <c r="CX503" s="1" t="s">
        <v>3221</v>
      </c>
      <c r="CY503" s="1" t="s">
        <v>3222</v>
      </c>
      <c r="CZ503" s="1" t="s">
        <v>3222</v>
      </c>
      <c r="DA503" s="1" t="s">
        <v>3224</v>
      </c>
      <c r="DB503" s="1" t="s">
        <v>3224</v>
      </c>
      <c r="DC503" s="1" t="s">
        <v>707</v>
      </c>
      <c r="DD503" s="1" t="s">
        <v>707</v>
      </c>
      <c r="DE503" s="1" t="s">
        <v>707</v>
      </c>
      <c r="DF503" s="1" t="s">
        <v>796</v>
      </c>
      <c r="DG503" s="1" t="s">
        <v>797</v>
      </c>
    </row>
    <row r="504" spans="1:111">
      <c r="A504" s="232" t="s">
        <v>4537</v>
      </c>
      <c r="B504" s="1" t="s">
        <v>699</v>
      </c>
      <c r="C504" s="1" t="s">
        <v>700</v>
      </c>
      <c r="D504" s="1" t="s">
        <v>851</v>
      </c>
      <c r="E504" s="1" t="s">
        <v>852</v>
      </c>
      <c r="F504" s="1" t="s">
        <v>855</v>
      </c>
      <c r="G504" s="1" t="s">
        <v>39</v>
      </c>
      <c r="H504" s="228">
        <v>46184</v>
      </c>
      <c r="I504" s="1" t="s">
        <v>1991</v>
      </c>
      <c r="J504" s="1" t="s">
        <v>4077</v>
      </c>
      <c r="K504" s="1" t="s">
        <v>4226</v>
      </c>
      <c r="L504" s="1" t="s">
        <v>796</v>
      </c>
      <c r="M504" s="1" t="s">
        <v>797</v>
      </c>
      <c r="N504" s="1" t="s">
        <v>713</v>
      </c>
      <c r="O504" s="1" t="s">
        <v>714</v>
      </c>
      <c r="P504" s="1" t="s">
        <v>196</v>
      </c>
      <c r="Q504" s="1" t="s">
        <v>196</v>
      </c>
      <c r="R504" s="229">
        <v>0</v>
      </c>
      <c r="S504" s="229">
        <v>0.42430555555555555</v>
      </c>
      <c r="T504" s="1" t="s">
        <v>707</v>
      </c>
      <c r="U504" s="1" t="s">
        <v>196</v>
      </c>
      <c r="V504" s="1" t="s">
        <v>196</v>
      </c>
      <c r="W504" s="1" t="s">
        <v>196</v>
      </c>
      <c r="X504" s="1" t="s">
        <v>196</v>
      </c>
      <c r="Y504" s="1" t="s">
        <v>196</v>
      </c>
      <c r="Z504" s="1" t="s">
        <v>196</v>
      </c>
      <c r="AA504" s="1" t="s">
        <v>707</v>
      </c>
      <c r="AB504" s="1" t="s">
        <v>707</v>
      </c>
      <c r="AC504" s="1" t="s">
        <v>2077</v>
      </c>
      <c r="AD504" s="1" t="s">
        <v>769</v>
      </c>
      <c r="AE504" s="1" t="s">
        <v>1054</v>
      </c>
      <c r="AF504" s="1" t="s">
        <v>196</v>
      </c>
      <c r="AG504" s="1" t="s">
        <v>152</v>
      </c>
      <c r="AH504" s="1" t="s">
        <v>196</v>
      </c>
      <c r="AI504" s="1" t="s">
        <v>1049</v>
      </c>
      <c r="AJ504" s="1" t="s">
        <v>196</v>
      </c>
      <c r="AK504" s="1" t="s">
        <v>152</v>
      </c>
      <c r="AL504" s="1" t="s">
        <v>196</v>
      </c>
      <c r="AM504" s="1">
        <v>475</v>
      </c>
      <c r="AN504" s="1">
        <v>500</v>
      </c>
      <c r="AO504" s="1">
        <v>500</v>
      </c>
      <c r="AP504" s="1">
        <v>500</v>
      </c>
      <c r="AQ504" s="1">
        <v>475</v>
      </c>
      <c r="AR504" s="228">
        <v>46183</v>
      </c>
      <c r="AS504" s="228">
        <v>46188</v>
      </c>
      <c r="AT504" s="228">
        <v>46184</v>
      </c>
      <c r="AU504" s="228">
        <v>46184</v>
      </c>
      <c r="AV504" s="1" t="s">
        <v>829</v>
      </c>
      <c r="AW504" s="1" t="s">
        <v>196</v>
      </c>
      <c r="AX504" s="1" t="s">
        <v>196</v>
      </c>
      <c r="AY504" s="1" t="s">
        <v>764</v>
      </c>
      <c r="AZ504" s="1" t="s">
        <v>765</v>
      </c>
      <c r="BA504" s="1" t="s">
        <v>196</v>
      </c>
      <c r="BB504" s="228">
        <v>46188</v>
      </c>
      <c r="BC504" s="228">
        <v>46188</v>
      </c>
      <c r="BD504" s="1" t="s">
        <v>712</v>
      </c>
      <c r="BE504" s="228">
        <v>46184</v>
      </c>
      <c r="BF504" s="1" t="s">
        <v>712</v>
      </c>
      <c r="BG504" s="228">
        <v>46184</v>
      </c>
      <c r="BH504" s="1">
        <v>500</v>
      </c>
      <c r="BI504" s="1">
        <v>475</v>
      </c>
      <c r="BJ504" s="1" t="s">
        <v>1055</v>
      </c>
      <c r="BK504" s="1" t="s">
        <v>196</v>
      </c>
      <c r="BL504" s="1" t="s">
        <v>196</v>
      </c>
      <c r="BM504" s="1" t="s">
        <v>196</v>
      </c>
      <c r="BN504" s="1" t="s">
        <v>196</v>
      </c>
      <c r="BO504" s="1" t="s">
        <v>196</v>
      </c>
      <c r="BP504" s="1" t="s">
        <v>196</v>
      </c>
      <c r="BQ504" s="1" t="s">
        <v>196</v>
      </c>
      <c r="BR504" s="1" t="s">
        <v>196</v>
      </c>
      <c r="BS504" s="1" t="s">
        <v>196</v>
      </c>
      <c r="BT504" s="1" t="s">
        <v>1054</v>
      </c>
      <c r="BU504" s="1" t="s">
        <v>196</v>
      </c>
      <c r="BV504" s="1" t="s">
        <v>196</v>
      </c>
      <c r="BW504" s="1" t="s">
        <v>196</v>
      </c>
      <c r="BX504" s="1" t="s">
        <v>196</v>
      </c>
      <c r="BY504" s="1" t="s">
        <v>196</v>
      </c>
      <c r="BZ504" s="1" t="s">
        <v>196</v>
      </c>
      <c r="CA504" s="1" t="s">
        <v>196</v>
      </c>
      <c r="CB504" s="1" t="s">
        <v>196</v>
      </c>
      <c r="CC504" s="1" t="s">
        <v>196</v>
      </c>
      <c r="CD504" s="1" t="s">
        <v>1050</v>
      </c>
      <c r="CE504" s="1" t="s">
        <v>196</v>
      </c>
      <c r="CF504" s="1" t="s">
        <v>196</v>
      </c>
      <c r="CG504" s="1" t="s">
        <v>196</v>
      </c>
      <c r="CH504" s="1" t="s">
        <v>196</v>
      </c>
      <c r="CI504" s="1" t="s">
        <v>196</v>
      </c>
      <c r="CJ504" s="1" t="s">
        <v>196</v>
      </c>
      <c r="CK504" s="1" t="s">
        <v>196</v>
      </c>
      <c r="CL504" s="1" t="s">
        <v>196</v>
      </c>
      <c r="CM504" s="1" t="s">
        <v>196</v>
      </c>
      <c r="CN504" s="1" t="s">
        <v>1049</v>
      </c>
      <c r="CO504" s="1" t="s">
        <v>196</v>
      </c>
      <c r="CP504" s="1" t="s">
        <v>196</v>
      </c>
      <c r="CQ504" s="1" t="s">
        <v>196</v>
      </c>
      <c r="CR504" s="1" t="s">
        <v>196</v>
      </c>
      <c r="CS504" s="1" t="s">
        <v>196</v>
      </c>
      <c r="CT504" s="1" t="s">
        <v>196</v>
      </c>
      <c r="CU504" s="1" t="s">
        <v>196</v>
      </c>
      <c r="CV504" s="1" t="s">
        <v>196</v>
      </c>
      <c r="CW504" s="1" t="s">
        <v>196</v>
      </c>
      <c r="CX504" s="1" t="s">
        <v>3221</v>
      </c>
      <c r="CY504" s="1" t="s">
        <v>3222</v>
      </c>
      <c r="CZ504" s="1" t="s">
        <v>3222</v>
      </c>
      <c r="DA504" s="1" t="s">
        <v>4227</v>
      </c>
      <c r="DB504" s="1" t="s">
        <v>4228</v>
      </c>
      <c r="DC504" s="1" t="s">
        <v>707</v>
      </c>
      <c r="DD504" s="1" t="s">
        <v>707</v>
      </c>
      <c r="DE504" s="1" t="s">
        <v>707</v>
      </c>
      <c r="DF504" s="1" t="s">
        <v>796</v>
      </c>
      <c r="DG504" s="1" t="s">
        <v>797</v>
      </c>
    </row>
    <row r="505" spans="1:111">
      <c r="A505" s="232" t="s">
        <v>4537</v>
      </c>
      <c r="B505" s="1" t="s">
        <v>699</v>
      </c>
      <c r="C505" s="1" t="s">
        <v>700</v>
      </c>
      <c r="D505" s="1" t="s">
        <v>851</v>
      </c>
      <c r="E505" s="1" t="s">
        <v>852</v>
      </c>
      <c r="F505" s="1" t="s">
        <v>855</v>
      </c>
      <c r="G505" s="1" t="s">
        <v>39</v>
      </c>
      <c r="H505" s="228">
        <v>46184</v>
      </c>
      <c r="I505" s="1" t="s">
        <v>1994</v>
      </c>
      <c r="J505" s="1" t="s">
        <v>4080</v>
      </c>
      <c r="K505" s="1" t="s">
        <v>4229</v>
      </c>
      <c r="L505" s="1" t="s">
        <v>796</v>
      </c>
      <c r="M505" s="1" t="s">
        <v>797</v>
      </c>
      <c r="N505" s="1" t="s">
        <v>713</v>
      </c>
      <c r="O505" s="1" t="s">
        <v>714</v>
      </c>
      <c r="P505" s="1" t="s">
        <v>196</v>
      </c>
      <c r="Q505" s="1" t="s">
        <v>196</v>
      </c>
      <c r="R505" s="229">
        <v>0</v>
      </c>
      <c r="S505" s="229">
        <v>0.40833333333333333</v>
      </c>
      <c r="T505" s="1" t="s">
        <v>707</v>
      </c>
      <c r="U505" s="1" t="s">
        <v>196</v>
      </c>
      <c r="V505" s="1" t="s">
        <v>196</v>
      </c>
      <c r="W505" s="1" t="s">
        <v>196</v>
      </c>
      <c r="X505" s="1" t="s">
        <v>196</v>
      </c>
      <c r="Y505" s="1" t="s">
        <v>196</v>
      </c>
      <c r="Z505" s="1" t="s">
        <v>196</v>
      </c>
      <c r="AA505" s="1" t="s">
        <v>726</v>
      </c>
      <c r="AB505" s="1" t="s">
        <v>707</v>
      </c>
      <c r="AC505" s="1" t="s">
        <v>4230</v>
      </c>
      <c r="AD505" s="1" t="s">
        <v>4231</v>
      </c>
      <c r="AE505" s="1" t="s">
        <v>117</v>
      </c>
      <c r="AF505" s="1" t="s">
        <v>196</v>
      </c>
      <c r="AG505" s="1" t="s">
        <v>196</v>
      </c>
      <c r="AH505" s="1" t="s">
        <v>196</v>
      </c>
      <c r="AI505" s="1" t="s">
        <v>120</v>
      </c>
      <c r="AJ505" s="1" t="s">
        <v>196</v>
      </c>
      <c r="AK505" s="1" t="s">
        <v>196</v>
      </c>
      <c r="AL505" s="1" t="s">
        <v>196</v>
      </c>
      <c r="AM505" s="1">
        <v>950</v>
      </c>
      <c r="AN505" s="1">
        <v>1000</v>
      </c>
      <c r="AO505" s="1">
        <v>1000</v>
      </c>
      <c r="AP505" s="1">
        <v>1000</v>
      </c>
      <c r="AQ505" s="1">
        <v>950</v>
      </c>
      <c r="AR505" s="228">
        <v>46183</v>
      </c>
      <c r="AS505" s="228">
        <v>46195</v>
      </c>
      <c r="AT505" s="228">
        <v>46184</v>
      </c>
      <c r="AU505" s="228">
        <v>46184</v>
      </c>
      <c r="AV505" s="1" t="s">
        <v>829</v>
      </c>
      <c r="AW505" s="1" t="s">
        <v>196</v>
      </c>
      <c r="AX505" s="1" t="s">
        <v>196</v>
      </c>
      <c r="AY505" s="1" t="s">
        <v>764</v>
      </c>
      <c r="AZ505" s="1" t="s">
        <v>765</v>
      </c>
      <c r="BA505" s="1" t="s">
        <v>196</v>
      </c>
      <c r="BB505" s="228">
        <v>46195</v>
      </c>
      <c r="BC505" s="228">
        <v>46195</v>
      </c>
      <c r="BD505" s="1" t="s">
        <v>712</v>
      </c>
      <c r="BE505" s="228">
        <v>46184</v>
      </c>
      <c r="BF505" s="1" t="s">
        <v>712</v>
      </c>
      <c r="BG505" s="228">
        <v>46185</v>
      </c>
      <c r="BH505" s="1">
        <v>1000</v>
      </c>
      <c r="BI505" s="1">
        <v>950</v>
      </c>
      <c r="BJ505" s="1" t="s">
        <v>947</v>
      </c>
      <c r="BK505" s="1" t="s">
        <v>196</v>
      </c>
      <c r="BL505" s="1" t="s">
        <v>196</v>
      </c>
      <c r="BM505" s="1" t="s">
        <v>196</v>
      </c>
      <c r="BN505" s="1" t="s">
        <v>196</v>
      </c>
      <c r="BO505" s="1" t="s">
        <v>196</v>
      </c>
      <c r="BP505" s="1" t="s">
        <v>196</v>
      </c>
      <c r="BQ505" s="1" t="s">
        <v>196</v>
      </c>
      <c r="BR505" s="1" t="s">
        <v>196</v>
      </c>
      <c r="BS505" s="1" t="s">
        <v>196</v>
      </c>
      <c r="BT505" s="1" t="s">
        <v>117</v>
      </c>
      <c r="BU505" s="1" t="s">
        <v>196</v>
      </c>
      <c r="BV505" s="1" t="s">
        <v>196</v>
      </c>
      <c r="BW505" s="1" t="s">
        <v>196</v>
      </c>
      <c r="BX505" s="1" t="s">
        <v>196</v>
      </c>
      <c r="BY505" s="1" t="s">
        <v>196</v>
      </c>
      <c r="BZ505" s="1" t="s">
        <v>196</v>
      </c>
      <c r="CA505" s="1" t="s">
        <v>196</v>
      </c>
      <c r="CB505" s="1" t="s">
        <v>196</v>
      </c>
      <c r="CC505" s="1" t="s">
        <v>196</v>
      </c>
      <c r="CD505" s="1" t="s">
        <v>830</v>
      </c>
      <c r="CE505" s="1" t="s">
        <v>196</v>
      </c>
      <c r="CF505" s="1" t="s">
        <v>196</v>
      </c>
      <c r="CG505" s="1" t="s">
        <v>196</v>
      </c>
      <c r="CH505" s="1" t="s">
        <v>196</v>
      </c>
      <c r="CI505" s="1" t="s">
        <v>196</v>
      </c>
      <c r="CJ505" s="1" t="s">
        <v>196</v>
      </c>
      <c r="CK505" s="1" t="s">
        <v>196</v>
      </c>
      <c r="CL505" s="1" t="s">
        <v>196</v>
      </c>
      <c r="CM505" s="1" t="s">
        <v>196</v>
      </c>
      <c r="CN505" s="1" t="s">
        <v>120</v>
      </c>
      <c r="CO505" s="1" t="s">
        <v>196</v>
      </c>
      <c r="CP505" s="1" t="s">
        <v>196</v>
      </c>
      <c r="CQ505" s="1" t="s">
        <v>196</v>
      </c>
      <c r="CR505" s="1" t="s">
        <v>196</v>
      </c>
      <c r="CS505" s="1" t="s">
        <v>196</v>
      </c>
      <c r="CT505" s="1" t="s">
        <v>196</v>
      </c>
      <c r="CU505" s="1" t="s">
        <v>196</v>
      </c>
      <c r="CV505" s="1" t="s">
        <v>196</v>
      </c>
      <c r="CW505" s="1" t="s">
        <v>196</v>
      </c>
      <c r="CX505" s="1" t="s">
        <v>3221</v>
      </c>
      <c r="CY505" s="1" t="s">
        <v>3222</v>
      </c>
      <c r="CZ505" s="1" t="s">
        <v>3222</v>
      </c>
      <c r="DA505" s="1" t="s">
        <v>3225</v>
      </c>
      <c r="DB505" s="1" t="s">
        <v>4227</v>
      </c>
      <c r="DC505" s="1" t="s">
        <v>707</v>
      </c>
      <c r="DD505" s="1" t="s">
        <v>726</v>
      </c>
      <c r="DE505" s="1" t="s">
        <v>707</v>
      </c>
      <c r="DF505" s="1" t="s">
        <v>796</v>
      </c>
      <c r="DG505" s="1" t="s">
        <v>797</v>
      </c>
    </row>
    <row r="506" spans="1:111">
      <c r="A506" s="232" t="s">
        <v>4537</v>
      </c>
      <c r="B506" s="1" t="s">
        <v>699</v>
      </c>
      <c r="C506" s="1" t="s">
        <v>700</v>
      </c>
      <c r="D506" s="1" t="s">
        <v>701</v>
      </c>
      <c r="E506" s="1" t="s">
        <v>702</v>
      </c>
      <c r="F506" s="1" t="s">
        <v>703</v>
      </c>
      <c r="G506" s="1" t="s">
        <v>704</v>
      </c>
      <c r="H506" s="228">
        <v>46183</v>
      </c>
      <c r="I506" s="1" t="s">
        <v>1898</v>
      </c>
      <c r="J506" s="1" t="s">
        <v>3871</v>
      </c>
      <c r="K506" s="1" t="s">
        <v>3873</v>
      </c>
      <c r="L506" s="1" t="s">
        <v>716</v>
      </c>
      <c r="M506" s="1" t="s">
        <v>717</v>
      </c>
      <c r="N506" s="1" t="s">
        <v>705</v>
      </c>
      <c r="O506" s="1" t="s">
        <v>706</v>
      </c>
      <c r="P506" s="1" t="s">
        <v>196</v>
      </c>
      <c r="Q506" s="1" t="s">
        <v>196</v>
      </c>
      <c r="R506" s="229">
        <v>0</v>
      </c>
      <c r="S506" s="229">
        <v>0.67152777777777772</v>
      </c>
      <c r="T506" s="1" t="s">
        <v>707</v>
      </c>
      <c r="U506" s="1" t="s">
        <v>196</v>
      </c>
      <c r="V506" s="1" t="s">
        <v>196</v>
      </c>
      <c r="W506" s="1" t="s">
        <v>196</v>
      </c>
      <c r="X506" s="1" t="s">
        <v>196</v>
      </c>
      <c r="Y506" s="1" t="s">
        <v>196</v>
      </c>
      <c r="Z506" s="1" t="s">
        <v>196</v>
      </c>
      <c r="AA506" s="1" t="s">
        <v>721</v>
      </c>
      <c r="AB506" s="1" t="s">
        <v>708</v>
      </c>
      <c r="AC506" s="1" t="s">
        <v>3874</v>
      </c>
      <c r="AD506" s="1" t="s">
        <v>3875</v>
      </c>
      <c r="AE506" s="1" t="s">
        <v>3805</v>
      </c>
      <c r="AF506" s="1" t="s">
        <v>276</v>
      </c>
      <c r="AG506" s="1" t="s">
        <v>196</v>
      </c>
      <c r="AH506" s="1" t="s">
        <v>78</v>
      </c>
      <c r="AI506" s="1" t="s">
        <v>3806</v>
      </c>
      <c r="AJ506" s="1" t="s">
        <v>276</v>
      </c>
      <c r="AK506" s="1" t="s">
        <v>196</v>
      </c>
      <c r="AL506" s="1" t="s">
        <v>14</v>
      </c>
      <c r="AM506" s="1">
        <v>16200</v>
      </c>
      <c r="AN506" s="1">
        <v>8100</v>
      </c>
      <c r="AO506" s="1">
        <v>7200</v>
      </c>
      <c r="AP506" s="1">
        <v>7200</v>
      </c>
      <c r="AQ506" s="1">
        <v>14400</v>
      </c>
      <c r="AR506" s="228">
        <v>46182</v>
      </c>
      <c r="AS506" s="228">
        <v>46188</v>
      </c>
      <c r="AT506" s="228">
        <v>46182</v>
      </c>
      <c r="AU506" s="228">
        <v>46183</v>
      </c>
      <c r="AV506" s="1" t="s">
        <v>704</v>
      </c>
      <c r="AW506" s="1" t="s">
        <v>196</v>
      </c>
      <c r="AX506" s="1" t="s">
        <v>196</v>
      </c>
      <c r="AY506" s="1" t="s">
        <v>710</v>
      </c>
      <c r="AZ506" s="1" t="s">
        <v>711</v>
      </c>
      <c r="BA506" s="1" t="s">
        <v>196</v>
      </c>
      <c r="BB506" s="228">
        <v>46188</v>
      </c>
      <c r="BC506" s="228">
        <v>46188</v>
      </c>
      <c r="BD506" s="1" t="s">
        <v>712</v>
      </c>
      <c r="BE506" s="228">
        <v>46183</v>
      </c>
      <c r="BF506" s="1" t="s">
        <v>712</v>
      </c>
      <c r="BG506" s="228">
        <v>46183</v>
      </c>
      <c r="BH506" s="1">
        <v>8100</v>
      </c>
      <c r="BI506" s="1">
        <v>16200</v>
      </c>
      <c r="BJ506" s="1" t="s">
        <v>738</v>
      </c>
      <c r="BK506" s="1" t="s">
        <v>196</v>
      </c>
      <c r="BL506" s="1" t="s">
        <v>196</v>
      </c>
      <c r="BM506" s="1" t="s">
        <v>196</v>
      </c>
      <c r="BN506" s="1" t="s">
        <v>196</v>
      </c>
      <c r="BO506" s="1" t="s">
        <v>196</v>
      </c>
      <c r="BP506" s="1" t="s">
        <v>196</v>
      </c>
      <c r="BQ506" s="1" t="s">
        <v>196</v>
      </c>
      <c r="BR506" s="1" t="s">
        <v>196</v>
      </c>
      <c r="BS506" s="1" t="s">
        <v>196</v>
      </c>
      <c r="BT506" s="1" t="s">
        <v>3805</v>
      </c>
      <c r="BU506" s="1" t="s">
        <v>196</v>
      </c>
      <c r="BV506" s="1" t="s">
        <v>196</v>
      </c>
      <c r="BW506" s="1" t="s">
        <v>196</v>
      </c>
      <c r="BX506" s="1" t="s">
        <v>196</v>
      </c>
      <c r="BY506" s="1" t="s">
        <v>196</v>
      </c>
      <c r="BZ506" s="1" t="s">
        <v>196</v>
      </c>
      <c r="CA506" s="1" t="s">
        <v>196</v>
      </c>
      <c r="CB506" s="1" t="s">
        <v>196</v>
      </c>
      <c r="CC506" s="1" t="s">
        <v>196</v>
      </c>
      <c r="CD506" s="1" t="s">
        <v>739</v>
      </c>
      <c r="CE506" s="1" t="s">
        <v>196</v>
      </c>
      <c r="CF506" s="1" t="s">
        <v>196</v>
      </c>
      <c r="CG506" s="1" t="s">
        <v>196</v>
      </c>
      <c r="CH506" s="1" t="s">
        <v>196</v>
      </c>
      <c r="CI506" s="1" t="s">
        <v>196</v>
      </c>
      <c r="CJ506" s="1" t="s">
        <v>196</v>
      </c>
      <c r="CK506" s="1" t="s">
        <v>196</v>
      </c>
      <c r="CL506" s="1" t="s">
        <v>196</v>
      </c>
      <c r="CM506" s="1" t="s">
        <v>196</v>
      </c>
      <c r="CN506" s="1" t="s">
        <v>3806</v>
      </c>
      <c r="CO506" s="1" t="s">
        <v>196</v>
      </c>
      <c r="CP506" s="1" t="s">
        <v>196</v>
      </c>
      <c r="CQ506" s="1" t="s">
        <v>196</v>
      </c>
      <c r="CR506" s="1" t="s">
        <v>196</v>
      </c>
      <c r="CS506" s="1" t="s">
        <v>196</v>
      </c>
      <c r="CT506" s="1" t="s">
        <v>196</v>
      </c>
      <c r="CU506" s="1" t="s">
        <v>196</v>
      </c>
      <c r="CV506" s="1" t="s">
        <v>196</v>
      </c>
      <c r="CW506" s="1" t="s">
        <v>196</v>
      </c>
      <c r="CX506" s="1" t="s">
        <v>3221</v>
      </c>
      <c r="CY506" s="1" t="s">
        <v>3222</v>
      </c>
      <c r="CZ506" s="1" t="s">
        <v>3222</v>
      </c>
      <c r="DA506" s="1" t="s">
        <v>3225</v>
      </c>
      <c r="DB506" s="1" t="s">
        <v>3800</v>
      </c>
      <c r="DC506" s="1" t="s">
        <v>708</v>
      </c>
      <c r="DD506" s="1" t="s">
        <v>721</v>
      </c>
      <c r="DE506" s="1" t="s">
        <v>707</v>
      </c>
      <c r="DF506" s="1" t="s">
        <v>705</v>
      </c>
      <c r="DG506" s="1" t="s">
        <v>706</v>
      </c>
    </row>
    <row r="507" spans="1:111">
      <c r="A507" s="232" t="s">
        <v>4537</v>
      </c>
      <c r="B507" s="1" t="s">
        <v>699</v>
      </c>
      <c r="C507" s="1" t="s">
        <v>700</v>
      </c>
      <c r="D507" s="1" t="s">
        <v>701</v>
      </c>
      <c r="E507" s="1" t="s">
        <v>702</v>
      </c>
      <c r="F507" s="1" t="s">
        <v>703</v>
      </c>
      <c r="G507" s="1" t="s">
        <v>704</v>
      </c>
      <c r="H507" s="228">
        <v>46183</v>
      </c>
      <c r="I507" s="1" t="s">
        <v>1899</v>
      </c>
      <c r="J507" s="1" t="s">
        <v>3876</v>
      </c>
      <c r="K507" s="1" t="s">
        <v>3877</v>
      </c>
      <c r="L507" s="1" t="s">
        <v>716</v>
      </c>
      <c r="M507" s="1" t="s">
        <v>717</v>
      </c>
      <c r="N507" s="1" t="s">
        <v>705</v>
      </c>
      <c r="O507" s="1" t="s">
        <v>706</v>
      </c>
      <c r="P507" s="1" t="s">
        <v>196</v>
      </c>
      <c r="Q507" s="1" t="s">
        <v>196</v>
      </c>
      <c r="R507" s="229">
        <v>0</v>
      </c>
      <c r="S507" s="229">
        <v>0.70833333333333337</v>
      </c>
      <c r="T507" s="1" t="s">
        <v>707</v>
      </c>
      <c r="U507" s="1" t="s">
        <v>196</v>
      </c>
      <c r="V507" s="1" t="s">
        <v>196</v>
      </c>
      <c r="W507" s="1" t="s">
        <v>196</v>
      </c>
      <c r="X507" s="1" t="s">
        <v>196</v>
      </c>
      <c r="Y507" s="1" t="s">
        <v>196</v>
      </c>
      <c r="Z507" s="1" t="s">
        <v>196</v>
      </c>
      <c r="AA507" s="1" t="s">
        <v>737</v>
      </c>
      <c r="AB507" s="1" t="s">
        <v>707</v>
      </c>
      <c r="AC507" s="1" t="s">
        <v>1153</v>
      </c>
      <c r="AD507" s="1" t="s">
        <v>3878</v>
      </c>
      <c r="AE507" s="1" t="s">
        <v>3805</v>
      </c>
      <c r="AF507" s="1" t="s">
        <v>276</v>
      </c>
      <c r="AG507" s="1" t="s">
        <v>196</v>
      </c>
      <c r="AH507" s="1" t="s">
        <v>78</v>
      </c>
      <c r="AI507" s="1" t="s">
        <v>196</v>
      </c>
      <c r="AJ507" s="1" t="s">
        <v>196</v>
      </c>
      <c r="AK507" s="1" t="s">
        <v>196</v>
      </c>
      <c r="AL507" s="1" t="s">
        <v>196</v>
      </c>
      <c r="AM507" s="1">
        <v>16200</v>
      </c>
      <c r="AN507" s="1">
        <v>8100</v>
      </c>
      <c r="AO507" s="1">
        <v>900</v>
      </c>
      <c r="AP507" s="1">
        <v>1200</v>
      </c>
      <c r="AQ507" s="1">
        <v>2400</v>
      </c>
      <c r="AR507" s="228">
        <v>46183</v>
      </c>
      <c r="AS507" s="228">
        <v>46190</v>
      </c>
      <c r="AT507" s="228">
        <v>46183</v>
      </c>
      <c r="AU507" s="228">
        <v>46185</v>
      </c>
      <c r="AV507" s="1" t="s">
        <v>704</v>
      </c>
      <c r="AW507" s="1" t="s">
        <v>196</v>
      </c>
      <c r="AX507" s="1" t="s">
        <v>196</v>
      </c>
      <c r="AY507" s="1" t="s">
        <v>710</v>
      </c>
      <c r="AZ507" s="1" t="s">
        <v>711</v>
      </c>
      <c r="BA507" s="1" t="s">
        <v>196</v>
      </c>
      <c r="BB507" s="228">
        <v>46190</v>
      </c>
      <c r="BC507" s="228">
        <v>46190</v>
      </c>
      <c r="BD507" s="1" t="s">
        <v>712</v>
      </c>
      <c r="BE507" s="228">
        <v>46185</v>
      </c>
      <c r="BF507" s="1" t="s">
        <v>712</v>
      </c>
      <c r="BG507" s="228">
        <v>46185</v>
      </c>
      <c r="BH507" s="1">
        <v>8100</v>
      </c>
      <c r="BI507" s="1">
        <v>16200</v>
      </c>
      <c r="BJ507" s="1" t="s">
        <v>738</v>
      </c>
      <c r="BK507" s="1" t="s">
        <v>196</v>
      </c>
      <c r="BL507" s="1" t="s">
        <v>196</v>
      </c>
      <c r="BM507" s="1" t="s">
        <v>196</v>
      </c>
      <c r="BN507" s="1" t="s">
        <v>196</v>
      </c>
      <c r="BO507" s="1" t="s">
        <v>196</v>
      </c>
      <c r="BP507" s="1" t="s">
        <v>196</v>
      </c>
      <c r="BQ507" s="1" t="s">
        <v>196</v>
      </c>
      <c r="BR507" s="1" t="s">
        <v>196</v>
      </c>
      <c r="BS507" s="1" t="s">
        <v>196</v>
      </c>
      <c r="BT507" s="1" t="s">
        <v>3805</v>
      </c>
      <c r="BU507" s="1" t="s">
        <v>196</v>
      </c>
      <c r="BV507" s="1" t="s">
        <v>196</v>
      </c>
      <c r="BW507" s="1" t="s">
        <v>196</v>
      </c>
      <c r="BX507" s="1" t="s">
        <v>196</v>
      </c>
      <c r="BY507" s="1" t="s">
        <v>196</v>
      </c>
      <c r="BZ507" s="1" t="s">
        <v>196</v>
      </c>
      <c r="CA507" s="1" t="s">
        <v>196</v>
      </c>
      <c r="CB507" s="1" t="s">
        <v>196</v>
      </c>
      <c r="CC507" s="1" t="s">
        <v>196</v>
      </c>
      <c r="CD507" s="1" t="s">
        <v>739</v>
      </c>
      <c r="CE507" s="1" t="s">
        <v>739</v>
      </c>
      <c r="CF507" s="1" t="s">
        <v>196</v>
      </c>
      <c r="CG507" s="1" t="s">
        <v>196</v>
      </c>
      <c r="CH507" s="1" t="s">
        <v>196</v>
      </c>
      <c r="CI507" s="1" t="s">
        <v>196</v>
      </c>
      <c r="CJ507" s="1" t="s">
        <v>196</v>
      </c>
      <c r="CK507" s="1" t="s">
        <v>196</v>
      </c>
      <c r="CL507" s="1" t="s">
        <v>196</v>
      </c>
      <c r="CM507" s="1" t="s">
        <v>196</v>
      </c>
      <c r="CN507" s="1" t="s">
        <v>3806</v>
      </c>
      <c r="CO507" s="1" t="s">
        <v>3806</v>
      </c>
      <c r="CP507" s="1" t="s">
        <v>196</v>
      </c>
      <c r="CQ507" s="1" t="s">
        <v>196</v>
      </c>
      <c r="CR507" s="1" t="s">
        <v>196</v>
      </c>
      <c r="CS507" s="1" t="s">
        <v>196</v>
      </c>
      <c r="CT507" s="1" t="s">
        <v>196</v>
      </c>
      <c r="CU507" s="1" t="s">
        <v>196</v>
      </c>
      <c r="CV507" s="1" t="s">
        <v>196</v>
      </c>
      <c r="CW507" s="1" t="s">
        <v>196</v>
      </c>
      <c r="CX507" s="1" t="s">
        <v>3221</v>
      </c>
      <c r="CY507" s="1" t="s">
        <v>3222</v>
      </c>
      <c r="CZ507" s="1" t="s">
        <v>3222</v>
      </c>
      <c r="DA507" s="1" t="s">
        <v>3800</v>
      </c>
      <c r="DB507" s="1" t="s">
        <v>3224</v>
      </c>
      <c r="DC507" s="1" t="s">
        <v>707</v>
      </c>
      <c r="DD507" s="1" t="s">
        <v>737</v>
      </c>
      <c r="DE507" s="1" t="s">
        <v>707</v>
      </c>
      <c r="DF507" s="1" t="s">
        <v>705</v>
      </c>
      <c r="DG507" s="1" t="s">
        <v>706</v>
      </c>
    </row>
    <row r="508" spans="1:111">
      <c r="A508" s="232" t="s">
        <v>4537</v>
      </c>
      <c r="B508" s="1" t="s">
        <v>699</v>
      </c>
      <c r="C508" s="1" t="s">
        <v>700</v>
      </c>
      <c r="D508" s="1" t="s">
        <v>785</v>
      </c>
      <c r="E508" s="1" t="s">
        <v>786</v>
      </c>
      <c r="F508" s="1" t="s">
        <v>787</v>
      </c>
      <c r="G508" s="1" t="s">
        <v>36</v>
      </c>
      <c r="H508" s="228">
        <v>46183</v>
      </c>
      <c r="I508" s="1" t="s">
        <v>84</v>
      </c>
      <c r="J508" s="1" t="s">
        <v>3961</v>
      </c>
      <c r="K508" s="1" t="s">
        <v>3973</v>
      </c>
      <c r="L508" s="1" t="s">
        <v>776</v>
      </c>
      <c r="M508" s="1" t="s">
        <v>777</v>
      </c>
      <c r="N508" s="1" t="s">
        <v>196</v>
      </c>
      <c r="O508" s="1" t="s">
        <v>196</v>
      </c>
      <c r="P508" s="1" t="s">
        <v>196</v>
      </c>
      <c r="Q508" s="1" t="s">
        <v>196</v>
      </c>
      <c r="R508" s="229">
        <v>0</v>
      </c>
      <c r="S508" s="229">
        <v>0.70833333333333337</v>
      </c>
      <c r="T508" s="1" t="s">
        <v>707</v>
      </c>
      <c r="U508" s="1" t="s">
        <v>196</v>
      </c>
      <c r="V508" s="1" t="s">
        <v>196</v>
      </c>
      <c r="W508" s="1" t="s">
        <v>196</v>
      </c>
      <c r="X508" s="1" t="s">
        <v>196</v>
      </c>
      <c r="Y508" s="1" t="s">
        <v>196</v>
      </c>
      <c r="Z508" s="1" t="s">
        <v>196</v>
      </c>
      <c r="AA508" s="1" t="s">
        <v>707</v>
      </c>
      <c r="AB508" s="1" t="s">
        <v>707</v>
      </c>
      <c r="AC508" s="1" t="s">
        <v>707</v>
      </c>
      <c r="AD508" s="1" t="s">
        <v>707</v>
      </c>
      <c r="AE508" s="1" t="s">
        <v>196</v>
      </c>
      <c r="AF508" s="1" t="s">
        <v>196</v>
      </c>
      <c r="AG508" s="1" t="s">
        <v>196</v>
      </c>
      <c r="AH508" s="1" t="s">
        <v>196</v>
      </c>
      <c r="AI508" s="1" t="s">
        <v>801</v>
      </c>
      <c r="AJ508" s="1" t="s">
        <v>276</v>
      </c>
      <c r="AK508" s="1" t="s">
        <v>196</v>
      </c>
      <c r="AL508" s="1" t="s">
        <v>122</v>
      </c>
      <c r="AM508" s="1">
        <v>5690</v>
      </c>
      <c r="AN508" s="1">
        <v>5700</v>
      </c>
      <c r="AO508" s="1">
        <v>0</v>
      </c>
      <c r="AP508" s="1">
        <v>0</v>
      </c>
      <c r="AQ508" s="1">
        <v>290</v>
      </c>
      <c r="AR508" s="228">
        <v>46177</v>
      </c>
      <c r="AS508" s="228">
        <v>46185</v>
      </c>
      <c r="AT508" s="228">
        <v>46178</v>
      </c>
      <c r="AU508" s="228">
        <v>46178</v>
      </c>
      <c r="AV508" s="1" t="s">
        <v>491</v>
      </c>
      <c r="AW508" s="1" t="s">
        <v>196</v>
      </c>
      <c r="AX508" s="1" t="s">
        <v>196</v>
      </c>
      <c r="AY508" s="1" t="s">
        <v>710</v>
      </c>
      <c r="AZ508" s="1" t="s">
        <v>711</v>
      </c>
      <c r="BA508" s="1" t="s">
        <v>196</v>
      </c>
      <c r="BB508" s="228">
        <v>46185</v>
      </c>
      <c r="BC508" s="228">
        <v>46185</v>
      </c>
      <c r="BD508" s="1" t="s">
        <v>712</v>
      </c>
      <c r="BE508" s="228">
        <v>46183</v>
      </c>
      <c r="BF508" s="1" t="s">
        <v>712</v>
      </c>
      <c r="BG508" s="228">
        <v>46183</v>
      </c>
      <c r="BH508" s="1">
        <v>5700</v>
      </c>
      <c r="BI508" s="1">
        <v>5690</v>
      </c>
      <c r="BJ508" s="1" t="s">
        <v>802</v>
      </c>
      <c r="BK508" s="1" t="s">
        <v>802</v>
      </c>
      <c r="BL508" s="1" t="s">
        <v>196</v>
      </c>
      <c r="BM508" s="1" t="s">
        <v>196</v>
      </c>
      <c r="BN508" s="1" t="s">
        <v>196</v>
      </c>
      <c r="BO508" s="1" t="s">
        <v>196</v>
      </c>
      <c r="BP508" s="1" t="s">
        <v>196</v>
      </c>
      <c r="BQ508" s="1" t="s">
        <v>196</v>
      </c>
      <c r="BR508" s="1" t="s">
        <v>196</v>
      </c>
      <c r="BS508" s="1" t="s">
        <v>196</v>
      </c>
      <c r="BT508" s="1" t="s">
        <v>800</v>
      </c>
      <c r="BU508" s="1" t="s">
        <v>2053</v>
      </c>
      <c r="BV508" s="1" t="s">
        <v>196</v>
      </c>
      <c r="BW508" s="1" t="s">
        <v>196</v>
      </c>
      <c r="BX508" s="1" t="s">
        <v>196</v>
      </c>
      <c r="BY508" s="1" t="s">
        <v>196</v>
      </c>
      <c r="BZ508" s="1" t="s">
        <v>196</v>
      </c>
      <c r="CA508" s="1" t="s">
        <v>196</v>
      </c>
      <c r="CB508" s="1" t="s">
        <v>196</v>
      </c>
      <c r="CC508" s="1" t="s">
        <v>196</v>
      </c>
      <c r="CD508" s="1" t="s">
        <v>803</v>
      </c>
      <c r="CE508" s="1" t="s">
        <v>196</v>
      </c>
      <c r="CF508" s="1" t="s">
        <v>196</v>
      </c>
      <c r="CG508" s="1" t="s">
        <v>196</v>
      </c>
      <c r="CH508" s="1" t="s">
        <v>196</v>
      </c>
      <c r="CI508" s="1" t="s">
        <v>196</v>
      </c>
      <c r="CJ508" s="1" t="s">
        <v>196</v>
      </c>
      <c r="CK508" s="1" t="s">
        <v>196</v>
      </c>
      <c r="CL508" s="1" t="s">
        <v>196</v>
      </c>
      <c r="CM508" s="1" t="s">
        <v>196</v>
      </c>
      <c r="CN508" s="1" t="s">
        <v>801</v>
      </c>
      <c r="CO508" s="1" t="s">
        <v>196</v>
      </c>
      <c r="CP508" s="1" t="s">
        <v>196</v>
      </c>
      <c r="CQ508" s="1" t="s">
        <v>196</v>
      </c>
      <c r="CR508" s="1" t="s">
        <v>196</v>
      </c>
      <c r="CS508" s="1" t="s">
        <v>196</v>
      </c>
      <c r="CT508" s="1" t="s">
        <v>196</v>
      </c>
      <c r="CU508" s="1" t="s">
        <v>196</v>
      </c>
      <c r="CV508" s="1" t="s">
        <v>196</v>
      </c>
      <c r="CW508" s="1" t="s">
        <v>196</v>
      </c>
      <c r="CX508" s="1" t="s">
        <v>3221</v>
      </c>
      <c r="CY508" s="1" t="s">
        <v>3222</v>
      </c>
      <c r="CZ508" s="1" t="s">
        <v>3222</v>
      </c>
      <c r="DA508" s="1" t="s">
        <v>3224</v>
      </c>
      <c r="DB508" s="1" t="s">
        <v>3224</v>
      </c>
      <c r="DC508" s="1" t="s">
        <v>707</v>
      </c>
      <c r="DD508" s="1" t="s">
        <v>707</v>
      </c>
      <c r="DE508" s="1" t="s">
        <v>707</v>
      </c>
      <c r="DF508" s="1" t="s">
        <v>776</v>
      </c>
      <c r="DG508" s="1" t="s">
        <v>777</v>
      </c>
    </row>
    <row r="509" spans="1:111">
      <c r="A509" s="232" t="s">
        <v>4537</v>
      </c>
      <c r="B509" s="1" t="s">
        <v>699</v>
      </c>
      <c r="C509" s="1" t="s">
        <v>700</v>
      </c>
      <c r="D509" s="1" t="s">
        <v>818</v>
      </c>
      <c r="E509" s="1" t="s">
        <v>819</v>
      </c>
      <c r="F509" s="1" t="s">
        <v>820</v>
      </c>
      <c r="G509" s="1" t="s">
        <v>166</v>
      </c>
      <c r="H509" s="228">
        <v>46183</v>
      </c>
      <c r="I509" s="1" t="s">
        <v>539</v>
      </c>
      <c r="J509" s="1" t="s">
        <v>3984</v>
      </c>
      <c r="K509" s="1" t="s">
        <v>4065</v>
      </c>
      <c r="L509" s="1" t="s">
        <v>713</v>
      </c>
      <c r="M509" s="1" t="s">
        <v>714</v>
      </c>
      <c r="N509" s="1" t="s">
        <v>196</v>
      </c>
      <c r="O509" s="1" t="s">
        <v>196</v>
      </c>
      <c r="P509" s="1" t="s">
        <v>196</v>
      </c>
      <c r="Q509" s="1" t="s">
        <v>196</v>
      </c>
      <c r="R509" s="229">
        <v>0</v>
      </c>
      <c r="S509" s="229">
        <v>0.42708333333333331</v>
      </c>
      <c r="T509" s="1" t="s">
        <v>707</v>
      </c>
      <c r="U509" s="1" t="s">
        <v>196</v>
      </c>
      <c r="V509" s="1" t="s">
        <v>196</v>
      </c>
      <c r="W509" s="1" t="s">
        <v>196</v>
      </c>
      <c r="X509" s="1" t="s">
        <v>196</v>
      </c>
      <c r="Y509" s="1" t="s">
        <v>196</v>
      </c>
      <c r="Z509" s="1" t="s">
        <v>196</v>
      </c>
      <c r="AA509" s="1" t="s">
        <v>814</v>
      </c>
      <c r="AB509" s="1" t="s">
        <v>707</v>
      </c>
      <c r="AC509" s="1" t="s">
        <v>1024</v>
      </c>
      <c r="AD509" s="1" t="s">
        <v>2062</v>
      </c>
      <c r="AE509" s="1" t="s">
        <v>912</v>
      </c>
      <c r="AF509" s="1" t="s">
        <v>276</v>
      </c>
      <c r="AG509" s="1" t="s">
        <v>196</v>
      </c>
      <c r="AH509" s="1" t="s">
        <v>77</v>
      </c>
      <c r="AI509" s="1" t="s">
        <v>1019</v>
      </c>
      <c r="AJ509" s="1" t="s">
        <v>276</v>
      </c>
      <c r="AK509" s="1" t="s">
        <v>196</v>
      </c>
      <c r="AL509" s="1" t="s">
        <v>122</v>
      </c>
      <c r="AM509" s="1">
        <v>500</v>
      </c>
      <c r="AN509" s="1">
        <v>500</v>
      </c>
      <c r="AO509" s="1">
        <v>500</v>
      </c>
      <c r="AP509" s="1">
        <v>500</v>
      </c>
      <c r="AQ509" s="1">
        <v>500</v>
      </c>
      <c r="AR509" s="228">
        <v>46181</v>
      </c>
      <c r="AS509" s="228">
        <v>46189</v>
      </c>
      <c r="AT509" s="228">
        <v>46183</v>
      </c>
      <c r="AU509" s="228">
        <v>46183</v>
      </c>
      <c r="AV509" s="1" t="s">
        <v>792</v>
      </c>
      <c r="AW509" s="1" t="s">
        <v>196</v>
      </c>
      <c r="AX509" s="1" t="s">
        <v>196</v>
      </c>
      <c r="AY509" s="1" t="s">
        <v>710</v>
      </c>
      <c r="AZ509" s="1" t="s">
        <v>711</v>
      </c>
      <c r="BA509" s="1" t="s">
        <v>196</v>
      </c>
      <c r="BB509" s="228">
        <v>46189</v>
      </c>
      <c r="BC509" s="228">
        <v>46189</v>
      </c>
      <c r="BD509" s="1" t="s">
        <v>712</v>
      </c>
      <c r="BE509" s="228">
        <v>46183</v>
      </c>
      <c r="BF509" s="1" t="s">
        <v>712</v>
      </c>
      <c r="BG509" s="228">
        <v>46184</v>
      </c>
      <c r="BH509" s="1">
        <v>500</v>
      </c>
      <c r="BI509" s="1">
        <v>500</v>
      </c>
      <c r="BJ509" s="1" t="s">
        <v>913</v>
      </c>
      <c r="BK509" s="1" t="s">
        <v>196</v>
      </c>
      <c r="BL509" s="1" t="s">
        <v>196</v>
      </c>
      <c r="BM509" s="1" t="s">
        <v>196</v>
      </c>
      <c r="BN509" s="1" t="s">
        <v>196</v>
      </c>
      <c r="BO509" s="1" t="s">
        <v>196</v>
      </c>
      <c r="BP509" s="1" t="s">
        <v>196</v>
      </c>
      <c r="BQ509" s="1" t="s">
        <v>196</v>
      </c>
      <c r="BR509" s="1" t="s">
        <v>196</v>
      </c>
      <c r="BS509" s="1" t="s">
        <v>196</v>
      </c>
      <c r="BT509" s="1" t="s">
        <v>912</v>
      </c>
      <c r="BU509" s="1" t="s">
        <v>196</v>
      </c>
      <c r="BV509" s="1" t="s">
        <v>196</v>
      </c>
      <c r="BW509" s="1" t="s">
        <v>196</v>
      </c>
      <c r="BX509" s="1" t="s">
        <v>196</v>
      </c>
      <c r="BY509" s="1" t="s">
        <v>196</v>
      </c>
      <c r="BZ509" s="1" t="s">
        <v>196</v>
      </c>
      <c r="CA509" s="1" t="s">
        <v>196</v>
      </c>
      <c r="CB509" s="1" t="s">
        <v>196</v>
      </c>
      <c r="CC509" s="1" t="s">
        <v>196</v>
      </c>
      <c r="CD509" s="1" t="s">
        <v>1020</v>
      </c>
      <c r="CE509" s="1" t="s">
        <v>196</v>
      </c>
      <c r="CF509" s="1" t="s">
        <v>196</v>
      </c>
      <c r="CG509" s="1" t="s">
        <v>196</v>
      </c>
      <c r="CH509" s="1" t="s">
        <v>196</v>
      </c>
      <c r="CI509" s="1" t="s">
        <v>196</v>
      </c>
      <c r="CJ509" s="1" t="s">
        <v>196</v>
      </c>
      <c r="CK509" s="1" t="s">
        <v>196</v>
      </c>
      <c r="CL509" s="1" t="s">
        <v>196</v>
      </c>
      <c r="CM509" s="1" t="s">
        <v>196</v>
      </c>
      <c r="CN509" s="1" t="s">
        <v>1019</v>
      </c>
      <c r="CO509" s="1" t="s">
        <v>196</v>
      </c>
      <c r="CP509" s="1" t="s">
        <v>196</v>
      </c>
      <c r="CQ509" s="1" t="s">
        <v>196</v>
      </c>
      <c r="CR509" s="1" t="s">
        <v>196</v>
      </c>
      <c r="CS509" s="1" t="s">
        <v>196</v>
      </c>
      <c r="CT509" s="1" t="s">
        <v>196</v>
      </c>
      <c r="CU509" s="1" t="s">
        <v>196</v>
      </c>
      <c r="CV509" s="1" t="s">
        <v>196</v>
      </c>
      <c r="CW509" s="1" t="s">
        <v>196</v>
      </c>
      <c r="CX509" s="1" t="s">
        <v>3221</v>
      </c>
      <c r="CY509" s="1" t="s">
        <v>3222</v>
      </c>
      <c r="CZ509" s="1" t="s">
        <v>3222</v>
      </c>
      <c r="DA509" s="1" t="s">
        <v>3225</v>
      </c>
      <c r="DB509" s="1" t="s">
        <v>3948</v>
      </c>
      <c r="DC509" s="1" t="s">
        <v>707</v>
      </c>
      <c r="DD509" s="1" t="s">
        <v>814</v>
      </c>
      <c r="DE509" s="1" t="s">
        <v>707</v>
      </c>
      <c r="DF509" s="1" t="s">
        <v>713</v>
      </c>
      <c r="DG509" s="1" t="s">
        <v>714</v>
      </c>
    </row>
    <row r="510" spans="1:111">
      <c r="A510" s="232" t="s">
        <v>4537</v>
      </c>
      <c r="B510" s="1" t="s">
        <v>699</v>
      </c>
      <c r="C510" s="1" t="s">
        <v>700</v>
      </c>
      <c r="D510" s="1" t="s">
        <v>818</v>
      </c>
      <c r="E510" s="1" t="s">
        <v>819</v>
      </c>
      <c r="F510" s="1" t="s">
        <v>820</v>
      </c>
      <c r="G510" s="1" t="s">
        <v>166</v>
      </c>
      <c r="H510" s="228">
        <v>46183</v>
      </c>
      <c r="I510" s="1" t="s">
        <v>1721</v>
      </c>
      <c r="J510" s="1" t="s">
        <v>4066</v>
      </c>
      <c r="K510" s="1" t="s">
        <v>4067</v>
      </c>
      <c r="L510" s="1" t="s">
        <v>796</v>
      </c>
      <c r="M510" s="1" t="s">
        <v>797</v>
      </c>
      <c r="N510" s="1" t="s">
        <v>713</v>
      </c>
      <c r="O510" s="1" t="s">
        <v>714</v>
      </c>
      <c r="P510" s="1" t="s">
        <v>196</v>
      </c>
      <c r="Q510" s="1" t="s">
        <v>196</v>
      </c>
      <c r="R510" s="229">
        <v>0</v>
      </c>
      <c r="S510" s="229">
        <v>0.70833333333333337</v>
      </c>
      <c r="T510" s="1" t="s">
        <v>707</v>
      </c>
      <c r="U510" s="1" t="s">
        <v>196</v>
      </c>
      <c r="V510" s="1" t="s">
        <v>196</v>
      </c>
      <c r="W510" s="1" t="s">
        <v>196</v>
      </c>
      <c r="X510" s="1" t="s">
        <v>196</v>
      </c>
      <c r="Y510" s="1" t="s">
        <v>196</v>
      </c>
      <c r="Z510" s="1" t="s">
        <v>196</v>
      </c>
      <c r="AA510" s="1" t="s">
        <v>745</v>
      </c>
      <c r="AB510" s="1" t="s">
        <v>708</v>
      </c>
      <c r="AC510" s="1" t="s">
        <v>4068</v>
      </c>
      <c r="AD510" s="1" t="s">
        <v>4041</v>
      </c>
      <c r="AE510" s="1" t="s">
        <v>1571</v>
      </c>
      <c r="AF510" s="1" t="s">
        <v>276</v>
      </c>
      <c r="AG510" s="1" t="s">
        <v>13</v>
      </c>
      <c r="AH510" s="1" t="s">
        <v>172</v>
      </c>
      <c r="AI510" s="1" t="s">
        <v>1572</v>
      </c>
      <c r="AJ510" s="1" t="s">
        <v>276</v>
      </c>
      <c r="AK510" s="1" t="s">
        <v>13</v>
      </c>
      <c r="AL510" s="1" t="s">
        <v>172</v>
      </c>
      <c r="AM510" s="1">
        <v>10800</v>
      </c>
      <c r="AN510" s="1">
        <v>5400</v>
      </c>
      <c r="AO510" s="1">
        <v>5400</v>
      </c>
      <c r="AP510" s="1">
        <v>5400</v>
      </c>
      <c r="AQ510" s="1">
        <v>10800</v>
      </c>
      <c r="AR510" s="228">
        <v>46183</v>
      </c>
      <c r="AS510" s="228">
        <v>46189</v>
      </c>
      <c r="AT510" s="228">
        <v>46183</v>
      </c>
      <c r="AU510" s="228">
        <v>46183</v>
      </c>
      <c r="AV510" s="1" t="s">
        <v>822</v>
      </c>
      <c r="AW510" s="1" t="s">
        <v>196</v>
      </c>
      <c r="AX510" s="1" t="s">
        <v>196</v>
      </c>
      <c r="AY510" s="1" t="s">
        <v>710</v>
      </c>
      <c r="AZ510" s="1" t="s">
        <v>711</v>
      </c>
      <c r="BA510" s="1" t="s">
        <v>196</v>
      </c>
      <c r="BB510" s="228">
        <v>46189</v>
      </c>
      <c r="BC510" s="228">
        <v>46189</v>
      </c>
      <c r="BD510" s="1" t="s">
        <v>712</v>
      </c>
      <c r="BE510" s="228">
        <v>46183</v>
      </c>
      <c r="BF510" s="1" t="s">
        <v>712</v>
      </c>
      <c r="BG510" s="228">
        <v>46183</v>
      </c>
      <c r="BH510" s="1">
        <v>5400</v>
      </c>
      <c r="BI510" s="1">
        <v>10800</v>
      </c>
      <c r="BJ510" s="1" t="s">
        <v>1573</v>
      </c>
      <c r="BK510" s="1" t="s">
        <v>196</v>
      </c>
      <c r="BL510" s="1" t="s">
        <v>196</v>
      </c>
      <c r="BM510" s="1" t="s">
        <v>196</v>
      </c>
      <c r="BN510" s="1" t="s">
        <v>196</v>
      </c>
      <c r="BO510" s="1" t="s">
        <v>196</v>
      </c>
      <c r="BP510" s="1" t="s">
        <v>196</v>
      </c>
      <c r="BQ510" s="1" t="s">
        <v>196</v>
      </c>
      <c r="BR510" s="1" t="s">
        <v>196</v>
      </c>
      <c r="BS510" s="1" t="s">
        <v>196</v>
      </c>
      <c r="BT510" s="1" t="s">
        <v>1571</v>
      </c>
      <c r="BU510" s="1" t="s">
        <v>196</v>
      </c>
      <c r="BV510" s="1" t="s">
        <v>196</v>
      </c>
      <c r="BW510" s="1" t="s">
        <v>196</v>
      </c>
      <c r="BX510" s="1" t="s">
        <v>196</v>
      </c>
      <c r="BY510" s="1" t="s">
        <v>196</v>
      </c>
      <c r="BZ510" s="1" t="s">
        <v>196</v>
      </c>
      <c r="CA510" s="1" t="s">
        <v>196</v>
      </c>
      <c r="CB510" s="1" t="s">
        <v>196</v>
      </c>
      <c r="CC510" s="1" t="s">
        <v>196</v>
      </c>
      <c r="CD510" s="1" t="s">
        <v>1574</v>
      </c>
      <c r="CE510" s="1" t="s">
        <v>196</v>
      </c>
      <c r="CF510" s="1" t="s">
        <v>196</v>
      </c>
      <c r="CG510" s="1" t="s">
        <v>196</v>
      </c>
      <c r="CH510" s="1" t="s">
        <v>196</v>
      </c>
      <c r="CI510" s="1" t="s">
        <v>196</v>
      </c>
      <c r="CJ510" s="1" t="s">
        <v>196</v>
      </c>
      <c r="CK510" s="1" t="s">
        <v>196</v>
      </c>
      <c r="CL510" s="1" t="s">
        <v>196</v>
      </c>
      <c r="CM510" s="1" t="s">
        <v>196</v>
      </c>
      <c r="CN510" s="1" t="s">
        <v>1572</v>
      </c>
      <c r="CO510" s="1" t="s">
        <v>196</v>
      </c>
      <c r="CP510" s="1" t="s">
        <v>196</v>
      </c>
      <c r="CQ510" s="1" t="s">
        <v>196</v>
      </c>
      <c r="CR510" s="1" t="s">
        <v>196</v>
      </c>
      <c r="CS510" s="1" t="s">
        <v>196</v>
      </c>
      <c r="CT510" s="1" t="s">
        <v>196</v>
      </c>
      <c r="CU510" s="1" t="s">
        <v>196</v>
      </c>
      <c r="CV510" s="1" t="s">
        <v>196</v>
      </c>
      <c r="CW510" s="1" t="s">
        <v>196</v>
      </c>
      <c r="CX510" s="1" t="s">
        <v>3221</v>
      </c>
      <c r="CY510" s="1" t="s">
        <v>3222</v>
      </c>
      <c r="CZ510" s="1" t="s">
        <v>3222</v>
      </c>
      <c r="DA510" s="1" t="s">
        <v>3948</v>
      </c>
      <c r="DB510" s="1" t="s">
        <v>3224</v>
      </c>
      <c r="DC510" s="1" t="s">
        <v>708</v>
      </c>
      <c r="DD510" s="1" t="s">
        <v>745</v>
      </c>
      <c r="DE510" s="1" t="s">
        <v>707</v>
      </c>
      <c r="DF510" s="1" t="s">
        <v>713</v>
      </c>
      <c r="DG510" s="1" t="s">
        <v>714</v>
      </c>
    </row>
    <row r="511" spans="1:111">
      <c r="A511" s="232" t="s">
        <v>4537</v>
      </c>
      <c r="B511" s="1" t="s">
        <v>699</v>
      </c>
      <c r="C511" s="1" t="s">
        <v>700</v>
      </c>
      <c r="D511" s="1" t="s">
        <v>818</v>
      </c>
      <c r="E511" s="1" t="s">
        <v>819</v>
      </c>
      <c r="F511" s="1" t="s">
        <v>849</v>
      </c>
      <c r="G511" s="1" t="s">
        <v>44</v>
      </c>
      <c r="H511" s="228">
        <v>46183</v>
      </c>
      <c r="I511" s="1" t="s">
        <v>1721</v>
      </c>
      <c r="J511" s="1" t="s">
        <v>4066</v>
      </c>
      <c r="K511" s="1" t="s">
        <v>4189</v>
      </c>
      <c r="L511" s="1" t="s">
        <v>713</v>
      </c>
      <c r="M511" s="1" t="s">
        <v>714</v>
      </c>
      <c r="N511" s="1" t="s">
        <v>196</v>
      </c>
      <c r="O511" s="1" t="s">
        <v>196</v>
      </c>
      <c r="P511" s="1" t="s">
        <v>196</v>
      </c>
      <c r="Q511" s="1" t="s">
        <v>196</v>
      </c>
      <c r="R511" s="229">
        <v>0</v>
      </c>
      <c r="S511" s="229">
        <v>0.70833333333333337</v>
      </c>
      <c r="T511" s="1" t="s">
        <v>707</v>
      </c>
      <c r="U511" s="1" t="s">
        <v>196</v>
      </c>
      <c r="V511" s="1" t="s">
        <v>196</v>
      </c>
      <c r="W511" s="1" t="s">
        <v>196</v>
      </c>
      <c r="X511" s="1" t="s">
        <v>196</v>
      </c>
      <c r="Y511" s="1" t="s">
        <v>196</v>
      </c>
      <c r="Z511" s="1" t="s">
        <v>196</v>
      </c>
      <c r="AA511" s="1" t="s">
        <v>707</v>
      </c>
      <c r="AB511" s="1" t="s">
        <v>707</v>
      </c>
      <c r="AC511" s="1" t="s">
        <v>707</v>
      </c>
      <c r="AD511" s="1" t="s">
        <v>707</v>
      </c>
      <c r="AE511" s="1" t="s">
        <v>1571</v>
      </c>
      <c r="AF511" s="1" t="s">
        <v>276</v>
      </c>
      <c r="AG511" s="1" t="s">
        <v>13</v>
      </c>
      <c r="AH511" s="1" t="s">
        <v>172</v>
      </c>
      <c r="AI511" s="1" t="s">
        <v>1572</v>
      </c>
      <c r="AJ511" s="1" t="s">
        <v>276</v>
      </c>
      <c r="AK511" s="1" t="s">
        <v>13</v>
      </c>
      <c r="AL511" s="1" t="s">
        <v>172</v>
      </c>
      <c r="AM511" s="1">
        <v>10800</v>
      </c>
      <c r="AN511" s="1">
        <v>10800</v>
      </c>
      <c r="AO511" s="1">
        <v>10800</v>
      </c>
      <c r="AP511" s="1">
        <v>10800</v>
      </c>
      <c r="AQ511" s="1">
        <v>10800</v>
      </c>
      <c r="AR511" s="228">
        <v>46183</v>
      </c>
      <c r="AS511" s="228">
        <v>46189</v>
      </c>
      <c r="AT511" s="228">
        <v>46183</v>
      </c>
      <c r="AU511" s="228">
        <v>46183</v>
      </c>
      <c r="AV511" s="1" t="s">
        <v>822</v>
      </c>
      <c r="AW511" s="1" t="s">
        <v>196</v>
      </c>
      <c r="AX511" s="1" t="s">
        <v>196</v>
      </c>
      <c r="AY511" s="1" t="s">
        <v>710</v>
      </c>
      <c r="AZ511" s="1" t="s">
        <v>711</v>
      </c>
      <c r="BA511" s="1" t="s">
        <v>196</v>
      </c>
      <c r="BB511" s="228">
        <v>46189</v>
      </c>
      <c r="BC511" s="228">
        <v>46189</v>
      </c>
      <c r="BD511" s="1" t="s">
        <v>712</v>
      </c>
      <c r="BE511" s="228">
        <v>46183</v>
      </c>
      <c r="BF511" s="1" t="s">
        <v>712</v>
      </c>
      <c r="BG511" s="228">
        <v>46183</v>
      </c>
      <c r="BH511" s="1">
        <v>10800</v>
      </c>
      <c r="BI511" s="1">
        <v>10800</v>
      </c>
      <c r="BJ511" s="1" t="s">
        <v>1573</v>
      </c>
      <c r="BK511" s="1" t="s">
        <v>196</v>
      </c>
      <c r="BL511" s="1" t="s">
        <v>196</v>
      </c>
      <c r="BM511" s="1" t="s">
        <v>196</v>
      </c>
      <c r="BN511" s="1" t="s">
        <v>196</v>
      </c>
      <c r="BO511" s="1" t="s">
        <v>196</v>
      </c>
      <c r="BP511" s="1" t="s">
        <v>196</v>
      </c>
      <c r="BQ511" s="1" t="s">
        <v>196</v>
      </c>
      <c r="BR511" s="1" t="s">
        <v>196</v>
      </c>
      <c r="BS511" s="1" t="s">
        <v>196</v>
      </c>
      <c r="BT511" s="1" t="s">
        <v>1571</v>
      </c>
      <c r="BU511" s="1" t="s">
        <v>196</v>
      </c>
      <c r="BV511" s="1" t="s">
        <v>196</v>
      </c>
      <c r="BW511" s="1" t="s">
        <v>196</v>
      </c>
      <c r="BX511" s="1" t="s">
        <v>196</v>
      </c>
      <c r="BY511" s="1" t="s">
        <v>196</v>
      </c>
      <c r="BZ511" s="1" t="s">
        <v>196</v>
      </c>
      <c r="CA511" s="1" t="s">
        <v>196</v>
      </c>
      <c r="CB511" s="1" t="s">
        <v>196</v>
      </c>
      <c r="CC511" s="1" t="s">
        <v>196</v>
      </c>
      <c r="CD511" s="1" t="s">
        <v>1574</v>
      </c>
      <c r="CE511" s="1" t="s">
        <v>196</v>
      </c>
      <c r="CF511" s="1" t="s">
        <v>196</v>
      </c>
      <c r="CG511" s="1" t="s">
        <v>196</v>
      </c>
      <c r="CH511" s="1" t="s">
        <v>196</v>
      </c>
      <c r="CI511" s="1" t="s">
        <v>196</v>
      </c>
      <c r="CJ511" s="1" t="s">
        <v>196</v>
      </c>
      <c r="CK511" s="1" t="s">
        <v>196</v>
      </c>
      <c r="CL511" s="1" t="s">
        <v>196</v>
      </c>
      <c r="CM511" s="1" t="s">
        <v>196</v>
      </c>
      <c r="CN511" s="1" t="s">
        <v>1572</v>
      </c>
      <c r="CO511" s="1" t="s">
        <v>196</v>
      </c>
      <c r="CP511" s="1" t="s">
        <v>196</v>
      </c>
      <c r="CQ511" s="1" t="s">
        <v>196</v>
      </c>
      <c r="CR511" s="1" t="s">
        <v>196</v>
      </c>
      <c r="CS511" s="1" t="s">
        <v>196</v>
      </c>
      <c r="CT511" s="1" t="s">
        <v>196</v>
      </c>
      <c r="CU511" s="1" t="s">
        <v>196</v>
      </c>
      <c r="CV511" s="1" t="s">
        <v>196</v>
      </c>
      <c r="CW511" s="1" t="s">
        <v>196</v>
      </c>
      <c r="CX511" s="1" t="s">
        <v>3221</v>
      </c>
      <c r="CY511" s="1" t="s">
        <v>3222</v>
      </c>
      <c r="CZ511" s="1" t="s">
        <v>3222</v>
      </c>
      <c r="DA511" s="1" t="s">
        <v>3224</v>
      </c>
      <c r="DB511" s="1" t="s">
        <v>3224</v>
      </c>
      <c r="DC511" s="1" t="s">
        <v>707</v>
      </c>
      <c r="DD511" s="1" t="s">
        <v>707</v>
      </c>
      <c r="DE511" s="1" t="s">
        <v>707</v>
      </c>
      <c r="DF511" s="1" t="s">
        <v>713</v>
      </c>
      <c r="DG511" s="1" t="s">
        <v>714</v>
      </c>
    </row>
    <row r="512" spans="1:111">
      <c r="A512" s="232" t="s">
        <v>4537</v>
      </c>
      <c r="B512" s="1" t="s">
        <v>699</v>
      </c>
      <c r="C512" s="1" t="s">
        <v>700</v>
      </c>
      <c r="D512" s="1" t="s">
        <v>851</v>
      </c>
      <c r="E512" s="1" t="s">
        <v>852</v>
      </c>
      <c r="F512" s="1" t="s">
        <v>855</v>
      </c>
      <c r="G512" s="1" t="s">
        <v>39</v>
      </c>
      <c r="H512" s="228">
        <v>46183</v>
      </c>
      <c r="I512" s="1" t="s">
        <v>1690</v>
      </c>
      <c r="J512" s="1" t="s">
        <v>4217</v>
      </c>
      <c r="K512" s="1" t="s">
        <v>4225</v>
      </c>
      <c r="L512" s="1" t="s">
        <v>796</v>
      </c>
      <c r="M512" s="1" t="s">
        <v>797</v>
      </c>
      <c r="N512" s="1" t="s">
        <v>713</v>
      </c>
      <c r="O512" s="1" t="s">
        <v>714</v>
      </c>
      <c r="P512" s="1" t="s">
        <v>705</v>
      </c>
      <c r="Q512" s="1" t="s">
        <v>706</v>
      </c>
      <c r="R512" s="229">
        <v>0</v>
      </c>
      <c r="S512" s="229">
        <v>0.70833333333333337</v>
      </c>
      <c r="T512" s="1" t="s">
        <v>707</v>
      </c>
      <c r="U512" s="1" t="s">
        <v>196</v>
      </c>
      <c r="V512" s="1" t="s">
        <v>196</v>
      </c>
      <c r="W512" s="1" t="s">
        <v>196</v>
      </c>
      <c r="X512" s="1" t="s">
        <v>196</v>
      </c>
      <c r="Y512" s="1" t="s">
        <v>196</v>
      </c>
      <c r="Z512" s="1" t="s">
        <v>196</v>
      </c>
      <c r="AA512" s="1" t="s">
        <v>707</v>
      </c>
      <c r="AB512" s="1" t="s">
        <v>707</v>
      </c>
      <c r="AC512" s="1" t="s">
        <v>707</v>
      </c>
      <c r="AD512" s="1" t="s">
        <v>707</v>
      </c>
      <c r="AE512" s="1" t="s">
        <v>4200</v>
      </c>
      <c r="AF512" s="1" t="s">
        <v>276</v>
      </c>
      <c r="AG512" s="1" t="s">
        <v>91</v>
      </c>
      <c r="AH512" s="1" t="s">
        <v>14</v>
      </c>
      <c r="AI512" s="1" t="s">
        <v>1081</v>
      </c>
      <c r="AJ512" s="1" t="s">
        <v>276</v>
      </c>
      <c r="AK512" s="1" t="s">
        <v>91</v>
      </c>
      <c r="AL512" s="1" t="s">
        <v>14</v>
      </c>
      <c r="AM512" s="1">
        <v>388</v>
      </c>
      <c r="AN512" s="1">
        <v>200</v>
      </c>
      <c r="AO512" s="1">
        <v>0</v>
      </c>
      <c r="AP512" s="1">
        <v>0</v>
      </c>
      <c r="AQ512" s="1">
        <v>388</v>
      </c>
      <c r="AR512" s="228">
        <v>46177</v>
      </c>
      <c r="AS512" s="228">
        <v>46184</v>
      </c>
      <c r="AT512" s="228">
        <v>46182</v>
      </c>
      <c r="AU512" s="228">
        <v>46182</v>
      </c>
      <c r="AV512" s="1" t="s">
        <v>39</v>
      </c>
      <c r="AW512" s="1" t="s">
        <v>196</v>
      </c>
      <c r="AX512" s="1" t="s">
        <v>196</v>
      </c>
      <c r="AY512" s="1" t="s">
        <v>710</v>
      </c>
      <c r="AZ512" s="1" t="s">
        <v>711</v>
      </c>
      <c r="BA512" s="1" t="s">
        <v>196</v>
      </c>
      <c r="BB512" s="228">
        <v>46184</v>
      </c>
      <c r="BC512" s="228">
        <v>46184</v>
      </c>
      <c r="BD512" s="1" t="s">
        <v>712</v>
      </c>
      <c r="BE512" s="228">
        <v>46183</v>
      </c>
      <c r="BF512" s="1" t="s">
        <v>712</v>
      </c>
      <c r="BG512" s="228">
        <v>46183</v>
      </c>
      <c r="BH512" s="1">
        <v>200</v>
      </c>
      <c r="BI512" s="1">
        <v>388</v>
      </c>
      <c r="BJ512" s="1" t="s">
        <v>1082</v>
      </c>
      <c r="BK512" s="1" t="s">
        <v>196</v>
      </c>
      <c r="BL512" s="1" t="s">
        <v>196</v>
      </c>
      <c r="BM512" s="1" t="s">
        <v>196</v>
      </c>
      <c r="BN512" s="1" t="s">
        <v>196</v>
      </c>
      <c r="BO512" s="1" t="s">
        <v>196</v>
      </c>
      <c r="BP512" s="1" t="s">
        <v>196</v>
      </c>
      <c r="BQ512" s="1" t="s">
        <v>196</v>
      </c>
      <c r="BR512" s="1" t="s">
        <v>196</v>
      </c>
      <c r="BS512" s="1" t="s">
        <v>196</v>
      </c>
      <c r="BT512" s="1" t="s">
        <v>4200</v>
      </c>
      <c r="BU512" s="1" t="s">
        <v>196</v>
      </c>
      <c r="BV512" s="1" t="s">
        <v>196</v>
      </c>
      <c r="BW512" s="1" t="s">
        <v>196</v>
      </c>
      <c r="BX512" s="1" t="s">
        <v>196</v>
      </c>
      <c r="BY512" s="1" t="s">
        <v>196</v>
      </c>
      <c r="BZ512" s="1" t="s">
        <v>196</v>
      </c>
      <c r="CA512" s="1" t="s">
        <v>196</v>
      </c>
      <c r="CB512" s="1" t="s">
        <v>196</v>
      </c>
      <c r="CC512" s="1" t="s">
        <v>196</v>
      </c>
      <c r="CD512" s="1" t="s">
        <v>1083</v>
      </c>
      <c r="CE512" s="1" t="s">
        <v>196</v>
      </c>
      <c r="CF512" s="1" t="s">
        <v>196</v>
      </c>
      <c r="CG512" s="1" t="s">
        <v>196</v>
      </c>
      <c r="CH512" s="1" t="s">
        <v>196</v>
      </c>
      <c r="CI512" s="1" t="s">
        <v>196</v>
      </c>
      <c r="CJ512" s="1" t="s">
        <v>196</v>
      </c>
      <c r="CK512" s="1" t="s">
        <v>196</v>
      </c>
      <c r="CL512" s="1" t="s">
        <v>196</v>
      </c>
      <c r="CM512" s="1" t="s">
        <v>196</v>
      </c>
      <c r="CN512" s="1" t="s">
        <v>1081</v>
      </c>
      <c r="CO512" s="1" t="s">
        <v>196</v>
      </c>
      <c r="CP512" s="1" t="s">
        <v>196</v>
      </c>
      <c r="CQ512" s="1" t="s">
        <v>196</v>
      </c>
      <c r="CR512" s="1" t="s">
        <v>196</v>
      </c>
      <c r="CS512" s="1" t="s">
        <v>196</v>
      </c>
      <c r="CT512" s="1" t="s">
        <v>196</v>
      </c>
      <c r="CU512" s="1" t="s">
        <v>196</v>
      </c>
      <c r="CV512" s="1" t="s">
        <v>196</v>
      </c>
      <c r="CW512" s="1" t="s">
        <v>196</v>
      </c>
      <c r="CX512" s="1" t="s">
        <v>3221</v>
      </c>
      <c r="CY512" s="1" t="s">
        <v>3222</v>
      </c>
      <c r="CZ512" s="1" t="s">
        <v>3222</v>
      </c>
      <c r="DA512" s="1" t="s">
        <v>3224</v>
      </c>
      <c r="DB512" s="1" t="s">
        <v>3224</v>
      </c>
      <c r="DC512" s="1" t="s">
        <v>707</v>
      </c>
      <c r="DD512" s="1" t="s">
        <v>707</v>
      </c>
      <c r="DE512" s="1" t="s">
        <v>707</v>
      </c>
      <c r="DF512" s="1" t="s">
        <v>713</v>
      </c>
      <c r="DG512" s="1" t="s">
        <v>714</v>
      </c>
    </row>
    <row r="513" spans="1:111">
      <c r="A513" s="232" t="s">
        <v>4537</v>
      </c>
      <c r="B513" s="1" t="s">
        <v>699</v>
      </c>
      <c r="C513" s="1" t="s">
        <v>700</v>
      </c>
      <c r="D513" s="1" t="s">
        <v>869</v>
      </c>
      <c r="E513" s="1" t="s">
        <v>870</v>
      </c>
      <c r="F513" s="1" t="s">
        <v>877</v>
      </c>
      <c r="G513" s="1" t="s">
        <v>502</v>
      </c>
      <c r="H513" s="228">
        <v>46183</v>
      </c>
      <c r="I513" s="1" t="s">
        <v>84</v>
      </c>
      <c r="J513" s="1" t="s">
        <v>3961</v>
      </c>
      <c r="K513" s="1" t="s">
        <v>4315</v>
      </c>
      <c r="L513" s="1" t="s">
        <v>776</v>
      </c>
      <c r="M513" s="1" t="s">
        <v>777</v>
      </c>
      <c r="N513" s="1" t="s">
        <v>196</v>
      </c>
      <c r="O513" s="1" t="s">
        <v>196</v>
      </c>
      <c r="P513" s="1" t="s">
        <v>196</v>
      </c>
      <c r="Q513" s="1" t="s">
        <v>196</v>
      </c>
      <c r="R513" s="229">
        <v>0</v>
      </c>
      <c r="S513" s="229">
        <v>0.70833333333333337</v>
      </c>
      <c r="T513" s="1" t="s">
        <v>707</v>
      </c>
      <c r="U513" s="1" t="s">
        <v>196</v>
      </c>
      <c r="V513" s="1" t="s">
        <v>196</v>
      </c>
      <c r="W513" s="1" t="s">
        <v>196</v>
      </c>
      <c r="X513" s="1" t="s">
        <v>196</v>
      </c>
      <c r="Y513" s="1" t="s">
        <v>196</v>
      </c>
      <c r="Z513" s="1" t="s">
        <v>196</v>
      </c>
      <c r="AA513" s="1" t="s">
        <v>753</v>
      </c>
      <c r="AB513" s="1" t="s">
        <v>708</v>
      </c>
      <c r="AC513" s="1" t="s">
        <v>804</v>
      </c>
      <c r="AD513" s="1" t="s">
        <v>790</v>
      </c>
      <c r="AE513" s="1" t="s">
        <v>196</v>
      </c>
      <c r="AF513" s="1" t="s">
        <v>196</v>
      </c>
      <c r="AG513" s="1" t="s">
        <v>196</v>
      </c>
      <c r="AH513" s="1" t="s">
        <v>196</v>
      </c>
      <c r="AI513" s="1" t="s">
        <v>801</v>
      </c>
      <c r="AJ513" s="1" t="s">
        <v>276</v>
      </c>
      <c r="AK513" s="1" t="s">
        <v>196</v>
      </c>
      <c r="AL513" s="1" t="s">
        <v>122</v>
      </c>
      <c r="AM513" s="1">
        <v>5690</v>
      </c>
      <c r="AN513" s="1">
        <v>5700</v>
      </c>
      <c r="AO513" s="1">
        <v>3000</v>
      </c>
      <c r="AP513" s="1">
        <v>3000</v>
      </c>
      <c r="AQ513" s="1">
        <v>3000</v>
      </c>
      <c r="AR513" s="228">
        <v>46177</v>
      </c>
      <c r="AS513" s="228">
        <v>46185</v>
      </c>
      <c r="AT513" s="228">
        <v>46178</v>
      </c>
      <c r="AU513" s="228">
        <v>46183</v>
      </c>
      <c r="AV513" s="1" t="s">
        <v>491</v>
      </c>
      <c r="AW513" s="1" t="s">
        <v>196</v>
      </c>
      <c r="AX513" s="1" t="s">
        <v>196</v>
      </c>
      <c r="AY513" s="1" t="s">
        <v>710</v>
      </c>
      <c r="AZ513" s="1" t="s">
        <v>711</v>
      </c>
      <c r="BA513" s="1" t="s">
        <v>196</v>
      </c>
      <c r="BB513" s="228">
        <v>46185</v>
      </c>
      <c r="BC513" s="228">
        <v>46185</v>
      </c>
      <c r="BD513" s="1" t="s">
        <v>712</v>
      </c>
      <c r="BE513" s="228">
        <v>46183</v>
      </c>
      <c r="BF513" s="1" t="s">
        <v>712</v>
      </c>
      <c r="BG513" s="228">
        <v>46183</v>
      </c>
      <c r="BH513" s="1">
        <v>5700</v>
      </c>
      <c r="BI513" s="1">
        <v>5690</v>
      </c>
      <c r="BJ513" s="1" t="s">
        <v>802</v>
      </c>
      <c r="BK513" s="1" t="s">
        <v>802</v>
      </c>
      <c r="BL513" s="1" t="s">
        <v>196</v>
      </c>
      <c r="BM513" s="1" t="s">
        <v>196</v>
      </c>
      <c r="BN513" s="1" t="s">
        <v>196</v>
      </c>
      <c r="BO513" s="1" t="s">
        <v>196</v>
      </c>
      <c r="BP513" s="1" t="s">
        <v>196</v>
      </c>
      <c r="BQ513" s="1" t="s">
        <v>196</v>
      </c>
      <c r="BR513" s="1" t="s">
        <v>196</v>
      </c>
      <c r="BS513" s="1" t="s">
        <v>196</v>
      </c>
      <c r="BT513" s="1" t="s">
        <v>800</v>
      </c>
      <c r="BU513" s="1" t="s">
        <v>2053</v>
      </c>
      <c r="BV513" s="1" t="s">
        <v>196</v>
      </c>
      <c r="BW513" s="1" t="s">
        <v>196</v>
      </c>
      <c r="BX513" s="1" t="s">
        <v>196</v>
      </c>
      <c r="BY513" s="1" t="s">
        <v>196</v>
      </c>
      <c r="BZ513" s="1" t="s">
        <v>196</v>
      </c>
      <c r="CA513" s="1" t="s">
        <v>196</v>
      </c>
      <c r="CB513" s="1" t="s">
        <v>196</v>
      </c>
      <c r="CC513" s="1" t="s">
        <v>196</v>
      </c>
      <c r="CD513" s="1" t="s">
        <v>803</v>
      </c>
      <c r="CE513" s="1" t="s">
        <v>196</v>
      </c>
      <c r="CF513" s="1" t="s">
        <v>196</v>
      </c>
      <c r="CG513" s="1" t="s">
        <v>196</v>
      </c>
      <c r="CH513" s="1" t="s">
        <v>196</v>
      </c>
      <c r="CI513" s="1" t="s">
        <v>196</v>
      </c>
      <c r="CJ513" s="1" t="s">
        <v>196</v>
      </c>
      <c r="CK513" s="1" t="s">
        <v>196</v>
      </c>
      <c r="CL513" s="1" t="s">
        <v>196</v>
      </c>
      <c r="CM513" s="1" t="s">
        <v>196</v>
      </c>
      <c r="CN513" s="1" t="s">
        <v>801</v>
      </c>
      <c r="CO513" s="1" t="s">
        <v>196</v>
      </c>
      <c r="CP513" s="1" t="s">
        <v>196</v>
      </c>
      <c r="CQ513" s="1" t="s">
        <v>196</v>
      </c>
      <c r="CR513" s="1" t="s">
        <v>196</v>
      </c>
      <c r="CS513" s="1" t="s">
        <v>196</v>
      </c>
      <c r="CT513" s="1" t="s">
        <v>196</v>
      </c>
      <c r="CU513" s="1" t="s">
        <v>196</v>
      </c>
      <c r="CV513" s="1" t="s">
        <v>196</v>
      </c>
      <c r="CW513" s="1" t="s">
        <v>196</v>
      </c>
      <c r="CX513" s="1" t="s">
        <v>3221</v>
      </c>
      <c r="CY513" s="1" t="s">
        <v>3222</v>
      </c>
      <c r="CZ513" s="1" t="s">
        <v>3222</v>
      </c>
      <c r="DA513" s="1" t="s">
        <v>3225</v>
      </c>
      <c r="DB513" s="1" t="s">
        <v>3224</v>
      </c>
      <c r="DC513" s="1" t="s">
        <v>708</v>
      </c>
      <c r="DD513" s="1" t="s">
        <v>753</v>
      </c>
      <c r="DE513" s="1" t="s">
        <v>707</v>
      </c>
      <c r="DF513" s="1" t="s">
        <v>776</v>
      </c>
      <c r="DG513" s="1" t="s">
        <v>777</v>
      </c>
    </row>
    <row r="514" spans="1:111">
      <c r="A514" s="232" t="s">
        <v>4537</v>
      </c>
      <c r="B514" s="1" t="s">
        <v>699</v>
      </c>
      <c r="C514" s="1" t="s">
        <v>700</v>
      </c>
      <c r="D514" s="1" t="s">
        <v>869</v>
      </c>
      <c r="E514" s="1" t="s">
        <v>870</v>
      </c>
      <c r="F514" s="1" t="s">
        <v>877</v>
      </c>
      <c r="G514" s="1" t="s">
        <v>502</v>
      </c>
      <c r="H514" s="228">
        <v>46183</v>
      </c>
      <c r="I514" s="1" t="s">
        <v>84</v>
      </c>
      <c r="J514" s="1" t="s">
        <v>3961</v>
      </c>
      <c r="K514" s="1" t="s">
        <v>4316</v>
      </c>
      <c r="L514" s="1" t="s">
        <v>776</v>
      </c>
      <c r="M514" s="1" t="s">
        <v>777</v>
      </c>
      <c r="N514" s="1" t="s">
        <v>196</v>
      </c>
      <c r="O514" s="1" t="s">
        <v>196</v>
      </c>
      <c r="P514" s="1" t="s">
        <v>196</v>
      </c>
      <c r="Q514" s="1" t="s">
        <v>196</v>
      </c>
      <c r="R514" s="229">
        <v>0</v>
      </c>
      <c r="S514" s="229">
        <v>0.70833333333333337</v>
      </c>
      <c r="T514" s="1" t="s">
        <v>707</v>
      </c>
      <c r="U514" s="1" t="s">
        <v>196</v>
      </c>
      <c r="V514" s="1" t="s">
        <v>196</v>
      </c>
      <c r="W514" s="1" t="s">
        <v>196</v>
      </c>
      <c r="X514" s="1" t="s">
        <v>196</v>
      </c>
      <c r="Y514" s="1" t="s">
        <v>196</v>
      </c>
      <c r="Z514" s="1" t="s">
        <v>196</v>
      </c>
      <c r="AA514" s="1" t="s">
        <v>707</v>
      </c>
      <c r="AB514" s="1" t="s">
        <v>707</v>
      </c>
      <c r="AC514" s="1" t="s">
        <v>707</v>
      </c>
      <c r="AD514" s="1" t="s">
        <v>707</v>
      </c>
      <c r="AE514" s="1" t="s">
        <v>196</v>
      </c>
      <c r="AF514" s="1" t="s">
        <v>196</v>
      </c>
      <c r="AG514" s="1" t="s">
        <v>196</v>
      </c>
      <c r="AH514" s="1" t="s">
        <v>196</v>
      </c>
      <c r="AI514" s="1" t="s">
        <v>801</v>
      </c>
      <c r="AJ514" s="1" t="s">
        <v>276</v>
      </c>
      <c r="AK514" s="1" t="s">
        <v>196</v>
      </c>
      <c r="AL514" s="1" t="s">
        <v>122</v>
      </c>
      <c r="AM514" s="1">
        <v>5690</v>
      </c>
      <c r="AN514" s="1">
        <v>5700</v>
      </c>
      <c r="AO514" s="1">
        <v>3000</v>
      </c>
      <c r="AP514" s="1">
        <v>0</v>
      </c>
      <c r="AQ514" s="1">
        <v>290</v>
      </c>
      <c r="AR514" s="228">
        <v>46177</v>
      </c>
      <c r="AS514" s="228">
        <v>46185</v>
      </c>
      <c r="AT514" s="228">
        <v>46178</v>
      </c>
      <c r="AU514" s="228">
        <v>46183</v>
      </c>
      <c r="AV514" s="1" t="s">
        <v>491</v>
      </c>
      <c r="AW514" s="1" t="s">
        <v>196</v>
      </c>
      <c r="AX514" s="1" t="s">
        <v>196</v>
      </c>
      <c r="AY514" s="1" t="s">
        <v>710</v>
      </c>
      <c r="AZ514" s="1" t="s">
        <v>711</v>
      </c>
      <c r="BA514" s="1" t="s">
        <v>196</v>
      </c>
      <c r="BB514" s="228">
        <v>46185</v>
      </c>
      <c r="BC514" s="228">
        <v>46185</v>
      </c>
      <c r="BD514" s="1" t="s">
        <v>712</v>
      </c>
      <c r="BE514" s="228">
        <v>46183</v>
      </c>
      <c r="BF514" s="1" t="s">
        <v>712</v>
      </c>
      <c r="BG514" s="228">
        <v>46183</v>
      </c>
      <c r="BH514" s="1">
        <v>5700</v>
      </c>
      <c r="BI514" s="1">
        <v>5690</v>
      </c>
      <c r="BJ514" s="1" t="s">
        <v>802</v>
      </c>
      <c r="BK514" s="1" t="s">
        <v>802</v>
      </c>
      <c r="BL514" s="1" t="s">
        <v>196</v>
      </c>
      <c r="BM514" s="1" t="s">
        <v>196</v>
      </c>
      <c r="BN514" s="1" t="s">
        <v>196</v>
      </c>
      <c r="BO514" s="1" t="s">
        <v>196</v>
      </c>
      <c r="BP514" s="1" t="s">
        <v>196</v>
      </c>
      <c r="BQ514" s="1" t="s">
        <v>196</v>
      </c>
      <c r="BR514" s="1" t="s">
        <v>196</v>
      </c>
      <c r="BS514" s="1" t="s">
        <v>196</v>
      </c>
      <c r="BT514" s="1" t="s">
        <v>800</v>
      </c>
      <c r="BU514" s="1" t="s">
        <v>2053</v>
      </c>
      <c r="BV514" s="1" t="s">
        <v>196</v>
      </c>
      <c r="BW514" s="1" t="s">
        <v>196</v>
      </c>
      <c r="BX514" s="1" t="s">
        <v>196</v>
      </c>
      <c r="BY514" s="1" t="s">
        <v>196</v>
      </c>
      <c r="BZ514" s="1" t="s">
        <v>196</v>
      </c>
      <c r="CA514" s="1" t="s">
        <v>196</v>
      </c>
      <c r="CB514" s="1" t="s">
        <v>196</v>
      </c>
      <c r="CC514" s="1" t="s">
        <v>196</v>
      </c>
      <c r="CD514" s="1" t="s">
        <v>803</v>
      </c>
      <c r="CE514" s="1" t="s">
        <v>196</v>
      </c>
      <c r="CF514" s="1" t="s">
        <v>196</v>
      </c>
      <c r="CG514" s="1" t="s">
        <v>196</v>
      </c>
      <c r="CH514" s="1" t="s">
        <v>196</v>
      </c>
      <c r="CI514" s="1" t="s">
        <v>196</v>
      </c>
      <c r="CJ514" s="1" t="s">
        <v>196</v>
      </c>
      <c r="CK514" s="1" t="s">
        <v>196</v>
      </c>
      <c r="CL514" s="1" t="s">
        <v>196</v>
      </c>
      <c r="CM514" s="1" t="s">
        <v>196</v>
      </c>
      <c r="CN514" s="1" t="s">
        <v>801</v>
      </c>
      <c r="CO514" s="1" t="s">
        <v>196</v>
      </c>
      <c r="CP514" s="1" t="s">
        <v>196</v>
      </c>
      <c r="CQ514" s="1" t="s">
        <v>196</v>
      </c>
      <c r="CR514" s="1" t="s">
        <v>196</v>
      </c>
      <c r="CS514" s="1" t="s">
        <v>196</v>
      </c>
      <c r="CT514" s="1" t="s">
        <v>196</v>
      </c>
      <c r="CU514" s="1" t="s">
        <v>196</v>
      </c>
      <c r="CV514" s="1" t="s">
        <v>196</v>
      </c>
      <c r="CW514" s="1" t="s">
        <v>196</v>
      </c>
      <c r="CX514" s="1" t="s">
        <v>3221</v>
      </c>
      <c r="CY514" s="1" t="s">
        <v>3222</v>
      </c>
      <c r="CZ514" s="1" t="s">
        <v>3222</v>
      </c>
      <c r="DA514" s="1" t="s">
        <v>3224</v>
      </c>
      <c r="DB514" s="1" t="s">
        <v>3224</v>
      </c>
      <c r="DC514" s="1" t="s">
        <v>707</v>
      </c>
      <c r="DD514" s="1" t="s">
        <v>707</v>
      </c>
      <c r="DE514" s="1" t="s">
        <v>707</v>
      </c>
      <c r="DF514" s="1" t="s">
        <v>776</v>
      </c>
      <c r="DG514" s="1" t="s">
        <v>777</v>
      </c>
    </row>
    <row r="515" spans="1:111">
      <c r="A515" s="232" t="s">
        <v>4537</v>
      </c>
      <c r="B515" s="1" t="s">
        <v>699</v>
      </c>
      <c r="C515" s="1" t="s">
        <v>700</v>
      </c>
      <c r="D515" s="1" t="s">
        <v>701</v>
      </c>
      <c r="E515" s="1" t="s">
        <v>702</v>
      </c>
      <c r="F515" s="1" t="s">
        <v>703</v>
      </c>
      <c r="G515" s="1" t="s">
        <v>704</v>
      </c>
      <c r="H515" s="228">
        <v>46182</v>
      </c>
      <c r="I515" s="1" t="s">
        <v>1897</v>
      </c>
      <c r="J515" s="1" t="s">
        <v>3865</v>
      </c>
      <c r="K515" s="1" t="s">
        <v>3868</v>
      </c>
      <c r="L515" s="1" t="s">
        <v>788</v>
      </c>
      <c r="M515" s="1" t="s">
        <v>789</v>
      </c>
      <c r="N515" s="1" t="s">
        <v>776</v>
      </c>
      <c r="O515" s="1" t="s">
        <v>777</v>
      </c>
      <c r="P515" s="1" t="s">
        <v>196</v>
      </c>
      <c r="Q515" s="1" t="s">
        <v>196</v>
      </c>
      <c r="R515" s="229">
        <v>0</v>
      </c>
      <c r="S515" s="229">
        <v>0.67013888888888884</v>
      </c>
      <c r="T515" s="1" t="s">
        <v>707</v>
      </c>
      <c r="U515" s="1" t="s">
        <v>196</v>
      </c>
      <c r="V515" s="1" t="s">
        <v>196</v>
      </c>
      <c r="W515" s="1" t="s">
        <v>196</v>
      </c>
      <c r="X515" s="1" t="s">
        <v>196</v>
      </c>
      <c r="Y515" s="1" t="s">
        <v>196</v>
      </c>
      <c r="Z515" s="1" t="s">
        <v>196</v>
      </c>
      <c r="AA515" s="1" t="s">
        <v>743</v>
      </c>
      <c r="AB515" s="1" t="s">
        <v>708</v>
      </c>
      <c r="AC515" s="1" t="s">
        <v>2027</v>
      </c>
      <c r="AD515" s="1" t="s">
        <v>3869</v>
      </c>
      <c r="AE515" s="1" t="s">
        <v>3805</v>
      </c>
      <c r="AF515" s="1" t="s">
        <v>276</v>
      </c>
      <c r="AG515" s="1" t="s">
        <v>196</v>
      </c>
      <c r="AH515" s="1" t="s">
        <v>78</v>
      </c>
      <c r="AI515" s="1" t="s">
        <v>3806</v>
      </c>
      <c r="AJ515" s="1" t="s">
        <v>276</v>
      </c>
      <c r="AK515" s="1" t="s">
        <v>196</v>
      </c>
      <c r="AL515" s="1" t="s">
        <v>14</v>
      </c>
      <c r="AM515" s="1">
        <v>16200</v>
      </c>
      <c r="AN515" s="1">
        <v>8100</v>
      </c>
      <c r="AO515" s="1">
        <v>6600</v>
      </c>
      <c r="AP515" s="1">
        <v>6600</v>
      </c>
      <c r="AQ515" s="1">
        <v>13200</v>
      </c>
      <c r="AR515" s="228">
        <v>46181</v>
      </c>
      <c r="AS515" s="228">
        <v>46184</v>
      </c>
      <c r="AT515" s="228">
        <v>46181</v>
      </c>
      <c r="AU515" s="228">
        <v>46182</v>
      </c>
      <c r="AV515" s="1" t="s">
        <v>704</v>
      </c>
      <c r="AW515" s="1" t="s">
        <v>196</v>
      </c>
      <c r="AX515" s="1" t="s">
        <v>196</v>
      </c>
      <c r="AY515" s="1" t="s">
        <v>710</v>
      </c>
      <c r="AZ515" s="1" t="s">
        <v>711</v>
      </c>
      <c r="BA515" s="1" t="s">
        <v>196</v>
      </c>
      <c r="BB515" s="228">
        <v>46184</v>
      </c>
      <c r="BC515" s="228">
        <v>46184</v>
      </c>
      <c r="BD515" s="1" t="s">
        <v>712</v>
      </c>
      <c r="BE515" s="228">
        <v>46182</v>
      </c>
      <c r="BF515" s="1" t="s">
        <v>712</v>
      </c>
      <c r="BG515" s="228">
        <v>46182</v>
      </c>
      <c r="BH515" s="1">
        <v>8100</v>
      </c>
      <c r="BI515" s="1">
        <v>16200</v>
      </c>
      <c r="BJ515" s="1" t="s">
        <v>738</v>
      </c>
      <c r="BK515" s="1" t="s">
        <v>196</v>
      </c>
      <c r="BL515" s="1" t="s">
        <v>196</v>
      </c>
      <c r="BM515" s="1" t="s">
        <v>196</v>
      </c>
      <c r="BN515" s="1" t="s">
        <v>196</v>
      </c>
      <c r="BO515" s="1" t="s">
        <v>196</v>
      </c>
      <c r="BP515" s="1" t="s">
        <v>196</v>
      </c>
      <c r="BQ515" s="1" t="s">
        <v>196</v>
      </c>
      <c r="BR515" s="1" t="s">
        <v>196</v>
      </c>
      <c r="BS515" s="1" t="s">
        <v>196</v>
      </c>
      <c r="BT515" s="1" t="s">
        <v>3805</v>
      </c>
      <c r="BU515" s="1" t="s">
        <v>196</v>
      </c>
      <c r="BV515" s="1" t="s">
        <v>196</v>
      </c>
      <c r="BW515" s="1" t="s">
        <v>196</v>
      </c>
      <c r="BX515" s="1" t="s">
        <v>196</v>
      </c>
      <c r="BY515" s="1" t="s">
        <v>196</v>
      </c>
      <c r="BZ515" s="1" t="s">
        <v>196</v>
      </c>
      <c r="CA515" s="1" t="s">
        <v>196</v>
      </c>
      <c r="CB515" s="1" t="s">
        <v>196</v>
      </c>
      <c r="CC515" s="1" t="s">
        <v>196</v>
      </c>
      <c r="CD515" s="1" t="s">
        <v>739</v>
      </c>
      <c r="CE515" s="1" t="s">
        <v>196</v>
      </c>
      <c r="CF515" s="1" t="s">
        <v>196</v>
      </c>
      <c r="CG515" s="1" t="s">
        <v>196</v>
      </c>
      <c r="CH515" s="1" t="s">
        <v>196</v>
      </c>
      <c r="CI515" s="1" t="s">
        <v>196</v>
      </c>
      <c r="CJ515" s="1" t="s">
        <v>196</v>
      </c>
      <c r="CK515" s="1" t="s">
        <v>196</v>
      </c>
      <c r="CL515" s="1" t="s">
        <v>196</v>
      </c>
      <c r="CM515" s="1" t="s">
        <v>196</v>
      </c>
      <c r="CN515" s="1" t="s">
        <v>3806</v>
      </c>
      <c r="CO515" s="1" t="s">
        <v>196</v>
      </c>
      <c r="CP515" s="1" t="s">
        <v>196</v>
      </c>
      <c r="CQ515" s="1" t="s">
        <v>196</v>
      </c>
      <c r="CR515" s="1" t="s">
        <v>196</v>
      </c>
      <c r="CS515" s="1" t="s">
        <v>196</v>
      </c>
      <c r="CT515" s="1" t="s">
        <v>196</v>
      </c>
      <c r="CU515" s="1" t="s">
        <v>196</v>
      </c>
      <c r="CV515" s="1" t="s">
        <v>196</v>
      </c>
      <c r="CW515" s="1" t="s">
        <v>196</v>
      </c>
      <c r="CX515" s="1" t="s">
        <v>3221</v>
      </c>
      <c r="CY515" s="1" t="s">
        <v>3222</v>
      </c>
      <c r="CZ515" s="1" t="s">
        <v>3222</v>
      </c>
      <c r="DA515" s="1" t="s">
        <v>3225</v>
      </c>
      <c r="DB515" s="1" t="s">
        <v>3870</v>
      </c>
      <c r="DC515" s="1" t="s">
        <v>708</v>
      </c>
      <c r="DD515" s="1" t="s">
        <v>743</v>
      </c>
      <c r="DE515" s="1" t="s">
        <v>707</v>
      </c>
      <c r="DF515" s="1" t="s">
        <v>788</v>
      </c>
      <c r="DG515" s="1" t="s">
        <v>789</v>
      </c>
    </row>
    <row r="516" spans="1:111">
      <c r="A516" s="232" t="s">
        <v>4537</v>
      </c>
      <c r="B516" s="1" t="s">
        <v>699</v>
      </c>
      <c r="C516" s="1" t="s">
        <v>700</v>
      </c>
      <c r="D516" s="1" t="s">
        <v>701</v>
      </c>
      <c r="E516" s="1" t="s">
        <v>702</v>
      </c>
      <c r="F516" s="1" t="s">
        <v>703</v>
      </c>
      <c r="G516" s="1" t="s">
        <v>704</v>
      </c>
      <c r="H516" s="228">
        <v>46182</v>
      </c>
      <c r="I516" s="1" t="s">
        <v>1898</v>
      </c>
      <c r="J516" s="1" t="s">
        <v>3871</v>
      </c>
      <c r="K516" s="1" t="s">
        <v>3872</v>
      </c>
      <c r="L516" s="1" t="s">
        <v>788</v>
      </c>
      <c r="M516" s="1" t="s">
        <v>789</v>
      </c>
      <c r="N516" s="1" t="s">
        <v>776</v>
      </c>
      <c r="O516" s="1" t="s">
        <v>777</v>
      </c>
      <c r="P516" s="1" t="s">
        <v>196</v>
      </c>
      <c r="Q516" s="1" t="s">
        <v>196</v>
      </c>
      <c r="R516" s="229">
        <v>0</v>
      </c>
      <c r="S516" s="229">
        <v>0.70833333333333337</v>
      </c>
      <c r="T516" s="1" t="s">
        <v>707</v>
      </c>
      <c r="U516" s="1" t="s">
        <v>196</v>
      </c>
      <c r="V516" s="1" t="s">
        <v>196</v>
      </c>
      <c r="W516" s="1" t="s">
        <v>196</v>
      </c>
      <c r="X516" s="1" t="s">
        <v>196</v>
      </c>
      <c r="Y516" s="1" t="s">
        <v>196</v>
      </c>
      <c r="Z516" s="1" t="s">
        <v>196</v>
      </c>
      <c r="AA516" s="1" t="s">
        <v>744</v>
      </c>
      <c r="AB516" s="1" t="s">
        <v>707</v>
      </c>
      <c r="AC516" s="1" t="s">
        <v>763</v>
      </c>
      <c r="AD516" s="1" t="s">
        <v>2028</v>
      </c>
      <c r="AE516" s="1" t="s">
        <v>3805</v>
      </c>
      <c r="AF516" s="1" t="s">
        <v>276</v>
      </c>
      <c r="AG516" s="1" t="s">
        <v>196</v>
      </c>
      <c r="AH516" s="1" t="s">
        <v>78</v>
      </c>
      <c r="AI516" s="1" t="s">
        <v>3806</v>
      </c>
      <c r="AJ516" s="1" t="s">
        <v>276</v>
      </c>
      <c r="AK516" s="1" t="s">
        <v>196</v>
      </c>
      <c r="AL516" s="1" t="s">
        <v>14</v>
      </c>
      <c r="AM516" s="1">
        <v>16200</v>
      </c>
      <c r="AN516" s="1">
        <v>8100</v>
      </c>
      <c r="AO516" s="1">
        <v>900</v>
      </c>
      <c r="AP516" s="1">
        <v>900</v>
      </c>
      <c r="AQ516" s="1">
        <v>1800</v>
      </c>
      <c r="AR516" s="228">
        <v>46182</v>
      </c>
      <c r="AS516" s="228">
        <v>46188</v>
      </c>
      <c r="AT516" s="228">
        <v>46182</v>
      </c>
      <c r="AU516" s="228">
        <v>46183</v>
      </c>
      <c r="AV516" s="1" t="s">
        <v>704</v>
      </c>
      <c r="AW516" s="1" t="s">
        <v>196</v>
      </c>
      <c r="AX516" s="1" t="s">
        <v>196</v>
      </c>
      <c r="AY516" s="1" t="s">
        <v>710</v>
      </c>
      <c r="AZ516" s="1" t="s">
        <v>711</v>
      </c>
      <c r="BA516" s="1" t="s">
        <v>196</v>
      </c>
      <c r="BB516" s="228">
        <v>46188</v>
      </c>
      <c r="BC516" s="228">
        <v>46188</v>
      </c>
      <c r="BD516" s="1" t="s">
        <v>712</v>
      </c>
      <c r="BE516" s="228">
        <v>46183</v>
      </c>
      <c r="BF516" s="1" t="s">
        <v>712</v>
      </c>
      <c r="BG516" s="228">
        <v>46183</v>
      </c>
      <c r="BH516" s="1">
        <v>8100</v>
      </c>
      <c r="BI516" s="1">
        <v>16200</v>
      </c>
      <c r="BJ516" s="1" t="s">
        <v>738</v>
      </c>
      <c r="BK516" s="1" t="s">
        <v>196</v>
      </c>
      <c r="BL516" s="1" t="s">
        <v>196</v>
      </c>
      <c r="BM516" s="1" t="s">
        <v>196</v>
      </c>
      <c r="BN516" s="1" t="s">
        <v>196</v>
      </c>
      <c r="BO516" s="1" t="s">
        <v>196</v>
      </c>
      <c r="BP516" s="1" t="s">
        <v>196</v>
      </c>
      <c r="BQ516" s="1" t="s">
        <v>196</v>
      </c>
      <c r="BR516" s="1" t="s">
        <v>196</v>
      </c>
      <c r="BS516" s="1" t="s">
        <v>196</v>
      </c>
      <c r="BT516" s="1" t="s">
        <v>3805</v>
      </c>
      <c r="BU516" s="1" t="s">
        <v>196</v>
      </c>
      <c r="BV516" s="1" t="s">
        <v>196</v>
      </c>
      <c r="BW516" s="1" t="s">
        <v>196</v>
      </c>
      <c r="BX516" s="1" t="s">
        <v>196</v>
      </c>
      <c r="BY516" s="1" t="s">
        <v>196</v>
      </c>
      <c r="BZ516" s="1" t="s">
        <v>196</v>
      </c>
      <c r="CA516" s="1" t="s">
        <v>196</v>
      </c>
      <c r="CB516" s="1" t="s">
        <v>196</v>
      </c>
      <c r="CC516" s="1" t="s">
        <v>196</v>
      </c>
      <c r="CD516" s="1" t="s">
        <v>739</v>
      </c>
      <c r="CE516" s="1" t="s">
        <v>196</v>
      </c>
      <c r="CF516" s="1" t="s">
        <v>196</v>
      </c>
      <c r="CG516" s="1" t="s">
        <v>196</v>
      </c>
      <c r="CH516" s="1" t="s">
        <v>196</v>
      </c>
      <c r="CI516" s="1" t="s">
        <v>196</v>
      </c>
      <c r="CJ516" s="1" t="s">
        <v>196</v>
      </c>
      <c r="CK516" s="1" t="s">
        <v>196</v>
      </c>
      <c r="CL516" s="1" t="s">
        <v>196</v>
      </c>
      <c r="CM516" s="1" t="s">
        <v>196</v>
      </c>
      <c r="CN516" s="1" t="s">
        <v>3806</v>
      </c>
      <c r="CO516" s="1" t="s">
        <v>196</v>
      </c>
      <c r="CP516" s="1" t="s">
        <v>196</v>
      </c>
      <c r="CQ516" s="1" t="s">
        <v>196</v>
      </c>
      <c r="CR516" s="1" t="s">
        <v>196</v>
      </c>
      <c r="CS516" s="1" t="s">
        <v>196</v>
      </c>
      <c r="CT516" s="1" t="s">
        <v>196</v>
      </c>
      <c r="CU516" s="1" t="s">
        <v>196</v>
      </c>
      <c r="CV516" s="1" t="s">
        <v>196</v>
      </c>
      <c r="CW516" s="1" t="s">
        <v>196</v>
      </c>
      <c r="CX516" s="1" t="s">
        <v>3221</v>
      </c>
      <c r="CY516" s="1" t="s">
        <v>3222</v>
      </c>
      <c r="CZ516" s="1" t="s">
        <v>3222</v>
      </c>
      <c r="DA516" s="1" t="s">
        <v>3870</v>
      </c>
      <c r="DB516" s="1" t="s">
        <v>3224</v>
      </c>
      <c r="DC516" s="1" t="s">
        <v>707</v>
      </c>
      <c r="DD516" s="1" t="s">
        <v>744</v>
      </c>
      <c r="DE516" s="1" t="s">
        <v>707</v>
      </c>
      <c r="DF516" s="1" t="s">
        <v>788</v>
      </c>
      <c r="DG516" s="1" t="s">
        <v>789</v>
      </c>
    </row>
    <row r="517" spans="1:111">
      <c r="A517" s="232" t="s">
        <v>4537</v>
      </c>
      <c r="B517" s="1" t="s">
        <v>699</v>
      </c>
      <c r="C517" s="1" t="s">
        <v>700</v>
      </c>
      <c r="D517" s="1" t="s">
        <v>818</v>
      </c>
      <c r="E517" s="1" t="s">
        <v>819</v>
      </c>
      <c r="F517" s="1" t="s">
        <v>820</v>
      </c>
      <c r="G517" s="1" t="s">
        <v>166</v>
      </c>
      <c r="H517" s="228">
        <v>46182</v>
      </c>
      <c r="I517" s="1" t="s">
        <v>1728</v>
      </c>
      <c r="J517" s="1" t="s">
        <v>4061</v>
      </c>
      <c r="K517" s="1" t="s">
        <v>4063</v>
      </c>
      <c r="L517" s="1" t="s">
        <v>796</v>
      </c>
      <c r="M517" s="1" t="s">
        <v>797</v>
      </c>
      <c r="N517" s="1" t="s">
        <v>196</v>
      </c>
      <c r="O517" s="1" t="s">
        <v>196</v>
      </c>
      <c r="P517" s="1" t="s">
        <v>196</v>
      </c>
      <c r="Q517" s="1" t="s">
        <v>196</v>
      </c>
      <c r="R517" s="229">
        <v>0</v>
      </c>
      <c r="S517" s="229">
        <v>0.625</v>
      </c>
      <c r="T517" s="1" t="s">
        <v>707</v>
      </c>
      <c r="U517" s="1" t="s">
        <v>196</v>
      </c>
      <c r="V517" s="1" t="s">
        <v>196</v>
      </c>
      <c r="W517" s="1" t="s">
        <v>196</v>
      </c>
      <c r="X517" s="1" t="s">
        <v>196</v>
      </c>
      <c r="Y517" s="1" t="s">
        <v>196</v>
      </c>
      <c r="Z517" s="1" t="s">
        <v>196</v>
      </c>
      <c r="AA517" s="1" t="s">
        <v>726</v>
      </c>
      <c r="AB517" s="1" t="s">
        <v>708</v>
      </c>
      <c r="AC517" s="1" t="s">
        <v>4064</v>
      </c>
      <c r="AD517" s="1" t="s">
        <v>2030</v>
      </c>
      <c r="AE517" s="1" t="s">
        <v>1571</v>
      </c>
      <c r="AF517" s="1" t="s">
        <v>276</v>
      </c>
      <c r="AG517" s="1" t="s">
        <v>13</v>
      </c>
      <c r="AH517" s="1" t="s">
        <v>172</v>
      </c>
      <c r="AI517" s="1" t="s">
        <v>1572</v>
      </c>
      <c r="AJ517" s="1" t="s">
        <v>276</v>
      </c>
      <c r="AK517" s="1" t="s">
        <v>13</v>
      </c>
      <c r="AL517" s="1" t="s">
        <v>172</v>
      </c>
      <c r="AM517" s="1">
        <v>12000</v>
      </c>
      <c r="AN517" s="1">
        <v>6000</v>
      </c>
      <c r="AO517" s="1">
        <v>4500</v>
      </c>
      <c r="AP517" s="1">
        <v>4500</v>
      </c>
      <c r="AQ517" s="1">
        <v>9000</v>
      </c>
      <c r="AR517" s="228">
        <v>46178</v>
      </c>
      <c r="AS517" s="228">
        <v>46188</v>
      </c>
      <c r="AT517" s="228">
        <v>46181</v>
      </c>
      <c r="AU517" s="228">
        <v>46182</v>
      </c>
      <c r="AV517" s="1" t="s">
        <v>822</v>
      </c>
      <c r="AW517" s="1" t="s">
        <v>196</v>
      </c>
      <c r="AX517" s="1" t="s">
        <v>196</v>
      </c>
      <c r="AY517" s="1" t="s">
        <v>710</v>
      </c>
      <c r="AZ517" s="1" t="s">
        <v>711</v>
      </c>
      <c r="BA517" s="1" t="s">
        <v>196</v>
      </c>
      <c r="BB517" s="228">
        <v>46188</v>
      </c>
      <c r="BC517" s="228">
        <v>46188</v>
      </c>
      <c r="BD517" s="1" t="s">
        <v>712</v>
      </c>
      <c r="BE517" s="228">
        <v>46182</v>
      </c>
      <c r="BF517" s="1" t="s">
        <v>712</v>
      </c>
      <c r="BG517" s="228">
        <v>46182</v>
      </c>
      <c r="BH517" s="1">
        <v>6000</v>
      </c>
      <c r="BI517" s="1">
        <v>12000</v>
      </c>
      <c r="BJ517" s="1" t="s">
        <v>1573</v>
      </c>
      <c r="BK517" s="1" t="s">
        <v>196</v>
      </c>
      <c r="BL517" s="1" t="s">
        <v>196</v>
      </c>
      <c r="BM517" s="1" t="s">
        <v>196</v>
      </c>
      <c r="BN517" s="1" t="s">
        <v>196</v>
      </c>
      <c r="BO517" s="1" t="s">
        <v>196</v>
      </c>
      <c r="BP517" s="1" t="s">
        <v>196</v>
      </c>
      <c r="BQ517" s="1" t="s">
        <v>196</v>
      </c>
      <c r="BR517" s="1" t="s">
        <v>196</v>
      </c>
      <c r="BS517" s="1" t="s">
        <v>196</v>
      </c>
      <c r="BT517" s="1" t="s">
        <v>1571</v>
      </c>
      <c r="BU517" s="1" t="s">
        <v>196</v>
      </c>
      <c r="BV517" s="1" t="s">
        <v>196</v>
      </c>
      <c r="BW517" s="1" t="s">
        <v>196</v>
      </c>
      <c r="BX517" s="1" t="s">
        <v>196</v>
      </c>
      <c r="BY517" s="1" t="s">
        <v>196</v>
      </c>
      <c r="BZ517" s="1" t="s">
        <v>196</v>
      </c>
      <c r="CA517" s="1" t="s">
        <v>196</v>
      </c>
      <c r="CB517" s="1" t="s">
        <v>196</v>
      </c>
      <c r="CC517" s="1" t="s">
        <v>196</v>
      </c>
      <c r="CD517" s="1" t="s">
        <v>1574</v>
      </c>
      <c r="CE517" s="1" t="s">
        <v>196</v>
      </c>
      <c r="CF517" s="1" t="s">
        <v>196</v>
      </c>
      <c r="CG517" s="1" t="s">
        <v>196</v>
      </c>
      <c r="CH517" s="1" t="s">
        <v>196</v>
      </c>
      <c r="CI517" s="1" t="s">
        <v>196</v>
      </c>
      <c r="CJ517" s="1" t="s">
        <v>196</v>
      </c>
      <c r="CK517" s="1" t="s">
        <v>196</v>
      </c>
      <c r="CL517" s="1" t="s">
        <v>196</v>
      </c>
      <c r="CM517" s="1" t="s">
        <v>196</v>
      </c>
      <c r="CN517" s="1" t="s">
        <v>1572</v>
      </c>
      <c r="CO517" s="1" t="s">
        <v>196</v>
      </c>
      <c r="CP517" s="1" t="s">
        <v>196</v>
      </c>
      <c r="CQ517" s="1" t="s">
        <v>196</v>
      </c>
      <c r="CR517" s="1" t="s">
        <v>196</v>
      </c>
      <c r="CS517" s="1" t="s">
        <v>196</v>
      </c>
      <c r="CT517" s="1" t="s">
        <v>196</v>
      </c>
      <c r="CU517" s="1" t="s">
        <v>196</v>
      </c>
      <c r="CV517" s="1" t="s">
        <v>196</v>
      </c>
      <c r="CW517" s="1" t="s">
        <v>196</v>
      </c>
      <c r="CX517" s="1" t="s">
        <v>3221</v>
      </c>
      <c r="CY517" s="1" t="s">
        <v>3222</v>
      </c>
      <c r="CZ517" s="1" t="s">
        <v>3222</v>
      </c>
      <c r="DA517" s="1" t="s">
        <v>3225</v>
      </c>
      <c r="DB517" s="1" t="s">
        <v>3265</v>
      </c>
      <c r="DC517" s="1" t="s">
        <v>708</v>
      </c>
      <c r="DD517" s="1" t="s">
        <v>726</v>
      </c>
      <c r="DE517" s="1" t="s">
        <v>707</v>
      </c>
      <c r="DF517" s="1" t="s">
        <v>796</v>
      </c>
      <c r="DG517" s="1" t="s">
        <v>797</v>
      </c>
    </row>
    <row r="518" spans="1:111">
      <c r="A518" s="232" t="s">
        <v>4537</v>
      </c>
      <c r="B518" s="1" t="s">
        <v>699</v>
      </c>
      <c r="C518" s="1" t="s">
        <v>700</v>
      </c>
      <c r="D518" s="1" t="s">
        <v>818</v>
      </c>
      <c r="E518" s="1" t="s">
        <v>819</v>
      </c>
      <c r="F518" s="1" t="s">
        <v>784</v>
      </c>
      <c r="G518" s="1" t="s">
        <v>279</v>
      </c>
      <c r="H518" s="228">
        <v>46182</v>
      </c>
      <c r="I518" s="1" t="s">
        <v>526</v>
      </c>
      <c r="J518" s="1" t="s">
        <v>4174</v>
      </c>
      <c r="K518" s="1" t="s">
        <v>4175</v>
      </c>
      <c r="L518" s="1" t="s">
        <v>796</v>
      </c>
      <c r="M518" s="1" t="s">
        <v>797</v>
      </c>
      <c r="N518" s="1" t="s">
        <v>196</v>
      </c>
      <c r="O518" s="1" t="s">
        <v>196</v>
      </c>
      <c r="P518" s="1" t="s">
        <v>196</v>
      </c>
      <c r="Q518" s="1" t="s">
        <v>196</v>
      </c>
      <c r="R518" s="229">
        <v>0</v>
      </c>
      <c r="S518" s="229">
        <v>0.7</v>
      </c>
      <c r="T518" s="1" t="s">
        <v>707</v>
      </c>
      <c r="U518" s="1" t="s">
        <v>196</v>
      </c>
      <c r="V518" s="1" t="s">
        <v>196</v>
      </c>
      <c r="W518" s="1" t="s">
        <v>196</v>
      </c>
      <c r="X518" s="1" t="s">
        <v>196</v>
      </c>
      <c r="Y518" s="1" t="s">
        <v>196</v>
      </c>
      <c r="Z518" s="1" t="s">
        <v>196</v>
      </c>
      <c r="AA518" s="1" t="s">
        <v>726</v>
      </c>
      <c r="AB518" s="1" t="s">
        <v>707</v>
      </c>
      <c r="AC518" s="1" t="s">
        <v>4176</v>
      </c>
      <c r="AD518" s="1" t="s">
        <v>4177</v>
      </c>
      <c r="AE518" s="1" t="s">
        <v>942</v>
      </c>
      <c r="AF518" s="1" t="s">
        <v>276</v>
      </c>
      <c r="AG518" s="1" t="s">
        <v>196</v>
      </c>
      <c r="AH518" s="1" t="s">
        <v>100</v>
      </c>
      <c r="AI518" s="1" t="s">
        <v>4178</v>
      </c>
      <c r="AJ518" s="1" t="s">
        <v>276</v>
      </c>
      <c r="AK518" s="1" t="s">
        <v>196</v>
      </c>
      <c r="AL518" s="1" t="s">
        <v>196</v>
      </c>
      <c r="AM518" s="1">
        <v>600</v>
      </c>
      <c r="AN518" s="1">
        <v>600</v>
      </c>
      <c r="AO518" s="1">
        <v>600</v>
      </c>
      <c r="AP518" s="1">
        <v>600</v>
      </c>
      <c r="AQ518" s="1">
        <v>600</v>
      </c>
      <c r="AR518" s="228">
        <v>46181</v>
      </c>
      <c r="AS518" s="228">
        <v>46183</v>
      </c>
      <c r="AT518" s="228">
        <v>46182</v>
      </c>
      <c r="AU518" s="228">
        <v>46182</v>
      </c>
      <c r="AV518" s="1" t="s">
        <v>279</v>
      </c>
      <c r="AW518" s="1" t="s">
        <v>196</v>
      </c>
      <c r="AX518" s="1" t="s">
        <v>196</v>
      </c>
      <c r="AY518" s="1" t="s">
        <v>764</v>
      </c>
      <c r="AZ518" s="1" t="s">
        <v>765</v>
      </c>
      <c r="BA518" s="1" t="s">
        <v>196</v>
      </c>
      <c r="BB518" s="228">
        <v>46183</v>
      </c>
      <c r="BC518" s="228">
        <v>46183</v>
      </c>
      <c r="BD518" s="1" t="s">
        <v>712</v>
      </c>
      <c r="BE518" s="228">
        <v>46182</v>
      </c>
      <c r="BF518" s="1" t="s">
        <v>712</v>
      </c>
      <c r="BG518" s="228">
        <v>46182</v>
      </c>
      <c r="BH518" s="1">
        <v>600</v>
      </c>
      <c r="BI518" s="1">
        <v>600</v>
      </c>
      <c r="BJ518" s="1" t="s">
        <v>943</v>
      </c>
      <c r="BK518" s="1" t="s">
        <v>196</v>
      </c>
      <c r="BL518" s="1" t="s">
        <v>196</v>
      </c>
      <c r="BM518" s="1" t="s">
        <v>196</v>
      </c>
      <c r="BN518" s="1" t="s">
        <v>196</v>
      </c>
      <c r="BO518" s="1" t="s">
        <v>196</v>
      </c>
      <c r="BP518" s="1" t="s">
        <v>196</v>
      </c>
      <c r="BQ518" s="1" t="s">
        <v>196</v>
      </c>
      <c r="BR518" s="1" t="s">
        <v>196</v>
      </c>
      <c r="BS518" s="1" t="s">
        <v>196</v>
      </c>
      <c r="BT518" s="1" t="s">
        <v>942</v>
      </c>
      <c r="BU518" s="1" t="s">
        <v>196</v>
      </c>
      <c r="BV518" s="1" t="s">
        <v>196</v>
      </c>
      <c r="BW518" s="1" t="s">
        <v>196</v>
      </c>
      <c r="BX518" s="1" t="s">
        <v>196</v>
      </c>
      <c r="BY518" s="1" t="s">
        <v>196</v>
      </c>
      <c r="BZ518" s="1" t="s">
        <v>196</v>
      </c>
      <c r="CA518" s="1" t="s">
        <v>196</v>
      </c>
      <c r="CB518" s="1" t="s">
        <v>196</v>
      </c>
      <c r="CC518" s="1" t="s">
        <v>196</v>
      </c>
      <c r="CD518" s="1" t="s">
        <v>944</v>
      </c>
      <c r="CE518" s="1" t="s">
        <v>196</v>
      </c>
      <c r="CF518" s="1" t="s">
        <v>196</v>
      </c>
      <c r="CG518" s="1" t="s">
        <v>196</v>
      </c>
      <c r="CH518" s="1" t="s">
        <v>196</v>
      </c>
      <c r="CI518" s="1" t="s">
        <v>196</v>
      </c>
      <c r="CJ518" s="1" t="s">
        <v>196</v>
      </c>
      <c r="CK518" s="1" t="s">
        <v>196</v>
      </c>
      <c r="CL518" s="1" t="s">
        <v>196</v>
      </c>
      <c r="CM518" s="1" t="s">
        <v>196</v>
      </c>
      <c r="CN518" s="1" t="s">
        <v>4178</v>
      </c>
      <c r="CO518" s="1" t="s">
        <v>196</v>
      </c>
      <c r="CP518" s="1" t="s">
        <v>196</v>
      </c>
      <c r="CQ518" s="1" t="s">
        <v>196</v>
      </c>
      <c r="CR518" s="1" t="s">
        <v>196</v>
      </c>
      <c r="CS518" s="1" t="s">
        <v>196</v>
      </c>
      <c r="CT518" s="1" t="s">
        <v>196</v>
      </c>
      <c r="CU518" s="1" t="s">
        <v>196</v>
      </c>
      <c r="CV518" s="1" t="s">
        <v>196</v>
      </c>
      <c r="CW518" s="1" t="s">
        <v>196</v>
      </c>
      <c r="CX518" s="1" t="s">
        <v>3221</v>
      </c>
      <c r="CY518" s="1" t="s">
        <v>3222</v>
      </c>
      <c r="CZ518" s="1" t="s">
        <v>3222</v>
      </c>
      <c r="DA518" s="1" t="s">
        <v>3265</v>
      </c>
      <c r="DB518" s="1" t="s">
        <v>4179</v>
      </c>
      <c r="DC518" s="1" t="s">
        <v>707</v>
      </c>
      <c r="DD518" s="1" t="s">
        <v>726</v>
      </c>
      <c r="DE518" s="1" t="s">
        <v>707</v>
      </c>
      <c r="DF518" s="1" t="s">
        <v>796</v>
      </c>
      <c r="DG518" s="1" t="s">
        <v>797</v>
      </c>
    </row>
    <row r="519" spans="1:111">
      <c r="A519" s="232" t="s">
        <v>4537</v>
      </c>
      <c r="B519" s="1" t="s">
        <v>699</v>
      </c>
      <c r="C519" s="1" t="s">
        <v>700</v>
      </c>
      <c r="D519" s="1" t="s">
        <v>818</v>
      </c>
      <c r="E519" s="1" t="s">
        <v>819</v>
      </c>
      <c r="F519" s="1" t="s">
        <v>784</v>
      </c>
      <c r="G519" s="1" t="s">
        <v>279</v>
      </c>
      <c r="H519" s="228">
        <v>46182</v>
      </c>
      <c r="I519" s="1" t="s">
        <v>1075</v>
      </c>
      <c r="J519" s="1" t="s">
        <v>4180</v>
      </c>
      <c r="K519" s="1" t="s">
        <v>4181</v>
      </c>
      <c r="L519" s="1" t="s">
        <v>796</v>
      </c>
      <c r="M519" s="1" t="s">
        <v>797</v>
      </c>
      <c r="N519" s="1" t="s">
        <v>196</v>
      </c>
      <c r="O519" s="1" t="s">
        <v>196</v>
      </c>
      <c r="P519" s="1" t="s">
        <v>196</v>
      </c>
      <c r="Q519" s="1" t="s">
        <v>196</v>
      </c>
      <c r="R519" s="229">
        <v>0</v>
      </c>
      <c r="S519" s="229">
        <v>0.70833333333333337</v>
      </c>
      <c r="T519" s="1" t="s">
        <v>707</v>
      </c>
      <c r="U519" s="1" t="s">
        <v>196</v>
      </c>
      <c r="V519" s="1" t="s">
        <v>196</v>
      </c>
      <c r="W519" s="1" t="s">
        <v>196</v>
      </c>
      <c r="X519" s="1" t="s">
        <v>196</v>
      </c>
      <c r="Y519" s="1" t="s">
        <v>196</v>
      </c>
      <c r="Z519" s="1" t="s">
        <v>196</v>
      </c>
      <c r="AA519" s="1" t="s">
        <v>707</v>
      </c>
      <c r="AB519" s="1" t="s">
        <v>707</v>
      </c>
      <c r="AC519" s="1" t="s">
        <v>835</v>
      </c>
      <c r="AD519" s="1" t="s">
        <v>4182</v>
      </c>
      <c r="AE519" s="1" t="s">
        <v>4183</v>
      </c>
      <c r="AF519" s="1" t="s">
        <v>276</v>
      </c>
      <c r="AG519" s="1" t="s">
        <v>88</v>
      </c>
      <c r="AH519" s="1" t="s">
        <v>78</v>
      </c>
      <c r="AI519" s="1" t="s">
        <v>1065</v>
      </c>
      <c r="AJ519" s="1" t="s">
        <v>276</v>
      </c>
      <c r="AK519" s="1" t="s">
        <v>88</v>
      </c>
      <c r="AL519" s="1" t="s">
        <v>14</v>
      </c>
      <c r="AM519" s="1">
        <v>400</v>
      </c>
      <c r="AN519" s="1">
        <v>400</v>
      </c>
      <c r="AO519" s="1">
        <v>400</v>
      </c>
      <c r="AP519" s="1">
        <v>400</v>
      </c>
      <c r="AQ519" s="1">
        <v>400</v>
      </c>
      <c r="AR519" s="228">
        <v>46181</v>
      </c>
      <c r="AS519" s="228">
        <v>46183</v>
      </c>
      <c r="AT519" s="228">
        <v>46182</v>
      </c>
      <c r="AU519" s="228">
        <v>46182</v>
      </c>
      <c r="AV519" s="1" t="s">
        <v>4184</v>
      </c>
      <c r="AW519" s="1" t="s">
        <v>196</v>
      </c>
      <c r="AX519" s="1" t="s">
        <v>1066</v>
      </c>
      <c r="AY519" s="1" t="s">
        <v>710</v>
      </c>
      <c r="AZ519" s="1" t="s">
        <v>711</v>
      </c>
      <c r="BA519" s="1" t="s">
        <v>196</v>
      </c>
      <c r="BB519" s="228">
        <v>46183</v>
      </c>
      <c r="BC519" s="228">
        <v>46183</v>
      </c>
      <c r="BD519" s="1" t="s">
        <v>712</v>
      </c>
      <c r="BE519" s="228">
        <v>46182</v>
      </c>
      <c r="BF519" s="1" t="s">
        <v>712</v>
      </c>
      <c r="BG519" s="228">
        <v>46182</v>
      </c>
      <c r="BH519" s="1">
        <v>400</v>
      </c>
      <c r="BI519" s="1">
        <v>400</v>
      </c>
      <c r="BJ519" s="1" t="s">
        <v>1067</v>
      </c>
      <c r="BK519" s="1" t="s">
        <v>196</v>
      </c>
      <c r="BL519" s="1" t="s">
        <v>196</v>
      </c>
      <c r="BM519" s="1" t="s">
        <v>196</v>
      </c>
      <c r="BN519" s="1" t="s">
        <v>196</v>
      </c>
      <c r="BO519" s="1" t="s">
        <v>196</v>
      </c>
      <c r="BP519" s="1" t="s">
        <v>196</v>
      </c>
      <c r="BQ519" s="1" t="s">
        <v>196</v>
      </c>
      <c r="BR519" s="1" t="s">
        <v>196</v>
      </c>
      <c r="BS519" s="1" t="s">
        <v>196</v>
      </c>
      <c r="BT519" s="1" t="s">
        <v>4183</v>
      </c>
      <c r="BU519" s="1" t="s">
        <v>196</v>
      </c>
      <c r="BV519" s="1" t="s">
        <v>196</v>
      </c>
      <c r="BW519" s="1" t="s">
        <v>196</v>
      </c>
      <c r="BX519" s="1" t="s">
        <v>196</v>
      </c>
      <c r="BY519" s="1" t="s">
        <v>196</v>
      </c>
      <c r="BZ519" s="1" t="s">
        <v>196</v>
      </c>
      <c r="CA519" s="1" t="s">
        <v>196</v>
      </c>
      <c r="CB519" s="1" t="s">
        <v>196</v>
      </c>
      <c r="CC519" s="1" t="s">
        <v>196</v>
      </c>
      <c r="CD519" s="1" t="s">
        <v>1068</v>
      </c>
      <c r="CE519" s="1" t="s">
        <v>196</v>
      </c>
      <c r="CF519" s="1" t="s">
        <v>196</v>
      </c>
      <c r="CG519" s="1" t="s">
        <v>196</v>
      </c>
      <c r="CH519" s="1" t="s">
        <v>196</v>
      </c>
      <c r="CI519" s="1" t="s">
        <v>196</v>
      </c>
      <c r="CJ519" s="1" t="s">
        <v>196</v>
      </c>
      <c r="CK519" s="1" t="s">
        <v>196</v>
      </c>
      <c r="CL519" s="1" t="s">
        <v>196</v>
      </c>
      <c r="CM519" s="1" t="s">
        <v>196</v>
      </c>
      <c r="CN519" s="1" t="s">
        <v>1065</v>
      </c>
      <c r="CO519" s="1" t="s">
        <v>196</v>
      </c>
      <c r="CP519" s="1" t="s">
        <v>196</v>
      </c>
      <c r="CQ519" s="1" t="s">
        <v>196</v>
      </c>
      <c r="CR519" s="1" t="s">
        <v>196</v>
      </c>
      <c r="CS519" s="1" t="s">
        <v>196</v>
      </c>
      <c r="CT519" s="1" t="s">
        <v>196</v>
      </c>
      <c r="CU519" s="1" t="s">
        <v>196</v>
      </c>
      <c r="CV519" s="1" t="s">
        <v>196</v>
      </c>
      <c r="CW519" s="1" t="s">
        <v>196</v>
      </c>
      <c r="CX519" s="1" t="s">
        <v>3221</v>
      </c>
      <c r="CY519" s="1" t="s">
        <v>3222</v>
      </c>
      <c r="CZ519" s="1" t="s">
        <v>3222</v>
      </c>
      <c r="DA519" s="1" t="s">
        <v>4179</v>
      </c>
      <c r="DB519" s="1" t="s">
        <v>3224</v>
      </c>
      <c r="DC519" s="1" t="s">
        <v>707</v>
      </c>
      <c r="DD519" s="1" t="s">
        <v>707</v>
      </c>
      <c r="DE519" s="1" t="s">
        <v>707</v>
      </c>
      <c r="DF519" s="1" t="s">
        <v>796</v>
      </c>
      <c r="DG519" s="1" t="s">
        <v>797</v>
      </c>
    </row>
    <row r="520" spans="1:111">
      <c r="A520" s="232" t="s">
        <v>4537</v>
      </c>
      <c r="B520" s="1" t="s">
        <v>699</v>
      </c>
      <c r="C520" s="1" t="s">
        <v>700</v>
      </c>
      <c r="D520" s="1" t="s">
        <v>818</v>
      </c>
      <c r="E520" s="1" t="s">
        <v>819</v>
      </c>
      <c r="F520" s="1" t="s">
        <v>849</v>
      </c>
      <c r="G520" s="1" t="s">
        <v>44</v>
      </c>
      <c r="H520" s="228">
        <v>46182</v>
      </c>
      <c r="I520" s="1" t="s">
        <v>1728</v>
      </c>
      <c r="J520" s="1" t="s">
        <v>4061</v>
      </c>
      <c r="K520" s="1" t="s">
        <v>4188</v>
      </c>
      <c r="L520" s="1" t="s">
        <v>796</v>
      </c>
      <c r="M520" s="1" t="s">
        <v>797</v>
      </c>
      <c r="N520" s="1" t="s">
        <v>196</v>
      </c>
      <c r="O520" s="1" t="s">
        <v>196</v>
      </c>
      <c r="P520" s="1" t="s">
        <v>196</v>
      </c>
      <c r="Q520" s="1" t="s">
        <v>196</v>
      </c>
      <c r="R520" s="229">
        <v>0</v>
      </c>
      <c r="S520" s="229">
        <v>0.70833333333333337</v>
      </c>
      <c r="T520" s="1" t="s">
        <v>707</v>
      </c>
      <c r="U520" s="1" t="s">
        <v>196</v>
      </c>
      <c r="V520" s="1" t="s">
        <v>196</v>
      </c>
      <c r="W520" s="1" t="s">
        <v>196</v>
      </c>
      <c r="X520" s="1" t="s">
        <v>196</v>
      </c>
      <c r="Y520" s="1" t="s">
        <v>196</v>
      </c>
      <c r="Z520" s="1" t="s">
        <v>196</v>
      </c>
      <c r="AA520" s="1" t="s">
        <v>707</v>
      </c>
      <c r="AB520" s="1" t="s">
        <v>707</v>
      </c>
      <c r="AC520" s="1" t="s">
        <v>707</v>
      </c>
      <c r="AD520" s="1" t="s">
        <v>707</v>
      </c>
      <c r="AE520" s="1" t="s">
        <v>1571</v>
      </c>
      <c r="AF520" s="1" t="s">
        <v>276</v>
      </c>
      <c r="AG520" s="1" t="s">
        <v>13</v>
      </c>
      <c r="AH520" s="1" t="s">
        <v>172</v>
      </c>
      <c r="AI520" s="1" t="s">
        <v>1572</v>
      </c>
      <c r="AJ520" s="1" t="s">
        <v>276</v>
      </c>
      <c r="AK520" s="1" t="s">
        <v>13</v>
      </c>
      <c r="AL520" s="1" t="s">
        <v>172</v>
      </c>
      <c r="AM520" s="1">
        <v>12000</v>
      </c>
      <c r="AN520" s="1">
        <v>12000</v>
      </c>
      <c r="AO520" s="1">
        <v>9000</v>
      </c>
      <c r="AP520" s="1">
        <v>9000</v>
      </c>
      <c r="AQ520" s="1">
        <v>9000</v>
      </c>
      <c r="AR520" s="228">
        <v>46178</v>
      </c>
      <c r="AS520" s="228">
        <v>46188</v>
      </c>
      <c r="AT520" s="228">
        <v>46181</v>
      </c>
      <c r="AU520" s="228">
        <v>46182</v>
      </c>
      <c r="AV520" s="1" t="s">
        <v>822</v>
      </c>
      <c r="AW520" s="1" t="s">
        <v>196</v>
      </c>
      <c r="AX520" s="1" t="s">
        <v>196</v>
      </c>
      <c r="AY520" s="1" t="s">
        <v>710</v>
      </c>
      <c r="AZ520" s="1" t="s">
        <v>711</v>
      </c>
      <c r="BA520" s="1" t="s">
        <v>196</v>
      </c>
      <c r="BB520" s="228">
        <v>46188</v>
      </c>
      <c r="BC520" s="228">
        <v>46188</v>
      </c>
      <c r="BD520" s="1" t="s">
        <v>712</v>
      </c>
      <c r="BE520" s="228">
        <v>46182</v>
      </c>
      <c r="BF520" s="1" t="s">
        <v>712</v>
      </c>
      <c r="BG520" s="228">
        <v>46182</v>
      </c>
      <c r="BH520" s="1">
        <v>12000</v>
      </c>
      <c r="BI520" s="1">
        <v>12000</v>
      </c>
      <c r="BJ520" s="1" t="s">
        <v>1573</v>
      </c>
      <c r="BK520" s="1" t="s">
        <v>196</v>
      </c>
      <c r="BL520" s="1" t="s">
        <v>196</v>
      </c>
      <c r="BM520" s="1" t="s">
        <v>196</v>
      </c>
      <c r="BN520" s="1" t="s">
        <v>196</v>
      </c>
      <c r="BO520" s="1" t="s">
        <v>196</v>
      </c>
      <c r="BP520" s="1" t="s">
        <v>196</v>
      </c>
      <c r="BQ520" s="1" t="s">
        <v>196</v>
      </c>
      <c r="BR520" s="1" t="s">
        <v>196</v>
      </c>
      <c r="BS520" s="1" t="s">
        <v>196</v>
      </c>
      <c r="BT520" s="1" t="s">
        <v>1571</v>
      </c>
      <c r="BU520" s="1" t="s">
        <v>196</v>
      </c>
      <c r="BV520" s="1" t="s">
        <v>196</v>
      </c>
      <c r="BW520" s="1" t="s">
        <v>196</v>
      </c>
      <c r="BX520" s="1" t="s">
        <v>196</v>
      </c>
      <c r="BY520" s="1" t="s">
        <v>196</v>
      </c>
      <c r="BZ520" s="1" t="s">
        <v>196</v>
      </c>
      <c r="CA520" s="1" t="s">
        <v>196</v>
      </c>
      <c r="CB520" s="1" t="s">
        <v>196</v>
      </c>
      <c r="CC520" s="1" t="s">
        <v>196</v>
      </c>
      <c r="CD520" s="1" t="s">
        <v>1574</v>
      </c>
      <c r="CE520" s="1" t="s">
        <v>196</v>
      </c>
      <c r="CF520" s="1" t="s">
        <v>196</v>
      </c>
      <c r="CG520" s="1" t="s">
        <v>196</v>
      </c>
      <c r="CH520" s="1" t="s">
        <v>196</v>
      </c>
      <c r="CI520" s="1" t="s">
        <v>196</v>
      </c>
      <c r="CJ520" s="1" t="s">
        <v>196</v>
      </c>
      <c r="CK520" s="1" t="s">
        <v>196</v>
      </c>
      <c r="CL520" s="1" t="s">
        <v>196</v>
      </c>
      <c r="CM520" s="1" t="s">
        <v>196</v>
      </c>
      <c r="CN520" s="1" t="s">
        <v>1572</v>
      </c>
      <c r="CO520" s="1" t="s">
        <v>196</v>
      </c>
      <c r="CP520" s="1" t="s">
        <v>196</v>
      </c>
      <c r="CQ520" s="1" t="s">
        <v>196</v>
      </c>
      <c r="CR520" s="1" t="s">
        <v>196</v>
      </c>
      <c r="CS520" s="1" t="s">
        <v>196</v>
      </c>
      <c r="CT520" s="1" t="s">
        <v>196</v>
      </c>
      <c r="CU520" s="1" t="s">
        <v>196</v>
      </c>
      <c r="CV520" s="1" t="s">
        <v>196</v>
      </c>
      <c r="CW520" s="1" t="s">
        <v>196</v>
      </c>
      <c r="CX520" s="1" t="s">
        <v>3221</v>
      </c>
      <c r="CY520" s="1" t="s">
        <v>3222</v>
      </c>
      <c r="CZ520" s="1" t="s">
        <v>3222</v>
      </c>
      <c r="DA520" s="1" t="s">
        <v>3224</v>
      </c>
      <c r="DB520" s="1" t="s">
        <v>3224</v>
      </c>
      <c r="DC520" s="1" t="s">
        <v>707</v>
      </c>
      <c r="DD520" s="1" t="s">
        <v>707</v>
      </c>
      <c r="DE520" s="1" t="s">
        <v>707</v>
      </c>
      <c r="DF520" s="1" t="s">
        <v>796</v>
      </c>
      <c r="DG520" s="1" t="s">
        <v>797</v>
      </c>
    </row>
    <row r="521" spans="1:111">
      <c r="A521" s="232" t="s">
        <v>4537</v>
      </c>
      <c r="B521" s="1" t="s">
        <v>699</v>
      </c>
      <c r="C521" s="1" t="s">
        <v>700</v>
      </c>
      <c r="D521" s="1" t="s">
        <v>851</v>
      </c>
      <c r="E521" s="1" t="s">
        <v>852</v>
      </c>
      <c r="F521" s="1" t="s">
        <v>855</v>
      </c>
      <c r="G521" s="1" t="s">
        <v>39</v>
      </c>
      <c r="H521" s="228">
        <v>46182</v>
      </c>
      <c r="I521" s="1" t="s">
        <v>1075</v>
      </c>
      <c r="J521" s="1" t="s">
        <v>4180</v>
      </c>
      <c r="K521" s="1" t="s">
        <v>4203</v>
      </c>
      <c r="L521" s="1" t="s">
        <v>713</v>
      </c>
      <c r="M521" s="1" t="s">
        <v>714</v>
      </c>
      <c r="N521" s="1" t="s">
        <v>716</v>
      </c>
      <c r="O521" s="1" t="s">
        <v>717</v>
      </c>
      <c r="P521" s="1" t="s">
        <v>705</v>
      </c>
      <c r="Q521" s="1" t="s">
        <v>706</v>
      </c>
      <c r="R521" s="229">
        <v>0</v>
      </c>
      <c r="S521" s="229">
        <v>0.40069444444444446</v>
      </c>
      <c r="T521" s="1" t="s">
        <v>707</v>
      </c>
      <c r="U521" s="1" t="s">
        <v>196</v>
      </c>
      <c r="V521" s="1" t="s">
        <v>196</v>
      </c>
      <c r="W521" s="1" t="s">
        <v>196</v>
      </c>
      <c r="X521" s="1" t="s">
        <v>196</v>
      </c>
      <c r="Y521" s="1" t="s">
        <v>196</v>
      </c>
      <c r="Z521" s="1" t="s">
        <v>196</v>
      </c>
      <c r="AA521" s="1" t="s">
        <v>707</v>
      </c>
      <c r="AB521" s="1" t="s">
        <v>707</v>
      </c>
      <c r="AC521" s="1" t="s">
        <v>4204</v>
      </c>
      <c r="AD521" s="1" t="s">
        <v>4205</v>
      </c>
      <c r="AE521" s="1" t="s">
        <v>4183</v>
      </c>
      <c r="AF521" s="1" t="s">
        <v>276</v>
      </c>
      <c r="AG521" s="1" t="s">
        <v>88</v>
      </c>
      <c r="AH521" s="1" t="s">
        <v>78</v>
      </c>
      <c r="AI521" s="1" t="s">
        <v>1065</v>
      </c>
      <c r="AJ521" s="1" t="s">
        <v>276</v>
      </c>
      <c r="AK521" s="1" t="s">
        <v>88</v>
      </c>
      <c r="AL521" s="1" t="s">
        <v>14</v>
      </c>
      <c r="AM521" s="1">
        <v>400</v>
      </c>
      <c r="AN521" s="1">
        <v>200</v>
      </c>
      <c r="AO521" s="1">
        <v>200</v>
      </c>
      <c r="AP521" s="1">
        <v>200</v>
      </c>
      <c r="AQ521" s="1">
        <v>400</v>
      </c>
      <c r="AR521" s="228">
        <v>46181</v>
      </c>
      <c r="AS521" s="228">
        <v>46183</v>
      </c>
      <c r="AT521" s="228">
        <v>46182</v>
      </c>
      <c r="AU521" s="228">
        <v>46182</v>
      </c>
      <c r="AV521" s="1" t="s">
        <v>4184</v>
      </c>
      <c r="AW521" s="1" t="s">
        <v>196</v>
      </c>
      <c r="AX521" s="1" t="s">
        <v>1066</v>
      </c>
      <c r="AY521" s="1" t="s">
        <v>710</v>
      </c>
      <c r="AZ521" s="1" t="s">
        <v>711</v>
      </c>
      <c r="BA521" s="1" t="s">
        <v>196</v>
      </c>
      <c r="BB521" s="228">
        <v>46183</v>
      </c>
      <c r="BC521" s="228">
        <v>46183</v>
      </c>
      <c r="BD521" s="1" t="s">
        <v>712</v>
      </c>
      <c r="BE521" s="228">
        <v>46182</v>
      </c>
      <c r="BF521" s="1" t="s">
        <v>712</v>
      </c>
      <c r="BG521" s="228">
        <v>46182</v>
      </c>
      <c r="BH521" s="1">
        <v>200</v>
      </c>
      <c r="BI521" s="1">
        <v>400</v>
      </c>
      <c r="BJ521" s="1" t="s">
        <v>1067</v>
      </c>
      <c r="BK521" s="1" t="s">
        <v>196</v>
      </c>
      <c r="BL521" s="1" t="s">
        <v>196</v>
      </c>
      <c r="BM521" s="1" t="s">
        <v>196</v>
      </c>
      <c r="BN521" s="1" t="s">
        <v>196</v>
      </c>
      <c r="BO521" s="1" t="s">
        <v>196</v>
      </c>
      <c r="BP521" s="1" t="s">
        <v>196</v>
      </c>
      <c r="BQ521" s="1" t="s">
        <v>196</v>
      </c>
      <c r="BR521" s="1" t="s">
        <v>196</v>
      </c>
      <c r="BS521" s="1" t="s">
        <v>196</v>
      </c>
      <c r="BT521" s="1" t="s">
        <v>4183</v>
      </c>
      <c r="BU521" s="1" t="s">
        <v>196</v>
      </c>
      <c r="BV521" s="1" t="s">
        <v>196</v>
      </c>
      <c r="BW521" s="1" t="s">
        <v>196</v>
      </c>
      <c r="BX521" s="1" t="s">
        <v>196</v>
      </c>
      <c r="BY521" s="1" t="s">
        <v>196</v>
      </c>
      <c r="BZ521" s="1" t="s">
        <v>196</v>
      </c>
      <c r="CA521" s="1" t="s">
        <v>196</v>
      </c>
      <c r="CB521" s="1" t="s">
        <v>196</v>
      </c>
      <c r="CC521" s="1" t="s">
        <v>196</v>
      </c>
      <c r="CD521" s="1" t="s">
        <v>1068</v>
      </c>
      <c r="CE521" s="1" t="s">
        <v>196</v>
      </c>
      <c r="CF521" s="1" t="s">
        <v>196</v>
      </c>
      <c r="CG521" s="1" t="s">
        <v>196</v>
      </c>
      <c r="CH521" s="1" t="s">
        <v>196</v>
      </c>
      <c r="CI521" s="1" t="s">
        <v>196</v>
      </c>
      <c r="CJ521" s="1" t="s">
        <v>196</v>
      </c>
      <c r="CK521" s="1" t="s">
        <v>196</v>
      </c>
      <c r="CL521" s="1" t="s">
        <v>196</v>
      </c>
      <c r="CM521" s="1" t="s">
        <v>196</v>
      </c>
      <c r="CN521" s="1" t="s">
        <v>1065</v>
      </c>
      <c r="CO521" s="1" t="s">
        <v>196</v>
      </c>
      <c r="CP521" s="1" t="s">
        <v>196</v>
      </c>
      <c r="CQ521" s="1" t="s">
        <v>196</v>
      </c>
      <c r="CR521" s="1" t="s">
        <v>196</v>
      </c>
      <c r="CS521" s="1" t="s">
        <v>196</v>
      </c>
      <c r="CT521" s="1" t="s">
        <v>196</v>
      </c>
      <c r="CU521" s="1" t="s">
        <v>196</v>
      </c>
      <c r="CV521" s="1" t="s">
        <v>196</v>
      </c>
      <c r="CW521" s="1" t="s">
        <v>196</v>
      </c>
      <c r="CX521" s="1" t="s">
        <v>3221</v>
      </c>
      <c r="CY521" s="1" t="s">
        <v>3222</v>
      </c>
      <c r="CZ521" s="1" t="s">
        <v>3222</v>
      </c>
      <c r="DA521" s="1" t="s">
        <v>3225</v>
      </c>
      <c r="DB521" s="1" t="s">
        <v>3365</v>
      </c>
      <c r="DC521" s="1" t="s">
        <v>707</v>
      </c>
      <c r="DD521" s="1" t="s">
        <v>707</v>
      </c>
      <c r="DE521" s="1" t="s">
        <v>707</v>
      </c>
      <c r="DF521" s="1" t="s">
        <v>705</v>
      </c>
      <c r="DG521" s="1" t="s">
        <v>706</v>
      </c>
    </row>
    <row r="522" spans="1:111">
      <c r="A522" s="232" t="s">
        <v>4537</v>
      </c>
      <c r="B522" s="1" t="s">
        <v>699</v>
      </c>
      <c r="C522" s="1" t="s">
        <v>700</v>
      </c>
      <c r="D522" s="1" t="s">
        <v>851</v>
      </c>
      <c r="E522" s="1" t="s">
        <v>852</v>
      </c>
      <c r="F522" s="1" t="s">
        <v>855</v>
      </c>
      <c r="G522" s="1" t="s">
        <v>39</v>
      </c>
      <c r="H522" s="228">
        <v>46182</v>
      </c>
      <c r="I522" s="1" t="s">
        <v>1694</v>
      </c>
      <c r="J522" s="1" t="s">
        <v>4206</v>
      </c>
      <c r="K522" s="1" t="s">
        <v>4207</v>
      </c>
      <c r="L522" s="1" t="s">
        <v>713</v>
      </c>
      <c r="M522" s="1" t="s">
        <v>714</v>
      </c>
      <c r="N522" s="1" t="s">
        <v>716</v>
      </c>
      <c r="O522" s="1" t="s">
        <v>717</v>
      </c>
      <c r="P522" s="1" t="s">
        <v>705</v>
      </c>
      <c r="Q522" s="1" t="s">
        <v>706</v>
      </c>
      <c r="R522" s="229">
        <v>0</v>
      </c>
      <c r="S522" s="229">
        <v>0.58333333333333337</v>
      </c>
      <c r="T522" s="1" t="s">
        <v>707</v>
      </c>
      <c r="U522" s="1" t="s">
        <v>196</v>
      </c>
      <c r="V522" s="1" t="s">
        <v>196</v>
      </c>
      <c r="W522" s="1" t="s">
        <v>196</v>
      </c>
      <c r="X522" s="1" t="s">
        <v>196</v>
      </c>
      <c r="Y522" s="1" t="s">
        <v>196</v>
      </c>
      <c r="Z522" s="1" t="s">
        <v>196</v>
      </c>
      <c r="AA522" s="1" t="s">
        <v>707</v>
      </c>
      <c r="AB522" s="1" t="s">
        <v>743</v>
      </c>
      <c r="AC522" s="1" t="s">
        <v>4208</v>
      </c>
      <c r="AD522" s="1" t="s">
        <v>4209</v>
      </c>
      <c r="AE522" s="1" t="s">
        <v>858</v>
      </c>
      <c r="AF522" s="1" t="s">
        <v>276</v>
      </c>
      <c r="AG522" s="1" t="s">
        <v>91</v>
      </c>
      <c r="AH522" s="1" t="s">
        <v>14</v>
      </c>
      <c r="AI522" s="1" t="s">
        <v>1252</v>
      </c>
      <c r="AJ522" s="1" t="s">
        <v>276</v>
      </c>
      <c r="AK522" s="1" t="s">
        <v>91</v>
      </c>
      <c r="AL522" s="1" t="s">
        <v>281</v>
      </c>
      <c r="AM522" s="1">
        <v>6400</v>
      </c>
      <c r="AN522" s="1">
        <v>3200</v>
      </c>
      <c r="AO522" s="1">
        <v>3200</v>
      </c>
      <c r="AP522" s="1">
        <v>3200</v>
      </c>
      <c r="AQ522" s="1">
        <v>6400</v>
      </c>
      <c r="AR522" s="228">
        <v>46178</v>
      </c>
      <c r="AS522" s="228">
        <v>46184</v>
      </c>
      <c r="AT522" s="228">
        <v>46182</v>
      </c>
      <c r="AU522" s="228">
        <v>46182</v>
      </c>
      <c r="AV522" s="1" t="s">
        <v>1078</v>
      </c>
      <c r="AW522" s="1" t="s">
        <v>196</v>
      </c>
      <c r="AX522" s="1" t="s">
        <v>196</v>
      </c>
      <c r="AY522" s="1" t="s">
        <v>710</v>
      </c>
      <c r="AZ522" s="1" t="s">
        <v>711</v>
      </c>
      <c r="BA522" s="1" t="s">
        <v>196</v>
      </c>
      <c r="BB522" s="228">
        <v>46184</v>
      </c>
      <c r="BC522" s="228">
        <v>46184</v>
      </c>
      <c r="BD522" s="1" t="s">
        <v>712</v>
      </c>
      <c r="BE522" s="228">
        <v>46182</v>
      </c>
      <c r="BF522" s="1" t="s">
        <v>712</v>
      </c>
      <c r="BG522" s="228">
        <v>46182</v>
      </c>
      <c r="BH522" s="1">
        <v>3200</v>
      </c>
      <c r="BI522" s="1">
        <v>6400</v>
      </c>
      <c r="BJ522" s="1" t="s">
        <v>1057</v>
      </c>
      <c r="BK522" s="1" t="s">
        <v>196</v>
      </c>
      <c r="BL522" s="1" t="s">
        <v>196</v>
      </c>
      <c r="BM522" s="1" t="s">
        <v>196</v>
      </c>
      <c r="BN522" s="1" t="s">
        <v>196</v>
      </c>
      <c r="BO522" s="1" t="s">
        <v>196</v>
      </c>
      <c r="BP522" s="1" t="s">
        <v>196</v>
      </c>
      <c r="BQ522" s="1" t="s">
        <v>196</v>
      </c>
      <c r="BR522" s="1" t="s">
        <v>196</v>
      </c>
      <c r="BS522" s="1" t="s">
        <v>196</v>
      </c>
      <c r="BT522" s="1" t="s">
        <v>858</v>
      </c>
      <c r="BU522" s="1" t="s">
        <v>196</v>
      </c>
      <c r="BV522" s="1" t="s">
        <v>196</v>
      </c>
      <c r="BW522" s="1" t="s">
        <v>196</v>
      </c>
      <c r="BX522" s="1" t="s">
        <v>196</v>
      </c>
      <c r="BY522" s="1" t="s">
        <v>196</v>
      </c>
      <c r="BZ522" s="1" t="s">
        <v>196</v>
      </c>
      <c r="CA522" s="1" t="s">
        <v>196</v>
      </c>
      <c r="CB522" s="1" t="s">
        <v>196</v>
      </c>
      <c r="CC522" s="1" t="s">
        <v>196</v>
      </c>
      <c r="CD522" s="1" t="s">
        <v>1061</v>
      </c>
      <c r="CE522" s="1" t="s">
        <v>196</v>
      </c>
      <c r="CF522" s="1" t="s">
        <v>196</v>
      </c>
      <c r="CG522" s="1" t="s">
        <v>196</v>
      </c>
      <c r="CH522" s="1" t="s">
        <v>196</v>
      </c>
      <c r="CI522" s="1" t="s">
        <v>196</v>
      </c>
      <c r="CJ522" s="1" t="s">
        <v>196</v>
      </c>
      <c r="CK522" s="1" t="s">
        <v>196</v>
      </c>
      <c r="CL522" s="1" t="s">
        <v>196</v>
      </c>
      <c r="CM522" s="1" t="s">
        <v>196</v>
      </c>
      <c r="CN522" s="1" t="s">
        <v>1252</v>
      </c>
      <c r="CO522" s="1" t="s">
        <v>196</v>
      </c>
      <c r="CP522" s="1" t="s">
        <v>196</v>
      </c>
      <c r="CQ522" s="1" t="s">
        <v>196</v>
      </c>
      <c r="CR522" s="1" t="s">
        <v>196</v>
      </c>
      <c r="CS522" s="1" t="s">
        <v>196</v>
      </c>
      <c r="CT522" s="1" t="s">
        <v>196</v>
      </c>
      <c r="CU522" s="1" t="s">
        <v>196</v>
      </c>
      <c r="CV522" s="1" t="s">
        <v>196</v>
      </c>
      <c r="CW522" s="1" t="s">
        <v>196</v>
      </c>
      <c r="CX522" s="1" t="s">
        <v>3221</v>
      </c>
      <c r="CY522" s="1" t="s">
        <v>3222</v>
      </c>
      <c r="CZ522" s="1" t="s">
        <v>3222</v>
      </c>
      <c r="DA522" s="1" t="s">
        <v>4199</v>
      </c>
      <c r="DB522" s="1" t="s">
        <v>3255</v>
      </c>
      <c r="DC522" s="1" t="s">
        <v>743</v>
      </c>
      <c r="DD522" s="1" t="s">
        <v>707</v>
      </c>
      <c r="DE522" s="1" t="s">
        <v>707</v>
      </c>
      <c r="DF522" s="1" t="s">
        <v>705</v>
      </c>
      <c r="DG522" s="1" t="s">
        <v>706</v>
      </c>
    </row>
    <row r="523" spans="1:111">
      <c r="A523" s="232" t="s">
        <v>4537</v>
      </c>
      <c r="B523" s="1" t="s">
        <v>699</v>
      </c>
      <c r="C523" s="1" t="s">
        <v>700</v>
      </c>
      <c r="D523" s="1" t="s">
        <v>851</v>
      </c>
      <c r="E523" s="1" t="s">
        <v>852</v>
      </c>
      <c r="F523" s="1" t="s">
        <v>855</v>
      </c>
      <c r="G523" s="1" t="s">
        <v>39</v>
      </c>
      <c r="H523" s="228">
        <v>46182</v>
      </c>
      <c r="I523" s="1" t="s">
        <v>1692</v>
      </c>
      <c r="J523" s="1" t="s">
        <v>4210</v>
      </c>
      <c r="K523" s="1" t="s">
        <v>4211</v>
      </c>
      <c r="L523" s="1" t="s">
        <v>713</v>
      </c>
      <c r="M523" s="1" t="s">
        <v>714</v>
      </c>
      <c r="N523" s="1" t="s">
        <v>716</v>
      </c>
      <c r="O523" s="1" t="s">
        <v>717</v>
      </c>
      <c r="P523" s="1" t="s">
        <v>705</v>
      </c>
      <c r="Q523" s="1" t="s">
        <v>706</v>
      </c>
      <c r="R523" s="229">
        <v>0</v>
      </c>
      <c r="S523" s="229">
        <v>0.47013888888888888</v>
      </c>
      <c r="T523" s="1" t="s">
        <v>707</v>
      </c>
      <c r="U523" s="1" t="s">
        <v>196</v>
      </c>
      <c r="V523" s="1" t="s">
        <v>196</v>
      </c>
      <c r="W523" s="1" t="s">
        <v>196</v>
      </c>
      <c r="X523" s="1" t="s">
        <v>196</v>
      </c>
      <c r="Y523" s="1" t="s">
        <v>196</v>
      </c>
      <c r="Z523" s="1" t="s">
        <v>196</v>
      </c>
      <c r="AA523" s="1" t="s">
        <v>707</v>
      </c>
      <c r="AB523" s="1" t="s">
        <v>707</v>
      </c>
      <c r="AC523" s="1" t="s">
        <v>1056</v>
      </c>
      <c r="AD523" s="1" t="s">
        <v>2031</v>
      </c>
      <c r="AE523" s="1" t="s">
        <v>196</v>
      </c>
      <c r="AF523" s="1" t="s">
        <v>196</v>
      </c>
      <c r="AG523" s="1" t="s">
        <v>196</v>
      </c>
      <c r="AH523" s="1" t="s">
        <v>196</v>
      </c>
      <c r="AI523" s="1" t="s">
        <v>1213</v>
      </c>
      <c r="AJ523" s="1" t="s">
        <v>276</v>
      </c>
      <c r="AK523" s="1" t="s">
        <v>88</v>
      </c>
      <c r="AL523" s="1" t="s">
        <v>281</v>
      </c>
      <c r="AM523" s="1">
        <v>3200</v>
      </c>
      <c r="AN523" s="1">
        <v>1600</v>
      </c>
      <c r="AO523" s="1">
        <v>1600</v>
      </c>
      <c r="AP523" s="1">
        <v>1600</v>
      </c>
      <c r="AQ523" s="1">
        <v>3200</v>
      </c>
      <c r="AR523" s="228">
        <v>46178</v>
      </c>
      <c r="AS523" s="228">
        <v>46184</v>
      </c>
      <c r="AT523" s="228">
        <v>46182</v>
      </c>
      <c r="AU523" s="228">
        <v>46182</v>
      </c>
      <c r="AV523" s="1" t="s">
        <v>1078</v>
      </c>
      <c r="AW523" s="1" t="s">
        <v>196</v>
      </c>
      <c r="AX523" s="1" t="s">
        <v>196</v>
      </c>
      <c r="AY523" s="1" t="s">
        <v>710</v>
      </c>
      <c r="AZ523" s="1" t="s">
        <v>711</v>
      </c>
      <c r="BA523" s="1" t="s">
        <v>196</v>
      </c>
      <c r="BB523" s="228">
        <v>46184</v>
      </c>
      <c r="BC523" s="228">
        <v>46184</v>
      </c>
      <c r="BD523" s="1" t="s">
        <v>712</v>
      </c>
      <c r="BE523" s="228">
        <v>46182</v>
      </c>
      <c r="BF523" s="1" t="s">
        <v>712</v>
      </c>
      <c r="BG523" s="228">
        <v>46182</v>
      </c>
      <c r="BH523" s="1">
        <v>1600</v>
      </c>
      <c r="BI523" s="1">
        <v>3200</v>
      </c>
      <c r="BJ523" s="1" t="s">
        <v>859</v>
      </c>
      <c r="BK523" s="1" t="s">
        <v>860</v>
      </c>
      <c r="BL523" s="1" t="s">
        <v>196</v>
      </c>
      <c r="BM523" s="1" t="s">
        <v>196</v>
      </c>
      <c r="BN523" s="1" t="s">
        <v>196</v>
      </c>
      <c r="BO523" s="1" t="s">
        <v>196</v>
      </c>
      <c r="BP523" s="1" t="s">
        <v>196</v>
      </c>
      <c r="BQ523" s="1" t="s">
        <v>196</v>
      </c>
      <c r="BR523" s="1" t="s">
        <v>196</v>
      </c>
      <c r="BS523" s="1" t="s">
        <v>196</v>
      </c>
      <c r="BT523" s="1" t="s">
        <v>861</v>
      </c>
      <c r="BU523" s="1" t="s">
        <v>862</v>
      </c>
      <c r="BV523" s="1" t="s">
        <v>196</v>
      </c>
      <c r="BW523" s="1" t="s">
        <v>196</v>
      </c>
      <c r="BX523" s="1" t="s">
        <v>196</v>
      </c>
      <c r="BY523" s="1" t="s">
        <v>196</v>
      </c>
      <c r="BZ523" s="1" t="s">
        <v>196</v>
      </c>
      <c r="CA523" s="1" t="s">
        <v>196</v>
      </c>
      <c r="CB523" s="1" t="s">
        <v>196</v>
      </c>
      <c r="CC523" s="1" t="s">
        <v>196</v>
      </c>
      <c r="CD523" s="1" t="s">
        <v>827</v>
      </c>
      <c r="CE523" s="1" t="s">
        <v>196</v>
      </c>
      <c r="CF523" s="1" t="s">
        <v>196</v>
      </c>
      <c r="CG523" s="1" t="s">
        <v>196</v>
      </c>
      <c r="CH523" s="1" t="s">
        <v>196</v>
      </c>
      <c r="CI523" s="1" t="s">
        <v>196</v>
      </c>
      <c r="CJ523" s="1" t="s">
        <v>196</v>
      </c>
      <c r="CK523" s="1" t="s">
        <v>196</v>
      </c>
      <c r="CL523" s="1" t="s">
        <v>196</v>
      </c>
      <c r="CM523" s="1" t="s">
        <v>196</v>
      </c>
      <c r="CN523" s="1" t="s">
        <v>1213</v>
      </c>
      <c r="CO523" s="1" t="s">
        <v>196</v>
      </c>
      <c r="CP523" s="1" t="s">
        <v>196</v>
      </c>
      <c r="CQ523" s="1" t="s">
        <v>196</v>
      </c>
      <c r="CR523" s="1" t="s">
        <v>196</v>
      </c>
      <c r="CS523" s="1" t="s">
        <v>196</v>
      </c>
      <c r="CT523" s="1" t="s">
        <v>196</v>
      </c>
      <c r="CU523" s="1" t="s">
        <v>196</v>
      </c>
      <c r="CV523" s="1" t="s">
        <v>196</v>
      </c>
      <c r="CW523" s="1" t="s">
        <v>196</v>
      </c>
      <c r="CX523" s="1" t="s">
        <v>3221</v>
      </c>
      <c r="CY523" s="1" t="s">
        <v>3222</v>
      </c>
      <c r="CZ523" s="1" t="s">
        <v>4212</v>
      </c>
      <c r="DA523" s="1" t="s">
        <v>4213</v>
      </c>
      <c r="DB523" s="1" t="s">
        <v>4199</v>
      </c>
      <c r="DC523" s="1" t="s">
        <v>707</v>
      </c>
      <c r="DD523" s="1" t="s">
        <v>707</v>
      </c>
      <c r="DE523" s="1" t="s">
        <v>707</v>
      </c>
      <c r="DF523" s="1" t="s">
        <v>705</v>
      </c>
      <c r="DG523" s="1" t="s">
        <v>706</v>
      </c>
    </row>
    <row r="524" spans="1:111">
      <c r="A524" s="232" t="s">
        <v>4537</v>
      </c>
      <c r="B524" s="1" t="s">
        <v>699</v>
      </c>
      <c r="C524" s="1" t="s">
        <v>700</v>
      </c>
      <c r="D524" s="1" t="s">
        <v>851</v>
      </c>
      <c r="E524" s="1" t="s">
        <v>852</v>
      </c>
      <c r="F524" s="1" t="s">
        <v>855</v>
      </c>
      <c r="G524" s="1" t="s">
        <v>39</v>
      </c>
      <c r="H524" s="228">
        <v>46182</v>
      </c>
      <c r="I524" s="1" t="s">
        <v>1691</v>
      </c>
      <c r="J524" s="1" t="s">
        <v>4214</v>
      </c>
      <c r="K524" s="1" t="s">
        <v>4215</v>
      </c>
      <c r="L524" s="1" t="s">
        <v>713</v>
      </c>
      <c r="M524" s="1" t="s">
        <v>714</v>
      </c>
      <c r="N524" s="1" t="s">
        <v>716</v>
      </c>
      <c r="O524" s="1" t="s">
        <v>717</v>
      </c>
      <c r="P524" s="1" t="s">
        <v>705</v>
      </c>
      <c r="Q524" s="1" t="s">
        <v>706</v>
      </c>
      <c r="R524" s="229">
        <v>0</v>
      </c>
      <c r="S524" s="229">
        <v>0.42569444444444443</v>
      </c>
      <c r="T524" s="1" t="s">
        <v>707</v>
      </c>
      <c r="U524" s="1" t="s">
        <v>196</v>
      </c>
      <c r="V524" s="1" t="s">
        <v>196</v>
      </c>
      <c r="W524" s="1" t="s">
        <v>196</v>
      </c>
      <c r="X524" s="1" t="s">
        <v>196</v>
      </c>
      <c r="Y524" s="1" t="s">
        <v>196</v>
      </c>
      <c r="Z524" s="1" t="s">
        <v>196</v>
      </c>
      <c r="AA524" s="1" t="s">
        <v>744</v>
      </c>
      <c r="AB524" s="1" t="s">
        <v>707</v>
      </c>
      <c r="AC524" s="1" t="s">
        <v>916</v>
      </c>
      <c r="AD524" s="1" t="s">
        <v>791</v>
      </c>
      <c r="AE524" s="1" t="s">
        <v>1080</v>
      </c>
      <c r="AF524" s="1" t="s">
        <v>276</v>
      </c>
      <c r="AG524" s="1" t="s">
        <v>91</v>
      </c>
      <c r="AH524" s="1" t="s">
        <v>14</v>
      </c>
      <c r="AI524" s="1" t="s">
        <v>1253</v>
      </c>
      <c r="AJ524" s="1" t="s">
        <v>276</v>
      </c>
      <c r="AK524" s="1" t="s">
        <v>91</v>
      </c>
      <c r="AL524" s="1" t="s">
        <v>281</v>
      </c>
      <c r="AM524" s="1">
        <v>1200</v>
      </c>
      <c r="AN524" s="1">
        <v>600</v>
      </c>
      <c r="AO524" s="1">
        <v>600</v>
      </c>
      <c r="AP524" s="1">
        <v>600</v>
      </c>
      <c r="AQ524" s="1">
        <v>1200</v>
      </c>
      <c r="AR524" s="228">
        <v>46178</v>
      </c>
      <c r="AS524" s="228">
        <v>46184</v>
      </c>
      <c r="AT524" s="228">
        <v>46182</v>
      </c>
      <c r="AU524" s="228">
        <v>46182</v>
      </c>
      <c r="AV524" s="1" t="s">
        <v>1078</v>
      </c>
      <c r="AW524" s="1" t="s">
        <v>196</v>
      </c>
      <c r="AX524" s="1" t="s">
        <v>196</v>
      </c>
      <c r="AY524" s="1" t="s">
        <v>710</v>
      </c>
      <c r="AZ524" s="1" t="s">
        <v>711</v>
      </c>
      <c r="BA524" s="1" t="s">
        <v>196</v>
      </c>
      <c r="BB524" s="228">
        <v>46184</v>
      </c>
      <c r="BC524" s="228">
        <v>46184</v>
      </c>
      <c r="BD524" s="1" t="s">
        <v>712</v>
      </c>
      <c r="BE524" s="228">
        <v>46182</v>
      </c>
      <c r="BF524" s="1" t="s">
        <v>712</v>
      </c>
      <c r="BG524" s="228">
        <v>46182</v>
      </c>
      <c r="BH524" s="1">
        <v>600</v>
      </c>
      <c r="BI524" s="1">
        <v>1200</v>
      </c>
      <c r="BJ524" s="1" t="s">
        <v>1082</v>
      </c>
      <c r="BK524" s="1" t="s">
        <v>196</v>
      </c>
      <c r="BL524" s="1" t="s">
        <v>196</v>
      </c>
      <c r="BM524" s="1" t="s">
        <v>196</v>
      </c>
      <c r="BN524" s="1" t="s">
        <v>196</v>
      </c>
      <c r="BO524" s="1" t="s">
        <v>196</v>
      </c>
      <c r="BP524" s="1" t="s">
        <v>196</v>
      </c>
      <c r="BQ524" s="1" t="s">
        <v>196</v>
      </c>
      <c r="BR524" s="1" t="s">
        <v>196</v>
      </c>
      <c r="BS524" s="1" t="s">
        <v>196</v>
      </c>
      <c r="BT524" s="1" t="s">
        <v>1080</v>
      </c>
      <c r="BU524" s="1" t="s">
        <v>196</v>
      </c>
      <c r="BV524" s="1" t="s">
        <v>196</v>
      </c>
      <c r="BW524" s="1" t="s">
        <v>196</v>
      </c>
      <c r="BX524" s="1" t="s">
        <v>196</v>
      </c>
      <c r="BY524" s="1" t="s">
        <v>196</v>
      </c>
      <c r="BZ524" s="1" t="s">
        <v>196</v>
      </c>
      <c r="CA524" s="1" t="s">
        <v>196</v>
      </c>
      <c r="CB524" s="1" t="s">
        <v>196</v>
      </c>
      <c r="CC524" s="1" t="s">
        <v>196</v>
      </c>
      <c r="CD524" s="1" t="s">
        <v>1083</v>
      </c>
      <c r="CE524" s="1" t="s">
        <v>196</v>
      </c>
      <c r="CF524" s="1" t="s">
        <v>196</v>
      </c>
      <c r="CG524" s="1" t="s">
        <v>196</v>
      </c>
      <c r="CH524" s="1" t="s">
        <v>196</v>
      </c>
      <c r="CI524" s="1" t="s">
        <v>196</v>
      </c>
      <c r="CJ524" s="1" t="s">
        <v>196</v>
      </c>
      <c r="CK524" s="1" t="s">
        <v>196</v>
      </c>
      <c r="CL524" s="1" t="s">
        <v>196</v>
      </c>
      <c r="CM524" s="1" t="s">
        <v>196</v>
      </c>
      <c r="CN524" s="1" t="s">
        <v>1253</v>
      </c>
      <c r="CO524" s="1" t="s">
        <v>196</v>
      </c>
      <c r="CP524" s="1" t="s">
        <v>196</v>
      </c>
      <c r="CQ524" s="1" t="s">
        <v>196</v>
      </c>
      <c r="CR524" s="1" t="s">
        <v>196</v>
      </c>
      <c r="CS524" s="1" t="s">
        <v>196</v>
      </c>
      <c r="CT524" s="1" t="s">
        <v>196</v>
      </c>
      <c r="CU524" s="1" t="s">
        <v>196</v>
      </c>
      <c r="CV524" s="1" t="s">
        <v>196</v>
      </c>
      <c r="CW524" s="1" t="s">
        <v>196</v>
      </c>
      <c r="CX524" s="1" t="s">
        <v>3221</v>
      </c>
      <c r="CY524" s="1" t="s">
        <v>3222</v>
      </c>
      <c r="CZ524" s="1" t="s">
        <v>3222</v>
      </c>
      <c r="DA524" s="1" t="s">
        <v>3365</v>
      </c>
      <c r="DB524" s="1" t="s">
        <v>4216</v>
      </c>
      <c r="DC524" s="1" t="s">
        <v>707</v>
      </c>
      <c r="DD524" s="1" t="s">
        <v>744</v>
      </c>
      <c r="DE524" s="1" t="s">
        <v>707</v>
      </c>
      <c r="DF524" s="1" t="s">
        <v>705</v>
      </c>
      <c r="DG524" s="1" t="s">
        <v>706</v>
      </c>
    </row>
    <row r="525" spans="1:111">
      <c r="A525" s="232" t="s">
        <v>4537</v>
      </c>
      <c r="B525" s="1" t="s">
        <v>699</v>
      </c>
      <c r="C525" s="1" t="s">
        <v>700</v>
      </c>
      <c r="D525" s="1" t="s">
        <v>851</v>
      </c>
      <c r="E525" s="1" t="s">
        <v>852</v>
      </c>
      <c r="F525" s="1" t="s">
        <v>855</v>
      </c>
      <c r="G525" s="1" t="s">
        <v>39</v>
      </c>
      <c r="H525" s="228">
        <v>46182</v>
      </c>
      <c r="I525" s="1" t="s">
        <v>1690</v>
      </c>
      <c r="J525" s="1" t="s">
        <v>4217</v>
      </c>
      <c r="K525" s="1" t="s">
        <v>4218</v>
      </c>
      <c r="L525" s="1" t="s">
        <v>713</v>
      </c>
      <c r="M525" s="1" t="s">
        <v>714</v>
      </c>
      <c r="N525" s="1" t="s">
        <v>716</v>
      </c>
      <c r="O525" s="1" t="s">
        <v>717</v>
      </c>
      <c r="P525" s="1" t="s">
        <v>705</v>
      </c>
      <c r="Q525" s="1" t="s">
        <v>706</v>
      </c>
      <c r="R525" s="229">
        <v>0</v>
      </c>
      <c r="S525" s="229">
        <v>0.43125000000000002</v>
      </c>
      <c r="T525" s="1" t="s">
        <v>707</v>
      </c>
      <c r="U525" s="1" t="s">
        <v>196</v>
      </c>
      <c r="V525" s="1" t="s">
        <v>196</v>
      </c>
      <c r="W525" s="1" t="s">
        <v>196</v>
      </c>
      <c r="X525" s="1" t="s">
        <v>196</v>
      </c>
      <c r="Y525" s="1" t="s">
        <v>196</v>
      </c>
      <c r="Z525" s="1" t="s">
        <v>196</v>
      </c>
      <c r="AA525" s="1" t="s">
        <v>707</v>
      </c>
      <c r="AB525" s="1" t="s">
        <v>707</v>
      </c>
      <c r="AC525" s="1" t="s">
        <v>781</v>
      </c>
      <c r="AD525" s="1" t="s">
        <v>709</v>
      </c>
      <c r="AE525" s="1" t="s">
        <v>4200</v>
      </c>
      <c r="AF525" s="1" t="s">
        <v>276</v>
      </c>
      <c r="AG525" s="1" t="s">
        <v>91</v>
      </c>
      <c r="AH525" s="1" t="s">
        <v>14</v>
      </c>
      <c r="AI525" s="1" t="s">
        <v>1081</v>
      </c>
      <c r="AJ525" s="1" t="s">
        <v>276</v>
      </c>
      <c r="AK525" s="1" t="s">
        <v>91</v>
      </c>
      <c r="AL525" s="1" t="s">
        <v>14</v>
      </c>
      <c r="AM525" s="1">
        <v>388</v>
      </c>
      <c r="AN525" s="1">
        <v>200</v>
      </c>
      <c r="AO525" s="1">
        <v>200</v>
      </c>
      <c r="AP525" s="1">
        <v>200</v>
      </c>
      <c r="AQ525" s="1">
        <v>0</v>
      </c>
      <c r="AR525" s="228">
        <v>46177</v>
      </c>
      <c r="AS525" s="228">
        <v>46184</v>
      </c>
      <c r="AT525" s="228">
        <v>46182</v>
      </c>
      <c r="AU525" s="228">
        <v>46182</v>
      </c>
      <c r="AV525" s="1" t="s">
        <v>39</v>
      </c>
      <c r="AW525" s="1" t="s">
        <v>196</v>
      </c>
      <c r="AX525" s="1" t="s">
        <v>196</v>
      </c>
      <c r="AY525" s="1" t="s">
        <v>710</v>
      </c>
      <c r="AZ525" s="1" t="s">
        <v>711</v>
      </c>
      <c r="BA525" s="1" t="s">
        <v>196</v>
      </c>
      <c r="BB525" s="228">
        <v>46184</v>
      </c>
      <c r="BC525" s="228">
        <v>46184</v>
      </c>
      <c r="BD525" s="1" t="s">
        <v>712</v>
      </c>
      <c r="BE525" s="228">
        <v>46183</v>
      </c>
      <c r="BF525" s="1" t="s">
        <v>712</v>
      </c>
      <c r="BG525" s="228">
        <v>46183</v>
      </c>
      <c r="BH525" s="1">
        <v>200</v>
      </c>
      <c r="BI525" s="1">
        <v>388</v>
      </c>
      <c r="BJ525" s="1" t="s">
        <v>1082</v>
      </c>
      <c r="BK525" s="1" t="s">
        <v>196</v>
      </c>
      <c r="BL525" s="1" t="s">
        <v>196</v>
      </c>
      <c r="BM525" s="1" t="s">
        <v>196</v>
      </c>
      <c r="BN525" s="1" t="s">
        <v>196</v>
      </c>
      <c r="BO525" s="1" t="s">
        <v>196</v>
      </c>
      <c r="BP525" s="1" t="s">
        <v>196</v>
      </c>
      <c r="BQ525" s="1" t="s">
        <v>196</v>
      </c>
      <c r="BR525" s="1" t="s">
        <v>196</v>
      </c>
      <c r="BS525" s="1" t="s">
        <v>196</v>
      </c>
      <c r="BT525" s="1" t="s">
        <v>4200</v>
      </c>
      <c r="BU525" s="1" t="s">
        <v>196</v>
      </c>
      <c r="BV525" s="1" t="s">
        <v>196</v>
      </c>
      <c r="BW525" s="1" t="s">
        <v>196</v>
      </c>
      <c r="BX525" s="1" t="s">
        <v>196</v>
      </c>
      <c r="BY525" s="1" t="s">
        <v>196</v>
      </c>
      <c r="BZ525" s="1" t="s">
        <v>196</v>
      </c>
      <c r="CA525" s="1" t="s">
        <v>196</v>
      </c>
      <c r="CB525" s="1" t="s">
        <v>196</v>
      </c>
      <c r="CC525" s="1" t="s">
        <v>196</v>
      </c>
      <c r="CD525" s="1" t="s">
        <v>1083</v>
      </c>
      <c r="CE525" s="1" t="s">
        <v>196</v>
      </c>
      <c r="CF525" s="1" t="s">
        <v>196</v>
      </c>
      <c r="CG525" s="1" t="s">
        <v>196</v>
      </c>
      <c r="CH525" s="1" t="s">
        <v>196</v>
      </c>
      <c r="CI525" s="1" t="s">
        <v>196</v>
      </c>
      <c r="CJ525" s="1" t="s">
        <v>196</v>
      </c>
      <c r="CK525" s="1" t="s">
        <v>196</v>
      </c>
      <c r="CL525" s="1" t="s">
        <v>196</v>
      </c>
      <c r="CM525" s="1" t="s">
        <v>196</v>
      </c>
      <c r="CN525" s="1" t="s">
        <v>1081</v>
      </c>
      <c r="CO525" s="1" t="s">
        <v>196</v>
      </c>
      <c r="CP525" s="1" t="s">
        <v>196</v>
      </c>
      <c r="CQ525" s="1" t="s">
        <v>196</v>
      </c>
      <c r="CR525" s="1" t="s">
        <v>196</v>
      </c>
      <c r="CS525" s="1" t="s">
        <v>196</v>
      </c>
      <c r="CT525" s="1" t="s">
        <v>196</v>
      </c>
      <c r="CU525" s="1" t="s">
        <v>196</v>
      </c>
      <c r="CV525" s="1" t="s">
        <v>196</v>
      </c>
      <c r="CW525" s="1" t="s">
        <v>196</v>
      </c>
      <c r="CX525" s="1" t="s">
        <v>3221</v>
      </c>
      <c r="CY525" s="1" t="s">
        <v>3222</v>
      </c>
      <c r="CZ525" s="1" t="s">
        <v>3222</v>
      </c>
      <c r="DA525" s="1" t="s">
        <v>4216</v>
      </c>
      <c r="DB525" s="1" t="s">
        <v>4213</v>
      </c>
      <c r="DC525" s="1" t="s">
        <v>707</v>
      </c>
      <c r="DD525" s="1" t="s">
        <v>707</v>
      </c>
      <c r="DE525" s="1" t="s">
        <v>707</v>
      </c>
      <c r="DF525" s="1" t="s">
        <v>705</v>
      </c>
      <c r="DG525" s="1" t="s">
        <v>706</v>
      </c>
    </row>
    <row r="526" spans="1:111">
      <c r="A526" s="232" t="s">
        <v>4537</v>
      </c>
      <c r="B526" s="1" t="s">
        <v>699</v>
      </c>
      <c r="C526" s="1" t="s">
        <v>700</v>
      </c>
      <c r="D526" s="1" t="s">
        <v>851</v>
      </c>
      <c r="E526" s="1" t="s">
        <v>852</v>
      </c>
      <c r="F526" s="1" t="s">
        <v>855</v>
      </c>
      <c r="G526" s="1" t="s">
        <v>39</v>
      </c>
      <c r="H526" s="228">
        <v>46182</v>
      </c>
      <c r="I526" s="1" t="s">
        <v>1688</v>
      </c>
      <c r="J526" s="1" t="s">
        <v>2032</v>
      </c>
      <c r="K526" s="1" t="s">
        <v>4219</v>
      </c>
      <c r="L526" s="1" t="s">
        <v>713</v>
      </c>
      <c r="M526" s="1" t="s">
        <v>714</v>
      </c>
      <c r="N526" s="1" t="s">
        <v>716</v>
      </c>
      <c r="O526" s="1" t="s">
        <v>717</v>
      </c>
      <c r="P526" s="1" t="s">
        <v>705</v>
      </c>
      <c r="Q526" s="1" t="s">
        <v>706</v>
      </c>
      <c r="R526" s="229">
        <v>0</v>
      </c>
      <c r="S526" s="229">
        <v>0.70833333333333337</v>
      </c>
      <c r="T526" s="1" t="s">
        <v>707</v>
      </c>
      <c r="U526" s="1" t="s">
        <v>196</v>
      </c>
      <c r="V526" s="1" t="s">
        <v>196</v>
      </c>
      <c r="W526" s="1" t="s">
        <v>196</v>
      </c>
      <c r="X526" s="1" t="s">
        <v>196</v>
      </c>
      <c r="Y526" s="1" t="s">
        <v>196</v>
      </c>
      <c r="Z526" s="1" t="s">
        <v>196</v>
      </c>
      <c r="AA526" s="1" t="s">
        <v>737</v>
      </c>
      <c r="AB526" s="1" t="s">
        <v>707</v>
      </c>
      <c r="AC526" s="1" t="s">
        <v>4220</v>
      </c>
      <c r="AD526" s="1" t="s">
        <v>709</v>
      </c>
      <c r="AE526" s="1" t="s">
        <v>196</v>
      </c>
      <c r="AF526" s="1" t="s">
        <v>196</v>
      </c>
      <c r="AG526" s="1" t="s">
        <v>196</v>
      </c>
      <c r="AH526" s="1" t="s">
        <v>196</v>
      </c>
      <c r="AI526" s="1" t="s">
        <v>826</v>
      </c>
      <c r="AJ526" s="1" t="s">
        <v>276</v>
      </c>
      <c r="AK526" s="1" t="s">
        <v>88</v>
      </c>
      <c r="AL526" s="1" t="s">
        <v>14</v>
      </c>
      <c r="AM526" s="1">
        <v>7600</v>
      </c>
      <c r="AN526" s="1">
        <v>3800</v>
      </c>
      <c r="AO526" s="1">
        <v>3800</v>
      </c>
      <c r="AP526" s="1">
        <v>3800</v>
      </c>
      <c r="AQ526" s="1">
        <v>7600</v>
      </c>
      <c r="AR526" s="228">
        <v>46177</v>
      </c>
      <c r="AS526" s="228">
        <v>46184</v>
      </c>
      <c r="AT526" s="228">
        <v>46182</v>
      </c>
      <c r="AU526" s="228">
        <v>46182</v>
      </c>
      <c r="AV526" s="1" t="s">
        <v>39</v>
      </c>
      <c r="AW526" s="1" t="s">
        <v>196</v>
      </c>
      <c r="AX526" s="1" t="s">
        <v>196</v>
      </c>
      <c r="AY526" s="1" t="s">
        <v>710</v>
      </c>
      <c r="AZ526" s="1" t="s">
        <v>711</v>
      </c>
      <c r="BA526" s="1" t="s">
        <v>196</v>
      </c>
      <c r="BB526" s="228">
        <v>46184</v>
      </c>
      <c r="BC526" s="228">
        <v>46184</v>
      </c>
      <c r="BD526" s="1" t="s">
        <v>712</v>
      </c>
      <c r="BE526" s="228">
        <v>46182</v>
      </c>
      <c r="BF526" s="1" t="s">
        <v>712</v>
      </c>
      <c r="BG526" s="228">
        <v>46182</v>
      </c>
      <c r="BH526" s="1">
        <v>3800</v>
      </c>
      <c r="BI526" s="1">
        <v>7600</v>
      </c>
      <c r="BJ526" s="1" t="s">
        <v>859</v>
      </c>
      <c r="BK526" s="1" t="s">
        <v>860</v>
      </c>
      <c r="BL526" s="1" t="s">
        <v>196</v>
      </c>
      <c r="BM526" s="1" t="s">
        <v>196</v>
      </c>
      <c r="BN526" s="1" t="s">
        <v>196</v>
      </c>
      <c r="BO526" s="1" t="s">
        <v>196</v>
      </c>
      <c r="BP526" s="1" t="s">
        <v>196</v>
      </c>
      <c r="BQ526" s="1" t="s">
        <v>196</v>
      </c>
      <c r="BR526" s="1" t="s">
        <v>196</v>
      </c>
      <c r="BS526" s="1" t="s">
        <v>196</v>
      </c>
      <c r="BT526" s="1" t="s">
        <v>861</v>
      </c>
      <c r="BU526" s="1" t="s">
        <v>862</v>
      </c>
      <c r="BV526" s="1" t="s">
        <v>196</v>
      </c>
      <c r="BW526" s="1" t="s">
        <v>196</v>
      </c>
      <c r="BX526" s="1" t="s">
        <v>196</v>
      </c>
      <c r="BY526" s="1" t="s">
        <v>196</v>
      </c>
      <c r="BZ526" s="1" t="s">
        <v>196</v>
      </c>
      <c r="CA526" s="1" t="s">
        <v>196</v>
      </c>
      <c r="CB526" s="1" t="s">
        <v>196</v>
      </c>
      <c r="CC526" s="1" t="s">
        <v>196</v>
      </c>
      <c r="CD526" s="1" t="s">
        <v>827</v>
      </c>
      <c r="CE526" s="1" t="s">
        <v>196</v>
      </c>
      <c r="CF526" s="1" t="s">
        <v>196</v>
      </c>
      <c r="CG526" s="1" t="s">
        <v>196</v>
      </c>
      <c r="CH526" s="1" t="s">
        <v>196</v>
      </c>
      <c r="CI526" s="1" t="s">
        <v>196</v>
      </c>
      <c r="CJ526" s="1" t="s">
        <v>196</v>
      </c>
      <c r="CK526" s="1" t="s">
        <v>196</v>
      </c>
      <c r="CL526" s="1" t="s">
        <v>196</v>
      </c>
      <c r="CM526" s="1" t="s">
        <v>196</v>
      </c>
      <c r="CN526" s="1" t="s">
        <v>826</v>
      </c>
      <c r="CO526" s="1" t="s">
        <v>196</v>
      </c>
      <c r="CP526" s="1" t="s">
        <v>196</v>
      </c>
      <c r="CQ526" s="1" t="s">
        <v>196</v>
      </c>
      <c r="CR526" s="1" t="s">
        <v>196</v>
      </c>
      <c r="CS526" s="1" t="s">
        <v>196</v>
      </c>
      <c r="CT526" s="1" t="s">
        <v>196</v>
      </c>
      <c r="CU526" s="1" t="s">
        <v>196</v>
      </c>
      <c r="CV526" s="1" t="s">
        <v>196</v>
      </c>
      <c r="CW526" s="1" t="s">
        <v>196</v>
      </c>
      <c r="CX526" s="1" t="s">
        <v>3221</v>
      </c>
      <c r="CY526" s="1" t="s">
        <v>3222</v>
      </c>
      <c r="CZ526" s="1" t="s">
        <v>3222</v>
      </c>
      <c r="DA526" s="1" t="s">
        <v>4221</v>
      </c>
      <c r="DB526" s="1" t="s">
        <v>3224</v>
      </c>
      <c r="DC526" s="1" t="s">
        <v>707</v>
      </c>
      <c r="DD526" s="1" t="s">
        <v>737</v>
      </c>
      <c r="DE526" s="1" t="s">
        <v>707</v>
      </c>
      <c r="DF526" s="1" t="s">
        <v>705</v>
      </c>
      <c r="DG526" s="1" t="s">
        <v>706</v>
      </c>
    </row>
    <row r="527" spans="1:111">
      <c r="A527" s="232" t="s">
        <v>4537</v>
      </c>
      <c r="B527" s="1" t="s">
        <v>699</v>
      </c>
      <c r="C527" s="1" t="s">
        <v>700</v>
      </c>
      <c r="D527" s="1" t="s">
        <v>851</v>
      </c>
      <c r="E527" s="1" t="s">
        <v>852</v>
      </c>
      <c r="F527" s="1" t="s">
        <v>855</v>
      </c>
      <c r="G527" s="1" t="s">
        <v>39</v>
      </c>
      <c r="H527" s="228">
        <v>46182</v>
      </c>
      <c r="I527" s="1" t="s">
        <v>1687</v>
      </c>
      <c r="J527" s="1" t="s">
        <v>4222</v>
      </c>
      <c r="K527" s="1" t="s">
        <v>4223</v>
      </c>
      <c r="L527" s="1" t="s">
        <v>713</v>
      </c>
      <c r="M527" s="1" t="s">
        <v>714</v>
      </c>
      <c r="N527" s="1" t="s">
        <v>716</v>
      </c>
      <c r="O527" s="1" t="s">
        <v>717</v>
      </c>
      <c r="P527" s="1" t="s">
        <v>705</v>
      </c>
      <c r="Q527" s="1" t="s">
        <v>706</v>
      </c>
      <c r="R527" s="229">
        <v>0</v>
      </c>
      <c r="S527" s="229">
        <v>0.60277777777777775</v>
      </c>
      <c r="T527" s="1" t="s">
        <v>707</v>
      </c>
      <c r="U527" s="1" t="s">
        <v>196</v>
      </c>
      <c r="V527" s="1" t="s">
        <v>196</v>
      </c>
      <c r="W527" s="1" t="s">
        <v>196</v>
      </c>
      <c r="X527" s="1" t="s">
        <v>196</v>
      </c>
      <c r="Y527" s="1" t="s">
        <v>196</v>
      </c>
      <c r="Z527" s="1" t="s">
        <v>196</v>
      </c>
      <c r="AA527" s="1" t="s">
        <v>707</v>
      </c>
      <c r="AB527" s="1" t="s">
        <v>707</v>
      </c>
      <c r="AC527" s="1" t="s">
        <v>4224</v>
      </c>
      <c r="AD527" s="1" t="s">
        <v>2031</v>
      </c>
      <c r="AE527" s="1" t="s">
        <v>858</v>
      </c>
      <c r="AF527" s="1" t="s">
        <v>276</v>
      </c>
      <c r="AG527" s="1" t="s">
        <v>91</v>
      </c>
      <c r="AH527" s="1" t="s">
        <v>14</v>
      </c>
      <c r="AI527" s="1" t="s">
        <v>1060</v>
      </c>
      <c r="AJ527" s="1" t="s">
        <v>276</v>
      </c>
      <c r="AK527" s="1" t="s">
        <v>91</v>
      </c>
      <c r="AL527" s="1" t="s">
        <v>14</v>
      </c>
      <c r="AM527" s="1">
        <v>1600</v>
      </c>
      <c r="AN527" s="1">
        <v>800</v>
      </c>
      <c r="AO527" s="1">
        <v>800</v>
      </c>
      <c r="AP527" s="1">
        <v>800</v>
      </c>
      <c r="AQ527" s="1">
        <v>1600</v>
      </c>
      <c r="AR527" s="228">
        <v>46177</v>
      </c>
      <c r="AS527" s="228">
        <v>46184</v>
      </c>
      <c r="AT527" s="228">
        <v>46182</v>
      </c>
      <c r="AU527" s="228">
        <v>46182</v>
      </c>
      <c r="AV527" s="1" t="s">
        <v>39</v>
      </c>
      <c r="AW527" s="1" t="s">
        <v>196</v>
      </c>
      <c r="AX527" s="1" t="s">
        <v>196</v>
      </c>
      <c r="AY527" s="1" t="s">
        <v>710</v>
      </c>
      <c r="AZ527" s="1" t="s">
        <v>711</v>
      </c>
      <c r="BA527" s="1" t="s">
        <v>196</v>
      </c>
      <c r="BB527" s="228">
        <v>46184</v>
      </c>
      <c r="BC527" s="228">
        <v>46184</v>
      </c>
      <c r="BD527" s="1" t="s">
        <v>712</v>
      </c>
      <c r="BE527" s="228">
        <v>46182</v>
      </c>
      <c r="BF527" s="1" t="s">
        <v>712</v>
      </c>
      <c r="BG527" s="228">
        <v>46182</v>
      </c>
      <c r="BH527" s="1">
        <v>800</v>
      </c>
      <c r="BI527" s="1">
        <v>1600</v>
      </c>
      <c r="BJ527" s="1" t="s">
        <v>1057</v>
      </c>
      <c r="BK527" s="1" t="s">
        <v>196</v>
      </c>
      <c r="BL527" s="1" t="s">
        <v>196</v>
      </c>
      <c r="BM527" s="1" t="s">
        <v>196</v>
      </c>
      <c r="BN527" s="1" t="s">
        <v>196</v>
      </c>
      <c r="BO527" s="1" t="s">
        <v>196</v>
      </c>
      <c r="BP527" s="1" t="s">
        <v>196</v>
      </c>
      <c r="BQ527" s="1" t="s">
        <v>196</v>
      </c>
      <c r="BR527" s="1" t="s">
        <v>196</v>
      </c>
      <c r="BS527" s="1" t="s">
        <v>196</v>
      </c>
      <c r="BT527" s="1" t="s">
        <v>858</v>
      </c>
      <c r="BU527" s="1" t="s">
        <v>196</v>
      </c>
      <c r="BV527" s="1" t="s">
        <v>196</v>
      </c>
      <c r="BW527" s="1" t="s">
        <v>196</v>
      </c>
      <c r="BX527" s="1" t="s">
        <v>196</v>
      </c>
      <c r="BY527" s="1" t="s">
        <v>196</v>
      </c>
      <c r="BZ527" s="1" t="s">
        <v>196</v>
      </c>
      <c r="CA527" s="1" t="s">
        <v>196</v>
      </c>
      <c r="CB527" s="1" t="s">
        <v>196</v>
      </c>
      <c r="CC527" s="1" t="s">
        <v>196</v>
      </c>
      <c r="CD527" s="1" t="s">
        <v>1061</v>
      </c>
      <c r="CE527" s="1" t="s">
        <v>196</v>
      </c>
      <c r="CF527" s="1" t="s">
        <v>196</v>
      </c>
      <c r="CG527" s="1" t="s">
        <v>196</v>
      </c>
      <c r="CH527" s="1" t="s">
        <v>196</v>
      </c>
      <c r="CI527" s="1" t="s">
        <v>196</v>
      </c>
      <c r="CJ527" s="1" t="s">
        <v>196</v>
      </c>
      <c r="CK527" s="1" t="s">
        <v>196</v>
      </c>
      <c r="CL527" s="1" t="s">
        <v>196</v>
      </c>
      <c r="CM527" s="1" t="s">
        <v>196</v>
      </c>
      <c r="CN527" s="1" t="s">
        <v>1060</v>
      </c>
      <c r="CO527" s="1" t="s">
        <v>196</v>
      </c>
      <c r="CP527" s="1" t="s">
        <v>196</v>
      </c>
      <c r="CQ527" s="1" t="s">
        <v>196</v>
      </c>
      <c r="CR527" s="1" t="s">
        <v>196</v>
      </c>
      <c r="CS527" s="1" t="s">
        <v>196</v>
      </c>
      <c r="CT527" s="1" t="s">
        <v>196</v>
      </c>
      <c r="CU527" s="1" t="s">
        <v>196</v>
      </c>
      <c r="CV527" s="1" t="s">
        <v>196</v>
      </c>
      <c r="CW527" s="1" t="s">
        <v>196</v>
      </c>
      <c r="CX527" s="1" t="s">
        <v>3221</v>
      </c>
      <c r="CY527" s="1" t="s">
        <v>3222</v>
      </c>
      <c r="CZ527" s="1" t="s">
        <v>3222</v>
      </c>
      <c r="DA527" s="1" t="s">
        <v>3255</v>
      </c>
      <c r="DB527" s="1" t="s">
        <v>4221</v>
      </c>
      <c r="DC527" s="1" t="s">
        <v>707</v>
      </c>
      <c r="DD527" s="1" t="s">
        <v>707</v>
      </c>
      <c r="DE527" s="1" t="s">
        <v>707</v>
      </c>
      <c r="DF527" s="1" t="s">
        <v>705</v>
      </c>
      <c r="DG527" s="1" t="s">
        <v>706</v>
      </c>
    </row>
    <row r="528" spans="1:111">
      <c r="A528" s="232" t="s">
        <v>4537</v>
      </c>
      <c r="B528" s="1" t="s">
        <v>699</v>
      </c>
      <c r="C528" s="1" t="s">
        <v>700</v>
      </c>
      <c r="D528" s="1" t="s">
        <v>701</v>
      </c>
      <c r="E528" s="1" t="s">
        <v>702</v>
      </c>
      <c r="F528" s="1" t="s">
        <v>703</v>
      </c>
      <c r="G528" s="1" t="s">
        <v>704</v>
      </c>
      <c r="H528" s="228">
        <v>46181</v>
      </c>
      <c r="I528" s="1" t="s">
        <v>213</v>
      </c>
      <c r="J528" s="1" t="s">
        <v>3836</v>
      </c>
      <c r="K528" s="1" t="s">
        <v>3837</v>
      </c>
      <c r="L528" s="1" t="s">
        <v>716</v>
      </c>
      <c r="M528" s="1" t="s">
        <v>717</v>
      </c>
      <c r="N528" s="1" t="s">
        <v>705</v>
      </c>
      <c r="O528" s="1" t="s">
        <v>706</v>
      </c>
      <c r="P528" s="1" t="s">
        <v>196</v>
      </c>
      <c r="Q528" s="1" t="s">
        <v>196</v>
      </c>
      <c r="R528" s="229">
        <v>0</v>
      </c>
      <c r="S528" s="229">
        <v>0.46805555555555556</v>
      </c>
      <c r="T528" s="1" t="s">
        <v>707</v>
      </c>
      <c r="U528" s="1" t="s">
        <v>196</v>
      </c>
      <c r="V528" s="1" t="s">
        <v>196</v>
      </c>
      <c r="W528" s="1" t="s">
        <v>196</v>
      </c>
      <c r="X528" s="1" t="s">
        <v>196</v>
      </c>
      <c r="Y528" s="1" t="s">
        <v>196</v>
      </c>
      <c r="Z528" s="1" t="s">
        <v>196</v>
      </c>
      <c r="AA528" s="1" t="s">
        <v>726</v>
      </c>
      <c r="AB528" s="1" t="s">
        <v>707</v>
      </c>
      <c r="AC528" s="1" t="s">
        <v>1551</v>
      </c>
      <c r="AD528" s="1" t="s">
        <v>3838</v>
      </c>
      <c r="AE528" s="1" t="s">
        <v>3839</v>
      </c>
      <c r="AF528" s="1" t="s">
        <v>276</v>
      </c>
      <c r="AG528" s="1" t="s">
        <v>13</v>
      </c>
      <c r="AH528" s="1" t="s">
        <v>100</v>
      </c>
      <c r="AI528" s="1" t="s">
        <v>3818</v>
      </c>
      <c r="AJ528" s="1" t="s">
        <v>276</v>
      </c>
      <c r="AK528" s="1" t="s">
        <v>3814</v>
      </c>
      <c r="AL528" s="1" t="s">
        <v>14</v>
      </c>
      <c r="AM528" s="1">
        <v>300</v>
      </c>
      <c r="AN528" s="1">
        <v>300</v>
      </c>
      <c r="AO528" s="1">
        <v>300</v>
      </c>
      <c r="AP528" s="1">
        <v>300</v>
      </c>
      <c r="AQ528" s="1">
        <v>300</v>
      </c>
      <c r="AR528" s="228">
        <v>46181</v>
      </c>
      <c r="AS528" s="228">
        <v>46184</v>
      </c>
      <c r="AT528" s="228">
        <v>46181</v>
      </c>
      <c r="AU528" s="228">
        <v>46181</v>
      </c>
      <c r="AV528" s="1" t="s">
        <v>704</v>
      </c>
      <c r="AW528" s="1" t="s">
        <v>196</v>
      </c>
      <c r="AX528" s="1" t="s">
        <v>3840</v>
      </c>
      <c r="AY528" s="1" t="s">
        <v>764</v>
      </c>
      <c r="AZ528" s="1" t="s">
        <v>765</v>
      </c>
      <c r="BA528" s="1" t="s">
        <v>196</v>
      </c>
      <c r="BB528" s="228">
        <v>46184</v>
      </c>
      <c r="BC528" s="228">
        <v>46184</v>
      </c>
      <c r="BD528" s="1" t="s">
        <v>712</v>
      </c>
      <c r="BE528" s="228">
        <v>46181</v>
      </c>
      <c r="BF528" s="1" t="s">
        <v>712</v>
      </c>
      <c r="BG528" s="228">
        <v>46181</v>
      </c>
      <c r="BH528" s="1">
        <v>300</v>
      </c>
      <c r="BI528" s="1">
        <v>300</v>
      </c>
      <c r="BJ528" s="1" t="s">
        <v>766</v>
      </c>
      <c r="BK528" s="1" t="s">
        <v>196</v>
      </c>
      <c r="BL528" s="1" t="s">
        <v>196</v>
      </c>
      <c r="BM528" s="1" t="s">
        <v>196</v>
      </c>
      <c r="BN528" s="1" t="s">
        <v>196</v>
      </c>
      <c r="BO528" s="1" t="s">
        <v>196</v>
      </c>
      <c r="BP528" s="1" t="s">
        <v>196</v>
      </c>
      <c r="BQ528" s="1" t="s">
        <v>196</v>
      </c>
      <c r="BR528" s="1" t="s">
        <v>196</v>
      </c>
      <c r="BS528" s="1" t="s">
        <v>196</v>
      </c>
      <c r="BT528" s="1" t="s">
        <v>3839</v>
      </c>
      <c r="BU528" s="1" t="s">
        <v>196</v>
      </c>
      <c r="BV528" s="1" t="s">
        <v>196</v>
      </c>
      <c r="BW528" s="1" t="s">
        <v>196</v>
      </c>
      <c r="BX528" s="1" t="s">
        <v>196</v>
      </c>
      <c r="BY528" s="1" t="s">
        <v>196</v>
      </c>
      <c r="BZ528" s="1" t="s">
        <v>196</v>
      </c>
      <c r="CA528" s="1" t="s">
        <v>196</v>
      </c>
      <c r="CB528" s="1" t="s">
        <v>196</v>
      </c>
      <c r="CC528" s="1" t="s">
        <v>196</v>
      </c>
      <c r="CD528" s="1" t="s">
        <v>767</v>
      </c>
      <c r="CE528" s="1" t="s">
        <v>196</v>
      </c>
      <c r="CF528" s="1" t="s">
        <v>196</v>
      </c>
      <c r="CG528" s="1" t="s">
        <v>196</v>
      </c>
      <c r="CH528" s="1" t="s">
        <v>196</v>
      </c>
      <c r="CI528" s="1" t="s">
        <v>196</v>
      </c>
      <c r="CJ528" s="1" t="s">
        <v>196</v>
      </c>
      <c r="CK528" s="1" t="s">
        <v>196</v>
      </c>
      <c r="CL528" s="1" t="s">
        <v>196</v>
      </c>
      <c r="CM528" s="1" t="s">
        <v>196</v>
      </c>
      <c r="CN528" s="1" t="s">
        <v>3818</v>
      </c>
      <c r="CO528" s="1" t="s">
        <v>196</v>
      </c>
      <c r="CP528" s="1" t="s">
        <v>196</v>
      </c>
      <c r="CQ528" s="1" t="s">
        <v>196</v>
      </c>
      <c r="CR528" s="1" t="s">
        <v>196</v>
      </c>
      <c r="CS528" s="1" t="s">
        <v>196</v>
      </c>
      <c r="CT528" s="1" t="s">
        <v>196</v>
      </c>
      <c r="CU528" s="1" t="s">
        <v>196</v>
      </c>
      <c r="CV528" s="1" t="s">
        <v>196</v>
      </c>
      <c r="CW528" s="1" t="s">
        <v>196</v>
      </c>
      <c r="CX528" s="1" t="s">
        <v>3221</v>
      </c>
      <c r="CY528" s="1" t="s">
        <v>3222</v>
      </c>
      <c r="CZ528" s="1" t="s">
        <v>3222</v>
      </c>
      <c r="DA528" s="1" t="s">
        <v>3841</v>
      </c>
      <c r="DB528" s="1" t="s">
        <v>3233</v>
      </c>
      <c r="DC528" s="1" t="s">
        <v>707</v>
      </c>
      <c r="DD528" s="1" t="s">
        <v>726</v>
      </c>
      <c r="DE528" s="1" t="s">
        <v>707</v>
      </c>
      <c r="DF528" s="1" t="s">
        <v>705</v>
      </c>
      <c r="DG528" s="1" t="s">
        <v>706</v>
      </c>
    </row>
    <row r="529" spans="1:111">
      <c r="A529" s="232" t="s">
        <v>4537</v>
      </c>
      <c r="B529" s="1" t="s">
        <v>699</v>
      </c>
      <c r="C529" s="1" t="s">
        <v>700</v>
      </c>
      <c r="D529" s="1" t="s">
        <v>701</v>
      </c>
      <c r="E529" s="1" t="s">
        <v>702</v>
      </c>
      <c r="F529" s="1" t="s">
        <v>703</v>
      </c>
      <c r="G529" s="1" t="s">
        <v>704</v>
      </c>
      <c r="H529" s="228">
        <v>46181</v>
      </c>
      <c r="I529" s="1" t="s">
        <v>1985</v>
      </c>
      <c r="J529" s="1" t="s">
        <v>3842</v>
      </c>
      <c r="K529" s="1" t="s">
        <v>3843</v>
      </c>
      <c r="L529" s="1" t="s">
        <v>716</v>
      </c>
      <c r="M529" s="1" t="s">
        <v>717</v>
      </c>
      <c r="N529" s="1" t="s">
        <v>705</v>
      </c>
      <c r="O529" s="1" t="s">
        <v>706</v>
      </c>
      <c r="P529" s="1" t="s">
        <v>196</v>
      </c>
      <c r="Q529" s="1" t="s">
        <v>196</v>
      </c>
      <c r="R529" s="229">
        <v>0</v>
      </c>
      <c r="S529" s="229">
        <v>0.41597222222222224</v>
      </c>
      <c r="T529" s="1" t="s">
        <v>707</v>
      </c>
      <c r="U529" s="1" t="s">
        <v>196</v>
      </c>
      <c r="V529" s="1" t="s">
        <v>196</v>
      </c>
      <c r="W529" s="1" t="s">
        <v>196</v>
      </c>
      <c r="X529" s="1" t="s">
        <v>196</v>
      </c>
      <c r="Y529" s="1" t="s">
        <v>196</v>
      </c>
      <c r="Z529" s="1" t="s">
        <v>196</v>
      </c>
      <c r="AA529" s="1" t="s">
        <v>799</v>
      </c>
      <c r="AB529" s="1" t="s">
        <v>707</v>
      </c>
      <c r="AC529" s="1" t="s">
        <v>3807</v>
      </c>
      <c r="AD529" s="1" t="s">
        <v>3844</v>
      </c>
      <c r="AE529" s="1" t="s">
        <v>2023</v>
      </c>
      <c r="AF529" s="1" t="s">
        <v>276</v>
      </c>
      <c r="AG529" s="1" t="s">
        <v>196</v>
      </c>
      <c r="AH529" s="1" t="s">
        <v>196</v>
      </c>
      <c r="AI529" s="1" t="s">
        <v>2024</v>
      </c>
      <c r="AJ529" s="1" t="s">
        <v>276</v>
      </c>
      <c r="AK529" s="1" t="s">
        <v>196</v>
      </c>
      <c r="AL529" s="1" t="s">
        <v>196</v>
      </c>
      <c r="AM529" s="1">
        <v>200</v>
      </c>
      <c r="AN529" s="1">
        <v>100</v>
      </c>
      <c r="AO529" s="1">
        <v>100</v>
      </c>
      <c r="AP529" s="1">
        <v>100</v>
      </c>
      <c r="AQ529" s="1">
        <v>200</v>
      </c>
      <c r="AR529" s="228">
        <v>46181</v>
      </c>
      <c r="AS529" s="228">
        <v>46183</v>
      </c>
      <c r="AT529" s="228">
        <v>46181</v>
      </c>
      <c r="AU529" s="228">
        <v>46181</v>
      </c>
      <c r="AV529" s="1" t="s">
        <v>704</v>
      </c>
      <c r="AW529" s="1" t="s">
        <v>196</v>
      </c>
      <c r="AX529" s="1" t="s">
        <v>196</v>
      </c>
      <c r="AY529" s="1" t="s">
        <v>764</v>
      </c>
      <c r="AZ529" s="1" t="s">
        <v>765</v>
      </c>
      <c r="BA529" s="1" t="s">
        <v>196</v>
      </c>
      <c r="BB529" s="228">
        <v>46183</v>
      </c>
      <c r="BC529" s="228">
        <v>46183</v>
      </c>
      <c r="BD529" s="1" t="s">
        <v>712</v>
      </c>
      <c r="BE529" s="228">
        <v>46181</v>
      </c>
      <c r="BF529" s="1" t="s">
        <v>712</v>
      </c>
      <c r="BG529" s="228">
        <v>46181</v>
      </c>
      <c r="BH529" s="1">
        <v>100</v>
      </c>
      <c r="BI529" s="1">
        <v>200</v>
      </c>
      <c r="BJ529" s="1" t="s">
        <v>2025</v>
      </c>
      <c r="BK529" s="1" t="s">
        <v>196</v>
      </c>
      <c r="BL529" s="1" t="s">
        <v>196</v>
      </c>
      <c r="BM529" s="1" t="s">
        <v>196</v>
      </c>
      <c r="BN529" s="1" t="s">
        <v>196</v>
      </c>
      <c r="BO529" s="1" t="s">
        <v>196</v>
      </c>
      <c r="BP529" s="1" t="s">
        <v>196</v>
      </c>
      <c r="BQ529" s="1" t="s">
        <v>196</v>
      </c>
      <c r="BR529" s="1" t="s">
        <v>196</v>
      </c>
      <c r="BS529" s="1" t="s">
        <v>196</v>
      </c>
      <c r="BT529" s="1" t="s">
        <v>2023</v>
      </c>
      <c r="BU529" s="1" t="s">
        <v>196</v>
      </c>
      <c r="BV529" s="1" t="s">
        <v>196</v>
      </c>
      <c r="BW529" s="1" t="s">
        <v>196</v>
      </c>
      <c r="BX529" s="1" t="s">
        <v>196</v>
      </c>
      <c r="BY529" s="1" t="s">
        <v>196</v>
      </c>
      <c r="BZ529" s="1" t="s">
        <v>196</v>
      </c>
      <c r="CA529" s="1" t="s">
        <v>196</v>
      </c>
      <c r="CB529" s="1" t="s">
        <v>196</v>
      </c>
      <c r="CC529" s="1" t="s">
        <v>196</v>
      </c>
      <c r="CD529" s="1" t="s">
        <v>2026</v>
      </c>
      <c r="CE529" s="1" t="s">
        <v>196</v>
      </c>
      <c r="CF529" s="1" t="s">
        <v>196</v>
      </c>
      <c r="CG529" s="1" t="s">
        <v>196</v>
      </c>
      <c r="CH529" s="1" t="s">
        <v>196</v>
      </c>
      <c r="CI529" s="1" t="s">
        <v>196</v>
      </c>
      <c r="CJ529" s="1" t="s">
        <v>196</v>
      </c>
      <c r="CK529" s="1" t="s">
        <v>196</v>
      </c>
      <c r="CL529" s="1" t="s">
        <v>196</v>
      </c>
      <c r="CM529" s="1" t="s">
        <v>196</v>
      </c>
      <c r="CN529" s="1" t="s">
        <v>2024</v>
      </c>
      <c r="CO529" s="1" t="s">
        <v>196</v>
      </c>
      <c r="CP529" s="1" t="s">
        <v>196</v>
      </c>
      <c r="CQ529" s="1" t="s">
        <v>196</v>
      </c>
      <c r="CR529" s="1" t="s">
        <v>196</v>
      </c>
      <c r="CS529" s="1" t="s">
        <v>196</v>
      </c>
      <c r="CT529" s="1" t="s">
        <v>196</v>
      </c>
      <c r="CU529" s="1" t="s">
        <v>196</v>
      </c>
      <c r="CV529" s="1" t="s">
        <v>196</v>
      </c>
      <c r="CW529" s="1" t="s">
        <v>196</v>
      </c>
      <c r="CX529" s="1" t="s">
        <v>3221</v>
      </c>
      <c r="CY529" s="1" t="s">
        <v>3222</v>
      </c>
      <c r="CZ529" s="1" t="s">
        <v>3222</v>
      </c>
      <c r="DA529" s="1" t="s">
        <v>3225</v>
      </c>
      <c r="DB529" s="1" t="s">
        <v>3845</v>
      </c>
      <c r="DC529" s="1" t="s">
        <v>707</v>
      </c>
      <c r="DD529" s="1" t="s">
        <v>799</v>
      </c>
      <c r="DE529" s="1" t="s">
        <v>707</v>
      </c>
      <c r="DF529" s="1" t="s">
        <v>705</v>
      </c>
      <c r="DG529" s="1" t="s">
        <v>706</v>
      </c>
    </row>
    <row r="530" spans="1:111">
      <c r="A530" s="232" t="s">
        <v>4537</v>
      </c>
      <c r="B530" s="1" t="s">
        <v>699</v>
      </c>
      <c r="C530" s="1" t="s">
        <v>700</v>
      </c>
      <c r="D530" s="1" t="s">
        <v>701</v>
      </c>
      <c r="E530" s="1" t="s">
        <v>702</v>
      </c>
      <c r="F530" s="1" t="s">
        <v>703</v>
      </c>
      <c r="G530" s="1" t="s">
        <v>704</v>
      </c>
      <c r="H530" s="228">
        <v>46181</v>
      </c>
      <c r="I530" s="1" t="s">
        <v>514</v>
      </c>
      <c r="J530" s="1" t="s">
        <v>3846</v>
      </c>
      <c r="K530" s="1" t="s">
        <v>3847</v>
      </c>
      <c r="L530" s="1" t="s">
        <v>716</v>
      </c>
      <c r="M530" s="1" t="s">
        <v>717</v>
      </c>
      <c r="N530" s="1" t="s">
        <v>705</v>
      </c>
      <c r="O530" s="1" t="s">
        <v>706</v>
      </c>
      <c r="P530" s="1" t="s">
        <v>196</v>
      </c>
      <c r="Q530" s="1" t="s">
        <v>196</v>
      </c>
      <c r="R530" s="229">
        <v>0</v>
      </c>
      <c r="S530" s="229">
        <v>0.59791666666666665</v>
      </c>
      <c r="T530" s="1" t="s">
        <v>707</v>
      </c>
      <c r="U530" s="1" t="s">
        <v>196</v>
      </c>
      <c r="V530" s="1" t="s">
        <v>196</v>
      </c>
      <c r="W530" s="1" t="s">
        <v>196</v>
      </c>
      <c r="X530" s="1" t="s">
        <v>196</v>
      </c>
      <c r="Y530" s="1" t="s">
        <v>196</v>
      </c>
      <c r="Z530" s="1" t="s">
        <v>196</v>
      </c>
      <c r="AA530" s="1" t="s">
        <v>707</v>
      </c>
      <c r="AB530" s="1" t="s">
        <v>707</v>
      </c>
      <c r="AC530" s="1" t="s">
        <v>3848</v>
      </c>
      <c r="AD530" s="1" t="s">
        <v>902</v>
      </c>
      <c r="AE530" s="1" t="s">
        <v>3849</v>
      </c>
      <c r="AF530" s="1" t="s">
        <v>276</v>
      </c>
      <c r="AG530" s="1" t="s">
        <v>13</v>
      </c>
      <c r="AH530" s="1" t="s">
        <v>14</v>
      </c>
      <c r="AI530" s="1" t="s">
        <v>748</v>
      </c>
      <c r="AJ530" s="1" t="s">
        <v>276</v>
      </c>
      <c r="AK530" s="1" t="s">
        <v>13</v>
      </c>
      <c r="AL530" s="1" t="s">
        <v>14</v>
      </c>
      <c r="AM530" s="1">
        <v>2400</v>
      </c>
      <c r="AN530" s="1">
        <v>1200</v>
      </c>
      <c r="AO530" s="1">
        <v>1200</v>
      </c>
      <c r="AP530" s="1">
        <v>1200</v>
      </c>
      <c r="AQ530" s="1">
        <v>2400</v>
      </c>
      <c r="AR530" s="228">
        <v>46178</v>
      </c>
      <c r="AS530" s="228">
        <v>46188</v>
      </c>
      <c r="AT530" s="228">
        <v>46181</v>
      </c>
      <c r="AU530" s="228">
        <v>46181</v>
      </c>
      <c r="AV530" s="1" t="s">
        <v>3803</v>
      </c>
      <c r="AW530" s="1" t="s">
        <v>196</v>
      </c>
      <c r="AX530" s="1" t="s">
        <v>196</v>
      </c>
      <c r="AY530" s="1" t="s">
        <v>710</v>
      </c>
      <c r="AZ530" s="1" t="s">
        <v>711</v>
      </c>
      <c r="BA530" s="1" t="s">
        <v>196</v>
      </c>
      <c r="BB530" s="228">
        <v>46188</v>
      </c>
      <c r="BC530" s="228">
        <v>46188</v>
      </c>
      <c r="BD530" s="1" t="s">
        <v>712</v>
      </c>
      <c r="BE530" s="228">
        <v>46181</v>
      </c>
      <c r="BF530" s="1" t="s">
        <v>712</v>
      </c>
      <c r="BG530" s="228">
        <v>46181</v>
      </c>
      <c r="BH530" s="1">
        <v>1200</v>
      </c>
      <c r="BI530" s="1">
        <v>2400</v>
      </c>
      <c r="BJ530" s="1" t="s">
        <v>775</v>
      </c>
      <c r="BK530" s="1" t="s">
        <v>196</v>
      </c>
      <c r="BL530" s="1" t="s">
        <v>196</v>
      </c>
      <c r="BM530" s="1" t="s">
        <v>196</v>
      </c>
      <c r="BN530" s="1" t="s">
        <v>196</v>
      </c>
      <c r="BO530" s="1" t="s">
        <v>196</v>
      </c>
      <c r="BP530" s="1" t="s">
        <v>196</v>
      </c>
      <c r="BQ530" s="1" t="s">
        <v>196</v>
      </c>
      <c r="BR530" s="1" t="s">
        <v>196</v>
      </c>
      <c r="BS530" s="1" t="s">
        <v>196</v>
      </c>
      <c r="BT530" s="1" t="s">
        <v>3849</v>
      </c>
      <c r="BU530" s="1" t="s">
        <v>196</v>
      </c>
      <c r="BV530" s="1" t="s">
        <v>196</v>
      </c>
      <c r="BW530" s="1" t="s">
        <v>196</v>
      </c>
      <c r="BX530" s="1" t="s">
        <v>196</v>
      </c>
      <c r="BY530" s="1" t="s">
        <v>196</v>
      </c>
      <c r="BZ530" s="1" t="s">
        <v>196</v>
      </c>
      <c r="CA530" s="1" t="s">
        <v>196</v>
      </c>
      <c r="CB530" s="1" t="s">
        <v>196</v>
      </c>
      <c r="CC530" s="1" t="s">
        <v>196</v>
      </c>
      <c r="CD530" s="1" t="s">
        <v>750</v>
      </c>
      <c r="CE530" s="1" t="s">
        <v>196</v>
      </c>
      <c r="CF530" s="1" t="s">
        <v>196</v>
      </c>
      <c r="CG530" s="1" t="s">
        <v>196</v>
      </c>
      <c r="CH530" s="1" t="s">
        <v>196</v>
      </c>
      <c r="CI530" s="1" t="s">
        <v>196</v>
      </c>
      <c r="CJ530" s="1" t="s">
        <v>196</v>
      </c>
      <c r="CK530" s="1" t="s">
        <v>196</v>
      </c>
      <c r="CL530" s="1" t="s">
        <v>196</v>
      </c>
      <c r="CM530" s="1" t="s">
        <v>196</v>
      </c>
      <c r="CN530" s="1" t="s">
        <v>748</v>
      </c>
      <c r="CO530" s="1" t="s">
        <v>196</v>
      </c>
      <c r="CP530" s="1" t="s">
        <v>196</v>
      </c>
      <c r="CQ530" s="1" t="s">
        <v>196</v>
      </c>
      <c r="CR530" s="1" t="s">
        <v>196</v>
      </c>
      <c r="CS530" s="1" t="s">
        <v>196</v>
      </c>
      <c r="CT530" s="1" t="s">
        <v>196</v>
      </c>
      <c r="CU530" s="1" t="s">
        <v>196</v>
      </c>
      <c r="CV530" s="1" t="s">
        <v>196</v>
      </c>
      <c r="CW530" s="1" t="s">
        <v>196</v>
      </c>
      <c r="CX530" s="1" t="s">
        <v>3221</v>
      </c>
      <c r="CY530" s="1" t="s">
        <v>3222</v>
      </c>
      <c r="CZ530" s="1" t="s">
        <v>3222</v>
      </c>
      <c r="DA530" s="1" t="s">
        <v>3850</v>
      </c>
      <c r="DB530" s="1" t="s">
        <v>3851</v>
      </c>
      <c r="DC530" s="1" t="s">
        <v>707</v>
      </c>
      <c r="DD530" s="1" t="s">
        <v>707</v>
      </c>
      <c r="DE530" s="1" t="s">
        <v>707</v>
      </c>
      <c r="DF530" s="1" t="s">
        <v>705</v>
      </c>
      <c r="DG530" s="1" t="s">
        <v>706</v>
      </c>
    </row>
    <row r="531" spans="1:111">
      <c r="A531" s="232" t="s">
        <v>4537</v>
      </c>
      <c r="B531" s="1" t="s">
        <v>699</v>
      </c>
      <c r="C531" s="1" t="s">
        <v>700</v>
      </c>
      <c r="D531" s="1" t="s">
        <v>701</v>
      </c>
      <c r="E531" s="1" t="s">
        <v>702</v>
      </c>
      <c r="F531" s="1" t="s">
        <v>703</v>
      </c>
      <c r="G531" s="1" t="s">
        <v>704</v>
      </c>
      <c r="H531" s="228">
        <v>46181</v>
      </c>
      <c r="I531" s="1" t="s">
        <v>1015</v>
      </c>
      <c r="J531" s="1" t="s">
        <v>3852</v>
      </c>
      <c r="K531" s="1" t="s">
        <v>3853</v>
      </c>
      <c r="L531" s="1" t="s">
        <v>716</v>
      </c>
      <c r="M531" s="1" t="s">
        <v>717</v>
      </c>
      <c r="N531" s="1" t="s">
        <v>705</v>
      </c>
      <c r="O531" s="1" t="s">
        <v>706</v>
      </c>
      <c r="P531" s="1" t="s">
        <v>196</v>
      </c>
      <c r="Q531" s="1" t="s">
        <v>196</v>
      </c>
      <c r="R531" s="229">
        <v>0</v>
      </c>
      <c r="S531" s="229">
        <v>0.55347222222222225</v>
      </c>
      <c r="T531" s="1" t="s">
        <v>707</v>
      </c>
      <c r="U531" s="1" t="s">
        <v>196</v>
      </c>
      <c r="V531" s="1" t="s">
        <v>196</v>
      </c>
      <c r="W531" s="1" t="s">
        <v>196</v>
      </c>
      <c r="X531" s="1" t="s">
        <v>196</v>
      </c>
      <c r="Y531" s="1" t="s">
        <v>196</v>
      </c>
      <c r="Z531" s="1" t="s">
        <v>196</v>
      </c>
      <c r="AA531" s="1" t="s">
        <v>737</v>
      </c>
      <c r="AB531" s="1" t="s">
        <v>743</v>
      </c>
      <c r="AC531" s="1" t="s">
        <v>856</v>
      </c>
      <c r="AD531" s="1" t="s">
        <v>3854</v>
      </c>
      <c r="AE531" s="1" t="s">
        <v>3849</v>
      </c>
      <c r="AF531" s="1" t="s">
        <v>276</v>
      </c>
      <c r="AG531" s="1" t="s">
        <v>13</v>
      </c>
      <c r="AH531" s="1" t="s">
        <v>14</v>
      </c>
      <c r="AI531" s="1" t="s">
        <v>748</v>
      </c>
      <c r="AJ531" s="1" t="s">
        <v>276</v>
      </c>
      <c r="AK531" s="1" t="s">
        <v>13</v>
      </c>
      <c r="AL531" s="1" t="s">
        <v>14</v>
      </c>
      <c r="AM531" s="1">
        <v>2400</v>
      </c>
      <c r="AN531" s="1">
        <v>1200</v>
      </c>
      <c r="AO531" s="1">
        <v>1200</v>
      </c>
      <c r="AP531" s="1">
        <v>1200</v>
      </c>
      <c r="AQ531" s="1">
        <v>2400</v>
      </c>
      <c r="AR531" s="228">
        <v>46178</v>
      </c>
      <c r="AS531" s="228">
        <v>46183</v>
      </c>
      <c r="AT531" s="228">
        <v>46181</v>
      </c>
      <c r="AU531" s="228">
        <v>46181</v>
      </c>
      <c r="AV531" s="1" t="s">
        <v>3803</v>
      </c>
      <c r="AW531" s="1" t="s">
        <v>196</v>
      </c>
      <c r="AX531" s="1" t="s">
        <v>196</v>
      </c>
      <c r="AY531" s="1" t="s">
        <v>710</v>
      </c>
      <c r="AZ531" s="1" t="s">
        <v>711</v>
      </c>
      <c r="BA531" s="1" t="s">
        <v>196</v>
      </c>
      <c r="BB531" s="228">
        <v>46183</v>
      </c>
      <c r="BC531" s="228">
        <v>46183</v>
      </c>
      <c r="BD531" s="1" t="s">
        <v>712</v>
      </c>
      <c r="BE531" s="228">
        <v>46181</v>
      </c>
      <c r="BF531" s="1" t="s">
        <v>712</v>
      </c>
      <c r="BG531" s="228">
        <v>46181</v>
      </c>
      <c r="BH531" s="1">
        <v>1200</v>
      </c>
      <c r="BI531" s="1">
        <v>2400</v>
      </c>
      <c r="BJ531" s="1" t="s">
        <v>775</v>
      </c>
      <c r="BK531" s="1" t="s">
        <v>196</v>
      </c>
      <c r="BL531" s="1" t="s">
        <v>196</v>
      </c>
      <c r="BM531" s="1" t="s">
        <v>196</v>
      </c>
      <c r="BN531" s="1" t="s">
        <v>196</v>
      </c>
      <c r="BO531" s="1" t="s">
        <v>196</v>
      </c>
      <c r="BP531" s="1" t="s">
        <v>196</v>
      </c>
      <c r="BQ531" s="1" t="s">
        <v>196</v>
      </c>
      <c r="BR531" s="1" t="s">
        <v>196</v>
      </c>
      <c r="BS531" s="1" t="s">
        <v>196</v>
      </c>
      <c r="BT531" s="1" t="s">
        <v>3849</v>
      </c>
      <c r="BU531" s="1" t="s">
        <v>196</v>
      </c>
      <c r="BV531" s="1" t="s">
        <v>196</v>
      </c>
      <c r="BW531" s="1" t="s">
        <v>196</v>
      </c>
      <c r="BX531" s="1" t="s">
        <v>196</v>
      </c>
      <c r="BY531" s="1" t="s">
        <v>196</v>
      </c>
      <c r="BZ531" s="1" t="s">
        <v>196</v>
      </c>
      <c r="CA531" s="1" t="s">
        <v>196</v>
      </c>
      <c r="CB531" s="1" t="s">
        <v>196</v>
      </c>
      <c r="CC531" s="1" t="s">
        <v>196</v>
      </c>
      <c r="CD531" s="1" t="s">
        <v>750</v>
      </c>
      <c r="CE531" s="1" t="s">
        <v>196</v>
      </c>
      <c r="CF531" s="1" t="s">
        <v>196</v>
      </c>
      <c r="CG531" s="1" t="s">
        <v>196</v>
      </c>
      <c r="CH531" s="1" t="s">
        <v>196</v>
      </c>
      <c r="CI531" s="1" t="s">
        <v>196</v>
      </c>
      <c r="CJ531" s="1" t="s">
        <v>196</v>
      </c>
      <c r="CK531" s="1" t="s">
        <v>196</v>
      </c>
      <c r="CL531" s="1" t="s">
        <v>196</v>
      </c>
      <c r="CM531" s="1" t="s">
        <v>196</v>
      </c>
      <c r="CN531" s="1" t="s">
        <v>748</v>
      </c>
      <c r="CO531" s="1" t="s">
        <v>196</v>
      </c>
      <c r="CP531" s="1" t="s">
        <v>196</v>
      </c>
      <c r="CQ531" s="1" t="s">
        <v>196</v>
      </c>
      <c r="CR531" s="1" t="s">
        <v>196</v>
      </c>
      <c r="CS531" s="1" t="s">
        <v>196</v>
      </c>
      <c r="CT531" s="1" t="s">
        <v>196</v>
      </c>
      <c r="CU531" s="1" t="s">
        <v>196</v>
      </c>
      <c r="CV531" s="1" t="s">
        <v>196</v>
      </c>
      <c r="CW531" s="1" t="s">
        <v>196</v>
      </c>
      <c r="CX531" s="1" t="s">
        <v>3221</v>
      </c>
      <c r="CY531" s="1" t="s">
        <v>3222</v>
      </c>
      <c r="CZ531" s="1" t="s">
        <v>3222</v>
      </c>
      <c r="DA531" s="1" t="s">
        <v>3233</v>
      </c>
      <c r="DB531" s="1" t="s">
        <v>3850</v>
      </c>
      <c r="DC531" s="1" t="s">
        <v>743</v>
      </c>
      <c r="DD531" s="1" t="s">
        <v>737</v>
      </c>
      <c r="DE531" s="1" t="s">
        <v>707</v>
      </c>
      <c r="DF531" s="1" t="s">
        <v>705</v>
      </c>
      <c r="DG531" s="1" t="s">
        <v>706</v>
      </c>
    </row>
    <row r="532" spans="1:111">
      <c r="A532" s="232" t="s">
        <v>4537</v>
      </c>
      <c r="B532" s="1" t="s">
        <v>699</v>
      </c>
      <c r="C532" s="1" t="s">
        <v>700</v>
      </c>
      <c r="D532" s="1" t="s">
        <v>701</v>
      </c>
      <c r="E532" s="1" t="s">
        <v>702</v>
      </c>
      <c r="F532" s="1" t="s">
        <v>703</v>
      </c>
      <c r="G532" s="1" t="s">
        <v>704</v>
      </c>
      <c r="H532" s="228">
        <v>46181</v>
      </c>
      <c r="I532" s="1" t="s">
        <v>165</v>
      </c>
      <c r="J532" s="1" t="s">
        <v>3812</v>
      </c>
      <c r="K532" s="1" t="s">
        <v>3855</v>
      </c>
      <c r="L532" s="1" t="s">
        <v>716</v>
      </c>
      <c r="M532" s="1" t="s">
        <v>717</v>
      </c>
      <c r="N532" s="1" t="s">
        <v>705</v>
      </c>
      <c r="O532" s="1" t="s">
        <v>706</v>
      </c>
      <c r="P532" s="1" t="s">
        <v>196</v>
      </c>
      <c r="Q532" s="1" t="s">
        <v>196</v>
      </c>
      <c r="R532" s="229">
        <v>0</v>
      </c>
      <c r="S532" s="229">
        <v>0.63888888888888884</v>
      </c>
      <c r="T532" s="1" t="s">
        <v>707</v>
      </c>
      <c r="U532" s="1" t="s">
        <v>196</v>
      </c>
      <c r="V532" s="1" t="s">
        <v>196</v>
      </c>
      <c r="W532" s="1" t="s">
        <v>196</v>
      </c>
      <c r="X532" s="1" t="s">
        <v>196</v>
      </c>
      <c r="Y532" s="1" t="s">
        <v>196</v>
      </c>
      <c r="Z532" s="1" t="s">
        <v>196</v>
      </c>
      <c r="AA532" s="1" t="s">
        <v>707</v>
      </c>
      <c r="AB532" s="1" t="s">
        <v>707</v>
      </c>
      <c r="AC532" s="1" t="s">
        <v>3856</v>
      </c>
      <c r="AD532" s="1" t="s">
        <v>707</v>
      </c>
      <c r="AE532" s="1" t="s">
        <v>196</v>
      </c>
      <c r="AF532" s="1" t="s">
        <v>196</v>
      </c>
      <c r="AG532" s="1" t="s">
        <v>196</v>
      </c>
      <c r="AH532" s="1" t="s">
        <v>196</v>
      </c>
      <c r="AI532" s="1" t="s">
        <v>3813</v>
      </c>
      <c r="AJ532" s="1" t="s">
        <v>276</v>
      </c>
      <c r="AK532" s="1" t="s">
        <v>3814</v>
      </c>
      <c r="AL532" s="1" t="s">
        <v>172</v>
      </c>
      <c r="AM532" s="1">
        <v>200</v>
      </c>
      <c r="AN532" s="1">
        <v>200</v>
      </c>
      <c r="AO532" s="1">
        <v>100</v>
      </c>
      <c r="AP532" s="1">
        <v>0</v>
      </c>
      <c r="AQ532" s="1">
        <v>100</v>
      </c>
      <c r="AR532" s="228">
        <v>46176</v>
      </c>
      <c r="AS532" s="228">
        <v>46181</v>
      </c>
      <c r="AT532" s="228">
        <v>46177</v>
      </c>
      <c r="AU532" s="228">
        <v>46181</v>
      </c>
      <c r="AV532" s="1" t="s">
        <v>3815</v>
      </c>
      <c r="AW532" s="1" t="s">
        <v>196</v>
      </c>
      <c r="AX532" s="1" t="s">
        <v>3816</v>
      </c>
      <c r="AY532" s="1" t="s">
        <v>710</v>
      </c>
      <c r="AZ532" s="1" t="s">
        <v>711</v>
      </c>
      <c r="BA532" s="1" t="s">
        <v>196</v>
      </c>
      <c r="BB532" s="228">
        <v>46181</v>
      </c>
      <c r="BC532" s="228">
        <v>46181</v>
      </c>
      <c r="BD532" s="1" t="s">
        <v>712</v>
      </c>
      <c r="BE532" s="228">
        <v>46181</v>
      </c>
      <c r="BF532" s="1" t="s">
        <v>712</v>
      </c>
      <c r="BG532" s="228">
        <v>46181</v>
      </c>
      <c r="BH532" s="1">
        <v>100</v>
      </c>
      <c r="BI532" s="1">
        <v>100</v>
      </c>
      <c r="BJ532" s="1" t="s">
        <v>1960</v>
      </c>
      <c r="BK532" s="1" t="s">
        <v>2047</v>
      </c>
      <c r="BL532" s="1" t="s">
        <v>196</v>
      </c>
      <c r="BM532" s="1" t="s">
        <v>196</v>
      </c>
      <c r="BN532" s="1" t="s">
        <v>196</v>
      </c>
      <c r="BO532" s="1" t="s">
        <v>196</v>
      </c>
      <c r="BP532" s="1" t="s">
        <v>196</v>
      </c>
      <c r="BQ532" s="1" t="s">
        <v>196</v>
      </c>
      <c r="BR532" s="1" t="s">
        <v>196</v>
      </c>
      <c r="BS532" s="1" t="s">
        <v>196</v>
      </c>
      <c r="BT532" s="1" t="s">
        <v>3817</v>
      </c>
      <c r="BU532" s="1" t="s">
        <v>3818</v>
      </c>
      <c r="BV532" s="1" t="s">
        <v>196</v>
      </c>
      <c r="BW532" s="1" t="s">
        <v>196</v>
      </c>
      <c r="BX532" s="1" t="s">
        <v>196</v>
      </c>
      <c r="BY532" s="1" t="s">
        <v>196</v>
      </c>
      <c r="BZ532" s="1" t="s">
        <v>196</v>
      </c>
      <c r="CA532" s="1" t="s">
        <v>196</v>
      </c>
      <c r="CB532" s="1" t="s">
        <v>196</v>
      </c>
      <c r="CC532" s="1" t="s">
        <v>196</v>
      </c>
      <c r="CD532" s="1" t="s">
        <v>1961</v>
      </c>
      <c r="CE532" s="1" t="s">
        <v>196</v>
      </c>
      <c r="CF532" s="1" t="s">
        <v>196</v>
      </c>
      <c r="CG532" s="1" t="s">
        <v>196</v>
      </c>
      <c r="CH532" s="1" t="s">
        <v>196</v>
      </c>
      <c r="CI532" s="1" t="s">
        <v>196</v>
      </c>
      <c r="CJ532" s="1" t="s">
        <v>196</v>
      </c>
      <c r="CK532" s="1" t="s">
        <v>196</v>
      </c>
      <c r="CL532" s="1" t="s">
        <v>196</v>
      </c>
      <c r="CM532" s="1" t="s">
        <v>196</v>
      </c>
      <c r="CN532" s="1" t="s">
        <v>3813</v>
      </c>
      <c r="CO532" s="1" t="s">
        <v>196</v>
      </c>
      <c r="CP532" s="1" t="s">
        <v>196</v>
      </c>
      <c r="CQ532" s="1" t="s">
        <v>196</v>
      </c>
      <c r="CR532" s="1" t="s">
        <v>196</v>
      </c>
      <c r="CS532" s="1" t="s">
        <v>196</v>
      </c>
      <c r="CT532" s="1" t="s">
        <v>196</v>
      </c>
      <c r="CU532" s="1" t="s">
        <v>196</v>
      </c>
      <c r="CV532" s="1" t="s">
        <v>196</v>
      </c>
      <c r="CW532" s="1" t="s">
        <v>196</v>
      </c>
      <c r="CX532" s="1" t="s">
        <v>3221</v>
      </c>
      <c r="CY532" s="1" t="s">
        <v>3222</v>
      </c>
      <c r="CZ532" s="1" t="s">
        <v>3222</v>
      </c>
      <c r="DA532" s="1" t="s">
        <v>3851</v>
      </c>
      <c r="DB532" s="1" t="s">
        <v>3234</v>
      </c>
      <c r="DC532" s="1" t="s">
        <v>707</v>
      </c>
      <c r="DD532" s="1" t="s">
        <v>707</v>
      </c>
      <c r="DE532" s="1" t="s">
        <v>707</v>
      </c>
      <c r="DF532" s="1" t="s">
        <v>705</v>
      </c>
      <c r="DG532" s="1" t="s">
        <v>706</v>
      </c>
    </row>
    <row r="533" spans="1:111">
      <c r="A533" s="232" t="s">
        <v>4537</v>
      </c>
      <c r="B533" s="1" t="s">
        <v>699</v>
      </c>
      <c r="C533" s="1" t="s">
        <v>700</v>
      </c>
      <c r="D533" s="1" t="s">
        <v>701</v>
      </c>
      <c r="E533" s="1" t="s">
        <v>702</v>
      </c>
      <c r="F533" s="1" t="s">
        <v>703</v>
      </c>
      <c r="G533" s="1" t="s">
        <v>704</v>
      </c>
      <c r="H533" s="228">
        <v>46181</v>
      </c>
      <c r="I533" s="1" t="s">
        <v>971</v>
      </c>
      <c r="J533" s="1" t="s">
        <v>3857</v>
      </c>
      <c r="K533" s="1" t="s">
        <v>3858</v>
      </c>
      <c r="L533" s="1" t="s">
        <v>716</v>
      </c>
      <c r="M533" s="1" t="s">
        <v>717</v>
      </c>
      <c r="N533" s="1" t="s">
        <v>705</v>
      </c>
      <c r="O533" s="1" t="s">
        <v>706</v>
      </c>
      <c r="P533" s="1" t="s">
        <v>196</v>
      </c>
      <c r="Q533" s="1" t="s">
        <v>196</v>
      </c>
      <c r="R533" s="229">
        <v>0</v>
      </c>
      <c r="S533" s="229">
        <v>0.43888888888888888</v>
      </c>
      <c r="T533" s="1" t="s">
        <v>707</v>
      </c>
      <c r="U533" s="1" t="s">
        <v>196</v>
      </c>
      <c r="V533" s="1" t="s">
        <v>196</v>
      </c>
      <c r="W533" s="1" t="s">
        <v>196</v>
      </c>
      <c r="X533" s="1" t="s">
        <v>196</v>
      </c>
      <c r="Y533" s="1" t="s">
        <v>196</v>
      </c>
      <c r="Z533" s="1" t="s">
        <v>196</v>
      </c>
      <c r="AA533" s="1" t="s">
        <v>707</v>
      </c>
      <c r="AB533" s="1" t="s">
        <v>707</v>
      </c>
      <c r="AC533" s="1" t="s">
        <v>835</v>
      </c>
      <c r="AD533" s="1" t="s">
        <v>782</v>
      </c>
      <c r="AE533" s="1" t="s">
        <v>3859</v>
      </c>
      <c r="AF533" s="1" t="s">
        <v>276</v>
      </c>
      <c r="AG533" s="1" t="s">
        <v>13</v>
      </c>
      <c r="AH533" s="1" t="s">
        <v>14</v>
      </c>
      <c r="AI533" s="1" t="s">
        <v>3860</v>
      </c>
      <c r="AJ533" s="1" t="s">
        <v>276</v>
      </c>
      <c r="AK533" s="1" t="s">
        <v>13</v>
      </c>
      <c r="AL533" s="1" t="s">
        <v>14</v>
      </c>
      <c r="AM533" s="1">
        <v>300</v>
      </c>
      <c r="AN533" s="1">
        <v>150</v>
      </c>
      <c r="AO533" s="1">
        <v>150</v>
      </c>
      <c r="AP533" s="1">
        <v>150</v>
      </c>
      <c r="AQ533" s="1">
        <v>300</v>
      </c>
      <c r="AR533" s="228">
        <v>46178</v>
      </c>
      <c r="AS533" s="228">
        <v>46183</v>
      </c>
      <c r="AT533" s="228">
        <v>46181</v>
      </c>
      <c r="AU533" s="228">
        <v>46181</v>
      </c>
      <c r="AV533" s="1" t="s">
        <v>704</v>
      </c>
      <c r="AW533" s="1" t="s">
        <v>196</v>
      </c>
      <c r="AX533" s="1" t="s">
        <v>196</v>
      </c>
      <c r="AY533" s="1" t="s">
        <v>710</v>
      </c>
      <c r="AZ533" s="1" t="s">
        <v>711</v>
      </c>
      <c r="BA533" s="1" t="s">
        <v>196</v>
      </c>
      <c r="BB533" s="228">
        <v>46183</v>
      </c>
      <c r="BC533" s="228">
        <v>46183</v>
      </c>
      <c r="BD533" s="1" t="s">
        <v>712</v>
      </c>
      <c r="BE533" s="228">
        <v>46181</v>
      </c>
      <c r="BF533" s="1" t="s">
        <v>712</v>
      </c>
      <c r="BG533" s="228">
        <v>46181</v>
      </c>
      <c r="BH533" s="1">
        <v>150</v>
      </c>
      <c r="BI533" s="1">
        <v>300</v>
      </c>
      <c r="BJ533" s="1" t="s">
        <v>1547</v>
      </c>
      <c r="BK533" s="1" t="s">
        <v>196</v>
      </c>
      <c r="BL533" s="1" t="s">
        <v>196</v>
      </c>
      <c r="BM533" s="1" t="s">
        <v>196</v>
      </c>
      <c r="BN533" s="1" t="s">
        <v>196</v>
      </c>
      <c r="BO533" s="1" t="s">
        <v>196</v>
      </c>
      <c r="BP533" s="1" t="s">
        <v>196</v>
      </c>
      <c r="BQ533" s="1" t="s">
        <v>196</v>
      </c>
      <c r="BR533" s="1" t="s">
        <v>196</v>
      </c>
      <c r="BS533" s="1" t="s">
        <v>196</v>
      </c>
      <c r="BT533" s="1" t="s">
        <v>3859</v>
      </c>
      <c r="BU533" s="1" t="s">
        <v>196</v>
      </c>
      <c r="BV533" s="1" t="s">
        <v>196</v>
      </c>
      <c r="BW533" s="1" t="s">
        <v>196</v>
      </c>
      <c r="BX533" s="1" t="s">
        <v>196</v>
      </c>
      <c r="BY533" s="1" t="s">
        <v>196</v>
      </c>
      <c r="BZ533" s="1" t="s">
        <v>196</v>
      </c>
      <c r="CA533" s="1" t="s">
        <v>196</v>
      </c>
      <c r="CB533" s="1" t="s">
        <v>196</v>
      </c>
      <c r="CC533" s="1" t="s">
        <v>196</v>
      </c>
      <c r="CD533" s="1" t="s">
        <v>1550</v>
      </c>
      <c r="CE533" s="1" t="s">
        <v>196</v>
      </c>
      <c r="CF533" s="1" t="s">
        <v>196</v>
      </c>
      <c r="CG533" s="1" t="s">
        <v>196</v>
      </c>
      <c r="CH533" s="1" t="s">
        <v>196</v>
      </c>
      <c r="CI533" s="1" t="s">
        <v>196</v>
      </c>
      <c r="CJ533" s="1" t="s">
        <v>196</v>
      </c>
      <c r="CK533" s="1" t="s">
        <v>196</v>
      </c>
      <c r="CL533" s="1" t="s">
        <v>196</v>
      </c>
      <c r="CM533" s="1" t="s">
        <v>196</v>
      </c>
      <c r="CN533" s="1" t="s">
        <v>3860</v>
      </c>
      <c r="CO533" s="1" t="s">
        <v>196</v>
      </c>
      <c r="CP533" s="1" t="s">
        <v>196</v>
      </c>
      <c r="CQ533" s="1" t="s">
        <v>196</v>
      </c>
      <c r="CR533" s="1" t="s">
        <v>196</v>
      </c>
      <c r="CS533" s="1" t="s">
        <v>196</v>
      </c>
      <c r="CT533" s="1" t="s">
        <v>196</v>
      </c>
      <c r="CU533" s="1" t="s">
        <v>196</v>
      </c>
      <c r="CV533" s="1" t="s">
        <v>196</v>
      </c>
      <c r="CW533" s="1" t="s">
        <v>196</v>
      </c>
      <c r="CX533" s="1" t="s">
        <v>3221</v>
      </c>
      <c r="CY533" s="1" t="s">
        <v>3222</v>
      </c>
      <c r="CZ533" s="1" t="s">
        <v>3222</v>
      </c>
      <c r="DA533" s="1" t="s">
        <v>3235</v>
      </c>
      <c r="DB533" s="1" t="s">
        <v>3841</v>
      </c>
      <c r="DC533" s="1" t="s">
        <v>707</v>
      </c>
      <c r="DD533" s="1" t="s">
        <v>707</v>
      </c>
      <c r="DE533" s="1" t="s">
        <v>707</v>
      </c>
      <c r="DF533" s="1" t="s">
        <v>705</v>
      </c>
      <c r="DG533" s="1" t="s">
        <v>706</v>
      </c>
    </row>
    <row r="534" spans="1:111">
      <c r="A534" s="232" t="s">
        <v>4537</v>
      </c>
      <c r="B534" s="1" t="s">
        <v>699</v>
      </c>
      <c r="C534" s="1" t="s">
        <v>700</v>
      </c>
      <c r="D534" s="1" t="s">
        <v>701</v>
      </c>
      <c r="E534" s="1" t="s">
        <v>702</v>
      </c>
      <c r="F534" s="1" t="s">
        <v>703</v>
      </c>
      <c r="G534" s="1" t="s">
        <v>704</v>
      </c>
      <c r="H534" s="228">
        <v>46181</v>
      </c>
      <c r="I534" s="1" t="s">
        <v>103</v>
      </c>
      <c r="J534" s="1" t="s">
        <v>3861</v>
      </c>
      <c r="K534" s="1" t="s">
        <v>3862</v>
      </c>
      <c r="L534" s="1" t="s">
        <v>716</v>
      </c>
      <c r="M534" s="1" t="s">
        <v>717</v>
      </c>
      <c r="N534" s="1" t="s">
        <v>705</v>
      </c>
      <c r="O534" s="1" t="s">
        <v>706</v>
      </c>
      <c r="P534" s="1" t="s">
        <v>196</v>
      </c>
      <c r="Q534" s="1" t="s">
        <v>196</v>
      </c>
      <c r="R534" s="229">
        <v>0</v>
      </c>
      <c r="S534" s="229">
        <v>0.43055555555555558</v>
      </c>
      <c r="T534" s="1" t="s">
        <v>707</v>
      </c>
      <c r="U534" s="1" t="s">
        <v>196</v>
      </c>
      <c r="V534" s="1" t="s">
        <v>196</v>
      </c>
      <c r="W534" s="1" t="s">
        <v>196</v>
      </c>
      <c r="X534" s="1" t="s">
        <v>196</v>
      </c>
      <c r="Y534" s="1" t="s">
        <v>196</v>
      </c>
      <c r="Z534" s="1" t="s">
        <v>196</v>
      </c>
      <c r="AA534" s="1" t="s">
        <v>744</v>
      </c>
      <c r="AB534" s="1" t="s">
        <v>707</v>
      </c>
      <c r="AC534" s="1" t="s">
        <v>987</v>
      </c>
      <c r="AD534" s="1" t="s">
        <v>1002</v>
      </c>
      <c r="AE534" s="1" t="s">
        <v>3863</v>
      </c>
      <c r="AF534" s="1" t="s">
        <v>276</v>
      </c>
      <c r="AG534" s="1" t="s">
        <v>13</v>
      </c>
      <c r="AH534" s="1" t="s">
        <v>14</v>
      </c>
      <c r="AI534" s="1" t="s">
        <v>3864</v>
      </c>
      <c r="AJ534" s="1" t="s">
        <v>276</v>
      </c>
      <c r="AK534" s="1" t="s">
        <v>13</v>
      </c>
      <c r="AL534" s="1" t="s">
        <v>14</v>
      </c>
      <c r="AM534" s="1">
        <v>300</v>
      </c>
      <c r="AN534" s="1">
        <v>150</v>
      </c>
      <c r="AO534" s="1">
        <v>150</v>
      </c>
      <c r="AP534" s="1">
        <v>150</v>
      </c>
      <c r="AQ534" s="1">
        <v>300</v>
      </c>
      <c r="AR534" s="228">
        <v>46178</v>
      </c>
      <c r="AS534" s="228">
        <v>46183</v>
      </c>
      <c r="AT534" s="228">
        <v>46181</v>
      </c>
      <c r="AU534" s="228">
        <v>46181</v>
      </c>
      <c r="AV534" s="1" t="s">
        <v>704</v>
      </c>
      <c r="AW534" s="1" t="s">
        <v>196</v>
      </c>
      <c r="AX534" s="1" t="s">
        <v>196</v>
      </c>
      <c r="AY534" s="1" t="s">
        <v>710</v>
      </c>
      <c r="AZ534" s="1" t="s">
        <v>711</v>
      </c>
      <c r="BA534" s="1" t="s">
        <v>196</v>
      </c>
      <c r="BB534" s="228">
        <v>46183</v>
      </c>
      <c r="BC534" s="228">
        <v>46183</v>
      </c>
      <c r="BD534" s="1" t="s">
        <v>712</v>
      </c>
      <c r="BE534" s="228">
        <v>46181</v>
      </c>
      <c r="BF534" s="1" t="s">
        <v>712</v>
      </c>
      <c r="BG534" s="228">
        <v>46181</v>
      </c>
      <c r="BH534" s="1">
        <v>150</v>
      </c>
      <c r="BI534" s="1">
        <v>300</v>
      </c>
      <c r="BJ534" s="1" t="s">
        <v>1842</v>
      </c>
      <c r="BK534" s="1" t="s">
        <v>196</v>
      </c>
      <c r="BL534" s="1" t="s">
        <v>196</v>
      </c>
      <c r="BM534" s="1" t="s">
        <v>196</v>
      </c>
      <c r="BN534" s="1" t="s">
        <v>196</v>
      </c>
      <c r="BO534" s="1" t="s">
        <v>196</v>
      </c>
      <c r="BP534" s="1" t="s">
        <v>196</v>
      </c>
      <c r="BQ534" s="1" t="s">
        <v>196</v>
      </c>
      <c r="BR534" s="1" t="s">
        <v>196</v>
      </c>
      <c r="BS534" s="1" t="s">
        <v>196</v>
      </c>
      <c r="BT534" s="1" t="s">
        <v>3863</v>
      </c>
      <c r="BU534" s="1" t="s">
        <v>196</v>
      </c>
      <c r="BV534" s="1" t="s">
        <v>196</v>
      </c>
      <c r="BW534" s="1" t="s">
        <v>196</v>
      </c>
      <c r="BX534" s="1" t="s">
        <v>196</v>
      </c>
      <c r="BY534" s="1" t="s">
        <v>196</v>
      </c>
      <c r="BZ534" s="1" t="s">
        <v>196</v>
      </c>
      <c r="CA534" s="1" t="s">
        <v>196</v>
      </c>
      <c r="CB534" s="1" t="s">
        <v>196</v>
      </c>
      <c r="CC534" s="1" t="s">
        <v>196</v>
      </c>
      <c r="CD534" s="1" t="s">
        <v>1548</v>
      </c>
      <c r="CE534" s="1" t="s">
        <v>196</v>
      </c>
      <c r="CF534" s="1" t="s">
        <v>196</v>
      </c>
      <c r="CG534" s="1" t="s">
        <v>196</v>
      </c>
      <c r="CH534" s="1" t="s">
        <v>196</v>
      </c>
      <c r="CI534" s="1" t="s">
        <v>196</v>
      </c>
      <c r="CJ534" s="1" t="s">
        <v>196</v>
      </c>
      <c r="CK534" s="1" t="s">
        <v>196</v>
      </c>
      <c r="CL534" s="1" t="s">
        <v>196</v>
      </c>
      <c r="CM534" s="1" t="s">
        <v>196</v>
      </c>
      <c r="CN534" s="1" t="s">
        <v>3864</v>
      </c>
      <c r="CO534" s="1" t="s">
        <v>196</v>
      </c>
      <c r="CP534" s="1" t="s">
        <v>196</v>
      </c>
      <c r="CQ534" s="1" t="s">
        <v>196</v>
      </c>
      <c r="CR534" s="1" t="s">
        <v>196</v>
      </c>
      <c r="CS534" s="1" t="s">
        <v>196</v>
      </c>
      <c r="CT534" s="1" t="s">
        <v>196</v>
      </c>
      <c r="CU534" s="1" t="s">
        <v>196</v>
      </c>
      <c r="CV534" s="1" t="s">
        <v>196</v>
      </c>
      <c r="CW534" s="1" t="s">
        <v>196</v>
      </c>
      <c r="CX534" s="1" t="s">
        <v>3221</v>
      </c>
      <c r="CY534" s="1" t="s">
        <v>3222</v>
      </c>
      <c r="CZ534" s="1" t="s">
        <v>3222</v>
      </c>
      <c r="DA534" s="1" t="s">
        <v>3845</v>
      </c>
      <c r="DB534" s="1" t="s">
        <v>3235</v>
      </c>
      <c r="DC534" s="1" t="s">
        <v>707</v>
      </c>
      <c r="DD534" s="1" t="s">
        <v>744</v>
      </c>
      <c r="DE534" s="1" t="s">
        <v>707</v>
      </c>
      <c r="DF534" s="1" t="s">
        <v>705</v>
      </c>
      <c r="DG534" s="1" t="s">
        <v>706</v>
      </c>
    </row>
    <row r="535" spans="1:111">
      <c r="A535" s="232" t="s">
        <v>4537</v>
      </c>
      <c r="B535" s="1" t="s">
        <v>699</v>
      </c>
      <c r="C535" s="1" t="s">
        <v>700</v>
      </c>
      <c r="D535" s="1" t="s">
        <v>701</v>
      </c>
      <c r="E535" s="1" t="s">
        <v>702</v>
      </c>
      <c r="F535" s="1" t="s">
        <v>703</v>
      </c>
      <c r="G535" s="1" t="s">
        <v>704</v>
      </c>
      <c r="H535" s="228">
        <v>46181</v>
      </c>
      <c r="I535" s="1" t="s">
        <v>1897</v>
      </c>
      <c r="J535" s="1" t="s">
        <v>3865</v>
      </c>
      <c r="K535" s="1" t="s">
        <v>3866</v>
      </c>
      <c r="L535" s="1" t="s">
        <v>716</v>
      </c>
      <c r="M535" s="1" t="s">
        <v>717</v>
      </c>
      <c r="N535" s="1" t="s">
        <v>705</v>
      </c>
      <c r="O535" s="1" t="s">
        <v>706</v>
      </c>
      <c r="P535" s="1" t="s">
        <v>196</v>
      </c>
      <c r="Q535" s="1" t="s">
        <v>196</v>
      </c>
      <c r="R535" s="229">
        <v>0</v>
      </c>
      <c r="S535" s="229">
        <v>0.70833333333333337</v>
      </c>
      <c r="T535" s="1" t="s">
        <v>707</v>
      </c>
      <c r="U535" s="1" t="s">
        <v>196</v>
      </c>
      <c r="V535" s="1" t="s">
        <v>196</v>
      </c>
      <c r="W535" s="1" t="s">
        <v>196</v>
      </c>
      <c r="X535" s="1" t="s">
        <v>196</v>
      </c>
      <c r="Y535" s="1" t="s">
        <v>196</v>
      </c>
      <c r="Z535" s="1" t="s">
        <v>196</v>
      </c>
      <c r="AA535" s="1" t="s">
        <v>743</v>
      </c>
      <c r="AB535" s="1" t="s">
        <v>737</v>
      </c>
      <c r="AC535" s="1" t="s">
        <v>3867</v>
      </c>
      <c r="AD535" s="1" t="s">
        <v>918</v>
      </c>
      <c r="AE535" s="1" t="s">
        <v>3805</v>
      </c>
      <c r="AF535" s="1" t="s">
        <v>276</v>
      </c>
      <c r="AG535" s="1" t="s">
        <v>196</v>
      </c>
      <c r="AH535" s="1" t="s">
        <v>78</v>
      </c>
      <c r="AI535" s="1" t="s">
        <v>3806</v>
      </c>
      <c r="AJ535" s="1" t="s">
        <v>276</v>
      </c>
      <c r="AK535" s="1" t="s">
        <v>196</v>
      </c>
      <c r="AL535" s="1" t="s">
        <v>14</v>
      </c>
      <c r="AM535" s="1">
        <v>16200</v>
      </c>
      <c r="AN535" s="1">
        <v>8100</v>
      </c>
      <c r="AO535" s="1">
        <v>1500</v>
      </c>
      <c r="AP535" s="1">
        <v>1500</v>
      </c>
      <c r="AQ535" s="1">
        <v>3000</v>
      </c>
      <c r="AR535" s="228">
        <v>46181</v>
      </c>
      <c r="AS535" s="228">
        <v>46184</v>
      </c>
      <c r="AT535" s="228">
        <v>46181</v>
      </c>
      <c r="AU535" s="228">
        <v>46182</v>
      </c>
      <c r="AV535" s="1" t="s">
        <v>704</v>
      </c>
      <c r="AW535" s="1" t="s">
        <v>196</v>
      </c>
      <c r="AX535" s="1" t="s">
        <v>196</v>
      </c>
      <c r="AY535" s="1" t="s">
        <v>710</v>
      </c>
      <c r="AZ535" s="1" t="s">
        <v>711</v>
      </c>
      <c r="BA535" s="1" t="s">
        <v>196</v>
      </c>
      <c r="BB535" s="228">
        <v>46184</v>
      </c>
      <c r="BC535" s="228">
        <v>46184</v>
      </c>
      <c r="BD535" s="1" t="s">
        <v>712</v>
      </c>
      <c r="BE535" s="228">
        <v>46182</v>
      </c>
      <c r="BF535" s="1" t="s">
        <v>712</v>
      </c>
      <c r="BG535" s="228">
        <v>46182</v>
      </c>
      <c r="BH535" s="1">
        <v>8100</v>
      </c>
      <c r="BI535" s="1">
        <v>16200</v>
      </c>
      <c r="BJ535" s="1" t="s">
        <v>738</v>
      </c>
      <c r="BK535" s="1" t="s">
        <v>196</v>
      </c>
      <c r="BL535" s="1" t="s">
        <v>196</v>
      </c>
      <c r="BM535" s="1" t="s">
        <v>196</v>
      </c>
      <c r="BN535" s="1" t="s">
        <v>196</v>
      </c>
      <c r="BO535" s="1" t="s">
        <v>196</v>
      </c>
      <c r="BP535" s="1" t="s">
        <v>196</v>
      </c>
      <c r="BQ535" s="1" t="s">
        <v>196</v>
      </c>
      <c r="BR535" s="1" t="s">
        <v>196</v>
      </c>
      <c r="BS535" s="1" t="s">
        <v>196</v>
      </c>
      <c r="BT535" s="1" t="s">
        <v>3805</v>
      </c>
      <c r="BU535" s="1" t="s">
        <v>196</v>
      </c>
      <c r="BV535" s="1" t="s">
        <v>196</v>
      </c>
      <c r="BW535" s="1" t="s">
        <v>196</v>
      </c>
      <c r="BX535" s="1" t="s">
        <v>196</v>
      </c>
      <c r="BY535" s="1" t="s">
        <v>196</v>
      </c>
      <c r="BZ535" s="1" t="s">
        <v>196</v>
      </c>
      <c r="CA535" s="1" t="s">
        <v>196</v>
      </c>
      <c r="CB535" s="1" t="s">
        <v>196</v>
      </c>
      <c r="CC535" s="1" t="s">
        <v>196</v>
      </c>
      <c r="CD535" s="1" t="s">
        <v>739</v>
      </c>
      <c r="CE535" s="1" t="s">
        <v>196</v>
      </c>
      <c r="CF535" s="1" t="s">
        <v>196</v>
      </c>
      <c r="CG535" s="1" t="s">
        <v>196</v>
      </c>
      <c r="CH535" s="1" t="s">
        <v>196</v>
      </c>
      <c r="CI535" s="1" t="s">
        <v>196</v>
      </c>
      <c r="CJ535" s="1" t="s">
        <v>196</v>
      </c>
      <c r="CK535" s="1" t="s">
        <v>196</v>
      </c>
      <c r="CL535" s="1" t="s">
        <v>196</v>
      </c>
      <c r="CM535" s="1" t="s">
        <v>196</v>
      </c>
      <c r="CN535" s="1" t="s">
        <v>3806</v>
      </c>
      <c r="CO535" s="1" t="s">
        <v>196</v>
      </c>
      <c r="CP535" s="1" t="s">
        <v>196</v>
      </c>
      <c r="CQ535" s="1" t="s">
        <v>196</v>
      </c>
      <c r="CR535" s="1" t="s">
        <v>196</v>
      </c>
      <c r="CS535" s="1" t="s">
        <v>196</v>
      </c>
      <c r="CT535" s="1" t="s">
        <v>196</v>
      </c>
      <c r="CU535" s="1" t="s">
        <v>196</v>
      </c>
      <c r="CV535" s="1" t="s">
        <v>196</v>
      </c>
      <c r="CW535" s="1" t="s">
        <v>196</v>
      </c>
      <c r="CX535" s="1" t="s">
        <v>3221</v>
      </c>
      <c r="CY535" s="1" t="s">
        <v>3222</v>
      </c>
      <c r="CZ535" s="1" t="s">
        <v>3222</v>
      </c>
      <c r="DA535" s="1" t="s">
        <v>3234</v>
      </c>
      <c r="DB535" s="1" t="s">
        <v>3224</v>
      </c>
      <c r="DC535" s="1" t="s">
        <v>737</v>
      </c>
      <c r="DD535" s="1" t="s">
        <v>743</v>
      </c>
      <c r="DE535" s="1" t="s">
        <v>707</v>
      </c>
      <c r="DF535" s="1" t="s">
        <v>705</v>
      </c>
      <c r="DG535" s="1" t="s">
        <v>706</v>
      </c>
    </row>
    <row r="536" spans="1:111">
      <c r="A536" s="232" t="s">
        <v>4537</v>
      </c>
      <c r="B536" s="1" t="s">
        <v>699</v>
      </c>
      <c r="C536" s="1" t="s">
        <v>700</v>
      </c>
      <c r="D536" s="1" t="s">
        <v>701</v>
      </c>
      <c r="E536" s="1" t="s">
        <v>702</v>
      </c>
      <c r="F536" s="1" t="s">
        <v>784</v>
      </c>
      <c r="G536" s="1" t="s">
        <v>279</v>
      </c>
      <c r="H536" s="228">
        <v>46181</v>
      </c>
      <c r="I536" s="1" t="s">
        <v>165</v>
      </c>
      <c r="J536" s="1" t="s">
        <v>3812</v>
      </c>
      <c r="K536" s="1" t="s">
        <v>3949</v>
      </c>
      <c r="L536" s="1" t="s">
        <v>716</v>
      </c>
      <c r="M536" s="1" t="s">
        <v>717</v>
      </c>
      <c r="N536" s="1" t="s">
        <v>705</v>
      </c>
      <c r="O536" s="1" t="s">
        <v>706</v>
      </c>
      <c r="P536" s="1" t="s">
        <v>196</v>
      </c>
      <c r="Q536" s="1" t="s">
        <v>196</v>
      </c>
      <c r="R536" s="229">
        <v>0</v>
      </c>
      <c r="S536" s="229">
        <v>0.70833333333333337</v>
      </c>
      <c r="T536" s="1" t="s">
        <v>707</v>
      </c>
      <c r="U536" s="1" t="s">
        <v>196</v>
      </c>
      <c r="V536" s="1" t="s">
        <v>196</v>
      </c>
      <c r="W536" s="1" t="s">
        <v>196</v>
      </c>
      <c r="X536" s="1" t="s">
        <v>196</v>
      </c>
      <c r="Y536" s="1" t="s">
        <v>196</v>
      </c>
      <c r="Z536" s="1" t="s">
        <v>196</v>
      </c>
      <c r="AA536" s="1" t="s">
        <v>707</v>
      </c>
      <c r="AB536" s="1" t="s">
        <v>707</v>
      </c>
      <c r="AC536" s="1" t="s">
        <v>707</v>
      </c>
      <c r="AD536" s="1" t="s">
        <v>707</v>
      </c>
      <c r="AE536" s="1" t="s">
        <v>196</v>
      </c>
      <c r="AF536" s="1" t="s">
        <v>196</v>
      </c>
      <c r="AG536" s="1" t="s">
        <v>196</v>
      </c>
      <c r="AH536" s="1" t="s">
        <v>196</v>
      </c>
      <c r="AI536" s="1" t="s">
        <v>3813</v>
      </c>
      <c r="AJ536" s="1" t="s">
        <v>276</v>
      </c>
      <c r="AK536" s="1" t="s">
        <v>3814</v>
      </c>
      <c r="AL536" s="1" t="s">
        <v>172</v>
      </c>
      <c r="AM536" s="1">
        <v>200</v>
      </c>
      <c r="AN536" s="1">
        <v>200</v>
      </c>
      <c r="AO536" s="1">
        <v>100</v>
      </c>
      <c r="AP536" s="1">
        <v>100</v>
      </c>
      <c r="AQ536" s="1">
        <v>100</v>
      </c>
      <c r="AR536" s="228">
        <v>46176</v>
      </c>
      <c r="AS536" s="228">
        <v>46181</v>
      </c>
      <c r="AT536" s="228">
        <v>46177</v>
      </c>
      <c r="AU536" s="228">
        <v>46181</v>
      </c>
      <c r="AV536" s="1" t="s">
        <v>3815</v>
      </c>
      <c r="AW536" s="1" t="s">
        <v>196</v>
      </c>
      <c r="AX536" s="1" t="s">
        <v>3816</v>
      </c>
      <c r="AY536" s="1" t="s">
        <v>710</v>
      </c>
      <c r="AZ536" s="1" t="s">
        <v>711</v>
      </c>
      <c r="BA536" s="1" t="s">
        <v>196</v>
      </c>
      <c r="BB536" s="228">
        <v>46181</v>
      </c>
      <c r="BC536" s="228">
        <v>46181</v>
      </c>
      <c r="BD536" s="1" t="s">
        <v>712</v>
      </c>
      <c r="BE536" s="228">
        <v>46181</v>
      </c>
      <c r="BF536" s="1" t="s">
        <v>712</v>
      </c>
      <c r="BG536" s="228">
        <v>46181</v>
      </c>
      <c r="BH536" s="1">
        <v>200</v>
      </c>
      <c r="BI536" s="1">
        <v>200</v>
      </c>
      <c r="BJ536" s="1" t="s">
        <v>1960</v>
      </c>
      <c r="BK536" s="1" t="s">
        <v>2047</v>
      </c>
      <c r="BL536" s="1" t="s">
        <v>196</v>
      </c>
      <c r="BM536" s="1" t="s">
        <v>196</v>
      </c>
      <c r="BN536" s="1" t="s">
        <v>196</v>
      </c>
      <c r="BO536" s="1" t="s">
        <v>196</v>
      </c>
      <c r="BP536" s="1" t="s">
        <v>196</v>
      </c>
      <c r="BQ536" s="1" t="s">
        <v>196</v>
      </c>
      <c r="BR536" s="1" t="s">
        <v>196</v>
      </c>
      <c r="BS536" s="1" t="s">
        <v>196</v>
      </c>
      <c r="BT536" s="1" t="s">
        <v>3817</v>
      </c>
      <c r="BU536" s="1" t="s">
        <v>3818</v>
      </c>
      <c r="BV536" s="1" t="s">
        <v>196</v>
      </c>
      <c r="BW536" s="1" t="s">
        <v>196</v>
      </c>
      <c r="BX536" s="1" t="s">
        <v>196</v>
      </c>
      <c r="BY536" s="1" t="s">
        <v>196</v>
      </c>
      <c r="BZ536" s="1" t="s">
        <v>196</v>
      </c>
      <c r="CA536" s="1" t="s">
        <v>196</v>
      </c>
      <c r="CB536" s="1" t="s">
        <v>196</v>
      </c>
      <c r="CC536" s="1" t="s">
        <v>196</v>
      </c>
      <c r="CD536" s="1" t="s">
        <v>1961</v>
      </c>
      <c r="CE536" s="1" t="s">
        <v>196</v>
      </c>
      <c r="CF536" s="1" t="s">
        <v>196</v>
      </c>
      <c r="CG536" s="1" t="s">
        <v>196</v>
      </c>
      <c r="CH536" s="1" t="s">
        <v>196</v>
      </c>
      <c r="CI536" s="1" t="s">
        <v>196</v>
      </c>
      <c r="CJ536" s="1" t="s">
        <v>196</v>
      </c>
      <c r="CK536" s="1" t="s">
        <v>196</v>
      </c>
      <c r="CL536" s="1" t="s">
        <v>196</v>
      </c>
      <c r="CM536" s="1" t="s">
        <v>196</v>
      </c>
      <c r="CN536" s="1" t="s">
        <v>3813</v>
      </c>
      <c r="CO536" s="1" t="s">
        <v>196</v>
      </c>
      <c r="CP536" s="1" t="s">
        <v>196</v>
      </c>
      <c r="CQ536" s="1" t="s">
        <v>196</v>
      </c>
      <c r="CR536" s="1" t="s">
        <v>196</v>
      </c>
      <c r="CS536" s="1" t="s">
        <v>196</v>
      </c>
      <c r="CT536" s="1" t="s">
        <v>196</v>
      </c>
      <c r="CU536" s="1" t="s">
        <v>196</v>
      </c>
      <c r="CV536" s="1" t="s">
        <v>196</v>
      </c>
      <c r="CW536" s="1" t="s">
        <v>196</v>
      </c>
      <c r="CX536" s="1" t="s">
        <v>3221</v>
      </c>
      <c r="CY536" s="1" t="s">
        <v>3222</v>
      </c>
      <c r="CZ536" s="1" t="s">
        <v>3222</v>
      </c>
      <c r="DA536" s="1" t="s">
        <v>3224</v>
      </c>
      <c r="DB536" s="1" t="s">
        <v>3224</v>
      </c>
      <c r="DC536" s="1" t="s">
        <v>707</v>
      </c>
      <c r="DD536" s="1" t="s">
        <v>707</v>
      </c>
      <c r="DE536" s="1" t="s">
        <v>707</v>
      </c>
      <c r="DF536" s="1" t="s">
        <v>705</v>
      </c>
      <c r="DG536" s="1" t="s">
        <v>706</v>
      </c>
    </row>
    <row r="537" spans="1:111">
      <c r="A537" s="232" t="s">
        <v>4537</v>
      </c>
      <c r="B537" s="1" t="s">
        <v>699</v>
      </c>
      <c r="C537" s="1" t="s">
        <v>700</v>
      </c>
      <c r="D537" s="1" t="s">
        <v>785</v>
      </c>
      <c r="E537" s="1" t="s">
        <v>786</v>
      </c>
      <c r="F537" s="1" t="s">
        <v>787</v>
      </c>
      <c r="G537" s="1" t="s">
        <v>36</v>
      </c>
      <c r="H537" s="228">
        <v>46181</v>
      </c>
      <c r="I537" s="1" t="s">
        <v>975</v>
      </c>
      <c r="J537" s="1" t="s">
        <v>3965</v>
      </c>
      <c r="K537" s="1" t="s">
        <v>3966</v>
      </c>
      <c r="L537" s="1" t="s">
        <v>788</v>
      </c>
      <c r="M537" s="1" t="s">
        <v>789</v>
      </c>
      <c r="N537" s="1" t="s">
        <v>776</v>
      </c>
      <c r="O537" s="1" t="s">
        <v>777</v>
      </c>
      <c r="P537" s="1" t="s">
        <v>196</v>
      </c>
      <c r="Q537" s="1" t="s">
        <v>196</v>
      </c>
      <c r="R537" s="229">
        <v>0</v>
      </c>
      <c r="S537" s="229">
        <v>0.70833333333333337</v>
      </c>
      <c r="T537" s="1" t="s">
        <v>707</v>
      </c>
      <c r="U537" s="1" t="s">
        <v>196</v>
      </c>
      <c r="V537" s="1" t="s">
        <v>196</v>
      </c>
      <c r="W537" s="1" t="s">
        <v>196</v>
      </c>
      <c r="X537" s="1" t="s">
        <v>196</v>
      </c>
      <c r="Y537" s="1" t="s">
        <v>196</v>
      </c>
      <c r="Z537" s="1" t="s">
        <v>196</v>
      </c>
      <c r="AA537" s="1" t="s">
        <v>742</v>
      </c>
      <c r="AB537" s="1" t="s">
        <v>707</v>
      </c>
      <c r="AC537" s="1" t="s">
        <v>799</v>
      </c>
      <c r="AD537" s="1" t="s">
        <v>727</v>
      </c>
      <c r="AE537" s="1" t="s">
        <v>3967</v>
      </c>
      <c r="AF537" s="1" t="s">
        <v>276</v>
      </c>
      <c r="AG537" s="1" t="s">
        <v>13</v>
      </c>
      <c r="AH537" s="1" t="s">
        <v>77</v>
      </c>
      <c r="AI537" s="1" t="s">
        <v>3921</v>
      </c>
      <c r="AJ537" s="1" t="s">
        <v>276</v>
      </c>
      <c r="AK537" s="1" t="s">
        <v>13</v>
      </c>
      <c r="AL537" s="1" t="s">
        <v>14</v>
      </c>
      <c r="AM537" s="1">
        <v>1000</v>
      </c>
      <c r="AN537" s="1">
        <v>1000</v>
      </c>
      <c r="AO537" s="1">
        <v>1000</v>
      </c>
      <c r="AP537" s="1">
        <v>1000</v>
      </c>
      <c r="AQ537" s="1">
        <v>1000</v>
      </c>
      <c r="AR537" s="228">
        <v>46178</v>
      </c>
      <c r="AS537" s="228">
        <v>46190</v>
      </c>
      <c r="AT537" s="228">
        <v>46181</v>
      </c>
      <c r="AU537" s="228">
        <v>46181</v>
      </c>
      <c r="AV537" s="1" t="s">
        <v>36</v>
      </c>
      <c r="AW537" s="1" t="s">
        <v>196</v>
      </c>
      <c r="AX537" s="1" t="s">
        <v>196</v>
      </c>
      <c r="AY537" s="1" t="s">
        <v>710</v>
      </c>
      <c r="AZ537" s="1" t="s">
        <v>711</v>
      </c>
      <c r="BA537" s="1" t="s">
        <v>196</v>
      </c>
      <c r="BB537" s="228">
        <v>46190</v>
      </c>
      <c r="BC537" s="228">
        <v>46190</v>
      </c>
      <c r="BD537" s="1" t="s">
        <v>712</v>
      </c>
      <c r="BE537" s="228">
        <v>46181</v>
      </c>
      <c r="BF537" s="1" t="s">
        <v>712</v>
      </c>
      <c r="BG537" s="228">
        <v>46181</v>
      </c>
      <c r="BH537" s="1">
        <v>1000</v>
      </c>
      <c r="BI537" s="1">
        <v>1000</v>
      </c>
      <c r="BJ537" s="1" t="s">
        <v>1561</v>
      </c>
      <c r="BK537" s="1" t="s">
        <v>196</v>
      </c>
      <c r="BL537" s="1" t="s">
        <v>196</v>
      </c>
      <c r="BM537" s="1" t="s">
        <v>196</v>
      </c>
      <c r="BN537" s="1" t="s">
        <v>196</v>
      </c>
      <c r="BO537" s="1" t="s">
        <v>196</v>
      </c>
      <c r="BP537" s="1" t="s">
        <v>196</v>
      </c>
      <c r="BQ537" s="1" t="s">
        <v>196</v>
      </c>
      <c r="BR537" s="1" t="s">
        <v>196</v>
      </c>
      <c r="BS537" s="1" t="s">
        <v>196</v>
      </c>
      <c r="BT537" s="1" t="s">
        <v>3967</v>
      </c>
      <c r="BU537" s="1" t="s">
        <v>196</v>
      </c>
      <c r="BV537" s="1" t="s">
        <v>196</v>
      </c>
      <c r="BW537" s="1" t="s">
        <v>196</v>
      </c>
      <c r="BX537" s="1" t="s">
        <v>196</v>
      </c>
      <c r="BY537" s="1" t="s">
        <v>196</v>
      </c>
      <c r="BZ537" s="1" t="s">
        <v>196</v>
      </c>
      <c r="CA537" s="1" t="s">
        <v>196</v>
      </c>
      <c r="CB537" s="1" t="s">
        <v>196</v>
      </c>
      <c r="CC537" s="1" t="s">
        <v>196</v>
      </c>
      <c r="CD537" s="1" t="s">
        <v>1562</v>
      </c>
      <c r="CE537" s="1" t="s">
        <v>196</v>
      </c>
      <c r="CF537" s="1" t="s">
        <v>196</v>
      </c>
      <c r="CG537" s="1" t="s">
        <v>196</v>
      </c>
      <c r="CH537" s="1" t="s">
        <v>196</v>
      </c>
      <c r="CI537" s="1" t="s">
        <v>196</v>
      </c>
      <c r="CJ537" s="1" t="s">
        <v>196</v>
      </c>
      <c r="CK537" s="1" t="s">
        <v>196</v>
      </c>
      <c r="CL537" s="1" t="s">
        <v>196</v>
      </c>
      <c r="CM537" s="1" t="s">
        <v>196</v>
      </c>
      <c r="CN537" s="1" t="s">
        <v>3921</v>
      </c>
      <c r="CO537" s="1" t="s">
        <v>196</v>
      </c>
      <c r="CP537" s="1" t="s">
        <v>196</v>
      </c>
      <c r="CQ537" s="1" t="s">
        <v>196</v>
      </c>
      <c r="CR537" s="1" t="s">
        <v>196</v>
      </c>
      <c r="CS537" s="1" t="s">
        <v>196</v>
      </c>
      <c r="CT537" s="1" t="s">
        <v>196</v>
      </c>
      <c r="CU537" s="1" t="s">
        <v>196</v>
      </c>
      <c r="CV537" s="1" t="s">
        <v>196</v>
      </c>
      <c r="CW537" s="1" t="s">
        <v>196</v>
      </c>
      <c r="CX537" s="1" t="s">
        <v>3221</v>
      </c>
      <c r="CY537" s="1" t="s">
        <v>3222</v>
      </c>
      <c r="CZ537" s="1" t="s">
        <v>3222</v>
      </c>
      <c r="DA537" s="1" t="s">
        <v>3243</v>
      </c>
      <c r="DB537" s="1" t="s">
        <v>3224</v>
      </c>
      <c r="DC537" s="1" t="s">
        <v>707</v>
      </c>
      <c r="DD537" s="1" t="s">
        <v>742</v>
      </c>
      <c r="DE537" s="1" t="s">
        <v>707</v>
      </c>
      <c r="DF537" s="1" t="s">
        <v>788</v>
      </c>
      <c r="DG537" s="1" t="s">
        <v>789</v>
      </c>
    </row>
    <row r="538" spans="1:111">
      <c r="A538" s="232" t="s">
        <v>4537</v>
      </c>
      <c r="B538" s="1" t="s">
        <v>699</v>
      </c>
      <c r="C538" s="1" t="s">
        <v>700</v>
      </c>
      <c r="D538" s="1" t="s">
        <v>785</v>
      </c>
      <c r="E538" s="1" t="s">
        <v>786</v>
      </c>
      <c r="F538" s="1" t="s">
        <v>787</v>
      </c>
      <c r="G538" s="1" t="s">
        <v>36</v>
      </c>
      <c r="H538" s="228">
        <v>46181</v>
      </c>
      <c r="I538" s="1" t="s">
        <v>514</v>
      </c>
      <c r="J538" s="1" t="s">
        <v>3846</v>
      </c>
      <c r="K538" s="1" t="s">
        <v>3968</v>
      </c>
      <c r="L538" s="1" t="s">
        <v>788</v>
      </c>
      <c r="M538" s="1" t="s">
        <v>789</v>
      </c>
      <c r="N538" s="1" t="s">
        <v>776</v>
      </c>
      <c r="O538" s="1" t="s">
        <v>777</v>
      </c>
      <c r="P538" s="1" t="s">
        <v>196</v>
      </c>
      <c r="Q538" s="1" t="s">
        <v>196</v>
      </c>
      <c r="R538" s="229">
        <v>0</v>
      </c>
      <c r="S538" s="229">
        <v>0.59027777777777779</v>
      </c>
      <c r="T538" s="1" t="s">
        <v>707</v>
      </c>
      <c r="U538" s="1" t="s">
        <v>196</v>
      </c>
      <c r="V538" s="1" t="s">
        <v>196</v>
      </c>
      <c r="W538" s="1" t="s">
        <v>196</v>
      </c>
      <c r="X538" s="1" t="s">
        <v>196</v>
      </c>
      <c r="Y538" s="1" t="s">
        <v>196</v>
      </c>
      <c r="Z538" s="1" t="s">
        <v>196</v>
      </c>
      <c r="AA538" s="1" t="s">
        <v>707</v>
      </c>
      <c r="AB538" s="1" t="s">
        <v>743</v>
      </c>
      <c r="AC538" s="1" t="s">
        <v>815</v>
      </c>
      <c r="AD538" s="1" t="s">
        <v>922</v>
      </c>
      <c r="AE538" s="1" t="s">
        <v>3849</v>
      </c>
      <c r="AF538" s="1" t="s">
        <v>276</v>
      </c>
      <c r="AG538" s="1" t="s">
        <v>13</v>
      </c>
      <c r="AH538" s="1" t="s">
        <v>14</v>
      </c>
      <c r="AI538" s="1" t="s">
        <v>748</v>
      </c>
      <c r="AJ538" s="1" t="s">
        <v>276</v>
      </c>
      <c r="AK538" s="1" t="s">
        <v>13</v>
      </c>
      <c r="AL538" s="1" t="s">
        <v>14</v>
      </c>
      <c r="AM538" s="1">
        <v>2400</v>
      </c>
      <c r="AN538" s="1">
        <v>2400</v>
      </c>
      <c r="AO538" s="1">
        <v>2400</v>
      </c>
      <c r="AP538" s="1">
        <v>2400</v>
      </c>
      <c r="AQ538" s="1">
        <v>2400</v>
      </c>
      <c r="AR538" s="228">
        <v>46178</v>
      </c>
      <c r="AS538" s="228">
        <v>46188</v>
      </c>
      <c r="AT538" s="228">
        <v>46181</v>
      </c>
      <c r="AU538" s="228">
        <v>46181</v>
      </c>
      <c r="AV538" s="1" t="s">
        <v>3803</v>
      </c>
      <c r="AW538" s="1" t="s">
        <v>196</v>
      </c>
      <c r="AX538" s="1" t="s">
        <v>196</v>
      </c>
      <c r="AY538" s="1" t="s">
        <v>710</v>
      </c>
      <c r="AZ538" s="1" t="s">
        <v>711</v>
      </c>
      <c r="BA538" s="1" t="s">
        <v>196</v>
      </c>
      <c r="BB538" s="228">
        <v>46188</v>
      </c>
      <c r="BC538" s="228">
        <v>46188</v>
      </c>
      <c r="BD538" s="1" t="s">
        <v>712</v>
      </c>
      <c r="BE538" s="228">
        <v>46181</v>
      </c>
      <c r="BF538" s="1" t="s">
        <v>712</v>
      </c>
      <c r="BG538" s="228">
        <v>46181</v>
      </c>
      <c r="BH538" s="1">
        <v>2400</v>
      </c>
      <c r="BI538" s="1">
        <v>2400</v>
      </c>
      <c r="BJ538" s="1" t="s">
        <v>775</v>
      </c>
      <c r="BK538" s="1" t="s">
        <v>196</v>
      </c>
      <c r="BL538" s="1" t="s">
        <v>196</v>
      </c>
      <c r="BM538" s="1" t="s">
        <v>196</v>
      </c>
      <c r="BN538" s="1" t="s">
        <v>196</v>
      </c>
      <c r="BO538" s="1" t="s">
        <v>196</v>
      </c>
      <c r="BP538" s="1" t="s">
        <v>196</v>
      </c>
      <c r="BQ538" s="1" t="s">
        <v>196</v>
      </c>
      <c r="BR538" s="1" t="s">
        <v>196</v>
      </c>
      <c r="BS538" s="1" t="s">
        <v>196</v>
      </c>
      <c r="BT538" s="1" t="s">
        <v>3849</v>
      </c>
      <c r="BU538" s="1" t="s">
        <v>196</v>
      </c>
      <c r="BV538" s="1" t="s">
        <v>196</v>
      </c>
      <c r="BW538" s="1" t="s">
        <v>196</v>
      </c>
      <c r="BX538" s="1" t="s">
        <v>196</v>
      </c>
      <c r="BY538" s="1" t="s">
        <v>196</v>
      </c>
      <c r="BZ538" s="1" t="s">
        <v>196</v>
      </c>
      <c r="CA538" s="1" t="s">
        <v>196</v>
      </c>
      <c r="CB538" s="1" t="s">
        <v>196</v>
      </c>
      <c r="CC538" s="1" t="s">
        <v>196</v>
      </c>
      <c r="CD538" s="1" t="s">
        <v>750</v>
      </c>
      <c r="CE538" s="1" t="s">
        <v>196</v>
      </c>
      <c r="CF538" s="1" t="s">
        <v>196</v>
      </c>
      <c r="CG538" s="1" t="s">
        <v>196</v>
      </c>
      <c r="CH538" s="1" t="s">
        <v>196</v>
      </c>
      <c r="CI538" s="1" t="s">
        <v>196</v>
      </c>
      <c r="CJ538" s="1" t="s">
        <v>196</v>
      </c>
      <c r="CK538" s="1" t="s">
        <v>196</v>
      </c>
      <c r="CL538" s="1" t="s">
        <v>196</v>
      </c>
      <c r="CM538" s="1" t="s">
        <v>196</v>
      </c>
      <c r="CN538" s="1" t="s">
        <v>748</v>
      </c>
      <c r="CO538" s="1" t="s">
        <v>196</v>
      </c>
      <c r="CP538" s="1" t="s">
        <v>196</v>
      </c>
      <c r="CQ538" s="1" t="s">
        <v>196</v>
      </c>
      <c r="CR538" s="1" t="s">
        <v>196</v>
      </c>
      <c r="CS538" s="1" t="s">
        <v>196</v>
      </c>
      <c r="CT538" s="1" t="s">
        <v>196</v>
      </c>
      <c r="CU538" s="1" t="s">
        <v>196</v>
      </c>
      <c r="CV538" s="1" t="s">
        <v>196</v>
      </c>
      <c r="CW538" s="1" t="s">
        <v>196</v>
      </c>
      <c r="CX538" s="1" t="s">
        <v>3221</v>
      </c>
      <c r="CY538" s="1" t="s">
        <v>3222</v>
      </c>
      <c r="CZ538" s="1" t="s">
        <v>3222</v>
      </c>
      <c r="DA538" s="1" t="s">
        <v>3275</v>
      </c>
      <c r="DB538" s="1" t="s">
        <v>3276</v>
      </c>
      <c r="DC538" s="1" t="s">
        <v>743</v>
      </c>
      <c r="DD538" s="1" t="s">
        <v>707</v>
      </c>
      <c r="DE538" s="1" t="s">
        <v>707</v>
      </c>
      <c r="DF538" s="1" t="s">
        <v>788</v>
      </c>
      <c r="DG538" s="1" t="s">
        <v>789</v>
      </c>
    </row>
    <row r="539" spans="1:111">
      <c r="A539" s="232" t="s">
        <v>4537</v>
      </c>
      <c r="B539" s="1" t="s">
        <v>699</v>
      </c>
      <c r="C539" s="1" t="s">
        <v>700</v>
      </c>
      <c r="D539" s="1" t="s">
        <v>785</v>
      </c>
      <c r="E539" s="1" t="s">
        <v>786</v>
      </c>
      <c r="F539" s="1" t="s">
        <v>787</v>
      </c>
      <c r="G539" s="1" t="s">
        <v>36</v>
      </c>
      <c r="H539" s="228">
        <v>46181</v>
      </c>
      <c r="I539" s="1" t="s">
        <v>1014</v>
      </c>
      <c r="J539" s="1" t="s">
        <v>3969</v>
      </c>
      <c r="K539" s="1" t="s">
        <v>3970</v>
      </c>
      <c r="L539" s="1" t="s">
        <v>788</v>
      </c>
      <c r="M539" s="1" t="s">
        <v>789</v>
      </c>
      <c r="N539" s="1" t="s">
        <v>776</v>
      </c>
      <c r="O539" s="1" t="s">
        <v>777</v>
      </c>
      <c r="P539" s="1" t="s">
        <v>196</v>
      </c>
      <c r="Q539" s="1" t="s">
        <v>196</v>
      </c>
      <c r="R539" s="229">
        <v>0</v>
      </c>
      <c r="S539" s="229">
        <v>0.65625</v>
      </c>
      <c r="T539" s="1" t="s">
        <v>707</v>
      </c>
      <c r="U539" s="1" t="s">
        <v>196</v>
      </c>
      <c r="V539" s="1" t="s">
        <v>196</v>
      </c>
      <c r="W539" s="1" t="s">
        <v>196</v>
      </c>
      <c r="X539" s="1" t="s">
        <v>196</v>
      </c>
      <c r="Y539" s="1" t="s">
        <v>196</v>
      </c>
      <c r="Z539" s="1" t="s">
        <v>196</v>
      </c>
      <c r="AA539" s="1" t="s">
        <v>707</v>
      </c>
      <c r="AB539" s="1" t="s">
        <v>737</v>
      </c>
      <c r="AC539" s="1" t="s">
        <v>842</v>
      </c>
      <c r="AD539" s="1" t="s">
        <v>3971</v>
      </c>
      <c r="AE539" s="1" t="s">
        <v>3960</v>
      </c>
      <c r="AF539" s="1" t="s">
        <v>276</v>
      </c>
      <c r="AG539" s="1" t="s">
        <v>13</v>
      </c>
      <c r="AH539" s="1" t="s">
        <v>77</v>
      </c>
      <c r="AI539" s="1" t="s">
        <v>748</v>
      </c>
      <c r="AJ539" s="1" t="s">
        <v>276</v>
      </c>
      <c r="AK539" s="1" t="s">
        <v>13</v>
      </c>
      <c r="AL539" s="1" t="s">
        <v>14</v>
      </c>
      <c r="AM539" s="1">
        <v>1400</v>
      </c>
      <c r="AN539" s="1">
        <v>1400</v>
      </c>
      <c r="AO539" s="1">
        <v>1400</v>
      </c>
      <c r="AP539" s="1">
        <v>1400</v>
      </c>
      <c r="AQ539" s="1">
        <v>1400</v>
      </c>
      <c r="AR539" s="228">
        <v>46178</v>
      </c>
      <c r="AS539" s="228">
        <v>46183</v>
      </c>
      <c r="AT539" s="228">
        <v>46181</v>
      </c>
      <c r="AU539" s="228">
        <v>46181</v>
      </c>
      <c r="AV539" s="1" t="s">
        <v>36</v>
      </c>
      <c r="AW539" s="1" t="s">
        <v>196</v>
      </c>
      <c r="AX539" s="1" t="s">
        <v>196</v>
      </c>
      <c r="AY539" s="1" t="s">
        <v>710</v>
      </c>
      <c r="AZ539" s="1" t="s">
        <v>711</v>
      </c>
      <c r="BA539" s="1" t="s">
        <v>196</v>
      </c>
      <c r="BB539" s="228">
        <v>46183</v>
      </c>
      <c r="BC539" s="228">
        <v>46183</v>
      </c>
      <c r="BD539" s="1" t="s">
        <v>712</v>
      </c>
      <c r="BE539" s="228">
        <v>46181</v>
      </c>
      <c r="BF539" s="1" t="s">
        <v>712</v>
      </c>
      <c r="BG539" s="228">
        <v>46181</v>
      </c>
      <c r="BH539" s="1">
        <v>1400</v>
      </c>
      <c r="BI539" s="1">
        <v>1400</v>
      </c>
      <c r="BJ539" s="1" t="s">
        <v>1203</v>
      </c>
      <c r="BK539" s="1" t="s">
        <v>196</v>
      </c>
      <c r="BL539" s="1" t="s">
        <v>196</v>
      </c>
      <c r="BM539" s="1" t="s">
        <v>196</v>
      </c>
      <c r="BN539" s="1" t="s">
        <v>196</v>
      </c>
      <c r="BO539" s="1" t="s">
        <v>196</v>
      </c>
      <c r="BP539" s="1" t="s">
        <v>196</v>
      </c>
      <c r="BQ539" s="1" t="s">
        <v>196</v>
      </c>
      <c r="BR539" s="1" t="s">
        <v>196</v>
      </c>
      <c r="BS539" s="1" t="s">
        <v>196</v>
      </c>
      <c r="BT539" s="1" t="s">
        <v>3960</v>
      </c>
      <c r="BU539" s="1" t="s">
        <v>196</v>
      </c>
      <c r="BV539" s="1" t="s">
        <v>196</v>
      </c>
      <c r="BW539" s="1" t="s">
        <v>196</v>
      </c>
      <c r="BX539" s="1" t="s">
        <v>196</v>
      </c>
      <c r="BY539" s="1" t="s">
        <v>196</v>
      </c>
      <c r="BZ539" s="1" t="s">
        <v>196</v>
      </c>
      <c r="CA539" s="1" t="s">
        <v>196</v>
      </c>
      <c r="CB539" s="1" t="s">
        <v>196</v>
      </c>
      <c r="CC539" s="1" t="s">
        <v>196</v>
      </c>
      <c r="CD539" s="1" t="s">
        <v>750</v>
      </c>
      <c r="CE539" s="1" t="s">
        <v>196</v>
      </c>
      <c r="CF539" s="1" t="s">
        <v>196</v>
      </c>
      <c r="CG539" s="1" t="s">
        <v>196</v>
      </c>
      <c r="CH539" s="1" t="s">
        <v>196</v>
      </c>
      <c r="CI539" s="1" t="s">
        <v>196</v>
      </c>
      <c r="CJ539" s="1" t="s">
        <v>196</v>
      </c>
      <c r="CK539" s="1" t="s">
        <v>196</v>
      </c>
      <c r="CL539" s="1" t="s">
        <v>196</v>
      </c>
      <c r="CM539" s="1" t="s">
        <v>196</v>
      </c>
      <c r="CN539" s="1" t="s">
        <v>748</v>
      </c>
      <c r="CO539" s="1" t="s">
        <v>196</v>
      </c>
      <c r="CP539" s="1" t="s">
        <v>196</v>
      </c>
      <c r="CQ539" s="1" t="s">
        <v>196</v>
      </c>
      <c r="CR539" s="1" t="s">
        <v>196</v>
      </c>
      <c r="CS539" s="1" t="s">
        <v>196</v>
      </c>
      <c r="CT539" s="1" t="s">
        <v>196</v>
      </c>
      <c r="CU539" s="1" t="s">
        <v>196</v>
      </c>
      <c r="CV539" s="1" t="s">
        <v>196</v>
      </c>
      <c r="CW539" s="1" t="s">
        <v>196</v>
      </c>
      <c r="CX539" s="1" t="s">
        <v>3221</v>
      </c>
      <c r="CY539" s="1" t="s">
        <v>3222</v>
      </c>
      <c r="CZ539" s="1" t="s">
        <v>3222</v>
      </c>
      <c r="DA539" s="1" t="s">
        <v>3276</v>
      </c>
      <c r="DB539" s="1" t="s">
        <v>3243</v>
      </c>
      <c r="DC539" s="1" t="s">
        <v>737</v>
      </c>
      <c r="DD539" s="1" t="s">
        <v>707</v>
      </c>
      <c r="DE539" s="1" t="s">
        <v>707</v>
      </c>
      <c r="DF539" s="1" t="s">
        <v>788</v>
      </c>
      <c r="DG539" s="1" t="s">
        <v>789</v>
      </c>
    </row>
    <row r="540" spans="1:111">
      <c r="A540" s="232" t="s">
        <v>4537</v>
      </c>
      <c r="B540" s="1" t="s">
        <v>699</v>
      </c>
      <c r="C540" s="1" t="s">
        <v>700</v>
      </c>
      <c r="D540" s="1" t="s">
        <v>785</v>
      </c>
      <c r="E540" s="1" t="s">
        <v>786</v>
      </c>
      <c r="F540" s="1" t="s">
        <v>787</v>
      </c>
      <c r="G540" s="1" t="s">
        <v>36</v>
      </c>
      <c r="H540" s="228">
        <v>46181</v>
      </c>
      <c r="I540" s="1" t="s">
        <v>1015</v>
      </c>
      <c r="J540" s="1" t="s">
        <v>3852</v>
      </c>
      <c r="K540" s="1" t="s">
        <v>3972</v>
      </c>
      <c r="L540" s="1" t="s">
        <v>788</v>
      </c>
      <c r="M540" s="1" t="s">
        <v>789</v>
      </c>
      <c r="N540" s="1" t="s">
        <v>776</v>
      </c>
      <c r="O540" s="1" t="s">
        <v>777</v>
      </c>
      <c r="P540" s="1" t="s">
        <v>196</v>
      </c>
      <c r="Q540" s="1" t="s">
        <v>196</v>
      </c>
      <c r="R540" s="229">
        <v>0</v>
      </c>
      <c r="S540" s="229">
        <v>0.46527777777777779</v>
      </c>
      <c r="T540" s="1" t="s">
        <v>707</v>
      </c>
      <c r="U540" s="1" t="s">
        <v>196</v>
      </c>
      <c r="V540" s="1" t="s">
        <v>196</v>
      </c>
      <c r="W540" s="1" t="s">
        <v>196</v>
      </c>
      <c r="X540" s="1" t="s">
        <v>196</v>
      </c>
      <c r="Y540" s="1" t="s">
        <v>196</v>
      </c>
      <c r="Z540" s="1" t="s">
        <v>196</v>
      </c>
      <c r="AA540" s="1" t="s">
        <v>754</v>
      </c>
      <c r="AB540" s="1" t="s">
        <v>707</v>
      </c>
      <c r="AC540" s="1" t="s">
        <v>811</v>
      </c>
      <c r="AD540" s="1" t="s">
        <v>1030</v>
      </c>
      <c r="AE540" s="1" t="s">
        <v>3849</v>
      </c>
      <c r="AF540" s="1" t="s">
        <v>276</v>
      </c>
      <c r="AG540" s="1" t="s">
        <v>13</v>
      </c>
      <c r="AH540" s="1" t="s">
        <v>14</v>
      </c>
      <c r="AI540" s="1" t="s">
        <v>748</v>
      </c>
      <c r="AJ540" s="1" t="s">
        <v>276</v>
      </c>
      <c r="AK540" s="1" t="s">
        <v>13</v>
      </c>
      <c r="AL540" s="1" t="s">
        <v>14</v>
      </c>
      <c r="AM540" s="1">
        <v>2400</v>
      </c>
      <c r="AN540" s="1">
        <v>2400</v>
      </c>
      <c r="AO540" s="1">
        <v>2400</v>
      </c>
      <c r="AP540" s="1">
        <v>2400</v>
      </c>
      <c r="AQ540" s="1">
        <v>2400</v>
      </c>
      <c r="AR540" s="228">
        <v>46178</v>
      </c>
      <c r="AS540" s="228">
        <v>46183</v>
      </c>
      <c r="AT540" s="228">
        <v>46181</v>
      </c>
      <c r="AU540" s="228">
        <v>46181</v>
      </c>
      <c r="AV540" s="1" t="s">
        <v>3803</v>
      </c>
      <c r="AW540" s="1" t="s">
        <v>196</v>
      </c>
      <c r="AX540" s="1" t="s">
        <v>196</v>
      </c>
      <c r="AY540" s="1" t="s">
        <v>710</v>
      </c>
      <c r="AZ540" s="1" t="s">
        <v>711</v>
      </c>
      <c r="BA540" s="1" t="s">
        <v>196</v>
      </c>
      <c r="BB540" s="228">
        <v>46183</v>
      </c>
      <c r="BC540" s="228">
        <v>46183</v>
      </c>
      <c r="BD540" s="1" t="s">
        <v>712</v>
      </c>
      <c r="BE540" s="228">
        <v>46181</v>
      </c>
      <c r="BF540" s="1" t="s">
        <v>712</v>
      </c>
      <c r="BG540" s="228">
        <v>46181</v>
      </c>
      <c r="BH540" s="1">
        <v>2400</v>
      </c>
      <c r="BI540" s="1">
        <v>2400</v>
      </c>
      <c r="BJ540" s="1" t="s">
        <v>775</v>
      </c>
      <c r="BK540" s="1" t="s">
        <v>196</v>
      </c>
      <c r="BL540" s="1" t="s">
        <v>196</v>
      </c>
      <c r="BM540" s="1" t="s">
        <v>196</v>
      </c>
      <c r="BN540" s="1" t="s">
        <v>196</v>
      </c>
      <c r="BO540" s="1" t="s">
        <v>196</v>
      </c>
      <c r="BP540" s="1" t="s">
        <v>196</v>
      </c>
      <c r="BQ540" s="1" t="s">
        <v>196</v>
      </c>
      <c r="BR540" s="1" t="s">
        <v>196</v>
      </c>
      <c r="BS540" s="1" t="s">
        <v>196</v>
      </c>
      <c r="BT540" s="1" t="s">
        <v>3849</v>
      </c>
      <c r="BU540" s="1" t="s">
        <v>196</v>
      </c>
      <c r="BV540" s="1" t="s">
        <v>196</v>
      </c>
      <c r="BW540" s="1" t="s">
        <v>196</v>
      </c>
      <c r="BX540" s="1" t="s">
        <v>196</v>
      </c>
      <c r="BY540" s="1" t="s">
        <v>196</v>
      </c>
      <c r="BZ540" s="1" t="s">
        <v>196</v>
      </c>
      <c r="CA540" s="1" t="s">
        <v>196</v>
      </c>
      <c r="CB540" s="1" t="s">
        <v>196</v>
      </c>
      <c r="CC540" s="1" t="s">
        <v>196</v>
      </c>
      <c r="CD540" s="1" t="s">
        <v>750</v>
      </c>
      <c r="CE540" s="1" t="s">
        <v>196</v>
      </c>
      <c r="CF540" s="1" t="s">
        <v>196</v>
      </c>
      <c r="CG540" s="1" t="s">
        <v>196</v>
      </c>
      <c r="CH540" s="1" t="s">
        <v>196</v>
      </c>
      <c r="CI540" s="1" t="s">
        <v>196</v>
      </c>
      <c r="CJ540" s="1" t="s">
        <v>196</v>
      </c>
      <c r="CK540" s="1" t="s">
        <v>196</v>
      </c>
      <c r="CL540" s="1" t="s">
        <v>196</v>
      </c>
      <c r="CM540" s="1" t="s">
        <v>196</v>
      </c>
      <c r="CN540" s="1" t="s">
        <v>748</v>
      </c>
      <c r="CO540" s="1" t="s">
        <v>196</v>
      </c>
      <c r="CP540" s="1" t="s">
        <v>196</v>
      </c>
      <c r="CQ540" s="1" t="s">
        <v>196</v>
      </c>
      <c r="CR540" s="1" t="s">
        <v>196</v>
      </c>
      <c r="CS540" s="1" t="s">
        <v>196</v>
      </c>
      <c r="CT540" s="1" t="s">
        <v>196</v>
      </c>
      <c r="CU540" s="1" t="s">
        <v>196</v>
      </c>
      <c r="CV540" s="1" t="s">
        <v>196</v>
      </c>
      <c r="CW540" s="1" t="s">
        <v>196</v>
      </c>
      <c r="CX540" s="1" t="s">
        <v>3221</v>
      </c>
      <c r="CY540" s="1" t="s">
        <v>3222</v>
      </c>
      <c r="CZ540" s="1" t="s">
        <v>3222</v>
      </c>
      <c r="DA540" s="1" t="s">
        <v>3225</v>
      </c>
      <c r="DB540" s="1" t="s">
        <v>3275</v>
      </c>
      <c r="DC540" s="1" t="s">
        <v>707</v>
      </c>
      <c r="DD540" s="1" t="s">
        <v>754</v>
      </c>
      <c r="DE540" s="1" t="s">
        <v>707</v>
      </c>
      <c r="DF540" s="1" t="s">
        <v>788</v>
      </c>
      <c r="DG540" s="1" t="s">
        <v>789</v>
      </c>
    </row>
    <row r="541" spans="1:111">
      <c r="A541" s="232" t="s">
        <v>4537</v>
      </c>
      <c r="B541" s="1" t="s">
        <v>699</v>
      </c>
      <c r="C541" s="1" t="s">
        <v>700</v>
      </c>
      <c r="D541" s="1" t="s">
        <v>818</v>
      </c>
      <c r="E541" s="1" t="s">
        <v>819</v>
      </c>
      <c r="F541" s="1" t="s">
        <v>820</v>
      </c>
      <c r="G541" s="1" t="s">
        <v>166</v>
      </c>
      <c r="H541" s="228">
        <v>46181</v>
      </c>
      <c r="I541" s="1" t="s">
        <v>235</v>
      </c>
      <c r="J541" s="1" t="s">
        <v>4050</v>
      </c>
      <c r="K541" s="1" t="s">
        <v>4059</v>
      </c>
      <c r="L541" s="1" t="s">
        <v>713</v>
      </c>
      <c r="M541" s="1" t="s">
        <v>714</v>
      </c>
      <c r="N541" s="1" t="s">
        <v>196</v>
      </c>
      <c r="O541" s="1" t="s">
        <v>196</v>
      </c>
      <c r="P541" s="1" t="s">
        <v>196</v>
      </c>
      <c r="Q541" s="1" t="s">
        <v>196</v>
      </c>
      <c r="R541" s="229">
        <v>0</v>
      </c>
      <c r="S541" s="229">
        <v>0.72916666666666663</v>
      </c>
      <c r="T541" s="1" t="s">
        <v>726</v>
      </c>
      <c r="U541" s="1" t="s">
        <v>713</v>
      </c>
      <c r="V541" s="1" t="s">
        <v>714</v>
      </c>
      <c r="W541" s="1" t="s">
        <v>196</v>
      </c>
      <c r="X541" s="1" t="s">
        <v>196</v>
      </c>
      <c r="Y541" s="1" t="s">
        <v>196</v>
      </c>
      <c r="Z541" s="1" t="s">
        <v>196</v>
      </c>
      <c r="AA541" s="1" t="s">
        <v>744</v>
      </c>
      <c r="AB541" s="1" t="s">
        <v>743</v>
      </c>
      <c r="AC541" s="1" t="s">
        <v>828</v>
      </c>
      <c r="AD541" s="1" t="s">
        <v>4060</v>
      </c>
      <c r="AE541" s="1" t="s">
        <v>4051</v>
      </c>
      <c r="AF541" s="1" t="s">
        <v>276</v>
      </c>
      <c r="AG541" s="1" t="s">
        <v>196</v>
      </c>
      <c r="AH541" s="1" t="s">
        <v>1570</v>
      </c>
      <c r="AI541" s="1" t="s">
        <v>196</v>
      </c>
      <c r="AJ541" s="1" t="s">
        <v>196</v>
      </c>
      <c r="AK541" s="1" t="s">
        <v>196</v>
      </c>
      <c r="AL541" s="1" t="s">
        <v>196</v>
      </c>
      <c r="AM541" s="1">
        <v>29400</v>
      </c>
      <c r="AN541" s="1">
        <v>29400</v>
      </c>
      <c r="AO541" s="1">
        <v>5400</v>
      </c>
      <c r="AP541" s="1">
        <v>5400</v>
      </c>
      <c r="AQ541" s="1">
        <v>5400</v>
      </c>
      <c r="AR541" s="228">
        <v>46174</v>
      </c>
      <c r="AS541" s="228">
        <v>46185</v>
      </c>
      <c r="AT541" s="228">
        <v>46176</v>
      </c>
      <c r="AU541" s="228">
        <v>46181</v>
      </c>
      <c r="AV541" s="1" t="s">
        <v>166</v>
      </c>
      <c r="AW541" s="1" t="s">
        <v>196</v>
      </c>
      <c r="AX541" s="1" t="s">
        <v>196</v>
      </c>
      <c r="AY541" s="1" t="s">
        <v>710</v>
      </c>
      <c r="AZ541" s="1" t="s">
        <v>711</v>
      </c>
      <c r="BA541" s="1" t="s">
        <v>196</v>
      </c>
      <c r="BB541" s="228">
        <v>46185</v>
      </c>
      <c r="BC541" s="228">
        <v>46185</v>
      </c>
      <c r="BD541" s="1" t="s">
        <v>712</v>
      </c>
      <c r="BE541" s="228">
        <v>46181</v>
      </c>
      <c r="BF541" s="1" t="s">
        <v>712</v>
      </c>
      <c r="BG541" s="228">
        <v>46181</v>
      </c>
      <c r="BH541" s="1">
        <v>29400</v>
      </c>
      <c r="BI541" s="1">
        <v>29400</v>
      </c>
      <c r="BJ541" s="1" t="s">
        <v>4052</v>
      </c>
      <c r="BK541" s="1" t="s">
        <v>196</v>
      </c>
      <c r="BL541" s="1" t="s">
        <v>196</v>
      </c>
      <c r="BM541" s="1" t="s">
        <v>196</v>
      </c>
      <c r="BN541" s="1" t="s">
        <v>196</v>
      </c>
      <c r="BO541" s="1" t="s">
        <v>196</v>
      </c>
      <c r="BP541" s="1" t="s">
        <v>196</v>
      </c>
      <c r="BQ541" s="1" t="s">
        <v>196</v>
      </c>
      <c r="BR541" s="1" t="s">
        <v>196</v>
      </c>
      <c r="BS541" s="1" t="s">
        <v>196</v>
      </c>
      <c r="BT541" s="1" t="s">
        <v>4051</v>
      </c>
      <c r="BU541" s="1" t="s">
        <v>196</v>
      </c>
      <c r="BV541" s="1" t="s">
        <v>196</v>
      </c>
      <c r="BW541" s="1" t="s">
        <v>196</v>
      </c>
      <c r="BX541" s="1" t="s">
        <v>196</v>
      </c>
      <c r="BY541" s="1" t="s">
        <v>196</v>
      </c>
      <c r="BZ541" s="1" t="s">
        <v>196</v>
      </c>
      <c r="CA541" s="1" t="s">
        <v>196</v>
      </c>
      <c r="CB541" s="1" t="s">
        <v>196</v>
      </c>
      <c r="CC541" s="1" t="s">
        <v>196</v>
      </c>
      <c r="CD541" s="1" t="s">
        <v>4053</v>
      </c>
      <c r="CE541" s="1" t="s">
        <v>4053</v>
      </c>
      <c r="CF541" s="1" t="s">
        <v>196</v>
      </c>
      <c r="CG541" s="1" t="s">
        <v>196</v>
      </c>
      <c r="CH541" s="1" t="s">
        <v>196</v>
      </c>
      <c r="CI541" s="1" t="s">
        <v>196</v>
      </c>
      <c r="CJ541" s="1" t="s">
        <v>196</v>
      </c>
      <c r="CK541" s="1" t="s">
        <v>196</v>
      </c>
      <c r="CL541" s="1" t="s">
        <v>196</v>
      </c>
      <c r="CM541" s="1" t="s">
        <v>196</v>
      </c>
      <c r="CN541" s="1" t="s">
        <v>4054</v>
      </c>
      <c r="CO541" s="1" t="s">
        <v>4054</v>
      </c>
      <c r="CP541" s="1" t="s">
        <v>196</v>
      </c>
      <c r="CQ541" s="1" t="s">
        <v>196</v>
      </c>
      <c r="CR541" s="1" t="s">
        <v>196</v>
      </c>
      <c r="CS541" s="1" t="s">
        <v>196</v>
      </c>
      <c r="CT541" s="1" t="s">
        <v>196</v>
      </c>
      <c r="CU541" s="1" t="s">
        <v>196</v>
      </c>
      <c r="CV541" s="1" t="s">
        <v>196</v>
      </c>
      <c r="CW541" s="1" t="s">
        <v>196</v>
      </c>
      <c r="CX541" s="1" t="s">
        <v>3221</v>
      </c>
      <c r="CY541" s="1" t="s">
        <v>3222</v>
      </c>
      <c r="CZ541" s="1" t="s">
        <v>3222</v>
      </c>
      <c r="DA541" s="1" t="s">
        <v>3254</v>
      </c>
      <c r="DB541" s="1" t="s">
        <v>3287</v>
      </c>
      <c r="DC541" s="1" t="s">
        <v>743</v>
      </c>
      <c r="DD541" s="1" t="s">
        <v>744</v>
      </c>
      <c r="DE541" s="1" t="s">
        <v>726</v>
      </c>
      <c r="DF541" s="1" t="s">
        <v>713</v>
      </c>
      <c r="DG541" s="1" t="s">
        <v>714</v>
      </c>
    </row>
    <row r="542" spans="1:111">
      <c r="A542" s="232" t="s">
        <v>4537</v>
      </c>
      <c r="B542" s="1" t="s">
        <v>699</v>
      </c>
      <c r="C542" s="1" t="s">
        <v>700</v>
      </c>
      <c r="D542" s="1" t="s">
        <v>818</v>
      </c>
      <c r="E542" s="1" t="s">
        <v>819</v>
      </c>
      <c r="F542" s="1" t="s">
        <v>820</v>
      </c>
      <c r="G542" s="1" t="s">
        <v>166</v>
      </c>
      <c r="H542" s="228">
        <v>46181</v>
      </c>
      <c r="I542" s="1" t="s">
        <v>1728</v>
      </c>
      <c r="J542" s="1" t="s">
        <v>4061</v>
      </c>
      <c r="K542" s="1" t="s">
        <v>4062</v>
      </c>
      <c r="L542" s="1" t="s">
        <v>713</v>
      </c>
      <c r="M542" s="1" t="s">
        <v>714</v>
      </c>
      <c r="N542" s="1" t="s">
        <v>196</v>
      </c>
      <c r="O542" s="1" t="s">
        <v>196</v>
      </c>
      <c r="P542" s="1" t="s">
        <v>196</v>
      </c>
      <c r="Q542" s="1" t="s">
        <v>196</v>
      </c>
      <c r="R542" s="229">
        <v>0</v>
      </c>
      <c r="S542" s="229">
        <v>0.46875</v>
      </c>
      <c r="T542" s="1" t="s">
        <v>707</v>
      </c>
      <c r="U542" s="1" t="s">
        <v>196</v>
      </c>
      <c r="V542" s="1" t="s">
        <v>196</v>
      </c>
      <c r="W542" s="1" t="s">
        <v>196</v>
      </c>
      <c r="X542" s="1" t="s">
        <v>196</v>
      </c>
      <c r="Y542" s="1" t="s">
        <v>196</v>
      </c>
      <c r="Z542" s="1" t="s">
        <v>196</v>
      </c>
      <c r="AA542" s="1" t="s">
        <v>754</v>
      </c>
      <c r="AB542" s="1" t="s">
        <v>707</v>
      </c>
      <c r="AC542" s="1" t="s">
        <v>1059</v>
      </c>
      <c r="AD542" s="1" t="s">
        <v>2029</v>
      </c>
      <c r="AE542" s="1" t="s">
        <v>1571</v>
      </c>
      <c r="AF542" s="1" t="s">
        <v>276</v>
      </c>
      <c r="AG542" s="1" t="s">
        <v>13</v>
      </c>
      <c r="AH542" s="1" t="s">
        <v>172</v>
      </c>
      <c r="AI542" s="1" t="s">
        <v>1572</v>
      </c>
      <c r="AJ542" s="1" t="s">
        <v>276</v>
      </c>
      <c r="AK542" s="1" t="s">
        <v>13</v>
      </c>
      <c r="AL542" s="1" t="s">
        <v>172</v>
      </c>
      <c r="AM542" s="1">
        <v>12000</v>
      </c>
      <c r="AN542" s="1">
        <v>6000</v>
      </c>
      <c r="AO542" s="1">
        <v>1500</v>
      </c>
      <c r="AP542" s="1">
        <v>1500</v>
      </c>
      <c r="AQ542" s="1">
        <v>3000</v>
      </c>
      <c r="AR542" s="228">
        <v>46178</v>
      </c>
      <c r="AS542" s="228">
        <v>46188</v>
      </c>
      <c r="AT542" s="228">
        <v>46181</v>
      </c>
      <c r="AU542" s="228">
        <v>46182</v>
      </c>
      <c r="AV542" s="1" t="s">
        <v>822</v>
      </c>
      <c r="AW542" s="1" t="s">
        <v>196</v>
      </c>
      <c r="AX542" s="1" t="s">
        <v>196</v>
      </c>
      <c r="AY542" s="1" t="s">
        <v>710</v>
      </c>
      <c r="AZ542" s="1" t="s">
        <v>711</v>
      </c>
      <c r="BA542" s="1" t="s">
        <v>196</v>
      </c>
      <c r="BB542" s="228">
        <v>46188</v>
      </c>
      <c r="BC542" s="228">
        <v>46188</v>
      </c>
      <c r="BD542" s="1" t="s">
        <v>712</v>
      </c>
      <c r="BE542" s="228">
        <v>46182</v>
      </c>
      <c r="BF542" s="1" t="s">
        <v>712</v>
      </c>
      <c r="BG542" s="228">
        <v>46182</v>
      </c>
      <c r="BH542" s="1">
        <v>6000</v>
      </c>
      <c r="BI542" s="1">
        <v>12000</v>
      </c>
      <c r="BJ542" s="1" t="s">
        <v>1573</v>
      </c>
      <c r="BK542" s="1" t="s">
        <v>196</v>
      </c>
      <c r="BL542" s="1" t="s">
        <v>196</v>
      </c>
      <c r="BM542" s="1" t="s">
        <v>196</v>
      </c>
      <c r="BN542" s="1" t="s">
        <v>196</v>
      </c>
      <c r="BO542" s="1" t="s">
        <v>196</v>
      </c>
      <c r="BP542" s="1" t="s">
        <v>196</v>
      </c>
      <c r="BQ542" s="1" t="s">
        <v>196</v>
      </c>
      <c r="BR542" s="1" t="s">
        <v>196</v>
      </c>
      <c r="BS542" s="1" t="s">
        <v>196</v>
      </c>
      <c r="BT542" s="1" t="s">
        <v>1571</v>
      </c>
      <c r="BU542" s="1" t="s">
        <v>196</v>
      </c>
      <c r="BV542" s="1" t="s">
        <v>196</v>
      </c>
      <c r="BW542" s="1" t="s">
        <v>196</v>
      </c>
      <c r="BX542" s="1" t="s">
        <v>196</v>
      </c>
      <c r="BY542" s="1" t="s">
        <v>196</v>
      </c>
      <c r="BZ542" s="1" t="s">
        <v>196</v>
      </c>
      <c r="CA542" s="1" t="s">
        <v>196</v>
      </c>
      <c r="CB542" s="1" t="s">
        <v>196</v>
      </c>
      <c r="CC542" s="1" t="s">
        <v>196</v>
      </c>
      <c r="CD542" s="1" t="s">
        <v>1574</v>
      </c>
      <c r="CE542" s="1" t="s">
        <v>196</v>
      </c>
      <c r="CF542" s="1" t="s">
        <v>196</v>
      </c>
      <c r="CG542" s="1" t="s">
        <v>196</v>
      </c>
      <c r="CH542" s="1" t="s">
        <v>196</v>
      </c>
      <c r="CI542" s="1" t="s">
        <v>196</v>
      </c>
      <c r="CJ542" s="1" t="s">
        <v>196</v>
      </c>
      <c r="CK542" s="1" t="s">
        <v>196</v>
      </c>
      <c r="CL542" s="1" t="s">
        <v>196</v>
      </c>
      <c r="CM542" s="1" t="s">
        <v>196</v>
      </c>
      <c r="CN542" s="1" t="s">
        <v>1572</v>
      </c>
      <c r="CO542" s="1" t="s">
        <v>196</v>
      </c>
      <c r="CP542" s="1" t="s">
        <v>196</v>
      </c>
      <c r="CQ542" s="1" t="s">
        <v>196</v>
      </c>
      <c r="CR542" s="1" t="s">
        <v>196</v>
      </c>
      <c r="CS542" s="1" t="s">
        <v>196</v>
      </c>
      <c r="CT542" s="1" t="s">
        <v>196</v>
      </c>
      <c r="CU542" s="1" t="s">
        <v>196</v>
      </c>
      <c r="CV542" s="1" t="s">
        <v>196</v>
      </c>
      <c r="CW542" s="1" t="s">
        <v>196</v>
      </c>
      <c r="CX542" s="1" t="s">
        <v>3221</v>
      </c>
      <c r="CY542" s="1" t="s">
        <v>3222</v>
      </c>
      <c r="CZ542" s="1" t="s">
        <v>3222</v>
      </c>
      <c r="DA542" s="1" t="s">
        <v>3225</v>
      </c>
      <c r="DB542" s="1" t="s">
        <v>3254</v>
      </c>
      <c r="DC542" s="1" t="s">
        <v>707</v>
      </c>
      <c r="DD542" s="1" t="s">
        <v>754</v>
      </c>
      <c r="DE542" s="1" t="s">
        <v>707</v>
      </c>
      <c r="DF542" s="1" t="s">
        <v>713</v>
      </c>
      <c r="DG542" s="1" t="s">
        <v>714</v>
      </c>
    </row>
    <row r="543" spans="1:111">
      <c r="A543" s="232" t="s">
        <v>4537</v>
      </c>
      <c r="B543" s="1" t="s">
        <v>699</v>
      </c>
      <c r="C543" s="1" t="s">
        <v>700</v>
      </c>
      <c r="D543" s="1" t="s">
        <v>818</v>
      </c>
      <c r="E543" s="1" t="s">
        <v>819</v>
      </c>
      <c r="F543" s="1" t="s">
        <v>849</v>
      </c>
      <c r="G543" s="1" t="s">
        <v>44</v>
      </c>
      <c r="H543" s="228">
        <v>46181</v>
      </c>
      <c r="I543" s="1" t="s">
        <v>1728</v>
      </c>
      <c r="J543" s="1" t="s">
        <v>4061</v>
      </c>
      <c r="K543" s="1" t="s">
        <v>4187</v>
      </c>
      <c r="L543" s="1" t="s">
        <v>713</v>
      </c>
      <c r="M543" s="1" t="s">
        <v>714</v>
      </c>
      <c r="N543" s="1" t="s">
        <v>196</v>
      </c>
      <c r="O543" s="1" t="s">
        <v>196</v>
      </c>
      <c r="P543" s="1" t="s">
        <v>196</v>
      </c>
      <c r="Q543" s="1" t="s">
        <v>196</v>
      </c>
      <c r="R543" s="229">
        <v>0</v>
      </c>
      <c r="S543" s="229">
        <v>0.70833333333333337</v>
      </c>
      <c r="T543" s="1" t="s">
        <v>707</v>
      </c>
      <c r="U543" s="1" t="s">
        <v>196</v>
      </c>
      <c r="V543" s="1" t="s">
        <v>196</v>
      </c>
      <c r="W543" s="1" t="s">
        <v>196</v>
      </c>
      <c r="X543" s="1" t="s">
        <v>196</v>
      </c>
      <c r="Y543" s="1" t="s">
        <v>196</v>
      </c>
      <c r="Z543" s="1" t="s">
        <v>196</v>
      </c>
      <c r="AA543" s="1" t="s">
        <v>707</v>
      </c>
      <c r="AB543" s="1" t="s">
        <v>707</v>
      </c>
      <c r="AC543" s="1" t="s">
        <v>707</v>
      </c>
      <c r="AD543" s="1" t="s">
        <v>707</v>
      </c>
      <c r="AE543" s="1" t="s">
        <v>1571</v>
      </c>
      <c r="AF543" s="1" t="s">
        <v>276</v>
      </c>
      <c r="AG543" s="1" t="s">
        <v>13</v>
      </c>
      <c r="AH543" s="1" t="s">
        <v>172</v>
      </c>
      <c r="AI543" s="1" t="s">
        <v>1572</v>
      </c>
      <c r="AJ543" s="1" t="s">
        <v>276</v>
      </c>
      <c r="AK543" s="1" t="s">
        <v>13</v>
      </c>
      <c r="AL543" s="1" t="s">
        <v>172</v>
      </c>
      <c r="AM543" s="1">
        <v>12000</v>
      </c>
      <c r="AN543" s="1">
        <v>12000</v>
      </c>
      <c r="AO543" s="1">
        <v>3000</v>
      </c>
      <c r="AP543" s="1">
        <v>3000</v>
      </c>
      <c r="AQ543" s="1">
        <v>3000</v>
      </c>
      <c r="AR543" s="228">
        <v>46178</v>
      </c>
      <c r="AS543" s="228">
        <v>46188</v>
      </c>
      <c r="AT543" s="228">
        <v>46181</v>
      </c>
      <c r="AU543" s="228">
        <v>46182</v>
      </c>
      <c r="AV543" s="1" t="s">
        <v>822</v>
      </c>
      <c r="AW543" s="1" t="s">
        <v>196</v>
      </c>
      <c r="AX543" s="1" t="s">
        <v>196</v>
      </c>
      <c r="AY543" s="1" t="s">
        <v>710</v>
      </c>
      <c r="AZ543" s="1" t="s">
        <v>711</v>
      </c>
      <c r="BA543" s="1" t="s">
        <v>196</v>
      </c>
      <c r="BB543" s="228">
        <v>46188</v>
      </c>
      <c r="BC543" s="228">
        <v>46188</v>
      </c>
      <c r="BD543" s="1" t="s">
        <v>712</v>
      </c>
      <c r="BE543" s="228">
        <v>46182</v>
      </c>
      <c r="BF543" s="1" t="s">
        <v>712</v>
      </c>
      <c r="BG543" s="228">
        <v>46182</v>
      </c>
      <c r="BH543" s="1">
        <v>12000</v>
      </c>
      <c r="BI543" s="1">
        <v>12000</v>
      </c>
      <c r="BJ543" s="1" t="s">
        <v>1573</v>
      </c>
      <c r="BK543" s="1" t="s">
        <v>196</v>
      </c>
      <c r="BL543" s="1" t="s">
        <v>196</v>
      </c>
      <c r="BM543" s="1" t="s">
        <v>196</v>
      </c>
      <c r="BN543" s="1" t="s">
        <v>196</v>
      </c>
      <c r="BO543" s="1" t="s">
        <v>196</v>
      </c>
      <c r="BP543" s="1" t="s">
        <v>196</v>
      </c>
      <c r="BQ543" s="1" t="s">
        <v>196</v>
      </c>
      <c r="BR543" s="1" t="s">
        <v>196</v>
      </c>
      <c r="BS543" s="1" t="s">
        <v>196</v>
      </c>
      <c r="BT543" s="1" t="s">
        <v>1571</v>
      </c>
      <c r="BU543" s="1" t="s">
        <v>196</v>
      </c>
      <c r="BV543" s="1" t="s">
        <v>196</v>
      </c>
      <c r="BW543" s="1" t="s">
        <v>196</v>
      </c>
      <c r="BX543" s="1" t="s">
        <v>196</v>
      </c>
      <c r="BY543" s="1" t="s">
        <v>196</v>
      </c>
      <c r="BZ543" s="1" t="s">
        <v>196</v>
      </c>
      <c r="CA543" s="1" t="s">
        <v>196</v>
      </c>
      <c r="CB543" s="1" t="s">
        <v>196</v>
      </c>
      <c r="CC543" s="1" t="s">
        <v>196</v>
      </c>
      <c r="CD543" s="1" t="s">
        <v>1574</v>
      </c>
      <c r="CE543" s="1" t="s">
        <v>196</v>
      </c>
      <c r="CF543" s="1" t="s">
        <v>196</v>
      </c>
      <c r="CG543" s="1" t="s">
        <v>196</v>
      </c>
      <c r="CH543" s="1" t="s">
        <v>196</v>
      </c>
      <c r="CI543" s="1" t="s">
        <v>196</v>
      </c>
      <c r="CJ543" s="1" t="s">
        <v>196</v>
      </c>
      <c r="CK543" s="1" t="s">
        <v>196</v>
      </c>
      <c r="CL543" s="1" t="s">
        <v>196</v>
      </c>
      <c r="CM543" s="1" t="s">
        <v>196</v>
      </c>
      <c r="CN543" s="1" t="s">
        <v>1572</v>
      </c>
      <c r="CO543" s="1" t="s">
        <v>196</v>
      </c>
      <c r="CP543" s="1" t="s">
        <v>196</v>
      </c>
      <c r="CQ543" s="1" t="s">
        <v>196</v>
      </c>
      <c r="CR543" s="1" t="s">
        <v>196</v>
      </c>
      <c r="CS543" s="1" t="s">
        <v>196</v>
      </c>
      <c r="CT543" s="1" t="s">
        <v>196</v>
      </c>
      <c r="CU543" s="1" t="s">
        <v>196</v>
      </c>
      <c r="CV543" s="1" t="s">
        <v>196</v>
      </c>
      <c r="CW543" s="1" t="s">
        <v>196</v>
      </c>
      <c r="CX543" s="1" t="s">
        <v>3221</v>
      </c>
      <c r="CY543" s="1" t="s">
        <v>3222</v>
      </c>
      <c r="CZ543" s="1" t="s">
        <v>3222</v>
      </c>
      <c r="DA543" s="1" t="s">
        <v>3224</v>
      </c>
      <c r="DB543" s="1" t="s">
        <v>3224</v>
      </c>
      <c r="DC543" s="1" t="s">
        <v>707</v>
      </c>
      <c r="DD543" s="1" t="s">
        <v>707</v>
      </c>
      <c r="DE543" s="1" t="s">
        <v>707</v>
      </c>
      <c r="DF543" s="1" t="s">
        <v>713</v>
      </c>
      <c r="DG543" s="1" t="s">
        <v>714</v>
      </c>
    </row>
    <row r="544" spans="1:111">
      <c r="A544" s="232" t="s">
        <v>4537</v>
      </c>
      <c r="B544" s="1" t="s">
        <v>699</v>
      </c>
      <c r="C544" s="1" t="s">
        <v>700</v>
      </c>
      <c r="D544" s="1" t="s">
        <v>869</v>
      </c>
      <c r="E544" s="1" t="s">
        <v>870</v>
      </c>
      <c r="F544" s="1" t="s">
        <v>848</v>
      </c>
      <c r="G544" s="1" t="s">
        <v>284</v>
      </c>
      <c r="H544" s="228">
        <v>46181</v>
      </c>
      <c r="I544" s="1" t="s">
        <v>1694</v>
      </c>
      <c r="J544" s="1" t="s">
        <v>4206</v>
      </c>
      <c r="K544" s="1" t="s">
        <v>4298</v>
      </c>
      <c r="L544" s="1" t="s">
        <v>796</v>
      </c>
      <c r="M544" s="1" t="s">
        <v>797</v>
      </c>
      <c r="N544" s="1" t="s">
        <v>196</v>
      </c>
      <c r="O544" s="1" t="s">
        <v>196</v>
      </c>
      <c r="P544" s="1" t="s">
        <v>196</v>
      </c>
      <c r="Q544" s="1" t="s">
        <v>196</v>
      </c>
      <c r="R544" s="229">
        <v>0</v>
      </c>
      <c r="S544" s="229">
        <v>0.63888888888888884</v>
      </c>
      <c r="T544" s="1" t="s">
        <v>707</v>
      </c>
      <c r="U544" s="1" t="s">
        <v>196</v>
      </c>
      <c r="V544" s="1" t="s">
        <v>196</v>
      </c>
      <c r="W544" s="1" t="s">
        <v>196</v>
      </c>
      <c r="X544" s="1" t="s">
        <v>196</v>
      </c>
      <c r="Y544" s="1" t="s">
        <v>196</v>
      </c>
      <c r="Z544" s="1" t="s">
        <v>196</v>
      </c>
      <c r="AA544" s="1" t="s">
        <v>799</v>
      </c>
      <c r="AB544" s="1" t="s">
        <v>708</v>
      </c>
      <c r="AC544" s="1" t="s">
        <v>4297</v>
      </c>
      <c r="AD544" s="1" t="s">
        <v>4299</v>
      </c>
      <c r="AE544" s="1" t="s">
        <v>858</v>
      </c>
      <c r="AF544" s="1" t="s">
        <v>276</v>
      </c>
      <c r="AG544" s="1" t="s">
        <v>91</v>
      </c>
      <c r="AH544" s="1" t="s">
        <v>14</v>
      </c>
      <c r="AI544" s="1" t="s">
        <v>1252</v>
      </c>
      <c r="AJ544" s="1" t="s">
        <v>276</v>
      </c>
      <c r="AK544" s="1" t="s">
        <v>91</v>
      </c>
      <c r="AL544" s="1" t="s">
        <v>281</v>
      </c>
      <c r="AM544" s="1">
        <v>6400</v>
      </c>
      <c r="AN544" s="1">
        <v>3200</v>
      </c>
      <c r="AO544" s="1">
        <v>3200</v>
      </c>
      <c r="AP544" s="1">
        <v>3200</v>
      </c>
      <c r="AQ544" s="1">
        <v>3200</v>
      </c>
      <c r="AR544" s="228">
        <v>46178</v>
      </c>
      <c r="AS544" s="228">
        <v>46184</v>
      </c>
      <c r="AT544" s="228">
        <v>46181</v>
      </c>
      <c r="AU544" s="228">
        <v>46181</v>
      </c>
      <c r="AV544" s="1" t="s">
        <v>1078</v>
      </c>
      <c r="AW544" s="1" t="s">
        <v>196</v>
      </c>
      <c r="AX544" s="1" t="s">
        <v>196</v>
      </c>
      <c r="AY544" s="1" t="s">
        <v>710</v>
      </c>
      <c r="AZ544" s="1" t="s">
        <v>711</v>
      </c>
      <c r="BA544" s="1" t="s">
        <v>196</v>
      </c>
      <c r="BB544" s="228">
        <v>46184</v>
      </c>
      <c r="BC544" s="228">
        <v>46184</v>
      </c>
      <c r="BD544" s="1" t="s">
        <v>712</v>
      </c>
      <c r="BE544" s="228">
        <v>46181</v>
      </c>
      <c r="BF544" s="1" t="s">
        <v>712</v>
      </c>
      <c r="BG544" s="228">
        <v>46182</v>
      </c>
      <c r="BH544" s="1">
        <v>3200</v>
      </c>
      <c r="BI544" s="1">
        <v>3200</v>
      </c>
      <c r="BJ544" s="1" t="s">
        <v>1057</v>
      </c>
      <c r="BK544" s="1" t="s">
        <v>196</v>
      </c>
      <c r="BL544" s="1" t="s">
        <v>196</v>
      </c>
      <c r="BM544" s="1" t="s">
        <v>196</v>
      </c>
      <c r="BN544" s="1" t="s">
        <v>196</v>
      </c>
      <c r="BO544" s="1" t="s">
        <v>196</v>
      </c>
      <c r="BP544" s="1" t="s">
        <v>196</v>
      </c>
      <c r="BQ544" s="1" t="s">
        <v>196</v>
      </c>
      <c r="BR544" s="1" t="s">
        <v>196</v>
      </c>
      <c r="BS544" s="1" t="s">
        <v>196</v>
      </c>
      <c r="BT544" s="1" t="s">
        <v>858</v>
      </c>
      <c r="BU544" s="1" t="s">
        <v>196</v>
      </c>
      <c r="BV544" s="1" t="s">
        <v>196</v>
      </c>
      <c r="BW544" s="1" t="s">
        <v>196</v>
      </c>
      <c r="BX544" s="1" t="s">
        <v>196</v>
      </c>
      <c r="BY544" s="1" t="s">
        <v>196</v>
      </c>
      <c r="BZ544" s="1" t="s">
        <v>196</v>
      </c>
      <c r="CA544" s="1" t="s">
        <v>196</v>
      </c>
      <c r="CB544" s="1" t="s">
        <v>196</v>
      </c>
      <c r="CC544" s="1" t="s">
        <v>196</v>
      </c>
      <c r="CD544" s="1" t="s">
        <v>1061</v>
      </c>
      <c r="CE544" s="1" t="s">
        <v>196</v>
      </c>
      <c r="CF544" s="1" t="s">
        <v>196</v>
      </c>
      <c r="CG544" s="1" t="s">
        <v>196</v>
      </c>
      <c r="CH544" s="1" t="s">
        <v>196</v>
      </c>
      <c r="CI544" s="1" t="s">
        <v>196</v>
      </c>
      <c r="CJ544" s="1" t="s">
        <v>196</v>
      </c>
      <c r="CK544" s="1" t="s">
        <v>196</v>
      </c>
      <c r="CL544" s="1" t="s">
        <v>196</v>
      </c>
      <c r="CM544" s="1" t="s">
        <v>196</v>
      </c>
      <c r="CN544" s="1" t="s">
        <v>1252</v>
      </c>
      <c r="CO544" s="1" t="s">
        <v>196</v>
      </c>
      <c r="CP544" s="1" t="s">
        <v>196</v>
      </c>
      <c r="CQ544" s="1" t="s">
        <v>196</v>
      </c>
      <c r="CR544" s="1" t="s">
        <v>196</v>
      </c>
      <c r="CS544" s="1" t="s">
        <v>196</v>
      </c>
      <c r="CT544" s="1" t="s">
        <v>196</v>
      </c>
      <c r="CU544" s="1" t="s">
        <v>196</v>
      </c>
      <c r="CV544" s="1" t="s">
        <v>196</v>
      </c>
      <c r="CW544" s="1" t="s">
        <v>196</v>
      </c>
      <c r="CX544" s="1" t="s">
        <v>3221</v>
      </c>
      <c r="CY544" s="1" t="s">
        <v>3222</v>
      </c>
      <c r="CZ544" s="1" t="s">
        <v>3222</v>
      </c>
      <c r="DA544" s="1" t="s">
        <v>3225</v>
      </c>
      <c r="DB544" s="1" t="s">
        <v>3234</v>
      </c>
      <c r="DC544" s="1" t="s">
        <v>708</v>
      </c>
      <c r="DD544" s="1" t="s">
        <v>799</v>
      </c>
      <c r="DE544" s="1" t="s">
        <v>707</v>
      </c>
      <c r="DF544" s="1" t="s">
        <v>796</v>
      </c>
      <c r="DG544" s="1" t="s">
        <v>797</v>
      </c>
    </row>
    <row r="545" spans="1:111">
      <c r="A545" s="232" t="s">
        <v>4537</v>
      </c>
      <c r="B545" s="1" t="s">
        <v>699</v>
      </c>
      <c r="C545" s="1" t="s">
        <v>700</v>
      </c>
      <c r="D545" s="1" t="s">
        <v>869</v>
      </c>
      <c r="E545" s="1" t="s">
        <v>870</v>
      </c>
      <c r="F545" s="1" t="s">
        <v>848</v>
      </c>
      <c r="G545" s="1" t="s">
        <v>284</v>
      </c>
      <c r="H545" s="228">
        <v>46181</v>
      </c>
      <c r="I545" s="1" t="s">
        <v>1692</v>
      </c>
      <c r="J545" s="1" t="s">
        <v>4210</v>
      </c>
      <c r="K545" s="1" t="s">
        <v>4300</v>
      </c>
      <c r="L545" s="1" t="s">
        <v>796</v>
      </c>
      <c r="M545" s="1" t="s">
        <v>797</v>
      </c>
      <c r="N545" s="1" t="s">
        <v>196</v>
      </c>
      <c r="O545" s="1" t="s">
        <v>196</v>
      </c>
      <c r="P545" s="1" t="s">
        <v>196</v>
      </c>
      <c r="Q545" s="1" t="s">
        <v>196</v>
      </c>
      <c r="R545" s="229">
        <v>0</v>
      </c>
      <c r="S545" s="229">
        <v>0.71458333333333335</v>
      </c>
      <c r="T545" s="1" t="s">
        <v>903</v>
      </c>
      <c r="U545" s="1" t="s">
        <v>796</v>
      </c>
      <c r="V545" s="1" t="s">
        <v>797</v>
      </c>
      <c r="W545" s="1" t="s">
        <v>196</v>
      </c>
      <c r="X545" s="1" t="s">
        <v>196</v>
      </c>
      <c r="Y545" s="1" t="s">
        <v>196</v>
      </c>
      <c r="Z545" s="1" t="s">
        <v>196</v>
      </c>
      <c r="AA545" s="1" t="s">
        <v>707</v>
      </c>
      <c r="AB545" s="1" t="s">
        <v>707</v>
      </c>
      <c r="AC545" s="1" t="s">
        <v>2034</v>
      </c>
      <c r="AD545" s="1" t="s">
        <v>4301</v>
      </c>
      <c r="AE545" s="1" t="s">
        <v>196</v>
      </c>
      <c r="AF545" s="1" t="s">
        <v>196</v>
      </c>
      <c r="AG545" s="1" t="s">
        <v>196</v>
      </c>
      <c r="AH545" s="1" t="s">
        <v>196</v>
      </c>
      <c r="AI545" s="1" t="s">
        <v>1213</v>
      </c>
      <c r="AJ545" s="1" t="s">
        <v>276</v>
      </c>
      <c r="AK545" s="1" t="s">
        <v>88</v>
      </c>
      <c r="AL545" s="1" t="s">
        <v>281</v>
      </c>
      <c r="AM545" s="1">
        <v>3200</v>
      </c>
      <c r="AN545" s="1">
        <v>1600</v>
      </c>
      <c r="AO545" s="1">
        <v>1600</v>
      </c>
      <c r="AP545" s="1">
        <v>1600</v>
      </c>
      <c r="AQ545" s="1">
        <v>1600</v>
      </c>
      <c r="AR545" s="228">
        <v>46178</v>
      </c>
      <c r="AS545" s="228">
        <v>46184</v>
      </c>
      <c r="AT545" s="228">
        <v>46181</v>
      </c>
      <c r="AU545" s="228">
        <v>46181</v>
      </c>
      <c r="AV545" s="1" t="s">
        <v>1078</v>
      </c>
      <c r="AW545" s="1" t="s">
        <v>196</v>
      </c>
      <c r="AX545" s="1" t="s">
        <v>196</v>
      </c>
      <c r="AY545" s="1" t="s">
        <v>710</v>
      </c>
      <c r="AZ545" s="1" t="s">
        <v>711</v>
      </c>
      <c r="BA545" s="1" t="s">
        <v>196</v>
      </c>
      <c r="BB545" s="228">
        <v>46184</v>
      </c>
      <c r="BC545" s="228">
        <v>46184</v>
      </c>
      <c r="BD545" s="1" t="s">
        <v>712</v>
      </c>
      <c r="BE545" s="228">
        <v>46181</v>
      </c>
      <c r="BF545" s="1" t="s">
        <v>712</v>
      </c>
      <c r="BG545" s="228">
        <v>46182</v>
      </c>
      <c r="BH545" s="1">
        <v>1600</v>
      </c>
      <c r="BI545" s="1">
        <v>1600</v>
      </c>
      <c r="BJ545" s="1" t="s">
        <v>859</v>
      </c>
      <c r="BK545" s="1" t="s">
        <v>860</v>
      </c>
      <c r="BL545" s="1" t="s">
        <v>196</v>
      </c>
      <c r="BM545" s="1" t="s">
        <v>196</v>
      </c>
      <c r="BN545" s="1" t="s">
        <v>196</v>
      </c>
      <c r="BO545" s="1" t="s">
        <v>196</v>
      </c>
      <c r="BP545" s="1" t="s">
        <v>196</v>
      </c>
      <c r="BQ545" s="1" t="s">
        <v>196</v>
      </c>
      <c r="BR545" s="1" t="s">
        <v>196</v>
      </c>
      <c r="BS545" s="1" t="s">
        <v>196</v>
      </c>
      <c r="BT545" s="1" t="s">
        <v>861</v>
      </c>
      <c r="BU545" s="1" t="s">
        <v>862</v>
      </c>
      <c r="BV545" s="1" t="s">
        <v>196</v>
      </c>
      <c r="BW545" s="1" t="s">
        <v>196</v>
      </c>
      <c r="BX545" s="1" t="s">
        <v>196</v>
      </c>
      <c r="BY545" s="1" t="s">
        <v>196</v>
      </c>
      <c r="BZ545" s="1" t="s">
        <v>196</v>
      </c>
      <c r="CA545" s="1" t="s">
        <v>196</v>
      </c>
      <c r="CB545" s="1" t="s">
        <v>196</v>
      </c>
      <c r="CC545" s="1" t="s">
        <v>196</v>
      </c>
      <c r="CD545" s="1" t="s">
        <v>827</v>
      </c>
      <c r="CE545" s="1" t="s">
        <v>196</v>
      </c>
      <c r="CF545" s="1" t="s">
        <v>196</v>
      </c>
      <c r="CG545" s="1" t="s">
        <v>196</v>
      </c>
      <c r="CH545" s="1" t="s">
        <v>196</v>
      </c>
      <c r="CI545" s="1" t="s">
        <v>196</v>
      </c>
      <c r="CJ545" s="1" t="s">
        <v>196</v>
      </c>
      <c r="CK545" s="1" t="s">
        <v>196</v>
      </c>
      <c r="CL545" s="1" t="s">
        <v>196</v>
      </c>
      <c r="CM545" s="1" t="s">
        <v>196</v>
      </c>
      <c r="CN545" s="1" t="s">
        <v>1213</v>
      </c>
      <c r="CO545" s="1" t="s">
        <v>196</v>
      </c>
      <c r="CP545" s="1" t="s">
        <v>196</v>
      </c>
      <c r="CQ545" s="1" t="s">
        <v>196</v>
      </c>
      <c r="CR545" s="1" t="s">
        <v>196</v>
      </c>
      <c r="CS545" s="1" t="s">
        <v>196</v>
      </c>
      <c r="CT545" s="1" t="s">
        <v>196</v>
      </c>
      <c r="CU545" s="1" t="s">
        <v>196</v>
      </c>
      <c r="CV545" s="1" t="s">
        <v>196</v>
      </c>
      <c r="CW545" s="1" t="s">
        <v>196</v>
      </c>
      <c r="CX545" s="1" t="s">
        <v>3221</v>
      </c>
      <c r="CY545" s="1" t="s">
        <v>3222</v>
      </c>
      <c r="CZ545" s="1" t="s">
        <v>3222</v>
      </c>
      <c r="DA545" s="1" t="s">
        <v>3234</v>
      </c>
      <c r="DB545" s="1" t="s">
        <v>4302</v>
      </c>
      <c r="DC545" s="1" t="s">
        <v>707</v>
      </c>
      <c r="DD545" s="1" t="s">
        <v>707</v>
      </c>
      <c r="DE545" s="1" t="s">
        <v>903</v>
      </c>
      <c r="DF545" s="1" t="s">
        <v>796</v>
      </c>
      <c r="DG545" s="1" t="s">
        <v>797</v>
      </c>
    </row>
    <row r="546" spans="1:111">
      <c r="A546" s="232" t="s">
        <v>4537</v>
      </c>
      <c r="B546" s="1" t="s">
        <v>699</v>
      </c>
      <c r="C546" s="1" t="s">
        <v>700</v>
      </c>
      <c r="D546" s="1" t="s">
        <v>869</v>
      </c>
      <c r="E546" s="1" t="s">
        <v>870</v>
      </c>
      <c r="F546" s="1" t="s">
        <v>848</v>
      </c>
      <c r="G546" s="1" t="s">
        <v>284</v>
      </c>
      <c r="H546" s="228">
        <v>46181</v>
      </c>
      <c r="I546" s="1" t="s">
        <v>1691</v>
      </c>
      <c r="J546" s="1" t="s">
        <v>4214</v>
      </c>
      <c r="K546" s="1" t="s">
        <v>4303</v>
      </c>
      <c r="L546" s="1" t="s">
        <v>796</v>
      </c>
      <c r="M546" s="1" t="s">
        <v>797</v>
      </c>
      <c r="N546" s="1" t="s">
        <v>196</v>
      </c>
      <c r="O546" s="1" t="s">
        <v>196</v>
      </c>
      <c r="P546" s="1" t="s">
        <v>196</v>
      </c>
      <c r="Q546" s="1" t="s">
        <v>196</v>
      </c>
      <c r="R546" s="229">
        <v>0</v>
      </c>
      <c r="S546" s="229">
        <v>0.75</v>
      </c>
      <c r="T546" s="1" t="s">
        <v>3824</v>
      </c>
      <c r="U546" s="1" t="s">
        <v>796</v>
      </c>
      <c r="V546" s="1" t="s">
        <v>797</v>
      </c>
      <c r="W546" s="1" t="s">
        <v>196</v>
      </c>
      <c r="X546" s="1" t="s">
        <v>196</v>
      </c>
      <c r="Y546" s="1" t="s">
        <v>196</v>
      </c>
      <c r="Z546" s="1" t="s">
        <v>196</v>
      </c>
      <c r="AA546" s="1" t="s">
        <v>744</v>
      </c>
      <c r="AB546" s="1" t="s">
        <v>707</v>
      </c>
      <c r="AC546" s="1" t="s">
        <v>3824</v>
      </c>
      <c r="AD546" s="1" t="s">
        <v>832</v>
      </c>
      <c r="AE546" s="1" t="s">
        <v>1080</v>
      </c>
      <c r="AF546" s="1" t="s">
        <v>276</v>
      </c>
      <c r="AG546" s="1" t="s">
        <v>91</v>
      </c>
      <c r="AH546" s="1" t="s">
        <v>14</v>
      </c>
      <c r="AI546" s="1" t="s">
        <v>1253</v>
      </c>
      <c r="AJ546" s="1" t="s">
        <v>276</v>
      </c>
      <c r="AK546" s="1" t="s">
        <v>91</v>
      </c>
      <c r="AL546" s="1" t="s">
        <v>281</v>
      </c>
      <c r="AM546" s="1">
        <v>1200</v>
      </c>
      <c r="AN546" s="1">
        <v>600</v>
      </c>
      <c r="AO546" s="1">
        <v>600</v>
      </c>
      <c r="AP546" s="1">
        <v>600</v>
      </c>
      <c r="AQ546" s="1">
        <v>600</v>
      </c>
      <c r="AR546" s="228">
        <v>46178</v>
      </c>
      <c r="AS546" s="228">
        <v>46184</v>
      </c>
      <c r="AT546" s="228">
        <v>46181</v>
      </c>
      <c r="AU546" s="228">
        <v>46181</v>
      </c>
      <c r="AV546" s="1" t="s">
        <v>1078</v>
      </c>
      <c r="AW546" s="1" t="s">
        <v>196</v>
      </c>
      <c r="AX546" s="1" t="s">
        <v>196</v>
      </c>
      <c r="AY546" s="1" t="s">
        <v>710</v>
      </c>
      <c r="AZ546" s="1" t="s">
        <v>711</v>
      </c>
      <c r="BA546" s="1" t="s">
        <v>196</v>
      </c>
      <c r="BB546" s="228">
        <v>46184</v>
      </c>
      <c r="BC546" s="228">
        <v>46184</v>
      </c>
      <c r="BD546" s="1" t="s">
        <v>712</v>
      </c>
      <c r="BE546" s="228">
        <v>46181</v>
      </c>
      <c r="BF546" s="1" t="s">
        <v>712</v>
      </c>
      <c r="BG546" s="228">
        <v>46182</v>
      </c>
      <c r="BH546" s="1">
        <v>600</v>
      </c>
      <c r="BI546" s="1">
        <v>600</v>
      </c>
      <c r="BJ546" s="1" t="s">
        <v>1082</v>
      </c>
      <c r="BK546" s="1" t="s">
        <v>196</v>
      </c>
      <c r="BL546" s="1" t="s">
        <v>196</v>
      </c>
      <c r="BM546" s="1" t="s">
        <v>196</v>
      </c>
      <c r="BN546" s="1" t="s">
        <v>196</v>
      </c>
      <c r="BO546" s="1" t="s">
        <v>196</v>
      </c>
      <c r="BP546" s="1" t="s">
        <v>196</v>
      </c>
      <c r="BQ546" s="1" t="s">
        <v>196</v>
      </c>
      <c r="BR546" s="1" t="s">
        <v>196</v>
      </c>
      <c r="BS546" s="1" t="s">
        <v>196</v>
      </c>
      <c r="BT546" s="1" t="s">
        <v>1080</v>
      </c>
      <c r="BU546" s="1" t="s">
        <v>196</v>
      </c>
      <c r="BV546" s="1" t="s">
        <v>196</v>
      </c>
      <c r="BW546" s="1" t="s">
        <v>196</v>
      </c>
      <c r="BX546" s="1" t="s">
        <v>196</v>
      </c>
      <c r="BY546" s="1" t="s">
        <v>196</v>
      </c>
      <c r="BZ546" s="1" t="s">
        <v>196</v>
      </c>
      <c r="CA546" s="1" t="s">
        <v>196</v>
      </c>
      <c r="CB546" s="1" t="s">
        <v>196</v>
      </c>
      <c r="CC546" s="1" t="s">
        <v>196</v>
      </c>
      <c r="CD546" s="1" t="s">
        <v>1083</v>
      </c>
      <c r="CE546" s="1" t="s">
        <v>196</v>
      </c>
      <c r="CF546" s="1" t="s">
        <v>196</v>
      </c>
      <c r="CG546" s="1" t="s">
        <v>196</v>
      </c>
      <c r="CH546" s="1" t="s">
        <v>196</v>
      </c>
      <c r="CI546" s="1" t="s">
        <v>196</v>
      </c>
      <c r="CJ546" s="1" t="s">
        <v>196</v>
      </c>
      <c r="CK546" s="1" t="s">
        <v>196</v>
      </c>
      <c r="CL546" s="1" t="s">
        <v>196</v>
      </c>
      <c r="CM546" s="1" t="s">
        <v>196</v>
      </c>
      <c r="CN546" s="1" t="s">
        <v>1253</v>
      </c>
      <c r="CO546" s="1" t="s">
        <v>196</v>
      </c>
      <c r="CP546" s="1" t="s">
        <v>196</v>
      </c>
      <c r="CQ546" s="1" t="s">
        <v>196</v>
      </c>
      <c r="CR546" s="1" t="s">
        <v>196</v>
      </c>
      <c r="CS546" s="1" t="s">
        <v>196</v>
      </c>
      <c r="CT546" s="1" t="s">
        <v>196</v>
      </c>
      <c r="CU546" s="1" t="s">
        <v>196</v>
      </c>
      <c r="CV546" s="1" t="s">
        <v>196</v>
      </c>
      <c r="CW546" s="1" t="s">
        <v>196</v>
      </c>
      <c r="CX546" s="1" t="s">
        <v>3221</v>
      </c>
      <c r="CY546" s="1" t="s">
        <v>3222</v>
      </c>
      <c r="CZ546" s="1" t="s">
        <v>3222</v>
      </c>
      <c r="DA546" s="1" t="s">
        <v>4302</v>
      </c>
      <c r="DB546" s="1" t="s">
        <v>3237</v>
      </c>
      <c r="DC546" s="1" t="s">
        <v>707</v>
      </c>
      <c r="DD546" s="1" t="s">
        <v>744</v>
      </c>
      <c r="DE546" s="1" t="s">
        <v>3824</v>
      </c>
      <c r="DF546" s="1" t="s">
        <v>796</v>
      </c>
      <c r="DG546" s="1" t="s">
        <v>797</v>
      </c>
    </row>
    <row r="547" spans="1:111">
      <c r="A547" s="232" t="s">
        <v>4537</v>
      </c>
      <c r="B547" s="1" t="s">
        <v>699</v>
      </c>
      <c r="C547" s="1" t="s">
        <v>700</v>
      </c>
      <c r="D547" s="1" t="s">
        <v>701</v>
      </c>
      <c r="E547" s="1" t="s">
        <v>702</v>
      </c>
      <c r="F547" s="1" t="s">
        <v>703</v>
      </c>
      <c r="G547" s="1" t="s">
        <v>704</v>
      </c>
      <c r="H547" s="228">
        <v>46178</v>
      </c>
      <c r="I547" s="1" t="s">
        <v>980</v>
      </c>
      <c r="J547" s="1" t="s">
        <v>3819</v>
      </c>
      <c r="K547" s="1" t="s">
        <v>3820</v>
      </c>
      <c r="L547" s="1" t="s">
        <v>716</v>
      </c>
      <c r="M547" s="1" t="s">
        <v>717</v>
      </c>
      <c r="N547" s="1" t="s">
        <v>705</v>
      </c>
      <c r="O547" s="1" t="s">
        <v>706</v>
      </c>
      <c r="P547" s="1" t="s">
        <v>196</v>
      </c>
      <c r="Q547" s="1" t="s">
        <v>196</v>
      </c>
      <c r="R547" s="229">
        <v>0</v>
      </c>
      <c r="S547" s="229">
        <v>0.66597222222222219</v>
      </c>
      <c r="T547" s="1" t="s">
        <v>707</v>
      </c>
      <c r="U547" s="1" t="s">
        <v>196</v>
      </c>
      <c r="V547" s="1" t="s">
        <v>196</v>
      </c>
      <c r="W547" s="1" t="s">
        <v>196</v>
      </c>
      <c r="X547" s="1" t="s">
        <v>196</v>
      </c>
      <c r="Y547" s="1" t="s">
        <v>196</v>
      </c>
      <c r="Z547" s="1" t="s">
        <v>196</v>
      </c>
      <c r="AA547" s="1" t="s">
        <v>744</v>
      </c>
      <c r="AB547" s="1" t="s">
        <v>707</v>
      </c>
      <c r="AC547" s="1" t="s">
        <v>744</v>
      </c>
      <c r="AD547" s="1" t="s">
        <v>751</v>
      </c>
      <c r="AE547" s="1" t="s">
        <v>1932</v>
      </c>
      <c r="AF547" s="1" t="s">
        <v>276</v>
      </c>
      <c r="AG547" s="1" t="s">
        <v>196</v>
      </c>
      <c r="AH547" s="1" t="s">
        <v>14</v>
      </c>
      <c r="AI547" s="1" t="s">
        <v>847</v>
      </c>
      <c r="AJ547" s="1" t="s">
        <v>276</v>
      </c>
      <c r="AK547" s="1" t="s">
        <v>196</v>
      </c>
      <c r="AL547" s="1" t="s">
        <v>14</v>
      </c>
      <c r="AM547" s="1">
        <v>400</v>
      </c>
      <c r="AN547" s="1">
        <v>200</v>
      </c>
      <c r="AO547" s="1">
        <v>200</v>
      </c>
      <c r="AP547" s="1">
        <v>200</v>
      </c>
      <c r="AQ547" s="1">
        <v>400</v>
      </c>
      <c r="AR547" s="228">
        <v>46178</v>
      </c>
      <c r="AS547" s="228">
        <v>46190</v>
      </c>
      <c r="AT547" s="228">
        <v>46178</v>
      </c>
      <c r="AU547" s="228">
        <v>46178</v>
      </c>
      <c r="AV547" s="1" t="s">
        <v>704</v>
      </c>
      <c r="AW547" s="1" t="s">
        <v>196</v>
      </c>
      <c r="AX547" s="1" t="s">
        <v>196</v>
      </c>
      <c r="AY547" s="1" t="s">
        <v>710</v>
      </c>
      <c r="AZ547" s="1" t="s">
        <v>711</v>
      </c>
      <c r="BA547" s="1" t="s">
        <v>196</v>
      </c>
      <c r="BB547" s="228">
        <v>46190</v>
      </c>
      <c r="BC547" s="228">
        <v>46190</v>
      </c>
      <c r="BD547" s="1" t="s">
        <v>712</v>
      </c>
      <c r="BE547" s="228">
        <v>46178</v>
      </c>
      <c r="BF547" s="1" t="s">
        <v>712</v>
      </c>
      <c r="BG547" s="228">
        <v>46178</v>
      </c>
      <c r="BH547" s="1">
        <v>200</v>
      </c>
      <c r="BI547" s="1">
        <v>400</v>
      </c>
      <c r="BJ547" s="1" t="s">
        <v>1933</v>
      </c>
      <c r="BK547" s="1" t="s">
        <v>196</v>
      </c>
      <c r="BL547" s="1" t="s">
        <v>196</v>
      </c>
      <c r="BM547" s="1" t="s">
        <v>196</v>
      </c>
      <c r="BN547" s="1" t="s">
        <v>196</v>
      </c>
      <c r="BO547" s="1" t="s">
        <v>196</v>
      </c>
      <c r="BP547" s="1" t="s">
        <v>196</v>
      </c>
      <c r="BQ547" s="1" t="s">
        <v>196</v>
      </c>
      <c r="BR547" s="1" t="s">
        <v>196</v>
      </c>
      <c r="BS547" s="1" t="s">
        <v>196</v>
      </c>
      <c r="BT547" s="1" t="s">
        <v>1932</v>
      </c>
      <c r="BU547" s="1" t="s">
        <v>196</v>
      </c>
      <c r="BV547" s="1" t="s">
        <v>196</v>
      </c>
      <c r="BW547" s="1" t="s">
        <v>196</v>
      </c>
      <c r="BX547" s="1" t="s">
        <v>196</v>
      </c>
      <c r="BY547" s="1" t="s">
        <v>196</v>
      </c>
      <c r="BZ547" s="1" t="s">
        <v>196</v>
      </c>
      <c r="CA547" s="1" t="s">
        <v>196</v>
      </c>
      <c r="CB547" s="1" t="s">
        <v>196</v>
      </c>
      <c r="CC547" s="1" t="s">
        <v>196</v>
      </c>
      <c r="CD547" s="1" t="s">
        <v>846</v>
      </c>
      <c r="CE547" s="1" t="s">
        <v>196</v>
      </c>
      <c r="CF547" s="1" t="s">
        <v>196</v>
      </c>
      <c r="CG547" s="1" t="s">
        <v>196</v>
      </c>
      <c r="CH547" s="1" t="s">
        <v>196</v>
      </c>
      <c r="CI547" s="1" t="s">
        <v>196</v>
      </c>
      <c r="CJ547" s="1" t="s">
        <v>196</v>
      </c>
      <c r="CK547" s="1" t="s">
        <v>196</v>
      </c>
      <c r="CL547" s="1" t="s">
        <v>196</v>
      </c>
      <c r="CM547" s="1" t="s">
        <v>196</v>
      </c>
      <c r="CN547" s="1" t="s">
        <v>847</v>
      </c>
      <c r="CO547" s="1" t="s">
        <v>196</v>
      </c>
      <c r="CP547" s="1" t="s">
        <v>196</v>
      </c>
      <c r="CQ547" s="1" t="s">
        <v>196</v>
      </c>
      <c r="CR547" s="1" t="s">
        <v>196</v>
      </c>
      <c r="CS547" s="1" t="s">
        <v>196</v>
      </c>
      <c r="CT547" s="1" t="s">
        <v>196</v>
      </c>
      <c r="CU547" s="1" t="s">
        <v>196</v>
      </c>
      <c r="CV547" s="1" t="s">
        <v>196</v>
      </c>
      <c r="CW547" s="1" t="s">
        <v>196</v>
      </c>
      <c r="CX547" s="1" t="s">
        <v>3221</v>
      </c>
      <c r="CY547" s="1" t="s">
        <v>3222</v>
      </c>
      <c r="CZ547" s="1" t="s">
        <v>3222</v>
      </c>
      <c r="DA547" s="1" t="s">
        <v>3232</v>
      </c>
      <c r="DB547" s="1" t="s">
        <v>3821</v>
      </c>
      <c r="DC547" s="1" t="s">
        <v>707</v>
      </c>
      <c r="DD547" s="1" t="s">
        <v>744</v>
      </c>
      <c r="DE547" s="1" t="s">
        <v>707</v>
      </c>
      <c r="DF547" s="1" t="s">
        <v>705</v>
      </c>
      <c r="DG547" s="1" t="s">
        <v>706</v>
      </c>
    </row>
    <row r="548" spans="1:111">
      <c r="A548" s="232" t="s">
        <v>4537</v>
      </c>
      <c r="B548" s="1" t="s">
        <v>699</v>
      </c>
      <c r="C548" s="1" t="s">
        <v>700</v>
      </c>
      <c r="D548" s="1" t="s">
        <v>701</v>
      </c>
      <c r="E548" s="1" t="s">
        <v>702</v>
      </c>
      <c r="F548" s="1" t="s">
        <v>703</v>
      </c>
      <c r="G548" s="1" t="s">
        <v>704</v>
      </c>
      <c r="H548" s="228">
        <v>46178</v>
      </c>
      <c r="I548" s="1" t="s">
        <v>978</v>
      </c>
      <c r="J548" s="1" t="s">
        <v>3822</v>
      </c>
      <c r="K548" s="1" t="s">
        <v>3823</v>
      </c>
      <c r="L548" s="1" t="s">
        <v>716</v>
      </c>
      <c r="M548" s="1" t="s">
        <v>717</v>
      </c>
      <c r="N548" s="1" t="s">
        <v>705</v>
      </c>
      <c r="O548" s="1" t="s">
        <v>706</v>
      </c>
      <c r="P548" s="1" t="s">
        <v>196</v>
      </c>
      <c r="Q548" s="1" t="s">
        <v>196</v>
      </c>
      <c r="R548" s="229">
        <v>0</v>
      </c>
      <c r="S548" s="229">
        <v>0.70138888888888884</v>
      </c>
      <c r="T548" s="1" t="s">
        <v>707</v>
      </c>
      <c r="U548" s="1" t="s">
        <v>196</v>
      </c>
      <c r="V548" s="1" t="s">
        <v>196</v>
      </c>
      <c r="W548" s="1" t="s">
        <v>196</v>
      </c>
      <c r="X548" s="1" t="s">
        <v>196</v>
      </c>
      <c r="Y548" s="1" t="s">
        <v>196</v>
      </c>
      <c r="Z548" s="1" t="s">
        <v>196</v>
      </c>
      <c r="AA548" s="1" t="s">
        <v>751</v>
      </c>
      <c r="AB548" s="1" t="s">
        <v>707</v>
      </c>
      <c r="AC548" s="1" t="s">
        <v>3824</v>
      </c>
      <c r="AD548" s="1" t="s">
        <v>3825</v>
      </c>
      <c r="AE548" s="1" t="s">
        <v>3826</v>
      </c>
      <c r="AF548" s="1" t="s">
        <v>276</v>
      </c>
      <c r="AG548" s="1" t="s">
        <v>196</v>
      </c>
      <c r="AH548" s="1" t="s">
        <v>14</v>
      </c>
      <c r="AI548" s="1" t="s">
        <v>3827</v>
      </c>
      <c r="AJ548" s="1" t="s">
        <v>276</v>
      </c>
      <c r="AK548" s="1" t="s">
        <v>196</v>
      </c>
      <c r="AL548" s="1" t="s">
        <v>14</v>
      </c>
      <c r="AM548" s="1">
        <v>1600</v>
      </c>
      <c r="AN548" s="1">
        <v>800</v>
      </c>
      <c r="AO548" s="1">
        <v>800</v>
      </c>
      <c r="AP548" s="1">
        <v>800</v>
      </c>
      <c r="AQ548" s="1">
        <v>1600</v>
      </c>
      <c r="AR548" s="228">
        <v>46178</v>
      </c>
      <c r="AS548" s="228">
        <v>46183</v>
      </c>
      <c r="AT548" s="228">
        <v>46178</v>
      </c>
      <c r="AU548" s="228">
        <v>46178</v>
      </c>
      <c r="AV548" s="1" t="s">
        <v>704</v>
      </c>
      <c r="AW548" s="1" t="s">
        <v>196</v>
      </c>
      <c r="AX548" s="1" t="s">
        <v>196</v>
      </c>
      <c r="AY548" s="1" t="s">
        <v>710</v>
      </c>
      <c r="AZ548" s="1" t="s">
        <v>711</v>
      </c>
      <c r="BA548" s="1" t="s">
        <v>196</v>
      </c>
      <c r="BB548" s="228">
        <v>46183</v>
      </c>
      <c r="BC548" s="228">
        <v>46183</v>
      </c>
      <c r="BD548" s="1" t="s">
        <v>712</v>
      </c>
      <c r="BE548" s="228">
        <v>46178</v>
      </c>
      <c r="BF548" s="1" t="s">
        <v>712</v>
      </c>
      <c r="BG548" s="228">
        <v>46178</v>
      </c>
      <c r="BH548" s="1">
        <v>800</v>
      </c>
      <c r="BI548" s="1">
        <v>1600</v>
      </c>
      <c r="BJ548" s="1" t="s">
        <v>728</v>
      </c>
      <c r="BK548" s="1" t="s">
        <v>196</v>
      </c>
      <c r="BL548" s="1" t="s">
        <v>196</v>
      </c>
      <c r="BM548" s="1" t="s">
        <v>196</v>
      </c>
      <c r="BN548" s="1" t="s">
        <v>196</v>
      </c>
      <c r="BO548" s="1" t="s">
        <v>196</v>
      </c>
      <c r="BP548" s="1" t="s">
        <v>196</v>
      </c>
      <c r="BQ548" s="1" t="s">
        <v>196</v>
      </c>
      <c r="BR548" s="1" t="s">
        <v>196</v>
      </c>
      <c r="BS548" s="1" t="s">
        <v>196</v>
      </c>
      <c r="BT548" s="1" t="s">
        <v>3826</v>
      </c>
      <c r="BU548" s="1" t="s">
        <v>196</v>
      </c>
      <c r="BV548" s="1" t="s">
        <v>196</v>
      </c>
      <c r="BW548" s="1" t="s">
        <v>196</v>
      </c>
      <c r="BX548" s="1" t="s">
        <v>196</v>
      </c>
      <c r="BY548" s="1" t="s">
        <v>196</v>
      </c>
      <c r="BZ548" s="1" t="s">
        <v>196</v>
      </c>
      <c r="CA548" s="1" t="s">
        <v>196</v>
      </c>
      <c r="CB548" s="1" t="s">
        <v>196</v>
      </c>
      <c r="CC548" s="1" t="s">
        <v>196</v>
      </c>
      <c r="CD548" s="1" t="s">
        <v>729</v>
      </c>
      <c r="CE548" s="1" t="s">
        <v>196</v>
      </c>
      <c r="CF548" s="1" t="s">
        <v>196</v>
      </c>
      <c r="CG548" s="1" t="s">
        <v>196</v>
      </c>
      <c r="CH548" s="1" t="s">
        <v>196</v>
      </c>
      <c r="CI548" s="1" t="s">
        <v>196</v>
      </c>
      <c r="CJ548" s="1" t="s">
        <v>196</v>
      </c>
      <c r="CK548" s="1" t="s">
        <v>196</v>
      </c>
      <c r="CL548" s="1" t="s">
        <v>196</v>
      </c>
      <c r="CM548" s="1" t="s">
        <v>196</v>
      </c>
      <c r="CN548" s="1" t="s">
        <v>3827</v>
      </c>
      <c r="CO548" s="1" t="s">
        <v>196</v>
      </c>
      <c r="CP548" s="1" t="s">
        <v>196</v>
      </c>
      <c r="CQ548" s="1" t="s">
        <v>196</v>
      </c>
      <c r="CR548" s="1" t="s">
        <v>196</v>
      </c>
      <c r="CS548" s="1" t="s">
        <v>196</v>
      </c>
      <c r="CT548" s="1" t="s">
        <v>196</v>
      </c>
      <c r="CU548" s="1" t="s">
        <v>196</v>
      </c>
      <c r="CV548" s="1" t="s">
        <v>196</v>
      </c>
      <c r="CW548" s="1" t="s">
        <v>196</v>
      </c>
      <c r="CX548" s="1" t="s">
        <v>3221</v>
      </c>
      <c r="CY548" s="1" t="s">
        <v>3222</v>
      </c>
      <c r="CZ548" s="1" t="s">
        <v>3222</v>
      </c>
      <c r="DA548" s="1" t="s">
        <v>3821</v>
      </c>
      <c r="DB548" s="1" t="s">
        <v>3801</v>
      </c>
      <c r="DC548" s="1" t="s">
        <v>707</v>
      </c>
      <c r="DD548" s="1" t="s">
        <v>751</v>
      </c>
      <c r="DE548" s="1" t="s">
        <v>707</v>
      </c>
      <c r="DF548" s="1" t="s">
        <v>705</v>
      </c>
      <c r="DG548" s="1" t="s">
        <v>706</v>
      </c>
    </row>
    <row r="549" spans="1:111">
      <c r="A549" s="232" t="s">
        <v>4537</v>
      </c>
      <c r="B549" s="1" t="s">
        <v>699</v>
      </c>
      <c r="C549" s="1" t="s">
        <v>700</v>
      </c>
      <c r="D549" s="1" t="s">
        <v>701</v>
      </c>
      <c r="E549" s="1" t="s">
        <v>702</v>
      </c>
      <c r="F549" s="1" t="s">
        <v>703</v>
      </c>
      <c r="G549" s="1" t="s">
        <v>704</v>
      </c>
      <c r="H549" s="228">
        <v>46178</v>
      </c>
      <c r="I549" s="1" t="s">
        <v>1792</v>
      </c>
      <c r="J549" s="1" t="s">
        <v>3828</v>
      </c>
      <c r="K549" s="1" t="s">
        <v>3829</v>
      </c>
      <c r="L549" s="1" t="s">
        <v>716</v>
      </c>
      <c r="M549" s="1" t="s">
        <v>717</v>
      </c>
      <c r="N549" s="1" t="s">
        <v>705</v>
      </c>
      <c r="O549" s="1" t="s">
        <v>706</v>
      </c>
      <c r="P549" s="1" t="s">
        <v>196</v>
      </c>
      <c r="Q549" s="1" t="s">
        <v>196</v>
      </c>
      <c r="R549" s="229">
        <v>0</v>
      </c>
      <c r="S549" s="229">
        <v>0.65902777777777777</v>
      </c>
      <c r="T549" s="1" t="s">
        <v>707</v>
      </c>
      <c r="U549" s="1" t="s">
        <v>196</v>
      </c>
      <c r="V549" s="1" t="s">
        <v>196</v>
      </c>
      <c r="W549" s="1" t="s">
        <v>196</v>
      </c>
      <c r="X549" s="1" t="s">
        <v>196</v>
      </c>
      <c r="Y549" s="1" t="s">
        <v>196</v>
      </c>
      <c r="Z549" s="1" t="s">
        <v>196</v>
      </c>
      <c r="AA549" s="1" t="s">
        <v>744</v>
      </c>
      <c r="AB549" s="1" t="s">
        <v>737</v>
      </c>
      <c r="AC549" s="1" t="s">
        <v>798</v>
      </c>
      <c r="AD549" s="1" t="s">
        <v>3830</v>
      </c>
      <c r="AE549" s="1" t="s">
        <v>3810</v>
      </c>
      <c r="AF549" s="1" t="s">
        <v>276</v>
      </c>
      <c r="AG549" s="1" t="s">
        <v>13</v>
      </c>
      <c r="AH549" s="1" t="s">
        <v>14</v>
      </c>
      <c r="AI549" s="1" t="s">
        <v>969</v>
      </c>
      <c r="AJ549" s="1" t="s">
        <v>276</v>
      </c>
      <c r="AK549" s="1" t="s">
        <v>13</v>
      </c>
      <c r="AL549" s="1" t="s">
        <v>14</v>
      </c>
      <c r="AM549" s="1">
        <v>2000</v>
      </c>
      <c r="AN549" s="1">
        <v>1000</v>
      </c>
      <c r="AO549" s="1">
        <v>1000</v>
      </c>
      <c r="AP549" s="1">
        <v>1000</v>
      </c>
      <c r="AQ549" s="1">
        <v>2000</v>
      </c>
      <c r="AR549" s="228">
        <v>46177</v>
      </c>
      <c r="AS549" s="228">
        <v>46183</v>
      </c>
      <c r="AT549" s="228">
        <v>46178</v>
      </c>
      <c r="AU549" s="228">
        <v>46178</v>
      </c>
      <c r="AV549" s="1" t="s">
        <v>704</v>
      </c>
      <c r="AW549" s="1" t="s">
        <v>196</v>
      </c>
      <c r="AX549" s="1" t="s">
        <v>3811</v>
      </c>
      <c r="AY549" s="1" t="s">
        <v>710</v>
      </c>
      <c r="AZ549" s="1" t="s">
        <v>711</v>
      </c>
      <c r="BA549" s="1" t="s">
        <v>196</v>
      </c>
      <c r="BB549" s="228">
        <v>46183</v>
      </c>
      <c r="BC549" s="228">
        <v>46183</v>
      </c>
      <c r="BD549" s="1" t="s">
        <v>712</v>
      </c>
      <c r="BE549" s="228">
        <v>46178</v>
      </c>
      <c r="BF549" s="1" t="s">
        <v>712</v>
      </c>
      <c r="BG549" s="228">
        <v>46178</v>
      </c>
      <c r="BH549" s="1">
        <v>1000</v>
      </c>
      <c r="BI549" s="1">
        <v>2000</v>
      </c>
      <c r="BJ549" s="1" t="s">
        <v>1795</v>
      </c>
      <c r="BK549" s="1" t="s">
        <v>196</v>
      </c>
      <c r="BL549" s="1" t="s">
        <v>196</v>
      </c>
      <c r="BM549" s="1" t="s">
        <v>196</v>
      </c>
      <c r="BN549" s="1" t="s">
        <v>196</v>
      </c>
      <c r="BO549" s="1" t="s">
        <v>196</v>
      </c>
      <c r="BP549" s="1" t="s">
        <v>196</v>
      </c>
      <c r="BQ549" s="1" t="s">
        <v>196</v>
      </c>
      <c r="BR549" s="1" t="s">
        <v>196</v>
      </c>
      <c r="BS549" s="1" t="s">
        <v>196</v>
      </c>
      <c r="BT549" s="1" t="s">
        <v>3810</v>
      </c>
      <c r="BU549" s="1" t="s">
        <v>196</v>
      </c>
      <c r="BV549" s="1" t="s">
        <v>196</v>
      </c>
      <c r="BW549" s="1" t="s">
        <v>196</v>
      </c>
      <c r="BX549" s="1" t="s">
        <v>196</v>
      </c>
      <c r="BY549" s="1" t="s">
        <v>196</v>
      </c>
      <c r="BZ549" s="1" t="s">
        <v>196</v>
      </c>
      <c r="CA549" s="1" t="s">
        <v>196</v>
      </c>
      <c r="CB549" s="1" t="s">
        <v>196</v>
      </c>
      <c r="CC549" s="1" t="s">
        <v>196</v>
      </c>
      <c r="CD549" s="1" t="s">
        <v>970</v>
      </c>
      <c r="CE549" s="1" t="s">
        <v>196</v>
      </c>
      <c r="CF549" s="1" t="s">
        <v>196</v>
      </c>
      <c r="CG549" s="1" t="s">
        <v>196</v>
      </c>
      <c r="CH549" s="1" t="s">
        <v>196</v>
      </c>
      <c r="CI549" s="1" t="s">
        <v>196</v>
      </c>
      <c r="CJ549" s="1" t="s">
        <v>196</v>
      </c>
      <c r="CK549" s="1" t="s">
        <v>196</v>
      </c>
      <c r="CL549" s="1" t="s">
        <v>196</v>
      </c>
      <c r="CM549" s="1" t="s">
        <v>196</v>
      </c>
      <c r="CN549" s="1" t="s">
        <v>969</v>
      </c>
      <c r="CO549" s="1" t="s">
        <v>196</v>
      </c>
      <c r="CP549" s="1" t="s">
        <v>196</v>
      </c>
      <c r="CQ549" s="1" t="s">
        <v>196</v>
      </c>
      <c r="CR549" s="1" t="s">
        <v>196</v>
      </c>
      <c r="CS549" s="1" t="s">
        <v>196</v>
      </c>
      <c r="CT549" s="1" t="s">
        <v>196</v>
      </c>
      <c r="CU549" s="1" t="s">
        <v>196</v>
      </c>
      <c r="CV549" s="1" t="s">
        <v>196</v>
      </c>
      <c r="CW549" s="1" t="s">
        <v>196</v>
      </c>
      <c r="CX549" s="1" t="s">
        <v>3221</v>
      </c>
      <c r="CY549" s="1" t="s">
        <v>3222</v>
      </c>
      <c r="CZ549" s="1" t="s">
        <v>3222</v>
      </c>
      <c r="DA549" s="1" t="s">
        <v>3831</v>
      </c>
      <c r="DB549" s="1" t="s">
        <v>3232</v>
      </c>
      <c r="DC549" s="1" t="s">
        <v>737</v>
      </c>
      <c r="DD549" s="1" t="s">
        <v>744</v>
      </c>
      <c r="DE549" s="1" t="s">
        <v>707</v>
      </c>
      <c r="DF549" s="1" t="s">
        <v>705</v>
      </c>
      <c r="DG549" s="1" t="s">
        <v>706</v>
      </c>
    </row>
    <row r="550" spans="1:111">
      <c r="A550" s="232" t="s">
        <v>4537</v>
      </c>
      <c r="B550" s="1" t="s">
        <v>699</v>
      </c>
      <c r="C550" s="1" t="s">
        <v>700</v>
      </c>
      <c r="D550" s="1" t="s">
        <v>701</v>
      </c>
      <c r="E550" s="1" t="s">
        <v>702</v>
      </c>
      <c r="F550" s="1" t="s">
        <v>703</v>
      </c>
      <c r="G550" s="1" t="s">
        <v>704</v>
      </c>
      <c r="H550" s="228">
        <v>46178</v>
      </c>
      <c r="I550" s="1" t="s">
        <v>1824</v>
      </c>
      <c r="J550" s="1" t="s">
        <v>3832</v>
      </c>
      <c r="K550" s="1" t="s">
        <v>3833</v>
      </c>
      <c r="L550" s="1" t="s">
        <v>716</v>
      </c>
      <c r="M550" s="1" t="s">
        <v>717</v>
      </c>
      <c r="N550" s="1" t="s">
        <v>705</v>
      </c>
      <c r="O550" s="1" t="s">
        <v>706</v>
      </c>
      <c r="P550" s="1" t="s">
        <v>196</v>
      </c>
      <c r="Q550" s="1" t="s">
        <v>196</v>
      </c>
      <c r="R550" s="229">
        <v>0</v>
      </c>
      <c r="S550" s="229">
        <v>0.60833333333333328</v>
      </c>
      <c r="T550" s="1" t="s">
        <v>707</v>
      </c>
      <c r="U550" s="1" t="s">
        <v>196</v>
      </c>
      <c r="V550" s="1" t="s">
        <v>196</v>
      </c>
      <c r="W550" s="1" t="s">
        <v>196</v>
      </c>
      <c r="X550" s="1" t="s">
        <v>196</v>
      </c>
      <c r="Y550" s="1" t="s">
        <v>196</v>
      </c>
      <c r="Z550" s="1" t="s">
        <v>196</v>
      </c>
      <c r="AA550" s="1" t="s">
        <v>721</v>
      </c>
      <c r="AB550" s="1" t="s">
        <v>743</v>
      </c>
      <c r="AC550" s="1" t="s">
        <v>3834</v>
      </c>
      <c r="AD550" s="1" t="s">
        <v>3835</v>
      </c>
      <c r="AE550" s="1" t="s">
        <v>890</v>
      </c>
      <c r="AF550" s="1" t="s">
        <v>276</v>
      </c>
      <c r="AG550" s="1" t="s">
        <v>196</v>
      </c>
      <c r="AH550" s="1" t="s">
        <v>14</v>
      </c>
      <c r="AI550" s="1" t="s">
        <v>891</v>
      </c>
      <c r="AJ550" s="1" t="s">
        <v>276</v>
      </c>
      <c r="AK550" s="1" t="s">
        <v>196</v>
      </c>
      <c r="AL550" s="1" t="s">
        <v>14</v>
      </c>
      <c r="AM550" s="1">
        <v>12000</v>
      </c>
      <c r="AN550" s="1">
        <v>6000</v>
      </c>
      <c r="AO550" s="1">
        <v>6000</v>
      </c>
      <c r="AP550" s="1">
        <v>6000</v>
      </c>
      <c r="AQ550" s="1">
        <v>12000</v>
      </c>
      <c r="AR550" s="228">
        <v>46177</v>
      </c>
      <c r="AS550" s="228">
        <v>46188</v>
      </c>
      <c r="AT550" s="228">
        <v>46178</v>
      </c>
      <c r="AU550" s="228">
        <v>46178</v>
      </c>
      <c r="AV550" s="1" t="s">
        <v>704</v>
      </c>
      <c r="AW550" s="1" t="s">
        <v>196</v>
      </c>
      <c r="AX550" s="1" t="s">
        <v>196</v>
      </c>
      <c r="AY550" s="1" t="s">
        <v>710</v>
      </c>
      <c r="AZ550" s="1" t="s">
        <v>711</v>
      </c>
      <c r="BA550" s="1" t="s">
        <v>196</v>
      </c>
      <c r="BB550" s="228">
        <v>46188</v>
      </c>
      <c r="BC550" s="228">
        <v>46188</v>
      </c>
      <c r="BD550" s="1" t="s">
        <v>712</v>
      </c>
      <c r="BE550" s="228">
        <v>46178</v>
      </c>
      <c r="BF550" s="1" t="s">
        <v>712</v>
      </c>
      <c r="BG550" s="228">
        <v>46178</v>
      </c>
      <c r="BH550" s="1">
        <v>6000</v>
      </c>
      <c r="BI550" s="1">
        <v>12000</v>
      </c>
      <c r="BJ550" s="1" t="s">
        <v>1830</v>
      </c>
      <c r="BK550" s="1" t="s">
        <v>196</v>
      </c>
      <c r="BL550" s="1" t="s">
        <v>196</v>
      </c>
      <c r="BM550" s="1" t="s">
        <v>196</v>
      </c>
      <c r="BN550" s="1" t="s">
        <v>196</v>
      </c>
      <c r="BO550" s="1" t="s">
        <v>196</v>
      </c>
      <c r="BP550" s="1" t="s">
        <v>196</v>
      </c>
      <c r="BQ550" s="1" t="s">
        <v>196</v>
      </c>
      <c r="BR550" s="1" t="s">
        <v>196</v>
      </c>
      <c r="BS550" s="1" t="s">
        <v>196</v>
      </c>
      <c r="BT550" s="1" t="s">
        <v>890</v>
      </c>
      <c r="BU550" s="1" t="s">
        <v>196</v>
      </c>
      <c r="BV550" s="1" t="s">
        <v>196</v>
      </c>
      <c r="BW550" s="1" t="s">
        <v>196</v>
      </c>
      <c r="BX550" s="1" t="s">
        <v>196</v>
      </c>
      <c r="BY550" s="1" t="s">
        <v>196</v>
      </c>
      <c r="BZ550" s="1" t="s">
        <v>196</v>
      </c>
      <c r="CA550" s="1" t="s">
        <v>196</v>
      </c>
      <c r="CB550" s="1" t="s">
        <v>196</v>
      </c>
      <c r="CC550" s="1" t="s">
        <v>196</v>
      </c>
      <c r="CD550" s="1" t="s">
        <v>893</v>
      </c>
      <c r="CE550" s="1" t="s">
        <v>196</v>
      </c>
      <c r="CF550" s="1" t="s">
        <v>196</v>
      </c>
      <c r="CG550" s="1" t="s">
        <v>196</v>
      </c>
      <c r="CH550" s="1" t="s">
        <v>196</v>
      </c>
      <c r="CI550" s="1" t="s">
        <v>196</v>
      </c>
      <c r="CJ550" s="1" t="s">
        <v>196</v>
      </c>
      <c r="CK550" s="1" t="s">
        <v>196</v>
      </c>
      <c r="CL550" s="1" t="s">
        <v>196</v>
      </c>
      <c r="CM550" s="1" t="s">
        <v>196</v>
      </c>
      <c r="CN550" s="1" t="s">
        <v>891</v>
      </c>
      <c r="CO550" s="1" t="s">
        <v>196</v>
      </c>
      <c r="CP550" s="1" t="s">
        <v>196</v>
      </c>
      <c r="CQ550" s="1" t="s">
        <v>196</v>
      </c>
      <c r="CR550" s="1" t="s">
        <v>196</v>
      </c>
      <c r="CS550" s="1" t="s">
        <v>196</v>
      </c>
      <c r="CT550" s="1" t="s">
        <v>196</v>
      </c>
      <c r="CU550" s="1" t="s">
        <v>196</v>
      </c>
      <c r="CV550" s="1" t="s">
        <v>196</v>
      </c>
      <c r="CW550" s="1" t="s">
        <v>196</v>
      </c>
      <c r="CX550" s="1" t="s">
        <v>3221</v>
      </c>
      <c r="CY550" s="1" t="s">
        <v>3222</v>
      </c>
      <c r="CZ550" s="1" t="s">
        <v>3222</v>
      </c>
      <c r="DA550" s="1" t="s">
        <v>3225</v>
      </c>
      <c r="DB550" s="1" t="s">
        <v>3831</v>
      </c>
      <c r="DC550" s="1" t="s">
        <v>743</v>
      </c>
      <c r="DD550" s="1" t="s">
        <v>721</v>
      </c>
      <c r="DE550" s="1" t="s">
        <v>707</v>
      </c>
      <c r="DF550" s="1" t="s">
        <v>705</v>
      </c>
      <c r="DG550" s="1" t="s">
        <v>706</v>
      </c>
    </row>
    <row r="551" spans="1:111">
      <c r="A551" s="232" t="s">
        <v>4537</v>
      </c>
      <c r="B551" s="1" t="s">
        <v>699</v>
      </c>
      <c r="C551" s="1" t="s">
        <v>700</v>
      </c>
      <c r="D551" s="1" t="s">
        <v>785</v>
      </c>
      <c r="E551" s="1" t="s">
        <v>786</v>
      </c>
      <c r="F551" s="1" t="s">
        <v>787</v>
      </c>
      <c r="G551" s="1" t="s">
        <v>36</v>
      </c>
      <c r="H551" s="228">
        <v>46178</v>
      </c>
      <c r="I551" s="1" t="s">
        <v>976</v>
      </c>
      <c r="J551" s="1" t="s">
        <v>3958</v>
      </c>
      <c r="K551" s="1" t="s">
        <v>3959</v>
      </c>
      <c r="L551" s="1" t="s">
        <v>788</v>
      </c>
      <c r="M551" s="1" t="s">
        <v>789</v>
      </c>
      <c r="N551" s="1" t="s">
        <v>776</v>
      </c>
      <c r="O551" s="1" t="s">
        <v>777</v>
      </c>
      <c r="P551" s="1" t="s">
        <v>196</v>
      </c>
      <c r="Q551" s="1" t="s">
        <v>196</v>
      </c>
      <c r="R551" s="229">
        <v>0</v>
      </c>
      <c r="S551" s="229">
        <v>0.625</v>
      </c>
      <c r="T551" s="1" t="s">
        <v>707</v>
      </c>
      <c r="U551" s="1" t="s">
        <v>196</v>
      </c>
      <c r="V551" s="1" t="s">
        <v>196</v>
      </c>
      <c r="W551" s="1" t="s">
        <v>196</v>
      </c>
      <c r="X551" s="1" t="s">
        <v>196</v>
      </c>
      <c r="Y551" s="1" t="s">
        <v>196</v>
      </c>
      <c r="Z551" s="1" t="s">
        <v>196</v>
      </c>
      <c r="AA551" s="1" t="s">
        <v>742</v>
      </c>
      <c r="AB551" s="1" t="s">
        <v>737</v>
      </c>
      <c r="AC551" s="1" t="s">
        <v>709</v>
      </c>
      <c r="AD551" s="1" t="s">
        <v>741</v>
      </c>
      <c r="AE551" s="1" t="s">
        <v>3960</v>
      </c>
      <c r="AF551" s="1" t="s">
        <v>276</v>
      </c>
      <c r="AG551" s="1" t="s">
        <v>13</v>
      </c>
      <c r="AH551" s="1" t="s">
        <v>77</v>
      </c>
      <c r="AI551" s="1" t="s">
        <v>748</v>
      </c>
      <c r="AJ551" s="1" t="s">
        <v>276</v>
      </c>
      <c r="AK551" s="1" t="s">
        <v>13</v>
      </c>
      <c r="AL551" s="1" t="s">
        <v>14</v>
      </c>
      <c r="AM551" s="1">
        <v>400</v>
      </c>
      <c r="AN551" s="1">
        <v>400</v>
      </c>
      <c r="AO551" s="1">
        <v>400</v>
      </c>
      <c r="AP551" s="1">
        <v>400</v>
      </c>
      <c r="AQ551" s="1">
        <v>400</v>
      </c>
      <c r="AR551" s="228">
        <v>46178</v>
      </c>
      <c r="AS551" s="228">
        <v>46188</v>
      </c>
      <c r="AT551" s="228">
        <v>46178</v>
      </c>
      <c r="AU551" s="228">
        <v>46178</v>
      </c>
      <c r="AV551" s="1" t="s">
        <v>36</v>
      </c>
      <c r="AW551" s="1" t="s">
        <v>196</v>
      </c>
      <c r="AX551" s="1" t="s">
        <v>196</v>
      </c>
      <c r="AY551" s="1" t="s">
        <v>710</v>
      </c>
      <c r="AZ551" s="1" t="s">
        <v>711</v>
      </c>
      <c r="BA551" s="1" t="s">
        <v>196</v>
      </c>
      <c r="BB551" s="228">
        <v>46188</v>
      </c>
      <c r="BC551" s="228">
        <v>46188</v>
      </c>
      <c r="BD551" s="1" t="s">
        <v>712</v>
      </c>
      <c r="BE551" s="228">
        <v>46178</v>
      </c>
      <c r="BF551" s="1" t="s">
        <v>712</v>
      </c>
      <c r="BG551" s="228">
        <v>46178</v>
      </c>
      <c r="BH551" s="1">
        <v>400</v>
      </c>
      <c r="BI551" s="1">
        <v>400</v>
      </c>
      <c r="BJ551" s="1" t="s">
        <v>1203</v>
      </c>
      <c r="BK551" s="1" t="s">
        <v>196</v>
      </c>
      <c r="BL551" s="1" t="s">
        <v>196</v>
      </c>
      <c r="BM551" s="1" t="s">
        <v>196</v>
      </c>
      <c r="BN551" s="1" t="s">
        <v>196</v>
      </c>
      <c r="BO551" s="1" t="s">
        <v>196</v>
      </c>
      <c r="BP551" s="1" t="s">
        <v>196</v>
      </c>
      <c r="BQ551" s="1" t="s">
        <v>196</v>
      </c>
      <c r="BR551" s="1" t="s">
        <v>196</v>
      </c>
      <c r="BS551" s="1" t="s">
        <v>196</v>
      </c>
      <c r="BT551" s="1" t="s">
        <v>3960</v>
      </c>
      <c r="BU551" s="1" t="s">
        <v>196</v>
      </c>
      <c r="BV551" s="1" t="s">
        <v>196</v>
      </c>
      <c r="BW551" s="1" t="s">
        <v>196</v>
      </c>
      <c r="BX551" s="1" t="s">
        <v>196</v>
      </c>
      <c r="BY551" s="1" t="s">
        <v>196</v>
      </c>
      <c r="BZ551" s="1" t="s">
        <v>196</v>
      </c>
      <c r="CA551" s="1" t="s">
        <v>196</v>
      </c>
      <c r="CB551" s="1" t="s">
        <v>196</v>
      </c>
      <c r="CC551" s="1" t="s">
        <v>196</v>
      </c>
      <c r="CD551" s="1" t="s">
        <v>750</v>
      </c>
      <c r="CE551" s="1" t="s">
        <v>196</v>
      </c>
      <c r="CF551" s="1" t="s">
        <v>196</v>
      </c>
      <c r="CG551" s="1" t="s">
        <v>196</v>
      </c>
      <c r="CH551" s="1" t="s">
        <v>196</v>
      </c>
      <c r="CI551" s="1" t="s">
        <v>196</v>
      </c>
      <c r="CJ551" s="1" t="s">
        <v>196</v>
      </c>
      <c r="CK551" s="1" t="s">
        <v>196</v>
      </c>
      <c r="CL551" s="1" t="s">
        <v>196</v>
      </c>
      <c r="CM551" s="1" t="s">
        <v>196</v>
      </c>
      <c r="CN551" s="1" t="s">
        <v>748</v>
      </c>
      <c r="CO551" s="1" t="s">
        <v>196</v>
      </c>
      <c r="CP551" s="1" t="s">
        <v>196</v>
      </c>
      <c r="CQ551" s="1" t="s">
        <v>196</v>
      </c>
      <c r="CR551" s="1" t="s">
        <v>196</v>
      </c>
      <c r="CS551" s="1" t="s">
        <v>196</v>
      </c>
      <c r="CT551" s="1" t="s">
        <v>196</v>
      </c>
      <c r="CU551" s="1" t="s">
        <v>196</v>
      </c>
      <c r="CV551" s="1" t="s">
        <v>196</v>
      </c>
      <c r="CW551" s="1" t="s">
        <v>196</v>
      </c>
      <c r="CX551" s="1" t="s">
        <v>3221</v>
      </c>
      <c r="CY551" s="1" t="s">
        <v>3222</v>
      </c>
      <c r="CZ551" s="1" t="s">
        <v>3222</v>
      </c>
      <c r="DA551" s="1" t="s">
        <v>3274</v>
      </c>
      <c r="DB551" s="1" t="s">
        <v>3265</v>
      </c>
      <c r="DC551" s="1" t="s">
        <v>737</v>
      </c>
      <c r="DD551" s="1" t="s">
        <v>742</v>
      </c>
      <c r="DE551" s="1" t="s">
        <v>707</v>
      </c>
      <c r="DF551" s="1" t="s">
        <v>788</v>
      </c>
      <c r="DG551" s="1" t="s">
        <v>789</v>
      </c>
    </row>
    <row r="552" spans="1:111">
      <c r="A552" s="232" t="s">
        <v>4537</v>
      </c>
      <c r="B552" s="1" t="s">
        <v>699</v>
      </c>
      <c r="C552" s="1" t="s">
        <v>700</v>
      </c>
      <c r="D552" s="1" t="s">
        <v>785</v>
      </c>
      <c r="E552" s="1" t="s">
        <v>786</v>
      </c>
      <c r="F552" s="1" t="s">
        <v>787</v>
      </c>
      <c r="G552" s="1" t="s">
        <v>36</v>
      </c>
      <c r="H552" s="228">
        <v>46178</v>
      </c>
      <c r="I552" s="1" t="s">
        <v>84</v>
      </c>
      <c r="J552" s="1" t="s">
        <v>3961</v>
      </c>
      <c r="K552" s="1" t="s">
        <v>3962</v>
      </c>
      <c r="L552" s="1" t="s">
        <v>788</v>
      </c>
      <c r="M552" s="1" t="s">
        <v>789</v>
      </c>
      <c r="N552" s="1" t="s">
        <v>776</v>
      </c>
      <c r="O552" s="1" t="s">
        <v>777</v>
      </c>
      <c r="P552" s="1" t="s">
        <v>196</v>
      </c>
      <c r="Q552" s="1" t="s">
        <v>196</v>
      </c>
      <c r="R552" s="229">
        <v>0</v>
      </c>
      <c r="S552" s="229">
        <v>0.59722222222222221</v>
      </c>
      <c r="T552" s="1" t="s">
        <v>707</v>
      </c>
      <c r="U552" s="1" t="s">
        <v>196</v>
      </c>
      <c r="V552" s="1" t="s">
        <v>196</v>
      </c>
      <c r="W552" s="1" t="s">
        <v>196</v>
      </c>
      <c r="X552" s="1" t="s">
        <v>196</v>
      </c>
      <c r="Y552" s="1" t="s">
        <v>196</v>
      </c>
      <c r="Z552" s="1" t="s">
        <v>196</v>
      </c>
      <c r="AA552" s="1" t="s">
        <v>726</v>
      </c>
      <c r="AB552" s="1" t="s">
        <v>743</v>
      </c>
      <c r="AC552" s="1" t="s">
        <v>3963</v>
      </c>
      <c r="AD552" s="1" t="s">
        <v>3964</v>
      </c>
      <c r="AE552" s="1" t="s">
        <v>196</v>
      </c>
      <c r="AF552" s="1" t="s">
        <v>196</v>
      </c>
      <c r="AG552" s="1" t="s">
        <v>196</v>
      </c>
      <c r="AH552" s="1" t="s">
        <v>196</v>
      </c>
      <c r="AI552" s="1" t="s">
        <v>801</v>
      </c>
      <c r="AJ552" s="1" t="s">
        <v>276</v>
      </c>
      <c r="AK552" s="1" t="s">
        <v>196</v>
      </c>
      <c r="AL552" s="1" t="s">
        <v>122</v>
      </c>
      <c r="AM552" s="1">
        <v>5690</v>
      </c>
      <c r="AN552" s="1">
        <v>5700</v>
      </c>
      <c r="AO552" s="1">
        <v>5700</v>
      </c>
      <c r="AP552" s="1">
        <v>5700</v>
      </c>
      <c r="AQ552" s="1">
        <v>5400</v>
      </c>
      <c r="AR552" s="228">
        <v>46177</v>
      </c>
      <c r="AS552" s="228">
        <v>46185</v>
      </c>
      <c r="AT552" s="228">
        <v>46178</v>
      </c>
      <c r="AU552" s="228">
        <v>46178</v>
      </c>
      <c r="AV552" s="1" t="s">
        <v>491</v>
      </c>
      <c r="AW552" s="1" t="s">
        <v>196</v>
      </c>
      <c r="AX552" s="1" t="s">
        <v>196</v>
      </c>
      <c r="AY552" s="1" t="s">
        <v>710</v>
      </c>
      <c r="AZ552" s="1" t="s">
        <v>711</v>
      </c>
      <c r="BA552" s="1" t="s">
        <v>196</v>
      </c>
      <c r="BB552" s="228">
        <v>46185</v>
      </c>
      <c r="BC552" s="228">
        <v>46185</v>
      </c>
      <c r="BD552" s="1" t="s">
        <v>712</v>
      </c>
      <c r="BE552" s="228">
        <v>46183</v>
      </c>
      <c r="BF552" s="1" t="s">
        <v>712</v>
      </c>
      <c r="BG552" s="228">
        <v>46183</v>
      </c>
      <c r="BH552" s="1">
        <v>5700</v>
      </c>
      <c r="BI552" s="1">
        <v>5690</v>
      </c>
      <c r="BJ552" s="1" t="s">
        <v>802</v>
      </c>
      <c r="BK552" s="1" t="s">
        <v>802</v>
      </c>
      <c r="BL552" s="1" t="s">
        <v>196</v>
      </c>
      <c r="BM552" s="1" t="s">
        <v>196</v>
      </c>
      <c r="BN552" s="1" t="s">
        <v>196</v>
      </c>
      <c r="BO552" s="1" t="s">
        <v>196</v>
      </c>
      <c r="BP552" s="1" t="s">
        <v>196</v>
      </c>
      <c r="BQ552" s="1" t="s">
        <v>196</v>
      </c>
      <c r="BR552" s="1" t="s">
        <v>196</v>
      </c>
      <c r="BS552" s="1" t="s">
        <v>196</v>
      </c>
      <c r="BT552" s="1" t="s">
        <v>800</v>
      </c>
      <c r="BU552" s="1" t="s">
        <v>2053</v>
      </c>
      <c r="BV552" s="1" t="s">
        <v>196</v>
      </c>
      <c r="BW552" s="1" t="s">
        <v>196</v>
      </c>
      <c r="BX552" s="1" t="s">
        <v>196</v>
      </c>
      <c r="BY552" s="1" t="s">
        <v>196</v>
      </c>
      <c r="BZ552" s="1" t="s">
        <v>196</v>
      </c>
      <c r="CA552" s="1" t="s">
        <v>196</v>
      </c>
      <c r="CB552" s="1" t="s">
        <v>196</v>
      </c>
      <c r="CC552" s="1" t="s">
        <v>196</v>
      </c>
      <c r="CD552" s="1" t="s">
        <v>803</v>
      </c>
      <c r="CE552" s="1" t="s">
        <v>196</v>
      </c>
      <c r="CF552" s="1" t="s">
        <v>196</v>
      </c>
      <c r="CG552" s="1" t="s">
        <v>196</v>
      </c>
      <c r="CH552" s="1" t="s">
        <v>196</v>
      </c>
      <c r="CI552" s="1" t="s">
        <v>196</v>
      </c>
      <c r="CJ552" s="1" t="s">
        <v>196</v>
      </c>
      <c r="CK552" s="1" t="s">
        <v>196</v>
      </c>
      <c r="CL552" s="1" t="s">
        <v>196</v>
      </c>
      <c r="CM552" s="1" t="s">
        <v>196</v>
      </c>
      <c r="CN552" s="1" t="s">
        <v>801</v>
      </c>
      <c r="CO552" s="1" t="s">
        <v>196</v>
      </c>
      <c r="CP552" s="1" t="s">
        <v>196</v>
      </c>
      <c r="CQ552" s="1" t="s">
        <v>196</v>
      </c>
      <c r="CR552" s="1" t="s">
        <v>196</v>
      </c>
      <c r="CS552" s="1" t="s">
        <v>196</v>
      </c>
      <c r="CT552" s="1" t="s">
        <v>196</v>
      </c>
      <c r="CU552" s="1" t="s">
        <v>196</v>
      </c>
      <c r="CV552" s="1" t="s">
        <v>196</v>
      </c>
      <c r="CW552" s="1" t="s">
        <v>196</v>
      </c>
      <c r="CX552" s="1" t="s">
        <v>3221</v>
      </c>
      <c r="CY552" s="1" t="s">
        <v>3222</v>
      </c>
      <c r="CZ552" s="1" t="s">
        <v>3222</v>
      </c>
      <c r="DA552" s="1" t="s">
        <v>3225</v>
      </c>
      <c r="DB552" s="1" t="s">
        <v>3274</v>
      </c>
      <c r="DC552" s="1" t="s">
        <v>743</v>
      </c>
      <c r="DD552" s="1" t="s">
        <v>726</v>
      </c>
      <c r="DE552" s="1" t="s">
        <v>707</v>
      </c>
      <c r="DF552" s="1" t="s">
        <v>788</v>
      </c>
      <c r="DG552" s="1" t="s">
        <v>789</v>
      </c>
    </row>
    <row r="553" spans="1:111">
      <c r="A553" s="232" t="s">
        <v>4537</v>
      </c>
      <c r="B553" s="1" t="s">
        <v>699</v>
      </c>
      <c r="C553" s="1" t="s">
        <v>700</v>
      </c>
      <c r="D553" s="1" t="s">
        <v>818</v>
      </c>
      <c r="E553" s="1" t="s">
        <v>819</v>
      </c>
      <c r="F553" s="1" t="s">
        <v>820</v>
      </c>
      <c r="G553" s="1" t="s">
        <v>166</v>
      </c>
      <c r="H553" s="228">
        <v>46178</v>
      </c>
      <c r="I553" s="1" t="s">
        <v>1074</v>
      </c>
      <c r="J553" s="1" t="s">
        <v>4047</v>
      </c>
      <c r="K553" s="1" t="s">
        <v>4056</v>
      </c>
      <c r="L553" s="1" t="s">
        <v>713</v>
      </c>
      <c r="M553" s="1" t="s">
        <v>714</v>
      </c>
      <c r="N553" s="1" t="s">
        <v>196</v>
      </c>
      <c r="O553" s="1" t="s">
        <v>196</v>
      </c>
      <c r="P553" s="1" t="s">
        <v>196</v>
      </c>
      <c r="Q553" s="1" t="s">
        <v>196</v>
      </c>
      <c r="R553" s="229">
        <v>0</v>
      </c>
      <c r="S553" s="229">
        <v>0.70833333333333337</v>
      </c>
      <c r="T553" s="1" t="s">
        <v>707</v>
      </c>
      <c r="U553" s="1" t="s">
        <v>196</v>
      </c>
      <c r="V553" s="1" t="s">
        <v>196</v>
      </c>
      <c r="W553" s="1" t="s">
        <v>196</v>
      </c>
      <c r="X553" s="1" t="s">
        <v>196</v>
      </c>
      <c r="Y553" s="1" t="s">
        <v>196</v>
      </c>
      <c r="Z553" s="1" t="s">
        <v>196</v>
      </c>
      <c r="AA553" s="1" t="s">
        <v>707</v>
      </c>
      <c r="AB553" s="1" t="s">
        <v>707</v>
      </c>
      <c r="AC553" s="1" t="s">
        <v>707</v>
      </c>
      <c r="AD553" s="1" t="s">
        <v>707</v>
      </c>
      <c r="AE553" s="1" t="s">
        <v>196</v>
      </c>
      <c r="AF553" s="1" t="s">
        <v>196</v>
      </c>
      <c r="AG553" s="1" t="s">
        <v>196</v>
      </c>
      <c r="AH553" s="1" t="s">
        <v>196</v>
      </c>
      <c r="AI553" s="1" t="s">
        <v>4048</v>
      </c>
      <c r="AJ553" s="1" t="s">
        <v>276</v>
      </c>
      <c r="AK553" s="1" t="s">
        <v>196</v>
      </c>
      <c r="AL553" s="1" t="s">
        <v>14</v>
      </c>
      <c r="AM553" s="1">
        <v>3182</v>
      </c>
      <c r="AN553" s="1">
        <v>1600</v>
      </c>
      <c r="AO553" s="1">
        <v>0</v>
      </c>
      <c r="AP553" s="1">
        <v>0</v>
      </c>
      <c r="AQ553" s="1">
        <v>1582</v>
      </c>
      <c r="AR553" s="228">
        <v>46175</v>
      </c>
      <c r="AS553" s="228">
        <v>46178</v>
      </c>
      <c r="AT553" s="228">
        <v>46175</v>
      </c>
      <c r="AU553" s="228">
        <v>46175</v>
      </c>
      <c r="AV553" s="1" t="s">
        <v>166</v>
      </c>
      <c r="AW553" s="1" t="s">
        <v>196</v>
      </c>
      <c r="AX553" s="1" t="s">
        <v>196</v>
      </c>
      <c r="AY553" s="1" t="s">
        <v>710</v>
      </c>
      <c r="AZ553" s="1" t="s">
        <v>711</v>
      </c>
      <c r="BA553" s="1" t="s">
        <v>196</v>
      </c>
      <c r="BB553" s="228">
        <v>46178</v>
      </c>
      <c r="BC553" s="228">
        <v>46178</v>
      </c>
      <c r="BD553" s="1" t="s">
        <v>712</v>
      </c>
      <c r="BE553" s="228">
        <v>46178</v>
      </c>
      <c r="BF553" s="1" t="s">
        <v>712</v>
      </c>
      <c r="BG553" s="228">
        <v>46178</v>
      </c>
      <c r="BH553" s="1">
        <v>1600</v>
      </c>
      <c r="BI553" s="1">
        <v>3182</v>
      </c>
      <c r="BJ553" s="1" t="s">
        <v>840</v>
      </c>
      <c r="BK553" s="1" t="s">
        <v>840</v>
      </c>
      <c r="BL553" s="1" t="s">
        <v>840</v>
      </c>
      <c r="BM553" s="1" t="s">
        <v>196</v>
      </c>
      <c r="BN553" s="1" t="s">
        <v>196</v>
      </c>
      <c r="BO553" s="1" t="s">
        <v>196</v>
      </c>
      <c r="BP553" s="1" t="s">
        <v>196</v>
      </c>
      <c r="BQ553" s="1" t="s">
        <v>196</v>
      </c>
      <c r="BR553" s="1" t="s">
        <v>196</v>
      </c>
      <c r="BS553" s="1" t="s">
        <v>196</v>
      </c>
      <c r="BT553" s="1" t="s">
        <v>837</v>
      </c>
      <c r="BU553" s="1" t="s">
        <v>1934</v>
      </c>
      <c r="BV553" s="1" t="s">
        <v>4049</v>
      </c>
      <c r="BW553" s="1" t="s">
        <v>196</v>
      </c>
      <c r="BX553" s="1" t="s">
        <v>196</v>
      </c>
      <c r="BY553" s="1" t="s">
        <v>196</v>
      </c>
      <c r="BZ553" s="1" t="s">
        <v>196</v>
      </c>
      <c r="CA553" s="1" t="s">
        <v>196</v>
      </c>
      <c r="CB553" s="1" t="s">
        <v>196</v>
      </c>
      <c r="CC553" s="1" t="s">
        <v>196</v>
      </c>
      <c r="CD553" s="1" t="s">
        <v>1823</v>
      </c>
      <c r="CE553" s="1" t="s">
        <v>196</v>
      </c>
      <c r="CF553" s="1" t="s">
        <v>196</v>
      </c>
      <c r="CG553" s="1" t="s">
        <v>196</v>
      </c>
      <c r="CH553" s="1" t="s">
        <v>196</v>
      </c>
      <c r="CI553" s="1" t="s">
        <v>196</v>
      </c>
      <c r="CJ553" s="1" t="s">
        <v>196</v>
      </c>
      <c r="CK553" s="1" t="s">
        <v>196</v>
      </c>
      <c r="CL553" s="1" t="s">
        <v>196</v>
      </c>
      <c r="CM553" s="1" t="s">
        <v>196</v>
      </c>
      <c r="CN553" s="1" t="s">
        <v>4048</v>
      </c>
      <c r="CO553" s="1" t="s">
        <v>196</v>
      </c>
      <c r="CP553" s="1" t="s">
        <v>196</v>
      </c>
      <c r="CQ553" s="1" t="s">
        <v>196</v>
      </c>
      <c r="CR553" s="1" t="s">
        <v>196</v>
      </c>
      <c r="CS553" s="1" t="s">
        <v>196</v>
      </c>
      <c r="CT553" s="1" t="s">
        <v>196</v>
      </c>
      <c r="CU553" s="1" t="s">
        <v>196</v>
      </c>
      <c r="CV553" s="1" t="s">
        <v>196</v>
      </c>
      <c r="CW553" s="1" t="s">
        <v>196</v>
      </c>
      <c r="CX553" s="1" t="s">
        <v>3221</v>
      </c>
      <c r="CY553" s="1" t="s">
        <v>3222</v>
      </c>
      <c r="CZ553" s="1" t="s">
        <v>3222</v>
      </c>
      <c r="DA553" s="1" t="s">
        <v>3224</v>
      </c>
      <c r="DB553" s="1" t="s">
        <v>3224</v>
      </c>
      <c r="DC553" s="1" t="s">
        <v>707</v>
      </c>
      <c r="DD553" s="1" t="s">
        <v>707</v>
      </c>
      <c r="DE553" s="1" t="s">
        <v>707</v>
      </c>
      <c r="DF553" s="1" t="s">
        <v>713</v>
      </c>
      <c r="DG553" s="1" t="s">
        <v>714</v>
      </c>
    </row>
    <row r="554" spans="1:111">
      <c r="A554" s="232" t="s">
        <v>4537</v>
      </c>
      <c r="B554" s="1" t="s">
        <v>699</v>
      </c>
      <c r="C554" s="1" t="s">
        <v>700</v>
      </c>
      <c r="D554" s="1" t="s">
        <v>818</v>
      </c>
      <c r="E554" s="1" t="s">
        <v>819</v>
      </c>
      <c r="F554" s="1" t="s">
        <v>820</v>
      </c>
      <c r="G554" s="1" t="s">
        <v>166</v>
      </c>
      <c r="H554" s="228">
        <v>46178</v>
      </c>
      <c r="I554" s="1" t="s">
        <v>235</v>
      </c>
      <c r="J554" s="1" t="s">
        <v>4050</v>
      </c>
      <c r="K554" s="1" t="s">
        <v>4057</v>
      </c>
      <c r="L554" s="1" t="s">
        <v>713</v>
      </c>
      <c r="M554" s="1" t="s">
        <v>714</v>
      </c>
      <c r="N554" s="1" t="s">
        <v>196</v>
      </c>
      <c r="O554" s="1" t="s">
        <v>196</v>
      </c>
      <c r="P554" s="1" t="s">
        <v>196</v>
      </c>
      <c r="Q554" s="1" t="s">
        <v>196</v>
      </c>
      <c r="R554" s="229">
        <v>0</v>
      </c>
      <c r="S554" s="229">
        <v>0.70833333333333337</v>
      </c>
      <c r="T554" s="1" t="s">
        <v>707</v>
      </c>
      <c r="U554" s="1" t="s">
        <v>196</v>
      </c>
      <c r="V554" s="1" t="s">
        <v>196</v>
      </c>
      <c r="W554" s="1" t="s">
        <v>196</v>
      </c>
      <c r="X554" s="1" t="s">
        <v>196</v>
      </c>
      <c r="Y554" s="1" t="s">
        <v>196</v>
      </c>
      <c r="Z554" s="1" t="s">
        <v>196</v>
      </c>
      <c r="AA554" s="1" t="s">
        <v>709</v>
      </c>
      <c r="AB554" s="1" t="s">
        <v>708</v>
      </c>
      <c r="AC554" s="1" t="s">
        <v>804</v>
      </c>
      <c r="AD554" s="1" t="s">
        <v>4058</v>
      </c>
      <c r="AE554" s="1" t="s">
        <v>4051</v>
      </c>
      <c r="AF554" s="1" t="s">
        <v>276</v>
      </c>
      <c r="AG554" s="1" t="s">
        <v>196</v>
      </c>
      <c r="AH554" s="1" t="s">
        <v>1570</v>
      </c>
      <c r="AI554" s="1" t="s">
        <v>196</v>
      </c>
      <c r="AJ554" s="1" t="s">
        <v>196</v>
      </c>
      <c r="AK554" s="1" t="s">
        <v>196</v>
      </c>
      <c r="AL554" s="1" t="s">
        <v>196</v>
      </c>
      <c r="AM554" s="1">
        <v>29400</v>
      </c>
      <c r="AN554" s="1">
        <v>29400</v>
      </c>
      <c r="AO554" s="1">
        <v>6900</v>
      </c>
      <c r="AP554" s="1">
        <v>6900</v>
      </c>
      <c r="AQ554" s="1">
        <v>6900</v>
      </c>
      <c r="AR554" s="228">
        <v>46174</v>
      </c>
      <c r="AS554" s="228">
        <v>46185</v>
      </c>
      <c r="AT554" s="228">
        <v>46176</v>
      </c>
      <c r="AU554" s="228">
        <v>46181</v>
      </c>
      <c r="AV554" s="1" t="s">
        <v>166</v>
      </c>
      <c r="AW554" s="1" t="s">
        <v>196</v>
      </c>
      <c r="AX554" s="1" t="s">
        <v>196</v>
      </c>
      <c r="AY554" s="1" t="s">
        <v>710</v>
      </c>
      <c r="AZ554" s="1" t="s">
        <v>711</v>
      </c>
      <c r="BA554" s="1" t="s">
        <v>196</v>
      </c>
      <c r="BB554" s="228">
        <v>46185</v>
      </c>
      <c r="BC554" s="228">
        <v>46185</v>
      </c>
      <c r="BD554" s="1" t="s">
        <v>712</v>
      </c>
      <c r="BE554" s="228">
        <v>46181</v>
      </c>
      <c r="BF554" s="1" t="s">
        <v>712</v>
      </c>
      <c r="BG554" s="228">
        <v>46181</v>
      </c>
      <c r="BH554" s="1">
        <v>29400</v>
      </c>
      <c r="BI554" s="1">
        <v>29400</v>
      </c>
      <c r="BJ554" s="1" t="s">
        <v>4052</v>
      </c>
      <c r="BK554" s="1" t="s">
        <v>196</v>
      </c>
      <c r="BL554" s="1" t="s">
        <v>196</v>
      </c>
      <c r="BM554" s="1" t="s">
        <v>196</v>
      </c>
      <c r="BN554" s="1" t="s">
        <v>196</v>
      </c>
      <c r="BO554" s="1" t="s">
        <v>196</v>
      </c>
      <c r="BP554" s="1" t="s">
        <v>196</v>
      </c>
      <c r="BQ554" s="1" t="s">
        <v>196</v>
      </c>
      <c r="BR554" s="1" t="s">
        <v>196</v>
      </c>
      <c r="BS554" s="1" t="s">
        <v>196</v>
      </c>
      <c r="BT554" s="1" t="s">
        <v>4051</v>
      </c>
      <c r="BU554" s="1" t="s">
        <v>196</v>
      </c>
      <c r="BV554" s="1" t="s">
        <v>196</v>
      </c>
      <c r="BW554" s="1" t="s">
        <v>196</v>
      </c>
      <c r="BX554" s="1" t="s">
        <v>196</v>
      </c>
      <c r="BY554" s="1" t="s">
        <v>196</v>
      </c>
      <c r="BZ554" s="1" t="s">
        <v>196</v>
      </c>
      <c r="CA554" s="1" t="s">
        <v>196</v>
      </c>
      <c r="CB554" s="1" t="s">
        <v>196</v>
      </c>
      <c r="CC554" s="1" t="s">
        <v>196</v>
      </c>
      <c r="CD554" s="1" t="s">
        <v>4053</v>
      </c>
      <c r="CE554" s="1" t="s">
        <v>4053</v>
      </c>
      <c r="CF554" s="1" t="s">
        <v>196</v>
      </c>
      <c r="CG554" s="1" t="s">
        <v>196</v>
      </c>
      <c r="CH554" s="1" t="s">
        <v>196</v>
      </c>
      <c r="CI554" s="1" t="s">
        <v>196</v>
      </c>
      <c r="CJ554" s="1" t="s">
        <v>196</v>
      </c>
      <c r="CK554" s="1" t="s">
        <v>196</v>
      </c>
      <c r="CL554" s="1" t="s">
        <v>196</v>
      </c>
      <c r="CM554" s="1" t="s">
        <v>196</v>
      </c>
      <c r="CN554" s="1" t="s">
        <v>4054</v>
      </c>
      <c r="CO554" s="1" t="s">
        <v>4054</v>
      </c>
      <c r="CP554" s="1" t="s">
        <v>196</v>
      </c>
      <c r="CQ554" s="1" t="s">
        <v>196</v>
      </c>
      <c r="CR554" s="1" t="s">
        <v>196</v>
      </c>
      <c r="CS554" s="1" t="s">
        <v>196</v>
      </c>
      <c r="CT554" s="1" t="s">
        <v>196</v>
      </c>
      <c r="CU554" s="1" t="s">
        <v>196</v>
      </c>
      <c r="CV554" s="1" t="s">
        <v>196</v>
      </c>
      <c r="CW554" s="1" t="s">
        <v>196</v>
      </c>
      <c r="CX554" s="1" t="s">
        <v>3221</v>
      </c>
      <c r="CY554" s="1" t="s">
        <v>3222</v>
      </c>
      <c r="CZ554" s="1" t="s">
        <v>3222</v>
      </c>
      <c r="DA554" s="1" t="s">
        <v>3225</v>
      </c>
      <c r="DB554" s="1" t="s">
        <v>3224</v>
      </c>
      <c r="DC554" s="1" t="s">
        <v>708</v>
      </c>
      <c r="DD554" s="1" t="s">
        <v>709</v>
      </c>
      <c r="DE554" s="1" t="s">
        <v>707</v>
      </c>
      <c r="DF554" s="1" t="s">
        <v>713</v>
      </c>
      <c r="DG554" s="1" t="s">
        <v>714</v>
      </c>
    </row>
    <row r="555" spans="1:111">
      <c r="A555" s="232" t="s">
        <v>4537</v>
      </c>
      <c r="B555" s="1" t="s">
        <v>699</v>
      </c>
      <c r="C555" s="1" t="s">
        <v>700</v>
      </c>
      <c r="D555" s="1" t="s">
        <v>863</v>
      </c>
      <c r="E555" s="1" t="s">
        <v>864</v>
      </c>
      <c r="F555" s="1" t="s">
        <v>784</v>
      </c>
      <c r="G555" s="1" t="s">
        <v>279</v>
      </c>
      <c r="H555" s="228">
        <v>46178</v>
      </c>
      <c r="I555" s="1" t="s">
        <v>962</v>
      </c>
      <c r="J555" s="1" t="s">
        <v>4270</v>
      </c>
      <c r="K555" s="1" t="s">
        <v>4271</v>
      </c>
      <c r="L555" s="1" t="s">
        <v>788</v>
      </c>
      <c r="M555" s="1" t="s">
        <v>789</v>
      </c>
      <c r="N555" s="1" t="s">
        <v>796</v>
      </c>
      <c r="O555" s="1" t="s">
        <v>797</v>
      </c>
      <c r="P555" s="1" t="s">
        <v>776</v>
      </c>
      <c r="Q555" s="1" t="s">
        <v>777</v>
      </c>
      <c r="R555" s="229">
        <v>0</v>
      </c>
      <c r="S555" s="229">
        <v>0.70833333333333337</v>
      </c>
      <c r="T555" s="1" t="s">
        <v>707</v>
      </c>
      <c r="U555" s="1" t="s">
        <v>196</v>
      </c>
      <c r="V555" s="1" t="s">
        <v>196</v>
      </c>
      <c r="W555" s="1" t="s">
        <v>196</v>
      </c>
      <c r="X555" s="1" t="s">
        <v>196</v>
      </c>
      <c r="Y555" s="1" t="s">
        <v>196</v>
      </c>
      <c r="Z555" s="1" t="s">
        <v>196</v>
      </c>
      <c r="AA555" s="1" t="s">
        <v>707</v>
      </c>
      <c r="AB555" s="1" t="s">
        <v>707</v>
      </c>
      <c r="AC555" s="1" t="s">
        <v>707</v>
      </c>
      <c r="AD555" s="1" t="s">
        <v>707</v>
      </c>
      <c r="AE555" s="1" t="s">
        <v>4272</v>
      </c>
      <c r="AF555" s="1" t="s">
        <v>276</v>
      </c>
      <c r="AG555" s="1" t="s">
        <v>196</v>
      </c>
      <c r="AH555" s="1" t="s">
        <v>14</v>
      </c>
      <c r="AI555" s="1" t="s">
        <v>4273</v>
      </c>
      <c r="AJ555" s="1" t="s">
        <v>276</v>
      </c>
      <c r="AK555" s="1" t="s">
        <v>196</v>
      </c>
      <c r="AL555" s="1" t="s">
        <v>14</v>
      </c>
      <c r="AM555" s="1">
        <v>500</v>
      </c>
      <c r="AN555" s="1">
        <v>500</v>
      </c>
      <c r="AO555" s="1">
        <v>500</v>
      </c>
      <c r="AP555" s="1">
        <v>500</v>
      </c>
      <c r="AQ555" s="1">
        <v>500</v>
      </c>
      <c r="AR555" s="228">
        <v>46176</v>
      </c>
      <c r="AS555" s="228">
        <v>46181</v>
      </c>
      <c r="AT555" s="228">
        <v>46178</v>
      </c>
      <c r="AU555" s="228">
        <v>46178</v>
      </c>
      <c r="AV555" s="1" t="s">
        <v>4274</v>
      </c>
      <c r="AW555" s="1" t="s">
        <v>196</v>
      </c>
      <c r="AX555" s="1" t="s">
        <v>4275</v>
      </c>
      <c r="AY555" s="1" t="s">
        <v>710</v>
      </c>
      <c r="AZ555" s="1" t="s">
        <v>711</v>
      </c>
      <c r="BA555" s="1" t="s">
        <v>196</v>
      </c>
      <c r="BB555" s="228">
        <v>46181</v>
      </c>
      <c r="BC555" s="228">
        <v>46181</v>
      </c>
      <c r="BD555" s="1" t="s">
        <v>712</v>
      </c>
      <c r="BE555" s="228">
        <v>46178</v>
      </c>
      <c r="BF555" s="1" t="s">
        <v>712</v>
      </c>
      <c r="BG555" s="228">
        <v>46178</v>
      </c>
      <c r="BH555" s="1">
        <v>500</v>
      </c>
      <c r="BI555" s="1">
        <v>500</v>
      </c>
      <c r="BJ555" s="1" t="s">
        <v>4276</v>
      </c>
      <c r="BK555" s="1" t="s">
        <v>196</v>
      </c>
      <c r="BL555" s="1" t="s">
        <v>196</v>
      </c>
      <c r="BM555" s="1" t="s">
        <v>196</v>
      </c>
      <c r="BN555" s="1" t="s">
        <v>196</v>
      </c>
      <c r="BO555" s="1" t="s">
        <v>196</v>
      </c>
      <c r="BP555" s="1" t="s">
        <v>196</v>
      </c>
      <c r="BQ555" s="1" t="s">
        <v>196</v>
      </c>
      <c r="BR555" s="1" t="s">
        <v>196</v>
      </c>
      <c r="BS555" s="1" t="s">
        <v>196</v>
      </c>
      <c r="BT555" s="1" t="s">
        <v>4272</v>
      </c>
      <c r="BU555" s="1" t="s">
        <v>196</v>
      </c>
      <c r="BV555" s="1" t="s">
        <v>196</v>
      </c>
      <c r="BW555" s="1" t="s">
        <v>196</v>
      </c>
      <c r="BX555" s="1" t="s">
        <v>196</v>
      </c>
      <c r="BY555" s="1" t="s">
        <v>196</v>
      </c>
      <c r="BZ555" s="1" t="s">
        <v>196</v>
      </c>
      <c r="CA555" s="1" t="s">
        <v>196</v>
      </c>
      <c r="CB555" s="1" t="s">
        <v>196</v>
      </c>
      <c r="CC555" s="1" t="s">
        <v>196</v>
      </c>
      <c r="CD555" s="1" t="s">
        <v>1935</v>
      </c>
      <c r="CE555" s="1" t="s">
        <v>196</v>
      </c>
      <c r="CF555" s="1" t="s">
        <v>196</v>
      </c>
      <c r="CG555" s="1" t="s">
        <v>196</v>
      </c>
      <c r="CH555" s="1" t="s">
        <v>196</v>
      </c>
      <c r="CI555" s="1" t="s">
        <v>196</v>
      </c>
      <c r="CJ555" s="1" t="s">
        <v>196</v>
      </c>
      <c r="CK555" s="1" t="s">
        <v>196</v>
      </c>
      <c r="CL555" s="1" t="s">
        <v>196</v>
      </c>
      <c r="CM555" s="1" t="s">
        <v>196</v>
      </c>
      <c r="CN555" s="1" t="s">
        <v>4273</v>
      </c>
      <c r="CO555" s="1" t="s">
        <v>196</v>
      </c>
      <c r="CP555" s="1" t="s">
        <v>196</v>
      </c>
      <c r="CQ555" s="1" t="s">
        <v>196</v>
      </c>
      <c r="CR555" s="1" t="s">
        <v>196</v>
      </c>
      <c r="CS555" s="1" t="s">
        <v>196</v>
      </c>
      <c r="CT555" s="1" t="s">
        <v>196</v>
      </c>
      <c r="CU555" s="1" t="s">
        <v>196</v>
      </c>
      <c r="CV555" s="1" t="s">
        <v>196</v>
      </c>
      <c r="CW555" s="1" t="s">
        <v>196</v>
      </c>
      <c r="CX555" s="1" t="s">
        <v>3221</v>
      </c>
      <c r="CY555" s="1" t="s">
        <v>3222</v>
      </c>
      <c r="CZ555" s="1" t="s">
        <v>3222</v>
      </c>
      <c r="DA555" s="1" t="s">
        <v>3224</v>
      </c>
      <c r="DB555" s="1" t="s">
        <v>3224</v>
      </c>
      <c r="DC555" s="1" t="s">
        <v>707</v>
      </c>
      <c r="DD555" s="1" t="s">
        <v>707</v>
      </c>
      <c r="DE555" s="1" t="s">
        <v>707</v>
      </c>
      <c r="DF555" s="1" t="s">
        <v>788</v>
      </c>
      <c r="DG555" s="1" t="s">
        <v>789</v>
      </c>
    </row>
    <row r="556" spans="1:111">
      <c r="A556" s="232" t="s">
        <v>4537</v>
      </c>
      <c r="B556" s="1" t="s">
        <v>699</v>
      </c>
      <c r="C556" s="1" t="s">
        <v>700</v>
      </c>
      <c r="D556" s="1" t="s">
        <v>863</v>
      </c>
      <c r="E556" s="1" t="s">
        <v>864</v>
      </c>
      <c r="F556" s="1" t="s">
        <v>868</v>
      </c>
      <c r="G556" s="1" t="s">
        <v>168</v>
      </c>
      <c r="H556" s="228">
        <v>46178</v>
      </c>
      <c r="I556" s="1" t="s">
        <v>962</v>
      </c>
      <c r="J556" s="1" t="s">
        <v>4270</v>
      </c>
      <c r="K556" s="1" t="s">
        <v>4279</v>
      </c>
      <c r="L556" s="1" t="s">
        <v>788</v>
      </c>
      <c r="M556" s="1" t="s">
        <v>789</v>
      </c>
      <c r="N556" s="1" t="s">
        <v>796</v>
      </c>
      <c r="O556" s="1" t="s">
        <v>797</v>
      </c>
      <c r="P556" s="1" t="s">
        <v>776</v>
      </c>
      <c r="Q556" s="1" t="s">
        <v>777</v>
      </c>
      <c r="R556" s="229">
        <v>0</v>
      </c>
      <c r="S556" s="229">
        <v>0.6875</v>
      </c>
      <c r="T556" s="1" t="s">
        <v>707</v>
      </c>
      <c r="U556" s="1" t="s">
        <v>196</v>
      </c>
      <c r="V556" s="1" t="s">
        <v>196</v>
      </c>
      <c r="W556" s="1" t="s">
        <v>196</v>
      </c>
      <c r="X556" s="1" t="s">
        <v>196</v>
      </c>
      <c r="Y556" s="1" t="s">
        <v>196</v>
      </c>
      <c r="Z556" s="1" t="s">
        <v>196</v>
      </c>
      <c r="AA556" s="1" t="s">
        <v>726</v>
      </c>
      <c r="AB556" s="1" t="s">
        <v>707</v>
      </c>
      <c r="AC556" s="1" t="s">
        <v>814</v>
      </c>
      <c r="AD556" s="1" t="s">
        <v>4177</v>
      </c>
      <c r="AE556" s="1" t="s">
        <v>4272</v>
      </c>
      <c r="AF556" s="1" t="s">
        <v>276</v>
      </c>
      <c r="AG556" s="1" t="s">
        <v>196</v>
      </c>
      <c r="AH556" s="1" t="s">
        <v>14</v>
      </c>
      <c r="AI556" s="1" t="s">
        <v>4273</v>
      </c>
      <c r="AJ556" s="1" t="s">
        <v>276</v>
      </c>
      <c r="AK556" s="1" t="s">
        <v>196</v>
      </c>
      <c r="AL556" s="1" t="s">
        <v>14</v>
      </c>
      <c r="AM556" s="1">
        <v>500</v>
      </c>
      <c r="AN556" s="1">
        <v>500</v>
      </c>
      <c r="AO556" s="1">
        <v>0</v>
      </c>
      <c r="AP556" s="1">
        <v>500</v>
      </c>
      <c r="AQ556" s="1">
        <v>500</v>
      </c>
      <c r="AR556" s="228">
        <v>46176</v>
      </c>
      <c r="AS556" s="228">
        <v>46181</v>
      </c>
      <c r="AT556" s="228">
        <v>46177</v>
      </c>
      <c r="AU556" s="228">
        <v>46177</v>
      </c>
      <c r="AV556" s="1" t="s">
        <v>4274</v>
      </c>
      <c r="AW556" s="1" t="s">
        <v>196</v>
      </c>
      <c r="AX556" s="1" t="s">
        <v>4275</v>
      </c>
      <c r="AY556" s="1" t="s">
        <v>710</v>
      </c>
      <c r="AZ556" s="1" t="s">
        <v>711</v>
      </c>
      <c r="BA556" s="1" t="s">
        <v>196</v>
      </c>
      <c r="BB556" s="228">
        <v>46181</v>
      </c>
      <c r="BC556" s="228">
        <v>46181</v>
      </c>
      <c r="BD556" s="1" t="s">
        <v>712</v>
      </c>
      <c r="BE556" s="228">
        <v>46178</v>
      </c>
      <c r="BF556" s="1" t="s">
        <v>712</v>
      </c>
      <c r="BG556" s="228">
        <v>46178</v>
      </c>
      <c r="BH556" s="1">
        <v>500</v>
      </c>
      <c r="BI556" s="1">
        <v>500</v>
      </c>
      <c r="BJ556" s="1" t="s">
        <v>4276</v>
      </c>
      <c r="BK556" s="1" t="s">
        <v>196</v>
      </c>
      <c r="BL556" s="1" t="s">
        <v>196</v>
      </c>
      <c r="BM556" s="1" t="s">
        <v>196</v>
      </c>
      <c r="BN556" s="1" t="s">
        <v>196</v>
      </c>
      <c r="BO556" s="1" t="s">
        <v>196</v>
      </c>
      <c r="BP556" s="1" t="s">
        <v>196</v>
      </c>
      <c r="BQ556" s="1" t="s">
        <v>196</v>
      </c>
      <c r="BR556" s="1" t="s">
        <v>196</v>
      </c>
      <c r="BS556" s="1" t="s">
        <v>196</v>
      </c>
      <c r="BT556" s="1" t="s">
        <v>4272</v>
      </c>
      <c r="BU556" s="1" t="s">
        <v>196</v>
      </c>
      <c r="BV556" s="1" t="s">
        <v>196</v>
      </c>
      <c r="BW556" s="1" t="s">
        <v>196</v>
      </c>
      <c r="BX556" s="1" t="s">
        <v>196</v>
      </c>
      <c r="BY556" s="1" t="s">
        <v>196</v>
      </c>
      <c r="BZ556" s="1" t="s">
        <v>196</v>
      </c>
      <c r="CA556" s="1" t="s">
        <v>196</v>
      </c>
      <c r="CB556" s="1" t="s">
        <v>196</v>
      </c>
      <c r="CC556" s="1" t="s">
        <v>196</v>
      </c>
      <c r="CD556" s="1" t="s">
        <v>1935</v>
      </c>
      <c r="CE556" s="1" t="s">
        <v>196</v>
      </c>
      <c r="CF556" s="1" t="s">
        <v>196</v>
      </c>
      <c r="CG556" s="1" t="s">
        <v>196</v>
      </c>
      <c r="CH556" s="1" t="s">
        <v>196</v>
      </c>
      <c r="CI556" s="1" t="s">
        <v>196</v>
      </c>
      <c r="CJ556" s="1" t="s">
        <v>196</v>
      </c>
      <c r="CK556" s="1" t="s">
        <v>196</v>
      </c>
      <c r="CL556" s="1" t="s">
        <v>196</v>
      </c>
      <c r="CM556" s="1" t="s">
        <v>196</v>
      </c>
      <c r="CN556" s="1" t="s">
        <v>4273</v>
      </c>
      <c r="CO556" s="1" t="s">
        <v>196</v>
      </c>
      <c r="CP556" s="1" t="s">
        <v>196</v>
      </c>
      <c r="CQ556" s="1" t="s">
        <v>196</v>
      </c>
      <c r="CR556" s="1" t="s">
        <v>196</v>
      </c>
      <c r="CS556" s="1" t="s">
        <v>196</v>
      </c>
      <c r="CT556" s="1" t="s">
        <v>196</v>
      </c>
      <c r="CU556" s="1" t="s">
        <v>196</v>
      </c>
      <c r="CV556" s="1" t="s">
        <v>196</v>
      </c>
      <c r="CW556" s="1" t="s">
        <v>196</v>
      </c>
      <c r="CX556" s="1" t="s">
        <v>3221</v>
      </c>
      <c r="CY556" s="1" t="s">
        <v>3222</v>
      </c>
      <c r="CZ556" s="1" t="s">
        <v>3222</v>
      </c>
      <c r="DA556" s="1" t="s">
        <v>3265</v>
      </c>
      <c r="DB556" s="1" t="s">
        <v>3305</v>
      </c>
      <c r="DC556" s="1" t="s">
        <v>707</v>
      </c>
      <c r="DD556" s="1" t="s">
        <v>726</v>
      </c>
      <c r="DE556" s="1" t="s">
        <v>707</v>
      </c>
      <c r="DF556" s="1" t="s">
        <v>788</v>
      </c>
      <c r="DG556" s="1" t="s">
        <v>789</v>
      </c>
    </row>
    <row r="557" spans="1:111">
      <c r="A557" s="232" t="s">
        <v>4537</v>
      </c>
      <c r="B557" s="1" t="s">
        <v>699</v>
      </c>
      <c r="C557" s="1" t="s">
        <v>700</v>
      </c>
      <c r="D557" s="1" t="s">
        <v>869</v>
      </c>
      <c r="E557" s="1" t="s">
        <v>870</v>
      </c>
      <c r="F557" s="1" t="s">
        <v>783</v>
      </c>
      <c r="G557" s="1" t="s">
        <v>42</v>
      </c>
      <c r="H557" s="228">
        <v>46178</v>
      </c>
      <c r="I557" s="1" t="s">
        <v>962</v>
      </c>
      <c r="J557" s="1" t="s">
        <v>4270</v>
      </c>
      <c r="K557" s="1" t="s">
        <v>4286</v>
      </c>
      <c r="L557" s="1" t="s">
        <v>796</v>
      </c>
      <c r="M557" s="1" t="s">
        <v>797</v>
      </c>
      <c r="N557" s="1" t="s">
        <v>196</v>
      </c>
      <c r="O557" s="1" t="s">
        <v>196</v>
      </c>
      <c r="P557" s="1" t="s">
        <v>196</v>
      </c>
      <c r="Q557" s="1" t="s">
        <v>196</v>
      </c>
      <c r="R557" s="229">
        <v>0</v>
      </c>
      <c r="S557" s="229">
        <v>0.43055555555555558</v>
      </c>
      <c r="T557" s="1" t="s">
        <v>707</v>
      </c>
      <c r="U557" s="1" t="s">
        <v>196</v>
      </c>
      <c r="V557" s="1" t="s">
        <v>196</v>
      </c>
      <c r="W557" s="1" t="s">
        <v>196</v>
      </c>
      <c r="X557" s="1" t="s">
        <v>196</v>
      </c>
      <c r="Y557" s="1" t="s">
        <v>196</v>
      </c>
      <c r="Z557" s="1" t="s">
        <v>196</v>
      </c>
      <c r="AA557" s="1" t="s">
        <v>726</v>
      </c>
      <c r="AB557" s="1" t="s">
        <v>707</v>
      </c>
      <c r="AC557" s="1" t="s">
        <v>911</v>
      </c>
      <c r="AD557" s="1" t="s">
        <v>1936</v>
      </c>
      <c r="AE557" s="1" t="s">
        <v>4272</v>
      </c>
      <c r="AF557" s="1" t="s">
        <v>276</v>
      </c>
      <c r="AG557" s="1" t="s">
        <v>196</v>
      </c>
      <c r="AH557" s="1" t="s">
        <v>14</v>
      </c>
      <c r="AI557" s="1" t="s">
        <v>4273</v>
      </c>
      <c r="AJ557" s="1" t="s">
        <v>276</v>
      </c>
      <c r="AK557" s="1" t="s">
        <v>196</v>
      </c>
      <c r="AL557" s="1" t="s">
        <v>14</v>
      </c>
      <c r="AM557" s="1">
        <v>500</v>
      </c>
      <c r="AN557" s="1">
        <v>500</v>
      </c>
      <c r="AO557" s="1">
        <v>500</v>
      </c>
      <c r="AP557" s="1">
        <v>500</v>
      </c>
      <c r="AQ557" s="1">
        <v>500</v>
      </c>
      <c r="AR557" s="228">
        <v>46174</v>
      </c>
      <c r="AS557" s="228">
        <v>46181</v>
      </c>
      <c r="AT557" s="228">
        <v>46178</v>
      </c>
      <c r="AU557" s="228">
        <v>46178</v>
      </c>
      <c r="AV557" s="1" t="s">
        <v>4274</v>
      </c>
      <c r="AW557" s="1" t="s">
        <v>196</v>
      </c>
      <c r="AX557" s="1" t="s">
        <v>4275</v>
      </c>
      <c r="AY557" s="1" t="s">
        <v>710</v>
      </c>
      <c r="AZ557" s="1" t="s">
        <v>711</v>
      </c>
      <c r="BA557" s="1" t="s">
        <v>196</v>
      </c>
      <c r="BB557" s="228">
        <v>46181</v>
      </c>
      <c r="BC557" s="228">
        <v>46181</v>
      </c>
      <c r="BD557" s="1" t="s">
        <v>712</v>
      </c>
      <c r="BE557" s="228">
        <v>46178</v>
      </c>
      <c r="BF557" s="1" t="s">
        <v>712</v>
      </c>
      <c r="BG557" s="228">
        <v>46178</v>
      </c>
      <c r="BH557" s="1">
        <v>500</v>
      </c>
      <c r="BI557" s="1">
        <v>500</v>
      </c>
      <c r="BJ557" s="1" t="s">
        <v>4276</v>
      </c>
      <c r="BK557" s="1" t="s">
        <v>196</v>
      </c>
      <c r="BL557" s="1" t="s">
        <v>196</v>
      </c>
      <c r="BM557" s="1" t="s">
        <v>196</v>
      </c>
      <c r="BN557" s="1" t="s">
        <v>196</v>
      </c>
      <c r="BO557" s="1" t="s">
        <v>196</v>
      </c>
      <c r="BP557" s="1" t="s">
        <v>196</v>
      </c>
      <c r="BQ557" s="1" t="s">
        <v>196</v>
      </c>
      <c r="BR557" s="1" t="s">
        <v>196</v>
      </c>
      <c r="BS557" s="1" t="s">
        <v>196</v>
      </c>
      <c r="BT557" s="1" t="s">
        <v>4272</v>
      </c>
      <c r="BU557" s="1" t="s">
        <v>196</v>
      </c>
      <c r="BV557" s="1" t="s">
        <v>196</v>
      </c>
      <c r="BW557" s="1" t="s">
        <v>196</v>
      </c>
      <c r="BX557" s="1" t="s">
        <v>196</v>
      </c>
      <c r="BY557" s="1" t="s">
        <v>196</v>
      </c>
      <c r="BZ557" s="1" t="s">
        <v>196</v>
      </c>
      <c r="CA557" s="1" t="s">
        <v>196</v>
      </c>
      <c r="CB557" s="1" t="s">
        <v>196</v>
      </c>
      <c r="CC557" s="1" t="s">
        <v>196</v>
      </c>
      <c r="CD557" s="1" t="s">
        <v>1935</v>
      </c>
      <c r="CE557" s="1" t="s">
        <v>196</v>
      </c>
      <c r="CF557" s="1" t="s">
        <v>196</v>
      </c>
      <c r="CG557" s="1" t="s">
        <v>196</v>
      </c>
      <c r="CH557" s="1" t="s">
        <v>196</v>
      </c>
      <c r="CI557" s="1" t="s">
        <v>196</v>
      </c>
      <c r="CJ557" s="1" t="s">
        <v>196</v>
      </c>
      <c r="CK557" s="1" t="s">
        <v>196</v>
      </c>
      <c r="CL557" s="1" t="s">
        <v>196</v>
      </c>
      <c r="CM557" s="1" t="s">
        <v>196</v>
      </c>
      <c r="CN557" s="1" t="s">
        <v>4273</v>
      </c>
      <c r="CO557" s="1" t="s">
        <v>196</v>
      </c>
      <c r="CP557" s="1" t="s">
        <v>196</v>
      </c>
      <c r="CQ557" s="1" t="s">
        <v>196</v>
      </c>
      <c r="CR557" s="1" t="s">
        <v>196</v>
      </c>
      <c r="CS557" s="1" t="s">
        <v>196</v>
      </c>
      <c r="CT557" s="1" t="s">
        <v>196</v>
      </c>
      <c r="CU557" s="1" t="s">
        <v>196</v>
      </c>
      <c r="CV557" s="1" t="s">
        <v>196</v>
      </c>
      <c r="CW557" s="1" t="s">
        <v>196</v>
      </c>
      <c r="CX557" s="1" t="s">
        <v>3221</v>
      </c>
      <c r="CY557" s="1" t="s">
        <v>3222</v>
      </c>
      <c r="CZ557" s="1" t="s">
        <v>3222</v>
      </c>
      <c r="DA557" s="1" t="s">
        <v>3225</v>
      </c>
      <c r="DB557" s="1" t="s">
        <v>3235</v>
      </c>
      <c r="DC557" s="1" t="s">
        <v>707</v>
      </c>
      <c r="DD557" s="1" t="s">
        <v>726</v>
      </c>
      <c r="DE557" s="1" t="s">
        <v>707</v>
      </c>
      <c r="DF557" s="1" t="s">
        <v>796</v>
      </c>
      <c r="DG557" s="1" t="s">
        <v>797</v>
      </c>
    </row>
    <row r="558" spans="1:111">
      <c r="A558" s="232" t="s">
        <v>4537</v>
      </c>
      <c r="B558" s="1" t="s">
        <v>699</v>
      </c>
      <c r="C558" s="1" t="s">
        <v>700</v>
      </c>
      <c r="D558" s="1" t="s">
        <v>869</v>
      </c>
      <c r="E558" s="1" t="s">
        <v>870</v>
      </c>
      <c r="F558" s="1" t="s">
        <v>877</v>
      </c>
      <c r="G558" s="1" t="s">
        <v>502</v>
      </c>
      <c r="H558" s="228">
        <v>46178</v>
      </c>
      <c r="I558" s="1" t="s">
        <v>84</v>
      </c>
      <c r="J558" s="1" t="s">
        <v>3961</v>
      </c>
      <c r="K558" s="1" t="s">
        <v>4314</v>
      </c>
      <c r="L558" s="1" t="s">
        <v>796</v>
      </c>
      <c r="M558" s="1" t="s">
        <v>797</v>
      </c>
      <c r="N558" s="1" t="s">
        <v>196</v>
      </c>
      <c r="O558" s="1" t="s">
        <v>196</v>
      </c>
      <c r="P558" s="1" t="s">
        <v>196</v>
      </c>
      <c r="Q558" s="1" t="s">
        <v>196</v>
      </c>
      <c r="R558" s="229">
        <v>0</v>
      </c>
      <c r="S558" s="229">
        <v>0.70833333333333337</v>
      </c>
      <c r="T558" s="1" t="s">
        <v>707</v>
      </c>
      <c r="U558" s="1" t="s">
        <v>196</v>
      </c>
      <c r="V558" s="1" t="s">
        <v>196</v>
      </c>
      <c r="W558" s="1" t="s">
        <v>196</v>
      </c>
      <c r="X558" s="1" t="s">
        <v>196</v>
      </c>
      <c r="Y558" s="1" t="s">
        <v>196</v>
      </c>
      <c r="Z558" s="1" t="s">
        <v>196</v>
      </c>
      <c r="AA558" s="1" t="s">
        <v>810</v>
      </c>
      <c r="AB558" s="1" t="s">
        <v>708</v>
      </c>
      <c r="AC558" s="1" t="s">
        <v>1557</v>
      </c>
      <c r="AD558" s="1" t="s">
        <v>4154</v>
      </c>
      <c r="AE558" s="1" t="s">
        <v>196</v>
      </c>
      <c r="AF558" s="1" t="s">
        <v>196</v>
      </c>
      <c r="AG558" s="1" t="s">
        <v>196</v>
      </c>
      <c r="AH558" s="1" t="s">
        <v>196</v>
      </c>
      <c r="AI558" s="1" t="s">
        <v>801</v>
      </c>
      <c r="AJ558" s="1" t="s">
        <v>276</v>
      </c>
      <c r="AK558" s="1" t="s">
        <v>196</v>
      </c>
      <c r="AL558" s="1" t="s">
        <v>122</v>
      </c>
      <c r="AM558" s="1">
        <v>5690</v>
      </c>
      <c r="AN558" s="1">
        <v>5700</v>
      </c>
      <c r="AO558" s="1">
        <v>2700</v>
      </c>
      <c r="AP558" s="1">
        <v>2700</v>
      </c>
      <c r="AQ558" s="1">
        <v>2400</v>
      </c>
      <c r="AR558" s="228">
        <v>46177</v>
      </c>
      <c r="AS558" s="228">
        <v>46185</v>
      </c>
      <c r="AT558" s="228">
        <v>46178</v>
      </c>
      <c r="AU558" s="228">
        <v>46183</v>
      </c>
      <c r="AV558" s="1" t="s">
        <v>491</v>
      </c>
      <c r="AW558" s="1" t="s">
        <v>196</v>
      </c>
      <c r="AX558" s="1" t="s">
        <v>196</v>
      </c>
      <c r="AY558" s="1" t="s">
        <v>710</v>
      </c>
      <c r="AZ558" s="1" t="s">
        <v>711</v>
      </c>
      <c r="BA558" s="1" t="s">
        <v>196</v>
      </c>
      <c r="BB558" s="228">
        <v>46185</v>
      </c>
      <c r="BC558" s="228">
        <v>46185</v>
      </c>
      <c r="BD558" s="1" t="s">
        <v>712</v>
      </c>
      <c r="BE558" s="228">
        <v>46183</v>
      </c>
      <c r="BF558" s="1" t="s">
        <v>712</v>
      </c>
      <c r="BG558" s="228">
        <v>46183</v>
      </c>
      <c r="BH558" s="1">
        <v>5700</v>
      </c>
      <c r="BI558" s="1">
        <v>5690</v>
      </c>
      <c r="BJ558" s="1" t="s">
        <v>802</v>
      </c>
      <c r="BK558" s="1" t="s">
        <v>802</v>
      </c>
      <c r="BL558" s="1" t="s">
        <v>196</v>
      </c>
      <c r="BM558" s="1" t="s">
        <v>196</v>
      </c>
      <c r="BN558" s="1" t="s">
        <v>196</v>
      </c>
      <c r="BO558" s="1" t="s">
        <v>196</v>
      </c>
      <c r="BP558" s="1" t="s">
        <v>196</v>
      </c>
      <c r="BQ558" s="1" t="s">
        <v>196</v>
      </c>
      <c r="BR558" s="1" t="s">
        <v>196</v>
      </c>
      <c r="BS558" s="1" t="s">
        <v>196</v>
      </c>
      <c r="BT558" s="1" t="s">
        <v>800</v>
      </c>
      <c r="BU558" s="1" t="s">
        <v>2053</v>
      </c>
      <c r="BV558" s="1" t="s">
        <v>196</v>
      </c>
      <c r="BW558" s="1" t="s">
        <v>196</v>
      </c>
      <c r="BX558" s="1" t="s">
        <v>196</v>
      </c>
      <c r="BY558" s="1" t="s">
        <v>196</v>
      </c>
      <c r="BZ558" s="1" t="s">
        <v>196</v>
      </c>
      <c r="CA558" s="1" t="s">
        <v>196</v>
      </c>
      <c r="CB558" s="1" t="s">
        <v>196</v>
      </c>
      <c r="CC558" s="1" t="s">
        <v>196</v>
      </c>
      <c r="CD558" s="1" t="s">
        <v>803</v>
      </c>
      <c r="CE558" s="1" t="s">
        <v>196</v>
      </c>
      <c r="CF558" s="1" t="s">
        <v>196</v>
      </c>
      <c r="CG558" s="1" t="s">
        <v>196</v>
      </c>
      <c r="CH558" s="1" t="s">
        <v>196</v>
      </c>
      <c r="CI558" s="1" t="s">
        <v>196</v>
      </c>
      <c r="CJ558" s="1" t="s">
        <v>196</v>
      </c>
      <c r="CK558" s="1" t="s">
        <v>196</v>
      </c>
      <c r="CL558" s="1" t="s">
        <v>196</v>
      </c>
      <c r="CM558" s="1" t="s">
        <v>196</v>
      </c>
      <c r="CN558" s="1" t="s">
        <v>801</v>
      </c>
      <c r="CO558" s="1" t="s">
        <v>196</v>
      </c>
      <c r="CP558" s="1" t="s">
        <v>196</v>
      </c>
      <c r="CQ558" s="1" t="s">
        <v>196</v>
      </c>
      <c r="CR558" s="1" t="s">
        <v>196</v>
      </c>
      <c r="CS558" s="1" t="s">
        <v>196</v>
      </c>
      <c r="CT558" s="1" t="s">
        <v>196</v>
      </c>
      <c r="CU558" s="1" t="s">
        <v>196</v>
      </c>
      <c r="CV558" s="1" t="s">
        <v>196</v>
      </c>
      <c r="CW558" s="1" t="s">
        <v>196</v>
      </c>
      <c r="CX558" s="1" t="s">
        <v>3221</v>
      </c>
      <c r="CY558" s="1" t="s">
        <v>3222</v>
      </c>
      <c r="CZ558" s="1" t="s">
        <v>3222</v>
      </c>
      <c r="DA558" s="1" t="s">
        <v>3235</v>
      </c>
      <c r="DB558" s="1" t="s">
        <v>3224</v>
      </c>
      <c r="DC558" s="1" t="s">
        <v>708</v>
      </c>
      <c r="DD558" s="1" t="s">
        <v>810</v>
      </c>
      <c r="DE558" s="1" t="s">
        <v>707</v>
      </c>
      <c r="DF558" s="1" t="s">
        <v>796</v>
      </c>
      <c r="DG558" s="1" t="s">
        <v>797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BC8AE-D7F8-4584-8692-3FBF2B71E5FB}">
  <sheetPr codeName="Sheet15">
    <tabColor theme="1"/>
  </sheetPr>
  <dimension ref="A1:D14612"/>
  <sheetViews>
    <sheetView workbookViewId="0">
      <selection activeCell="P26" sqref="P26"/>
    </sheetView>
  </sheetViews>
  <sheetFormatPr defaultColWidth="9.09765625" defaultRowHeight="13"/>
  <cols>
    <col min="1" max="1" width="19" style="21" customWidth="1"/>
    <col min="2" max="2" width="9.09765625" style="8"/>
    <col min="3" max="3" width="11" style="8" bestFit="1" customWidth="1"/>
    <col min="4" max="4" width="13.59765625" style="16" bestFit="1" customWidth="1"/>
    <col min="5" max="16384" width="9.09765625" style="8"/>
  </cols>
  <sheetData>
    <row r="1" spans="1:4">
      <c r="A1" s="21" t="s">
        <v>1101</v>
      </c>
      <c r="D1" s="16" t="s">
        <v>1125</v>
      </c>
    </row>
    <row r="2" spans="1:4">
      <c r="A2" s="22">
        <f t="shared" ref="A2:A65" si="0">D2</f>
        <v>36526</v>
      </c>
      <c r="D2" s="16" cm="1">
        <f t="array" ref="D2:D14612">_xlfn.SEQUENCE(DATE(2040,1,1)-DATE(2000,1,1)+1,1,DATE(2000,1,1),1)</f>
        <v>36526</v>
      </c>
    </row>
    <row r="3" spans="1:4">
      <c r="A3" s="22">
        <f t="shared" si="0"/>
        <v>36527</v>
      </c>
      <c r="D3" s="16">
        <v>36527</v>
      </c>
    </row>
    <row r="4" spans="1:4">
      <c r="A4" s="22">
        <f t="shared" si="0"/>
        <v>36528</v>
      </c>
      <c r="D4" s="16">
        <v>36528</v>
      </c>
    </row>
    <row r="5" spans="1:4">
      <c r="A5" s="22">
        <f t="shared" si="0"/>
        <v>36529</v>
      </c>
      <c r="D5" s="16">
        <v>36529</v>
      </c>
    </row>
    <row r="6" spans="1:4">
      <c r="A6" s="22">
        <f t="shared" si="0"/>
        <v>36530</v>
      </c>
      <c r="D6" s="16">
        <v>36530</v>
      </c>
    </row>
    <row r="7" spans="1:4">
      <c r="A7" s="22">
        <f t="shared" si="0"/>
        <v>36531</v>
      </c>
      <c r="D7" s="16">
        <v>36531</v>
      </c>
    </row>
    <row r="8" spans="1:4">
      <c r="A8" s="22">
        <f t="shared" si="0"/>
        <v>36532</v>
      </c>
      <c r="D8" s="16">
        <v>36532</v>
      </c>
    </row>
    <row r="9" spans="1:4">
      <c r="A9" s="22">
        <f t="shared" si="0"/>
        <v>36533</v>
      </c>
      <c r="D9" s="16">
        <v>36533</v>
      </c>
    </row>
    <row r="10" spans="1:4">
      <c r="A10" s="22">
        <f t="shared" si="0"/>
        <v>36534</v>
      </c>
      <c r="D10" s="16">
        <v>36534</v>
      </c>
    </row>
    <row r="11" spans="1:4">
      <c r="A11" s="22">
        <f t="shared" si="0"/>
        <v>36535</v>
      </c>
      <c r="D11" s="16">
        <v>36535</v>
      </c>
    </row>
    <row r="12" spans="1:4">
      <c r="A12" s="22">
        <f t="shared" si="0"/>
        <v>36536</v>
      </c>
      <c r="D12" s="16">
        <v>36536</v>
      </c>
    </row>
    <row r="13" spans="1:4">
      <c r="A13" s="22">
        <f t="shared" si="0"/>
        <v>36537</v>
      </c>
      <c r="D13" s="16">
        <v>36537</v>
      </c>
    </row>
    <row r="14" spans="1:4">
      <c r="A14" s="22">
        <f t="shared" si="0"/>
        <v>36538</v>
      </c>
      <c r="D14" s="16">
        <v>36538</v>
      </c>
    </row>
    <row r="15" spans="1:4">
      <c r="A15" s="22">
        <f t="shared" si="0"/>
        <v>36539</v>
      </c>
      <c r="D15" s="16">
        <v>36539</v>
      </c>
    </row>
    <row r="16" spans="1:4">
      <c r="A16" s="22">
        <f t="shared" si="0"/>
        <v>36540</v>
      </c>
      <c r="D16" s="16">
        <v>36540</v>
      </c>
    </row>
    <row r="17" spans="1:4">
      <c r="A17" s="22">
        <f t="shared" si="0"/>
        <v>36541</v>
      </c>
      <c r="D17" s="16">
        <v>36541</v>
      </c>
    </row>
    <row r="18" spans="1:4">
      <c r="A18" s="22">
        <f t="shared" si="0"/>
        <v>36542</v>
      </c>
      <c r="D18" s="16">
        <v>36542</v>
      </c>
    </row>
    <row r="19" spans="1:4">
      <c r="A19" s="22">
        <f t="shared" si="0"/>
        <v>36543</v>
      </c>
      <c r="D19" s="16">
        <v>36543</v>
      </c>
    </row>
    <row r="20" spans="1:4">
      <c r="A20" s="22">
        <f t="shared" si="0"/>
        <v>36544</v>
      </c>
      <c r="D20" s="16">
        <v>36544</v>
      </c>
    </row>
    <row r="21" spans="1:4">
      <c r="A21" s="22">
        <f t="shared" si="0"/>
        <v>36545</v>
      </c>
      <c r="D21" s="16">
        <v>36545</v>
      </c>
    </row>
    <row r="22" spans="1:4">
      <c r="A22" s="22">
        <f t="shared" si="0"/>
        <v>36546</v>
      </c>
      <c r="D22" s="16">
        <v>36546</v>
      </c>
    </row>
    <row r="23" spans="1:4">
      <c r="A23" s="22">
        <f t="shared" si="0"/>
        <v>36547</v>
      </c>
      <c r="D23" s="16">
        <v>36547</v>
      </c>
    </row>
    <row r="24" spans="1:4">
      <c r="A24" s="22">
        <f t="shared" si="0"/>
        <v>36548</v>
      </c>
      <c r="D24" s="16">
        <v>36548</v>
      </c>
    </row>
    <row r="25" spans="1:4">
      <c r="A25" s="22">
        <f t="shared" si="0"/>
        <v>36549</v>
      </c>
      <c r="D25" s="16">
        <v>36549</v>
      </c>
    </row>
    <row r="26" spans="1:4">
      <c r="A26" s="22">
        <f t="shared" si="0"/>
        <v>36550</v>
      </c>
      <c r="D26" s="16">
        <v>36550</v>
      </c>
    </row>
    <row r="27" spans="1:4">
      <c r="A27" s="22">
        <f t="shared" si="0"/>
        <v>36551</v>
      </c>
      <c r="D27" s="16">
        <v>36551</v>
      </c>
    </row>
    <row r="28" spans="1:4">
      <c r="A28" s="22">
        <f t="shared" si="0"/>
        <v>36552</v>
      </c>
      <c r="D28" s="16">
        <v>36552</v>
      </c>
    </row>
    <row r="29" spans="1:4">
      <c r="A29" s="22">
        <f t="shared" si="0"/>
        <v>36553</v>
      </c>
      <c r="D29" s="16">
        <v>36553</v>
      </c>
    </row>
    <row r="30" spans="1:4">
      <c r="A30" s="22">
        <f t="shared" si="0"/>
        <v>36554</v>
      </c>
      <c r="D30" s="16">
        <v>36554</v>
      </c>
    </row>
    <row r="31" spans="1:4">
      <c r="A31" s="22">
        <f t="shared" si="0"/>
        <v>36555</v>
      </c>
      <c r="D31" s="16">
        <v>36555</v>
      </c>
    </row>
    <row r="32" spans="1:4">
      <c r="A32" s="22">
        <f t="shared" si="0"/>
        <v>36556</v>
      </c>
      <c r="D32" s="16">
        <v>36556</v>
      </c>
    </row>
    <row r="33" spans="1:4">
      <c r="A33" s="22">
        <f t="shared" si="0"/>
        <v>36557</v>
      </c>
      <c r="D33" s="16">
        <v>36557</v>
      </c>
    </row>
    <row r="34" spans="1:4">
      <c r="A34" s="22">
        <f t="shared" si="0"/>
        <v>36558</v>
      </c>
      <c r="D34" s="16">
        <v>36558</v>
      </c>
    </row>
    <row r="35" spans="1:4">
      <c r="A35" s="22">
        <f t="shared" si="0"/>
        <v>36559</v>
      </c>
      <c r="D35" s="16">
        <v>36559</v>
      </c>
    </row>
    <row r="36" spans="1:4">
      <c r="A36" s="22">
        <f t="shared" si="0"/>
        <v>36560</v>
      </c>
      <c r="D36" s="16">
        <v>36560</v>
      </c>
    </row>
    <row r="37" spans="1:4">
      <c r="A37" s="22">
        <f t="shared" si="0"/>
        <v>36561</v>
      </c>
      <c r="D37" s="16">
        <v>36561</v>
      </c>
    </row>
    <row r="38" spans="1:4">
      <c r="A38" s="22">
        <f t="shared" si="0"/>
        <v>36562</v>
      </c>
      <c r="D38" s="16">
        <v>36562</v>
      </c>
    </row>
    <row r="39" spans="1:4">
      <c r="A39" s="22">
        <f t="shared" si="0"/>
        <v>36563</v>
      </c>
      <c r="D39" s="16">
        <v>36563</v>
      </c>
    </row>
    <row r="40" spans="1:4">
      <c r="A40" s="22">
        <f t="shared" si="0"/>
        <v>36564</v>
      </c>
      <c r="D40" s="16">
        <v>36564</v>
      </c>
    </row>
    <row r="41" spans="1:4">
      <c r="A41" s="22">
        <f t="shared" si="0"/>
        <v>36565</v>
      </c>
      <c r="D41" s="16">
        <v>36565</v>
      </c>
    </row>
    <row r="42" spans="1:4">
      <c r="A42" s="22">
        <f t="shared" si="0"/>
        <v>36566</v>
      </c>
      <c r="D42" s="16">
        <v>36566</v>
      </c>
    </row>
    <row r="43" spans="1:4">
      <c r="A43" s="22">
        <f t="shared" si="0"/>
        <v>36567</v>
      </c>
      <c r="D43" s="16">
        <v>36567</v>
      </c>
    </row>
    <row r="44" spans="1:4">
      <c r="A44" s="22">
        <f t="shared" si="0"/>
        <v>36568</v>
      </c>
      <c r="D44" s="16">
        <v>36568</v>
      </c>
    </row>
    <row r="45" spans="1:4">
      <c r="A45" s="22">
        <f t="shared" si="0"/>
        <v>36569</v>
      </c>
      <c r="D45" s="16">
        <v>36569</v>
      </c>
    </row>
    <row r="46" spans="1:4">
      <c r="A46" s="22">
        <f t="shared" si="0"/>
        <v>36570</v>
      </c>
      <c r="D46" s="16">
        <v>36570</v>
      </c>
    </row>
    <row r="47" spans="1:4">
      <c r="A47" s="22">
        <f t="shared" si="0"/>
        <v>36571</v>
      </c>
      <c r="D47" s="16">
        <v>36571</v>
      </c>
    </row>
    <row r="48" spans="1:4">
      <c r="A48" s="22">
        <f t="shared" si="0"/>
        <v>36572</v>
      </c>
      <c r="D48" s="16">
        <v>36572</v>
      </c>
    </row>
    <row r="49" spans="1:4">
      <c r="A49" s="22">
        <f t="shared" si="0"/>
        <v>36573</v>
      </c>
      <c r="D49" s="16">
        <v>36573</v>
      </c>
    </row>
    <row r="50" spans="1:4">
      <c r="A50" s="22">
        <f t="shared" si="0"/>
        <v>36574</v>
      </c>
      <c r="D50" s="16">
        <v>36574</v>
      </c>
    </row>
    <row r="51" spans="1:4">
      <c r="A51" s="22">
        <f t="shared" si="0"/>
        <v>36575</v>
      </c>
      <c r="D51" s="16">
        <v>36575</v>
      </c>
    </row>
    <row r="52" spans="1:4">
      <c r="A52" s="22">
        <f t="shared" si="0"/>
        <v>36576</v>
      </c>
      <c r="D52" s="16">
        <v>36576</v>
      </c>
    </row>
    <row r="53" spans="1:4">
      <c r="A53" s="22">
        <f t="shared" si="0"/>
        <v>36577</v>
      </c>
      <c r="D53" s="16">
        <v>36577</v>
      </c>
    </row>
    <row r="54" spans="1:4">
      <c r="A54" s="22">
        <f t="shared" si="0"/>
        <v>36578</v>
      </c>
      <c r="D54" s="16">
        <v>36578</v>
      </c>
    </row>
    <row r="55" spans="1:4">
      <c r="A55" s="22">
        <f t="shared" si="0"/>
        <v>36579</v>
      </c>
      <c r="D55" s="16">
        <v>36579</v>
      </c>
    </row>
    <row r="56" spans="1:4">
      <c r="A56" s="22">
        <f t="shared" si="0"/>
        <v>36580</v>
      </c>
      <c r="D56" s="16">
        <v>36580</v>
      </c>
    </row>
    <row r="57" spans="1:4">
      <c r="A57" s="22">
        <f t="shared" si="0"/>
        <v>36581</v>
      </c>
      <c r="D57" s="16">
        <v>36581</v>
      </c>
    </row>
    <row r="58" spans="1:4">
      <c r="A58" s="22">
        <f t="shared" si="0"/>
        <v>36582</v>
      </c>
      <c r="D58" s="16">
        <v>36582</v>
      </c>
    </row>
    <row r="59" spans="1:4">
      <c r="A59" s="22">
        <f t="shared" si="0"/>
        <v>36583</v>
      </c>
      <c r="D59" s="16">
        <v>36583</v>
      </c>
    </row>
    <row r="60" spans="1:4">
      <c r="A60" s="22">
        <f t="shared" si="0"/>
        <v>36584</v>
      </c>
      <c r="D60" s="16">
        <v>36584</v>
      </c>
    </row>
    <row r="61" spans="1:4">
      <c r="A61" s="22">
        <f t="shared" si="0"/>
        <v>36585</v>
      </c>
      <c r="D61" s="16">
        <v>36585</v>
      </c>
    </row>
    <row r="62" spans="1:4">
      <c r="A62" s="22">
        <f t="shared" si="0"/>
        <v>36586</v>
      </c>
      <c r="D62" s="16">
        <v>36586</v>
      </c>
    </row>
    <row r="63" spans="1:4">
      <c r="A63" s="22">
        <f t="shared" si="0"/>
        <v>36587</v>
      </c>
      <c r="D63" s="16">
        <v>36587</v>
      </c>
    </row>
    <row r="64" spans="1:4">
      <c r="A64" s="22">
        <f t="shared" si="0"/>
        <v>36588</v>
      </c>
      <c r="D64" s="16">
        <v>36588</v>
      </c>
    </row>
    <row r="65" spans="1:4">
      <c r="A65" s="22">
        <f t="shared" si="0"/>
        <v>36589</v>
      </c>
      <c r="D65" s="16">
        <v>36589</v>
      </c>
    </row>
    <row r="66" spans="1:4">
      <c r="A66" s="22">
        <f t="shared" ref="A66:A129" si="1">D66</f>
        <v>36590</v>
      </c>
      <c r="D66" s="16">
        <v>36590</v>
      </c>
    </row>
    <row r="67" spans="1:4">
      <c r="A67" s="22">
        <f t="shared" si="1"/>
        <v>36591</v>
      </c>
      <c r="D67" s="16">
        <v>36591</v>
      </c>
    </row>
    <row r="68" spans="1:4">
      <c r="A68" s="22">
        <f t="shared" si="1"/>
        <v>36592</v>
      </c>
      <c r="D68" s="16">
        <v>36592</v>
      </c>
    </row>
    <row r="69" spans="1:4">
      <c r="A69" s="22">
        <f t="shared" si="1"/>
        <v>36593</v>
      </c>
      <c r="D69" s="16">
        <v>36593</v>
      </c>
    </row>
    <row r="70" spans="1:4">
      <c r="A70" s="22">
        <f t="shared" si="1"/>
        <v>36594</v>
      </c>
      <c r="D70" s="16">
        <v>36594</v>
      </c>
    </row>
    <row r="71" spans="1:4">
      <c r="A71" s="22">
        <f t="shared" si="1"/>
        <v>36595</v>
      </c>
      <c r="D71" s="16">
        <v>36595</v>
      </c>
    </row>
    <row r="72" spans="1:4">
      <c r="A72" s="22">
        <f t="shared" si="1"/>
        <v>36596</v>
      </c>
      <c r="D72" s="16">
        <v>36596</v>
      </c>
    </row>
    <row r="73" spans="1:4">
      <c r="A73" s="22">
        <f t="shared" si="1"/>
        <v>36597</v>
      </c>
      <c r="D73" s="16">
        <v>36597</v>
      </c>
    </row>
    <row r="74" spans="1:4">
      <c r="A74" s="22">
        <f t="shared" si="1"/>
        <v>36598</v>
      </c>
      <c r="D74" s="16">
        <v>36598</v>
      </c>
    </row>
    <row r="75" spans="1:4">
      <c r="A75" s="22">
        <f t="shared" si="1"/>
        <v>36599</v>
      </c>
      <c r="D75" s="16">
        <v>36599</v>
      </c>
    </row>
    <row r="76" spans="1:4">
      <c r="A76" s="22">
        <f t="shared" si="1"/>
        <v>36600</v>
      </c>
      <c r="D76" s="16">
        <v>36600</v>
      </c>
    </row>
    <row r="77" spans="1:4">
      <c r="A77" s="22">
        <f t="shared" si="1"/>
        <v>36601</v>
      </c>
      <c r="D77" s="16">
        <v>36601</v>
      </c>
    </row>
    <row r="78" spans="1:4">
      <c r="A78" s="22">
        <f t="shared" si="1"/>
        <v>36602</v>
      </c>
      <c r="D78" s="16">
        <v>36602</v>
      </c>
    </row>
    <row r="79" spans="1:4">
      <c r="A79" s="22">
        <f t="shared" si="1"/>
        <v>36603</v>
      </c>
      <c r="D79" s="16">
        <v>36603</v>
      </c>
    </row>
    <row r="80" spans="1:4">
      <c r="A80" s="22">
        <f t="shared" si="1"/>
        <v>36604</v>
      </c>
      <c r="D80" s="16">
        <v>36604</v>
      </c>
    </row>
    <row r="81" spans="1:4">
      <c r="A81" s="22">
        <f t="shared" si="1"/>
        <v>36605</v>
      </c>
      <c r="D81" s="16">
        <v>36605</v>
      </c>
    </row>
    <row r="82" spans="1:4">
      <c r="A82" s="22">
        <f t="shared" si="1"/>
        <v>36606</v>
      </c>
      <c r="D82" s="16">
        <v>36606</v>
      </c>
    </row>
    <row r="83" spans="1:4">
      <c r="A83" s="22">
        <f t="shared" si="1"/>
        <v>36607</v>
      </c>
      <c r="D83" s="16">
        <v>36607</v>
      </c>
    </row>
    <row r="84" spans="1:4">
      <c r="A84" s="22">
        <f t="shared" si="1"/>
        <v>36608</v>
      </c>
      <c r="D84" s="16">
        <v>36608</v>
      </c>
    </row>
    <row r="85" spans="1:4">
      <c r="A85" s="22">
        <f t="shared" si="1"/>
        <v>36609</v>
      </c>
      <c r="D85" s="16">
        <v>36609</v>
      </c>
    </row>
    <row r="86" spans="1:4">
      <c r="A86" s="22">
        <f t="shared" si="1"/>
        <v>36610</v>
      </c>
      <c r="D86" s="16">
        <v>36610</v>
      </c>
    </row>
    <row r="87" spans="1:4">
      <c r="A87" s="22">
        <f t="shared" si="1"/>
        <v>36611</v>
      </c>
      <c r="D87" s="16">
        <v>36611</v>
      </c>
    </row>
    <row r="88" spans="1:4">
      <c r="A88" s="22">
        <f t="shared" si="1"/>
        <v>36612</v>
      </c>
      <c r="D88" s="16">
        <v>36612</v>
      </c>
    </row>
    <row r="89" spans="1:4">
      <c r="A89" s="22">
        <f t="shared" si="1"/>
        <v>36613</v>
      </c>
      <c r="D89" s="16">
        <v>36613</v>
      </c>
    </row>
    <row r="90" spans="1:4">
      <c r="A90" s="22">
        <f t="shared" si="1"/>
        <v>36614</v>
      </c>
      <c r="D90" s="16">
        <v>36614</v>
      </c>
    </row>
    <row r="91" spans="1:4">
      <c r="A91" s="22">
        <f t="shared" si="1"/>
        <v>36615</v>
      </c>
      <c r="D91" s="16">
        <v>36615</v>
      </c>
    </row>
    <row r="92" spans="1:4">
      <c r="A92" s="22">
        <f t="shared" si="1"/>
        <v>36616</v>
      </c>
      <c r="D92" s="16">
        <v>36616</v>
      </c>
    </row>
    <row r="93" spans="1:4">
      <c r="A93" s="22">
        <f t="shared" si="1"/>
        <v>36617</v>
      </c>
      <c r="D93" s="16">
        <v>36617</v>
      </c>
    </row>
    <row r="94" spans="1:4">
      <c r="A94" s="22">
        <f t="shared" si="1"/>
        <v>36618</v>
      </c>
      <c r="D94" s="16">
        <v>36618</v>
      </c>
    </row>
    <row r="95" spans="1:4">
      <c r="A95" s="22">
        <f t="shared" si="1"/>
        <v>36619</v>
      </c>
      <c r="D95" s="16">
        <v>36619</v>
      </c>
    </row>
    <row r="96" spans="1:4">
      <c r="A96" s="22">
        <f t="shared" si="1"/>
        <v>36620</v>
      </c>
      <c r="D96" s="16">
        <v>36620</v>
      </c>
    </row>
    <row r="97" spans="1:4">
      <c r="A97" s="22">
        <f t="shared" si="1"/>
        <v>36621</v>
      </c>
      <c r="D97" s="16">
        <v>36621</v>
      </c>
    </row>
    <row r="98" spans="1:4">
      <c r="A98" s="22">
        <f t="shared" si="1"/>
        <v>36622</v>
      </c>
      <c r="D98" s="16">
        <v>36622</v>
      </c>
    </row>
    <row r="99" spans="1:4">
      <c r="A99" s="22">
        <f t="shared" si="1"/>
        <v>36623</v>
      </c>
      <c r="D99" s="16">
        <v>36623</v>
      </c>
    </row>
    <row r="100" spans="1:4">
      <c r="A100" s="22">
        <f t="shared" si="1"/>
        <v>36624</v>
      </c>
      <c r="D100" s="16">
        <v>36624</v>
      </c>
    </row>
    <row r="101" spans="1:4">
      <c r="A101" s="22">
        <f t="shared" si="1"/>
        <v>36625</v>
      </c>
      <c r="D101" s="16">
        <v>36625</v>
      </c>
    </row>
    <row r="102" spans="1:4">
      <c r="A102" s="22">
        <f t="shared" si="1"/>
        <v>36626</v>
      </c>
      <c r="D102" s="16">
        <v>36626</v>
      </c>
    </row>
    <row r="103" spans="1:4">
      <c r="A103" s="22">
        <f t="shared" si="1"/>
        <v>36627</v>
      </c>
      <c r="D103" s="16">
        <v>36627</v>
      </c>
    </row>
    <row r="104" spans="1:4">
      <c r="A104" s="22">
        <f t="shared" si="1"/>
        <v>36628</v>
      </c>
      <c r="D104" s="16">
        <v>36628</v>
      </c>
    </row>
    <row r="105" spans="1:4">
      <c r="A105" s="22">
        <f t="shared" si="1"/>
        <v>36629</v>
      </c>
      <c r="D105" s="16">
        <v>36629</v>
      </c>
    </row>
    <row r="106" spans="1:4">
      <c r="A106" s="22">
        <f t="shared" si="1"/>
        <v>36630</v>
      </c>
      <c r="D106" s="16">
        <v>36630</v>
      </c>
    </row>
    <row r="107" spans="1:4">
      <c r="A107" s="22">
        <f t="shared" si="1"/>
        <v>36631</v>
      </c>
      <c r="D107" s="16">
        <v>36631</v>
      </c>
    </row>
    <row r="108" spans="1:4">
      <c r="A108" s="22">
        <f t="shared" si="1"/>
        <v>36632</v>
      </c>
      <c r="D108" s="16">
        <v>36632</v>
      </c>
    </row>
    <row r="109" spans="1:4">
      <c r="A109" s="22">
        <f t="shared" si="1"/>
        <v>36633</v>
      </c>
      <c r="D109" s="16">
        <v>36633</v>
      </c>
    </row>
    <row r="110" spans="1:4">
      <c r="A110" s="22">
        <f t="shared" si="1"/>
        <v>36634</v>
      </c>
      <c r="D110" s="16">
        <v>36634</v>
      </c>
    </row>
    <row r="111" spans="1:4">
      <c r="A111" s="22">
        <f t="shared" si="1"/>
        <v>36635</v>
      </c>
      <c r="D111" s="16">
        <v>36635</v>
      </c>
    </row>
    <row r="112" spans="1:4">
      <c r="A112" s="22">
        <f t="shared" si="1"/>
        <v>36636</v>
      </c>
      <c r="D112" s="16">
        <v>36636</v>
      </c>
    </row>
    <row r="113" spans="1:4">
      <c r="A113" s="22">
        <f t="shared" si="1"/>
        <v>36637</v>
      </c>
      <c r="D113" s="16">
        <v>36637</v>
      </c>
    </row>
    <row r="114" spans="1:4">
      <c r="A114" s="22">
        <f t="shared" si="1"/>
        <v>36638</v>
      </c>
      <c r="D114" s="16">
        <v>36638</v>
      </c>
    </row>
    <row r="115" spans="1:4">
      <c r="A115" s="22">
        <f t="shared" si="1"/>
        <v>36639</v>
      </c>
      <c r="D115" s="16">
        <v>36639</v>
      </c>
    </row>
    <row r="116" spans="1:4">
      <c r="A116" s="22">
        <f t="shared" si="1"/>
        <v>36640</v>
      </c>
      <c r="D116" s="16">
        <v>36640</v>
      </c>
    </row>
    <row r="117" spans="1:4">
      <c r="A117" s="22">
        <f t="shared" si="1"/>
        <v>36641</v>
      </c>
      <c r="D117" s="16">
        <v>36641</v>
      </c>
    </row>
    <row r="118" spans="1:4">
      <c r="A118" s="22">
        <f t="shared" si="1"/>
        <v>36642</v>
      </c>
      <c r="D118" s="16">
        <v>36642</v>
      </c>
    </row>
    <row r="119" spans="1:4">
      <c r="A119" s="22">
        <f t="shared" si="1"/>
        <v>36643</v>
      </c>
      <c r="D119" s="16">
        <v>36643</v>
      </c>
    </row>
    <row r="120" spans="1:4">
      <c r="A120" s="22">
        <f t="shared" si="1"/>
        <v>36644</v>
      </c>
      <c r="D120" s="16">
        <v>36644</v>
      </c>
    </row>
    <row r="121" spans="1:4">
      <c r="A121" s="22">
        <f t="shared" si="1"/>
        <v>36645</v>
      </c>
      <c r="D121" s="16">
        <v>36645</v>
      </c>
    </row>
    <row r="122" spans="1:4">
      <c r="A122" s="22">
        <f t="shared" si="1"/>
        <v>36646</v>
      </c>
      <c r="D122" s="16">
        <v>36646</v>
      </c>
    </row>
    <row r="123" spans="1:4">
      <c r="A123" s="22">
        <f t="shared" si="1"/>
        <v>36647</v>
      </c>
      <c r="D123" s="16">
        <v>36647</v>
      </c>
    </row>
    <row r="124" spans="1:4">
      <c r="A124" s="22">
        <f t="shared" si="1"/>
        <v>36648</v>
      </c>
      <c r="D124" s="16">
        <v>36648</v>
      </c>
    </row>
    <row r="125" spans="1:4">
      <c r="A125" s="22">
        <f t="shared" si="1"/>
        <v>36649</v>
      </c>
      <c r="D125" s="16">
        <v>36649</v>
      </c>
    </row>
    <row r="126" spans="1:4">
      <c r="A126" s="22">
        <f t="shared" si="1"/>
        <v>36650</v>
      </c>
      <c r="D126" s="16">
        <v>36650</v>
      </c>
    </row>
    <row r="127" spans="1:4">
      <c r="A127" s="22">
        <f t="shared" si="1"/>
        <v>36651</v>
      </c>
      <c r="D127" s="16">
        <v>36651</v>
      </c>
    </row>
    <row r="128" spans="1:4">
      <c r="A128" s="22">
        <f t="shared" si="1"/>
        <v>36652</v>
      </c>
      <c r="D128" s="16">
        <v>36652</v>
      </c>
    </row>
    <row r="129" spans="1:4">
      <c r="A129" s="22">
        <f t="shared" si="1"/>
        <v>36653</v>
      </c>
      <c r="D129" s="16">
        <v>36653</v>
      </c>
    </row>
    <row r="130" spans="1:4">
      <c r="A130" s="22">
        <f t="shared" ref="A130:A193" si="2">D130</f>
        <v>36654</v>
      </c>
      <c r="D130" s="16">
        <v>36654</v>
      </c>
    </row>
    <row r="131" spans="1:4">
      <c r="A131" s="22">
        <f t="shared" si="2"/>
        <v>36655</v>
      </c>
      <c r="D131" s="16">
        <v>36655</v>
      </c>
    </row>
    <row r="132" spans="1:4">
      <c r="A132" s="22">
        <f t="shared" si="2"/>
        <v>36656</v>
      </c>
      <c r="D132" s="16">
        <v>36656</v>
      </c>
    </row>
    <row r="133" spans="1:4">
      <c r="A133" s="22">
        <f t="shared" si="2"/>
        <v>36657</v>
      </c>
      <c r="D133" s="16">
        <v>36657</v>
      </c>
    </row>
    <row r="134" spans="1:4">
      <c r="A134" s="22">
        <f t="shared" si="2"/>
        <v>36658</v>
      </c>
      <c r="D134" s="16">
        <v>36658</v>
      </c>
    </row>
    <row r="135" spans="1:4">
      <c r="A135" s="22">
        <f t="shared" si="2"/>
        <v>36659</v>
      </c>
      <c r="D135" s="16">
        <v>36659</v>
      </c>
    </row>
    <row r="136" spans="1:4">
      <c r="A136" s="22">
        <f t="shared" si="2"/>
        <v>36660</v>
      </c>
      <c r="D136" s="16">
        <v>36660</v>
      </c>
    </row>
    <row r="137" spans="1:4">
      <c r="A137" s="22">
        <f t="shared" si="2"/>
        <v>36661</v>
      </c>
      <c r="D137" s="16">
        <v>36661</v>
      </c>
    </row>
    <row r="138" spans="1:4">
      <c r="A138" s="22">
        <f t="shared" si="2"/>
        <v>36662</v>
      </c>
      <c r="D138" s="16">
        <v>36662</v>
      </c>
    </row>
    <row r="139" spans="1:4">
      <c r="A139" s="22">
        <f t="shared" si="2"/>
        <v>36663</v>
      </c>
      <c r="D139" s="16">
        <v>36663</v>
      </c>
    </row>
    <row r="140" spans="1:4">
      <c r="A140" s="22">
        <f t="shared" si="2"/>
        <v>36664</v>
      </c>
      <c r="D140" s="16">
        <v>36664</v>
      </c>
    </row>
    <row r="141" spans="1:4">
      <c r="A141" s="22">
        <f t="shared" si="2"/>
        <v>36665</v>
      </c>
      <c r="D141" s="16">
        <v>36665</v>
      </c>
    </row>
    <row r="142" spans="1:4">
      <c r="A142" s="22">
        <f t="shared" si="2"/>
        <v>36666</v>
      </c>
      <c r="D142" s="16">
        <v>36666</v>
      </c>
    </row>
    <row r="143" spans="1:4">
      <c r="A143" s="22">
        <f t="shared" si="2"/>
        <v>36667</v>
      </c>
      <c r="D143" s="16">
        <v>36667</v>
      </c>
    </row>
    <row r="144" spans="1:4">
      <c r="A144" s="22">
        <f t="shared" si="2"/>
        <v>36668</v>
      </c>
      <c r="D144" s="16">
        <v>36668</v>
      </c>
    </row>
    <row r="145" spans="1:4">
      <c r="A145" s="22">
        <f t="shared" si="2"/>
        <v>36669</v>
      </c>
      <c r="D145" s="16">
        <v>36669</v>
      </c>
    </row>
    <row r="146" spans="1:4">
      <c r="A146" s="22">
        <f t="shared" si="2"/>
        <v>36670</v>
      </c>
      <c r="D146" s="16">
        <v>36670</v>
      </c>
    </row>
    <row r="147" spans="1:4">
      <c r="A147" s="22">
        <f t="shared" si="2"/>
        <v>36671</v>
      </c>
      <c r="D147" s="16">
        <v>36671</v>
      </c>
    </row>
    <row r="148" spans="1:4">
      <c r="A148" s="22">
        <f t="shared" si="2"/>
        <v>36672</v>
      </c>
      <c r="D148" s="16">
        <v>36672</v>
      </c>
    </row>
    <row r="149" spans="1:4">
      <c r="A149" s="22">
        <f t="shared" si="2"/>
        <v>36673</v>
      </c>
      <c r="D149" s="16">
        <v>36673</v>
      </c>
    </row>
    <row r="150" spans="1:4">
      <c r="A150" s="22">
        <f t="shared" si="2"/>
        <v>36674</v>
      </c>
      <c r="D150" s="16">
        <v>36674</v>
      </c>
    </row>
    <row r="151" spans="1:4">
      <c r="A151" s="22">
        <f t="shared" si="2"/>
        <v>36675</v>
      </c>
      <c r="D151" s="16">
        <v>36675</v>
      </c>
    </row>
    <row r="152" spans="1:4">
      <c r="A152" s="22">
        <f t="shared" si="2"/>
        <v>36676</v>
      </c>
      <c r="D152" s="16">
        <v>36676</v>
      </c>
    </row>
    <row r="153" spans="1:4">
      <c r="A153" s="22">
        <f t="shared" si="2"/>
        <v>36677</v>
      </c>
      <c r="D153" s="16">
        <v>36677</v>
      </c>
    </row>
    <row r="154" spans="1:4">
      <c r="A154" s="22">
        <f t="shared" si="2"/>
        <v>36678</v>
      </c>
      <c r="D154" s="16">
        <v>36678</v>
      </c>
    </row>
    <row r="155" spans="1:4">
      <c r="A155" s="22">
        <f t="shared" si="2"/>
        <v>36679</v>
      </c>
      <c r="D155" s="16">
        <v>36679</v>
      </c>
    </row>
    <row r="156" spans="1:4">
      <c r="A156" s="22">
        <f t="shared" si="2"/>
        <v>36680</v>
      </c>
      <c r="D156" s="16">
        <v>36680</v>
      </c>
    </row>
    <row r="157" spans="1:4">
      <c r="A157" s="22">
        <f t="shared" si="2"/>
        <v>36681</v>
      </c>
      <c r="D157" s="16">
        <v>36681</v>
      </c>
    </row>
    <row r="158" spans="1:4">
      <c r="A158" s="22">
        <f t="shared" si="2"/>
        <v>36682</v>
      </c>
      <c r="D158" s="16">
        <v>36682</v>
      </c>
    </row>
    <row r="159" spans="1:4">
      <c r="A159" s="22">
        <f t="shared" si="2"/>
        <v>36683</v>
      </c>
      <c r="D159" s="16">
        <v>36683</v>
      </c>
    </row>
    <row r="160" spans="1:4">
      <c r="A160" s="22">
        <f t="shared" si="2"/>
        <v>36684</v>
      </c>
      <c r="D160" s="16">
        <v>36684</v>
      </c>
    </row>
    <row r="161" spans="1:4">
      <c r="A161" s="22">
        <f t="shared" si="2"/>
        <v>36685</v>
      </c>
      <c r="D161" s="16">
        <v>36685</v>
      </c>
    </row>
    <row r="162" spans="1:4">
      <c r="A162" s="22">
        <f t="shared" si="2"/>
        <v>36686</v>
      </c>
      <c r="D162" s="16">
        <v>36686</v>
      </c>
    </row>
    <row r="163" spans="1:4">
      <c r="A163" s="22">
        <f t="shared" si="2"/>
        <v>36687</v>
      </c>
      <c r="D163" s="16">
        <v>36687</v>
      </c>
    </row>
    <row r="164" spans="1:4">
      <c r="A164" s="22">
        <f t="shared" si="2"/>
        <v>36688</v>
      </c>
      <c r="D164" s="16">
        <v>36688</v>
      </c>
    </row>
    <row r="165" spans="1:4">
      <c r="A165" s="22">
        <f t="shared" si="2"/>
        <v>36689</v>
      </c>
      <c r="D165" s="16">
        <v>36689</v>
      </c>
    </row>
    <row r="166" spans="1:4">
      <c r="A166" s="22">
        <f t="shared" si="2"/>
        <v>36690</v>
      </c>
      <c r="D166" s="16">
        <v>36690</v>
      </c>
    </row>
    <row r="167" spans="1:4">
      <c r="A167" s="22">
        <f t="shared" si="2"/>
        <v>36691</v>
      </c>
      <c r="D167" s="16">
        <v>36691</v>
      </c>
    </row>
    <row r="168" spans="1:4">
      <c r="A168" s="22">
        <f t="shared" si="2"/>
        <v>36692</v>
      </c>
      <c r="D168" s="16">
        <v>36692</v>
      </c>
    </row>
    <row r="169" spans="1:4">
      <c r="A169" s="22">
        <f t="shared" si="2"/>
        <v>36693</v>
      </c>
      <c r="D169" s="16">
        <v>36693</v>
      </c>
    </row>
    <row r="170" spans="1:4">
      <c r="A170" s="22">
        <f t="shared" si="2"/>
        <v>36694</v>
      </c>
      <c r="D170" s="16">
        <v>36694</v>
      </c>
    </row>
    <row r="171" spans="1:4">
      <c r="A171" s="22">
        <f t="shared" si="2"/>
        <v>36695</v>
      </c>
      <c r="D171" s="16">
        <v>36695</v>
      </c>
    </row>
    <row r="172" spans="1:4">
      <c r="A172" s="22">
        <f t="shared" si="2"/>
        <v>36696</v>
      </c>
      <c r="D172" s="16">
        <v>36696</v>
      </c>
    </row>
    <row r="173" spans="1:4">
      <c r="A173" s="22">
        <f t="shared" si="2"/>
        <v>36697</v>
      </c>
      <c r="D173" s="16">
        <v>36697</v>
      </c>
    </row>
    <row r="174" spans="1:4">
      <c r="A174" s="22">
        <f t="shared" si="2"/>
        <v>36698</v>
      </c>
      <c r="D174" s="16">
        <v>36698</v>
      </c>
    </row>
    <row r="175" spans="1:4">
      <c r="A175" s="22">
        <f t="shared" si="2"/>
        <v>36699</v>
      </c>
      <c r="D175" s="16">
        <v>36699</v>
      </c>
    </row>
    <row r="176" spans="1:4">
      <c r="A176" s="22">
        <f t="shared" si="2"/>
        <v>36700</v>
      </c>
      <c r="D176" s="16">
        <v>36700</v>
      </c>
    </row>
    <row r="177" spans="1:4">
      <c r="A177" s="22">
        <f t="shared" si="2"/>
        <v>36701</v>
      </c>
      <c r="D177" s="16">
        <v>36701</v>
      </c>
    </row>
    <row r="178" spans="1:4">
      <c r="A178" s="22">
        <f t="shared" si="2"/>
        <v>36702</v>
      </c>
      <c r="D178" s="16">
        <v>36702</v>
      </c>
    </row>
    <row r="179" spans="1:4">
      <c r="A179" s="22">
        <f t="shared" si="2"/>
        <v>36703</v>
      </c>
      <c r="D179" s="16">
        <v>36703</v>
      </c>
    </row>
    <row r="180" spans="1:4">
      <c r="A180" s="22">
        <f t="shared" si="2"/>
        <v>36704</v>
      </c>
      <c r="D180" s="16">
        <v>36704</v>
      </c>
    </row>
    <row r="181" spans="1:4">
      <c r="A181" s="22">
        <f t="shared" si="2"/>
        <v>36705</v>
      </c>
      <c r="D181" s="16">
        <v>36705</v>
      </c>
    </row>
    <row r="182" spans="1:4">
      <c r="A182" s="22">
        <f t="shared" si="2"/>
        <v>36706</v>
      </c>
      <c r="D182" s="16">
        <v>36706</v>
      </c>
    </row>
    <row r="183" spans="1:4">
      <c r="A183" s="22">
        <f t="shared" si="2"/>
        <v>36707</v>
      </c>
      <c r="D183" s="16">
        <v>36707</v>
      </c>
    </row>
    <row r="184" spans="1:4">
      <c r="A184" s="22">
        <f t="shared" si="2"/>
        <v>36708</v>
      </c>
      <c r="D184" s="16">
        <v>36708</v>
      </c>
    </row>
    <row r="185" spans="1:4">
      <c r="A185" s="22">
        <f t="shared" si="2"/>
        <v>36709</v>
      </c>
      <c r="D185" s="16">
        <v>36709</v>
      </c>
    </row>
    <row r="186" spans="1:4">
      <c r="A186" s="22">
        <f t="shared" si="2"/>
        <v>36710</v>
      </c>
      <c r="D186" s="16">
        <v>36710</v>
      </c>
    </row>
    <row r="187" spans="1:4">
      <c r="A187" s="22">
        <f t="shared" si="2"/>
        <v>36711</v>
      </c>
      <c r="D187" s="16">
        <v>36711</v>
      </c>
    </row>
    <row r="188" spans="1:4">
      <c r="A188" s="22">
        <f t="shared" si="2"/>
        <v>36712</v>
      </c>
      <c r="D188" s="16">
        <v>36712</v>
      </c>
    </row>
    <row r="189" spans="1:4">
      <c r="A189" s="22">
        <f t="shared" si="2"/>
        <v>36713</v>
      </c>
      <c r="D189" s="16">
        <v>36713</v>
      </c>
    </row>
    <row r="190" spans="1:4">
      <c r="A190" s="22">
        <f t="shared" si="2"/>
        <v>36714</v>
      </c>
      <c r="D190" s="16">
        <v>36714</v>
      </c>
    </row>
    <row r="191" spans="1:4">
      <c r="A191" s="22">
        <f t="shared" si="2"/>
        <v>36715</v>
      </c>
      <c r="D191" s="16">
        <v>36715</v>
      </c>
    </row>
    <row r="192" spans="1:4">
      <c r="A192" s="22">
        <f t="shared" si="2"/>
        <v>36716</v>
      </c>
      <c r="D192" s="16">
        <v>36716</v>
      </c>
    </row>
    <row r="193" spans="1:4">
      <c r="A193" s="22">
        <f t="shared" si="2"/>
        <v>36717</v>
      </c>
      <c r="D193" s="16">
        <v>36717</v>
      </c>
    </row>
    <row r="194" spans="1:4">
      <c r="A194" s="22">
        <f t="shared" ref="A194:A257" si="3">D194</f>
        <v>36718</v>
      </c>
      <c r="D194" s="16">
        <v>36718</v>
      </c>
    </row>
    <row r="195" spans="1:4">
      <c r="A195" s="22">
        <f t="shared" si="3"/>
        <v>36719</v>
      </c>
      <c r="D195" s="16">
        <v>36719</v>
      </c>
    </row>
    <row r="196" spans="1:4">
      <c r="A196" s="22">
        <f t="shared" si="3"/>
        <v>36720</v>
      </c>
      <c r="D196" s="16">
        <v>36720</v>
      </c>
    </row>
    <row r="197" spans="1:4">
      <c r="A197" s="22">
        <f t="shared" si="3"/>
        <v>36721</v>
      </c>
      <c r="D197" s="16">
        <v>36721</v>
      </c>
    </row>
    <row r="198" spans="1:4">
      <c r="A198" s="22">
        <f t="shared" si="3"/>
        <v>36722</v>
      </c>
      <c r="D198" s="16">
        <v>36722</v>
      </c>
    </row>
    <row r="199" spans="1:4">
      <c r="A199" s="22">
        <f t="shared" si="3"/>
        <v>36723</v>
      </c>
      <c r="D199" s="16">
        <v>36723</v>
      </c>
    </row>
    <row r="200" spans="1:4">
      <c r="A200" s="22">
        <f t="shared" si="3"/>
        <v>36724</v>
      </c>
      <c r="D200" s="16">
        <v>36724</v>
      </c>
    </row>
    <row r="201" spans="1:4">
      <c r="A201" s="22">
        <f t="shared" si="3"/>
        <v>36725</v>
      </c>
      <c r="D201" s="16">
        <v>36725</v>
      </c>
    </row>
    <row r="202" spans="1:4">
      <c r="A202" s="22">
        <f t="shared" si="3"/>
        <v>36726</v>
      </c>
      <c r="D202" s="16">
        <v>36726</v>
      </c>
    </row>
    <row r="203" spans="1:4">
      <c r="A203" s="22">
        <f t="shared" si="3"/>
        <v>36727</v>
      </c>
      <c r="D203" s="16">
        <v>36727</v>
      </c>
    </row>
    <row r="204" spans="1:4">
      <c r="A204" s="22">
        <f t="shared" si="3"/>
        <v>36728</v>
      </c>
      <c r="D204" s="16">
        <v>36728</v>
      </c>
    </row>
    <row r="205" spans="1:4">
      <c r="A205" s="22">
        <f t="shared" si="3"/>
        <v>36729</v>
      </c>
      <c r="D205" s="16">
        <v>36729</v>
      </c>
    </row>
    <row r="206" spans="1:4">
      <c r="A206" s="22">
        <f t="shared" si="3"/>
        <v>36730</v>
      </c>
      <c r="D206" s="16">
        <v>36730</v>
      </c>
    </row>
    <row r="207" spans="1:4">
      <c r="A207" s="22">
        <f t="shared" si="3"/>
        <v>36731</v>
      </c>
      <c r="D207" s="16">
        <v>36731</v>
      </c>
    </row>
    <row r="208" spans="1:4">
      <c r="A208" s="22">
        <f t="shared" si="3"/>
        <v>36732</v>
      </c>
      <c r="D208" s="16">
        <v>36732</v>
      </c>
    </row>
    <row r="209" spans="1:4">
      <c r="A209" s="22">
        <f t="shared" si="3"/>
        <v>36733</v>
      </c>
      <c r="D209" s="16">
        <v>36733</v>
      </c>
    </row>
    <row r="210" spans="1:4">
      <c r="A210" s="22">
        <f t="shared" si="3"/>
        <v>36734</v>
      </c>
      <c r="D210" s="16">
        <v>36734</v>
      </c>
    </row>
    <row r="211" spans="1:4">
      <c r="A211" s="22">
        <f t="shared" si="3"/>
        <v>36735</v>
      </c>
      <c r="D211" s="16">
        <v>36735</v>
      </c>
    </row>
    <row r="212" spans="1:4">
      <c r="A212" s="22">
        <f t="shared" si="3"/>
        <v>36736</v>
      </c>
      <c r="D212" s="16">
        <v>36736</v>
      </c>
    </row>
    <row r="213" spans="1:4">
      <c r="A213" s="22">
        <f t="shared" si="3"/>
        <v>36737</v>
      </c>
      <c r="D213" s="16">
        <v>36737</v>
      </c>
    </row>
    <row r="214" spans="1:4">
      <c r="A214" s="22">
        <f t="shared" si="3"/>
        <v>36738</v>
      </c>
      <c r="D214" s="16">
        <v>36738</v>
      </c>
    </row>
    <row r="215" spans="1:4">
      <c r="A215" s="22">
        <f t="shared" si="3"/>
        <v>36739</v>
      </c>
      <c r="D215" s="16">
        <v>36739</v>
      </c>
    </row>
    <row r="216" spans="1:4">
      <c r="A216" s="22">
        <f t="shared" si="3"/>
        <v>36740</v>
      </c>
      <c r="D216" s="16">
        <v>36740</v>
      </c>
    </row>
    <row r="217" spans="1:4">
      <c r="A217" s="22">
        <f t="shared" si="3"/>
        <v>36741</v>
      </c>
      <c r="D217" s="16">
        <v>36741</v>
      </c>
    </row>
    <row r="218" spans="1:4">
      <c r="A218" s="22">
        <f t="shared" si="3"/>
        <v>36742</v>
      </c>
      <c r="D218" s="16">
        <v>36742</v>
      </c>
    </row>
    <row r="219" spans="1:4">
      <c r="A219" s="22">
        <f t="shared" si="3"/>
        <v>36743</v>
      </c>
      <c r="D219" s="16">
        <v>36743</v>
      </c>
    </row>
    <row r="220" spans="1:4">
      <c r="A220" s="22">
        <f t="shared" si="3"/>
        <v>36744</v>
      </c>
      <c r="D220" s="16">
        <v>36744</v>
      </c>
    </row>
    <row r="221" spans="1:4">
      <c r="A221" s="22">
        <f t="shared" si="3"/>
        <v>36745</v>
      </c>
      <c r="D221" s="16">
        <v>36745</v>
      </c>
    </row>
    <row r="222" spans="1:4">
      <c r="A222" s="22">
        <f t="shared" si="3"/>
        <v>36746</v>
      </c>
      <c r="D222" s="16">
        <v>36746</v>
      </c>
    </row>
    <row r="223" spans="1:4">
      <c r="A223" s="22">
        <f t="shared" si="3"/>
        <v>36747</v>
      </c>
      <c r="D223" s="16">
        <v>36747</v>
      </c>
    </row>
    <row r="224" spans="1:4">
      <c r="A224" s="22">
        <f t="shared" si="3"/>
        <v>36748</v>
      </c>
      <c r="D224" s="16">
        <v>36748</v>
      </c>
    </row>
    <row r="225" spans="1:4">
      <c r="A225" s="22">
        <f t="shared" si="3"/>
        <v>36749</v>
      </c>
      <c r="D225" s="16">
        <v>36749</v>
      </c>
    </row>
    <row r="226" spans="1:4">
      <c r="A226" s="22">
        <f t="shared" si="3"/>
        <v>36750</v>
      </c>
      <c r="D226" s="16">
        <v>36750</v>
      </c>
    </row>
    <row r="227" spans="1:4">
      <c r="A227" s="22">
        <f t="shared" si="3"/>
        <v>36751</v>
      </c>
      <c r="D227" s="16">
        <v>36751</v>
      </c>
    </row>
    <row r="228" spans="1:4">
      <c r="A228" s="22">
        <f t="shared" si="3"/>
        <v>36752</v>
      </c>
      <c r="D228" s="16">
        <v>36752</v>
      </c>
    </row>
    <row r="229" spans="1:4">
      <c r="A229" s="22">
        <f t="shared" si="3"/>
        <v>36753</v>
      </c>
      <c r="D229" s="16">
        <v>36753</v>
      </c>
    </row>
    <row r="230" spans="1:4">
      <c r="A230" s="22">
        <f t="shared" si="3"/>
        <v>36754</v>
      </c>
      <c r="D230" s="16">
        <v>36754</v>
      </c>
    </row>
    <row r="231" spans="1:4">
      <c r="A231" s="22">
        <f t="shared" si="3"/>
        <v>36755</v>
      </c>
      <c r="D231" s="16">
        <v>36755</v>
      </c>
    </row>
    <row r="232" spans="1:4">
      <c r="A232" s="22">
        <f t="shared" si="3"/>
        <v>36756</v>
      </c>
      <c r="D232" s="16">
        <v>36756</v>
      </c>
    </row>
    <row r="233" spans="1:4">
      <c r="A233" s="22">
        <f t="shared" si="3"/>
        <v>36757</v>
      </c>
      <c r="D233" s="16">
        <v>36757</v>
      </c>
    </row>
    <row r="234" spans="1:4">
      <c r="A234" s="22">
        <f t="shared" si="3"/>
        <v>36758</v>
      </c>
      <c r="D234" s="16">
        <v>36758</v>
      </c>
    </row>
    <row r="235" spans="1:4">
      <c r="A235" s="22">
        <f t="shared" si="3"/>
        <v>36759</v>
      </c>
      <c r="D235" s="16">
        <v>36759</v>
      </c>
    </row>
    <row r="236" spans="1:4">
      <c r="A236" s="22">
        <f t="shared" si="3"/>
        <v>36760</v>
      </c>
      <c r="D236" s="16">
        <v>36760</v>
      </c>
    </row>
    <row r="237" spans="1:4">
      <c r="A237" s="22">
        <f t="shared" si="3"/>
        <v>36761</v>
      </c>
      <c r="D237" s="16">
        <v>36761</v>
      </c>
    </row>
    <row r="238" spans="1:4">
      <c r="A238" s="22">
        <f t="shared" si="3"/>
        <v>36762</v>
      </c>
      <c r="D238" s="16">
        <v>36762</v>
      </c>
    </row>
    <row r="239" spans="1:4">
      <c r="A239" s="22">
        <f t="shared" si="3"/>
        <v>36763</v>
      </c>
      <c r="D239" s="16">
        <v>36763</v>
      </c>
    </row>
    <row r="240" spans="1:4">
      <c r="A240" s="22">
        <f t="shared" si="3"/>
        <v>36764</v>
      </c>
      <c r="D240" s="16">
        <v>36764</v>
      </c>
    </row>
    <row r="241" spans="1:4">
      <c r="A241" s="22">
        <f t="shared" si="3"/>
        <v>36765</v>
      </c>
      <c r="D241" s="16">
        <v>36765</v>
      </c>
    </row>
    <row r="242" spans="1:4">
      <c r="A242" s="22">
        <f t="shared" si="3"/>
        <v>36766</v>
      </c>
      <c r="D242" s="16">
        <v>36766</v>
      </c>
    </row>
    <row r="243" spans="1:4">
      <c r="A243" s="22">
        <f t="shared" si="3"/>
        <v>36767</v>
      </c>
      <c r="D243" s="16">
        <v>36767</v>
      </c>
    </row>
    <row r="244" spans="1:4">
      <c r="A244" s="22">
        <f t="shared" si="3"/>
        <v>36768</v>
      </c>
      <c r="D244" s="16">
        <v>36768</v>
      </c>
    </row>
    <row r="245" spans="1:4">
      <c r="A245" s="22">
        <f t="shared" si="3"/>
        <v>36769</v>
      </c>
      <c r="D245" s="16">
        <v>36769</v>
      </c>
    </row>
    <row r="246" spans="1:4">
      <c r="A246" s="22">
        <f t="shared" si="3"/>
        <v>36770</v>
      </c>
      <c r="D246" s="16">
        <v>36770</v>
      </c>
    </row>
    <row r="247" spans="1:4">
      <c r="A247" s="22">
        <f t="shared" si="3"/>
        <v>36771</v>
      </c>
      <c r="D247" s="16">
        <v>36771</v>
      </c>
    </row>
    <row r="248" spans="1:4">
      <c r="A248" s="22">
        <f t="shared" si="3"/>
        <v>36772</v>
      </c>
      <c r="D248" s="16">
        <v>36772</v>
      </c>
    </row>
    <row r="249" spans="1:4">
      <c r="A249" s="22">
        <f t="shared" si="3"/>
        <v>36773</v>
      </c>
      <c r="D249" s="16">
        <v>36773</v>
      </c>
    </row>
    <row r="250" spans="1:4">
      <c r="A250" s="22">
        <f t="shared" si="3"/>
        <v>36774</v>
      </c>
      <c r="D250" s="16">
        <v>36774</v>
      </c>
    </row>
    <row r="251" spans="1:4">
      <c r="A251" s="22">
        <f t="shared" si="3"/>
        <v>36775</v>
      </c>
      <c r="D251" s="16">
        <v>36775</v>
      </c>
    </row>
    <row r="252" spans="1:4">
      <c r="A252" s="22">
        <f t="shared" si="3"/>
        <v>36776</v>
      </c>
      <c r="D252" s="16">
        <v>36776</v>
      </c>
    </row>
    <row r="253" spans="1:4">
      <c r="A253" s="22">
        <f t="shared" si="3"/>
        <v>36777</v>
      </c>
      <c r="D253" s="16">
        <v>36777</v>
      </c>
    </row>
    <row r="254" spans="1:4">
      <c r="A254" s="22">
        <f t="shared" si="3"/>
        <v>36778</v>
      </c>
      <c r="D254" s="16">
        <v>36778</v>
      </c>
    </row>
    <row r="255" spans="1:4">
      <c r="A255" s="22">
        <f t="shared" si="3"/>
        <v>36779</v>
      </c>
      <c r="D255" s="16">
        <v>36779</v>
      </c>
    </row>
    <row r="256" spans="1:4">
      <c r="A256" s="22">
        <f t="shared" si="3"/>
        <v>36780</v>
      </c>
      <c r="D256" s="16">
        <v>36780</v>
      </c>
    </row>
    <row r="257" spans="1:4">
      <c r="A257" s="22">
        <f t="shared" si="3"/>
        <v>36781</v>
      </c>
      <c r="D257" s="16">
        <v>36781</v>
      </c>
    </row>
    <row r="258" spans="1:4">
      <c r="A258" s="22">
        <f t="shared" ref="A258:A321" si="4">D258</f>
        <v>36782</v>
      </c>
      <c r="D258" s="16">
        <v>36782</v>
      </c>
    </row>
    <row r="259" spans="1:4">
      <c r="A259" s="22">
        <f t="shared" si="4"/>
        <v>36783</v>
      </c>
      <c r="D259" s="16">
        <v>36783</v>
      </c>
    </row>
    <row r="260" spans="1:4">
      <c r="A260" s="22">
        <f t="shared" si="4"/>
        <v>36784</v>
      </c>
      <c r="D260" s="16">
        <v>36784</v>
      </c>
    </row>
    <row r="261" spans="1:4">
      <c r="A261" s="22">
        <f t="shared" si="4"/>
        <v>36785</v>
      </c>
      <c r="D261" s="16">
        <v>36785</v>
      </c>
    </row>
    <row r="262" spans="1:4">
      <c r="A262" s="22">
        <f t="shared" si="4"/>
        <v>36786</v>
      </c>
      <c r="D262" s="16">
        <v>36786</v>
      </c>
    </row>
    <row r="263" spans="1:4">
      <c r="A263" s="22">
        <f t="shared" si="4"/>
        <v>36787</v>
      </c>
      <c r="D263" s="16">
        <v>36787</v>
      </c>
    </row>
    <row r="264" spans="1:4">
      <c r="A264" s="22">
        <f t="shared" si="4"/>
        <v>36788</v>
      </c>
      <c r="D264" s="16">
        <v>36788</v>
      </c>
    </row>
    <row r="265" spans="1:4">
      <c r="A265" s="22">
        <f t="shared" si="4"/>
        <v>36789</v>
      </c>
      <c r="D265" s="16">
        <v>36789</v>
      </c>
    </row>
    <row r="266" spans="1:4">
      <c r="A266" s="22">
        <f t="shared" si="4"/>
        <v>36790</v>
      </c>
      <c r="D266" s="16">
        <v>36790</v>
      </c>
    </row>
    <row r="267" spans="1:4">
      <c r="A267" s="22">
        <f t="shared" si="4"/>
        <v>36791</v>
      </c>
      <c r="D267" s="16">
        <v>36791</v>
      </c>
    </row>
    <row r="268" spans="1:4">
      <c r="A268" s="22">
        <f t="shared" si="4"/>
        <v>36792</v>
      </c>
      <c r="D268" s="16">
        <v>36792</v>
      </c>
    </row>
    <row r="269" spans="1:4">
      <c r="A269" s="22">
        <f t="shared" si="4"/>
        <v>36793</v>
      </c>
      <c r="D269" s="16">
        <v>36793</v>
      </c>
    </row>
    <row r="270" spans="1:4">
      <c r="A270" s="22">
        <f t="shared" si="4"/>
        <v>36794</v>
      </c>
      <c r="D270" s="16">
        <v>36794</v>
      </c>
    </row>
    <row r="271" spans="1:4">
      <c r="A271" s="22">
        <f t="shared" si="4"/>
        <v>36795</v>
      </c>
      <c r="D271" s="16">
        <v>36795</v>
      </c>
    </row>
    <row r="272" spans="1:4">
      <c r="A272" s="22">
        <f t="shared" si="4"/>
        <v>36796</v>
      </c>
      <c r="D272" s="16">
        <v>36796</v>
      </c>
    </row>
    <row r="273" spans="1:4">
      <c r="A273" s="22">
        <f t="shared" si="4"/>
        <v>36797</v>
      </c>
      <c r="D273" s="16">
        <v>36797</v>
      </c>
    </row>
    <row r="274" spans="1:4">
      <c r="A274" s="22">
        <f t="shared" si="4"/>
        <v>36798</v>
      </c>
      <c r="D274" s="16">
        <v>36798</v>
      </c>
    </row>
    <row r="275" spans="1:4">
      <c r="A275" s="22">
        <f t="shared" si="4"/>
        <v>36799</v>
      </c>
      <c r="D275" s="16">
        <v>36799</v>
      </c>
    </row>
    <row r="276" spans="1:4">
      <c r="A276" s="22">
        <f t="shared" si="4"/>
        <v>36800</v>
      </c>
      <c r="D276" s="16">
        <v>36800</v>
      </c>
    </row>
    <row r="277" spans="1:4">
      <c r="A277" s="22">
        <f t="shared" si="4"/>
        <v>36801</v>
      </c>
      <c r="D277" s="16">
        <v>36801</v>
      </c>
    </row>
    <row r="278" spans="1:4">
      <c r="A278" s="22">
        <f t="shared" si="4"/>
        <v>36802</v>
      </c>
      <c r="D278" s="16">
        <v>36802</v>
      </c>
    </row>
    <row r="279" spans="1:4">
      <c r="A279" s="22">
        <f t="shared" si="4"/>
        <v>36803</v>
      </c>
      <c r="D279" s="16">
        <v>36803</v>
      </c>
    </row>
    <row r="280" spans="1:4">
      <c r="A280" s="22">
        <f t="shared" si="4"/>
        <v>36804</v>
      </c>
      <c r="D280" s="16">
        <v>36804</v>
      </c>
    </row>
    <row r="281" spans="1:4">
      <c r="A281" s="22">
        <f t="shared" si="4"/>
        <v>36805</v>
      </c>
      <c r="D281" s="16">
        <v>36805</v>
      </c>
    </row>
    <row r="282" spans="1:4">
      <c r="A282" s="22">
        <f t="shared" si="4"/>
        <v>36806</v>
      </c>
      <c r="D282" s="16">
        <v>36806</v>
      </c>
    </row>
    <row r="283" spans="1:4">
      <c r="A283" s="22">
        <f t="shared" si="4"/>
        <v>36807</v>
      </c>
      <c r="D283" s="16">
        <v>36807</v>
      </c>
    </row>
    <row r="284" spans="1:4">
      <c r="A284" s="22">
        <f t="shared" si="4"/>
        <v>36808</v>
      </c>
      <c r="D284" s="16">
        <v>36808</v>
      </c>
    </row>
    <row r="285" spans="1:4">
      <c r="A285" s="22">
        <f t="shared" si="4"/>
        <v>36809</v>
      </c>
      <c r="D285" s="16">
        <v>36809</v>
      </c>
    </row>
    <row r="286" spans="1:4">
      <c r="A286" s="22">
        <f t="shared" si="4"/>
        <v>36810</v>
      </c>
      <c r="D286" s="16">
        <v>36810</v>
      </c>
    </row>
    <row r="287" spans="1:4">
      <c r="A287" s="22">
        <f t="shared" si="4"/>
        <v>36811</v>
      </c>
      <c r="D287" s="16">
        <v>36811</v>
      </c>
    </row>
    <row r="288" spans="1:4">
      <c r="A288" s="22">
        <f t="shared" si="4"/>
        <v>36812</v>
      </c>
      <c r="D288" s="16">
        <v>36812</v>
      </c>
    </row>
    <row r="289" spans="1:4">
      <c r="A289" s="22">
        <f t="shared" si="4"/>
        <v>36813</v>
      </c>
      <c r="D289" s="16">
        <v>36813</v>
      </c>
    </row>
    <row r="290" spans="1:4">
      <c r="A290" s="22">
        <f t="shared" si="4"/>
        <v>36814</v>
      </c>
      <c r="D290" s="16">
        <v>36814</v>
      </c>
    </row>
    <row r="291" spans="1:4">
      <c r="A291" s="22">
        <f t="shared" si="4"/>
        <v>36815</v>
      </c>
      <c r="D291" s="16">
        <v>36815</v>
      </c>
    </row>
    <row r="292" spans="1:4">
      <c r="A292" s="22">
        <f t="shared" si="4"/>
        <v>36816</v>
      </c>
      <c r="D292" s="16">
        <v>36816</v>
      </c>
    </row>
    <row r="293" spans="1:4">
      <c r="A293" s="22">
        <f t="shared" si="4"/>
        <v>36817</v>
      </c>
      <c r="D293" s="16">
        <v>36817</v>
      </c>
    </row>
    <row r="294" spans="1:4">
      <c r="A294" s="22">
        <f t="shared" si="4"/>
        <v>36818</v>
      </c>
      <c r="D294" s="16">
        <v>36818</v>
      </c>
    </row>
    <row r="295" spans="1:4">
      <c r="A295" s="22">
        <f t="shared" si="4"/>
        <v>36819</v>
      </c>
      <c r="D295" s="16">
        <v>36819</v>
      </c>
    </row>
    <row r="296" spans="1:4">
      <c r="A296" s="22">
        <f t="shared" si="4"/>
        <v>36820</v>
      </c>
      <c r="D296" s="16">
        <v>36820</v>
      </c>
    </row>
    <row r="297" spans="1:4">
      <c r="A297" s="22">
        <f t="shared" si="4"/>
        <v>36821</v>
      </c>
      <c r="D297" s="16">
        <v>36821</v>
      </c>
    </row>
    <row r="298" spans="1:4">
      <c r="A298" s="22">
        <f t="shared" si="4"/>
        <v>36822</v>
      </c>
      <c r="D298" s="16">
        <v>36822</v>
      </c>
    </row>
    <row r="299" spans="1:4">
      <c r="A299" s="22">
        <f t="shared" si="4"/>
        <v>36823</v>
      </c>
      <c r="D299" s="16">
        <v>36823</v>
      </c>
    </row>
    <row r="300" spans="1:4">
      <c r="A300" s="22">
        <f t="shared" si="4"/>
        <v>36824</v>
      </c>
      <c r="D300" s="16">
        <v>36824</v>
      </c>
    </row>
    <row r="301" spans="1:4">
      <c r="A301" s="22">
        <f t="shared" si="4"/>
        <v>36825</v>
      </c>
      <c r="D301" s="16">
        <v>36825</v>
      </c>
    </row>
    <row r="302" spans="1:4">
      <c r="A302" s="22">
        <f t="shared" si="4"/>
        <v>36826</v>
      </c>
      <c r="D302" s="16">
        <v>36826</v>
      </c>
    </row>
    <row r="303" spans="1:4">
      <c r="A303" s="22">
        <f t="shared" si="4"/>
        <v>36827</v>
      </c>
      <c r="D303" s="16">
        <v>36827</v>
      </c>
    </row>
    <row r="304" spans="1:4">
      <c r="A304" s="22">
        <f t="shared" si="4"/>
        <v>36828</v>
      </c>
      <c r="D304" s="16">
        <v>36828</v>
      </c>
    </row>
    <row r="305" spans="1:4">
      <c r="A305" s="22">
        <f t="shared" si="4"/>
        <v>36829</v>
      </c>
      <c r="D305" s="16">
        <v>36829</v>
      </c>
    </row>
    <row r="306" spans="1:4">
      <c r="A306" s="22">
        <f t="shared" si="4"/>
        <v>36830</v>
      </c>
      <c r="D306" s="16">
        <v>36830</v>
      </c>
    </row>
    <row r="307" spans="1:4">
      <c r="A307" s="22">
        <f t="shared" si="4"/>
        <v>36831</v>
      </c>
      <c r="D307" s="16">
        <v>36831</v>
      </c>
    </row>
    <row r="308" spans="1:4">
      <c r="A308" s="22">
        <f t="shared" si="4"/>
        <v>36832</v>
      </c>
      <c r="D308" s="16">
        <v>36832</v>
      </c>
    </row>
    <row r="309" spans="1:4">
      <c r="A309" s="22">
        <f t="shared" si="4"/>
        <v>36833</v>
      </c>
      <c r="D309" s="16">
        <v>36833</v>
      </c>
    </row>
    <row r="310" spans="1:4">
      <c r="A310" s="22">
        <f t="shared" si="4"/>
        <v>36834</v>
      </c>
      <c r="D310" s="16">
        <v>36834</v>
      </c>
    </row>
    <row r="311" spans="1:4">
      <c r="A311" s="22">
        <f t="shared" si="4"/>
        <v>36835</v>
      </c>
      <c r="D311" s="16">
        <v>36835</v>
      </c>
    </row>
    <row r="312" spans="1:4">
      <c r="A312" s="22">
        <f t="shared" si="4"/>
        <v>36836</v>
      </c>
      <c r="D312" s="16">
        <v>36836</v>
      </c>
    </row>
    <row r="313" spans="1:4">
      <c r="A313" s="22">
        <f t="shared" si="4"/>
        <v>36837</v>
      </c>
      <c r="D313" s="16">
        <v>36837</v>
      </c>
    </row>
    <row r="314" spans="1:4">
      <c r="A314" s="22">
        <f t="shared" si="4"/>
        <v>36838</v>
      </c>
      <c r="D314" s="16">
        <v>36838</v>
      </c>
    </row>
    <row r="315" spans="1:4">
      <c r="A315" s="22">
        <f t="shared" si="4"/>
        <v>36839</v>
      </c>
      <c r="D315" s="16">
        <v>36839</v>
      </c>
    </row>
    <row r="316" spans="1:4">
      <c r="A316" s="22">
        <f t="shared" si="4"/>
        <v>36840</v>
      </c>
      <c r="D316" s="16">
        <v>36840</v>
      </c>
    </row>
    <row r="317" spans="1:4">
      <c r="A317" s="22">
        <f t="shared" si="4"/>
        <v>36841</v>
      </c>
      <c r="D317" s="16">
        <v>36841</v>
      </c>
    </row>
    <row r="318" spans="1:4">
      <c r="A318" s="22">
        <f t="shared" si="4"/>
        <v>36842</v>
      </c>
      <c r="D318" s="16">
        <v>36842</v>
      </c>
    </row>
    <row r="319" spans="1:4">
      <c r="A319" s="22">
        <f t="shared" si="4"/>
        <v>36843</v>
      </c>
      <c r="D319" s="16">
        <v>36843</v>
      </c>
    </row>
    <row r="320" spans="1:4">
      <c r="A320" s="22">
        <f t="shared" si="4"/>
        <v>36844</v>
      </c>
      <c r="D320" s="16">
        <v>36844</v>
      </c>
    </row>
    <row r="321" spans="1:4">
      <c r="A321" s="22">
        <f t="shared" si="4"/>
        <v>36845</v>
      </c>
      <c r="D321" s="16">
        <v>36845</v>
      </c>
    </row>
    <row r="322" spans="1:4">
      <c r="A322" s="22">
        <f t="shared" ref="A322:A385" si="5">D322</f>
        <v>36846</v>
      </c>
      <c r="D322" s="16">
        <v>36846</v>
      </c>
    </row>
    <row r="323" spans="1:4">
      <c r="A323" s="22">
        <f t="shared" si="5"/>
        <v>36847</v>
      </c>
      <c r="D323" s="16">
        <v>36847</v>
      </c>
    </row>
    <row r="324" spans="1:4">
      <c r="A324" s="22">
        <f t="shared" si="5"/>
        <v>36848</v>
      </c>
      <c r="D324" s="16">
        <v>36848</v>
      </c>
    </row>
    <row r="325" spans="1:4">
      <c r="A325" s="22">
        <f t="shared" si="5"/>
        <v>36849</v>
      </c>
      <c r="D325" s="16">
        <v>36849</v>
      </c>
    </row>
    <row r="326" spans="1:4">
      <c r="A326" s="22">
        <f t="shared" si="5"/>
        <v>36850</v>
      </c>
      <c r="D326" s="16">
        <v>36850</v>
      </c>
    </row>
    <row r="327" spans="1:4">
      <c r="A327" s="22">
        <f t="shared" si="5"/>
        <v>36851</v>
      </c>
      <c r="D327" s="16">
        <v>36851</v>
      </c>
    </row>
    <row r="328" spans="1:4">
      <c r="A328" s="22">
        <f t="shared" si="5"/>
        <v>36852</v>
      </c>
      <c r="D328" s="16">
        <v>36852</v>
      </c>
    </row>
    <row r="329" spans="1:4">
      <c r="A329" s="22">
        <f t="shared" si="5"/>
        <v>36853</v>
      </c>
      <c r="D329" s="16">
        <v>36853</v>
      </c>
    </row>
    <row r="330" spans="1:4">
      <c r="A330" s="22">
        <f t="shared" si="5"/>
        <v>36854</v>
      </c>
      <c r="D330" s="16">
        <v>36854</v>
      </c>
    </row>
    <row r="331" spans="1:4">
      <c r="A331" s="22">
        <f t="shared" si="5"/>
        <v>36855</v>
      </c>
      <c r="D331" s="16">
        <v>36855</v>
      </c>
    </row>
    <row r="332" spans="1:4">
      <c r="A332" s="22">
        <f t="shared" si="5"/>
        <v>36856</v>
      </c>
      <c r="D332" s="16">
        <v>36856</v>
      </c>
    </row>
    <row r="333" spans="1:4">
      <c r="A333" s="22">
        <f t="shared" si="5"/>
        <v>36857</v>
      </c>
      <c r="D333" s="16">
        <v>36857</v>
      </c>
    </row>
    <row r="334" spans="1:4">
      <c r="A334" s="22">
        <f t="shared" si="5"/>
        <v>36858</v>
      </c>
      <c r="D334" s="16">
        <v>36858</v>
      </c>
    </row>
    <row r="335" spans="1:4">
      <c r="A335" s="22">
        <f t="shared" si="5"/>
        <v>36859</v>
      </c>
      <c r="D335" s="16">
        <v>36859</v>
      </c>
    </row>
    <row r="336" spans="1:4">
      <c r="A336" s="22">
        <f t="shared" si="5"/>
        <v>36860</v>
      </c>
      <c r="D336" s="16">
        <v>36860</v>
      </c>
    </row>
    <row r="337" spans="1:4">
      <c r="A337" s="22">
        <f t="shared" si="5"/>
        <v>36861</v>
      </c>
      <c r="D337" s="16">
        <v>36861</v>
      </c>
    </row>
    <row r="338" spans="1:4">
      <c r="A338" s="22">
        <f t="shared" si="5"/>
        <v>36862</v>
      </c>
      <c r="D338" s="16">
        <v>36862</v>
      </c>
    </row>
    <row r="339" spans="1:4">
      <c r="A339" s="22">
        <f t="shared" si="5"/>
        <v>36863</v>
      </c>
      <c r="D339" s="16">
        <v>36863</v>
      </c>
    </row>
    <row r="340" spans="1:4">
      <c r="A340" s="22">
        <f t="shared" si="5"/>
        <v>36864</v>
      </c>
      <c r="D340" s="16">
        <v>36864</v>
      </c>
    </row>
    <row r="341" spans="1:4">
      <c r="A341" s="22">
        <f t="shared" si="5"/>
        <v>36865</v>
      </c>
      <c r="D341" s="16">
        <v>36865</v>
      </c>
    </row>
    <row r="342" spans="1:4">
      <c r="A342" s="22">
        <f t="shared" si="5"/>
        <v>36866</v>
      </c>
      <c r="D342" s="16">
        <v>36866</v>
      </c>
    </row>
    <row r="343" spans="1:4">
      <c r="A343" s="22">
        <f t="shared" si="5"/>
        <v>36867</v>
      </c>
      <c r="D343" s="16">
        <v>36867</v>
      </c>
    </row>
    <row r="344" spans="1:4">
      <c r="A344" s="22">
        <f t="shared" si="5"/>
        <v>36868</v>
      </c>
      <c r="D344" s="16">
        <v>36868</v>
      </c>
    </row>
    <row r="345" spans="1:4">
      <c r="A345" s="22">
        <f t="shared" si="5"/>
        <v>36869</v>
      </c>
      <c r="D345" s="16">
        <v>36869</v>
      </c>
    </row>
    <row r="346" spans="1:4">
      <c r="A346" s="22">
        <f t="shared" si="5"/>
        <v>36870</v>
      </c>
      <c r="D346" s="16">
        <v>36870</v>
      </c>
    </row>
    <row r="347" spans="1:4">
      <c r="A347" s="22">
        <f t="shared" si="5"/>
        <v>36871</v>
      </c>
      <c r="D347" s="16">
        <v>36871</v>
      </c>
    </row>
    <row r="348" spans="1:4">
      <c r="A348" s="22">
        <f t="shared" si="5"/>
        <v>36872</v>
      </c>
      <c r="D348" s="16">
        <v>36872</v>
      </c>
    </row>
    <row r="349" spans="1:4">
      <c r="A349" s="22">
        <f t="shared" si="5"/>
        <v>36873</v>
      </c>
      <c r="D349" s="16">
        <v>36873</v>
      </c>
    </row>
    <row r="350" spans="1:4">
      <c r="A350" s="22">
        <f t="shared" si="5"/>
        <v>36874</v>
      </c>
      <c r="D350" s="16">
        <v>36874</v>
      </c>
    </row>
    <row r="351" spans="1:4">
      <c r="A351" s="22">
        <f t="shared" si="5"/>
        <v>36875</v>
      </c>
      <c r="D351" s="16">
        <v>36875</v>
      </c>
    </row>
    <row r="352" spans="1:4">
      <c r="A352" s="22">
        <f t="shared" si="5"/>
        <v>36876</v>
      </c>
      <c r="D352" s="16">
        <v>36876</v>
      </c>
    </row>
    <row r="353" spans="1:4">
      <c r="A353" s="22">
        <f t="shared" si="5"/>
        <v>36877</v>
      </c>
      <c r="D353" s="16">
        <v>36877</v>
      </c>
    </row>
    <row r="354" spans="1:4">
      <c r="A354" s="22">
        <f t="shared" si="5"/>
        <v>36878</v>
      </c>
      <c r="D354" s="16">
        <v>36878</v>
      </c>
    </row>
    <row r="355" spans="1:4">
      <c r="A355" s="22">
        <f t="shared" si="5"/>
        <v>36879</v>
      </c>
      <c r="D355" s="16">
        <v>36879</v>
      </c>
    </row>
    <row r="356" spans="1:4">
      <c r="A356" s="22">
        <f t="shared" si="5"/>
        <v>36880</v>
      </c>
      <c r="D356" s="16">
        <v>36880</v>
      </c>
    </row>
    <row r="357" spans="1:4">
      <c r="A357" s="22">
        <f t="shared" si="5"/>
        <v>36881</v>
      </c>
      <c r="D357" s="16">
        <v>36881</v>
      </c>
    </row>
    <row r="358" spans="1:4">
      <c r="A358" s="22">
        <f t="shared" si="5"/>
        <v>36882</v>
      </c>
      <c r="D358" s="16">
        <v>36882</v>
      </c>
    </row>
    <row r="359" spans="1:4">
      <c r="A359" s="22">
        <f t="shared" si="5"/>
        <v>36883</v>
      </c>
      <c r="D359" s="16">
        <v>36883</v>
      </c>
    </row>
    <row r="360" spans="1:4">
      <c r="A360" s="22">
        <f t="shared" si="5"/>
        <v>36884</v>
      </c>
      <c r="D360" s="16">
        <v>36884</v>
      </c>
    </row>
    <row r="361" spans="1:4">
      <c r="A361" s="22">
        <f t="shared" si="5"/>
        <v>36885</v>
      </c>
      <c r="D361" s="16">
        <v>36885</v>
      </c>
    </row>
    <row r="362" spans="1:4">
      <c r="A362" s="22">
        <f t="shared" si="5"/>
        <v>36886</v>
      </c>
      <c r="D362" s="16">
        <v>36886</v>
      </c>
    </row>
    <row r="363" spans="1:4">
      <c r="A363" s="22">
        <f t="shared" si="5"/>
        <v>36887</v>
      </c>
      <c r="D363" s="16">
        <v>36887</v>
      </c>
    </row>
    <row r="364" spans="1:4">
      <c r="A364" s="22">
        <f t="shared" si="5"/>
        <v>36888</v>
      </c>
      <c r="D364" s="16">
        <v>36888</v>
      </c>
    </row>
    <row r="365" spans="1:4">
      <c r="A365" s="22">
        <f t="shared" si="5"/>
        <v>36889</v>
      </c>
      <c r="D365" s="16">
        <v>36889</v>
      </c>
    </row>
    <row r="366" spans="1:4">
      <c r="A366" s="22">
        <f t="shared" si="5"/>
        <v>36890</v>
      </c>
      <c r="D366" s="16">
        <v>36890</v>
      </c>
    </row>
    <row r="367" spans="1:4">
      <c r="A367" s="22">
        <f t="shared" si="5"/>
        <v>36891</v>
      </c>
      <c r="D367" s="16">
        <v>36891</v>
      </c>
    </row>
    <row r="368" spans="1:4">
      <c r="A368" s="22">
        <f t="shared" si="5"/>
        <v>36892</v>
      </c>
      <c r="D368" s="16">
        <v>36892</v>
      </c>
    </row>
    <row r="369" spans="1:4">
      <c r="A369" s="22">
        <f t="shared" si="5"/>
        <v>36893</v>
      </c>
      <c r="D369" s="16">
        <v>36893</v>
      </c>
    </row>
    <row r="370" spans="1:4">
      <c r="A370" s="22">
        <f t="shared" si="5"/>
        <v>36894</v>
      </c>
      <c r="D370" s="16">
        <v>36894</v>
      </c>
    </row>
    <row r="371" spans="1:4">
      <c r="A371" s="22">
        <f t="shared" si="5"/>
        <v>36895</v>
      </c>
      <c r="D371" s="16">
        <v>36895</v>
      </c>
    </row>
    <row r="372" spans="1:4">
      <c r="A372" s="22">
        <f t="shared" si="5"/>
        <v>36896</v>
      </c>
      <c r="D372" s="16">
        <v>36896</v>
      </c>
    </row>
    <row r="373" spans="1:4">
      <c r="A373" s="22">
        <f t="shared" si="5"/>
        <v>36897</v>
      </c>
      <c r="D373" s="16">
        <v>36897</v>
      </c>
    </row>
    <row r="374" spans="1:4">
      <c r="A374" s="22">
        <f t="shared" si="5"/>
        <v>36898</v>
      </c>
      <c r="D374" s="16">
        <v>36898</v>
      </c>
    </row>
    <row r="375" spans="1:4">
      <c r="A375" s="22">
        <f t="shared" si="5"/>
        <v>36899</v>
      </c>
      <c r="D375" s="16">
        <v>36899</v>
      </c>
    </row>
    <row r="376" spans="1:4">
      <c r="A376" s="22">
        <f t="shared" si="5"/>
        <v>36900</v>
      </c>
      <c r="D376" s="16">
        <v>36900</v>
      </c>
    </row>
    <row r="377" spans="1:4">
      <c r="A377" s="22">
        <f t="shared" si="5"/>
        <v>36901</v>
      </c>
      <c r="D377" s="16">
        <v>36901</v>
      </c>
    </row>
    <row r="378" spans="1:4">
      <c r="A378" s="22">
        <f t="shared" si="5"/>
        <v>36902</v>
      </c>
      <c r="D378" s="16">
        <v>36902</v>
      </c>
    </row>
    <row r="379" spans="1:4">
      <c r="A379" s="22">
        <f t="shared" si="5"/>
        <v>36903</v>
      </c>
      <c r="D379" s="16">
        <v>36903</v>
      </c>
    </row>
    <row r="380" spans="1:4">
      <c r="A380" s="22">
        <f t="shared" si="5"/>
        <v>36904</v>
      </c>
      <c r="D380" s="16">
        <v>36904</v>
      </c>
    </row>
    <row r="381" spans="1:4">
      <c r="A381" s="22">
        <f t="shared" si="5"/>
        <v>36905</v>
      </c>
      <c r="D381" s="16">
        <v>36905</v>
      </c>
    </row>
    <row r="382" spans="1:4">
      <c r="A382" s="22">
        <f t="shared" si="5"/>
        <v>36906</v>
      </c>
      <c r="D382" s="16">
        <v>36906</v>
      </c>
    </row>
    <row r="383" spans="1:4">
      <c r="A383" s="22">
        <f t="shared" si="5"/>
        <v>36907</v>
      </c>
      <c r="D383" s="16">
        <v>36907</v>
      </c>
    </row>
    <row r="384" spans="1:4">
      <c r="A384" s="22">
        <f t="shared" si="5"/>
        <v>36908</v>
      </c>
      <c r="D384" s="16">
        <v>36908</v>
      </c>
    </row>
    <row r="385" spans="1:4">
      <c r="A385" s="22">
        <f t="shared" si="5"/>
        <v>36909</v>
      </c>
      <c r="D385" s="16">
        <v>36909</v>
      </c>
    </row>
    <row r="386" spans="1:4">
      <c r="A386" s="22">
        <f t="shared" ref="A386:A449" si="6">D386</f>
        <v>36910</v>
      </c>
      <c r="D386" s="16">
        <v>36910</v>
      </c>
    </row>
    <row r="387" spans="1:4">
      <c r="A387" s="22">
        <f t="shared" si="6"/>
        <v>36911</v>
      </c>
      <c r="D387" s="16">
        <v>36911</v>
      </c>
    </row>
    <row r="388" spans="1:4">
      <c r="A388" s="22">
        <f t="shared" si="6"/>
        <v>36912</v>
      </c>
      <c r="D388" s="16">
        <v>36912</v>
      </c>
    </row>
    <row r="389" spans="1:4">
      <c r="A389" s="22">
        <f t="shared" si="6"/>
        <v>36913</v>
      </c>
      <c r="D389" s="16">
        <v>36913</v>
      </c>
    </row>
    <row r="390" spans="1:4">
      <c r="A390" s="22">
        <f t="shared" si="6"/>
        <v>36914</v>
      </c>
      <c r="D390" s="16">
        <v>36914</v>
      </c>
    </row>
    <row r="391" spans="1:4">
      <c r="A391" s="22">
        <f t="shared" si="6"/>
        <v>36915</v>
      </c>
      <c r="D391" s="16">
        <v>36915</v>
      </c>
    </row>
    <row r="392" spans="1:4">
      <c r="A392" s="22">
        <f t="shared" si="6"/>
        <v>36916</v>
      </c>
      <c r="D392" s="16">
        <v>36916</v>
      </c>
    </row>
    <row r="393" spans="1:4">
      <c r="A393" s="22">
        <f t="shared" si="6"/>
        <v>36917</v>
      </c>
      <c r="D393" s="16">
        <v>36917</v>
      </c>
    </row>
    <row r="394" spans="1:4">
      <c r="A394" s="22">
        <f t="shared" si="6"/>
        <v>36918</v>
      </c>
      <c r="D394" s="16">
        <v>36918</v>
      </c>
    </row>
    <row r="395" spans="1:4">
      <c r="A395" s="22">
        <f t="shared" si="6"/>
        <v>36919</v>
      </c>
      <c r="D395" s="16">
        <v>36919</v>
      </c>
    </row>
    <row r="396" spans="1:4">
      <c r="A396" s="22">
        <f t="shared" si="6"/>
        <v>36920</v>
      </c>
      <c r="D396" s="16">
        <v>36920</v>
      </c>
    </row>
    <row r="397" spans="1:4">
      <c r="A397" s="22">
        <f t="shared" si="6"/>
        <v>36921</v>
      </c>
      <c r="D397" s="16">
        <v>36921</v>
      </c>
    </row>
    <row r="398" spans="1:4">
      <c r="A398" s="22">
        <f t="shared" si="6"/>
        <v>36922</v>
      </c>
      <c r="D398" s="16">
        <v>36922</v>
      </c>
    </row>
    <row r="399" spans="1:4">
      <c r="A399" s="22">
        <f t="shared" si="6"/>
        <v>36923</v>
      </c>
      <c r="D399" s="16">
        <v>36923</v>
      </c>
    </row>
    <row r="400" spans="1:4">
      <c r="A400" s="22">
        <f t="shared" si="6"/>
        <v>36924</v>
      </c>
      <c r="D400" s="16">
        <v>36924</v>
      </c>
    </row>
    <row r="401" spans="1:4">
      <c r="A401" s="22">
        <f t="shared" si="6"/>
        <v>36925</v>
      </c>
      <c r="D401" s="16">
        <v>36925</v>
      </c>
    </row>
    <row r="402" spans="1:4">
      <c r="A402" s="22">
        <f t="shared" si="6"/>
        <v>36926</v>
      </c>
      <c r="D402" s="16">
        <v>36926</v>
      </c>
    </row>
    <row r="403" spans="1:4">
      <c r="A403" s="22">
        <f t="shared" si="6"/>
        <v>36927</v>
      </c>
      <c r="D403" s="16">
        <v>36927</v>
      </c>
    </row>
    <row r="404" spans="1:4">
      <c r="A404" s="22">
        <f t="shared" si="6"/>
        <v>36928</v>
      </c>
      <c r="D404" s="16">
        <v>36928</v>
      </c>
    </row>
    <row r="405" spans="1:4">
      <c r="A405" s="22">
        <f t="shared" si="6"/>
        <v>36929</v>
      </c>
      <c r="D405" s="16">
        <v>36929</v>
      </c>
    </row>
    <row r="406" spans="1:4">
      <c r="A406" s="22">
        <f t="shared" si="6"/>
        <v>36930</v>
      </c>
      <c r="D406" s="16">
        <v>36930</v>
      </c>
    </row>
    <row r="407" spans="1:4">
      <c r="A407" s="22">
        <f t="shared" si="6"/>
        <v>36931</v>
      </c>
      <c r="D407" s="16">
        <v>36931</v>
      </c>
    </row>
    <row r="408" spans="1:4">
      <c r="A408" s="22">
        <f t="shared" si="6"/>
        <v>36932</v>
      </c>
      <c r="D408" s="16">
        <v>36932</v>
      </c>
    </row>
    <row r="409" spans="1:4">
      <c r="A409" s="22">
        <f t="shared" si="6"/>
        <v>36933</v>
      </c>
      <c r="D409" s="16">
        <v>36933</v>
      </c>
    </row>
    <row r="410" spans="1:4">
      <c r="A410" s="22">
        <f t="shared" si="6"/>
        <v>36934</v>
      </c>
      <c r="D410" s="16">
        <v>36934</v>
      </c>
    </row>
    <row r="411" spans="1:4">
      <c r="A411" s="22">
        <f t="shared" si="6"/>
        <v>36935</v>
      </c>
      <c r="D411" s="16">
        <v>36935</v>
      </c>
    </row>
    <row r="412" spans="1:4">
      <c r="A412" s="22">
        <f t="shared" si="6"/>
        <v>36936</v>
      </c>
      <c r="D412" s="16">
        <v>36936</v>
      </c>
    </row>
    <row r="413" spans="1:4">
      <c r="A413" s="22">
        <f t="shared" si="6"/>
        <v>36937</v>
      </c>
      <c r="D413" s="16">
        <v>36937</v>
      </c>
    </row>
    <row r="414" spans="1:4">
      <c r="A414" s="22">
        <f t="shared" si="6"/>
        <v>36938</v>
      </c>
      <c r="D414" s="16">
        <v>36938</v>
      </c>
    </row>
    <row r="415" spans="1:4">
      <c r="A415" s="22">
        <f t="shared" si="6"/>
        <v>36939</v>
      </c>
      <c r="D415" s="16">
        <v>36939</v>
      </c>
    </row>
    <row r="416" spans="1:4">
      <c r="A416" s="22">
        <f t="shared" si="6"/>
        <v>36940</v>
      </c>
      <c r="D416" s="16">
        <v>36940</v>
      </c>
    </row>
    <row r="417" spans="1:4">
      <c r="A417" s="22">
        <f t="shared" si="6"/>
        <v>36941</v>
      </c>
      <c r="D417" s="16">
        <v>36941</v>
      </c>
    </row>
    <row r="418" spans="1:4">
      <c r="A418" s="22">
        <f t="shared" si="6"/>
        <v>36942</v>
      </c>
      <c r="D418" s="16">
        <v>36942</v>
      </c>
    </row>
    <row r="419" spans="1:4">
      <c r="A419" s="22">
        <f t="shared" si="6"/>
        <v>36943</v>
      </c>
      <c r="D419" s="16">
        <v>36943</v>
      </c>
    </row>
    <row r="420" spans="1:4">
      <c r="A420" s="22">
        <f t="shared" si="6"/>
        <v>36944</v>
      </c>
      <c r="D420" s="16">
        <v>36944</v>
      </c>
    </row>
    <row r="421" spans="1:4">
      <c r="A421" s="22">
        <f t="shared" si="6"/>
        <v>36945</v>
      </c>
      <c r="D421" s="16">
        <v>36945</v>
      </c>
    </row>
    <row r="422" spans="1:4">
      <c r="A422" s="22">
        <f t="shared" si="6"/>
        <v>36946</v>
      </c>
      <c r="D422" s="16">
        <v>36946</v>
      </c>
    </row>
    <row r="423" spans="1:4">
      <c r="A423" s="22">
        <f t="shared" si="6"/>
        <v>36947</v>
      </c>
      <c r="D423" s="16">
        <v>36947</v>
      </c>
    </row>
    <row r="424" spans="1:4">
      <c r="A424" s="22">
        <f t="shared" si="6"/>
        <v>36948</v>
      </c>
      <c r="D424" s="16">
        <v>36948</v>
      </c>
    </row>
    <row r="425" spans="1:4">
      <c r="A425" s="22">
        <f t="shared" si="6"/>
        <v>36949</v>
      </c>
      <c r="D425" s="16">
        <v>36949</v>
      </c>
    </row>
    <row r="426" spans="1:4">
      <c r="A426" s="22">
        <f t="shared" si="6"/>
        <v>36950</v>
      </c>
      <c r="D426" s="16">
        <v>36950</v>
      </c>
    </row>
    <row r="427" spans="1:4">
      <c r="A427" s="22">
        <f t="shared" si="6"/>
        <v>36951</v>
      </c>
      <c r="D427" s="16">
        <v>36951</v>
      </c>
    </row>
    <row r="428" spans="1:4">
      <c r="A428" s="22">
        <f t="shared" si="6"/>
        <v>36952</v>
      </c>
      <c r="D428" s="16">
        <v>36952</v>
      </c>
    </row>
    <row r="429" spans="1:4">
      <c r="A429" s="22">
        <f t="shared" si="6"/>
        <v>36953</v>
      </c>
      <c r="D429" s="16">
        <v>36953</v>
      </c>
    </row>
    <row r="430" spans="1:4">
      <c r="A430" s="22">
        <f t="shared" si="6"/>
        <v>36954</v>
      </c>
      <c r="D430" s="16">
        <v>36954</v>
      </c>
    </row>
    <row r="431" spans="1:4">
      <c r="A431" s="22">
        <f t="shared" si="6"/>
        <v>36955</v>
      </c>
      <c r="D431" s="16">
        <v>36955</v>
      </c>
    </row>
    <row r="432" spans="1:4">
      <c r="A432" s="22">
        <f t="shared" si="6"/>
        <v>36956</v>
      </c>
      <c r="D432" s="16">
        <v>36956</v>
      </c>
    </row>
    <row r="433" spans="1:4">
      <c r="A433" s="22">
        <f t="shared" si="6"/>
        <v>36957</v>
      </c>
      <c r="D433" s="16">
        <v>36957</v>
      </c>
    </row>
    <row r="434" spans="1:4">
      <c r="A434" s="22">
        <f t="shared" si="6"/>
        <v>36958</v>
      </c>
      <c r="D434" s="16">
        <v>36958</v>
      </c>
    </row>
    <row r="435" spans="1:4">
      <c r="A435" s="22">
        <f t="shared" si="6"/>
        <v>36959</v>
      </c>
      <c r="D435" s="16">
        <v>36959</v>
      </c>
    </row>
    <row r="436" spans="1:4">
      <c r="A436" s="22">
        <f t="shared" si="6"/>
        <v>36960</v>
      </c>
      <c r="D436" s="16">
        <v>36960</v>
      </c>
    </row>
    <row r="437" spans="1:4">
      <c r="A437" s="22">
        <f t="shared" si="6"/>
        <v>36961</v>
      </c>
      <c r="D437" s="16">
        <v>36961</v>
      </c>
    </row>
    <row r="438" spans="1:4">
      <c r="A438" s="22">
        <f t="shared" si="6"/>
        <v>36962</v>
      </c>
      <c r="D438" s="16">
        <v>36962</v>
      </c>
    </row>
    <row r="439" spans="1:4">
      <c r="A439" s="22">
        <f t="shared" si="6"/>
        <v>36963</v>
      </c>
      <c r="D439" s="16">
        <v>36963</v>
      </c>
    </row>
    <row r="440" spans="1:4">
      <c r="A440" s="22">
        <f t="shared" si="6"/>
        <v>36964</v>
      </c>
      <c r="D440" s="16">
        <v>36964</v>
      </c>
    </row>
    <row r="441" spans="1:4">
      <c r="A441" s="22">
        <f t="shared" si="6"/>
        <v>36965</v>
      </c>
      <c r="D441" s="16">
        <v>36965</v>
      </c>
    </row>
    <row r="442" spans="1:4">
      <c r="A442" s="22">
        <f t="shared" si="6"/>
        <v>36966</v>
      </c>
      <c r="D442" s="16">
        <v>36966</v>
      </c>
    </row>
    <row r="443" spans="1:4">
      <c r="A443" s="22">
        <f t="shared" si="6"/>
        <v>36967</v>
      </c>
      <c r="D443" s="16">
        <v>36967</v>
      </c>
    </row>
    <row r="444" spans="1:4">
      <c r="A444" s="22">
        <f t="shared" si="6"/>
        <v>36968</v>
      </c>
      <c r="D444" s="16">
        <v>36968</v>
      </c>
    </row>
    <row r="445" spans="1:4">
      <c r="A445" s="22">
        <f t="shared" si="6"/>
        <v>36969</v>
      </c>
      <c r="D445" s="16">
        <v>36969</v>
      </c>
    </row>
    <row r="446" spans="1:4">
      <c r="A446" s="22">
        <f t="shared" si="6"/>
        <v>36970</v>
      </c>
      <c r="D446" s="16">
        <v>36970</v>
      </c>
    </row>
    <row r="447" spans="1:4">
      <c r="A447" s="22">
        <f t="shared" si="6"/>
        <v>36971</v>
      </c>
      <c r="D447" s="16">
        <v>36971</v>
      </c>
    </row>
    <row r="448" spans="1:4">
      <c r="A448" s="22">
        <f t="shared" si="6"/>
        <v>36972</v>
      </c>
      <c r="D448" s="16">
        <v>36972</v>
      </c>
    </row>
    <row r="449" spans="1:4">
      <c r="A449" s="22">
        <f t="shared" si="6"/>
        <v>36973</v>
      </c>
      <c r="D449" s="16">
        <v>36973</v>
      </c>
    </row>
    <row r="450" spans="1:4">
      <c r="A450" s="22">
        <f t="shared" ref="A450:A513" si="7">D450</f>
        <v>36974</v>
      </c>
      <c r="D450" s="16">
        <v>36974</v>
      </c>
    </row>
    <row r="451" spans="1:4">
      <c r="A451" s="22">
        <f t="shared" si="7"/>
        <v>36975</v>
      </c>
      <c r="D451" s="16">
        <v>36975</v>
      </c>
    </row>
    <row r="452" spans="1:4">
      <c r="A452" s="22">
        <f t="shared" si="7"/>
        <v>36976</v>
      </c>
      <c r="D452" s="16">
        <v>36976</v>
      </c>
    </row>
    <row r="453" spans="1:4">
      <c r="A453" s="22">
        <f t="shared" si="7"/>
        <v>36977</v>
      </c>
      <c r="D453" s="16">
        <v>36977</v>
      </c>
    </row>
    <row r="454" spans="1:4">
      <c r="A454" s="22">
        <f t="shared" si="7"/>
        <v>36978</v>
      </c>
      <c r="D454" s="16">
        <v>36978</v>
      </c>
    </row>
    <row r="455" spans="1:4">
      <c r="A455" s="22">
        <f t="shared" si="7"/>
        <v>36979</v>
      </c>
      <c r="D455" s="16">
        <v>36979</v>
      </c>
    </row>
    <row r="456" spans="1:4">
      <c r="A456" s="22">
        <f t="shared" si="7"/>
        <v>36980</v>
      </c>
      <c r="D456" s="16">
        <v>36980</v>
      </c>
    </row>
    <row r="457" spans="1:4">
      <c r="A457" s="22">
        <f t="shared" si="7"/>
        <v>36981</v>
      </c>
      <c r="D457" s="16">
        <v>36981</v>
      </c>
    </row>
    <row r="458" spans="1:4">
      <c r="A458" s="22">
        <f t="shared" si="7"/>
        <v>36982</v>
      </c>
      <c r="D458" s="16">
        <v>36982</v>
      </c>
    </row>
    <row r="459" spans="1:4">
      <c r="A459" s="22">
        <f t="shared" si="7"/>
        <v>36983</v>
      </c>
      <c r="D459" s="16">
        <v>36983</v>
      </c>
    </row>
    <row r="460" spans="1:4">
      <c r="A460" s="22">
        <f t="shared" si="7"/>
        <v>36984</v>
      </c>
      <c r="D460" s="16">
        <v>36984</v>
      </c>
    </row>
    <row r="461" spans="1:4">
      <c r="A461" s="22">
        <f t="shared" si="7"/>
        <v>36985</v>
      </c>
      <c r="D461" s="16">
        <v>36985</v>
      </c>
    </row>
    <row r="462" spans="1:4">
      <c r="A462" s="22">
        <f t="shared" si="7"/>
        <v>36986</v>
      </c>
      <c r="D462" s="16">
        <v>36986</v>
      </c>
    </row>
    <row r="463" spans="1:4">
      <c r="A463" s="22">
        <f t="shared" si="7"/>
        <v>36987</v>
      </c>
      <c r="D463" s="16">
        <v>36987</v>
      </c>
    </row>
    <row r="464" spans="1:4">
      <c r="A464" s="22">
        <f t="shared" si="7"/>
        <v>36988</v>
      </c>
      <c r="D464" s="16">
        <v>36988</v>
      </c>
    </row>
    <row r="465" spans="1:4">
      <c r="A465" s="22">
        <f t="shared" si="7"/>
        <v>36989</v>
      </c>
      <c r="D465" s="16">
        <v>36989</v>
      </c>
    </row>
    <row r="466" spans="1:4">
      <c r="A466" s="22">
        <f t="shared" si="7"/>
        <v>36990</v>
      </c>
      <c r="D466" s="16">
        <v>36990</v>
      </c>
    </row>
    <row r="467" spans="1:4">
      <c r="A467" s="22">
        <f t="shared" si="7"/>
        <v>36991</v>
      </c>
      <c r="D467" s="16">
        <v>36991</v>
      </c>
    </row>
    <row r="468" spans="1:4">
      <c r="A468" s="22">
        <f t="shared" si="7"/>
        <v>36992</v>
      </c>
      <c r="D468" s="16">
        <v>36992</v>
      </c>
    </row>
    <row r="469" spans="1:4">
      <c r="A469" s="22">
        <f t="shared" si="7"/>
        <v>36993</v>
      </c>
      <c r="D469" s="16">
        <v>36993</v>
      </c>
    </row>
    <row r="470" spans="1:4">
      <c r="A470" s="22">
        <f t="shared" si="7"/>
        <v>36994</v>
      </c>
      <c r="D470" s="16">
        <v>36994</v>
      </c>
    </row>
    <row r="471" spans="1:4">
      <c r="A471" s="22">
        <f t="shared" si="7"/>
        <v>36995</v>
      </c>
      <c r="D471" s="16">
        <v>36995</v>
      </c>
    </row>
    <row r="472" spans="1:4">
      <c r="A472" s="22">
        <f t="shared" si="7"/>
        <v>36996</v>
      </c>
      <c r="D472" s="16">
        <v>36996</v>
      </c>
    </row>
    <row r="473" spans="1:4">
      <c r="A473" s="22">
        <f t="shared" si="7"/>
        <v>36997</v>
      </c>
      <c r="D473" s="16">
        <v>36997</v>
      </c>
    </row>
    <row r="474" spans="1:4">
      <c r="A474" s="22">
        <f t="shared" si="7"/>
        <v>36998</v>
      </c>
      <c r="D474" s="16">
        <v>36998</v>
      </c>
    </row>
    <row r="475" spans="1:4">
      <c r="A475" s="22">
        <f t="shared" si="7"/>
        <v>36999</v>
      </c>
      <c r="D475" s="16">
        <v>36999</v>
      </c>
    </row>
    <row r="476" spans="1:4">
      <c r="A476" s="22">
        <f t="shared" si="7"/>
        <v>37000</v>
      </c>
      <c r="D476" s="16">
        <v>37000</v>
      </c>
    </row>
    <row r="477" spans="1:4">
      <c r="A477" s="22">
        <f t="shared" si="7"/>
        <v>37001</v>
      </c>
      <c r="D477" s="16">
        <v>37001</v>
      </c>
    </row>
    <row r="478" spans="1:4">
      <c r="A478" s="22">
        <f t="shared" si="7"/>
        <v>37002</v>
      </c>
      <c r="D478" s="16">
        <v>37002</v>
      </c>
    </row>
    <row r="479" spans="1:4">
      <c r="A479" s="22">
        <f t="shared" si="7"/>
        <v>37003</v>
      </c>
      <c r="D479" s="16">
        <v>37003</v>
      </c>
    </row>
    <row r="480" spans="1:4">
      <c r="A480" s="22">
        <f t="shared" si="7"/>
        <v>37004</v>
      </c>
      <c r="D480" s="16">
        <v>37004</v>
      </c>
    </row>
    <row r="481" spans="1:4">
      <c r="A481" s="22">
        <f t="shared" si="7"/>
        <v>37005</v>
      </c>
      <c r="D481" s="16">
        <v>37005</v>
      </c>
    </row>
    <row r="482" spans="1:4">
      <c r="A482" s="22">
        <f t="shared" si="7"/>
        <v>37006</v>
      </c>
      <c r="D482" s="16">
        <v>37006</v>
      </c>
    </row>
    <row r="483" spans="1:4">
      <c r="A483" s="22">
        <f t="shared" si="7"/>
        <v>37007</v>
      </c>
      <c r="D483" s="16">
        <v>37007</v>
      </c>
    </row>
    <row r="484" spans="1:4">
      <c r="A484" s="22">
        <f t="shared" si="7"/>
        <v>37008</v>
      </c>
      <c r="D484" s="16">
        <v>37008</v>
      </c>
    </row>
    <row r="485" spans="1:4">
      <c r="A485" s="22">
        <f t="shared" si="7"/>
        <v>37009</v>
      </c>
      <c r="D485" s="16">
        <v>37009</v>
      </c>
    </row>
    <row r="486" spans="1:4">
      <c r="A486" s="22">
        <f t="shared" si="7"/>
        <v>37010</v>
      </c>
      <c r="D486" s="16">
        <v>37010</v>
      </c>
    </row>
    <row r="487" spans="1:4">
      <c r="A487" s="22">
        <f t="shared" si="7"/>
        <v>37011</v>
      </c>
      <c r="D487" s="16">
        <v>37011</v>
      </c>
    </row>
    <row r="488" spans="1:4">
      <c r="A488" s="22">
        <f t="shared" si="7"/>
        <v>37012</v>
      </c>
      <c r="D488" s="16">
        <v>37012</v>
      </c>
    </row>
    <row r="489" spans="1:4">
      <c r="A489" s="22">
        <f t="shared" si="7"/>
        <v>37013</v>
      </c>
      <c r="D489" s="16">
        <v>37013</v>
      </c>
    </row>
    <row r="490" spans="1:4">
      <c r="A490" s="22">
        <f t="shared" si="7"/>
        <v>37014</v>
      </c>
      <c r="D490" s="16">
        <v>37014</v>
      </c>
    </row>
    <row r="491" spans="1:4">
      <c r="A491" s="22">
        <f t="shared" si="7"/>
        <v>37015</v>
      </c>
      <c r="D491" s="16">
        <v>37015</v>
      </c>
    </row>
    <row r="492" spans="1:4">
      <c r="A492" s="22">
        <f t="shared" si="7"/>
        <v>37016</v>
      </c>
      <c r="D492" s="16">
        <v>37016</v>
      </c>
    </row>
    <row r="493" spans="1:4">
      <c r="A493" s="22">
        <f t="shared" si="7"/>
        <v>37017</v>
      </c>
      <c r="D493" s="16">
        <v>37017</v>
      </c>
    </row>
    <row r="494" spans="1:4">
      <c r="A494" s="22">
        <f t="shared" si="7"/>
        <v>37018</v>
      </c>
      <c r="D494" s="16">
        <v>37018</v>
      </c>
    </row>
    <row r="495" spans="1:4">
      <c r="A495" s="22">
        <f t="shared" si="7"/>
        <v>37019</v>
      </c>
      <c r="D495" s="16">
        <v>37019</v>
      </c>
    </row>
    <row r="496" spans="1:4">
      <c r="A496" s="22">
        <f t="shared" si="7"/>
        <v>37020</v>
      </c>
      <c r="D496" s="16">
        <v>37020</v>
      </c>
    </row>
    <row r="497" spans="1:4">
      <c r="A497" s="22">
        <f t="shared" si="7"/>
        <v>37021</v>
      </c>
      <c r="D497" s="16">
        <v>37021</v>
      </c>
    </row>
    <row r="498" spans="1:4">
      <c r="A498" s="22">
        <f t="shared" si="7"/>
        <v>37022</v>
      </c>
      <c r="D498" s="16">
        <v>37022</v>
      </c>
    </row>
    <row r="499" spans="1:4">
      <c r="A499" s="22">
        <f t="shared" si="7"/>
        <v>37023</v>
      </c>
      <c r="D499" s="16">
        <v>37023</v>
      </c>
    </row>
    <row r="500" spans="1:4">
      <c r="A500" s="22">
        <f t="shared" si="7"/>
        <v>37024</v>
      </c>
      <c r="D500" s="16">
        <v>37024</v>
      </c>
    </row>
    <row r="501" spans="1:4">
      <c r="A501" s="22">
        <f t="shared" si="7"/>
        <v>37025</v>
      </c>
      <c r="D501" s="16">
        <v>37025</v>
      </c>
    </row>
    <row r="502" spans="1:4">
      <c r="A502" s="22">
        <f t="shared" si="7"/>
        <v>37026</v>
      </c>
      <c r="D502" s="16">
        <v>37026</v>
      </c>
    </row>
    <row r="503" spans="1:4">
      <c r="A503" s="22">
        <f t="shared" si="7"/>
        <v>37027</v>
      </c>
      <c r="D503" s="16">
        <v>37027</v>
      </c>
    </row>
    <row r="504" spans="1:4">
      <c r="A504" s="22">
        <f t="shared" si="7"/>
        <v>37028</v>
      </c>
      <c r="D504" s="16">
        <v>37028</v>
      </c>
    </row>
    <row r="505" spans="1:4">
      <c r="A505" s="22">
        <f t="shared" si="7"/>
        <v>37029</v>
      </c>
      <c r="D505" s="16">
        <v>37029</v>
      </c>
    </row>
    <row r="506" spans="1:4">
      <c r="A506" s="22">
        <f t="shared" si="7"/>
        <v>37030</v>
      </c>
      <c r="D506" s="16">
        <v>37030</v>
      </c>
    </row>
    <row r="507" spans="1:4">
      <c r="A507" s="22">
        <f t="shared" si="7"/>
        <v>37031</v>
      </c>
      <c r="D507" s="16">
        <v>37031</v>
      </c>
    </row>
    <row r="508" spans="1:4">
      <c r="A508" s="22">
        <f t="shared" si="7"/>
        <v>37032</v>
      </c>
      <c r="D508" s="16">
        <v>37032</v>
      </c>
    </row>
    <row r="509" spans="1:4">
      <c r="A509" s="22">
        <f t="shared" si="7"/>
        <v>37033</v>
      </c>
      <c r="D509" s="16">
        <v>37033</v>
      </c>
    </row>
    <row r="510" spans="1:4">
      <c r="A510" s="22">
        <f t="shared" si="7"/>
        <v>37034</v>
      </c>
      <c r="D510" s="16">
        <v>37034</v>
      </c>
    </row>
    <row r="511" spans="1:4">
      <c r="A511" s="22">
        <f t="shared" si="7"/>
        <v>37035</v>
      </c>
      <c r="D511" s="16">
        <v>37035</v>
      </c>
    </row>
    <row r="512" spans="1:4">
      <c r="A512" s="22">
        <f t="shared" si="7"/>
        <v>37036</v>
      </c>
      <c r="D512" s="16">
        <v>37036</v>
      </c>
    </row>
    <row r="513" spans="1:4">
      <c r="A513" s="22">
        <f t="shared" si="7"/>
        <v>37037</v>
      </c>
      <c r="D513" s="16">
        <v>37037</v>
      </c>
    </row>
    <row r="514" spans="1:4">
      <c r="A514" s="22">
        <f t="shared" ref="A514:A577" si="8">D514</f>
        <v>37038</v>
      </c>
      <c r="D514" s="16">
        <v>37038</v>
      </c>
    </row>
    <row r="515" spans="1:4">
      <c r="A515" s="22">
        <f t="shared" si="8"/>
        <v>37039</v>
      </c>
      <c r="D515" s="16">
        <v>37039</v>
      </c>
    </row>
    <row r="516" spans="1:4">
      <c r="A516" s="22">
        <f t="shared" si="8"/>
        <v>37040</v>
      </c>
      <c r="D516" s="16">
        <v>37040</v>
      </c>
    </row>
    <row r="517" spans="1:4">
      <c r="A517" s="22">
        <f t="shared" si="8"/>
        <v>37041</v>
      </c>
      <c r="D517" s="16">
        <v>37041</v>
      </c>
    </row>
    <row r="518" spans="1:4">
      <c r="A518" s="22">
        <f t="shared" si="8"/>
        <v>37042</v>
      </c>
      <c r="D518" s="16">
        <v>37042</v>
      </c>
    </row>
    <row r="519" spans="1:4">
      <c r="A519" s="22">
        <f t="shared" si="8"/>
        <v>37043</v>
      </c>
      <c r="D519" s="16">
        <v>37043</v>
      </c>
    </row>
    <row r="520" spans="1:4">
      <c r="A520" s="22">
        <f t="shared" si="8"/>
        <v>37044</v>
      </c>
      <c r="D520" s="16">
        <v>37044</v>
      </c>
    </row>
    <row r="521" spans="1:4">
      <c r="A521" s="22">
        <f t="shared" si="8"/>
        <v>37045</v>
      </c>
      <c r="D521" s="16">
        <v>37045</v>
      </c>
    </row>
    <row r="522" spans="1:4">
      <c r="A522" s="22">
        <f t="shared" si="8"/>
        <v>37046</v>
      </c>
      <c r="D522" s="16">
        <v>37046</v>
      </c>
    </row>
    <row r="523" spans="1:4">
      <c r="A523" s="22">
        <f t="shared" si="8"/>
        <v>37047</v>
      </c>
      <c r="D523" s="16">
        <v>37047</v>
      </c>
    </row>
    <row r="524" spans="1:4">
      <c r="A524" s="22">
        <f t="shared" si="8"/>
        <v>37048</v>
      </c>
      <c r="D524" s="16">
        <v>37048</v>
      </c>
    </row>
    <row r="525" spans="1:4">
      <c r="A525" s="22">
        <f t="shared" si="8"/>
        <v>37049</v>
      </c>
      <c r="D525" s="16">
        <v>37049</v>
      </c>
    </row>
    <row r="526" spans="1:4">
      <c r="A526" s="22">
        <f t="shared" si="8"/>
        <v>37050</v>
      </c>
      <c r="D526" s="16">
        <v>37050</v>
      </c>
    </row>
    <row r="527" spans="1:4">
      <c r="A527" s="22">
        <f t="shared" si="8"/>
        <v>37051</v>
      </c>
      <c r="D527" s="16">
        <v>37051</v>
      </c>
    </row>
    <row r="528" spans="1:4">
      <c r="A528" s="22">
        <f t="shared" si="8"/>
        <v>37052</v>
      </c>
      <c r="D528" s="16">
        <v>37052</v>
      </c>
    </row>
    <row r="529" spans="1:4">
      <c r="A529" s="22">
        <f t="shared" si="8"/>
        <v>37053</v>
      </c>
      <c r="D529" s="16">
        <v>37053</v>
      </c>
    </row>
    <row r="530" spans="1:4">
      <c r="A530" s="22">
        <f t="shared" si="8"/>
        <v>37054</v>
      </c>
      <c r="D530" s="16">
        <v>37054</v>
      </c>
    </row>
    <row r="531" spans="1:4">
      <c r="A531" s="22">
        <f t="shared" si="8"/>
        <v>37055</v>
      </c>
      <c r="D531" s="16">
        <v>37055</v>
      </c>
    </row>
    <row r="532" spans="1:4">
      <c r="A532" s="22">
        <f t="shared" si="8"/>
        <v>37056</v>
      </c>
      <c r="D532" s="16">
        <v>37056</v>
      </c>
    </row>
    <row r="533" spans="1:4">
      <c r="A533" s="22">
        <f t="shared" si="8"/>
        <v>37057</v>
      </c>
      <c r="D533" s="16">
        <v>37057</v>
      </c>
    </row>
    <row r="534" spans="1:4">
      <c r="A534" s="22">
        <f t="shared" si="8"/>
        <v>37058</v>
      </c>
      <c r="D534" s="16">
        <v>37058</v>
      </c>
    </row>
    <row r="535" spans="1:4">
      <c r="A535" s="22">
        <f t="shared" si="8"/>
        <v>37059</v>
      </c>
      <c r="D535" s="16">
        <v>37059</v>
      </c>
    </row>
    <row r="536" spans="1:4">
      <c r="A536" s="22">
        <f t="shared" si="8"/>
        <v>37060</v>
      </c>
      <c r="D536" s="16">
        <v>37060</v>
      </c>
    </row>
    <row r="537" spans="1:4">
      <c r="A537" s="22">
        <f t="shared" si="8"/>
        <v>37061</v>
      </c>
      <c r="D537" s="16">
        <v>37061</v>
      </c>
    </row>
    <row r="538" spans="1:4">
      <c r="A538" s="22">
        <f t="shared" si="8"/>
        <v>37062</v>
      </c>
      <c r="D538" s="16">
        <v>37062</v>
      </c>
    </row>
    <row r="539" spans="1:4">
      <c r="A539" s="22">
        <f t="shared" si="8"/>
        <v>37063</v>
      </c>
      <c r="D539" s="16">
        <v>37063</v>
      </c>
    </row>
    <row r="540" spans="1:4">
      <c r="A540" s="22">
        <f t="shared" si="8"/>
        <v>37064</v>
      </c>
      <c r="D540" s="16">
        <v>37064</v>
      </c>
    </row>
    <row r="541" spans="1:4">
      <c r="A541" s="22">
        <f t="shared" si="8"/>
        <v>37065</v>
      </c>
      <c r="D541" s="16">
        <v>37065</v>
      </c>
    </row>
    <row r="542" spans="1:4">
      <c r="A542" s="22">
        <f t="shared" si="8"/>
        <v>37066</v>
      </c>
      <c r="D542" s="16">
        <v>37066</v>
      </c>
    </row>
    <row r="543" spans="1:4">
      <c r="A543" s="22">
        <f t="shared" si="8"/>
        <v>37067</v>
      </c>
      <c r="D543" s="16">
        <v>37067</v>
      </c>
    </row>
    <row r="544" spans="1:4">
      <c r="A544" s="22">
        <f t="shared" si="8"/>
        <v>37068</v>
      </c>
      <c r="D544" s="16">
        <v>37068</v>
      </c>
    </row>
    <row r="545" spans="1:4">
      <c r="A545" s="22">
        <f t="shared" si="8"/>
        <v>37069</v>
      </c>
      <c r="D545" s="16">
        <v>37069</v>
      </c>
    </row>
    <row r="546" spans="1:4">
      <c r="A546" s="22">
        <f t="shared" si="8"/>
        <v>37070</v>
      </c>
      <c r="D546" s="16">
        <v>37070</v>
      </c>
    </row>
    <row r="547" spans="1:4">
      <c r="A547" s="22">
        <f t="shared" si="8"/>
        <v>37071</v>
      </c>
      <c r="D547" s="16">
        <v>37071</v>
      </c>
    </row>
    <row r="548" spans="1:4">
      <c r="A548" s="22">
        <f t="shared" si="8"/>
        <v>37072</v>
      </c>
      <c r="D548" s="16">
        <v>37072</v>
      </c>
    </row>
    <row r="549" spans="1:4">
      <c r="A549" s="22">
        <f t="shared" si="8"/>
        <v>37073</v>
      </c>
      <c r="D549" s="16">
        <v>37073</v>
      </c>
    </row>
    <row r="550" spans="1:4">
      <c r="A550" s="22">
        <f t="shared" si="8"/>
        <v>37074</v>
      </c>
      <c r="D550" s="16">
        <v>37074</v>
      </c>
    </row>
    <row r="551" spans="1:4">
      <c r="A551" s="22">
        <f t="shared" si="8"/>
        <v>37075</v>
      </c>
      <c r="D551" s="16">
        <v>37075</v>
      </c>
    </row>
    <row r="552" spans="1:4">
      <c r="A552" s="22">
        <f t="shared" si="8"/>
        <v>37076</v>
      </c>
      <c r="D552" s="16">
        <v>37076</v>
      </c>
    </row>
    <row r="553" spans="1:4">
      <c r="A553" s="22">
        <f t="shared" si="8"/>
        <v>37077</v>
      </c>
      <c r="D553" s="16">
        <v>37077</v>
      </c>
    </row>
    <row r="554" spans="1:4">
      <c r="A554" s="22">
        <f t="shared" si="8"/>
        <v>37078</v>
      </c>
      <c r="D554" s="16">
        <v>37078</v>
      </c>
    </row>
    <row r="555" spans="1:4">
      <c r="A555" s="22">
        <f t="shared" si="8"/>
        <v>37079</v>
      </c>
      <c r="D555" s="16">
        <v>37079</v>
      </c>
    </row>
    <row r="556" spans="1:4">
      <c r="A556" s="22">
        <f t="shared" si="8"/>
        <v>37080</v>
      </c>
      <c r="D556" s="16">
        <v>37080</v>
      </c>
    </row>
    <row r="557" spans="1:4">
      <c r="A557" s="22">
        <f t="shared" si="8"/>
        <v>37081</v>
      </c>
      <c r="D557" s="16">
        <v>37081</v>
      </c>
    </row>
    <row r="558" spans="1:4">
      <c r="A558" s="22">
        <f t="shared" si="8"/>
        <v>37082</v>
      </c>
      <c r="D558" s="16">
        <v>37082</v>
      </c>
    </row>
    <row r="559" spans="1:4">
      <c r="A559" s="22">
        <f t="shared" si="8"/>
        <v>37083</v>
      </c>
      <c r="D559" s="16">
        <v>37083</v>
      </c>
    </row>
    <row r="560" spans="1:4">
      <c r="A560" s="22">
        <f t="shared" si="8"/>
        <v>37084</v>
      </c>
      <c r="D560" s="16">
        <v>37084</v>
      </c>
    </row>
    <row r="561" spans="1:4">
      <c r="A561" s="22">
        <f t="shared" si="8"/>
        <v>37085</v>
      </c>
      <c r="D561" s="16">
        <v>37085</v>
      </c>
    </row>
    <row r="562" spans="1:4">
      <c r="A562" s="22">
        <f t="shared" si="8"/>
        <v>37086</v>
      </c>
      <c r="D562" s="16">
        <v>37086</v>
      </c>
    </row>
    <row r="563" spans="1:4">
      <c r="A563" s="22">
        <f t="shared" si="8"/>
        <v>37087</v>
      </c>
      <c r="D563" s="16">
        <v>37087</v>
      </c>
    </row>
    <row r="564" spans="1:4">
      <c r="A564" s="22">
        <f t="shared" si="8"/>
        <v>37088</v>
      </c>
      <c r="D564" s="16">
        <v>37088</v>
      </c>
    </row>
    <row r="565" spans="1:4">
      <c r="A565" s="22">
        <f t="shared" si="8"/>
        <v>37089</v>
      </c>
      <c r="D565" s="16">
        <v>37089</v>
      </c>
    </row>
    <row r="566" spans="1:4">
      <c r="A566" s="22">
        <f t="shared" si="8"/>
        <v>37090</v>
      </c>
      <c r="D566" s="16">
        <v>37090</v>
      </c>
    </row>
    <row r="567" spans="1:4">
      <c r="A567" s="22">
        <f t="shared" si="8"/>
        <v>37091</v>
      </c>
      <c r="D567" s="16">
        <v>37091</v>
      </c>
    </row>
    <row r="568" spans="1:4">
      <c r="A568" s="22">
        <f t="shared" si="8"/>
        <v>37092</v>
      </c>
      <c r="D568" s="16">
        <v>37092</v>
      </c>
    </row>
    <row r="569" spans="1:4">
      <c r="A569" s="22">
        <f t="shared" si="8"/>
        <v>37093</v>
      </c>
      <c r="D569" s="16">
        <v>37093</v>
      </c>
    </row>
    <row r="570" spans="1:4">
      <c r="A570" s="22">
        <f t="shared" si="8"/>
        <v>37094</v>
      </c>
      <c r="D570" s="16">
        <v>37094</v>
      </c>
    </row>
    <row r="571" spans="1:4">
      <c r="A571" s="22">
        <f t="shared" si="8"/>
        <v>37095</v>
      </c>
      <c r="D571" s="16">
        <v>37095</v>
      </c>
    </row>
    <row r="572" spans="1:4">
      <c r="A572" s="22">
        <f t="shared" si="8"/>
        <v>37096</v>
      </c>
      <c r="D572" s="16">
        <v>37096</v>
      </c>
    </row>
    <row r="573" spans="1:4">
      <c r="A573" s="22">
        <f t="shared" si="8"/>
        <v>37097</v>
      </c>
      <c r="D573" s="16">
        <v>37097</v>
      </c>
    </row>
    <row r="574" spans="1:4">
      <c r="A574" s="22">
        <f t="shared" si="8"/>
        <v>37098</v>
      </c>
      <c r="D574" s="16">
        <v>37098</v>
      </c>
    </row>
    <row r="575" spans="1:4">
      <c r="A575" s="22">
        <f t="shared" si="8"/>
        <v>37099</v>
      </c>
      <c r="D575" s="16">
        <v>37099</v>
      </c>
    </row>
    <row r="576" spans="1:4">
      <c r="A576" s="22">
        <f t="shared" si="8"/>
        <v>37100</v>
      </c>
      <c r="D576" s="16">
        <v>37100</v>
      </c>
    </row>
    <row r="577" spans="1:4">
      <c r="A577" s="22">
        <f t="shared" si="8"/>
        <v>37101</v>
      </c>
      <c r="D577" s="16">
        <v>37101</v>
      </c>
    </row>
    <row r="578" spans="1:4">
      <c r="A578" s="22">
        <f t="shared" ref="A578:A641" si="9">D578</f>
        <v>37102</v>
      </c>
      <c r="D578" s="16">
        <v>37102</v>
      </c>
    </row>
    <row r="579" spans="1:4">
      <c r="A579" s="22">
        <f t="shared" si="9"/>
        <v>37103</v>
      </c>
      <c r="D579" s="16">
        <v>37103</v>
      </c>
    </row>
    <row r="580" spans="1:4">
      <c r="A580" s="22">
        <f t="shared" si="9"/>
        <v>37104</v>
      </c>
      <c r="D580" s="16">
        <v>37104</v>
      </c>
    </row>
    <row r="581" spans="1:4">
      <c r="A581" s="22">
        <f t="shared" si="9"/>
        <v>37105</v>
      </c>
      <c r="D581" s="16">
        <v>37105</v>
      </c>
    </row>
    <row r="582" spans="1:4">
      <c r="A582" s="22">
        <f t="shared" si="9"/>
        <v>37106</v>
      </c>
      <c r="D582" s="16">
        <v>37106</v>
      </c>
    </row>
    <row r="583" spans="1:4">
      <c r="A583" s="22">
        <f t="shared" si="9"/>
        <v>37107</v>
      </c>
      <c r="D583" s="16">
        <v>37107</v>
      </c>
    </row>
    <row r="584" spans="1:4">
      <c r="A584" s="22">
        <f t="shared" si="9"/>
        <v>37108</v>
      </c>
      <c r="D584" s="16">
        <v>37108</v>
      </c>
    </row>
    <row r="585" spans="1:4">
      <c r="A585" s="22">
        <f t="shared" si="9"/>
        <v>37109</v>
      </c>
      <c r="D585" s="16">
        <v>37109</v>
      </c>
    </row>
    <row r="586" spans="1:4">
      <c r="A586" s="22">
        <f t="shared" si="9"/>
        <v>37110</v>
      </c>
      <c r="D586" s="16">
        <v>37110</v>
      </c>
    </row>
    <row r="587" spans="1:4">
      <c r="A587" s="22">
        <f t="shared" si="9"/>
        <v>37111</v>
      </c>
      <c r="D587" s="16">
        <v>37111</v>
      </c>
    </row>
    <row r="588" spans="1:4">
      <c r="A588" s="22">
        <f t="shared" si="9"/>
        <v>37112</v>
      </c>
      <c r="D588" s="16">
        <v>37112</v>
      </c>
    </row>
    <row r="589" spans="1:4">
      <c r="A589" s="22">
        <f t="shared" si="9"/>
        <v>37113</v>
      </c>
      <c r="D589" s="16">
        <v>37113</v>
      </c>
    </row>
    <row r="590" spans="1:4">
      <c r="A590" s="22">
        <f t="shared" si="9"/>
        <v>37114</v>
      </c>
      <c r="D590" s="16">
        <v>37114</v>
      </c>
    </row>
    <row r="591" spans="1:4">
      <c r="A591" s="22">
        <f t="shared" si="9"/>
        <v>37115</v>
      </c>
      <c r="D591" s="16">
        <v>37115</v>
      </c>
    </row>
    <row r="592" spans="1:4">
      <c r="A592" s="22">
        <f t="shared" si="9"/>
        <v>37116</v>
      </c>
      <c r="D592" s="16">
        <v>37116</v>
      </c>
    </row>
    <row r="593" spans="1:4">
      <c r="A593" s="22">
        <f t="shared" si="9"/>
        <v>37117</v>
      </c>
      <c r="D593" s="16">
        <v>37117</v>
      </c>
    </row>
    <row r="594" spans="1:4">
      <c r="A594" s="22">
        <f t="shared" si="9"/>
        <v>37118</v>
      </c>
      <c r="D594" s="16">
        <v>37118</v>
      </c>
    </row>
    <row r="595" spans="1:4">
      <c r="A595" s="22">
        <f t="shared" si="9"/>
        <v>37119</v>
      </c>
      <c r="D595" s="16">
        <v>37119</v>
      </c>
    </row>
    <row r="596" spans="1:4">
      <c r="A596" s="22">
        <f t="shared" si="9"/>
        <v>37120</v>
      </c>
      <c r="D596" s="16">
        <v>37120</v>
      </c>
    </row>
    <row r="597" spans="1:4">
      <c r="A597" s="22">
        <f t="shared" si="9"/>
        <v>37121</v>
      </c>
      <c r="D597" s="16">
        <v>37121</v>
      </c>
    </row>
    <row r="598" spans="1:4">
      <c r="A598" s="22">
        <f t="shared" si="9"/>
        <v>37122</v>
      </c>
      <c r="D598" s="16">
        <v>37122</v>
      </c>
    </row>
    <row r="599" spans="1:4">
      <c r="A599" s="22">
        <f t="shared" si="9"/>
        <v>37123</v>
      </c>
      <c r="D599" s="16">
        <v>37123</v>
      </c>
    </row>
    <row r="600" spans="1:4">
      <c r="A600" s="22">
        <f t="shared" si="9"/>
        <v>37124</v>
      </c>
      <c r="D600" s="16">
        <v>37124</v>
      </c>
    </row>
    <row r="601" spans="1:4">
      <c r="A601" s="22">
        <f t="shared" si="9"/>
        <v>37125</v>
      </c>
      <c r="D601" s="16">
        <v>37125</v>
      </c>
    </row>
    <row r="602" spans="1:4">
      <c r="A602" s="22">
        <f t="shared" si="9"/>
        <v>37126</v>
      </c>
      <c r="D602" s="16">
        <v>37126</v>
      </c>
    </row>
    <row r="603" spans="1:4">
      <c r="A603" s="22">
        <f t="shared" si="9"/>
        <v>37127</v>
      </c>
      <c r="D603" s="16">
        <v>37127</v>
      </c>
    </row>
    <row r="604" spans="1:4">
      <c r="A604" s="22">
        <f t="shared" si="9"/>
        <v>37128</v>
      </c>
      <c r="D604" s="16">
        <v>37128</v>
      </c>
    </row>
    <row r="605" spans="1:4">
      <c r="A605" s="22">
        <f t="shared" si="9"/>
        <v>37129</v>
      </c>
      <c r="D605" s="16">
        <v>37129</v>
      </c>
    </row>
    <row r="606" spans="1:4">
      <c r="A606" s="22">
        <f t="shared" si="9"/>
        <v>37130</v>
      </c>
      <c r="D606" s="16">
        <v>37130</v>
      </c>
    </row>
    <row r="607" spans="1:4">
      <c r="A607" s="22">
        <f t="shared" si="9"/>
        <v>37131</v>
      </c>
      <c r="D607" s="16">
        <v>37131</v>
      </c>
    </row>
    <row r="608" spans="1:4">
      <c r="A608" s="22">
        <f t="shared" si="9"/>
        <v>37132</v>
      </c>
      <c r="D608" s="16">
        <v>37132</v>
      </c>
    </row>
    <row r="609" spans="1:4">
      <c r="A609" s="22">
        <f t="shared" si="9"/>
        <v>37133</v>
      </c>
      <c r="D609" s="16">
        <v>37133</v>
      </c>
    </row>
    <row r="610" spans="1:4">
      <c r="A610" s="22">
        <f t="shared" si="9"/>
        <v>37134</v>
      </c>
      <c r="D610" s="16">
        <v>37134</v>
      </c>
    </row>
    <row r="611" spans="1:4">
      <c r="A611" s="22">
        <f t="shared" si="9"/>
        <v>37135</v>
      </c>
      <c r="D611" s="16">
        <v>37135</v>
      </c>
    </row>
    <row r="612" spans="1:4">
      <c r="A612" s="22">
        <f t="shared" si="9"/>
        <v>37136</v>
      </c>
      <c r="D612" s="16">
        <v>37136</v>
      </c>
    </row>
    <row r="613" spans="1:4">
      <c r="A613" s="22">
        <f t="shared" si="9"/>
        <v>37137</v>
      </c>
      <c r="D613" s="16">
        <v>37137</v>
      </c>
    </row>
    <row r="614" spans="1:4">
      <c r="A614" s="22">
        <f t="shared" si="9"/>
        <v>37138</v>
      </c>
      <c r="D614" s="16">
        <v>37138</v>
      </c>
    </row>
    <row r="615" spans="1:4">
      <c r="A615" s="22">
        <f t="shared" si="9"/>
        <v>37139</v>
      </c>
      <c r="D615" s="16">
        <v>37139</v>
      </c>
    </row>
    <row r="616" spans="1:4">
      <c r="A616" s="22">
        <f t="shared" si="9"/>
        <v>37140</v>
      </c>
      <c r="D616" s="16">
        <v>37140</v>
      </c>
    </row>
    <row r="617" spans="1:4">
      <c r="A617" s="22">
        <f t="shared" si="9"/>
        <v>37141</v>
      </c>
      <c r="D617" s="16">
        <v>37141</v>
      </c>
    </row>
    <row r="618" spans="1:4">
      <c r="A618" s="22">
        <f t="shared" si="9"/>
        <v>37142</v>
      </c>
      <c r="D618" s="16">
        <v>37142</v>
      </c>
    </row>
    <row r="619" spans="1:4">
      <c r="A619" s="22">
        <f t="shared" si="9"/>
        <v>37143</v>
      </c>
      <c r="D619" s="16">
        <v>37143</v>
      </c>
    </row>
    <row r="620" spans="1:4">
      <c r="A620" s="22">
        <f t="shared" si="9"/>
        <v>37144</v>
      </c>
      <c r="D620" s="16">
        <v>37144</v>
      </c>
    </row>
    <row r="621" spans="1:4">
      <c r="A621" s="22">
        <f t="shared" si="9"/>
        <v>37145</v>
      </c>
      <c r="D621" s="16">
        <v>37145</v>
      </c>
    </row>
    <row r="622" spans="1:4">
      <c r="A622" s="22">
        <f t="shared" si="9"/>
        <v>37146</v>
      </c>
      <c r="D622" s="16">
        <v>37146</v>
      </c>
    </row>
    <row r="623" spans="1:4">
      <c r="A623" s="22">
        <f t="shared" si="9"/>
        <v>37147</v>
      </c>
      <c r="D623" s="16">
        <v>37147</v>
      </c>
    </row>
    <row r="624" spans="1:4">
      <c r="A624" s="22">
        <f t="shared" si="9"/>
        <v>37148</v>
      </c>
      <c r="D624" s="16">
        <v>37148</v>
      </c>
    </row>
    <row r="625" spans="1:4">
      <c r="A625" s="22">
        <f t="shared" si="9"/>
        <v>37149</v>
      </c>
      <c r="D625" s="16">
        <v>37149</v>
      </c>
    </row>
    <row r="626" spans="1:4">
      <c r="A626" s="22">
        <f t="shared" si="9"/>
        <v>37150</v>
      </c>
      <c r="D626" s="16">
        <v>37150</v>
      </c>
    </row>
    <row r="627" spans="1:4">
      <c r="A627" s="22">
        <f t="shared" si="9"/>
        <v>37151</v>
      </c>
      <c r="D627" s="16">
        <v>37151</v>
      </c>
    </row>
    <row r="628" spans="1:4">
      <c r="A628" s="22">
        <f t="shared" si="9"/>
        <v>37152</v>
      </c>
      <c r="D628" s="16">
        <v>37152</v>
      </c>
    </row>
    <row r="629" spans="1:4">
      <c r="A629" s="22">
        <f t="shared" si="9"/>
        <v>37153</v>
      </c>
      <c r="D629" s="16">
        <v>37153</v>
      </c>
    </row>
    <row r="630" spans="1:4">
      <c r="A630" s="22">
        <f t="shared" si="9"/>
        <v>37154</v>
      </c>
      <c r="D630" s="16">
        <v>37154</v>
      </c>
    </row>
    <row r="631" spans="1:4">
      <c r="A631" s="22">
        <f t="shared" si="9"/>
        <v>37155</v>
      </c>
      <c r="D631" s="16">
        <v>37155</v>
      </c>
    </row>
    <row r="632" spans="1:4">
      <c r="A632" s="22">
        <f t="shared" si="9"/>
        <v>37156</v>
      </c>
      <c r="D632" s="16">
        <v>37156</v>
      </c>
    </row>
    <row r="633" spans="1:4">
      <c r="A633" s="22">
        <f t="shared" si="9"/>
        <v>37157</v>
      </c>
      <c r="D633" s="16">
        <v>37157</v>
      </c>
    </row>
    <row r="634" spans="1:4">
      <c r="A634" s="22">
        <f t="shared" si="9"/>
        <v>37158</v>
      </c>
      <c r="D634" s="16">
        <v>37158</v>
      </c>
    </row>
    <row r="635" spans="1:4">
      <c r="A635" s="22">
        <f t="shared" si="9"/>
        <v>37159</v>
      </c>
      <c r="D635" s="16">
        <v>37159</v>
      </c>
    </row>
    <row r="636" spans="1:4">
      <c r="A636" s="22">
        <f t="shared" si="9"/>
        <v>37160</v>
      </c>
      <c r="D636" s="16">
        <v>37160</v>
      </c>
    </row>
    <row r="637" spans="1:4">
      <c r="A637" s="22">
        <f t="shared" si="9"/>
        <v>37161</v>
      </c>
      <c r="D637" s="16">
        <v>37161</v>
      </c>
    </row>
    <row r="638" spans="1:4">
      <c r="A638" s="22">
        <f t="shared" si="9"/>
        <v>37162</v>
      </c>
      <c r="D638" s="16">
        <v>37162</v>
      </c>
    </row>
    <row r="639" spans="1:4">
      <c r="A639" s="22">
        <f t="shared" si="9"/>
        <v>37163</v>
      </c>
      <c r="D639" s="16">
        <v>37163</v>
      </c>
    </row>
    <row r="640" spans="1:4">
      <c r="A640" s="22">
        <f t="shared" si="9"/>
        <v>37164</v>
      </c>
      <c r="D640" s="16">
        <v>37164</v>
      </c>
    </row>
    <row r="641" spans="1:4">
      <c r="A641" s="22">
        <f t="shared" si="9"/>
        <v>37165</v>
      </c>
      <c r="D641" s="16">
        <v>37165</v>
      </c>
    </row>
    <row r="642" spans="1:4">
      <c r="A642" s="22">
        <f t="shared" ref="A642:A705" si="10">D642</f>
        <v>37166</v>
      </c>
      <c r="D642" s="16">
        <v>37166</v>
      </c>
    </row>
    <row r="643" spans="1:4">
      <c r="A643" s="22">
        <f t="shared" si="10"/>
        <v>37167</v>
      </c>
      <c r="D643" s="16">
        <v>37167</v>
      </c>
    </row>
    <row r="644" spans="1:4">
      <c r="A644" s="22">
        <f t="shared" si="10"/>
        <v>37168</v>
      </c>
      <c r="D644" s="16">
        <v>37168</v>
      </c>
    </row>
    <row r="645" spans="1:4">
      <c r="A645" s="22">
        <f t="shared" si="10"/>
        <v>37169</v>
      </c>
      <c r="D645" s="16">
        <v>37169</v>
      </c>
    </row>
    <row r="646" spans="1:4">
      <c r="A646" s="22">
        <f t="shared" si="10"/>
        <v>37170</v>
      </c>
      <c r="D646" s="16">
        <v>37170</v>
      </c>
    </row>
    <row r="647" spans="1:4">
      <c r="A647" s="22">
        <f t="shared" si="10"/>
        <v>37171</v>
      </c>
      <c r="D647" s="16">
        <v>37171</v>
      </c>
    </row>
    <row r="648" spans="1:4">
      <c r="A648" s="22">
        <f t="shared" si="10"/>
        <v>37172</v>
      </c>
      <c r="D648" s="16">
        <v>37172</v>
      </c>
    </row>
    <row r="649" spans="1:4">
      <c r="A649" s="22">
        <f t="shared" si="10"/>
        <v>37173</v>
      </c>
      <c r="D649" s="16">
        <v>37173</v>
      </c>
    </row>
    <row r="650" spans="1:4">
      <c r="A650" s="22">
        <f t="shared" si="10"/>
        <v>37174</v>
      </c>
      <c r="D650" s="16">
        <v>37174</v>
      </c>
    </row>
    <row r="651" spans="1:4">
      <c r="A651" s="22">
        <f t="shared" si="10"/>
        <v>37175</v>
      </c>
      <c r="D651" s="16">
        <v>37175</v>
      </c>
    </row>
    <row r="652" spans="1:4">
      <c r="A652" s="22">
        <f t="shared" si="10"/>
        <v>37176</v>
      </c>
      <c r="D652" s="16">
        <v>37176</v>
      </c>
    </row>
    <row r="653" spans="1:4">
      <c r="A653" s="22">
        <f t="shared" si="10"/>
        <v>37177</v>
      </c>
      <c r="D653" s="16">
        <v>37177</v>
      </c>
    </row>
    <row r="654" spans="1:4">
      <c r="A654" s="22">
        <f t="shared" si="10"/>
        <v>37178</v>
      </c>
      <c r="D654" s="16">
        <v>37178</v>
      </c>
    </row>
    <row r="655" spans="1:4">
      <c r="A655" s="22">
        <f t="shared" si="10"/>
        <v>37179</v>
      </c>
      <c r="D655" s="16">
        <v>37179</v>
      </c>
    </row>
    <row r="656" spans="1:4">
      <c r="A656" s="22">
        <f t="shared" si="10"/>
        <v>37180</v>
      </c>
      <c r="D656" s="16">
        <v>37180</v>
      </c>
    </row>
    <row r="657" spans="1:4">
      <c r="A657" s="22">
        <f t="shared" si="10"/>
        <v>37181</v>
      </c>
      <c r="D657" s="16">
        <v>37181</v>
      </c>
    </row>
    <row r="658" spans="1:4">
      <c r="A658" s="22">
        <f t="shared" si="10"/>
        <v>37182</v>
      </c>
      <c r="D658" s="16">
        <v>37182</v>
      </c>
    </row>
    <row r="659" spans="1:4">
      <c r="A659" s="22">
        <f t="shared" si="10"/>
        <v>37183</v>
      </c>
      <c r="D659" s="16">
        <v>37183</v>
      </c>
    </row>
    <row r="660" spans="1:4">
      <c r="A660" s="22">
        <f t="shared" si="10"/>
        <v>37184</v>
      </c>
      <c r="D660" s="16">
        <v>37184</v>
      </c>
    </row>
    <row r="661" spans="1:4">
      <c r="A661" s="22">
        <f t="shared" si="10"/>
        <v>37185</v>
      </c>
      <c r="D661" s="16">
        <v>37185</v>
      </c>
    </row>
    <row r="662" spans="1:4">
      <c r="A662" s="22">
        <f t="shared" si="10"/>
        <v>37186</v>
      </c>
      <c r="D662" s="16">
        <v>37186</v>
      </c>
    </row>
    <row r="663" spans="1:4">
      <c r="A663" s="22">
        <f t="shared" si="10"/>
        <v>37187</v>
      </c>
      <c r="D663" s="16">
        <v>37187</v>
      </c>
    </row>
    <row r="664" spans="1:4">
      <c r="A664" s="22">
        <f t="shared" si="10"/>
        <v>37188</v>
      </c>
      <c r="D664" s="16">
        <v>37188</v>
      </c>
    </row>
    <row r="665" spans="1:4">
      <c r="A665" s="22">
        <f t="shared" si="10"/>
        <v>37189</v>
      </c>
      <c r="D665" s="16">
        <v>37189</v>
      </c>
    </row>
    <row r="666" spans="1:4">
      <c r="A666" s="22">
        <f t="shared" si="10"/>
        <v>37190</v>
      </c>
      <c r="D666" s="16">
        <v>37190</v>
      </c>
    </row>
    <row r="667" spans="1:4">
      <c r="A667" s="22">
        <f t="shared" si="10"/>
        <v>37191</v>
      </c>
      <c r="D667" s="16">
        <v>37191</v>
      </c>
    </row>
    <row r="668" spans="1:4">
      <c r="A668" s="22">
        <f t="shared" si="10"/>
        <v>37192</v>
      </c>
      <c r="D668" s="16">
        <v>37192</v>
      </c>
    </row>
    <row r="669" spans="1:4">
      <c r="A669" s="22">
        <f t="shared" si="10"/>
        <v>37193</v>
      </c>
      <c r="D669" s="16">
        <v>37193</v>
      </c>
    </row>
    <row r="670" spans="1:4">
      <c r="A670" s="22">
        <f t="shared" si="10"/>
        <v>37194</v>
      </c>
      <c r="D670" s="16">
        <v>37194</v>
      </c>
    </row>
    <row r="671" spans="1:4">
      <c r="A671" s="22">
        <f t="shared" si="10"/>
        <v>37195</v>
      </c>
      <c r="D671" s="16">
        <v>37195</v>
      </c>
    </row>
    <row r="672" spans="1:4">
      <c r="A672" s="22">
        <f t="shared" si="10"/>
        <v>37196</v>
      </c>
      <c r="D672" s="16">
        <v>37196</v>
      </c>
    </row>
    <row r="673" spans="1:4">
      <c r="A673" s="22">
        <f t="shared" si="10"/>
        <v>37197</v>
      </c>
      <c r="D673" s="16">
        <v>37197</v>
      </c>
    </row>
    <row r="674" spans="1:4">
      <c r="A674" s="22">
        <f t="shared" si="10"/>
        <v>37198</v>
      </c>
      <c r="D674" s="16">
        <v>37198</v>
      </c>
    </row>
    <row r="675" spans="1:4">
      <c r="A675" s="22">
        <f t="shared" si="10"/>
        <v>37199</v>
      </c>
      <c r="D675" s="16">
        <v>37199</v>
      </c>
    </row>
    <row r="676" spans="1:4">
      <c r="A676" s="22">
        <f t="shared" si="10"/>
        <v>37200</v>
      </c>
      <c r="D676" s="16">
        <v>37200</v>
      </c>
    </row>
    <row r="677" spans="1:4">
      <c r="A677" s="22">
        <f t="shared" si="10"/>
        <v>37201</v>
      </c>
      <c r="D677" s="16">
        <v>37201</v>
      </c>
    </row>
    <row r="678" spans="1:4">
      <c r="A678" s="22">
        <f t="shared" si="10"/>
        <v>37202</v>
      </c>
      <c r="D678" s="16">
        <v>37202</v>
      </c>
    </row>
    <row r="679" spans="1:4">
      <c r="A679" s="22">
        <f t="shared" si="10"/>
        <v>37203</v>
      </c>
      <c r="D679" s="16">
        <v>37203</v>
      </c>
    </row>
    <row r="680" spans="1:4">
      <c r="A680" s="22">
        <f t="shared" si="10"/>
        <v>37204</v>
      </c>
      <c r="D680" s="16">
        <v>37204</v>
      </c>
    </row>
    <row r="681" spans="1:4">
      <c r="A681" s="22">
        <f t="shared" si="10"/>
        <v>37205</v>
      </c>
      <c r="D681" s="16">
        <v>37205</v>
      </c>
    </row>
    <row r="682" spans="1:4">
      <c r="A682" s="22">
        <f t="shared" si="10"/>
        <v>37206</v>
      </c>
      <c r="D682" s="16">
        <v>37206</v>
      </c>
    </row>
    <row r="683" spans="1:4">
      <c r="A683" s="22">
        <f t="shared" si="10"/>
        <v>37207</v>
      </c>
      <c r="D683" s="16">
        <v>37207</v>
      </c>
    </row>
    <row r="684" spans="1:4">
      <c r="A684" s="22">
        <f t="shared" si="10"/>
        <v>37208</v>
      </c>
      <c r="D684" s="16">
        <v>37208</v>
      </c>
    </row>
    <row r="685" spans="1:4">
      <c r="A685" s="22">
        <f t="shared" si="10"/>
        <v>37209</v>
      </c>
      <c r="D685" s="16">
        <v>37209</v>
      </c>
    </row>
    <row r="686" spans="1:4">
      <c r="A686" s="22">
        <f t="shared" si="10"/>
        <v>37210</v>
      </c>
      <c r="D686" s="16">
        <v>37210</v>
      </c>
    </row>
    <row r="687" spans="1:4">
      <c r="A687" s="22">
        <f t="shared" si="10"/>
        <v>37211</v>
      </c>
      <c r="D687" s="16">
        <v>37211</v>
      </c>
    </row>
    <row r="688" spans="1:4">
      <c r="A688" s="22">
        <f t="shared" si="10"/>
        <v>37212</v>
      </c>
      <c r="D688" s="16">
        <v>37212</v>
      </c>
    </row>
    <row r="689" spans="1:4">
      <c r="A689" s="22">
        <f t="shared" si="10"/>
        <v>37213</v>
      </c>
      <c r="D689" s="16">
        <v>37213</v>
      </c>
    </row>
    <row r="690" spans="1:4">
      <c r="A690" s="22">
        <f t="shared" si="10"/>
        <v>37214</v>
      </c>
      <c r="D690" s="16">
        <v>37214</v>
      </c>
    </row>
    <row r="691" spans="1:4">
      <c r="A691" s="22">
        <f t="shared" si="10"/>
        <v>37215</v>
      </c>
      <c r="D691" s="16">
        <v>37215</v>
      </c>
    </row>
    <row r="692" spans="1:4">
      <c r="A692" s="22">
        <f t="shared" si="10"/>
        <v>37216</v>
      </c>
      <c r="D692" s="16">
        <v>37216</v>
      </c>
    </row>
    <row r="693" spans="1:4">
      <c r="A693" s="22">
        <f t="shared" si="10"/>
        <v>37217</v>
      </c>
      <c r="D693" s="16">
        <v>37217</v>
      </c>
    </row>
    <row r="694" spans="1:4">
      <c r="A694" s="22">
        <f t="shared" si="10"/>
        <v>37218</v>
      </c>
      <c r="D694" s="16">
        <v>37218</v>
      </c>
    </row>
    <row r="695" spans="1:4">
      <c r="A695" s="22">
        <f t="shared" si="10"/>
        <v>37219</v>
      </c>
      <c r="D695" s="16">
        <v>37219</v>
      </c>
    </row>
    <row r="696" spans="1:4">
      <c r="A696" s="22">
        <f t="shared" si="10"/>
        <v>37220</v>
      </c>
      <c r="D696" s="16">
        <v>37220</v>
      </c>
    </row>
    <row r="697" spans="1:4">
      <c r="A697" s="22">
        <f t="shared" si="10"/>
        <v>37221</v>
      </c>
      <c r="D697" s="16">
        <v>37221</v>
      </c>
    </row>
    <row r="698" spans="1:4">
      <c r="A698" s="22">
        <f t="shared" si="10"/>
        <v>37222</v>
      </c>
      <c r="D698" s="16">
        <v>37222</v>
      </c>
    </row>
    <row r="699" spans="1:4">
      <c r="A699" s="22">
        <f t="shared" si="10"/>
        <v>37223</v>
      </c>
      <c r="D699" s="16">
        <v>37223</v>
      </c>
    </row>
    <row r="700" spans="1:4">
      <c r="A700" s="22">
        <f t="shared" si="10"/>
        <v>37224</v>
      </c>
      <c r="D700" s="16">
        <v>37224</v>
      </c>
    </row>
    <row r="701" spans="1:4">
      <c r="A701" s="22">
        <f t="shared" si="10"/>
        <v>37225</v>
      </c>
      <c r="D701" s="16">
        <v>37225</v>
      </c>
    </row>
    <row r="702" spans="1:4">
      <c r="A702" s="22">
        <f t="shared" si="10"/>
        <v>37226</v>
      </c>
      <c r="D702" s="16">
        <v>37226</v>
      </c>
    </row>
    <row r="703" spans="1:4">
      <c r="A703" s="22">
        <f t="shared" si="10"/>
        <v>37227</v>
      </c>
      <c r="D703" s="16">
        <v>37227</v>
      </c>
    </row>
    <row r="704" spans="1:4">
      <c r="A704" s="22">
        <f t="shared" si="10"/>
        <v>37228</v>
      </c>
      <c r="D704" s="16">
        <v>37228</v>
      </c>
    </row>
    <row r="705" spans="1:4">
      <c r="A705" s="22">
        <f t="shared" si="10"/>
        <v>37229</v>
      </c>
      <c r="D705" s="16">
        <v>37229</v>
      </c>
    </row>
    <row r="706" spans="1:4">
      <c r="A706" s="22">
        <f t="shared" ref="A706:A769" si="11">D706</f>
        <v>37230</v>
      </c>
      <c r="D706" s="16">
        <v>37230</v>
      </c>
    </row>
    <row r="707" spans="1:4">
      <c r="A707" s="22">
        <f t="shared" si="11"/>
        <v>37231</v>
      </c>
      <c r="D707" s="16">
        <v>37231</v>
      </c>
    </row>
    <row r="708" spans="1:4">
      <c r="A708" s="22">
        <f t="shared" si="11"/>
        <v>37232</v>
      </c>
      <c r="D708" s="16">
        <v>37232</v>
      </c>
    </row>
    <row r="709" spans="1:4">
      <c r="A709" s="22">
        <f t="shared" si="11"/>
        <v>37233</v>
      </c>
      <c r="D709" s="16">
        <v>37233</v>
      </c>
    </row>
    <row r="710" spans="1:4">
      <c r="A710" s="22">
        <f t="shared" si="11"/>
        <v>37234</v>
      </c>
      <c r="D710" s="16">
        <v>37234</v>
      </c>
    </row>
    <row r="711" spans="1:4">
      <c r="A711" s="22">
        <f t="shared" si="11"/>
        <v>37235</v>
      </c>
      <c r="D711" s="16">
        <v>37235</v>
      </c>
    </row>
    <row r="712" spans="1:4">
      <c r="A712" s="22">
        <f t="shared" si="11"/>
        <v>37236</v>
      </c>
      <c r="D712" s="16">
        <v>37236</v>
      </c>
    </row>
    <row r="713" spans="1:4">
      <c r="A713" s="22">
        <f t="shared" si="11"/>
        <v>37237</v>
      </c>
      <c r="D713" s="16">
        <v>37237</v>
      </c>
    </row>
    <row r="714" spans="1:4">
      <c r="A714" s="22">
        <f t="shared" si="11"/>
        <v>37238</v>
      </c>
      <c r="D714" s="16">
        <v>37238</v>
      </c>
    </row>
    <row r="715" spans="1:4">
      <c r="A715" s="22">
        <f t="shared" si="11"/>
        <v>37239</v>
      </c>
      <c r="D715" s="16">
        <v>37239</v>
      </c>
    </row>
    <row r="716" spans="1:4">
      <c r="A716" s="22">
        <f t="shared" si="11"/>
        <v>37240</v>
      </c>
      <c r="D716" s="16">
        <v>37240</v>
      </c>
    </row>
    <row r="717" spans="1:4">
      <c r="A717" s="22">
        <f t="shared" si="11"/>
        <v>37241</v>
      </c>
      <c r="D717" s="16">
        <v>37241</v>
      </c>
    </row>
    <row r="718" spans="1:4">
      <c r="A718" s="22">
        <f t="shared" si="11"/>
        <v>37242</v>
      </c>
      <c r="D718" s="16">
        <v>37242</v>
      </c>
    </row>
    <row r="719" spans="1:4">
      <c r="A719" s="22">
        <f t="shared" si="11"/>
        <v>37243</v>
      </c>
      <c r="D719" s="16">
        <v>37243</v>
      </c>
    </row>
    <row r="720" spans="1:4">
      <c r="A720" s="22">
        <f t="shared" si="11"/>
        <v>37244</v>
      </c>
      <c r="D720" s="16">
        <v>37244</v>
      </c>
    </row>
    <row r="721" spans="1:4">
      <c r="A721" s="22">
        <f t="shared" si="11"/>
        <v>37245</v>
      </c>
      <c r="D721" s="16">
        <v>37245</v>
      </c>
    </row>
    <row r="722" spans="1:4">
      <c r="A722" s="22">
        <f t="shared" si="11"/>
        <v>37246</v>
      </c>
      <c r="D722" s="16">
        <v>37246</v>
      </c>
    </row>
    <row r="723" spans="1:4">
      <c r="A723" s="22">
        <f t="shared" si="11"/>
        <v>37247</v>
      </c>
      <c r="D723" s="16">
        <v>37247</v>
      </c>
    </row>
    <row r="724" spans="1:4">
      <c r="A724" s="22">
        <f t="shared" si="11"/>
        <v>37248</v>
      </c>
      <c r="D724" s="16">
        <v>37248</v>
      </c>
    </row>
    <row r="725" spans="1:4">
      <c r="A725" s="22">
        <f t="shared" si="11"/>
        <v>37249</v>
      </c>
      <c r="D725" s="16">
        <v>37249</v>
      </c>
    </row>
    <row r="726" spans="1:4">
      <c r="A726" s="22">
        <f t="shared" si="11"/>
        <v>37250</v>
      </c>
      <c r="D726" s="16">
        <v>37250</v>
      </c>
    </row>
    <row r="727" spans="1:4">
      <c r="A727" s="22">
        <f t="shared" si="11"/>
        <v>37251</v>
      </c>
      <c r="D727" s="16">
        <v>37251</v>
      </c>
    </row>
    <row r="728" spans="1:4">
      <c r="A728" s="22">
        <f t="shared" si="11"/>
        <v>37252</v>
      </c>
      <c r="D728" s="16">
        <v>37252</v>
      </c>
    </row>
    <row r="729" spans="1:4">
      <c r="A729" s="22">
        <f t="shared" si="11"/>
        <v>37253</v>
      </c>
      <c r="D729" s="16">
        <v>37253</v>
      </c>
    </row>
    <row r="730" spans="1:4">
      <c r="A730" s="22">
        <f t="shared" si="11"/>
        <v>37254</v>
      </c>
      <c r="D730" s="16">
        <v>37254</v>
      </c>
    </row>
    <row r="731" spans="1:4">
      <c r="A731" s="22">
        <f t="shared" si="11"/>
        <v>37255</v>
      </c>
      <c r="D731" s="16">
        <v>37255</v>
      </c>
    </row>
    <row r="732" spans="1:4">
      <c r="A732" s="22">
        <f t="shared" si="11"/>
        <v>37256</v>
      </c>
      <c r="D732" s="16">
        <v>37256</v>
      </c>
    </row>
    <row r="733" spans="1:4">
      <c r="A733" s="22">
        <f t="shared" si="11"/>
        <v>37257</v>
      </c>
      <c r="D733" s="16">
        <v>37257</v>
      </c>
    </row>
    <row r="734" spans="1:4">
      <c r="A734" s="22">
        <f t="shared" si="11"/>
        <v>37258</v>
      </c>
      <c r="D734" s="16">
        <v>37258</v>
      </c>
    </row>
    <row r="735" spans="1:4">
      <c r="A735" s="22">
        <f t="shared" si="11"/>
        <v>37259</v>
      </c>
      <c r="D735" s="16">
        <v>37259</v>
      </c>
    </row>
    <row r="736" spans="1:4">
      <c r="A736" s="22">
        <f t="shared" si="11"/>
        <v>37260</v>
      </c>
      <c r="D736" s="16">
        <v>37260</v>
      </c>
    </row>
    <row r="737" spans="1:4">
      <c r="A737" s="22">
        <f t="shared" si="11"/>
        <v>37261</v>
      </c>
      <c r="D737" s="16">
        <v>37261</v>
      </c>
    </row>
    <row r="738" spans="1:4">
      <c r="A738" s="22">
        <f t="shared" si="11"/>
        <v>37262</v>
      </c>
      <c r="D738" s="16">
        <v>37262</v>
      </c>
    </row>
    <row r="739" spans="1:4">
      <c r="A739" s="22">
        <f t="shared" si="11"/>
        <v>37263</v>
      </c>
      <c r="D739" s="16">
        <v>37263</v>
      </c>
    </row>
    <row r="740" spans="1:4">
      <c r="A740" s="22">
        <f t="shared" si="11"/>
        <v>37264</v>
      </c>
      <c r="D740" s="16">
        <v>37264</v>
      </c>
    </row>
    <row r="741" spans="1:4">
      <c r="A741" s="22">
        <f t="shared" si="11"/>
        <v>37265</v>
      </c>
      <c r="D741" s="16">
        <v>37265</v>
      </c>
    </row>
    <row r="742" spans="1:4">
      <c r="A742" s="22">
        <f t="shared" si="11"/>
        <v>37266</v>
      </c>
      <c r="D742" s="16">
        <v>37266</v>
      </c>
    </row>
    <row r="743" spans="1:4">
      <c r="A743" s="22">
        <f t="shared" si="11"/>
        <v>37267</v>
      </c>
      <c r="D743" s="16">
        <v>37267</v>
      </c>
    </row>
    <row r="744" spans="1:4">
      <c r="A744" s="22">
        <f t="shared" si="11"/>
        <v>37268</v>
      </c>
      <c r="D744" s="16">
        <v>37268</v>
      </c>
    </row>
    <row r="745" spans="1:4">
      <c r="A745" s="22">
        <f t="shared" si="11"/>
        <v>37269</v>
      </c>
      <c r="D745" s="16">
        <v>37269</v>
      </c>
    </row>
    <row r="746" spans="1:4">
      <c r="A746" s="22">
        <f t="shared" si="11"/>
        <v>37270</v>
      </c>
      <c r="D746" s="16">
        <v>37270</v>
      </c>
    </row>
    <row r="747" spans="1:4">
      <c r="A747" s="22">
        <f t="shared" si="11"/>
        <v>37271</v>
      </c>
      <c r="D747" s="16">
        <v>37271</v>
      </c>
    </row>
    <row r="748" spans="1:4">
      <c r="A748" s="22">
        <f t="shared" si="11"/>
        <v>37272</v>
      </c>
      <c r="D748" s="16">
        <v>37272</v>
      </c>
    </row>
    <row r="749" spans="1:4">
      <c r="A749" s="22">
        <f t="shared" si="11"/>
        <v>37273</v>
      </c>
      <c r="D749" s="16">
        <v>37273</v>
      </c>
    </row>
    <row r="750" spans="1:4">
      <c r="A750" s="22">
        <f t="shared" si="11"/>
        <v>37274</v>
      </c>
      <c r="D750" s="16">
        <v>37274</v>
      </c>
    </row>
    <row r="751" spans="1:4">
      <c r="A751" s="22">
        <f t="shared" si="11"/>
        <v>37275</v>
      </c>
      <c r="D751" s="16">
        <v>37275</v>
      </c>
    </row>
    <row r="752" spans="1:4">
      <c r="A752" s="22">
        <f t="shared" si="11"/>
        <v>37276</v>
      </c>
      <c r="D752" s="16">
        <v>37276</v>
      </c>
    </row>
    <row r="753" spans="1:4">
      <c r="A753" s="22">
        <f t="shared" si="11"/>
        <v>37277</v>
      </c>
      <c r="D753" s="16">
        <v>37277</v>
      </c>
    </row>
    <row r="754" spans="1:4">
      <c r="A754" s="22">
        <f t="shared" si="11"/>
        <v>37278</v>
      </c>
      <c r="D754" s="16">
        <v>37278</v>
      </c>
    </row>
    <row r="755" spans="1:4">
      <c r="A755" s="22">
        <f t="shared" si="11"/>
        <v>37279</v>
      </c>
      <c r="D755" s="16">
        <v>37279</v>
      </c>
    </row>
    <row r="756" spans="1:4">
      <c r="A756" s="22">
        <f t="shared" si="11"/>
        <v>37280</v>
      </c>
      <c r="D756" s="16">
        <v>37280</v>
      </c>
    </row>
    <row r="757" spans="1:4">
      <c r="A757" s="22">
        <f t="shared" si="11"/>
        <v>37281</v>
      </c>
      <c r="D757" s="16">
        <v>37281</v>
      </c>
    </row>
    <row r="758" spans="1:4">
      <c r="A758" s="22">
        <f t="shared" si="11"/>
        <v>37282</v>
      </c>
      <c r="D758" s="16">
        <v>37282</v>
      </c>
    </row>
    <row r="759" spans="1:4">
      <c r="A759" s="22">
        <f t="shared" si="11"/>
        <v>37283</v>
      </c>
      <c r="D759" s="16">
        <v>37283</v>
      </c>
    </row>
    <row r="760" spans="1:4">
      <c r="A760" s="22">
        <f t="shared" si="11"/>
        <v>37284</v>
      </c>
      <c r="D760" s="16">
        <v>37284</v>
      </c>
    </row>
    <row r="761" spans="1:4">
      <c r="A761" s="22">
        <f t="shared" si="11"/>
        <v>37285</v>
      </c>
      <c r="D761" s="16">
        <v>37285</v>
      </c>
    </row>
    <row r="762" spans="1:4">
      <c r="A762" s="22">
        <f t="shared" si="11"/>
        <v>37286</v>
      </c>
      <c r="D762" s="16">
        <v>37286</v>
      </c>
    </row>
    <row r="763" spans="1:4">
      <c r="A763" s="22">
        <f t="shared" si="11"/>
        <v>37287</v>
      </c>
      <c r="D763" s="16">
        <v>37287</v>
      </c>
    </row>
    <row r="764" spans="1:4">
      <c r="A764" s="22">
        <f t="shared" si="11"/>
        <v>37288</v>
      </c>
      <c r="D764" s="16">
        <v>37288</v>
      </c>
    </row>
    <row r="765" spans="1:4">
      <c r="A765" s="22">
        <f t="shared" si="11"/>
        <v>37289</v>
      </c>
      <c r="D765" s="16">
        <v>37289</v>
      </c>
    </row>
    <row r="766" spans="1:4">
      <c r="A766" s="22">
        <f t="shared" si="11"/>
        <v>37290</v>
      </c>
      <c r="D766" s="16">
        <v>37290</v>
      </c>
    </row>
    <row r="767" spans="1:4">
      <c r="A767" s="22">
        <f t="shared" si="11"/>
        <v>37291</v>
      </c>
      <c r="D767" s="16">
        <v>37291</v>
      </c>
    </row>
    <row r="768" spans="1:4">
      <c r="A768" s="22">
        <f t="shared" si="11"/>
        <v>37292</v>
      </c>
      <c r="D768" s="16">
        <v>37292</v>
      </c>
    </row>
    <row r="769" spans="1:4">
      <c r="A769" s="22">
        <f t="shared" si="11"/>
        <v>37293</v>
      </c>
      <c r="D769" s="16">
        <v>37293</v>
      </c>
    </row>
    <row r="770" spans="1:4">
      <c r="A770" s="22">
        <f t="shared" ref="A770:A833" si="12">D770</f>
        <v>37294</v>
      </c>
      <c r="D770" s="16">
        <v>37294</v>
      </c>
    </row>
    <row r="771" spans="1:4">
      <c r="A771" s="22">
        <f t="shared" si="12"/>
        <v>37295</v>
      </c>
      <c r="D771" s="16">
        <v>37295</v>
      </c>
    </row>
    <row r="772" spans="1:4">
      <c r="A772" s="22">
        <f t="shared" si="12"/>
        <v>37296</v>
      </c>
      <c r="D772" s="16">
        <v>37296</v>
      </c>
    </row>
    <row r="773" spans="1:4">
      <c r="A773" s="22">
        <f t="shared" si="12"/>
        <v>37297</v>
      </c>
      <c r="D773" s="16">
        <v>37297</v>
      </c>
    </row>
    <row r="774" spans="1:4">
      <c r="A774" s="22">
        <f t="shared" si="12"/>
        <v>37298</v>
      </c>
      <c r="D774" s="16">
        <v>37298</v>
      </c>
    </row>
    <row r="775" spans="1:4">
      <c r="A775" s="22">
        <f t="shared" si="12"/>
        <v>37299</v>
      </c>
      <c r="D775" s="16">
        <v>37299</v>
      </c>
    </row>
    <row r="776" spans="1:4">
      <c r="A776" s="22">
        <f t="shared" si="12"/>
        <v>37300</v>
      </c>
      <c r="D776" s="16">
        <v>37300</v>
      </c>
    </row>
    <row r="777" spans="1:4">
      <c r="A777" s="22">
        <f t="shared" si="12"/>
        <v>37301</v>
      </c>
      <c r="D777" s="16">
        <v>37301</v>
      </c>
    </row>
    <row r="778" spans="1:4">
      <c r="A778" s="22">
        <f t="shared" si="12"/>
        <v>37302</v>
      </c>
      <c r="D778" s="16">
        <v>37302</v>
      </c>
    </row>
    <row r="779" spans="1:4">
      <c r="A779" s="22">
        <f t="shared" si="12"/>
        <v>37303</v>
      </c>
      <c r="D779" s="16">
        <v>37303</v>
      </c>
    </row>
    <row r="780" spans="1:4">
      <c r="A780" s="22">
        <f t="shared" si="12"/>
        <v>37304</v>
      </c>
      <c r="D780" s="16">
        <v>37304</v>
      </c>
    </row>
    <row r="781" spans="1:4">
      <c r="A781" s="22">
        <f t="shared" si="12"/>
        <v>37305</v>
      </c>
      <c r="D781" s="16">
        <v>37305</v>
      </c>
    </row>
    <row r="782" spans="1:4">
      <c r="A782" s="22">
        <f t="shared" si="12"/>
        <v>37306</v>
      </c>
      <c r="D782" s="16">
        <v>37306</v>
      </c>
    </row>
    <row r="783" spans="1:4">
      <c r="A783" s="22">
        <f t="shared" si="12"/>
        <v>37307</v>
      </c>
      <c r="D783" s="16">
        <v>37307</v>
      </c>
    </row>
    <row r="784" spans="1:4">
      <c r="A784" s="22">
        <f t="shared" si="12"/>
        <v>37308</v>
      </c>
      <c r="D784" s="16">
        <v>37308</v>
      </c>
    </row>
    <row r="785" spans="1:4">
      <c r="A785" s="22">
        <f t="shared" si="12"/>
        <v>37309</v>
      </c>
      <c r="D785" s="16">
        <v>37309</v>
      </c>
    </row>
    <row r="786" spans="1:4">
      <c r="A786" s="22">
        <f t="shared" si="12"/>
        <v>37310</v>
      </c>
      <c r="D786" s="16">
        <v>37310</v>
      </c>
    </row>
    <row r="787" spans="1:4">
      <c r="A787" s="22">
        <f t="shared" si="12"/>
        <v>37311</v>
      </c>
      <c r="D787" s="16">
        <v>37311</v>
      </c>
    </row>
    <row r="788" spans="1:4">
      <c r="A788" s="22">
        <f t="shared" si="12"/>
        <v>37312</v>
      </c>
      <c r="D788" s="16">
        <v>37312</v>
      </c>
    </row>
    <row r="789" spans="1:4">
      <c r="A789" s="22">
        <f t="shared" si="12"/>
        <v>37313</v>
      </c>
      <c r="D789" s="16">
        <v>37313</v>
      </c>
    </row>
    <row r="790" spans="1:4">
      <c r="A790" s="22">
        <f t="shared" si="12"/>
        <v>37314</v>
      </c>
      <c r="D790" s="16">
        <v>37314</v>
      </c>
    </row>
    <row r="791" spans="1:4">
      <c r="A791" s="22">
        <f t="shared" si="12"/>
        <v>37315</v>
      </c>
      <c r="D791" s="16">
        <v>37315</v>
      </c>
    </row>
    <row r="792" spans="1:4">
      <c r="A792" s="22">
        <f t="shared" si="12"/>
        <v>37316</v>
      </c>
      <c r="D792" s="16">
        <v>37316</v>
      </c>
    </row>
    <row r="793" spans="1:4">
      <c r="A793" s="22">
        <f t="shared" si="12"/>
        <v>37317</v>
      </c>
      <c r="D793" s="16">
        <v>37317</v>
      </c>
    </row>
    <row r="794" spans="1:4">
      <c r="A794" s="22">
        <f t="shared" si="12"/>
        <v>37318</v>
      </c>
      <c r="D794" s="16">
        <v>37318</v>
      </c>
    </row>
    <row r="795" spans="1:4">
      <c r="A795" s="22">
        <f t="shared" si="12"/>
        <v>37319</v>
      </c>
      <c r="D795" s="16">
        <v>37319</v>
      </c>
    </row>
    <row r="796" spans="1:4">
      <c r="A796" s="22">
        <f t="shared" si="12"/>
        <v>37320</v>
      </c>
      <c r="D796" s="16">
        <v>37320</v>
      </c>
    </row>
    <row r="797" spans="1:4">
      <c r="A797" s="22">
        <f t="shared" si="12"/>
        <v>37321</v>
      </c>
      <c r="D797" s="16">
        <v>37321</v>
      </c>
    </row>
    <row r="798" spans="1:4">
      <c r="A798" s="22">
        <f t="shared" si="12"/>
        <v>37322</v>
      </c>
      <c r="D798" s="16">
        <v>37322</v>
      </c>
    </row>
    <row r="799" spans="1:4">
      <c r="A799" s="22">
        <f t="shared" si="12"/>
        <v>37323</v>
      </c>
      <c r="D799" s="16">
        <v>37323</v>
      </c>
    </row>
    <row r="800" spans="1:4">
      <c r="A800" s="22">
        <f t="shared" si="12"/>
        <v>37324</v>
      </c>
      <c r="D800" s="16">
        <v>37324</v>
      </c>
    </row>
    <row r="801" spans="1:4">
      <c r="A801" s="22">
        <f t="shared" si="12"/>
        <v>37325</v>
      </c>
      <c r="D801" s="16">
        <v>37325</v>
      </c>
    </row>
    <row r="802" spans="1:4">
      <c r="A802" s="22">
        <f t="shared" si="12"/>
        <v>37326</v>
      </c>
      <c r="D802" s="16">
        <v>37326</v>
      </c>
    </row>
    <row r="803" spans="1:4">
      <c r="A803" s="22">
        <f t="shared" si="12"/>
        <v>37327</v>
      </c>
      <c r="D803" s="16">
        <v>37327</v>
      </c>
    </row>
    <row r="804" spans="1:4">
      <c r="A804" s="22">
        <f t="shared" si="12"/>
        <v>37328</v>
      </c>
      <c r="D804" s="16">
        <v>37328</v>
      </c>
    </row>
    <row r="805" spans="1:4">
      <c r="A805" s="22">
        <f t="shared" si="12"/>
        <v>37329</v>
      </c>
      <c r="D805" s="16">
        <v>37329</v>
      </c>
    </row>
    <row r="806" spans="1:4">
      <c r="A806" s="22">
        <f t="shared" si="12"/>
        <v>37330</v>
      </c>
      <c r="D806" s="16">
        <v>37330</v>
      </c>
    </row>
    <row r="807" spans="1:4">
      <c r="A807" s="22">
        <f t="shared" si="12"/>
        <v>37331</v>
      </c>
      <c r="D807" s="16">
        <v>37331</v>
      </c>
    </row>
    <row r="808" spans="1:4">
      <c r="A808" s="22">
        <f t="shared" si="12"/>
        <v>37332</v>
      </c>
      <c r="D808" s="16">
        <v>37332</v>
      </c>
    </row>
    <row r="809" spans="1:4">
      <c r="A809" s="22">
        <f t="shared" si="12"/>
        <v>37333</v>
      </c>
      <c r="D809" s="16">
        <v>37333</v>
      </c>
    </row>
    <row r="810" spans="1:4">
      <c r="A810" s="22">
        <f t="shared" si="12"/>
        <v>37334</v>
      </c>
      <c r="D810" s="16">
        <v>37334</v>
      </c>
    </row>
    <row r="811" spans="1:4">
      <c r="A811" s="22">
        <f t="shared" si="12"/>
        <v>37335</v>
      </c>
      <c r="D811" s="16">
        <v>37335</v>
      </c>
    </row>
    <row r="812" spans="1:4">
      <c r="A812" s="22">
        <f t="shared" si="12"/>
        <v>37336</v>
      </c>
      <c r="D812" s="16">
        <v>37336</v>
      </c>
    </row>
    <row r="813" spans="1:4">
      <c r="A813" s="22">
        <f t="shared" si="12"/>
        <v>37337</v>
      </c>
      <c r="D813" s="16">
        <v>37337</v>
      </c>
    </row>
    <row r="814" spans="1:4">
      <c r="A814" s="22">
        <f t="shared" si="12"/>
        <v>37338</v>
      </c>
      <c r="D814" s="16">
        <v>37338</v>
      </c>
    </row>
    <row r="815" spans="1:4">
      <c r="A815" s="22">
        <f t="shared" si="12"/>
        <v>37339</v>
      </c>
      <c r="D815" s="16">
        <v>37339</v>
      </c>
    </row>
    <row r="816" spans="1:4">
      <c r="A816" s="22">
        <f t="shared" si="12"/>
        <v>37340</v>
      </c>
      <c r="D816" s="16">
        <v>37340</v>
      </c>
    </row>
    <row r="817" spans="1:4">
      <c r="A817" s="22">
        <f t="shared" si="12"/>
        <v>37341</v>
      </c>
      <c r="D817" s="16">
        <v>37341</v>
      </c>
    </row>
    <row r="818" spans="1:4">
      <c r="A818" s="22">
        <f t="shared" si="12"/>
        <v>37342</v>
      </c>
      <c r="D818" s="16">
        <v>37342</v>
      </c>
    </row>
    <row r="819" spans="1:4">
      <c r="A819" s="22">
        <f t="shared" si="12"/>
        <v>37343</v>
      </c>
      <c r="D819" s="16">
        <v>37343</v>
      </c>
    </row>
    <row r="820" spans="1:4">
      <c r="A820" s="22">
        <f t="shared" si="12"/>
        <v>37344</v>
      </c>
      <c r="D820" s="16">
        <v>37344</v>
      </c>
    </row>
    <row r="821" spans="1:4">
      <c r="A821" s="22">
        <f t="shared" si="12"/>
        <v>37345</v>
      </c>
      <c r="D821" s="16">
        <v>37345</v>
      </c>
    </row>
    <row r="822" spans="1:4">
      <c r="A822" s="22">
        <f t="shared" si="12"/>
        <v>37346</v>
      </c>
      <c r="D822" s="16">
        <v>37346</v>
      </c>
    </row>
    <row r="823" spans="1:4">
      <c r="A823" s="22">
        <f t="shared" si="12"/>
        <v>37347</v>
      </c>
      <c r="D823" s="16">
        <v>37347</v>
      </c>
    </row>
    <row r="824" spans="1:4">
      <c r="A824" s="22">
        <f t="shared" si="12"/>
        <v>37348</v>
      </c>
      <c r="D824" s="16">
        <v>37348</v>
      </c>
    </row>
    <row r="825" spans="1:4">
      <c r="A825" s="22">
        <f t="shared" si="12"/>
        <v>37349</v>
      </c>
      <c r="D825" s="16">
        <v>37349</v>
      </c>
    </row>
    <row r="826" spans="1:4">
      <c r="A826" s="22">
        <f t="shared" si="12"/>
        <v>37350</v>
      </c>
      <c r="D826" s="16">
        <v>37350</v>
      </c>
    </row>
    <row r="827" spans="1:4">
      <c r="A827" s="22">
        <f t="shared" si="12"/>
        <v>37351</v>
      </c>
      <c r="D827" s="16">
        <v>37351</v>
      </c>
    </row>
    <row r="828" spans="1:4">
      <c r="A828" s="22">
        <f t="shared" si="12"/>
        <v>37352</v>
      </c>
      <c r="D828" s="16">
        <v>37352</v>
      </c>
    </row>
    <row r="829" spans="1:4">
      <c r="A829" s="22">
        <f t="shared" si="12"/>
        <v>37353</v>
      </c>
      <c r="D829" s="16">
        <v>37353</v>
      </c>
    </row>
    <row r="830" spans="1:4">
      <c r="A830" s="22">
        <f t="shared" si="12"/>
        <v>37354</v>
      </c>
      <c r="D830" s="16">
        <v>37354</v>
      </c>
    </row>
    <row r="831" spans="1:4">
      <c r="A831" s="22">
        <f t="shared" si="12"/>
        <v>37355</v>
      </c>
      <c r="D831" s="16">
        <v>37355</v>
      </c>
    </row>
    <row r="832" spans="1:4">
      <c r="A832" s="22">
        <f t="shared" si="12"/>
        <v>37356</v>
      </c>
      <c r="D832" s="16">
        <v>37356</v>
      </c>
    </row>
    <row r="833" spans="1:4">
      <c r="A833" s="22">
        <f t="shared" si="12"/>
        <v>37357</v>
      </c>
      <c r="D833" s="16">
        <v>37357</v>
      </c>
    </row>
    <row r="834" spans="1:4">
      <c r="A834" s="22">
        <f t="shared" ref="A834:A897" si="13">D834</f>
        <v>37358</v>
      </c>
      <c r="D834" s="16">
        <v>37358</v>
      </c>
    </row>
    <row r="835" spans="1:4">
      <c r="A835" s="22">
        <f t="shared" si="13"/>
        <v>37359</v>
      </c>
      <c r="D835" s="16">
        <v>37359</v>
      </c>
    </row>
    <row r="836" spans="1:4">
      <c r="A836" s="22">
        <f t="shared" si="13"/>
        <v>37360</v>
      </c>
      <c r="D836" s="16">
        <v>37360</v>
      </c>
    </row>
    <row r="837" spans="1:4">
      <c r="A837" s="22">
        <f t="shared" si="13"/>
        <v>37361</v>
      </c>
      <c r="D837" s="16">
        <v>37361</v>
      </c>
    </row>
    <row r="838" spans="1:4">
      <c r="A838" s="22">
        <f t="shared" si="13"/>
        <v>37362</v>
      </c>
      <c r="D838" s="16">
        <v>37362</v>
      </c>
    </row>
    <row r="839" spans="1:4">
      <c r="A839" s="22">
        <f t="shared" si="13"/>
        <v>37363</v>
      </c>
      <c r="D839" s="16">
        <v>37363</v>
      </c>
    </row>
    <row r="840" spans="1:4">
      <c r="A840" s="22">
        <f t="shared" si="13"/>
        <v>37364</v>
      </c>
      <c r="D840" s="16">
        <v>37364</v>
      </c>
    </row>
    <row r="841" spans="1:4">
      <c r="A841" s="22">
        <f t="shared" si="13"/>
        <v>37365</v>
      </c>
      <c r="D841" s="16">
        <v>37365</v>
      </c>
    </row>
    <row r="842" spans="1:4">
      <c r="A842" s="22">
        <f t="shared" si="13"/>
        <v>37366</v>
      </c>
      <c r="D842" s="16">
        <v>37366</v>
      </c>
    </row>
    <row r="843" spans="1:4">
      <c r="A843" s="22">
        <f t="shared" si="13"/>
        <v>37367</v>
      </c>
      <c r="D843" s="16">
        <v>37367</v>
      </c>
    </row>
    <row r="844" spans="1:4">
      <c r="A844" s="22">
        <f t="shared" si="13"/>
        <v>37368</v>
      </c>
      <c r="D844" s="16">
        <v>37368</v>
      </c>
    </row>
    <row r="845" spans="1:4">
      <c r="A845" s="22">
        <f t="shared" si="13"/>
        <v>37369</v>
      </c>
      <c r="D845" s="16">
        <v>37369</v>
      </c>
    </row>
    <row r="846" spans="1:4">
      <c r="A846" s="22">
        <f t="shared" si="13"/>
        <v>37370</v>
      </c>
      <c r="D846" s="16">
        <v>37370</v>
      </c>
    </row>
    <row r="847" spans="1:4">
      <c r="A847" s="22">
        <f t="shared" si="13"/>
        <v>37371</v>
      </c>
      <c r="D847" s="16">
        <v>37371</v>
      </c>
    </row>
    <row r="848" spans="1:4">
      <c r="A848" s="22">
        <f t="shared" si="13"/>
        <v>37372</v>
      </c>
      <c r="D848" s="16">
        <v>37372</v>
      </c>
    </row>
    <row r="849" spans="1:4">
      <c r="A849" s="22">
        <f t="shared" si="13"/>
        <v>37373</v>
      </c>
      <c r="D849" s="16">
        <v>37373</v>
      </c>
    </row>
    <row r="850" spans="1:4">
      <c r="A850" s="22">
        <f t="shared" si="13"/>
        <v>37374</v>
      </c>
      <c r="D850" s="16">
        <v>37374</v>
      </c>
    </row>
    <row r="851" spans="1:4">
      <c r="A851" s="22">
        <f t="shared" si="13"/>
        <v>37375</v>
      </c>
      <c r="D851" s="16">
        <v>37375</v>
      </c>
    </row>
    <row r="852" spans="1:4">
      <c r="A852" s="22">
        <f t="shared" si="13"/>
        <v>37376</v>
      </c>
      <c r="D852" s="16">
        <v>37376</v>
      </c>
    </row>
    <row r="853" spans="1:4">
      <c r="A853" s="22">
        <f t="shared" si="13"/>
        <v>37377</v>
      </c>
      <c r="D853" s="16">
        <v>37377</v>
      </c>
    </row>
    <row r="854" spans="1:4">
      <c r="A854" s="22">
        <f t="shared" si="13"/>
        <v>37378</v>
      </c>
      <c r="D854" s="16">
        <v>37378</v>
      </c>
    </row>
    <row r="855" spans="1:4">
      <c r="A855" s="22">
        <f t="shared" si="13"/>
        <v>37379</v>
      </c>
      <c r="D855" s="16">
        <v>37379</v>
      </c>
    </row>
    <row r="856" spans="1:4">
      <c r="A856" s="22">
        <f t="shared" si="13"/>
        <v>37380</v>
      </c>
      <c r="D856" s="16">
        <v>37380</v>
      </c>
    </row>
    <row r="857" spans="1:4">
      <c r="A857" s="22">
        <f t="shared" si="13"/>
        <v>37381</v>
      </c>
      <c r="D857" s="16">
        <v>37381</v>
      </c>
    </row>
    <row r="858" spans="1:4">
      <c r="A858" s="22">
        <f t="shared" si="13"/>
        <v>37382</v>
      </c>
      <c r="D858" s="16">
        <v>37382</v>
      </c>
    </row>
    <row r="859" spans="1:4">
      <c r="A859" s="22">
        <f t="shared" si="13"/>
        <v>37383</v>
      </c>
      <c r="D859" s="16">
        <v>37383</v>
      </c>
    </row>
    <row r="860" spans="1:4">
      <c r="A860" s="22">
        <f t="shared" si="13"/>
        <v>37384</v>
      </c>
      <c r="D860" s="16">
        <v>37384</v>
      </c>
    </row>
    <row r="861" spans="1:4">
      <c r="A861" s="22">
        <f t="shared" si="13"/>
        <v>37385</v>
      </c>
      <c r="D861" s="16">
        <v>37385</v>
      </c>
    </row>
    <row r="862" spans="1:4">
      <c r="A862" s="22">
        <f t="shared" si="13"/>
        <v>37386</v>
      </c>
      <c r="D862" s="16">
        <v>37386</v>
      </c>
    </row>
    <row r="863" spans="1:4">
      <c r="A863" s="22">
        <f t="shared" si="13"/>
        <v>37387</v>
      </c>
      <c r="D863" s="16">
        <v>37387</v>
      </c>
    </row>
    <row r="864" spans="1:4">
      <c r="A864" s="22">
        <f t="shared" si="13"/>
        <v>37388</v>
      </c>
      <c r="D864" s="16">
        <v>37388</v>
      </c>
    </row>
    <row r="865" spans="1:4">
      <c r="A865" s="22">
        <f t="shared" si="13"/>
        <v>37389</v>
      </c>
      <c r="D865" s="16">
        <v>37389</v>
      </c>
    </row>
    <row r="866" spans="1:4">
      <c r="A866" s="22">
        <f t="shared" si="13"/>
        <v>37390</v>
      </c>
      <c r="D866" s="16">
        <v>37390</v>
      </c>
    </row>
    <row r="867" spans="1:4">
      <c r="A867" s="22">
        <f t="shared" si="13"/>
        <v>37391</v>
      </c>
      <c r="D867" s="16">
        <v>37391</v>
      </c>
    </row>
    <row r="868" spans="1:4">
      <c r="A868" s="22">
        <f t="shared" si="13"/>
        <v>37392</v>
      </c>
      <c r="D868" s="16">
        <v>37392</v>
      </c>
    </row>
    <row r="869" spans="1:4">
      <c r="A869" s="22">
        <f t="shared" si="13"/>
        <v>37393</v>
      </c>
      <c r="D869" s="16">
        <v>37393</v>
      </c>
    </row>
    <row r="870" spans="1:4">
      <c r="A870" s="22">
        <f t="shared" si="13"/>
        <v>37394</v>
      </c>
      <c r="D870" s="16">
        <v>37394</v>
      </c>
    </row>
    <row r="871" spans="1:4">
      <c r="A871" s="22">
        <f t="shared" si="13"/>
        <v>37395</v>
      </c>
      <c r="D871" s="16">
        <v>37395</v>
      </c>
    </row>
    <row r="872" spans="1:4">
      <c r="A872" s="22">
        <f t="shared" si="13"/>
        <v>37396</v>
      </c>
      <c r="D872" s="16">
        <v>37396</v>
      </c>
    </row>
    <row r="873" spans="1:4">
      <c r="A873" s="22">
        <f t="shared" si="13"/>
        <v>37397</v>
      </c>
      <c r="D873" s="16">
        <v>37397</v>
      </c>
    </row>
    <row r="874" spans="1:4">
      <c r="A874" s="22">
        <f t="shared" si="13"/>
        <v>37398</v>
      </c>
      <c r="D874" s="16">
        <v>37398</v>
      </c>
    </row>
    <row r="875" spans="1:4">
      <c r="A875" s="22">
        <f t="shared" si="13"/>
        <v>37399</v>
      </c>
      <c r="D875" s="16">
        <v>37399</v>
      </c>
    </row>
    <row r="876" spans="1:4">
      <c r="A876" s="22">
        <f t="shared" si="13"/>
        <v>37400</v>
      </c>
      <c r="D876" s="16">
        <v>37400</v>
      </c>
    </row>
    <row r="877" spans="1:4">
      <c r="A877" s="22">
        <f t="shared" si="13"/>
        <v>37401</v>
      </c>
      <c r="D877" s="16">
        <v>37401</v>
      </c>
    </row>
    <row r="878" spans="1:4">
      <c r="A878" s="22">
        <f t="shared" si="13"/>
        <v>37402</v>
      </c>
      <c r="D878" s="16">
        <v>37402</v>
      </c>
    </row>
    <row r="879" spans="1:4">
      <c r="A879" s="22">
        <f t="shared" si="13"/>
        <v>37403</v>
      </c>
      <c r="D879" s="16">
        <v>37403</v>
      </c>
    </row>
    <row r="880" spans="1:4">
      <c r="A880" s="22">
        <f t="shared" si="13"/>
        <v>37404</v>
      </c>
      <c r="D880" s="16">
        <v>37404</v>
      </c>
    </row>
    <row r="881" spans="1:4">
      <c r="A881" s="22">
        <f t="shared" si="13"/>
        <v>37405</v>
      </c>
      <c r="D881" s="16">
        <v>37405</v>
      </c>
    </row>
    <row r="882" spans="1:4">
      <c r="A882" s="22">
        <f t="shared" si="13"/>
        <v>37406</v>
      </c>
      <c r="D882" s="16">
        <v>37406</v>
      </c>
    </row>
    <row r="883" spans="1:4">
      <c r="A883" s="22">
        <f t="shared" si="13"/>
        <v>37407</v>
      </c>
      <c r="D883" s="16">
        <v>37407</v>
      </c>
    </row>
    <row r="884" spans="1:4">
      <c r="A884" s="22">
        <f t="shared" si="13"/>
        <v>37408</v>
      </c>
      <c r="D884" s="16">
        <v>37408</v>
      </c>
    </row>
    <row r="885" spans="1:4">
      <c r="A885" s="22">
        <f t="shared" si="13"/>
        <v>37409</v>
      </c>
      <c r="D885" s="16">
        <v>37409</v>
      </c>
    </row>
    <row r="886" spans="1:4">
      <c r="A886" s="22">
        <f t="shared" si="13"/>
        <v>37410</v>
      </c>
      <c r="D886" s="16">
        <v>37410</v>
      </c>
    </row>
    <row r="887" spans="1:4">
      <c r="A887" s="22">
        <f t="shared" si="13"/>
        <v>37411</v>
      </c>
      <c r="D887" s="16">
        <v>37411</v>
      </c>
    </row>
    <row r="888" spans="1:4">
      <c r="A888" s="22">
        <f t="shared" si="13"/>
        <v>37412</v>
      </c>
      <c r="D888" s="16">
        <v>37412</v>
      </c>
    </row>
    <row r="889" spans="1:4">
      <c r="A889" s="22">
        <f t="shared" si="13"/>
        <v>37413</v>
      </c>
      <c r="D889" s="16">
        <v>37413</v>
      </c>
    </row>
    <row r="890" spans="1:4">
      <c r="A890" s="22">
        <f t="shared" si="13"/>
        <v>37414</v>
      </c>
      <c r="D890" s="16">
        <v>37414</v>
      </c>
    </row>
    <row r="891" spans="1:4">
      <c r="A891" s="22">
        <f t="shared" si="13"/>
        <v>37415</v>
      </c>
      <c r="D891" s="16">
        <v>37415</v>
      </c>
    </row>
    <row r="892" spans="1:4">
      <c r="A892" s="22">
        <f t="shared" si="13"/>
        <v>37416</v>
      </c>
      <c r="D892" s="16">
        <v>37416</v>
      </c>
    </row>
    <row r="893" spans="1:4">
      <c r="A893" s="22">
        <f t="shared" si="13"/>
        <v>37417</v>
      </c>
      <c r="D893" s="16">
        <v>37417</v>
      </c>
    </row>
    <row r="894" spans="1:4">
      <c r="A894" s="22">
        <f t="shared" si="13"/>
        <v>37418</v>
      </c>
      <c r="D894" s="16">
        <v>37418</v>
      </c>
    </row>
    <row r="895" spans="1:4">
      <c r="A895" s="22">
        <f t="shared" si="13"/>
        <v>37419</v>
      </c>
      <c r="D895" s="16">
        <v>37419</v>
      </c>
    </row>
    <row r="896" spans="1:4">
      <c r="A896" s="22">
        <f t="shared" si="13"/>
        <v>37420</v>
      </c>
      <c r="D896" s="16">
        <v>37420</v>
      </c>
    </row>
    <row r="897" spans="1:4">
      <c r="A897" s="22">
        <f t="shared" si="13"/>
        <v>37421</v>
      </c>
      <c r="D897" s="16">
        <v>37421</v>
      </c>
    </row>
    <row r="898" spans="1:4">
      <c r="A898" s="22">
        <f t="shared" ref="A898:A961" si="14">D898</f>
        <v>37422</v>
      </c>
      <c r="D898" s="16">
        <v>37422</v>
      </c>
    </row>
    <row r="899" spans="1:4">
      <c r="A899" s="22">
        <f t="shared" si="14"/>
        <v>37423</v>
      </c>
      <c r="D899" s="16">
        <v>37423</v>
      </c>
    </row>
    <row r="900" spans="1:4">
      <c r="A900" s="22">
        <f t="shared" si="14"/>
        <v>37424</v>
      </c>
      <c r="D900" s="16">
        <v>37424</v>
      </c>
    </row>
    <row r="901" spans="1:4">
      <c r="A901" s="22">
        <f t="shared" si="14"/>
        <v>37425</v>
      </c>
      <c r="D901" s="16">
        <v>37425</v>
      </c>
    </row>
    <row r="902" spans="1:4">
      <c r="A902" s="22">
        <f t="shared" si="14"/>
        <v>37426</v>
      </c>
      <c r="D902" s="16">
        <v>37426</v>
      </c>
    </row>
    <row r="903" spans="1:4">
      <c r="A903" s="22">
        <f t="shared" si="14"/>
        <v>37427</v>
      </c>
      <c r="D903" s="16">
        <v>37427</v>
      </c>
    </row>
    <row r="904" spans="1:4">
      <c r="A904" s="22">
        <f t="shared" si="14"/>
        <v>37428</v>
      </c>
      <c r="D904" s="16">
        <v>37428</v>
      </c>
    </row>
    <row r="905" spans="1:4">
      <c r="A905" s="22">
        <f t="shared" si="14"/>
        <v>37429</v>
      </c>
      <c r="D905" s="16">
        <v>37429</v>
      </c>
    </row>
    <row r="906" spans="1:4">
      <c r="A906" s="22">
        <f t="shared" si="14"/>
        <v>37430</v>
      </c>
      <c r="D906" s="16">
        <v>37430</v>
      </c>
    </row>
    <row r="907" spans="1:4">
      <c r="A907" s="22">
        <f t="shared" si="14"/>
        <v>37431</v>
      </c>
      <c r="D907" s="16">
        <v>37431</v>
      </c>
    </row>
    <row r="908" spans="1:4">
      <c r="A908" s="22">
        <f t="shared" si="14"/>
        <v>37432</v>
      </c>
      <c r="D908" s="16">
        <v>37432</v>
      </c>
    </row>
    <row r="909" spans="1:4">
      <c r="A909" s="22">
        <f t="shared" si="14"/>
        <v>37433</v>
      </c>
      <c r="D909" s="16">
        <v>37433</v>
      </c>
    </row>
    <row r="910" spans="1:4">
      <c r="A910" s="22">
        <f t="shared" si="14"/>
        <v>37434</v>
      </c>
      <c r="D910" s="16">
        <v>37434</v>
      </c>
    </row>
    <row r="911" spans="1:4">
      <c r="A911" s="22">
        <f t="shared" si="14"/>
        <v>37435</v>
      </c>
      <c r="D911" s="16">
        <v>37435</v>
      </c>
    </row>
    <row r="912" spans="1:4">
      <c r="A912" s="22">
        <f t="shared" si="14"/>
        <v>37436</v>
      </c>
      <c r="D912" s="16">
        <v>37436</v>
      </c>
    </row>
    <row r="913" spans="1:4">
      <c r="A913" s="22">
        <f t="shared" si="14"/>
        <v>37437</v>
      </c>
      <c r="D913" s="16">
        <v>37437</v>
      </c>
    </row>
    <row r="914" spans="1:4">
      <c r="A914" s="22">
        <f t="shared" si="14"/>
        <v>37438</v>
      </c>
      <c r="D914" s="16">
        <v>37438</v>
      </c>
    </row>
    <row r="915" spans="1:4">
      <c r="A915" s="22">
        <f t="shared" si="14"/>
        <v>37439</v>
      </c>
      <c r="D915" s="16">
        <v>37439</v>
      </c>
    </row>
    <row r="916" spans="1:4">
      <c r="A916" s="22">
        <f t="shared" si="14"/>
        <v>37440</v>
      </c>
      <c r="D916" s="16">
        <v>37440</v>
      </c>
    </row>
    <row r="917" spans="1:4">
      <c r="A917" s="22">
        <f t="shared" si="14"/>
        <v>37441</v>
      </c>
      <c r="D917" s="16">
        <v>37441</v>
      </c>
    </row>
    <row r="918" spans="1:4">
      <c r="A918" s="22">
        <f t="shared" si="14"/>
        <v>37442</v>
      </c>
      <c r="D918" s="16">
        <v>37442</v>
      </c>
    </row>
    <row r="919" spans="1:4">
      <c r="A919" s="22">
        <f t="shared" si="14"/>
        <v>37443</v>
      </c>
      <c r="D919" s="16">
        <v>37443</v>
      </c>
    </row>
    <row r="920" spans="1:4">
      <c r="A920" s="22">
        <f t="shared" si="14"/>
        <v>37444</v>
      </c>
      <c r="D920" s="16">
        <v>37444</v>
      </c>
    </row>
    <row r="921" spans="1:4">
      <c r="A921" s="22">
        <f t="shared" si="14"/>
        <v>37445</v>
      </c>
      <c r="D921" s="16">
        <v>37445</v>
      </c>
    </row>
    <row r="922" spans="1:4">
      <c r="A922" s="22">
        <f t="shared" si="14"/>
        <v>37446</v>
      </c>
      <c r="D922" s="16">
        <v>37446</v>
      </c>
    </row>
    <row r="923" spans="1:4">
      <c r="A923" s="22">
        <f t="shared" si="14"/>
        <v>37447</v>
      </c>
      <c r="D923" s="16">
        <v>37447</v>
      </c>
    </row>
    <row r="924" spans="1:4">
      <c r="A924" s="22">
        <f t="shared" si="14"/>
        <v>37448</v>
      </c>
      <c r="D924" s="16">
        <v>37448</v>
      </c>
    </row>
    <row r="925" spans="1:4">
      <c r="A925" s="22">
        <f t="shared" si="14"/>
        <v>37449</v>
      </c>
      <c r="D925" s="16">
        <v>37449</v>
      </c>
    </row>
    <row r="926" spans="1:4">
      <c r="A926" s="22">
        <f t="shared" si="14"/>
        <v>37450</v>
      </c>
      <c r="D926" s="16">
        <v>37450</v>
      </c>
    </row>
    <row r="927" spans="1:4">
      <c r="A927" s="22">
        <f t="shared" si="14"/>
        <v>37451</v>
      </c>
      <c r="D927" s="16">
        <v>37451</v>
      </c>
    </row>
    <row r="928" spans="1:4">
      <c r="A928" s="22">
        <f t="shared" si="14"/>
        <v>37452</v>
      </c>
      <c r="D928" s="16">
        <v>37452</v>
      </c>
    </row>
    <row r="929" spans="1:4">
      <c r="A929" s="22">
        <f t="shared" si="14"/>
        <v>37453</v>
      </c>
      <c r="D929" s="16">
        <v>37453</v>
      </c>
    </row>
    <row r="930" spans="1:4">
      <c r="A930" s="22">
        <f t="shared" si="14"/>
        <v>37454</v>
      </c>
      <c r="D930" s="16">
        <v>37454</v>
      </c>
    </row>
    <row r="931" spans="1:4">
      <c r="A931" s="22">
        <f t="shared" si="14"/>
        <v>37455</v>
      </c>
      <c r="D931" s="16">
        <v>37455</v>
      </c>
    </row>
    <row r="932" spans="1:4">
      <c r="A932" s="22">
        <f t="shared" si="14"/>
        <v>37456</v>
      </c>
      <c r="D932" s="16">
        <v>37456</v>
      </c>
    </row>
    <row r="933" spans="1:4">
      <c r="A933" s="22">
        <f t="shared" si="14"/>
        <v>37457</v>
      </c>
      <c r="D933" s="16">
        <v>37457</v>
      </c>
    </row>
    <row r="934" spans="1:4">
      <c r="A934" s="22">
        <f t="shared" si="14"/>
        <v>37458</v>
      </c>
      <c r="D934" s="16">
        <v>37458</v>
      </c>
    </row>
    <row r="935" spans="1:4">
      <c r="A935" s="22">
        <f t="shared" si="14"/>
        <v>37459</v>
      </c>
      <c r="D935" s="16">
        <v>37459</v>
      </c>
    </row>
    <row r="936" spans="1:4">
      <c r="A936" s="22">
        <f t="shared" si="14"/>
        <v>37460</v>
      </c>
      <c r="D936" s="16">
        <v>37460</v>
      </c>
    </row>
    <row r="937" spans="1:4">
      <c r="A937" s="22">
        <f t="shared" si="14"/>
        <v>37461</v>
      </c>
      <c r="D937" s="16">
        <v>37461</v>
      </c>
    </row>
    <row r="938" spans="1:4">
      <c r="A938" s="22">
        <f t="shared" si="14"/>
        <v>37462</v>
      </c>
      <c r="D938" s="16">
        <v>37462</v>
      </c>
    </row>
    <row r="939" spans="1:4">
      <c r="A939" s="22">
        <f t="shared" si="14"/>
        <v>37463</v>
      </c>
      <c r="D939" s="16">
        <v>37463</v>
      </c>
    </row>
    <row r="940" spans="1:4">
      <c r="A940" s="22">
        <f t="shared" si="14"/>
        <v>37464</v>
      </c>
      <c r="D940" s="16">
        <v>37464</v>
      </c>
    </row>
    <row r="941" spans="1:4">
      <c r="A941" s="22">
        <f t="shared" si="14"/>
        <v>37465</v>
      </c>
      <c r="D941" s="16">
        <v>37465</v>
      </c>
    </row>
    <row r="942" spans="1:4">
      <c r="A942" s="22">
        <f t="shared" si="14"/>
        <v>37466</v>
      </c>
      <c r="D942" s="16">
        <v>37466</v>
      </c>
    </row>
    <row r="943" spans="1:4">
      <c r="A943" s="22">
        <f t="shared" si="14"/>
        <v>37467</v>
      </c>
      <c r="D943" s="16">
        <v>37467</v>
      </c>
    </row>
    <row r="944" spans="1:4">
      <c r="A944" s="22">
        <f t="shared" si="14"/>
        <v>37468</v>
      </c>
      <c r="D944" s="16">
        <v>37468</v>
      </c>
    </row>
    <row r="945" spans="1:4">
      <c r="A945" s="22">
        <f t="shared" si="14"/>
        <v>37469</v>
      </c>
      <c r="D945" s="16">
        <v>37469</v>
      </c>
    </row>
    <row r="946" spans="1:4">
      <c r="A946" s="22">
        <f t="shared" si="14"/>
        <v>37470</v>
      </c>
      <c r="D946" s="16">
        <v>37470</v>
      </c>
    </row>
    <row r="947" spans="1:4">
      <c r="A947" s="22">
        <f t="shared" si="14"/>
        <v>37471</v>
      </c>
      <c r="D947" s="16">
        <v>37471</v>
      </c>
    </row>
    <row r="948" spans="1:4">
      <c r="A948" s="22">
        <f t="shared" si="14"/>
        <v>37472</v>
      </c>
      <c r="D948" s="16">
        <v>37472</v>
      </c>
    </row>
    <row r="949" spans="1:4">
      <c r="A949" s="22">
        <f t="shared" si="14"/>
        <v>37473</v>
      </c>
      <c r="D949" s="16">
        <v>37473</v>
      </c>
    </row>
    <row r="950" spans="1:4">
      <c r="A950" s="22">
        <f t="shared" si="14"/>
        <v>37474</v>
      </c>
      <c r="D950" s="16">
        <v>37474</v>
      </c>
    </row>
    <row r="951" spans="1:4">
      <c r="A951" s="22">
        <f t="shared" si="14"/>
        <v>37475</v>
      </c>
      <c r="D951" s="16">
        <v>37475</v>
      </c>
    </row>
    <row r="952" spans="1:4">
      <c r="A952" s="22">
        <f t="shared" si="14"/>
        <v>37476</v>
      </c>
      <c r="D952" s="16">
        <v>37476</v>
      </c>
    </row>
    <row r="953" spans="1:4">
      <c r="A953" s="22">
        <f t="shared" si="14"/>
        <v>37477</v>
      </c>
      <c r="D953" s="16">
        <v>37477</v>
      </c>
    </row>
    <row r="954" spans="1:4">
      <c r="A954" s="22">
        <f t="shared" si="14"/>
        <v>37478</v>
      </c>
      <c r="D954" s="16">
        <v>37478</v>
      </c>
    </row>
    <row r="955" spans="1:4">
      <c r="A955" s="22">
        <f t="shared" si="14"/>
        <v>37479</v>
      </c>
      <c r="D955" s="16">
        <v>37479</v>
      </c>
    </row>
    <row r="956" spans="1:4">
      <c r="A956" s="22">
        <f t="shared" si="14"/>
        <v>37480</v>
      </c>
      <c r="D956" s="16">
        <v>37480</v>
      </c>
    </row>
    <row r="957" spans="1:4">
      <c r="A957" s="22">
        <f t="shared" si="14"/>
        <v>37481</v>
      </c>
      <c r="D957" s="16">
        <v>37481</v>
      </c>
    </row>
    <row r="958" spans="1:4">
      <c r="A958" s="22">
        <f t="shared" si="14"/>
        <v>37482</v>
      </c>
      <c r="D958" s="16">
        <v>37482</v>
      </c>
    </row>
    <row r="959" spans="1:4">
      <c r="A959" s="22">
        <f t="shared" si="14"/>
        <v>37483</v>
      </c>
      <c r="D959" s="16">
        <v>37483</v>
      </c>
    </row>
    <row r="960" spans="1:4">
      <c r="A960" s="22">
        <f t="shared" si="14"/>
        <v>37484</v>
      </c>
      <c r="D960" s="16">
        <v>37484</v>
      </c>
    </row>
    <row r="961" spans="1:4">
      <c r="A961" s="22">
        <f t="shared" si="14"/>
        <v>37485</v>
      </c>
      <c r="D961" s="16">
        <v>37485</v>
      </c>
    </row>
    <row r="962" spans="1:4">
      <c r="A962" s="22">
        <f t="shared" ref="A962:A1025" si="15">D962</f>
        <v>37486</v>
      </c>
      <c r="D962" s="16">
        <v>37486</v>
      </c>
    </row>
    <row r="963" spans="1:4">
      <c r="A963" s="22">
        <f t="shared" si="15"/>
        <v>37487</v>
      </c>
      <c r="D963" s="16">
        <v>37487</v>
      </c>
    </row>
    <row r="964" spans="1:4">
      <c r="A964" s="22">
        <f t="shared" si="15"/>
        <v>37488</v>
      </c>
      <c r="D964" s="16">
        <v>37488</v>
      </c>
    </row>
    <row r="965" spans="1:4">
      <c r="A965" s="22">
        <f t="shared" si="15"/>
        <v>37489</v>
      </c>
      <c r="D965" s="16">
        <v>37489</v>
      </c>
    </row>
    <row r="966" spans="1:4">
      <c r="A966" s="22">
        <f t="shared" si="15"/>
        <v>37490</v>
      </c>
      <c r="D966" s="16">
        <v>37490</v>
      </c>
    </row>
    <row r="967" spans="1:4">
      <c r="A967" s="22">
        <f t="shared" si="15"/>
        <v>37491</v>
      </c>
      <c r="D967" s="16">
        <v>37491</v>
      </c>
    </row>
    <row r="968" spans="1:4">
      <c r="A968" s="22">
        <f t="shared" si="15"/>
        <v>37492</v>
      </c>
      <c r="D968" s="16">
        <v>37492</v>
      </c>
    </row>
    <row r="969" spans="1:4">
      <c r="A969" s="22">
        <f t="shared" si="15"/>
        <v>37493</v>
      </c>
      <c r="D969" s="16">
        <v>37493</v>
      </c>
    </row>
    <row r="970" spans="1:4">
      <c r="A970" s="22">
        <f t="shared" si="15"/>
        <v>37494</v>
      </c>
      <c r="D970" s="16">
        <v>37494</v>
      </c>
    </row>
    <row r="971" spans="1:4">
      <c r="A971" s="22">
        <f t="shared" si="15"/>
        <v>37495</v>
      </c>
      <c r="D971" s="16">
        <v>37495</v>
      </c>
    </row>
    <row r="972" spans="1:4">
      <c r="A972" s="22">
        <f t="shared" si="15"/>
        <v>37496</v>
      </c>
      <c r="D972" s="16">
        <v>37496</v>
      </c>
    </row>
    <row r="973" spans="1:4">
      <c r="A973" s="22">
        <f t="shared" si="15"/>
        <v>37497</v>
      </c>
      <c r="D973" s="16">
        <v>37497</v>
      </c>
    </row>
    <row r="974" spans="1:4">
      <c r="A974" s="22">
        <f t="shared" si="15"/>
        <v>37498</v>
      </c>
      <c r="D974" s="16">
        <v>37498</v>
      </c>
    </row>
    <row r="975" spans="1:4">
      <c r="A975" s="22">
        <f t="shared" si="15"/>
        <v>37499</v>
      </c>
      <c r="D975" s="16">
        <v>37499</v>
      </c>
    </row>
    <row r="976" spans="1:4">
      <c r="A976" s="22">
        <f t="shared" si="15"/>
        <v>37500</v>
      </c>
      <c r="D976" s="16">
        <v>37500</v>
      </c>
    </row>
    <row r="977" spans="1:4">
      <c r="A977" s="22">
        <f t="shared" si="15"/>
        <v>37501</v>
      </c>
      <c r="D977" s="16">
        <v>37501</v>
      </c>
    </row>
    <row r="978" spans="1:4">
      <c r="A978" s="22">
        <f t="shared" si="15"/>
        <v>37502</v>
      </c>
      <c r="D978" s="16">
        <v>37502</v>
      </c>
    </row>
    <row r="979" spans="1:4">
      <c r="A979" s="22">
        <f t="shared" si="15"/>
        <v>37503</v>
      </c>
      <c r="D979" s="16">
        <v>37503</v>
      </c>
    </row>
    <row r="980" spans="1:4">
      <c r="A980" s="22">
        <f t="shared" si="15"/>
        <v>37504</v>
      </c>
      <c r="D980" s="16">
        <v>37504</v>
      </c>
    </row>
    <row r="981" spans="1:4">
      <c r="A981" s="22">
        <f t="shared" si="15"/>
        <v>37505</v>
      </c>
      <c r="D981" s="16">
        <v>37505</v>
      </c>
    </row>
    <row r="982" spans="1:4">
      <c r="A982" s="22">
        <f t="shared" si="15"/>
        <v>37506</v>
      </c>
      <c r="D982" s="16">
        <v>37506</v>
      </c>
    </row>
    <row r="983" spans="1:4">
      <c r="A983" s="22">
        <f t="shared" si="15"/>
        <v>37507</v>
      </c>
      <c r="D983" s="16">
        <v>37507</v>
      </c>
    </row>
    <row r="984" spans="1:4">
      <c r="A984" s="22">
        <f t="shared" si="15"/>
        <v>37508</v>
      </c>
      <c r="D984" s="16">
        <v>37508</v>
      </c>
    </row>
    <row r="985" spans="1:4">
      <c r="A985" s="22">
        <f t="shared" si="15"/>
        <v>37509</v>
      </c>
      <c r="D985" s="16">
        <v>37509</v>
      </c>
    </row>
    <row r="986" spans="1:4">
      <c r="A986" s="22">
        <f t="shared" si="15"/>
        <v>37510</v>
      </c>
      <c r="D986" s="16">
        <v>37510</v>
      </c>
    </row>
    <row r="987" spans="1:4">
      <c r="A987" s="22">
        <f t="shared" si="15"/>
        <v>37511</v>
      </c>
      <c r="D987" s="16">
        <v>37511</v>
      </c>
    </row>
    <row r="988" spans="1:4">
      <c r="A988" s="22">
        <f t="shared" si="15"/>
        <v>37512</v>
      </c>
      <c r="D988" s="16">
        <v>37512</v>
      </c>
    </row>
    <row r="989" spans="1:4">
      <c r="A989" s="22">
        <f t="shared" si="15"/>
        <v>37513</v>
      </c>
      <c r="D989" s="16">
        <v>37513</v>
      </c>
    </row>
    <row r="990" spans="1:4">
      <c r="A990" s="22">
        <f t="shared" si="15"/>
        <v>37514</v>
      </c>
      <c r="D990" s="16">
        <v>37514</v>
      </c>
    </row>
    <row r="991" spans="1:4">
      <c r="A991" s="22">
        <f t="shared" si="15"/>
        <v>37515</v>
      </c>
      <c r="D991" s="16">
        <v>37515</v>
      </c>
    </row>
    <row r="992" spans="1:4">
      <c r="A992" s="22">
        <f t="shared" si="15"/>
        <v>37516</v>
      </c>
      <c r="D992" s="16">
        <v>37516</v>
      </c>
    </row>
    <row r="993" spans="1:4">
      <c r="A993" s="22">
        <f t="shared" si="15"/>
        <v>37517</v>
      </c>
      <c r="D993" s="16">
        <v>37517</v>
      </c>
    </row>
    <row r="994" spans="1:4">
      <c r="A994" s="22">
        <f t="shared" si="15"/>
        <v>37518</v>
      </c>
      <c r="D994" s="16">
        <v>37518</v>
      </c>
    </row>
    <row r="995" spans="1:4">
      <c r="A995" s="22">
        <f t="shared" si="15"/>
        <v>37519</v>
      </c>
      <c r="D995" s="16">
        <v>37519</v>
      </c>
    </row>
    <row r="996" spans="1:4">
      <c r="A996" s="22">
        <f t="shared" si="15"/>
        <v>37520</v>
      </c>
      <c r="D996" s="16">
        <v>37520</v>
      </c>
    </row>
    <row r="997" spans="1:4">
      <c r="A997" s="22">
        <f t="shared" si="15"/>
        <v>37521</v>
      </c>
      <c r="D997" s="16">
        <v>37521</v>
      </c>
    </row>
    <row r="998" spans="1:4">
      <c r="A998" s="22">
        <f t="shared" si="15"/>
        <v>37522</v>
      </c>
      <c r="D998" s="16">
        <v>37522</v>
      </c>
    </row>
    <row r="999" spans="1:4">
      <c r="A999" s="22">
        <f t="shared" si="15"/>
        <v>37523</v>
      </c>
      <c r="D999" s="16">
        <v>37523</v>
      </c>
    </row>
    <row r="1000" spans="1:4">
      <c r="A1000" s="22">
        <f t="shared" si="15"/>
        <v>37524</v>
      </c>
      <c r="D1000" s="16">
        <v>37524</v>
      </c>
    </row>
    <row r="1001" spans="1:4">
      <c r="A1001" s="22">
        <f t="shared" si="15"/>
        <v>37525</v>
      </c>
      <c r="D1001" s="16">
        <v>37525</v>
      </c>
    </row>
    <row r="1002" spans="1:4">
      <c r="A1002" s="22">
        <f t="shared" si="15"/>
        <v>37526</v>
      </c>
      <c r="D1002" s="16">
        <v>37526</v>
      </c>
    </row>
    <row r="1003" spans="1:4">
      <c r="A1003" s="22">
        <f t="shared" si="15"/>
        <v>37527</v>
      </c>
      <c r="D1003" s="16">
        <v>37527</v>
      </c>
    </row>
    <row r="1004" spans="1:4">
      <c r="A1004" s="22">
        <f t="shared" si="15"/>
        <v>37528</v>
      </c>
      <c r="D1004" s="16">
        <v>37528</v>
      </c>
    </row>
    <row r="1005" spans="1:4">
      <c r="A1005" s="22">
        <f t="shared" si="15"/>
        <v>37529</v>
      </c>
      <c r="D1005" s="16">
        <v>37529</v>
      </c>
    </row>
    <row r="1006" spans="1:4">
      <c r="A1006" s="22">
        <f t="shared" si="15"/>
        <v>37530</v>
      </c>
      <c r="D1006" s="16">
        <v>37530</v>
      </c>
    </row>
    <row r="1007" spans="1:4">
      <c r="A1007" s="22">
        <f t="shared" si="15"/>
        <v>37531</v>
      </c>
      <c r="D1007" s="16">
        <v>37531</v>
      </c>
    </row>
    <row r="1008" spans="1:4">
      <c r="A1008" s="22">
        <f t="shared" si="15"/>
        <v>37532</v>
      </c>
      <c r="D1008" s="16">
        <v>37532</v>
      </c>
    </row>
    <row r="1009" spans="1:4">
      <c r="A1009" s="22">
        <f t="shared" si="15"/>
        <v>37533</v>
      </c>
      <c r="D1009" s="16">
        <v>37533</v>
      </c>
    </row>
    <row r="1010" spans="1:4">
      <c r="A1010" s="22">
        <f t="shared" si="15"/>
        <v>37534</v>
      </c>
      <c r="D1010" s="16">
        <v>37534</v>
      </c>
    </row>
    <row r="1011" spans="1:4">
      <c r="A1011" s="22">
        <f t="shared" si="15"/>
        <v>37535</v>
      </c>
      <c r="D1011" s="16">
        <v>37535</v>
      </c>
    </row>
    <row r="1012" spans="1:4">
      <c r="A1012" s="22">
        <f t="shared" si="15"/>
        <v>37536</v>
      </c>
      <c r="D1012" s="16">
        <v>37536</v>
      </c>
    </row>
    <row r="1013" spans="1:4">
      <c r="A1013" s="22">
        <f t="shared" si="15"/>
        <v>37537</v>
      </c>
      <c r="D1013" s="16">
        <v>37537</v>
      </c>
    </row>
    <row r="1014" spans="1:4">
      <c r="A1014" s="22">
        <f t="shared" si="15"/>
        <v>37538</v>
      </c>
      <c r="D1014" s="16">
        <v>37538</v>
      </c>
    </row>
    <row r="1015" spans="1:4">
      <c r="A1015" s="22">
        <f t="shared" si="15"/>
        <v>37539</v>
      </c>
      <c r="D1015" s="16">
        <v>37539</v>
      </c>
    </row>
    <row r="1016" spans="1:4">
      <c r="A1016" s="22">
        <f t="shared" si="15"/>
        <v>37540</v>
      </c>
      <c r="D1016" s="16">
        <v>37540</v>
      </c>
    </row>
    <row r="1017" spans="1:4">
      <c r="A1017" s="22">
        <f t="shared" si="15"/>
        <v>37541</v>
      </c>
      <c r="D1017" s="16">
        <v>37541</v>
      </c>
    </row>
    <row r="1018" spans="1:4">
      <c r="A1018" s="22">
        <f t="shared" si="15"/>
        <v>37542</v>
      </c>
      <c r="D1018" s="16">
        <v>37542</v>
      </c>
    </row>
    <row r="1019" spans="1:4">
      <c r="A1019" s="22">
        <f t="shared" si="15"/>
        <v>37543</v>
      </c>
      <c r="D1019" s="16">
        <v>37543</v>
      </c>
    </row>
    <row r="1020" spans="1:4">
      <c r="A1020" s="22">
        <f t="shared" si="15"/>
        <v>37544</v>
      </c>
      <c r="D1020" s="16">
        <v>37544</v>
      </c>
    </row>
    <row r="1021" spans="1:4">
      <c r="A1021" s="22">
        <f t="shared" si="15"/>
        <v>37545</v>
      </c>
      <c r="D1021" s="16">
        <v>37545</v>
      </c>
    </row>
    <row r="1022" spans="1:4">
      <c r="A1022" s="22">
        <f t="shared" si="15"/>
        <v>37546</v>
      </c>
      <c r="D1022" s="16">
        <v>37546</v>
      </c>
    </row>
    <row r="1023" spans="1:4">
      <c r="A1023" s="22">
        <f t="shared" si="15"/>
        <v>37547</v>
      </c>
      <c r="D1023" s="16">
        <v>37547</v>
      </c>
    </row>
    <row r="1024" spans="1:4">
      <c r="A1024" s="22">
        <f t="shared" si="15"/>
        <v>37548</v>
      </c>
      <c r="D1024" s="16">
        <v>37548</v>
      </c>
    </row>
    <row r="1025" spans="1:4">
      <c r="A1025" s="22">
        <f t="shared" si="15"/>
        <v>37549</v>
      </c>
      <c r="D1025" s="16">
        <v>37549</v>
      </c>
    </row>
    <row r="1026" spans="1:4">
      <c r="A1026" s="22">
        <f t="shared" ref="A1026:A1089" si="16">D1026</f>
        <v>37550</v>
      </c>
      <c r="D1026" s="16">
        <v>37550</v>
      </c>
    </row>
    <row r="1027" spans="1:4">
      <c r="A1027" s="22">
        <f t="shared" si="16"/>
        <v>37551</v>
      </c>
      <c r="D1027" s="16">
        <v>37551</v>
      </c>
    </row>
    <row r="1028" spans="1:4">
      <c r="A1028" s="22">
        <f t="shared" si="16"/>
        <v>37552</v>
      </c>
      <c r="D1028" s="16">
        <v>37552</v>
      </c>
    </row>
    <row r="1029" spans="1:4">
      <c r="A1029" s="22">
        <f t="shared" si="16"/>
        <v>37553</v>
      </c>
      <c r="D1029" s="16">
        <v>37553</v>
      </c>
    </row>
    <row r="1030" spans="1:4">
      <c r="A1030" s="22">
        <f t="shared" si="16"/>
        <v>37554</v>
      </c>
      <c r="D1030" s="16">
        <v>37554</v>
      </c>
    </row>
    <row r="1031" spans="1:4">
      <c r="A1031" s="22">
        <f t="shared" si="16"/>
        <v>37555</v>
      </c>
      <c r="D1031" s="16">
        <v>37555</v>
      </c>
    </row>
    <row r="1032" spans="1:4">
      <c r="A1032" s="22">
        <f t="shared" si="16"/>
        <v>37556</v>
      </c>
      <c r="D1032" s="16">
        <v>37556</v>
      </c>
    </row>
    <row r="1033" spans="1:4">
      <c r="A1033" s="22">
        <f t="shared" si="16"/>
        <v>37557</v>
      </c>
      <c r="D1033" s="16">
        <v>37557</v>
      </c>
    </row>
    <row r="1034" spans="1:4">
      <c r="A1034" s="22">
        <f t="shared" si="16"/>
        <v>37558</v>
      </c>
      <c r="D1034" s="16">
        <v>37558</v>
      </c>
    </row>
    <row r="1035" spans="1:4">
      <c r="A1035" s="22">
        <f t="shared" si="16"/>
        <v>37559</v>
      </c>
      <c r="D1035" s="16">
        <v>37559</v>
      </c>
    </row>
    <row r="1036" spans="1:4">
      <c r="A1036" s="22">
        <f t="shared" si="16"/>
        <v>37560</v>
      </c>
      <c r="D1036" s="16">
        <v>37560</v>
      </c>
    </row>
    <row r="1037" spans="1:4">
      <c r="A1037" s="22">
        <f t="shared" si="16"/>
        <v>37561</v>
      </c>
      <c r="D1037" s="16">
        <v>37561</v>
      </c>
    </row>
    <row r="1038" spans="1:4">
      <c r="A1038" s="22">
        <f t="shared" si="16"/>
        <v>37562</v>
      </c>
      <c r="D1038" s="16">
        <v>37562</v>
      </c>
    </row>
    <row r="1039" spans="1:4">
      <c r="A1039" s="22">
        <f t="shared" si="16"/>
        <v>37563</v>
      </c>
      <c r="D1039" s="16">
        <v>37563</v>
      </c>
    </row>
    <row r="1040" spans="1:4">
      <c r="A1040" s="22">
        <f t="shared" si="16"/>
        <v>37564</v>
      </c>
      <c r="D1040" s="16">
        <v>37564</v>
      </c>
    </row>
    <row r="1041" spans="1:4">
      <c r="A1041" s="22">
        <f t="shared" si="16"/>
        <v>37565</v>
      </c>
      <c r="D1041" s="16">
        <v>37565</v>
      </c>
    </row>
    <row r="1042" spans="1:4">
      <c r="A1042" s="22">
        <f t="shared" si="16"/>
        <v>37566</v>
      </c>
      <c r="D1042" s="16">
        <v>37566</v>
      </c>
    </row>
    <row r="1043" spans="1:4">
      <c r="A1043" s="22">
        <f t="shared" si="16"/>
        <v>37567</v>
      </c>
      <c r="D1043" s="16">
        <v>37567</v>
      </c>
    </row>
    <row r="1044" spans="1:4">
      <c r="A1044" s="22">
        <f t="shared" si="16"/>
        <v>37568</v>
      </c>
      <c r="D1044" s="16">
        <v>37568</v>
      </c>
    </row>
    <row r="1045" spans="1:4">
      <c r="A1045" s="22">
        <f t="shared" si="16"/>
        <v>37569</v>
      </c>
      <c r="D1045" s="16">
        <v>37569</v>
      </c>
    </row>
    <row r="1046" spans="1:4">
      <c r="A1046" s="22">
        <f t="shared" si="16"/>
        <v>37570</v>
      </c>
      <c r="D1046" s="16">
        <v>37570</v>
      </c>
    </row>
    <row r="1047" spans="1:4">
      <c r="A1047" s="22">
        <f t="shared" si="16"/>
        <v>37571</v>
      </c>
      <c r="D1047" s="16">
        <v>37571</v>
      </c>
    </row>
    <row r="1048" spans="1:4">
      <c r="A1048" s="22">
        <f t="shared" si="16"/>
        <v>37572</v>
      </c>
      <c r="D1048" s="16">
        <v>37572</v>
      </c>
    </row>
    <row r="1049" spans="1:4">
      <c r="A1049" s="22">
        <f t="shared" si="16"/>
        <v>37573</v>
      </c>
      <c r="D1049" s="16">
        <v>37573</v>
      </c>
    </row>
    <row r="1050" spans="1:4">
      <c r="A1050" s="22">
        <f t="shared" si="16"/>
        <v>37574</v>
      </c>
      <c r="D1050" s="16">
        <v>37574</v>
      </c>
    </row>
    <row r="1051" spans="1:4">
      <c r="A1051" s="22">
        <f t="shared" si="16"/>
        <v>37575</v>
      </c>
      <c r="D1051" s="16">
        <v>37575</v>
      </c>
    </row>
    <row r="1052" spans="1:4">
      <c r="A1052" s="22">
        <f t="shared" si="16"/>
        <v>37576</v>
      </c>
      <c r="D1052" s="16">
        <v>37576</v>
      </c>
    </row>
    <row r="1053" spans="1:4">
      <c r="A1053" s="22">
        <f t="shared" si="16"/>
        <v>37577</v>
      </c>
      <c r="D1053" s="16">
        <v>37577</v>
      </c>
    </row>
    <row r="1054" spans="1:4">
      <c r="A1054" s="22">
        <f t="shared" si="16"/>
        <v>37578</v>
      </c>
      <c r="D1054" s="16">
        <v>37578</v>
      </c>
    </row>
    <row r="1055" spans="1:4">
      <c r="A1055" s="22">
        <f t="shared" si="16"/>
        <v>37579</v>
      </c>
      <c r="D1055" s="16">
        <v>37579</v>
      </c>
    </row>
    <row r="1056" spans="1:4">
      <c r="A1056" s="22">
        <f t="shared" si="16"/>
        <v>37580</v>
      </c>
      <c r="D1056" s="16">
        <v>37580</v>
      </c>
    </row>
    <row r="1057" spans="1:4">
      <c r="A1057" s="22">
        <f t="shared" si="16"/>
        <v>37581</v>
      </c>
      <c r="D1057" s="16">
        <v>37581</v>
      </c>
    </row>
    <row r="1058" spans="1:4">
      <c r="A1058" s="22">
        <f t="shared" si="16"/>
        <v>37582</v>
      </c>
      <c r="D1058" s="16">
        <v>37582</v>
      </c>
    </row>
    <row r="1059" spans="1:4">
      <c r="A1059" s="22">
        <f t="shared" si="16"/>
        <v>37583</v>
      </c>
      <c r="D1059" s="16">
        <v>37583</v>
      </c>
    </row>
    <row r="1060" spans="1:4">
      <c r="A1060" s="22">
        <f t="shared" si="16"/>
        <v>37584</v>
      </c>
      <c r="D1060" s="16">
        <v>37584</v>
      </c>
    </row>
    <row r="1061" spans="1:4">
      <c r="A1061" s="22">
        <f t="shared" si="16"/>
        <v>37585</v>
      </c>
      <c r="D1061" s="16">
        <v>37585</v>
      </c>
    </row>
    <row r="1062" spans="1:4">
      <c r="A1062" s="22">
        <f t="shared" si="16"/>
        <v>37586</v>
      </c>
      <c r="D1062" s="16">
        <v>37586</v>
      </c>
    </row>
    <row r="1063" spans="1:4">
      <c r="A1063" s="22">
        <f t="shared" si="16"/>
        <v>37587</v>
      </c>
      <c r="D1063" s="16">
        <v>37587</v>
      </c>
    </row>
    <row r="1064" spans="1:4">
      <c r="A1064" s="22">
        <f t="shared" si="16"/>
        <v>37588</v>
      </c>
      <c r="D1064" s="16">
        <v>37588</v>
      </c>
    </row>
    <row r="1065" spans="1:4">
      <c r="A1065" s="22">
        <f t="shared" si="16"/>
        <v>37589</v>
      </c>
      <c r="D1065" s="16">
        <v>37589</v>
      </c>
    </row>
    <row r="1066" spans="1:4">
      <c r="A1066" s="22">
        <f t="shared" si="16"/>
        <v>37590</v>
      </c>
      <c r="D1066" s="16">
        <v>37590</v>
      </c>
    </row>
    <row r="1067" spans="1:4">
      <c r="A1067" s="22">
        <f t="shared" si="16"/>
        <v>37591</v>
      </c>
      <c r="D1067" s="16">
        <v>37591</v>
      </c>
    </row>
    <row r="1068" spans="1:4">
      <c r="A1068" s="22">
        <f t="shared" si="16"/>
        <v>37592</v>
      </c>
      <c r="D1068" s="16">
        <v>37592</v>
      </c>
    </row>
    <row r="1069" spans="1:4">
      <c r="A1069" s="22">
        <f t="shared" si="16"/>
        <v>37593</v>
      </c>
      <c r="D1069" s="16">
        <v>37593</v>
      </c>
    </row>
    <row r="1070" spans="1:4">
      <c r="A1070" s="22">
        <f t="shared" si="16"/>
        <v>37594</v>
      </c>
      <c r="D1070" s="16">
        <v>37594</v>
      </c>
    </row>
    <row r="1071" spans="1:4">
      <c r="A1071" s="22">
        <f t="shared" si="16"/>
        <v>37595</v>
      </c>
      <c r="D1071" s="16">
        <v>37595</v>
      </c>
    </row>
    <row r="1072" spans="1:4">
      <c r="A1072" s="22">
        <f t="shared" si="16"/>
        <v>37596</v>
      </c>
      <c r="D1072" s="16">
        <v>37596</v>
      </c>
    </row>
    <row r="1073" spans="1:4">
      <c r="A1073" s="22">
        <f t="shared" si="16"/>
        <v>37597</v>
      </c>
      <c r="D1073" s="16">
        <v>37597</v>
      </c>
    </row>
    <row r="1074" spans="1:4">
      <c r="A1074" s="22">
        <f t="shared" si="16"/>
        <v>37598</v>
      </c>
      <c r="D1074" s="16">
        <v>37598</v>
      </c>
    </row>
    <row r="1075" spans="1:4">
      <c r="A1075" s="22">
        <f t="shared" si="16"/>
        <v>37599</v>
      </c>
      <c r="D1075" s="16">
        <v>37599</v>
      </c>
    </row>
    <row r="1076" spans="1:4">
      <c r="A1076" s="22">
        <f t="shared" si="16"/>
        <v>37600</v>
      </c>
      <c r="D1076" s="16">
        <v>37600</v>
      </c>
    </row>
    <row r="1077" spans="1:4">
      <c r="A1077" s="22">
        <f t="shared" si="16"/>
        <v>37601</v>
      </c>
      <c r="D1077" s="16">
        <v>37601</v>
      </c>
    </row>
    <row r="1078" spans="1:4">
      <c r="A1078" s="22">
        <f t="shared" si="16"/>
        <v>37602</v>
      </c>
      <c r="D1078" s="16">
        <v>37602</v>
      </c>
    </row>
    <row r="1079" spans="1:4">
      <c r="A1079" s="22">
        <f t="shared" si="16"/>
        <v>37603</v>
      </c>
      <c r="D1079" s="16">
        <v>37603</v>
      </c>
    </row>
    <row r="1080" spans="1:4">
      <c r="A1080" s="22">
        <f t="shared" si="16"/>
        <v>37604</v>
      </c>
      <c r="D1080" s="16">
        <v>37604</v>
      </c>
    </row>
    <row r="1081" spans="1:4">
      <c r="A1081" s="22">
        <f t="shared" si="16"/>
        <v>37605</v>
      </c>
      <c r="D1081" s="16">
        <v>37605</v>
      </c>
    </row>
    <row r="1082" spans="1:4">
      <c r="A1082" s="22">
        <f t="shared" si="16"/>
        <v>37606</v>
      </c>
      <c r="D1082" s="16">
        <v>37606</v>
      </c>
    </row>
    <row r="1083" spans="1:4">
      <c r="A1083" s="22">
        <f t="shared" si="16"/>
        <v>37607</v>
      </c>
      <c r="D1083" s="16">
        <v>37607</v>
      </c>
    </row>
    <row r="1084" spans="1:4">
      <c r="A1084" s="22">
        <f t="shared" si="16"/>
        <v>37608</v>
      </c>
      <c r="D1084" s="16">
        <v>37608</v>
      </c>
    </row>
    <row r="1085" spans="1:4">
      <c r="A1085" s="22">
        <f t="shared" si="16"/>
        <v>37609</v>
      </c>
      <c r="D1085" s="16">
        <v>37609</v>
      </c>
    </row>
    <row r="1086" spans="1:4">
      <c r="A1086" s="22">
        <f t="shared" si="16"/>
        <v>37610</v>
      </c>
      <c r="D1086" s="16">
        <v>37610</v>
      </c>
    </row>
    <row r="1087" spans="1:4">
      <c r="A1087" s="22">
        <f t="shared" si="16"/>
        <v>37611</v>
      </c>
      <c r="D1087" s="16">
        <v>37611</v>
      </c>
    </row>
    <row r="1088" spans="1:4">
      <c r="A1088" s="22">
        <f t="shared" si="16"/>
        <v>37612</v>
      </c>
      <c r="D1088" s="16">
        <v>37612</v>
      </c>
    </row>
    <row r="1089" spans="1:4">
      <c r="A1089" s="22">
        <f t="shared" si="16"/>
        <v>37613</v>
      </c>
      <c r="D1089" s="16">
        <v>37613</v>
      </c>
    </row>
    <row r="1090" spans="1:4">
      <c r="A1090" s="22">
        <f t="shared" ref="A1090:A1153" si="17">D1090</f>
        <v>37614</v>
      </c>
      <c r="D1090" s="16">
        <v>37614</v>
      </c>
    </row>
    <row r="1091" spans="1:4">
      <c r="A1091" s="22">
        <f t="shared" si="17"/>
        <v>37615</v>
      </c>
      <c r="D1091" s="16">
        <v>37615</v>
      </c>
    </row>
    <row r="1092" spans="1:4">
      <c r="A1092" s="22">
        <f t="shared" si="17"/>
        <v>37616</v>
      </c>
      <c r="D1092" s="16">
        <v>37616</v>
      </c>
    </row>
    <row r="1093" spans="1:4">
      <c r="A1093" s="22">
        <f t="shared" si="17"/>
        <v>37617</v>
      </c>
      <c r="D1093" s="16">
        <v>37617</v>
      </c>
    </row>
    <row r="1094" spans="1:4">
      <c r="A1094" s="22">
        <f t="shared" si="17"/>
        <v>37618</v>
      </c>
      <c r="D1094" s="16">
        <v>37618</v>
      </c>
    </row>
    <row r="1095" spans="1:4">
      <c r="A1095" s="22">
        <f t="shared" si="17"/>
        <v>37619</v>
      </c>
      <c r="D1095" s="16">
        <v>37619</v>
      </c>
    </row>
    <row r="1096" spans="1:4">
      <c r="A1096" s="22">
        <f t="shared" si="17"/>
        <v>37620</v>
      </c>
      <c r="D1096" s="16">
        <v>37620</v>
      </c>
    </row>
    <row r="1097" spans="1:4">
      <c r="A1097" s="22">
        <f t="shared" si="17"/>
        <v>37621</v>
      </c>
      <c r="D1097" s="16">
        <v>37621</v>
      </c>
    </row>
    <row r="1098" spans="1:4">
      <c r="A1098" s="22">
        <f t="shared" si="17"/>
        <v>37622</v>
      </c>
      <c r="D1098" s="16">
        <v>37622</v>
      </c>
    </row>
    <row r="1099" spans="1:4">
      <c r="A1099" s="22">
        <f t="shared" si="17"/>
        <v>37623</v>
      </c>
      <c r="D1099" s="16">
        <v>37623</v>
      </c>
    </row>
    <row r="1100" spans="1:4">
      <c r="A1100" s="22">
        <f t="shared" si="17"/>
        <v>37624</v>
      </c>
      <c r="D1100" s="16">
        <v>37624</v>
      </c>
    </row>
    <row r="1101" spans="1:4">
      <c r="A1101" s="22">
        <f t="shared" si="17"/>
        <v>37625</v>
      </c>
      <c r="D1101" s="16">
        <v>37625</v>
      </c>
    </row>
    <row r="1102" spans="1:4">
      <c r="A1102" s="22">
        <f t="shared" si="17"/>
        <v>37626</v>
      </c>
      <c r="D1102" s="16">
        <v>37626</v>
      </c>
    </row>
    <row r="1103" spans="1:4">
      <c r="A1103" s="22">
        <f t="shared" si="17"/>
        <v>37627</v>
      </c>
      <c r="D1103" s="16">
        <v>37627</v>
      </c>
    </row>
    <row r="1104" spans="1:4">
      <c r="A1104" s="22">
        <f t="shared" si="17"/>
        <v>37628</v>
      </c>
      <c r="D1104" s="16">
        <v>37628</v>
      </c>
    </row>
    <row r="1105" spans="1:4">
      <c r="A1105" s="22">
        <f t="shared" si="17"/>
        <v>37629</v>
      </c>
      <c r="D1105" s="16">
        <v>37629</v>
      </c>
    </row>
    <row r="1106" spans="1:4">
      <c r="A1106" s="22">
        <f t="shared" si="17"/>
        <v>37630</v>
      </c>
      <c r="D1106" s="16">
        <v>37630</v>
      </c>
    </row>
    <row r="1107" spans="1:4">
      <c r="A1107" s="22">
        <f t="shared" si="17"/>
        <v>37631</v>
      </c>
      <c r="D1107" s="16">
        <v>37631</v>
      </c>
    </row>
    <row r="1108" spans="1:4">
      <c r="A1108" s="22">
        <f t="shared" si="17"/>
        <v>37632</v>
      </c>
      <c r="D1108" s="16">
        <v>37632</v>
      </c>
    </row>
    <row r="1109" spans="1:4">
      <c r="A1109" s="22">
        <f t="shared" si="17"/>
        <v>37633</v>
      </c>
      <c r="D1109" s="16">
        <v>37633</v>
      </c>
    </row>
    <row r="1110" spans="1:4">
      <c r="A1110" s="22">
        <f t="shared" si="17"/>
        <v>37634</v>
      </c>
      <c r="D1110" s="16">
        <v>37634</v>
      </c>
    </row>
    <row r="1111" spans="1:4">
      <c r="A1111" s="22">
        <f t="shared" si="17"/>
        <v>37635</v>
      </c>
      <c r="D1111" s="16">
        <v>37635</v>
      </c>
    </row>
    <row r="1112" spans="1:4">
      <c r="A1112" s="22">
        <f t="shared" si="17"/>
        <v>37636</v>
      </c>
      <c r="D1112" s="16">
        <v>37636</v>
      </c>
    </row>
    <row r="1113" spans="1:4">
      <c r="A1113" s="22">
        <f t="shared" si="17"/>
        <v>37637</v>
      </c>
      <c r="D1113" s="16">
        <v>37637</v>
      </c>
    </row>
    <row r="1114" spans="1:4">
      <c r="A1114" s="22">
        <f t="shared" si="17"/>
        <v>37638</v>
      </c>
      <c r="D1114" s="16">
        <v>37638</v>
      </c>
    </row>
    <row r="1115" spans="1:4">
      <c r="A1115" s="22">
        <f t="shared" si="17"/>
        <v>37639</v>
      </c>
      <c r="D1115" s="16">
        <v>37639</v>
      </c>
    </row>
    <row r="1116" spans="1:4">
      <c r="A1116" s="22">
        <f t="shared" si="17"/>
        <v>37640</v>
      </c>
      <c r="D1116" s="16">
        <v>37640</v>
      </c>
    </row>
    <row r="1117" spans="1:4">
      <c r="A1117" s="22">
        <f t="shared" si="17"/>
        <v>37641</v>
      </c>
      <c r="D1117" s="16">
        <v>37641</v>
      </c>
    </row>
    <row r="1118" spans="1:4">
      <c r="A1118" s="22">
        <f t="shared" si="17"/>
        <v>37642</v>
      </c>
      <c r="D1118" s="16">
        <v>37642</v>
      </c>
    </row>
    <row r="1119" spans="1:4">
      <c r="A1119" s="22">
        <f t="shared" si="17"/>
        <v>37643</v>
      </c>
      <c r="D1119" s="16">
        <v>37643</v>
      </c>
    </row>
    <row r="1120" spans="1:4">
      <c r="A1120" s="22">
        <f t="shared" si="17"/>
        <v>37644</v>
      </c>
      <c r="D1120" s="16">
        <v>37644</v>
      </c>
    </row>
    <row r="1121" spans="1:4">
      <c r="A1121" s="22">
        <f t="shared" si="17"/>
        <v>37645</v>
      </c>
      <c r="D1121" s="16">
        <v>37645</v>
      </c>
    </row>
    <row r="1122" spans="1:4">
      <c r="A1122" s="22">
        <f t="shared" si="17"/>
        <v>37646</v>
      </c>
      <c r="D1122" s="16">
        <v>37646</v>
      </c>
    </row>
    <row r="1123" spans="1:4">
      <c r="A1123" s="22">
        <f t="shared" si="17"/>
        <v>37647</v>
      </c>
      <c r="D1123" s="16">
        <v>37647</v>
      </c>
    </row>
    <row r="1124" spans="1:4">
      <c r="A1124" s="22">
        <f t="shared" si="17"/>
        <v>37648</v>
      </c>
      <c r="D1124" s="16">
        <v>37648</v>
      </c>
    </row>
    <row r="1125" spans="1:4">
      <c r="A1125" s="22">
        <f t="shared" si="17"/>
        <v>37649</v>
      </c>
      <c r="D1125" s="16">
        <v>37649</v>
      </c>
    </row>
    <row r="1126" spans="1:4">
      <c r="A1126" s="22">
        <f t="shared" si="17"/>
        <v>37650</v>
      </c>
      <c r="D1126" s="16">
        <v>37650</v>
      </c>
    </row>
    <row r="1127" spans="1:4">
      <c r="A1127" s="22">
        <f t="shared" si="17"/>
        <v>37651</v>
      </c>
      <c r="D1127" s="16">
        <v>37651</v>
      </c>
    </row>
    <row r="1128" spans="1:4">
      <c r="A1128" s="22">
        <f t="shared" si="17"/>
        <v>37652</v>
      </c>
      <c r="D1128" s="16">
        <v>37652</v>
      </c>
    </row>
    <row r="1129" spans="1:4">
      <c r="A1129" s="22">
        <f t="shared" si="17"/>
        <v>37653</v>
      </c>
      <c r="D1129" s="16">
        <v>37653</v>
      </c>
    </row>
    <row r="1130" spans="1:4">
      <c r="A1130" s="22">
        <f t="shared" si="17"/>
        <v>37654</v>
      </c>
      <c r="D1130" s="16">
        <v>37654</v>
      </c>
    </row>
    <row r="1131" spans="1:4">
      <c r="A1131" s="22">
        <f t="shared" si="17"/>
        <v>37655</v>
      </c>
      <c r="D1131" s="16">
        <v>37655</v>
      </c>
    </row>
    <row r="1132" spans="1:4">
      <c r="A1132" s="22">
        <f t="shared" si="17"/>
        <v>37656</v>
      </c>
      <c r="D1132" s="16">
        <v>37656</v>
      </c>
    </row>
    <row r="1133" spans="1:4">
      <c r="A1133" s="22">
        <f t="shared" si="17"/>
        <v>37657</v>
      </c>
      <c r="D1133" s="16">
        <v>37657</v>
      </c>
    </row>
    <row r="1134" spans="1:4">
      <c r="A1134" s="22">
        <f t="shared" si="17"/>
        <v>37658</v>
      </c>
      <c r="D1134" s="16">
        <v>37658</v>
      </c>
    </row>
    <row r="1135" spans="1:4">
      <c r="A1135" s="22">
        <f t="shared" si="17"/>
        <v>37659</v>
      </c>
      <c r="D1135" s="16">
        <v>37659</v>
      </c>
    </row>
    <row r="1136" spans="1:4">
      <c r="A1136" s="22">
        <f t="shared" si="17"/>
        <v>37660</v>
      </c>
      <c r="D1136" s="16">
        <v>37660</v>
      </c>
    </row>
    <row r="1137" spans="1:4">
      <c r="A1137" s="22">
        <f t="shared" si="17"/>
        <v>37661</v>
      </c>
      <c r="D1137" s="16">
        <v>37661</v>
      </c>
    </row>
    <row r="1138" spans="1:4">
      <c r="A1138" s="22">
        <f t="shared" si="17"/>
        <v>37662</v>
      </c>
      <c r="D1138" s="16">
        <v>37662</v>
      </c>
    </row>
    <row r="1139" spans="1:4">
      <c r="A1139" s="22">
        <f t="shared" si="17"/>
        <v>37663</v>
      </c>
      <c r="D1139" s="16">
        <v>37663</v>
      </c>
    </row>
    <row r="1140" spans="1:4">
      <c r="A1140" s="22">
        <f t="shared" si="17"/>
        <v>37664</v>
      </c>
      <c r="D1140" s="16">
        <v>37664</v>
      </c>
    </row>
    <row r="1141" spans="1:4">
      <c r="A1141" s="22">
        <f t="shared" si="17"/>
        <v>37665</v>
      </c>
      <c r="D1141" s="16">
        <v>37665</v>
      </c>
    </row>
    <row r="1142" spans="1:4">
      <c r="A1142" s="22">
        <f t="shared" si="17"/>
        <v>37666</v>
      </c>
      <c r="D1142" s="16">
        <v>37666</v>
      </c>
    </row>
    <row r="1143" spans="1:4">
      <c r="A1143" s="22">
        <f t="shared" si="17"/>
        <v>37667</v>
      </c>
      <c r="D1143" s="16">
        <v>37667</v>
      </c>
    </row>
    <row r="1144" spans="1:4">
      <c r="A1144" s="22">
        <f t="shared" si="17"/>
        <v>37668</v>
      </c>
      <c r="D1144" s="16">
        <v>37668</v>
      </c>
    </row>
    <row r="1145" spans="1:4">
      <c r="A1145" s="22">
        <f t="shared" si="17"/>
        <v>37669</v>
      </c>
      <c r="D1145" s="16">
        <v>37669</v>
      </c>
    </row>
    <row r="1146" spans="1:4">
      <c r="A1146" s="22">
        <f t="shared" si="17"/>
        <v>37670</v>
      </c>
      <c r="D1146" s="16">
        <v>37670</v>
      </c>
    </row>
    <row r="1147" spans="1:4">
      <c r="A1147" s="22">
        <f t="shared" si="17"/>
        <v>37671</v>
      </c>
      <c r="D1147" s="16">
        <v>37671</v>
      </c>
    </row>
    <row r="1148" spans="1:4">
      <c r="A1148" s="22">
        <f t="shared" si="17"/>
        <v>37672</v>
      </c>
      <c r="D1148" s="16">
        <v>37672</v>
      </c>
    </row>
    <row r="1149" spans="1:4">
      <c r="A1149" s="22">
        <f t="shared" si="17"/>
        <v>37673</v>
      </c>
      <c r="D1149" s="16">
        <v>37673</v>
      </c>
    </row>
    <row r="1150" spans="1:4">
      <c r="A1150" s="22">
        <f t="shared" si="17"/>
        <v>37674</v>
      </c>
      <c r="D1150" s="16">
        <v>37674</v>
      </c>
    </row>
    <row r="1151" spans="1:4">
      <c r="A1151" s="22">
        <f t="shared" si="17"/>
        <v>37675</v>
      </c>
      <c r="D1151" s="16">
        <v>37675</v>
      </c>
    </row>
    <row r="1152" spans="1:4">
      <c r="A1152" s="22">
        <f t="shared" si="17"/>
        <v>37676</v>
      </c>
      <c r="D1152" s="16">
        <v>37676</v>
      </c>
    </row>
    <row r="1153" spans="1:4">
      <c r="A1153" s="22">
        <f t="shared" si="17"/>
        <v>37677</v>
      </c>
      <c r="D1153" s="16">
        <v>37677</v>
      </c>
    </row>
    <row r="1154" spans="1:4">
      <c r="A1154" s="22">
        <f t="shared" ref="A1154:A1217" si="18">D1154</f>
        <v>37678</v>
      </c>
      <c r="D1154" s="16">
        <v>37678</v>
      </c>
    </row>
    <row r="1155" spans="1:4">
      <c r="A1155" s="22">
        <f t="shared" si="18"/>
        <v>37679</v>
      </c>
      <c r="D1155" s="16">
        <v>37679</v>
      </c>
    </row>
    <row r="1156" spans="1:4">
      <c r="A1156" s="22">
        <f t="shared" si="18"/>
        <v>37680</v>
      </c>
      <c r="D1156" s="16">
        <v>37680</v>
      </c>
    </row>
    <row r="1157" spans="1:4">
      <c r="A1157" s="22">
        <f t="shared" si="18"/>
        <v>37681</v>
      </c>
      <c r="D1157" s="16">
        <v>37681</v>
      </c>
    </row>
    <row r="1158" spans="1:4">
      <c r="A1158" s="22">
        <f t="shared" si="18"/>
        <v>37682</v>
      </c>
      <c r="D1158" s="16">
        <v>37682</v>
      </c>
    </row>
    <row r="1159" spans="1:4">
      <c r="A1159" s="22">
        <f t="shared" si="18"/>
        <v>37683</v>
      </c>
      <c r="D1159" s="16">
        <v>37683</v>
      </c>
    </row>
    <row r="1160" spans="1:4">
      <c r="A1160" s="22">
        <f t="shared" si="18"/>
        <v>37684</v>
      </c>
      <c r="D1160" s="16">
        <v>37684</v>
      </c>
    </row>
    <row r="1161" spans="1:4">
      <c r="A1161" s="22">
        <f t="shared" si="18"/>
        <v>37685</v>
      </c>
      <c r="D1161" s="16">
        <v>37685</v>
      </c>
    </row>
    <row r="1162" spans="1:4">
      <c r="A1162" s="22">
        <f t="shared" si="18"/>
        <v>37686</v>
      </c>
      <c r="D1162" s="16">
        <v>37686</v>
      </c>
    </row>
    <row r="1163" spans="1:4">
      <c r="A1163" s="22">
        <f t="shared" si="18"/>
        <v>37687</v>
      </c>
      <c r="D1163" s="16">
        <v>37687</v>
      </c>
    </row>
    <row r="1164" spans="1:4">
      <c r="A1164" s="22">
        <f t="shared" si="18"/>
        <v>37688</v>
      </c>
      <c r="D1164" s="16">
        <v>37688</v>
      </c>
    </row>
    <row r="1165" spans="1:4">
      <c r="A1165" s="22">
        <f t="shared" si="18"/>
        <v>37689</v>
      </c>
      <c r="D1165" s="16">
        <v>37689</v>
      </c>
    </row>
    <row r="1166" spans="1:4">
      <c r="A1166" s="22">
        <f t="shared" si="18"/>
        <v>37690</v>
      </c>
      <c r="D1166" s="16">
        <v>37690</v>
      </c>
    </row>
    <row r="1167" spans="1:4">
      <c r="A1167" s="22">
        <f t="shared" si="18"/>
        <v>37691</v>
      </c>
      <c r="D1167" s="16">
        <v>37691</v>
      </c>
    </row>
    <row r="1168" spans="1:4">
      <c r="A1168" s="22">
        <f t="shared" si="18"/>
        <v>37692</v>
      </c>
      <c r="D1168" s="16">
        <v>37692</v>
      </c>
    </row>
    <row r="1169" spans="1:4">
      <c r="A1169" s="22">
        <f t="shared" si="18"/>
        <v>37693</v>
      </c>
      <c r="D1169" s="16">
        <v>37693</v>
      </c>
    </row>
    <row r="1170" spans="1:4">
      <c r="A1170" s="22">
        <f t="shared" si="18"/>
        <v>37694</v>
      </c>
      <c r="D1170" s="16">
        <v>37694</v>
      </c>
    </row>
    <row r="1171" spans="1:4">
      <c r="A1171" s="22">
        <f t="shared" si="18"/>
        <v>37695</v>
      </c>
      <c r="D1171" s="16">
        <v>37695</v>
      </c>
    </row>
    <row r="1172" spans="1:4">
      <c r="A1172" s="22">
        <f t="shared" si="18"/>
        <v>37696</v>
      </c>
      <c r="D1172" s="16">
        <v>37696</v>
      </c>
    </row>
    <row r="1173" spans="1:4">
      <c r="A1173" s="22">
        <f t="shared" si="18"/>
        <v>37697</v>
      </c>
      <c r="D1173" s="16">
        <v>37697</v>
      </c>
    </row>
    <row r="1174" spans="1:4">
      <c r="A1174" s="22">
        <f t="shared" si="18"/>
        <v>37698</v>
      </c>
      <c r="D1174" s="16">
        <v>37698</v>
      </c>
    </row>
    <row r="1175" spans="1:4">
      <c r="A1175" s="22">
        <f t="shared" si="18"/>
        <v>37699</v>
      </c>
      <c r="D1175" s="16">
        <v>37699</v>
      </c>
    </row>
    <row r="1176" spans="1:4">
      <c r="A1176" s="22">
        <f t="shared" si="18"/>
        <v>37700</v>
      </c>
      <c r="D1176" s="16">
        <v>37700</v>
      </c>
    </row>
    <row r="1177" spans="1:4">
      <c r="A1177" s="22">
        <f t="shared" si="18"/>
        <v>37701</v>
      </c>
      <c r="D1177" s="16">
        <v>37701</v>
      </c>
    </row>
    <row r="1178" spans="1:4">
      <c r="A1178" s="22">
        <f t="shared" si="18"/>
        <v>37702</v>
      </c>
      <c r="D1178" s="16">
        <v>37702</v>
      </c>
    </row>
    <row r="1179" spans="1:4">
      <c r="A1179" s="22">
        <f t="shared" si="18"/>
        <v>37703</v>
      </c>
      <c r="D1179" s="16">
        <v>37703</v>
      </c>
    </row>
    <row r="1180" spans="1:4">
      <c r="A1180" s="22">
        <f t="shared" si="18"/>
        <v>37704</v>
      </c>
      <c r="D1180" s="16">
        <v>37704</v>
      </c>
    </row>
    <row r="1181" spans="1:4">
      <c r="A1181" s="22">
        <f t="shared" si="18"/>
        <v>37705</v>
      </c>
      <c r="D1181" s="16">
        <v>37705</v>
      </c>
    </row>
    <row r="1182" spans="1:4">
      <c r="A1182" s="22">
        <f t="shared" si="18"/>
        <v>37706</v>
      </c>
      <c r="D1182" s="16">
        <v>37706</v>
      </c>
    </row>
    <row r="1183" spans="1:4">
      <c r="A1183" s="22">
        <f t="shared" si="18"/>
        <v>37707</v>
      </c>
      <c r="D1183" s="16">
        <v>37707</v>
      </c>
    </row>
    <row r="1184" spans="1:4">
      <c r="A1184" s="22">
        <f t="shared" si="18"/>
        <v>37708</v>
      </c>
      <c r="D1184" s="16">
        <v>37708</v>
      </c>
    </row>
    <row r="1185" spans="1:4">
      <c r="A1185" s="22">
        <f t="shared" si="18"/>
        <v>37709</v>
      </c>
      <c r="D1185" s="16">
        <v>37709</v>
      </c>
    </row>
    <row r="1186" spans="1:4">
      <c r="A1186" s="22">
        <f t="shared" si="18"/>
        <v>37710</v>
      </c>
      <c r="D1186" s="16">
        <v>37710</v>
      </c>
    </row>
    <row r="1187" spans="1:4">
      <c r="A1187" s="22">
        <f t="shared" si="18"/>
        <v>37711</v>
      </c>
      <c r="D1187" s="16">
        <v>37711</v>
      </c>
    </row>
    <row r="1188" spans="1:4">
      <c r="A1188" s="22">
        <f t="shared" si="18"/>
        <v>37712</v>
      </c>
      <c r="D1188" s="16">
        <v>37712</v>
      </c>
    </row>
    <row r="1189" spans="1:4">
      <c r="A1189" s="22">
        <f t="shared" si="18"/>
        <v>37713</v>
      </c>
      <c r="D1189" s="16">
        <v>37713</v>
      </c>
    </row>
    <row r="1190" spans="1:4">
      <c r="A1190" s="22">
        <f t="shared" si="18"/>
        <v>37714</v>
      </c>
      <c r="D1190" s="16">
        <v>37714</v>
      </c>
    </row>
    <row r="1191" spans="1:4">
      <c r="A1191" s="22">
        <f t="shared" si="18"/>
        <v>37715</v>
      </c>
      <c r="D1191" s="16">
        <v>37715</v>
      </c>
    </row>
    <row r="1192" spans="1:4">
      <c r="A1192" s="22">
        <f t="shared" si="18"/>
        <v>37716</v>
      </c>
      <c r="D1192" s="16">
        <v>37716</v>
      </c>
    </row>
    <row r="1193" spans="1:4">
      <c r="A1193" s="22">
        <f t="shared" si="18"/>
        <v>37717</v>
      </c>
      <c r="D1193" s="16">
        <v>37717</v>
      </c>
    </row>
    <row r="1194" spans="1:4">
      <c r="A1194" s="22">
        <f t="shared" si="18"/>
        <v>37718</v>
      </c>
      <c r="D1194" s="16">
        <v>37718</v>
      </c>
    </row>
    <row r="1195" spans="1:4">
      <c r="A1195" s="22">
        <f t="shared" si="18"/>
        <v>37719</v>
      </c>
      <c r="D1195" s="16">
        <v>37719</v>
      </c>
    </row>
    <row r="1196" spans="1:4">
      <c r="A1196" s="22">
        <f t="shared" si="18"/>
        <v>37720</v>
      </c>
      <c r="D1196" s="16">
        <v>37720</v>
      </c>
    </row>
    <row r="1197" spans="1:4">
      <c r="A1197" s="22">
        <f t="shared" si="18"/>
        <v>37721</v>
      </c>
      <c r="D1197" s="16">
        <v>37721</v>
      </c>
    </row>
    <row r="1198" spans="1:4">
      <c r="A1198" s="22">
        <f t="shared" si="18"/>
        <v>37722</v>
      </c>
      <c r="D1198" s="16">
        <v>37722</v>
      </c>
    </row>
    <row r="1199" spans="1:4">
      <c r="A1199" s="22">
        <f t="shared" si="18"/>
        <v>37723</v>
      </c>
      <c r="D1199" s="16">
        <v>37723</v>
      </c>
    </row>
    <row r="1200" spans="1:4">
      <c r="A1200" s="22">
        <f t="shared" si="18"/>
        <v>37724</v>
      </c>
      <c r="D1200" s="16">
        <v>37724</v>
      </c>
    </row>
    <row r="1201" spans="1:4">
      <c r="A1201" s="22">
        <f t="shared" si="18"/>
        <v>37725</v>
      </c>
      <c r="D1201" s="16">
        <v>37725</v>
      </c>
    </row>
    <row r="1202" spans="1:4">
      <c r="A1202" s="22">
        <f t="shared" si="18"/>
        <v>37726</v>
      </c>
      <c r="D1202" s="16">
        <v>37726</v>
      </c>
    </row>
    <row r="1203" spans="1:4">
      <c r="A1203" s="22">
        <f t="shared" si="18"/>
        <v>37727</v>
      </c>
      <c r="D1203" s="16">
        <v>37727</v>
      </c>
    </row>
    <row r="1204" spans="1:4">
      <c r="A1204" s="22">
        <f t="shared" si="18"/>
        <v>37728</v>
      </c>
      <c r="D1204" s="16">
        <v>37728</v>
      </c>
    </row>
    <row r="1205" spans="1:4">
      <c r="A1205" s="22">
        <f t="shared" si="18"/>
        <v>37729</v>
      </c>
      <c r="D1205" s="16">
        <v>37729</v>
      </c>
    </row>
    <row r="1206" spans="1:4">
      <c r="A1206" s="22">
        <f t="shared" si="18"/>
        <v>37730</v>
      </c>
      <c r="D1206" s="16">
        <v>37730</v>
      </c>
    </row>
    <row r="1207" spans="1:4">
      <c r="A1207" s="22">
        <f t="shared" si="18"/>
        <v>37731</v>
      </c>
      <c r="D1207" s="16">
        <v>37731</v>
      </c>
    </row>
    <row r="1208" spans="1:4">
      <c r="A1208" s="22">
        <f t="shared" si="18"/>
        <v>37732</v>
      </c>
      <c r="D1208" s="16">
        <v>37732</v>
      </c>
    </row>
    <row r="1209" spans="1:4">
      <c r="A1209" s="22">
        <f t="shared" si="18"/>
        <v>37733</v>
      </c>
      <c r="D1209" s="16">
        <v>37733</v>
      </c>
    </row>
    <row r="1210" spans="1:4">
      <c r="A1210" s="22">
        <f t="shared" si="18"/>
        <v>37734</v>
      </c>
      <c r="D1210" s="16">
        <v>37734</v>
      </c>
    </row>
    <row r="1211" spans="1:4">
      <c r="A1211" s="22">
        <f t="shared" si="18"/>
        <v>37735</v>
      </c>
      <c r="D1211" s="16">
        <v>37735</v>
      </c>
    </row>
    <row r="1212" spans="1:4">
      <c r="A1212" s="22">
        <f t="shared" si="18"/>
        <v>37736</v>
      </c>
      <c r="D1212" s="16">
        <v>37736</v>
      </c>
    </row>
    <row r="1213" spans="1:4">
      <c r="A1213" s="22">
        <f t="shared" si="18"/>
        <v>37737</v>
      </c>
      <c r="D1213" s="16">
        <v>37737</v>
      </c>
    </row>
    <row r="1214" spans="1:4">
      <c r="A1214" s="22">
        <f t="shared" si="18"/>
        <v>37738</v>
      </c>
      <c r="D1214" s="16">
        <v>37738</v>
      </c>
    </row>
    <row r="1215" spans="1:4">
      <c r="A1215" s="22">
        <f t="shared" si="18"/>
        <v>37739</v>
      </c>
      <c r="D1215" s="16">
        <v>37739</v>
      </c>
    </row>
    <row r="1216" spans="1:4">
      <c r="A1216" s="22">
        <f t="shared" si="18"/>
        <v>37740</v>
      </c>
      <c r="D1216" s="16">
        <v>37740</v>
      </c>
    </row>
    <row r="1217" spans="1:4">
      <c r="A1217" s="22">
        <f t="shared" si="18"/>
        <v>37741</v>
      </c>
      <c r="D1217" s="16">
        <v>37741</v>
      </c>
    </row>
    <row r="1218" spans="1:4">
      <c r="A1218" s="22">
        <f t="shared" ref="A1218:A1281" si="19">D1218</f>
        <v>37742</v>
      </c>
      <c r="D1218" s="16">
        <v>37742</v>
      </c>
    </row>
    <row r="1219" spans="1:4">
      <c r="A1219" s="22">
        <f t="shared" si="19"/>
        <v>37743</v>
      </c>
      <c r="D1219" s="16">
        <v>37743</v>
      </c>
    </row>
    <row r="1220" spans="1:4">
      <c r="A1220" s="22">
        <f t="shared" si="19"/>
        <v>37744</v>
      </c>
      <c r="D1220" s="16">
        <v>37744</v>
      </c>
    </row>
    <row r="1221" spans="1:4">
      <c r="A1221" s="22">
        <f t="shared" si="19"/>
        <v>37745</v>
      </c>
      <c r="D1221" s="16">
        <v>37745</v>
      </c>
    </row>
    <row r="1222" spans="1:4">
      <c r="A1222" s="22">
        <f t="shared" si="19"/>
        <v>37746</v>
      </c>
      <c r="D1222" s="16">
        <v>37746</v>
      </c>
    </row>
    <row r="1223" spans="1:4">
      <c r="A1223" s="22">
        <f t="shared" si="19"/>
        <v>37747</v>
      </c>
      <c r="D1223" s="16">
        <v>37747</v>
      </c>
    </row>
    <row r="1224" spans="1:4">
      <c r="A1224" s="22">
        <f t="shared" si="19"/>
        <v>37748</v>
      </c>
      <c r="D1224" s="16">
        <v>37748</v>
      </c>
    </row>
    <row r="1225" spans="1:4">
      <c r="A1225" s="22">
        <f t="shared" si="19"/>
        <v>37749</v>
      </c>
      <c r="D1225" s="16">
        <v>37749</v>
      </c>
    </row>
    <row r="1226" spans="1:4">
      <c r="A1226" s="22">
        <f t="shared" si="19"/>
        <v>37750</v>
      </c>
      <c r="D1226" s="16">
        <v>37750</v>
      </c>
    </row>
    <row r="1227" spans="1:4">
      <c r="A1227" s="22">
        <f t="shared" si="19"/>
        <v>37751</v>
      </c>
      <c r="D1227" s="16">
        <v>37751</v>
      </c>
    </row>
    <row r="1228" spans="1:4">
      <c r="A1228" s="22">
        <f t="shared" si="19"/>
        <v>37752</v>
      </c>
      <c r="D1228" s="16">
        <v>37752</v>
      </c>
    </row>
    <row r="1229" spans="1:4">
      <c r="A1229" s="22">
        <f t="shared" si="19"/>
        <v>37753</v>
      </c>
      <c r="D1229" s="16">
        <v>37753</v>
      </c>
    </row>
    <row r="1230" spans="1:4">
      <c r="A1230" s="22">
        <f t="shared" si="19"/>
        <v>37754</v>
      </c>
      <c r="D1230" s="16">
        <v>37754</v>
      </c>
    </row>
    <row r="1231" spans="1:4">
      <c r="A1231" s="22">
        <f t="shared" si="19"/>
        <v>37755</v>
      </c>
      <c r="D1231" s="16">
        <v>37755</v>
      </c>
    </row>
    <row r="1232" spans="1:4">
      <c r="A1232" s="22">
        <f t="shared" si="19"/>
        <v>37756</v>
      </c>
      <c r="D1232" s="16">
        <v>37756</v>
      </c>
    </row>
    <row r="1233" spans="1:4">
      <c r="A1233" s="22">
        <f t="shared" si="19"/>
        <v>37757</v>
      </c>
      <c r="D1233" s="16">
        <v>37757</v>
      </c>
    </row>
    <row r="1234" spans="1:4">
      <c r="A1234" s="22">
        <f t="shared" si="19"/>
        <v>37758</v>
      </c>
      <c r="D1234" s="16">
        <v>37758</v>
      </c>
    </row>
    <row r="1235" spans="1:4">
      <c r="A1235" s="22">
        <f t="shared" si="19"/>
        <v>37759</v>
      </c>
      <c r="D1235" s="16">
        <v>37759</v>
      </c>
    </row>
    <row r="1236" spans="1:4">
      <c r="A1236" s="22">
        <f t="shared" si="19"/>
        <v>37760</v>
      </c>
      <c r="D1236" s="16">
        <v>37760</v>
      </c>
    </row>
    <row r="1237" spans="1:4">
      <c r="A1237" s="22">
        <f t="shared" si="19"/>
        <v>37761</v>
      </c>
      <c r="D1237" s="16">
        <v>37761</v>
      </c>
    </row>
    <row r="1238" spans="1:4">
      <c r="A1238" s="22">
        <f t="shared" si="19"/>
        <v>37762</v>
      </c>
      <c r="D1238" s="16">
        <v>37762</v>
      </c>
    </row>
    <row r="1239" spans="1:4">
      <c r="A1239" s="22">
        <f t="shared" si="19"/>
        <v>37763</v>
      </c>
      <c r="D1239" s="16">
        <v>37763</v>
      </c>
    </row>
    <row r="1240" spans="1:4">
      <c r="A1240" s="22">
        <f t="shared" si="19"/>
        <v>37764</v>
      </c>
      <c r="D1240" s="16">
        <v>37764</v>
      </c>
    </row>
    <row r="1241" spans="1:4">
      <c r="A1241" s="22">
        <f t="shared" si="19"/>
        <v>37765</v>
      </c>
      <c r="D1241" s="16">
        <v>37765</v>
      </c>
    </row>
    <row r="1242" spans="1:4">
      <c r="A1242" s="22">
        <f t="shared" si="19"/>
        <v>37766</v>
      </c>
      <c r="D1242" s="16">
        <v>37766</v>
      </c>
    </row>
    <row r="1243" spans="1:4">
      <c r="A1243" s="22">
        <f t="shared" si="19"/>
        <v>37767</v>
      </c>
      <c r="D1243" s="16">
        <v>37767</v>
      </c>
    </row>
    <row r="1244" spans="1:4">
      <c r="A1244" s="22">
        <f t="shared" si="19"/>
        <v>37768</v>
      </c>
      <c r="D1244" s="16">
        <v>37768</v>
      </c>
    </row>
    <row r="1245" spans="1:4">
      <c r="A1245" s="22">
        <f t="shared" si="19"/>
        <v>37769</v>
      </c>
      <c r="D1245" s="16">
        <v>37769</v>
      </c>
    </row>
    <row r="1246" spans="1:4">
      <c r="A1246" s="22">
        <f t="shared" si="19"/>
        <v>37770</v>
      </c>
      <c r="D1246" s="16">
        <v>37770</v>
      </c>
    </row>
    <row r="1247" spans="1:4">
      <c r="A1247" s="22">
        <f t="shared" si="19"/>
        <v>37771</v>
      </c>
      <c r="D1247" s="16">
        <v>37771</v>
      </c>
    </row>
    <row r="1248" spans="1:4">
      <c r="A1248" s="22">
        <f t="shared" si="19"/>
        <v>37772</v>
      </c>
      <c r="D1248" s="16">
        <v>37772</v>
      </c>
    </row>
    <row r="1249" spans="1:4">
      <c r="A1249" s="22">
        <f t="shared" si="19"/>
        <v>37773</v>
      </c>
      <c r="D1249" s="16">
        <v>37773</v>
      </c>
    </row>
    <row r="1250" spans="1:4">
      <c r="A1250" s="22">
        <f t="shared" si="19"/>
        <v>37774</v>
      </c>
      <c r="D1250" s="16">
        <v>37774</v>
      </c>
    </row>
    <row r="1251" spans="1:4">
      <c r="A1251" s="22">
        <f t="shared" si="19"/>
        <v>37775</v>
      </c>
      <c r="D1251" s="16">
        <v>37775</v>
      </c>
    </row>
    <row r="1252" spans="1:4">
      <c r="A1252" s="22">
        <f t="shared" si="19"/>
        <v>37776</v>
      </c>
      <c r="D1252" s="16">
        <v>37776</v>
      </c>
    </row>
    <row r="1253" spans="1:4">
      <c r="A1253" s="22">
        <f t="shared" si="19"/>
        <v>37777</v>
      </c>
      <c r="D1253" s="16">
        <v>37777</v>
      </c>
    </row>
    <row r="1254" spans="1:4">
      <c r="A1254" s="22">
        <f t="shared" si="19"/>
        <v>37778</v>
      </c>
      <c r="D1254" s="16">
        <v>37778</v>
      </c>
    </row>
    <row r="1255" spans="1:4">
      <c r="A1255" s="22">
        <f t="shared" si="19"/>
        <v>37779</v>
      </c>
      <c r="D1255" s="16">
        <v>37779</v>
      </c>
    </row>
    <row r="1256" spans="1:4">
      <c r="A1256" s="22">
        <f t="shared" si="19"/>
        <v>37780</v>
      </c>
      <c r="D1256" s="16">
        <v>37780</v>
      </c>
    </row>
    <row r="1257" spans="1:4">
      <c r="A1257" s="22">
        <f t="shared" si="19"/>
        <v>37781</v>
      </c>
      <c r="D1257" s="16">
        <v>37781</v>
      </c>
    </row>
    <row r="1258" spans="1:4">
      <c r="A1258" s="22">
        <f t="shared" si="19"/>
        <v>37782</v>
      </c>
      <c r="D1258" s="16">
        <v>37782</v>
      </c>
    </row>
    <row r="1259" spans="1:4">
      <c r="A1259" s="22">
        <f t="shared" si="19"/>
        <v>37783</v>
      </c>
      <c r="D1259" s="16">
        <v>37783</v>
      </c>
    </row>
    <row r="1260" spans="1:4">
      <c r="A1260" s="22">
        <f t="shared" si="19"/>
        <v>37784</v>
      </c>
      <c r="D1260" s="16">
        <v>37784</v>
      </c>
    </row>
    <row r="1261" spans="1:4">
      <c r="A1261" s="22">
        <f t="shared" si="19"/>
        <v>37785</v>
      </c>
      <c r="D1261" s="16">
        <v>37785</v>
      </c>
    </row>
    <row r="1262" spans="1:4">
      <c r="A1262" s="22">
        <f t="shared" si="19"/>
        <v>37786</v>
      </c>
      <c r="D1262" s="16">
        <v>37786</v>
      </c>
    </row>
    <row r="1263" spans="1:4">
      <c r="A1263" s="22">
        <f t="shared" si="19"/>
        <v>37787</v>
      </c>
      <c r="D1263" s="16">
        <v>37787</v>
      </c>
    </row>
    <row r="1264" spans="1:4">
      <c r="A1264" s="22">
        <f t="shared" si="19"/>
        <v>37788</v>
      </c>
      <c r="D1264" s="16">
        <v>37788</v>
      </c>
    </row>
    <row r="1265" spans="1:4">
      <c r="A1265" s="22">
        <f t="shared" si="19"/>
        <v>37789</v>
      </c>
      <c r="D1265" s="16">
        <v>37789</v>
      </c>
    </row>
    <row r="1266" spans="1:4">
      <c r="A1266" s="22">
        <f t="shared" si="19"/>
        <v>37790</v>
      </c>
      <c r="D1266" s="16">
        <v>37790</v>
      </c>
    </row>
    <row r="1267" spans="1:4">
      <c r="A1267" s="22">
        <f t="shared" si="19"/>
        <v>37791</v>
      </c>
      <c r="D1267" s="16">
        <v>37791</v>
      </c>
    </row>
    <row r="1268" spans="1:4">
      <c r="A1268" s="22">
        <f t="shared" si="19"/>
        <v>37792</v>
      </c>
      <c r="D1268" s="16">
        <v>37792</v>
      </c>
    </row>
    <row r="1269" spans="1:4">
      <c r="A1269" s="22">
        <f t="shared" si="19"/>
        <v>37793</v>
      </c>
      <c r="D1269" s="16">
        <v>37793</v>
      </c>
    </row>
    <row r="1270" spans="1:4">
      <c r="A1270" s="22">
        <f t="shared" si="19"/>
        <v>37794</v>
      </c>
      <c r="D1270" s="16">
        <v>37794</v>
      </c>
    </row>
    <row r="1271" spans="1:4">
      <c r="A1271" s="22">
        <f t="shared" si="19"/>
        <v>37795</v>
      </c>
      <c r="D1271" s="16">
        <v>37795</v>
      </c>
    </row>
    <row r="1272" spans="1:4">
      <c r="A1272" s="22">
        <f t="shared" si="19"/>
        <v>37796</v>
      </c>
      <c r="D1272" s="16">
        <v>37796</v>
      </c>
    </row>
    <row r="1273" spans="1:4">
      <c r="A1273" s="22">
        <f t="shared" si="19"/>
        <v>37797</v>
      </c>
      <c r="D1273" s="16">
        <v>37797</v>
      </c>
    </row>
    <row r="1274" spans="1:4">
      <c r="A1274" s="22">
        <f t="shared" si="19"/>
        <v>37798</v>
      </c>
      <c r="D1274" s="16">
        <v>37798</v>
      </c>
    </row>
    <row r="1275" spans="1:4">
      <c r="A1275" s="22">
        <f t="shared" si="19"/>
        <v>37799</v>
      </c>
      <c r="D1275" s="16">
        <v>37799</v>
      </c>
    </row>
    <row r="1276" spans="1:4">
      <c r="A1276" s="22">
        <f t="shared" si="19"/>
        <v>37800</v>
      </c>
      <c r="D1276" s="16">
        <v>37800</v>
      </c>
    </row>
    <row r="1277" spans="1:4">
      <c r="A1277" s="22">
        <f t="shared" si="19"/>
        <v>37801</v>
      </c>
      <c r="D1277" s="16">
        <v>37801</v>
      </c>
    </row>
    <row r="1278" spans="1:4">
      <c r="A1278" s="22">
        <f t="shared" si="19"/>
        <v>37802</v>
      </c>
      <c r="D1278" s="16">
        <v>37802</v>
      </c>
    </row>
    <row r="1279" spans="1:4">
      <c r="A1279" s="22">
        <f t="shared" si="19"/>
        <v>37803</v>
      </c>
      <c r="D1279" s="16">
        <v>37803</v>
      </c>
    </row>
    <row r="1280" spans="1:4">
      <c r="A1280" s="22">
        <f t="shared" si="19"/>
        <v>37804</v>
      </c>
      <c r="D1280" s="16">
        <v>37804</v>
      </c>
    </row>
    <row r="1281" spans="1:4">
      <c r="A1281" s="22">
        <f t="shared" si="19"/>
        <v>37805</v>
      </c>
      <c r="D1281" s="16">
        <v>37805</v>
      </c>
    </row>
    <row r="1282" spans="1:4">
      <c r="A1282" s="22">
        <f t="shared" ref="A1282:A1345" si="20">D1282</f>
        <v>37806</v>
      </c>
      <c r="D1282" s="16">
        <v>37806</v>
      </c>
    </row>
    <row r="1283" spans="1:4">
      <c r="A1283" s="22">
        <f t="shared" si="20"/>
        <v>37807</v>
      </c>
      <c r="D1283" s="16">
        <v>37807</v>
      </c>
    </row>
    <row r="1284" spans="1:4">
      <c r="A1284" s="22">
        <f t="shared" si="20"/>
        <v>37808</v>
      </c>
      <c r="D1284" s="16">
        <v>37808</v>
      </c>
    </row>
    <row r="1285" spans="1:4">
      <c r="A1285" s="22">
        <f t="shared" si="20"/>
        <v>37809</v>
      </c>
      <c r="D1285" s="16">
        <v>37809</v>
      </c>
    </row>
    <row r="1286" spans="1:4">
      <c r="A1286" s="22">
        <f t="shared" si="20"/>
        <v>37810</v>
      </c>
      <c r="D1286" s="16">
        <v>37810</v>
      </c>
    </row>
    <row r="1287" spans="1:4">
      <c r="A1287" s="22">
        <f t="shared" si="20"/>
        <v>37811</v>
      </c>
      <c r="D1287" s="16">
        <v>37811</v>
      </c>
    </row>
    <row r="1288" spans="1:4">
      <c r="A1288" s="22">
        <f t="shared" si="20"/>
        <v>37812</v>
      </c>
      <c r="D1288" s="16">
        <v>37812</v>
      </c>
    </row>
    <row r="1289" spans="1:4">
      <c r="A1289" s="22">
        <f t="shared" si="20"/>
        <v>37813</v>
      </c>
      <c r="D1289" s="16">
        <v>37813</v>
      </c>
    </row>
    <row r="1290" spans="1:4">
      <c r="A1290" s="22">
        <f t="shared" si="20"/>
        <v>37814</v>
      </c>
      <c r="D1290" s="16">
        <v>37814</v>
      </c>
    </row>
    <row r="1291" spans="1:4">
      <c r="A1291" s="22">
        <f t="shared" si="20"/>
        <v>37815</v>
      </c>
      <c r="D1291" s="16">
        <v>37815</v>
      </c>
    </row>
    <row r="1292" spans="1:4">
      <c r="A1292" s="22">
        <f t="shared" si="20"/>
        <v>37816</v>
      </c>
      <c r="D1292" s="16">
        <v>37816</v>
      </c>
    </row>
    <row r="1293" spans="1:4">
      <c r="A1293" s="22">
        <f t="shared" si="20"/>
        <v>37817</v>
      </c>
      <c r="D1293" s="16">
        <v>37817</v>
      </c>
    </row>
    <row r="1294" spans="1:4">
      <c r="A1294" s="22">
        <f t="shared" si="20"/>
        <v>37818</v>
      </c>
      <c r="D1294" s="16">
        <v>37818</v>
      </c>
    </row>
    <row r="1295" spans="1:4">
      <c r="A1295" s="22">
        <f t="shared" si="20"/>
        <v>37819</v>
      </c>
      <c r="D1295" s="16">
        <v>37819</v>
      </c>
    </row>
    <row r="1296" spans="1:4">
      <c r="A1296" s="22">
        <f t="shared" si="20"/>
        <v>37820</v>
      </c>
      <c r="D1296" s="16">
        <v>37820</v>
      </c>
    </row>
    <row r="1297" spans="1:4">
      <c r="A1297" s="22">
        <f t="shared" si="20"/>
        <v>37821</v>
      </c>
      <c r="D1297" s="16">
        <v>37821</v>
      </c>
    </row>
    <row r="1298" spans="1:4">
      <c r="A1298" s="22">
        <f t="shared" si="20"/>
        <v>37822</v>
      </c>
      <c r="D1298" s="16">
        <v>37822</v>
      </c>
    </row>
    <row r="1299" spans="1:4">
      <c r="A1299" s="22">
        <f t="shared" si="20"/>
        <v>37823</v>
      </c>
      <c r="D1299" s="16">
        <v>37823</v>
      </c>
    </row>
    <row r="1300" spans="1:4">
      <c r="A1300" s="22">
        <f t="shared" si="20"/>
        <v>37824</v>
      </c>
      <c r="D1300" s="16">
        <v>37824</v>
      </c>
    </row>
    <row r="1301" spans="1:4">
      <c r="A1301" s="22">
        <f t="shared" si="20"/>
        <v>37825</v>
      </c>
      <c r="D1301" s="16">
        <v>37825</v>
      </c>
    </row>
    <row r="1302" spans="1:4">
      <c r="A1302" s="22">
        <f t="shared" si="20"/>
        <v>37826</v>
      </c>
      <c r="D1302" s="16">
        <v>37826</v>
      </c>
    </row>
    <row r="1303" spans="1:4">
      <c r="A1303" s="22">
        <f t="shared" si="20"/>
        <v>37827</v>
      </c>
      <c r="D1303" s="16">
        <v>37827</v>
      </c>
    </row>
    <row r="1304" spans="1:4">
      <c r="A1304" s="22">
        <f t="shared" si="20"/>
        <v>37828</v>
      </c>
      <c r="D1304" s="16">
        <v>37828</v>
      </c>
    </row>
    <row r="1305" spans="1:4">
      <c r="A1305" s="22">
        <f t="shared" si="20"/>
        <v>37829</v>
      </c>
      <c r="D1305" s="16">
        <v>37829</v>
      </c>
    </row>
    <row r="1306" spans="1:4">
      <c r="A1306" s="22">
        <f t="shared" si="20"/>
        <v>37830</v>
      </c>
      <c r="D1306" s="16">
        <v>37830</v>
      </c>
    </row>
    <row r="1307" spans="1:4">
      <c r="A1307" s="22">
        <f t="shared" si="20"/>
        <v>37831</v>
      </c>
      <c r="D1307" s="16">
        <v>37831</v>
      </c>
    </row>
    <row r="1308" spans="1:4">
      <c r="A1308" s="22">
        <f t="shared" si="20"/>
        <v>37832</v>
      </c>
      <c r="D1308" s="16">
        <v>37832</v>
      </c>
    </row>
    <row r="1309" spans="1:4">
      <c r="A1309" s="22">
        <f t="shared" si="20"/>
        <v>37833</v>
      </c>
      <c r="D1309" s="16">
        <v>37833</v>
      </c>
    </row>
    <row r="1310" spans="1:4">
      <c r="A1310" s="22">
        <f t="shared" si="20"/>
        <v>37834</v>
      </c>
      <c r="D1310" s="16">
        <v>37834</v>
      </c>
    </row>
    <row r="1311" spans="1:4">
      <c r="A1311" s="22">
        <f t="shared" si="20"/>
        <v>37835</v>
      </c>
      <c r="D1311" s="16">
        <v>37835</v>
      </c>
    </row>
    <row r="1312" spans="1:4">
      <c r="A1312" s="22">
        <f t="shared" si="20"/>
        <v>37836</v>
      </c>
      <c r="D1312" s="16">
        <v>37836</v>
      </c>
    </row>
    <row r="1313" spans="1:4">
      <c r="A1313" s="22">
        <f t="shared" si="20"/>
        <v>37837</v>
      </c>
      <c r="D1313" s="16">
        <v>37837</v>
      </c>
    </row>
    <row r="1314" spans="1:4">
      <c r="A1314" s="22">
        <f t="shared" si="20"/>
        <v>37838</v>
      </c>
      <c r="D1314" s="16">
        <v>37838</v>
      </c>
    </row>
    <row r="1315" spans="1:4">
      <c r="A1315" s="22">
        <f t="shared" si="20"/>
        <v>37839</v>
      </c>
      <c r="D1315" s="16">
        <v>37839</v>
      </c>
    </row>
    <row r="1316" spans="1:4">
      <c r="A1316" s="22">
        <f t="shared" si="20"/>
        <v>37840</v>
      </c>
      <c r="D1316" s="16">
        <v>37840</v>
      </c>
    </row>
    <row r="1317" spans="1:4">
      <c r="A1317" s="22">
        <f t="shared" si="20"/>
        <v>37841</v>
      </c>
      <c r="D1317" s="16">
        <v>37841</v>
      </c>
    </row>
    <row r="1318" spans="1:4">
      <c r="A1318" s="22">
        <f t="shared" si="20"/>
        <v>37842</v>
      </c>
      <c r="D1318" s="16">
        <v>37842</v>
      </c>
    </row>
    <row r="1319" spans="1:4">
      <c r="A1319" s="22">
        <f t="shared" si="20"/>
        <v>37843</v>
      </c>
      <c r="D1319" s="16">
        <v>37843</v>
      </c>
    </row>
    <row r="1320" spans="1:4">
      <c r="A1320" s="22">
        <f t="shared" si="20"/>
        <v>37844</v>
      </c>
      <c r="D1320" s="16">
        <v>37844</v>
      </c>
    </row>
    <row r="1321" spans="1:4">
      <c r="A1321" s="22">
        <f t="shared" si="20"/>
        <v>37845</v>
      </c>
      <c r="D1321" s="16">
        <v>37845</v>
      </c>
    </row>
    <row r="1322" spans="1:4">
      <c r="A1322" s="22">
        <f t="shared" si="20"/>
        <v>37846</v>
      </c>
      <c r="D1322" s="16">
        <v>37846</v>
      </c>
    </row>
    <row r="1323" spans="1:4">
      <c r="A1323" s="22">
        <f t="shared" si="20"/>
        <v>37847</v>
      </c>
      <c r="D1323" s="16">
        <v>37847</v>
      </c>
    </row>
    <row r="1324" spans="1:4">
      <c r="A1324" s="22">
        <f t="shared" si="20"/>
        <v>37848</v>
      </c>
      <c r="D1324" s="16">
        <v>37848</v>
      </c>
    </row>
    <row r="1325" spans="1:4">
      <c r="A1325" s="22">
        <f t="shared" si="20"/>
        <v>37849</v>
      </c>
      <c r="D1325" s="16">
        <v>37849</v>
      </c>
    </row>
    <row r="1326" spans="1:4">
      <c r="A1326" s="22">
        <f t="shared" si="20"/>
        <v>37850</v>
      </c>
      <c r="D1326" s="16">
        <v>37850</v>
      </c>
    </row>
    <row r="1327" spans="1:4">
      <c r="A1327" s="22">
        <f t="shared" si="20"/>
        <v>37851</v>
      </c>
      <c r="D1327" s="16">
        <v>37851</v>
      </c>
    </row>
    <row r="1328" spans="1:4">
      <c r="A1328" s="22">
        <f t="shared" si="20"/>
        <v>37852</v>
      </c>
      <c r="D1328" s="16">
        <v>37852</v>
      </c>
    </row>
    <row r="1329" spans="1:4">
      <c r="A1329" s="22">
        <f t="shared" si="20"/>
        <v>37853</v>
      </c>
      <c r="D1329" s="16">
        <v>37853</v>
      </c>
    </row>
    <row r="1330" spans="1:4">
      <c r="A1330" s="22">
        <f t="shared" si="20"/>
        <v>37854</v>
      </c>
      <c r="D1330" s="16">
        <v>37854</v>
      </c>
    </row>
    <row r="1331" spans="1:4">
      <c r="A1331" s="22">
        <f t="shared" si="20"/>
        <v>37855</v>
      </c>
      <c r="D1331" s="16">
        <v>37855</v>
      </c>
    </row>
    <row r="1332" spans="1:4">
      <c r="A1332" s="22">
        <f t="shared" si="20"/>
        <v>37856</v>
      </c>
      <c r="D1332" s="16">
        <v>37856</v>
      </c>
    </row>
    <row r="1333" spans="1:4">
      <c r="A1333" s="22">
        <f t="shared" si="20"/>
        <v>37857</v>
      </c>
      <c r="D1333" s="16">
        <v>37857</v>
      </c>
    </row>
    <row r="1334" spans="1:4">
      <c r="A1334" s="22">
        <f t="shared" si="20"/>
        <v>37858</v>
      </c>
      <c r="D1334" s="16">
        <v>37858</v>
      </c>
    </row>
    <row r="1335" spans="1:4">
      <c r="A1335" s="22">
        <f t="shared" si="20"/>
        <v>37859</v>
      </c>
      <c r="D1335" s="16">
        <v>37859</v>
      </c>
    </row>
    <row r="1336" spans="1:4">
      <c r="A1336" s="22">
        <f t="shared" si="20"/>
        <v>37860</v>
      </c>
      <c r="D1336" s="16">
        <v>37860</v>
      </c>
    </row>
    <row r="1337" spans="1:4">
      <c r="A1337" s="22">
        <f t="shared" si="20"/>
        <v>37861</v>
      </c>
      <c r="D1337" s="16">
        <v>37861</v>
      </c>
    </row>
    <row r="1338" spans="1:4">
      <c r="A1338" s="22">
        <f t="shared" si="20"/>
        <v>37862</v>
      </c>
      <c r="D1338" s="16">
        <v>37862</v>
      </c>
    </row>
    <row r="1339" spans="1:4">
      <c r="A1339" s="22">
        <f t="shared" si="20"/>
        <v>37863</v>
      </c>
      <c r="D1339" s="16">
        <v>37863</v>
      </c>
    </row>
    <row r="1340" spans="1:4">
      <c r="A1340" s="22">
        <f t="shared" si="20"/>
        <v>37864</v>
      </c>
      <c r="D1340" s="16">
        <v>37864</v>
      </c>
    </row>
    <row r="1341" spans="1:4">
      <c r="A1341" s="22">
        <f t="shared" si="20"/>
        <v>37865</v>
      </c>
      <c r="D1341" s="16">
        <v>37865</v>
      </c>
    </row>
    <row r="1342" spans="1:4">
      <c r="A1342" s="22">
        <f t="shared" si="20"/>
        <v>37866</v>
      </c>
      <c r="D1342" s="16">
        <v>37866</v>
      </c>
    </row>
    <row r="1343" spans="1:4">
      <c r="A1343" s="22">
        <f t="shared" si="20"/>
        <v>37867</v>
      </c>
      <c r="D1343" s="16">
        <v>37867</v>
      </c>
    </row>
    <row r="1344" spans="1:4">
      <c r="A1344" s="22">
        <f t="shared" si="20"/>
        <v>37868</v>
      </c>
      <c r="D1344" s="16">
        <v>37868</v>
      </c>
    </row>
    <row r="1345" spans="1:4">
      <c r="A1345" s="22">
        <f t="shared" si="20"/>
        <v>37869</v>
      </c>
      <c r="D1345" s="16">
        <v>37869</v>
      </c>
    </row>
    <row r="1346" spans="1:4">
      <c r="A1346" s="22">
        <f t="shared" ref="A1346:A1409" si="21">D1346</f>
        <v>37870</v>
      </c>
      <c r="D1346" s="16">
        <v>37870</v>
      </c>
    </row>
    <row r="1347" spans="1:4">
      <c r="A1347" s="22">
        <f t="shared" si="21"/>
        <v>37871</v>
      </c>
      <c r="D1347" s="16">
        <v>37871</v>
      </c>
    </row>
    <row r="1348" spans="1:4">
      <c r="A1348" s="22">
        <f t="shared" si="21"/>
        <v>37872</v>
      </c>
      <c r="D1348" s="16">
        <v>37872</v>
      </c>
    </row>
    <row r="1349" spans="1:4">
      <c r="A1349" s="22">
        <f t="shared" si="21"/>
        <v>37873</v>
      </c>
      <c r="D1349" s="16">
        <v>37873</v>
      </c>
    </row>
    <row r="1350" spans="1:4">
      <c r="A1350" s="22">
        <f t="shared" si="21"/>
        <v>37874</v>
      </c>
      <c r="D1350" s="16">
        <v>37874</v>
      </c>
    </row>
    <row r="1351" spans="1:4">
      <c r="A1351" s="22">
        <f t="shared" si="21"/>
        <v>37875</v>
      </c>
      <c r="D1351" s="16">
        <v>37875</v>
      </c>
    </row>
    <row r="1352" spans="1:4">
      <c r="A1352" s="22">
        <f t="shared" si="21"/>
        <v>37876</v>
      </c>
      <c r="D1352" s="16">
        <v>37876</v>
      </c>
    </row>
    <row r="1353" spans="1:4">
      <c r="A1353" s="22">
        <f t="shared" si="21"/>
        <v>37877</v>
      </c>
      <c r="D1353" s="16">
        <v>37877</v>
      </c>
    </row>
    <row r="1354" spans="1:4">
      <c r="A1354" s="22">
        <f t="shared" si="21"/>
        <v>37878</v>
      </c>
      <c r="D1354" s="16">
        <v>37878</v>
      </c>
    </row>
    <row r="1355" spans="1:4">
      <c r="A1355" s="22">
        <f t="shared" si="21"/>
        <v>37879</v>
      </c>
      <c r="D1355" s="16">
        <v>37879</v>
      </c>
    </row>
    <row r="1356" spans="1:4">
      <c r="A1356" s="22">
        <f t="shared" si="21"/>
        <v>37880</v>
      </c>
      <c r="D1356" s="16">
        <v>37880</v>
      </c>
    </row>
    <row r="1357" spans="1:4">
      <c r="A1357" s="22">
        <f t="shared" si="21"/>
        <v>37881</v>
      </c>
      <c r="D1357" s="16">
        <v>37881</v>
      </c>
    </row>
    <row r="1358" spans="1:4">
      <c r="A1358" s="22">
        <f t="shared" si="21"/>
        <v>37882</v>
      </c>
      <c r="D1358" s="16">
        <v>37882</v>
      </c>
    </row>
    <row r="1359" spans="1:4">
      <c r="A1359" s="22">
        <f t="shared" si="21"/>
        <v>37883</v>
      </c>
      <c r="D1359" s="16">
        <v>37883</v>
      </c>
    </row>
    <row r="1360" spans="1:4">
      <c r="A1360" s="22">
        <f t="shared" si="21"/>
        <v>37884</v>
      </c>
      <c r="D1360" s="16">
        <v>37884</v>
      </c>
    </row>
    <row r="1361" spans="1:4">
      <c r="A1361" s="22">
        <f t="shared" si="21"/>
        <v>37885</v>
      </c>
      <c r="D1361" s="16">
        <v>37885</v>
      </c>
    </row>
    <row r="1362" spans="1:4">
      <c r="A1362" s="22">
        <f t="shared" si="21"/>
        <v>37886</v>
      </c>
      <c r="D1362" s="16">
        <v>37886</v>
      </c>
    </row>
    <row r="1363" spans="1:4">
      <c r="A1363" s="22">
        <f t="shared" si="21"/>
        <v>37887</v>
      </c>
      <c r="D1363" s="16">
        <v>37887</v>
      </c>
    </row>
    <row r="1364" spans="1:4">
      <c r="A1364" s="22">
        <f t="shared" si="21"/>
        <v>37888</v>
      </c>
      <c r="D1364" s="16">
        <v>37888</v>
      </c>
    </row>
    <row r="1365" spans="1:4">
      <c r="A1365" s="22">
        <f t="shared" si="21"/>
        <v>37889</v>
      </c>
      <c r="D1365" s="16">
        <v>37889</v>
      </c>
    </row>
    <row r="1366" spans="1:4">
      <c r="A1366" s="22">
        <f t="shared" si="21"/>
        <v>37890</v>
      </c>
      <c r="D1366" s="16">
        <v>37890</v>
      </c>
    </row>
    <row r="1367" spans="1:4">
      <c r="A1367" s="22">
        <f t="shared" si="21"/>
        <v>37891</v>
      </c>
      <c r="D1367" s="16">
        <v>37891</v>
      </c>
    </row>
    <row r="1368" spans="1:4">
      <c r="A1368" s="22">
        <f t="shared" si="21"/>
        <v>37892</v>
      </c>
      <c r="D1368" s="16">
        <v>37892</v>
      </c>
    </row>
    <row r="1369" spans="1:4">
      <c r="A1369" s="22">
        <f t="shared" si="21"/>
        <v>37893</v>
      </c>
      <c r="D1369" s="16">
        <v>37893</v>
      </c>
    </row>
    <row r="1370" spans="1:4">
      <c r="A1370" s="22">
        <f t="shared" si="21"/>
        <v>37894</v>
      </c>
      <c r="D1370" s="16">
        <v>37894</v>
      </c>
    </row>
    <row r="1371" spans="1:4">
      <c r="A1371" s="22">
        <f t="shared" si="21"/>
        <v>37895</v>
      </c>
      <c r="D1371" s="16">
        <v>37895</v>
      </c>
    </row>
    <row r="1372" spans="1:4">
      <c r="A1372" s="22">
        <f t="shared" si="21"/>
        <v>37896</v>
      </c>
      <c r="D1372" s="16">
        <v>37896</v>
      </c>
    </row>
    <row r="1373" spans="1:4">
      <c r="A1373" s="22">
        <f t="shared" si="21"/>
        <v>37897</v>
      </c>
      <c r="D1373" s="16">
        <v>37897</v>
      </c>
    </row>
    <row r="1374" spans="1:4">
      <c r="A1374" s="22">
        <f t="shared" si="21"/>
        <v>37898</v>
      </c>
      <c r="D1374" s="16">
        <v>37898</v>
      </c>
    </row>
    <row r="1375" spans="1:4">
      <c r="A1375" s="22">
        <f t="shared" si="21"/>
        <v>37899</v>
      </c>
      <c r="D1375" s="16">
        <v>37899</v>
      </c>
    </row>
    <row r="1376" spans="1:4">
      <c r="A1376" s="22">
        <f t="shared" si="21"/>
        <v>37900</v>
      </c>
      <c r="D1376" s="16">
        <v>37900</v>
      </c>
    </row>
    <row r="1377" spans="1:4">
      <c r="A1377" s="22">
        <f t="shared" si="21"/>
        <v>37901</v>
      </c>
      <c r="D1377" s="16">
        <v>37901</v>
      </c>
    </row>
    <row r="1378" spans="1:4">
      <c r="A1378" s="22">
        <f t="shared" si="21"/>
        <v>37902</v>
      </c>
      <c r="D1378" s="16">
        <v>37902</v>
      </c>
    </row>
    <row r="1379" spans="1:4">
      <c r="A1379" s="22">
        <f t="shared" si="21"/>
        <v>37903</v>
      </c>
      <c r="D1379" s="16">
        <v>37903</v>
      </c>
    </row>
    <row r="1380" spans="1:4">
      <c r="A1380" s="22">
        <f t="shared" si="21"/>
        <v>37904</v>
      </c>
      <c r="D1380" s="16">
        <v>37904</v>
      </c>
    </row>
    <row r="1381" spans="1:4">
      <c r="A1381" s="22">
        <f t="shared" si="21"/>
        <v>37905</v>
      </c>
      <c r="D1381" s="16">
        <v>37905</v>
      </c>
    </row>
    <row r="1382" spans="1:4">
      <c r="A1382" s="22">
        <f t="shared" si="21"/>
        <v>37906</v>
      </c>
      <c r="D1382" s="16">
        <v>37906</v>
      </c>
    </row>
    <row r="1383" spans="1:4">
      <c r="A1383" s="22">
        <f t="shared" si="21"/>
        <v>37907</v>
      </c>
      <c r="D1383" s="16">
        <v>37907</v>
      </c>
    </row>
    <row r="1384" spans="1:4">
      <c r="A1384" s="22">
        <f t="shared" si="21"/>
        <v>37908</v>
      </c>
      <c r="D1384" s="16">
        <v>37908</v>
      </c>
    </row>
    <row r="1385" spans="1:4">
      <c r="A1385" s="22">
        <f t="shared" si="21"/>
        <v>37909</v>
      </c>
      <c r="D1385" s="16">
        <v>37909</v>
      </c>
    </row>
    <row r="1386" spans="1:4">
      <c r="A1386" s="22">
        <f t="shared" si="21"/>
        <v>37910</v>
      </c>
      <c r="D1386" s="16">
        <v>37910</v>
      </c>
    </row>
    <row r="1387" spans="1:4">
      <c r="A1387" s="22">
        <f t="shared" si="21"/>
        <v>37911</v>
      </c>
      <c r="D1387" s="16">
        <v>37911</v>
      </c>
    </row>
    <row r="1388" spans="1:4">
      <c r="A1388" s="22">
        <f t="shared" si="21"/>
        <v>37912</v>
      </c>
      <c r="D1388" s="16">
        <v>37912</v>
      </c>
    </row>
    <row r="1389" spans="1:4">
      <c r="A1389" s="22">
        <f t="shared" si="21"/>
        <v>37913</v>
      </c>
      <c r="D1389" s="16">
        <v>37913</v>
      </c>
    </row>
    <row r="1390" spans="1:4">
      <c r="A1390" s="22">
        <f t="shared" si="21"/>
        <v>37914</v>
      </c>
      <c r="D1390" s="16">
        <v>37914</v>
      </c>
    </row>
    <row r="1391" spans="1:4">
      <c r="A1391" s="22">
        <f t="shared" si="21"/>
        <v>37915</v>
      </c>
      <c r="D1391" s="16">
        <v>37915</v>
      </c>
    </row>
    <row r="1392" spans="1:4">
      <c r="A1392" s="22">
        <f t="shared" si="21"/>
        <v>37916</v>
      </c>
      <c r="D1392" s="16">
        <v>37916</v>
      </c>
    </row>
    <row r="1393" spans="1:4">
      <c r="A1393" s="22">
        <f t="shared" si="21"/>
        <v>37917</v>
      </c>
      <c r="D1393" s="16">
        <v>37917</v>
      </c>
    </row>
    <row r="1394" spans="1:4">
      <c r="A1394" s="22">
        <f t="shared" si="21"/>
        <v>37918</v>
      </c>
      <c r="D1394" s="16">
        <v>37918</v>
      </c>
    </row>
    <row r="1395" spans="1:4">
      <c r="A1395" s="22">
        <f t="shared" si="21"/>
        <v>37919</v>
      </c>
      <c r="D1395" s="16">
        <v>37919</v>
      </c>
    </row>
    <row r="1396" spans="1:4">
      <c r="A1396" s="22">
        <f t="shared" si="21"/>
        <v>37920</v>
      </c>
      <c r="D1396" s="16">
        <v>37920</v>
      </c>
    </row>
    <row r="1397" spans="1:4">
      <c r="A1397" s="22">
        <f t="shared" si="21"/>
        <v>37921</v>
      </c>
      <c r="D1397" s="16">
        <v>37921</v>
      </c>
    </row>
    <row r="1398" spans="1:4">
      <c r="A1398" s="22">
        <f t="shared" si="21"/>
        <v>37922</v>
      </c>
      <c r="D1398" s="16">
        <v>37922</v>
      </c>
    </row>
    <row r="1399" spans="1:4">
      <c r="A1399" s="22">
        <f t="shared" si="21"/>
        <v>37923</v>
      </c>
      <c r="D1399" s="16">
        <v>37923</v>
      </c>
    </row>
    <row r="1400" spans="1:4">
      <c r="A1400" s="22">
        <f t="shared" si="21"/>
        <v>37924</v>
      </c>
      <c r="D1400" s="16">
        <v>37924</v>
      </c>
    </row>
    <row r="1401" spans="1:4">
      <c r="A1401" s="22">
        <f t="shared" si="21"/>
        <v>37925</v>
      </c>
      <c r="D1401" s="16">
        <v>37925</v>
      </c>
    </row>
    <row r="1402" spans="1:4">
      <c r="A1402" s="22">
        <f t="shared" si="21"/>
        <v>37926</v>
      </c>
      <c r="D1402" s="16">
        <v>37926</v>
      </c>
    </row>
    <row r="1403" spans="1:4">
      <c r="A1403" s="22">
        <f t="shared" si="21"/>
        <v>37927</v>
      </c>
      <c r="D1403" s="16">
        <v>37927</v>
      </c>
    </row>
    <row r="1404" spans="1:4">
      <c r="A1404" s="22">
        <f t="shared" si="21"/>
        <v>37928</v>
      </c>
      <c r="D1404" s="16">
        <v>37928</v>
      </c>
    </row>
    <row r="1405" spans="1:4">
      <c r="A1405" s="22">
        <f t="shared" si="21"/>
        <v>37929</v>
      </c>
      <c r="D1405" s="16">
        <v>37929</v>
      </c>
    </row>
    <row r="1406" spans="1:4">
      <c r="A1406" s="22">
        <f t="shared" si="21"/>
        <v>37930</v>
      </c>
      <c r="D1406" s="16">
        <v>37930</v>
      </c>
    </row>
    <row r="1407" spans="1:4">
      <c r="A1407" s="22">
        <f t="shared" si="21"/>
        <v>37931</v>
      </c>
      <c r="D1407" s="16">
        <v>37931</v>
      </c>
    </row>
    <row r="1408" spans="1:4">
      <c r="A1408" s="22">
        <f t="shared" si="21"/>
        <v>37932</v>
      </c>
      <c r="D1408" s="16">
        <v>37932</v>
      </c>
    </row>
    <row r="1409" spans="1:4">
      <c r="A1409" s="22">
        <f t="shared" si="21"/>
        <v>37933</v>
      </c>
      <c r="D1409" s="16">
        <v>37933</v>
      </c>
    </row>
    <row r="1410" spans="1:4">
      <c r="A1410" s="22">
        <f t="shared" ref="A1410:A1473" si="22">D1410</f>
        <v>37934</v>
      </c>
      <c r="D1410" s="16">
        <v>37934</v>
      </c>
    </row>
    <row r="1411" spans="1:4">
      <c r="A1411" s="22">
        <f t="shared" si="22"/>
        <v>37935</v>
      </c>
      <c r="D1411" s="16">
        <v>37935</v>
      </c>
    </row>
    <row r="1412" spans="1:4">
      <c r="A1412" s="22">
        <f t="shared" si="22"/>
        <v>37936</v>
      </c>
      <c r="D1412" s="16">
        <v>37936</v>
      </c>
    </row>
    <row r="1413" spans="1:4">
      <c r="A1413" s="22">
        <f t="shared" si="22"/>
        <v>37937</v>
      </c>
      <c r="D1413" s="16">
        <v>37937</v>
      </c>
    </row>
    <row r="1414" spans="1:4">
      <c r="A1414" s="22">
        <f t="shared" si="22"/>
        <v>37938</v>
      </c>
      <c r="D1414" s="16">
        <v>37938</v>
      </c>
    </row>
    <row r="1415" spans="1:4">
      <c r="A1415" s="22">
        <f t="shared" si="22"/>
        <v>37939</v>
      </c>
      <c r="D1415" s="16">
        <v>37939</v>
      </c>
    </row>
    <row r="1416" spans="1:4">
      <c r="A1416" s="22">
        <f t="shared" si="22"/>
        <v>37940</v>
      </c>
      <c r="D1416" s="16">
        <v>37940</v>
      </c>
    </row>
    <row r="1417" spans="1:4">
      <c r="A1417" s="22">
        <f t="shared" si="22"/>
        <v>37941</v>
      </c>
      <c r="D1417" s="16">
        <v>37941</v>
      </c>
    </row>
    <row r="1418" spans="1:4">
      <c r="A1418" s="22">
        <f t="shared" si="22"/>
        <v>37942</v>
      </c>
      <c r="D1418" s="16">
        <v>37942</v>
      </c>
    </row>
    <row r="1419" spans="1:4">
      <c r="A1419" s="22">
        <f t="shared" si="22"/>
        <v>37943</v>
      </c>
      <c r="D1419" s="16">
        <v>37943</v>
      </c>
    </row>
    <row r="1420" spans="1:4">
      <c r="A1420" s="22">
        <f t="shared" si="22"/>
        <v>37944</v>
      </c>
      <c r="D1420" s="16">
        <v>37944</v>
      </c>
    </row>
    <row r="1421" spans="1:4">
      <c r="A1421" s="22">
        <f t="shared" si="22"/>
        <v>37945</v>
      </c>
      <c r="D1421" s="16">
        <v>37945</v>
      </c>
    </row>
    <row r="1422" spans="1:4">
      <c r="A1422" s="22">
        <f t="shared" si="22"/>
        <v>37946</v>
      </c>
      <c r="D1422" s="16">
        <v>37946</v>
      </c>
    </row>
    <row r="1423" spans="1:4">
      <c r="A1423" s="22">
        <f t="shared" si="22"/>
        <v>37947</v>
      </c>
      <c r="D1423" s="16">
        <v>37947</v>
      </c>
    </row>
    <row r="1424" spans="1:4">
      <c r="A1424" s="22">
        <f t="shared" si="22"/>
        <v>37948</v>
      </c>
      <c r="D1424" s="16">
        <v>37948</v>
      </c>
    </row>
    <row r="1425" spans="1:4">
      <c r="A1425" s="22">
        <f t="shared" si="22"/>
        <v>37949</v>
      </c>
      <c r="D1425" s="16">
        <v>37949</v>
      </c>
    </row>
    <row r="1426" spans="1:4">
      <c r="A1426" s="22">
        <f t="shared" si="22"/>
        <v>37950</v>
      </c>
      <c r="D1426" s="16">
        <v>37950</v>
      </c>
    </row>
    <row r="1427" spans="1:4">
      <c r="A1427" s="22">
        <f t="shared" si="22"/>
        <v>37951</v>
      </c>
      <c r="D1427" s="16">
        <v>37951</v>
      </c>
    </row>
    <row r="1428" spans="1:4">
      <c r="A1428" s="22">
        <f t="shared" si="22"/>
        <v>37952</v>
      </c>
      <c r="D1428" s="16">
        <v>37952</v>
      </c>
    </row>
    <row r="1429" spans="1:4">
      <c r="A1429" s="22">
        <f t="shared" si="22"/>
        <v>37953</v>
      </c>
      <c r="D1429" s="16">
        <v>37953</v>
      </c>
    </row>
    <row r="1430" spans="1:4">
      <c r="A1430" s="22">
        <f t="shared" si="22"/>
        <v>37954</v>
      </c>
      <c r="D1430" s="16">
        <v>37954</v>
      </c>
    </row>
    <row r="1431" spans="1:4">
      <c r="A1431" s="22">
        <f t="shared" si="22"/>
        <v>37955</v>
      </c>
      <c r="D1431" s="16">
        <v>37955</v>
      </c>
    </row>
    <row r="1432" spans="1:4">
      <c r="A1432" s="22">
        <f t="shared" si="22"/>
        <v>37956</v>
      </c>
      <c r="D1432" s="16">
        <v>37956</v>
      </c>
    </row>
    <row r="1433" spans="1:4">
      <c r="A1433" s="22">
        <f t="shared" si="22"/>
        <v>37957</v>
      </c>
      <c r="D1433" s="16">
        <v>37957</v>
      </c>
    </row>
    <row r="1434" spans="1:4">
      <c r="A1434" s="22">
        <f t="shared" si="22"/>
        <v>37958</v>
      </c>
      <c r="D1434" s="16">
        <v>37958</v>
      </c>
    </row>
    <row r="1435" spans="1:4">
      <c r="A1435" s="22">
        <f t="shared" si="22"/>
        <v>37959</v>
      </c>
      <c r="D1435" s="16">
        <v>37959</v>
      </c>
    </row>
    <row r="1436" spans="1:4">
      <c r="A1436" s="22">
        <f t="shared" si="22"/>
        <v>37960</v>
      </c>
      <c r="D1436" s="16">
        <v>37960</v>
      </c>
    </row>
    <row r="1437" spans="1:4">
      <c r="A1437" s="22">
        <f t="shared" si="22"/>
        <v>37961</v>
      </c>
      <c r="D1437" s="16">
        <v>37961</v>
      </c>
    </row>
    <row r="1438" spans="1:4">
      <c r="A1438" s="22">
        <f t="shared" si="22"/>
        <v>37962</v>
      </c>
      <c r="D1438" s="16">
        <v>37962</v>
      </c>
    </row>
    <row r="1439" spans="1:4">
      <c r="A1439" s="22">
        <f t="shared" si="22"/>
        <v>37963</v>
      </c>
      <c r="D1439" s="16">
        <v>37963</v>
      </c>
    </row>
    <row r="1440" spans="1:4">
      <c r="A1440" s="22">
        <f t="shared" si="22"/>
        <v>37964</v>
      </c>
      <c r="D1440" s="16">
        <v>37964</v>
      </c>
    </row>
    <row r="1441" spans="1:4">
      <c r="A1441" s="22">
        <f t="shared" si="22"/>
        <v>37965</v>
      </c>
      <c r="D1441" s="16">
        <v>37965</v>
      </c>
    </row>
    <row r="1442" spans="1:4">
      <c r="A1442" s="22">
        <f t="shared" si="22"/>
        <v>37966</v>
      </c>
      <c r="D1442" s="16">
        <v>37966</v>
      </c>
    </row>
    <row r="1443" spans="1:4">
      <c r="A1443" s="22">
        <f t="shared" si="22"/>
        <v>37967</v>
      </c>
      <c r="D1443" s="16">
        <v>37967</v>
      </c>
    </row>
    <row r="1444" spans="1:4">
      <c r="A1444" s="22">
        <f t="shared" si="22"/>
        <v>37968</v>
      </c>
      <c r="D1444" s="16">
        <v>37968</v>
      </c>
    </row>
    <row r="1445" spans="1:4">
      <c r="A1445" s="22">
        <f t="shared" si="22"/>
        <v>37969</v>
      </c>
      <c r="D1445" s="16">
        <v>37969</v>
      </c>
    </row>
    <row r="1446" spans="1:4">
      <c r="A1446" s="22">
        <f t="shared" si="22"/>
        <v>37970</v>
      </c>
      <c r="D1446" s="16">
        <v>37970</v>
      </c>
    </row>
    <row r="1447" spans="1:4">
      <c r="A1447" s="22">
        <f t="shared" si="22"/>
        <v>37971</v>
      </c>
      <c r="D1447" s="16">
        <v>37971</v>
      </c>
    </row>
    <row r="1448" spans="1:4">
      <c r="A1448" s="22">
        <f t="shared" si="22"/>
        <v>37972</v>
      </c>
      <c r="D1448" s="16">
        <v>37972</v>
      </c>
    </row>
    <row r="1449" spans="1:4">
      <c r="A1449" s="22">
        <f t="shared" si="22"/>
        <v>37973</v>
      </c>
      <c r="D1449" s="16">
        <v>37973</v>
      </c>
    </row>
    <row r="1450" spans="1:4">
      <c r="A1450" s="22">
        <f t="shared" si="22"/>
        <v>37974</v>
      </c>
      <c r="D1450" s="16">
        <v>37974</v>
      </c>
    </row>
    <row r="1451" spans="1:4">
      <c r="A1451" s="22">
        <f t="shared" si="22"/>
        <v>37975</v>
      </c>
      <c r="D1451" s="16">
        <v>37975</v>
      </c>
    </row>
    <row r="1452" spans="1:4">
      <c r="A1452" s="22">
        <f t="shared" si="22"/>
        <v>37976</v>
      </c>
      <c r="D1452" s="16">
        <v>37976</v>
      </c>
    </row>
    <row r="1453" spans="1:4">
      <c r="A1453" s="22">
        <f t="shared" si="22"/>
        <v>37977</v>
      </c>
      <c r="D1453" s="16">
        <v>37977</v>
      </c>
    </row>
    <row r="1454" spans="1:4">
      <c r="A1454" s="22">
        <f t="shared" si="22"/>
        <v>37978</v>
      </c>
      <c r="D1454" s="16">
        <v>37978</v>
      </c>
    </row>
    <row r="1455" spans="1:4">
      <c r="A1455" s="22">
        <f t="shared" si="22"/>
        <v>37979</v>
      </c>
      <c r="D1455" s="16">
        <v>37979</v>
      </c>
    </row>
    <row r="1456" spans="1:4">
      <c r="A1456" s="22">
        <f t="shared" si="22"/>
        <v>37980</v>
      </c>
      <c r="D1456" s="16">
        <v>37980</v>
      </c>
    </row>
    <row r="1457" spans="1:4">
      <c r="A1457" s="22">
        <f t="shared" si="22"/>
        <v>37981</v>
      </c>
      <c r="D1457" s="16">
        <v>37981</v>
      </c>
    </row>
    <row r="1458" spans="1:4">
      <c r="A1458" s="22">
        <f t="shared" si="22"/>
        <v>37982</v>
      </c>
      <c r="D1458" s="16">
        <v>37982</v>
      </c>
    </row>
    <row r="1459" spans="1:4">
      <c r="A1459" s="22">
        <f t="shared" si="22"/>
        <v>37983</v>
      </c>
      <c r="D1459" s="16">
        <v>37983</v>
      </c>
    </row>
    <row r="1460" spans="1:4">
      <c r="A1460" s="22">
        <f t="shared" si="22"/>
        <v>37984</v>
      </c>
      <c r="D1460" s="16">
        <v>37984</v>
      </c>
    </row>
    <row r="1461" spans="1:4">
      <c r="A1461" s="22">
        <f t="shared" si="22"/>
        <v>37985</v>
      </c>
      <c r="D1461" s="16">
        <v>37985</v>
      </c>
    </row>
    <row r="1462" spans="1:4">
      <c r="A1462" s="22">
        <f t="shared" si="22"/>
        <v>37986</v>
      </c>
      <c r="D1462" s="16">
        <v>37986</v>
      </c>
    </row>
    <row r="1463" spans="1:4">
      <c r="A1463" s="22">
        <f t="shared" si="22"/>
        <v>37987</v>
      </c>
      <c r="D1463" s="16">
        <v>37987</v>
      </c>
    </row>
    <row r="1464" spans="1:4">
      <c r="A1464" s="22">
        <f t="shared" si="22"/>
        <v>37988</v>
      </c>
      <c r="D1464" s="16">
        <v>37988</v>
      </c>
    </row>
    <row r="1465" spans="1:4">
      <c r="A1465" s="22">
        <f t="shared" si="22"/>
        <v>37989</v>
      </c>
      <c r="D1465" s="16">
        <v>37989</v>
      </c>
    </row>
    <row r="1466" spans="1:4">
      <c r="A1466" s="22">
        <f t="shared" si="22"/>
        <v>37990</v>
      </c>
      <c r="D1466" s="16">
        <v>37990</v>
      </c>
    </row>
    <row r="1467" spans="1:4">
      <c r="A1467" s="22">
        <f t="shared" si="22"/>
        <v>37991</v>
      </c>
      <c r="D1467" s="16">
        <v>37991</v>
      </c>
    </row>
    <row r="1468" spans="1:4">
      <c r="A1468" s="22">
        <f t="shared" si="22"/>
        <v>37992</v>
      </c>
      <c r="D1468" s="16">
        <v>37992</v>
      </c>
    </row>
    <row r="1469" spans="1:4">
      <c r="A1469" s="22">
        <f t="shared" si="22"/>
        <v>37993</v>
      </c>
      <c r="D1469" s="16">
        <v>37993</v>
      </c>
    </row>
    <row r="1470" spans="1:4">
      <c r="A1470" s="22">
        <f t="shared" si="22"/>
        <v>37994</v>
      </c>
      <c r="D1470" s="16">
        <v>37994</v>
      </c>
    </row>
    <row r="1471" spans="1:4">
      <c r="A1471" s="22">
        <f t="shared" si="22"/>
        <v>37995</v>
      </c>
      <c r="D1471" s="16">
        <v>37995</v>
      </c>
    </row>
    <row r="1472" spans="1:4">
      <c r="A1472" s="22">
        <f t="shared" si="22"/>
        <v>37996</v>
      </c>
      <c r="D1472" s="16">
        <v>37996</v>
      </c>
    </row>
    <row r="1473" spans="1:4">
      <c r="A1473" s="22">
        <f t="shared" si="22"/>
        <v>37997</v>
      </c>
      <c r="D1473" s="16">
        <v>37997</v>
      </c>
    </row>
    <row r="1474" spans="1:4">
      <c r="A1474" s="22">
        <f t="shared" ref="A1474:A1537" si="23">D1474</f>
        <v>37998</v>
      </c>
      <c r="D1474" s="16">
        <v>37998</v>
      </c>
    </row>
    <row r="1475" spans="1:4">
      <c r="A1475" s="22">
        <f t="shared" si="23"/>
        <v>37999</v>
      </c>
      <c r="D1475" s="16">
        <v>37999</v>
      </c>
    </row>
    <row r="1476" spans="1:4">
      <c r="A1476" s="22">
        <f t="shared" si="23"/>
        <v>38000</v>
      </c>
      <c r="D1476" s="16">
        <v>38000</v>
      </c>
    </row>
    <row r="1477" spans="1:4">
      <c r="A1477" s="22">
        <f t="shared" si="23"/>
        <v>38001</v>
      </c>
      <c r="D1477" s="16">
        <v>38001</v>
      </c>
    </row>
    <row r="1478" spans="1:4">
      <c r="A1478" s="22">
        <f t="shared" si="23"/>
        <v>38002</v>
      </c>
      <c r="D1478" s="16">
        <v>38002</v>
      </c>
    </row>
    <row r="1479" spans="1:4">
      <c r="A1479" s="22">
        <f t="shared" si="23"/>
        <v>38003</v>
      </c>
      <c r="D1479" s="16">
        <v>38003</v>
      </c>
    </row>
    <row r="1480" spans="1:4">
      <c r="A1480" s="22">
        <f t="shared" si="23"/>
        <v>38004</v>
      </c>
      <c r="D1480" s="16">
        <v>38004</v>
      </c>
    </row>
    <row r="1481" spans="1:4">
      <c r="A1481" s="22">
        <f t="shared" si="23"/>
        <v>38005</v>
      </c>
      <c r="D1481" s="16">
        <v>38005</v>
      </c>
    </row>
    <row r="1482" spans="1:4">
      <c r="A1482" s="22">
        <f t="shared" si="23"/>
        <v>38006</v>
      </c>
      <c r="D1482" s="16">
        <v>38006</v>
      </c>
    </row>
    <row r="1483" spans="1:4">
      <c r="A1483" s="22">
        <f t="shared" si="23"/>
        <v>38007</v>
      </c>
      <c r="D1483" s="16">
        <v>38007</v>
      </c>
    </row>
    <row r="1484" spans="1:4">
      <c r="A1484" s="22">
        <f t="shared" si="23"/>
        <v>38008</v>
      </c>
      <c r="D1484" s="16">
        <v>38008</v>
      </c>
    </row>
    <row r="1485" spans="1:4">
      <c r="A1485" s="22">
        <f t="shared" si="23"/>
        <v>38009</v>
      </c>
      <c r="D1485" s="16">
        <v>38009</v>
      </c>
    </row>
    <row r="1486" spans="1:4">
      <c r="A1486" s="22">
        <f t="shared" si="23"/>
        <v>38010</v>
      </c>
      <c r="D1486" s="16">
        <v>38010</v>
      </c>
    </row>
    <row r="1487" spans="1:4">
      <c r="A1487" s="22">
        <f t="shared" si="23"/>
        <v>38011</v>
      </c>
      <c r="D1487" s="16">
        <v>38011</v>
      </c>
    </row>
    <row r="1488" spans="1:4">
      <c r="A1488" s="22">
        <f t="shared" si="23"/>
        <v>38012</v>
      </c>
      <c r="D1488" s="16">
        <v>38012</v>
      </c>
    </row>
    <row r="1489" spans="1:4">
      <c r="A1489" s="22">
        <f t="shared" si="23"/>
        <v>38013</v>
      </c>
      <c r="D1489" s="16">
        <v>38013</v>
      </c>
    </row>
    <row r="1490" spans="1:4">
      <c r="A1490" s="22">
        <f t="shared" si="23"/>
        <v>38014</v>
      </c>
      <c r="D1490" s="16">
        <v>38014</v>
      </c>
    </row>
    <row r="1491" spans="1:4">
      <c r="A1491" s="22">
        <f t="shared" si="23"/>
        <v>38015</v>
      </c>
      <c r="D1491" s="16">
        <v>38015</v>
      </c>
    </row>
    <row r="1492" spans="1:4">
      <c r="A1492" s="22">
        <f t="shared" si="23"/>
        <v>38016</v>
      </c>
      <c r="D1492" s="16">
        <v>38016</v>
      </c>
    </row>
    <row r="1493" spans="1:4">
      <c r="A1493" s="22">
        <f t="shared" si="23"/>
        <v>38017</v>
      </c>
      <c r="D1493" s="16">
        <v>38017</v>
      </c>
    </row>
    <row r="1494" spans="1:4">
      <c r="A1494" s="22">
        <f t="shared" si="23"/>
        <v>38018</v>
      </c>
      <c r="D1494" s="16">
        <v>38018</v>
      </c>
    </row>
    <row r="1495" spans="1:4">
      <c r="A1495" s="22">
        <f t="shared" si="23"/>
        <v>38019</v>
      </c>
      <c r="D1495" s="16">
        <v>38019</v>
      </c>
    </row>
    <row r="1496" spans="1:4">
      <c r="A1496" s="22">
        <f t="shared" si="23"/>
        <v>38020</v>
      </c>
      <c r="D1496" s="16">
        <v>38020</v>
      </c>
    </row>
    <row r="1497" spans="1:4">
      <c r="A1497" s="22">
        <f t="shared" si="23"/>
        <v>38021</v>
      </c>
      <c r="D1497" s="16">
        <v>38021</v>
      </c>
    </row>
    <row r="1498" spans="1:4">
      <c r="A1498" s="22">
        <f t="shared" si="23"/>
        <v>38022</v>
      </c>
      <c r="D1498" s="16">
        <v>38022</v>
      </c>
    </row>
    <row r="1499" spans="1:4">
      <c r="A1499" s="22">
        <f t="shared" si="23"/>
        <v>38023</v>
      </c>
      <c r="D1499" s="16">
        <v>38023</v>
      </c>
    </row>
    <row r="1500" spans="1:4">
      <c r="A1500" s="22">
        <f t="shared" si="23"/>
        <v>38024</v>
      </c>
      <c r="D1500" s="16">
        <v>38024</v>
      </c>
    </row>
    <row r="1501" spans="1:4">
      <c r="A1501" s="22">
        <f t="shared" si="23"/>
        <v>38025</v>
      </c>
      <c r="D1501" s="16">
        <v>38025</v>
      </c>
    </row>
    <row r="1502" spans="1:4">
      <c r="A1502" s="22">
        <f t="shared" si="23"/>
        <v>38026</v>
      </c>
      <c r="D1502" s="16">
        <v>38026</v>
      </c>
    </row>
    <row r="1503" spans="1:4">
      <c r="A1503" s="22">
        <f t="shared" si="23"/>
        <v>38027</v>
      </c>
      <c r="D1503" s="16">
        <v>38027</v>
      </c>
    </row>
    <row r="1504" spans="1:4">
      <c r="A1504" s="22">
        <f t="shared" si="23"/>
        <v>38028</v>
      </c>
      <c r="D1504" s="16">
        <v>38028</v>
      </c>
    </row>
    <row r="1505" spans="1:4">
      <c r="A1505" s="22">
        <f t="shared" si="23"/>
        <v>38029</v>
      </c>
      <c r="D1505" s="16">
        <v>38029</v>
      </c>
    </row>
    <row r="1506" spans="1:4">
      <c r="A1506" s="22">
        <f t="shared" si="23"/>
        <v>38030</v>
      </c>
      <c r="D1506" s="16">
        <v>38030</v>
      </c>
    </row>
    <row r="1507" spans="1:4">
      <c r="A1507" s="22">
        <f t="shared" si="23"/>
        <v>38031</v>
      </c>
      <c r="D1507" s="16">
        <v>38031</v>
      </c>
    </row>
    <row r="1508" spans="1:4">
      <c r="A1508" s="22">
        <f t="shared" si="23"/>
        <v>38032</v>
      </c>
      <c r="D1508" s="16">
        <v>38032</v>
      </c>
    </row>
    <row r="1509" spans="1:4">
      <c r="A1509" s="22">
        <f t="shared" si="23"/>
        <v>38033</v>
      </c>
      <c r="D1509" s="16">
        <v>38033</v>
      </c>
    </row>
    <row r="1510" spans="1:4">
      <c r="A1510" s="22">
        <f t="shared" si="23"/>
        <v>38034</v>
      </c>
      <c r="D1510" s="16">
        <v>38034</v>
      </c>
    </row>
    <row r="1511" spans="1:4">
      <c r="A1511" s="22">
        <f t="shared" si="23"/>
        <v>38035</v>
      </c>
      <c r="D1511" s="16">
        <v>38035</v>
      </c>
    </row>
    <row r="1512" spans="1:4">
      <c r="A1512" s="22">
        <f t="shared" si="23"/>
        <v>38036</v>
      </c>
      <c r="D1512" s="16">
        <v>38036</v>
      </c>
    </row>
    <row r="1513" spans="1:4">
      <c r="A1513" s="22">
        <f t="shared" si="23"/>
        <v>38037</v>
      </c>
      <c r="D1513" s="16">
        <v>38037</v>
      </c>
    </row>
    <row r="1514" spans="1:4">
      <c r="A1514" s="22">
        <f t="shared" si="23"/>
        <v>38038</v>
      </c>
      <c r="D1514" s="16">
        <v>38038</v>
      </c>
    </row>
    <row r="1515" spans="1:4">
      <c r="A1515" s="22">
        <f t="shared" si="23"/>
        <v>38039</v>
      </c>
      <c r="D1515" s="16">
        <v>38039</v>
      </c>
    </row>
    <row r="1516" spans="1:4">
      <c r="A1516" s="22">
        <f t="shared" si="23"/>
        <v>38040</v>
      </c>
      <c r="D1516" s="16">
        <v>38040</v>
      </c>
    </row>
    <row r="1517" spans="1:4">
      <c r="A1517" s="22">
        <f t="shared" si="23"/>
        <v>38041</v>
      </c>
      <c r="D1517" s="16">
        <v>38041</v>
      </c>
    </row>
    <row r="1518" spans="1:4">
      <c r="A1518" s="22">
        <f t="shared" si="23"/>
        <v>38042</v>
      </c>
      <c r="D1518" s="16">
        <v>38042</v>
      </c>
    </row>
    <row r="1519" spans="1:4">
      <c r="A1519" s="22">
        <f t="shared" si="23"/>
        <v>38043</v>
      </c>
      <c r="D1519" s="16">
        <v>38043</v>
      </c>
    </row>
    <row r="1520" spans="1:4">
      <c r="A1520" s="22">
        <f t="shared" si="23"/>
        <v>38044</v>
      </c>
      <c r="D1520" s="16">
        <v>38044</v>
      </c>
    </row>
    <row r="1521" spans="1:4">
      <c r="A1521" s="22">
        <f t="shared" si="23"/>
        <v>38045</v>
      </c>
      <c r="D1521" s="16">
        <v>38045</v>
      </c>
    </row>
    <row r="1522" spans="1:4">
      <c r="A1522" s="22">
        <f t="shared" si="23"/>
        <v>38046</v>
      </c>
      <c r="D1522" s="16">
        <v>38046</v>
      </c>
    </row>
    <row r="1523" spans="1:4">
      <c r="A1523" s="22">
        <f t="shared" si="23"/>
        <v>38047</v>
      </c>
      <c r="D1523" s="16">
        <v>38047</v>
      </c>
    </row>
    <row r="1524" spans="1:4">
      <c r="A1524" s="22">
        <f t="shared" si="23"/>
        <v>38048</v>
      </c>
      <c r="D1524" s="16">
        <v>38048</v>
      </c>
    </row>
    <row r="1525" spans="1:4">
      <c r="A1525" s="22">
        <f t="shared" si="23"/>
        <v>38049</v>
      </c>
      <c r="D1525" s="16">
        <v>38049</v>
      </c>
    </row>
    <row r="1526" spans="1:4">
      <c r="A1526" s="22">
        <f t="shared" si="23"/>
        <v>38050</v>
      </c>
      <c r="D1526" s="16">
        <v>38050</v>
      </c>
    </row>
    <row r="1527" spans="1:4">
      <c r="A1527" s="22">
        <f t="shared" si="23"/>
        <v>38051</v>
      </c>
      <c r="D1527" s="16">
        <v>38051</v>
      </c>
    </row>
    <row r="1528" spans="1:4">
      <c r="A1528" s="22">
        <f t="shared" si="23"/>
        <v>38052</v>
      </c>
      <c r="D1528" s="16">
        <v>38052</v>
      </c>
    </row>
    <row r="1529" spans="1:4">
      <c r="A1529" s="22">
        <f t="shared" si="23"/>
        <v>38053</v>
      </c>
      <c r="D1529" s="16">
        <v>38053</v>
      </c>
    </row>
    <row r="1530" spans="1:4">
      <c r="A1530" s="22">
        <f t="shared" si="23"/>
        <v>38054</v>
      </c>
      <c r="D1530" s="16">
        <v>38054</v>
      </c>
    </row>
    <row r="1531" spans="1:4">
      <c r="A1531" s="22">
        <f t="shared" si="23"/>
        <v>38055</v>
      </c>
      <c r="D1531" s="16">
        <v>38055</v>
      </c>
    </row>
    <row r="1532" spans="1:4">
      <c r="A1532" s="22">
        <f t="shared" si="23"/>
        <v>38056</v>
      </c>
      <c r="D1532" s="16">
        <v>38056</v>
      </c>
    </row>
    <row r="1533" spans="1:4">
      <c r="A1533" s="22">
        <f t="shared" si="23"/>
        <v>38057</v>
      </c>
      <c r="D1533" s="16">
        <v>38057</v>
      </c>
    </row>
    <row r="1534" spans="1:4">
      <c r="A1534" s="22">
        <f t="shared" si="23"/>
        <v>38058</v>
      </c>
      <c r="D1534" s="16">
        <v>38058</v>
      </c>
    </row>
    <row r="1535" spans="1:4">
      <c r="A1535" s="22">
        <f t="shared" si="23"/>
        <v>38059</v>
      </c>
      <c r="D1535" s="16">
        <v>38059</v>
      </c>
    </row>
    <row r="1536" spans="1:4">
      <c r="A1536" s="22">
        <f t="shared" si="23"/>
        <v>38060</v>
      </c>
      <c r="D1536" s="16">
        <v>38060</v>
      </c>
    </row>
    <row r="1537" spans="1:4">
      <c r="A1537" s="22">
        <f t="shared" si="23"/>
        <v>38061</v>
      </c>
      <c r="D1537" s="16">
        <v>38061</v>
      </c>
    </row>
    <row r="1538" spans="1:4">
      <c r="A1538" s="22">
        <f t="shared" ref="A1538:A1601" si="24">D1538</f>
        <v>38062</v>
      </c>
      <c r="D1538" s="16">
        <v>38062</v>
      </c>
    </row>
    <row r="1539" spans="1:4">
      <c r="A1539" s="22">
        <f t="shared" si="24"/>
        <v>38063</v>
      </c>
      <c r="D1539" s="16">
        <v>38063</v>
      </c>
    </row>
    <row r="1540" spans="1:4">
      <c r="A1540" s="22">
        <f t="shared" si="24"/>
        <v>38064</v>
      </c>
      <c r="D1540" s="16">
        <v>38064</v>
      </c>
    </row>
    <row r="1541" spans="1:4">
      <c r="A1541" s="22">
        <f t="shared" si="24"/>
        <v>38065</v>
      </c>
      <c r="D1541" s="16">
        <v>38065</v>
      </c>
    </row>
    <row r="1542" spans="1:4">
      <c r="A1542" s="22">
        <f t="shared" si="24"/>
        <v>38066</v>
      </c>
      <c r="D1542" s="16">
        <v>38066</v>
      </c>
    </row>
    <row r="1543" spans="1:4">
      <c r="A1543" s="22">
        <f t="shared" si="24"/>
        <v>38067</v>
      </c>
      <c r="D1543" s="16">
        <v>38067</v>
      </c>
    </row>
    <row r="1544" spans="1:4">
      <c r="A1544" s="22">
        <f t="shared" si="24"/>
        <v>38068</v>
      </c>
      <c r="D1544" s="16">
        <v>38068</v>
      </c>
    </row>
    <row r="1545" spans="1:4">
      <c r="A1545" s="22">
        <f t="shared" si="24"/>
        <v>38069</v>
      </c>
      <c r="D1545" s="16">
        <v>38069</v>
      </c>
    </row>
    <row r="1546" spans="1:4">
      <c r="A1546" s="22">
        <f t="shared" si="24"/>
        <v>38070</v>
      </c>
      <c r="D1546" s="16">
        <v>38070</v>
      </c>
    </row>
    <row r="1547" spans="1:4">
      <c r="A1547" s="22">
        <f t="shared" si="24"/>
        <v>38071</v>
      </c>
      <c r="D1547" s="16">
        <v>38071</v>
      </c>
    </row>
    <row r="1548" spans="1:4">
      <c r="A1548" s="22">
        <f t="shared" si="24"/>
        <v>38072</v>
      </c>
      <c r="D1548" s="16">
        <v>38072</v>
      </c>
    </row>
    <row r="1549" spans="1:4">
      <c r="A1549" s="22">
        <f t="shared" si="24"/>
        <v>38073</v>
      </c>
      <c r="D1549" s="16">
        <v>38073</v>
      </c>
    </row>
    <row r="1550" spans="1:4">
      <c r="A1550" s="22">
        <f t="shared" si="24"/>
        <v>38074</v>
      </c>
      <c r="D1550" s="16">
        <v>38074</v>
      </c>
    </row>
    <row r="1551" spans="1:4">
      <c r="A1551" s="22">
        <f t="shared" si="24"/>
        <v>38075</v>
      </c>
      <c r="D1551" s="16">
        <v>38075</v>
      </c>
    </row>
    <row r="1552" spans="1:4">
      <c r="A1552" s="22">
        <f t="shared" si="24"/>
        <v>38076</v>
      </c>
      <c r="D1552" s="16">
        <v>38076</v>
      </c>
    </row>
    <row r="1553" spans="1:4">
      <c r="A1553" s="22">
        <f t="shared" si="24"/>
        <v>38077</v>
      </c>
      <c r="D1553" s="16">
        <v>38077</v>
      </c>
    </row>
    <row r="1554" spans="1:4">
      <c r="A1554" s="22">
        <f t="shared" si="24"/>
        <v>38078</v>
      </c>
      <c r="D1554" s="16">
        <v>38078</v>
      </c>
    </row>
    <row r="1555" spans="1:4">
      <c r="A1555" s="22">
        <f t="shared" si="24"/>
        <v>38079</v>
      </c>
      <c r="D1555" s="16">
        <v>38079</v>
      </c>
    </row>
    <row r="1556" spans="1:4">
      <c r="A1556" s="22">
        <f t="shared" si="24"/>
        <v>38080</v>
      </c>
      <c r="D1556" s="16">
        <v>38080</v>
      </c>
    </row>
    <row r="1557" spans="1:4">
      <c r="A1557" s="22">
        <f t="shared" si="24"/>
        <v>38081</v>
      </c>
      <c r="D1557" s="16">
        <v>38081</v>
      </c>
    </row>
    <row r="1558" spans="1:4">
      <c r="A1558" s="22">
        <f t="shared" si="24"/>
        <v>38082</v>
      </c>
      <c r="D1558" s="16">
        <v>38082</v>
      </c>
    </row>
    <row r="1559" spans="1:4">
      <c r="A1559" s="22">
        <f t="shared" si="24"/>
        <v>38083</v>
      </c>
      <c r="D1559" s="16">
        <v>38083</v>
      </c>
    </row>
    <row r="1560" spans="1:4">
      <c r="A1560" s="22">
        <f t="shared" si="24"/>
        <v>38084</v>
      </c>
      <c r="D1560" s="16">
        <v>38084</v>
      </c>
    </row>
    <row r="1561" spans="1:4">
      <c r="A1561" s="22">
        <f t="shared" si="24"/>
        <v>38085</v>
      </c>
      <c r="D1561" s="16">
        <v>38085</v>
      </c>
    </row>
    <row r="1562" spans="1:4">
      <c r="A1562" s="22">
        <f t="shared" si="24"/>
        <v>38086</v>
      </c>
      <c r="D1562" s="16">
        <v>38086</v>
      </c>
    </row>
    <row r="1563" spans="1:4">
      <c r="A1563" s="22">
        <f t="shared" si="24"/>
        <v>38087</v>
      </c>
      <c r="D1563" s="16">
        <v>38087</v>
      </c>
    </row>
    <row r="1564" spans="1:4">
      <c r="A1564" s="22">
        <f t="shared" si="24"/>
        <v>38088</v>
      </c>
      <c r="D1564" s="16">
        <v>38088</v>
      </c>
    </row>
    <row r="1565" spans="1:4">
      <c r="A1565" s="22">
        <f t="shared" si="24"/>
        <v>38089</v>
      </c>
      <c r="D1565" s="16">
        <v>38089</v>
      </c>
    </row>
    <row r="1566" spans="1:4">
      <c r="A1566" s="22">
        <f t="shared" si="24"/>
        <v>38090</v>
      </c>
      <c r="D1566" s="16">
        <v>38090</v>
      </c>
    </row>
    <row r="1567" spans="1:4">
      <c r="A1567" s="22">
        <f t="shared" si="24"/>
        <v>38091</v>
      </c>
      <c r="D1567" s="16">
        <v>38091</v>
      </c>
    </row>
    <row r="1568" spans="1:4">
      <c r="A1568" s="22">
        <f t="shared" si="24"/>
        <v>38092</v>
      </c>
      <c r="D1568" s="16">
        <v>38092</v>
      </c>
    </row>
    <row r="1569" spans="1:4">
      <c r="A1569" s="22">
        <f t="shared" si="24"/>
        <v>38093</v>
      </c>
      <c r="D1569" s="16">
        <v>38093</v>
      </c>
    </row>
    <row r="1570" spans="1:4">
      <c r="A1570" s="22">
        <f t="shared" si="24"/>
        <v>38094</v>
      </c>
      <c r="D1570" s="16">
        <v>38094</v>
      </c>
    </row>
    <row r="1571" spans="1:4">
      <c r="A1571" s="22">
        <f t="shared" si="24"/>
        <v>38095</v>
      </c>
      <c r="D1571" s="16">
        <v>38095</v>
      </c>
    </row>
    <row r="1572" spans="1:4">
      <c r="A1572" s="22">
        <f t="shared" si="24"/>
        <v>38096</v>
      </c>
      <c r="D1572" s="16">
        <v>38096</v>
      </c>
    </row>
    <row r="1573" spans="1:4">
      <c r="A1573" s="22">
        <f t="shared" si="24"/>
        <v>38097</v>
      </c>
      <c r="D1573" s="16">
        <v>38097</v>
      </c>
    </row>
    <row r="1574" spans="1:4">
      <c r="A1574" s="22">
        <f t="shared" si="24"/>
        <v>38098</v>
      </c>
      <c r="D1574" s="16">
        <v>38098</v>
      </c>
    </row>
    <row r="1575" spans="1:4">
      <c r="A1575" s="22">
        <f t="shared" si="24"/>
        <v>38099</v>
      </c>
      <c r="D1575" s="16">
        <v>38099</v>
      </c>
    </row>
    <row r="1576" spans="1:4">
      <c r="A1576" s="22">
        <f t="shared" si="24"/>
        <v>38100</v>
      </c>
      <c r="D1576" s="16">
        <v>38100</v>
      </c>
    </row>
    <row r="1577" spans="1:4">
      <c r="A1577" s="22">
        <f t="shared" si="24"/>
        <v>38101</v>
      </c>
      <c r="D1577" s="16">
        <v>38101</v>
      </c>
    </row>
    <row r="1578" spans="1:4">
      <c r="A1578" s="22">
        <f t="shared" si="24"/>
        <v>38102</v>
      </c>
      <c r="D1578" s="16">
        <v>38102</v>
      </c>
    </row>
    <row r="1579" spans="1:4">
      <c r="A1579" s="22">
        <f t="shared" si="24"/>
        <v>38103</v>
      </c>
      <c r="D1579" s="16">
        <v>38103</v>
      </c>
    </row>
    <row r="1580" spans="1:4">
      <c r="A1580" s="22">
        <f t="shared" si="24"/>
        <v>38104</v>
      </c>
      <c r="D1580" s="16">
        <v>38104</v>
      </c>
    </row>
    <row r="1581" spans="1:4">
      <c r="A1581" s="22">
        <f t="shared" si="24"/>
        <v>38105</v>
      </c>
      <c r="D1581" s="16">
        <v>38105</v>
      </c>
    </row>
    <row r="1582" spans="1:4">
      <c r="A1582" s="22">
        <f t="shared" si="24"/>
        <v>38106</v>
      </c>
      <c r="D1582" s="16">
        <v>38106</v>
      </c>
    </row>
    <row r="1583" spans="1:4">
      <c r="A1583" s="22">
        <f t="shared" si="24"/>
        <v>38107</v>
      </c>
      <c r="D1583" s="16">
        <v>38107</v>
      </c>
    </row>
    <row r="1584" spans="1:4">
      <c r="A1584" s="22">
        <f t="shared" si="24"/>
        <v>38108</v>
      </c>
      <c r="D1584" s="16">
        <v>38108</v>
      </c>
    </row>
    <row r="1585" spans="1:4">
      <c r="A1585" s="22">
        <f t="shared" si="24"/>
        <v>38109</v>
      </c>
      <c r="D1585" s="16">
        <v>38109</v>
      </c>
    </row>
    <row r="1586" spans="1:4">
      <c r="A1586" s="22">
        <f t="shared" si="24"/>
        <v>38110</v>
      </c>
      <c r="D1586" s="16">
        <v>38110</v>
      </c>
    </row>
    <row r="1587" spans="1:4">
      <c r="A1587" s="22">
        <f t="shared" si="24"/>
        <v>38111</v>
      </c>
      <c r="D1587" s="16">
        <v>38111</v>
      </c>
    </row>
    <row r="1588" spans="1:4">
      <c r="A1588" s="22">
        <f t="shared" si="24"/>
        <v>38112</v>
      </c>
      <c r="D1588" s="16">
        <v>38112</v>
      </c>
    </row>
    <row r="1589" spans="1:4">
      <c r="A1589" s="22">
        <f t="shared" si="24"/>
        <v>38113</v>
      </c>
      <c r="D1589" s="16">
        <v>38113</v>
      </c>
    </row>
    <row r="1590" spans="1:4">
      <c r="A1590" s="22">
        <f t="shared" si="24"/>
        <v>38114</v>
      </c>
      <c r="D1590" s="16">
        <v>38114</v>
      </c>
    </row>
    <row r="1591" spans="1:4">
      <c r="A1591" s="22">
        <f t="shared" si="24"/>
        <v>38115</v>
      </c>
      <c r="D1591" s="16">
        <v>38115</v>
      </c>
    </row>
    <row r="1592" spans="1:4">
      <c r="A1592" s="22">
        <f t="shared" si="24"/>
        <v>38116</v>
      </c>
      <c r="D1592" s="16">
        <v>38116</v>
      </c>
    </row>
    <row r="1593" spans="1:4">
      <c r="A1593" s="22">
        <f t="shared" si="24"/>
        <v>38117</v>
      </c>
      <c r="D1593" s="16">
        <v>38117</v>
      </c>
    </row>
    <row r="1594" spans="1:4">
      <c r="A1594" s="22">
        <f t="shared" si="24"/>
        <v>38118</v>
      </c>
      <c r="D1594" s="16">
        <v>38118</v>
      </c>
    </row>
    <row r="1595" spans="1:4">
      <c r="A1595" s="22">
        <f t="shared" si="24"/>
        <v>38119</v>
      </c>
      <c r="D1595" s="16">
        <v>38119</v>
      </c>
    </row>
    <row r="1596" spans="1:4">
      <c r="A1596" s="22">
        <f t="shared" si="24"/>
        <v>38120</v>
      </c>
      <c r="D1596" s="16">
        <v>38120</v>
      </c>
    </row>
    <row r="1597" spans="1:4">
      <c r="A1597" s="22">
        <f t="shared" si="24"/>
        <v>38121</v>
      </c>
      <c r="D1597" s="16">
        <v>38121</v>
      </c>
    </row>
    <row r="1598" spans="1:4">
      <c r="A1598" s="22">
        <f t="shared" si="24"/>
        <v>38122</v>
      </c>
      <c r="D1598" s="16">
        <v>38122</v>
      </c>
    </row>
    <row r="1599" spans="1:4">
      <c r="A1599" s="22">
        <f t="shared" si="24"/>
        <v>38123</v>
      </c>
      <c r="D1599" s="16">
        <v>38123</v>
      </c>
    </row>
    <row r="1600" spans="1:4">
      <c r="A1600" s="22">
        <f t="shared" si="24"/>
        <v>38124</v>
      </c>
      <c r="D1600" s="16">
        <v>38124</v>
      </c>
    </row>
    <row r="1601" spans="1:4">
      <c r="A1601" s="22">
        <f t="shared" si="24"/>
        <v>38125</v>
      </c>
      <c r="D1601" s="16">
        <v>38125</v>
      </c>
    </row>
    <row r="1602" spans="1:4">
      <c r="A1602" s="22">
        <f t="shared" ref="A1602:A1665" si="25">D1602</f>
        <v>38126</v>
      </c>
      <c r="D1602" s="16">
        <v>38126</v>
      </c>
    </row>
    <row r="1603" spans="1:4">
      <c r="A1603" s="22">
        <f t="shared" si="25"/>
        <v>38127</v>
      </c>
      <c r="D1603" s="16">
        <v>38127</v>
      </c>
    </row>
    <row r="1604" spans="1:4">
      <c r="A1604" s="22">
        <f t="shared" si="25"/>
        <v>38128</v>
      </c>
      <c r="D1604" s="16">
        <v>38128</v>
      </c>
    </row>
    <row r="1605" spans="1:4">
      <c r="A1605" s="22">
        <f t="shared" si="25"/>
        <v>38129</v>
      </c>
      <c r="D1605" s="16">
        <v>38129</v>
      </c>
    </row>
    <row r="1606" spans="1:4">
      <c r="A1606" s="22">
        <f t="shared" si="25"/>
        <v>38130</v>
      </c>
      <c r="D1606" s="16">
        <v>38130</v>
      </c>
    </row>
    <row r="1607" spans="1:4">
      <c r="A1607" s="22">
        <f t="shared" si="25"/>
        <v>38131</v>
      </c>
      <c r="D1607" s="16">
        <v>38131</v>
      </c>
    </row>
    <row r="1608" spans="1:4">
      <c r="A1608" s="22">
        <f t="shared" si="25"/>
        <v>38132</v>
      </c>
      <c r="D1608" s="16">
        <v>38132</v>
      </c>
    </row>
    <row r="1609" spans="1:4">
      <c r="A1609" s="22">
        <f t="shared" si="25"/>
        <v>38133</v>
      </c>
      <c r="D1609" s="16">
        <v>38133</v>
      </c>
    </row>
    <row r="1610" spans="1:4">
      <c r="A1610" s="22">
        <f t="shared" si="25"/>
        <v>38134</v>
      </c>
      <c r="D1610" s="16">
        <v>38134</v>
      </c>
    </row>
    <row r="1611" spans="1:4">
      <c r="A1611" s="22">
        <f t="shared" si="25"/>
        <v>38135</v>
      </c>
      <c r="D1611" s="16">
        <v>38135</v>
      </c>
    </row>
    <row r="1612" spans="1:4">
      <c r="A1612" s="22">
        <f t="shared" si="25"/>
        <v>38136</v>
      </c>
      <c r="D1612" s="16">
        <v>38136</v>
      </c>
    </row>
    <row r="1613" spans="1:4">
      <c r="A1613" s="22">
        <f t="shared" si="25"/>
        <v>38137</v>
      </c>
      <c r="D1613" s="16">
        <v>38137</v>
      </c>
    </row>
    <row r="1614" spans="1:4">
      <c r="A1614" s="22">
        <f t="shared" si="25"/>
        <v>38138</v>
      </c>
      <c r="D1614" s="16">
        <v>38138</v>
      </c>
    </row>
    <row r="1615" spans="1:4">
      <c r="A1615" s="22">
        <f t="shared" si="25"/>
        <v>38139</v>
      </c>
      <c r="D1615" s="16">
        <v>38139</v>
      </c>
    </row>
    <row r="1616" spans="1:4">
      <c r="A1616" s="22">
        <f t="shared" si="25"/>
        <v>38140</v>
      </c>
      <c r="D1616" s="16">
        <v>38140</v>
      </c>
    </row>
    <row r="1617" spans="1:4">
      <c r="A1617" s="22">
        <f t="shared" si="25"/>
        <v>38141</v>
      </c>
      <c r="D1617" s="16">
        <v>38141</v>
      </c>
    </row>
    <row r="1618" spans="1:4">
      <c r="A1618" s="22">
        <f t="shared" si="25"/>
        <v>38142</v>
      </c>
      <c r="D1618" s="16">
        <v>38142</v>
      </c>
    </row>
    <row r="1619" spans="1:4">
      <c r="A1619" s="22">
        <f t="shared" si="25"/>
        <v>38143</v>
      </c>
      <c r="D1619" s="16">
        <v>38143</v>
      </c>
    </row>
    <row r="1620" spans="1:4">
      <c r="A1620" s="22">
        <f t="shared" si="25"/>
        <v>38144</v>
      </c>
      <c r="D1620" s="16">
        <v>38144</v>
      </c>
    </row>
    <row r="1621" spans="1:4">
      <c r="A1621" s="22">
        <f t="shared" si="25"/>
        <v>38145</v>
      </c>
      <c r="D1621" s="16">
        <v>38145</v>
      </c>
    </row>
    <row r="1622" spans="1:4">
      <c r="A1622" s="22">
        <f t="shared" si="25"/>
        <v>38146</v>
      </c>
      <c r="D1622" s="16">
        <v>38146</v>
      </c>
    </row>
    <row r="1623" spans="1:4">
      <c r="A1623" s="22">
        <f t="shared" si="25"/>
        <v>38147</v>
      </c>
      <c r="D1623" s="16">
        <v>38147</v>
      </c>
    </row>
    <row r="1624" spans="1:4">
      <c r="A1624" s="22">
        <f t="shared" si="25"/>
        <v>38148</v>
      </c>
      <c r="D1624" s="16">
        <v>38148</v>
      </c>
    </row>
    <row r="1625" spans="1:4">
      <c r="A1625" s="22">
        <f t="shared" si="25"/>
        <v>38149</v>
      </c>
      <c r="D1625" s="16">
        <v>38149</v>
      </c>
    </row>
    <row r="1626" spans="1:4">
      <c r="A1626" s="22">
        <f t="shared" si="25"/>
        <v>38150</v>
      </c>
      <c r="D1626" s="16">
        <v>38150</v>
      </c>
    </row>
    <row r="1627" spans="1:4">
      <c r="A1627" s="22">
        <f t="shared" si="25"/>
        <v>38151</v>
      </c>
      <c r="D1627" s="16">
        <v>38151</v>
      </c>
    </row>
    <row r="1628" spans="1:4">
      <c r="A1628" s="22">
        <f t="shared" si="25"/>
        <v>38152</v>
      </c>
      <c r="D1628" s="16">
        <v>38152</v>
      </c>
    </row>
    <row r="1629" spans="1:4">
      <c r="A1629" s="22">
        <f t="shared" si="25"/>
        <v>38153</v>
      </c>
      <c r="D1629" s="16">
        <v>38153</v>
      </c>
    </row>
    <row r="1630" spans="1:4">
      <c r="A1630" s="22">
        <f t="shared" si="25"/>
        <v>38154</v>
      </c>
      <c r="D1630" s="16">
        <v>38154</v>
      </c>
    </row>
    <row r="1631" spans="1:4">
      <c r="A1631" s="22">
        <f t="shared" si="25"/>
        <v>38155</v>
      </c>
      <c r="D1631" s="16">
        <v>38155</v>
      </c>
    </row>
    <row r="1632" spans="1:4">
      <c r="A1632" s="22">
        <f t="shared" si="25"/>
        <v>38156</v>
      </c>
      <c r="D1632" s="16">
        <v>38156</v>
      </c>
    </row>
    <row r="1633" spans="1:4">
      <c r="A1633" s="22">
        <f t="shared" si="25"/>
        <v>38157</v>
      </c>
      <c r="D1633" s="16">
        <v>38157</v>
      </c>
    </row>
    <row r="1634" spans="1:4">
      <c r="A1634" s="22">
        <f t="shared" si="25"/>
        <v>38158</v>
      </c>
      <c r="D1634" s="16">
        <v>38158</v>
      </c>
    </row>
    <row r="1635" spans="1:4">
      <c r="A1635" s="22">
        <f t="shared" si="25"/>
        <v>38159</v>
      </c>
      <c r="D1635" s="16">
        <v>38159</v>
      </c>
    </row>
    <row r="1636" spans="1:4">
      <c r="A1636" s="22">
        <f t="shared" si="25"/>
        <v>38160</v>
      </c>
      <c r="D1636" s="16">
        <v>38160</v>
      </c>
    </row>
    <row r="1637" spans="1:4">
      <c r="A1637" s="22">
        <f t="shared" si="25"/>
        <v>38161</v>
      </c>
      <c r="D1637" s="16">
        <v>38161</v>
      </c>
    </row>
    <row r="1638" spans="1:4">
      <c r="A1638" s="22">
        <f t="shared" si="25"/>
        <v>38162</v>
      </c>
      <c r="D1638" s="16">
        <v>38162</v>
      </c>
    </row>
    <row r="1639" spans="1:4">
      <c r="A1639" s="22">
        <f t="shared" si="25"/>
        <v>38163</v>
      </c>
      <c r="D1639" s="16">
        <v>38163</v>
      </c>
    </row>
    <row r="1640" spans="1:4">
      <c r="A1640" s="22">
        <f t="shared" si="25"/>
        <v>38164</v>
      </c>
      <c r="D1640" s="16">
        <v>38164</v>
      </c>
    </row>
    <row r="1641" spans="1:4">
      <c r="A1641" s="22">
        <f t="shared" si="25"/>
        <v>38165</v>
      </c>
      <c r="D1641" s="16">
        <v>38165</v>
      </c>
    </row>
    <row r="1642" spans="1:4">
      <c r="A1642" s="22">
        <f t="shared" si="25"/>
        <v>38166</v>
      </c>
      <c r="D1642" s="16">
        <v>38166</v>
      </c>
    </row>
    <row r="1643" spans="1:4">
      <c r="A1643" s="22">
        <f t="shared" si="25"/>
        <v>38167</v>
      </c>
      <c r="D1643" s="16">
        <v>38167</v>
      </c>
    </row>
    <row r="1644" spans="1:4">
      <c r="A1644" s="22">
        <f t="shared" si="25"/>
        <v>38168</v>
      </c>
      <c r="D1644" s="16">
        <v>38168</v>
      </c>
    </row>
    <row r="1645" spans="1:4">
      <c r="A1645" s="22">
        <f t="shared" si="25"/>
        <v>38169</v>
      </c>
      <c r="D1645" s="16">
        <v>38169</v>
      </c>
    </row>
    <row r="1646" spans="1:4">
      <c r="A1646" s="22">
        <f t="shared" si="25"/>
        <v>38170</v>
      </c>
      <c r="D1646" s="16">
        <v>38170</v>
      </c>
    </row>
    <row r="1647" spans="1:4">
      <c r="A1647" s="22">
        <f t="shared" si="25"/>
        <v>38171</v>
      </c>
      <c r="D1647" s="16">
        <v>38171</v>
      </c>
    </row>
    <row r="1648" spans="1:4">
      <c r="A1648" s="22">
        <f t="shared" si="25"/>
        <v>38172</v>
      </c>
      <c r="D1648" s="16">
        <v>38172</v>
      </c>
    </row>
    <row r="1649" spans="1:4">
      <c r="A1649" s="22">
        <f t="shared" si="25"/>
        <v>38173</v>
      </c>
      <c r="D1649" s="16">
        <v>38173</v>
      </c>
    </row>
    <row r="1650" spans="1:4">
      <c r="A1650" s="22">
        <f t="shared" si="25"/>
        <v>38174</v>
      </c>
      <c r="D1650" s="16">
        <v>38174</v>
      </c>
    </row>
    <row r="1651" spans="1:4">
      <c r="A1651" s="22">
        <f t="shared" si="25"/>
        <v>38175</v>
      </c>
      <c r="D1651" s="16">
        <v>38175</v>
      </c>
    </row>
    <row r="1652" spans="1:4">
      <c r="A1652" s="22">
        <f t="shared" si="25"/>
        <v>38176</v>
      </c>
      <c r="D1652" s="16">
        <v>38176</v>
      </c>
    </row>
    <row r="1653" spans="1:4">
      <c r="A1653" s="22">
        <f t="shared" si="25"/>
        <v>38177</v>
      </c>
      <c r="D1653" s="16">
        <v>38177</v>
      </c>
    </row>
    <row r="1654" spans="1:4">
      <c r="A1654" s="22">
        <f t="shared" si="25"/>
        <v>38178</v>
      </c>
      <c r="D1654" s="16">
        <v>38178</v>
      </c>
    </row>
    <row r="1655" spans="1:4">
      <c r="A1655" s="22">
        <f t="shared" si="25"/>
        <v>38179</v>
      </c>
      <c r="D1655" s="16">
        <v>38179</v>
      </c>
    </row>
    <row r="1656" spans="1:4">
      <c r="A1656" s="22">
        <f t="shared" si="25"/>
        <v>38180</v>
      </c>
      <c r="D1656" s="16">
        <v>38180</v>
      </c>
    </row>
    <row r="1657" spans="1:4">
      <c r="A1657" s="22">
        <f t="shared" si="25"/>
        <v>38181</v>
      </c>
      <c r="D1657" s="16">
        <v>38181</v>
      </c>
    </row>
    <row r="1658" spans="1:4">
      <c r="A1658" s="22">
        <f t="shared" si="25"/>
        <v>38182</v>
      </c>
      <c r="D1658" s="16">
        <v>38182</v>
      </c>
    </row>
    <row r="1659" spans="1:4">
      <c r="A1659" s="22">
        <f t="shared" si="25"/>
        <v>38183</v>
      </c>
      <c r="D1659" s="16">
        <v>38183</v>
      </c>
    </row>
    <row r="1660" spans="1:4">
      <c r="A1660" s="22">
        <f t="shared" si="25"/>
        <v>38184</v>
      </c>
      <c r="D1660" s="16">
        <v>38184</v>
      </c>
    </row>
    <row r="1661" spans="1:4">
      <c r="A1661" s="22">
        <f t="shared" si="25"/>
        <v>38185</v>
      </c>
      <c r="D1661" s="16">
        <v>38185</v>
      </c>
    </row>
    <row r="1662" spans="1:4">
      <c r="A1662" s="22">
        <f t="shared" si="25"/>
        <v>38186</v>
      </c>
      <c r="D1662" s="16">
        <v>38186</v>
      </c>
    </row>
    <row r="1663" spans="1:4">
      <c r="A1663" s="22">
        <f t="shared" si="25"/>
        <v>38187</v>
      </c>
      <c r="D1663" s="16">
        <v>38187</v>
      </c>
    </row>
    <row r="1664" spans="1:4">
      <c r="A1664" s="22">
        <f t="shared" si="25"/>
        <v>38188</v>
      </c>
      <c r="D1664" s="16">
        <v>38188</v>
      </c>
    </row>
    <row r="1665" spans="1:4">
      <c r="A1665" s="22">
        <f t="shared" si="25"/>
        <v>38189</v>
      </c>
      <c r="D1665" s="16">
        <v>38189</v>
      </c>
    </row>
    <row r="1666" spans="1:4">
      <c r="A1666" s="22">
        <f t="shared" ref="A1666:A1729" si="26">D1666</f>
        <v>38190</v>
      </c>
      <c r="D1666" s="16">
        <v>38190</v>
      </c>
    </row>
    <row r="1667" spans="1:4">
      <c r="A1667" s="22">
        <f t="shared" si="26"/>
        <v>38191</v>
      </c>
      <c r="D1667" s="16">
        <v>38191</v>
      </c>
    </row>
    <row r="1668" spans="1:4">
      <c r="A1668" s="22">
        <f t="shared" si="26"/>
        <v>38192</v>
      </c>
      <c r="D1668" s="16">
        <v>38192</v>
      </c>
    </row>
    <row r="1669" spans="1:4">
      <c r="A1669" s="22">
        <f t="shared" si="26"/>
        <v>38193</v>
      </c>
      <c r="D1669" s="16">
        <v>38193</v>
      </c>
    </row>
    <row r="1670" spans="1:4">
      <c r="A1670" s="22">
        <f t="shared" si="26"/>
        <v>38194</v>
      </c>
      <c r="D1670" s="16">
        <v>38194</v>
      </c>
    </row>
    <row r="1671" spans="1:4">
      <c r="A1671" s="22">
        <f t="shared" si="26"/>
        <v>38195</v>
      </c>
      <c r="D1671" s="16">
        <v>38195</v>
      </c>
    </row>
    <row r="1672" spans="1:4">
      <c r="A1672" s="22">
        <f t="shared" si="26"/>
        <v>38196</v>
      </c>
      <c r="D1672" s="16">
        <v>38196</v>
      </c>
    </row>
    <row r="1673" spans="1:4">
      <c r="A1673" s="22">
        <f t="shared" si="26"/>
        <v>38197</v>
      </c>
      <c r="D1673" s="16">
        <v>38197</v>
      </c>
    </row>
    <row r="1674" spans="1:4">
      <c r="A1674" s="22">
        <f t="shared" si="26"/>
        <v>38198</v>
      </c>
      <c r="D1674" s="16">
        <v>38198</v>
      </c>
    </row>
    <row r="1675" spans="1:4">
      <c r="A1675" s="22">
        <f t="shared" si="26"/>
        <v>38199</v>
      </c>
      <c r="D1675" s="16">
        <v>38199</v>
      </c>
    </row>
    <row r="1676" spans="1:4">
      <c r="A1676" s="22">
        <f t="shared" si="26"/>
        <v>38200</v>
      </c>
      <c r="D1676" s="16">
        <v>38200</v>
      </c>
    </row>
    <row r="1677" spans="1:4">
      <c r="A1677" s="22">
        <f t="shared" si="26"/>
        <v>38201</v>
      </c>
      <c r="D1677" s="16">
        <v>38201</v>
      </c>
    </row>
    <row r="1678" spans="1:4">
      <c r="A1678" s="22">
        <f t="shared" si="26"/>
        <v>38202</v>
      </c>
      <c r="D1678" s="16">
        <v>38202</v>
      </c>
    </row>
    <row r="1679" spans="1:4">
      <c r="A1679" s="22">
        <f t="shared" si="26"/>
        <v>38203</v>
      </c>
      <c r="D1679" s="16">
        <v>38203</v>
      </c>
    </row>
    <row r="1680" spans="1:4">
      <c r="A1680" s="22">
        <f t="shared" si="26"/>
        <v>38204</v>
      </c>
      <c r="D1680" s="16">
        <v>38204</v>
      </c>
    </row>
    <row r="1681" spans="1:4">
      <c r="A1681" s="22">
        <f t="shared" si="26"/>
        <v>38205</v>
      </c>
      <c r="D1681" s="16">
        <v>38205</v>
      </c>
    </row>
    <row r="1682" spans="1:4">
      <c r="A1682" s="22">
        <f t="shared" si="26"/>
        <v>38206</v>
      </c>
      <c r="D1682" s="16">
        <v>38206</v>
      </c>
    </row>
    <row r="1683" spans="1:4">
      <c r="A1683" s="22">
        <f t="shared" si="26"/>
        <v>38207</v>
      </c>
      <c r="D1683" s="16">
        <v>38207</v>
      </c>
    </row>
    <row r="1684" spans="1:4">
      <c r="A1684" s="22">
        <f t="shared" si="26"/>
        <v>38208</v>
      </c>
      <c r="D1684" s="16">
        <v>38208</v>
      </c>
    </row>
    <row r="1685" spans="1:4">
      <c r="A1685" s="22">
        <f t="shared" si="26"/>
        <v>38209</v>
      </c>
      <c r="D1685" s="16">
        <v>38209</v>
      </c>
    </row>
    <row r="1686" spans="1:4">
      <c r="A1686" s="22">
        <f t="shared" si="26"/>
        <v>38210</v>
      </c>
      <c r="D1686" s="16">
        <v>38210</v>
      </c>
    </row>
    <row r="1687" spans="1:4">
      <c r="A1687" s="22">
        <f t="shared" si="26"/>
        <v>38211</v>
      </c>
      <c r="D1687" s="16">
        <v>38211</v>
      </c>
    </row>
    <row r="1688" spans="1:4">
      <c r="A1688" s="22">
        <f t="shared" si="26"/>
        <v>38212</v>
      </c>
      <c r="D1688" s="16">
        <v>38212</v>
      </c>
    </row>
    <row r="1689" spans="1:4">
      <c r="A1689" s="22">
        <f t="shared" si="26"/>
        <v>38213</v>
      </c>
      <c r="D1689" s="16">
        <v>38213</v>
      </c>
    </row>
    <row r="1690" spans="1:4">
      <c r="A1690" s="22">
        <f t="shared" si="26"/>
        <v>38214</v>
      </c>
      <c r="D1690" s="16">
        <v>38214</v>
      </c>
    </row>
    <row r="1691" spans="1:4">
      <c r="A1691" s="22">
        <f t="shared" si="26"/>
        <v>38215</v>
      </c>
      <c r="D1691" s="16">
        <v>38215</v>
      </c>
    </row>
    <row r="1692" spans="1:4">
      <c r="A1692" s="22">
        <f t="shared" si="26"/>
        <v>38216</v>
      </c>
      <c r="D1692" s="16">
        <v>38216</v>
      </c>
    </row>
    <row r="1693" spans="1:4">
      <c r="A1693" s="22">
        <f t="shared" si="26"/>
        <v>38217</v>
      </c>
      <c r="D1693" s="16">
        <v>38217</v>
      </c>
    </row>
    <row r="1694" spans="1:4">
      <c r="A1694" s="22">
        <f t="shared" si="26"/>
        <v>38218</v>
      </c>
      <c r="D1694" s="16">
        <v>38218</v>
      </c>
    </row>
    <row r="1695" spans="1:4">
      <c r="A1695" s="22">
        <f t="shared" si="26"/>
        <v>38219</v>
      </c>
      <c r="D1695" s="16">
        <v>38219</v>
      </c>
    </row>
    <row r="1696" spans="1:4">
      <c r="A1696" s="22">
        <f t="shared" si="26"/>
        <v>38220</v>
      </c>
      <c r="D1696" s="16">
        <v>38220</v>
      </c>
    </row>
    <row r="1697" spans="1:4">
      <c r="A1697" s="22">
        <f t="shared" si="26"/>
        <v>38221</v>
      </c>
      <c r="D1697" s="16">
        <v>38221</v>
      </c>
    </row>
    <row r="1698" spans="1:4">
      <c r="A1698" s="22">
        <f t="shared" si="26"/>
        <v>38222</v>
      </c>
      <c r="D1698" s="16">
        <v>38222</v>
      </c>
    </row>
    <row r="1699" spans="1:4">
      <c r="A1699" s="22">
        <f t="shared" si="26"/>
        <v>38223</v>
      </c>
      <c r="D1699" s="16">
        <v>38223</v>
      </c>
    </row>
    <row r="1700" spans="1:4">
      <c r="A1700" s="22">
        <f t="shared" si="26"/>
        <v>38224</v>
      </c>
      <c r="D1700" s="16">
        <v>38224</v>
      </c>
    </row>
    <row r="1701" spans="1:4">
      <c r="A1701" s="22">
        <f t="shared" si="26"/>
        <v>38225</v>
      </c>
      <c r="D1701" s="16">
        <v>38225</v>
      </c>
    </row>
    <row r="1702" spans="1:4">
      <c r="A1702" s="22">
        <f t="shared" si="26"/>
        <v>38226</v>
      </c>
      <c r="D1702" s="16">
        <v>38226</v>
      </c>
    </row>
    <row r="1703" spans="1:4">
      <c r="A1703" s="22">
        <f t="shared" si="26"/>
        <v>38227</v>
      </c>
      <c r="D1703" s="16">
        <v>38227</v>
      </c>
    </row>
    <row r="1704" spans="1:4">
      <c r="A1704" s="22">
        <f t="shared" si="26"/>
        <v>38228</v>
      </c>
      <c r="D1704" s="16">
        <v>38228</v>
      </c>
    </row>
    <row r="1705" spans="1:4">
      <c r="A1705" s="22">
        <f t="shared" si="26"/>
        <v>38229</v>
      </c>
      <c r="D1705" s="16">
        <v>38229</v>
      </c>
    </row>
    <row r="1706" spans="1:4">
      <c r="A1706" s="22">
        <f t="shared" si="26"/>
        <v>38230</v>
      </c>
      <c r="D1706" s="16">
        <v>38230</v>
      </c>
    </row>
    <row r="1707" spans="1:4">
      <c r="A1707" s="22">
        <f t="shared" si="26"/>
        <v>38231</v>
      </c>
      <c r="D1707" s="16">
        <v>38231</v>
      </c>
    </row>
    <row r="1708" spans="1:4">
      <c r="A1708" s="22">
        <f t="shared" si="26"/>
        <v>38232</v>
      </c>
      <c r="D1708" s="16">
        <v>38232</v>
      </c>
    </row>
    <row r="1709" spans="1:4">
      <c r="A1709" s="22">
        <f t="shared" si="26"/>
        <v>38233</v>
      </c>
      <c r="D1709" s="16">
        <v>38233</v>
      </c>
    </row>
    <row r="1710" spans="1:4">
      <c r="A1710" s="22">
        <f t="shared" si="26"/>
        <v>38234</v>
      </c>
      <c r="D1710" s="16">
        <v>38234</v>
      </c>
    </row>
    <row r="1711" spans="1:4">
      <c r="A1711" s="22">
        <f t="shared" si="26"/>
        <v>38235</v>
      </c>
      <c r="D1711" s="16">
        <v>38235</v>
      </c>
    </row>
    <row r="1712" spans="1:4">
      <c r="A1712" s="22">
        <f t="shared" si="26"/>
        <v>38236</v>
      </c>
      <c r="D1712" s="16">
        <v>38236</v>
      </c>
    </row>
    <row r="1713" spans="1:4">
      <c r="A1713" s="22">
        <f t="shared" si="26"/>
        <v>38237</v>
      </c>
      <c r="D1713" s="16">
        <v>38237</v>
      </c>
    </row>
    <row r="1714" spans="1:4">
      <c r="A1714" s="22">
        <f t="shared" si="26"/>
        <v>38238</v>
      </c>
      <c r="D1714" s="16">
        <v>38238</v>
      </c>
    </row>
    <row r="1715" spans="1:4">
      <c r="A1715" s="22">
        <f t="shared" si="26"/>
        <v>38239</v>
      </c>
      <c r="D1715" s="16">
        <v>38239</v>
      </c>
    </row>
    <row r="1716" spans="1:4">
      <c r="A1716" s="22">
        <f t="shared" si="26"/>
        <v>38240</v>
      </c>
      <c r="D1716" s="16">
        <v>38240</v>
      </c>
    </row>
    <row r="1717" spans="1:4">
      <c r="A1717" s="22">
        <f t="shared" si="26"/>
        <v>38241</v>
      </c>
      <c r="D1717" s="16">
        <v>38241</v>
      </c>
    </row>
    <row r="1718" spans="1:4">
      <c r="A1718" s="22">
        <f t="shared" si="26"/>
        <v>38242</v>
      </c>
      <c r="D1718" s="16">
        <v>38242</v>
      </c>
    </row>
    <row r="1719" spans="1:4">
      <c r="A1719" s="22">
        <f t="shared" si="26"/>
        <v>38243</v>
      </c>
      <c r="D1719" s="16">
        <v>38243</v>
      </c>
    </row>
    <row r="1720" spans="1:4">
      <c r="A1720" s="22">
        <f t="shared" si="26"/>
        <v>38244</v>
      </c>
      <c r="D1720" s="16">
        <v>38244</v>
      </c>
    </row>
    <row r="1721" spans="1:4">
      <c r="A1721" s="22">
        <f t="shared" si="26"/>
        <v>38245</v>
      </c>
      <c r="D1721" s="16">
        <v>38245</v>
      </c>
    </row>
    <row r="1722" spans="1:4">
      <c r="A1722" s="22">
        <f t="shared" si="26"/>
        <v>38246</v>
      </c>
      <c r="D1722" s="16">
        <v>38246</v>
      </c>
    </row>
    <row r="1723" spans="1:4">
      <c r="A1723" s="22">
        <f t="shared" si="26"/>
        <v>38247</v>
      </c>
      <c r="D1723" s="16">
        <v>38247</v>
      </c>
    </row>
    <row r="1724" spans="1:4">
      <c r="A1724" s="22">
        <f t="shared" si="26"/>
        <v>38248</v>
      </c>
      <c r="D1724" s="16">
        <v>38248</v>
      </c>
    </row>
    <row r="1725" spans="1:4">
      <c r="A1725" s="22">
        <f t="shared" si="26"/>
        <v>38249</v>
      </c>
      <c r="D1725" s="16">
        <v>38249</v>
      </c>
    </row>
    <row r="1726" spans="1:4">
      <c r="A1726" s="22">
        <f t="shared" si="26"/>
        <v>38250</v>
      </c>
      <c r="D1726" s="16">
        <v>38250</v>
      </c>
    </row>
    <row r="1727" spans="1:4">
      <c r="A1727" s="22">
        <f t="shared" si="26"/>
        <v>38251</v>
      </c>
      <c r="D1727" s="16">
        <v>38251</v>
      </c>
    </row>
    <row r="1728" spans="1:4">
      <c r="A1728" s="22">
        <f t="shared" si="26"/>
        <v>38252</v>
      </c>
      <c r="D1728" s="16">
        <v>38252</v>
      </c>
    </row>
    <row r="1729" spans="1:4">
      <c r="A1729" s="22">
        <f t="shared" si="26"/>
        <v>38253</v>
      </c>
      <c r="D1729" s="16">
        <v>38253</v>
      </c>
    </row>
    <row r="1730" spans="1:4">
      <c r="A1730" s="22">
        <f t="shared" ref="A1730:A1793" si="27">D1730</f>
        <v>38254</v>
      </c>
      <c r="D1730" s="16">
        <v>38254</v>
      </c>
    </row>
    <row r="1731" spans="1:4">
      <c r="A1731" s="22">
        <f t="shared" si="27"/>
        <v>38255</v>
      </c>
      <c r="D1731" s="16">
        <v>38255</v>
      </c>
    </row>
    <row r="1732" spans="1:4">
      <c r="A1732" s="22">
        <f t="shared" si="27"/>
        <v>38256</v>
      </c>
      <c r="D1732" s="16">
        <v>38256</v>
      </c>
    </row>
    <row r="1733" spans="1:4">
      <c r="A1733" s="22">
        <f t="shared" si="27"/>
        <v>38257</v>
      </c>
      <c r="D1733" s="16">
        <v>38257</v>
      </c>
    </row>
    <row r="1734" spans="1:4">
      <c r="A1734" s="22">
        <f t="shared" si="27"/>
        <v>38258</v>
      </c>
      <c r="D1734" s="16">
        <v>38258</v>
      </c>
    </row>
    <row r="1735" spans="1:4">
      <c r="A1735" s="22">
        <f t="shared" si="27"/>
        <v>38259</v>
      </c>
      <c r="D1735" s="16">
        <v>38259</v>
      </c>
    </row>
    <row r="1736" spans="1:4">
      <c r="A1736" s="22">
        <f t="shared" si="27"/>
        <v>38260</v>
      </c>
      <c r="D1736" s="16">
        <v>38260</v>
      </c>
    </row>
    <row r="1737" spans="1:4">
      <c r="A1737" s="22">
        <f t="shared" si="27"/>
        <v>38261</v>
      </c>
      <c r="D1737" s="16">
        <v>38261</v>
      </c>
    </row>
    <row r="1738" spans="1:4">
      <c r="A1738" s="22">
        <f t="shared" si="27"/>
        <v>38262</v>
      </c>
      <c r="D1738" s="16">
        <v>38262</v>
      </c>
    </row>
    <row r="1739" spans="1:4">
      <c r="A1739" s="22">
        <f t="shared" si="27"/>
        <v>38263</v>
      </c>
      <c r="D1739" s="16">
        <v>38263</v>
      </c>
    </row>
    <row r="1740" spans="1:4">
      <c r="A1740" s="22">
        <f t="shared" si="27"/>
        <v>38264</v>
      </c>
      <c r="D1740" s="16">
        <v>38264</v>
      </c>
    </row>
    <row r="1741" spans="1:4">
      <c r="A1741" s="22">
        <f t="shared" si="27"/>
        <v>38265</v>
      </c>
      <c r="D1741" s="16">
        <v>38265</v>
      </c>
    </row>
    <row r="1742" spans="1:4">
      <c r="A1742" s="22">
        <f t="shared" si="27"/>
        <v>38266</v>
      </c>
      <c r="D1742" s="16">
        <v>38266</v>
      </c>
    </row>
    <row r="1743" spans="1:4">
      <c r="A1743" s="22">
        <f t="shared" si="27"/>
        <v>38267</v>
      </c>
      <c r="D1743" s="16">
        <v>38267</v>
      </c>
    </row>
    <row r="1744" spans="1:4">
      <c r="A1744" s="22">
        <f t="shared" si="27"/>
        <v>38268</v>
      </c>
      <c r="D1744" s="16">
        <v>38268</v>
      </c>
    </row>
    <row r="1745" spans="1:4">
      <c r="A1745" s="22">
        <f t="shared" si="27"/>
        <v>38269</v>
      </c>
      <c r="D1745" s="16">
        <v>38269</v>
      </c>
    </row>
    <row r="1746" spans="1:4">
      <c r="A1746" s="22">
        <f t="shared" si="27"/>
        <v>38270</v>
      </c>
      <c r="D1746" s="16">
        <v>38270</v>
      </c>
    </row>
    <row r="1747" spans="1:4">
      <c r="A1747" s="22">
        <f t="shared" si="27"/>
        <v>38271</v>
      </c>
      <c r="D1747" s="16">
        <v>38271</v>
      </c>
    </row>
    <row r="1748" spans="1:4">
      <c r="A1748" s="22">
        <f t="shared" si="27"/>
        <v>38272</v>
      </c>
      <c r="D1748" s="16">
        <v>38272</v>
      </c>
    </row>
    <row r="1749" spans="1:4">
      <c r="A1749" s="22">
        <f t="shared" si="27"/>
        <v>38273</v>
      </c>
      <c r="D1749" s="16">
        <v>38273</v>
      </c>
    </row>
    <row r="1750" spans="1:4">
      <c r="A1750" s="22">
        <f t="shared" si="27"/>
        <v>38274</v>
      </c>
      <c r="D1750" s="16">
        <v>38274</v>
      </c>
    </row>
    <row r="1751" spans="1:4">
      <c r="A1751" s="22">
        <f t="shared" si="27"/>
        <v>38275</v>
      </c>
      <c r="D1751" s="16">
        <v>38275</v>
      </c>
    </row>
    <row r="1752" spans="1:4">
      <c r="A1752" s="22">
        <f t="shared" si="27"/>
        <v>38276</v>
      </c>
      <c r="D1752" s="16">
        <v>38276</v>
      </c>
    </row>
    <row r="1753" spans="1:4">
      <c r="A1753" s="22">
        <f t="shared" si="27"/>
        <v>38277</v>
      </c>
      <c r="D1753" s="16">
        <v>38277</v>
      </c>
    </row>
    <row r="1754" spans="1:4">
      <c r="A1754" s="22">
        <f t="shared" si="27"/>
        <v>38278</v>
      </c>
      <c r="D1754" s="16">
        <v>38278</v>
      </c>
    </row>
    <row r="1755" spans="1:4">
      <c r="A1755" s="22">
        <f t="shared" si="27"/>
        <v>38279</v>
      </c>
      <c r="D1755" s="16">
        <v>38279</v>
      </c>
    </row>
    <row r="1756" spans="1:4">
      <c r="A1756" s="22">
        <f t="shared" si="27"/>
        <v>38280</v>
      </c>
      <c r="D1756" s="16">
        <v>38280</v>
      </c>
    </row>
    <row r="1757" spans="1:4">
      <c r="A1757" s="22">
        <f t="shared" si="27"/>
        <v>38281</v>
      </c>
      <c r="D1757" s="16">
        <v>38281</v>
      </c>
    </row>
    <row r="1758" spans="1:4">
      <c r="A1758" s="22">
        <f t="shared" si="27"/>
        <v>38282</v>
      </c>
      <c r="D1758" s="16">
        <v>38282</v>
      </c>
    </row>
    <row r="1759" spans="1:4">
      <c r="A1759" s="22">
        <f t="shared" si="27"/>
        <v>38283</v>
      </c>
      <c r="D1759" s="16">
        <v>38283</v>
      </c>
    </row>
    <row r="1760" spans="1:4">
      <c r="A1760" s="22">
        <f t="shared" si="27"/>
        <v>38284</v>
      </c>
      <c r="D1760" s="16">
        <v>38284</v>
      </c>
    </row>
    <row r="1761" spans="1:4">
      <c r="A1761" s="22">
        <f t="shared" si="27"/>
        <v>38285</v>
      </c>
      <c r="D1761" s="16">
        <v>38285</v>
      </c>
    </row>
    <row r="1762" spans="1:4">
      <c r="A1762" s="22">
        <f t="shared" si="27"/>
        <v>38286</v>
      </c>
      <c r="D1762" s="16">
        <v>38286</v>
      </c>
    </row>
    <row r="1763" spans="1:4">
      <c r="A1763" s="22">
        <f t="shared" si="27"/>
        <v>38287</v>
      </c>
      <c r="D1763" s="16">
        <v>38287</v>
      </c>
    </row>
    <row r="1764" spans="1:4">
      <c r="A1764" s="22">
        <f t="shared" si="27"/>
        <v>38288</v>
      </c>
      <c r="D1764" s="16">
        <v>38288</v>
      </c>
    </row>
    <row r="1765" spans="1:4">
      <c r="A1765" s="22">
        <f t="shared" si="27"/>
        <v>38289</v>
      </c>
      <c r="D1765" s="16">
        <v>38289</v>
      </c>
    </row>
    <row r="1766" spans="1:4">
      <c r="A1766" s="22">
        <f t="shared" si="27"/>
        <v>38290</v>
      </c>
      <c r="D1766" s="16">
        <v>38290</v>
      </c>
    </row>
    <row r="1767" spans="1:4">
      <c r="A1767" s="22">
        <f t="shared" si="27"/>
        <v>38291</v>
      </c>
      <c r="D1767" s="16">
        <v>38291</v>
      </c>
    </row>
    <row r="1768" spans="1:4">
      <c r="A1768" s="22">
        <f t="shared" si="27"/>
        <v>38292</v>
      </c>
      <c r="D1768" s="16">
        <v>38292</v>
      </c>
    </row>
    <row r="1769" spans="1:4">
      <c r="A1769" s="22">
        <f t="shared" si="27"/>
        <v>38293</v>
      </c>
      <c r="D1769" s="16">
        <v>38293</v>
      </c>
    </row>
    <row r="1770" spans="1:4">
      <c r="A1770" s="22">
        <f t="shared" si="27"/>
        <v>38294</v>
      </c>
      <c r="D1770" s="16">
        <v>38294</v>
      </c>
    </row>
    <row r="1771" spans="1:4">
      <c r="A1771" s="22">
        <f t="shared" si="27"/>
        <v>38295</v>
      </c>
      <c r="D1771" s="16">
        <v>38295</v>
      </c>
    </row>
    <row r="1772" spans="1:4">
      <c r="A1772" s="22">
        <f t="shared" si="27"/>
        <v>38296</v>
      </c>
      <c r="D1772" s="16">
        <v>38296</v>
      </c>
    </row>
    <row r="1773" spans="1:4">
      <c r="A1773" s="22">
        <f t="shared" si="27"/>
        <v>38297</v>
      </c>
      <c r="D1773" s="16">
        <v>38297</v>
      </c>
    </row>
    <row r="1774" spans="1:4">
      <c r="A1774" s="22">
        <f t="shared" si="27"/>
        <v>38298</v>
      </c>
      <c r="D1774" s="16">
        <v>38298</v>
      </c>
    </row>
    <row r="1775" spans="1:4">
      <c r="A1775" s="22">
        <f t="shared" si="27"/>
        <v>38299</v>
      </c>
      <c r="D1775" s="16">
        <v>38299</v>
      </c>
    </row>
    <row r="1776" spans="1:4">
      <c r="A1776" s="22">
        <f t="shared" si="27"/>
        <v>38300</v>
      </c>
      <c r="D1776" s="16">
        <v>38300</v>
      </c>
    </row>
    <row r="1777" spans="1:4">
      <c r="A1777" s="22">
        <f t="shared" si="27"/>
        <v>38301</v>
      </c>
      <c r="D1777" s="16">
        <v>38301</v>
      </c>
    </row>
    <row r="1778" spans="1:4">
      <c r="A1778" s="22">
        <f t="shared" si="27"/>
        <v>38302</v>
      </c>
      <c r="D1778" s="16">
        <v>38302</v>
      </c>
    </row>
    <row r="1779" spans="1:4">
      <c r="A1779" s="22">
        <f t="shared" si="27"/>
        <v>38303</v>
      </c>
      <c r="D1779" s="16">
        <v>38303</v>
      </c>
    </row>
    <row r="1780" spans="1:4">
      <c r="A1780" s="22">
        <f t="shared" si="27"/>
        <v>38304</v>
      </c>
      <c r="D1780" s="16">
        <v>38304</v>
      </c>
    </row>
    <row r="1781" spans="1:4">
      <c r="A1781" s="22">
        <f t="shared" si="27"/>
        <v>38305</v>
      </c>
      <c r="D1781" s="16">
        <v>38305</v>
      </c>
    </row>
    <row r="1782" spans="1:4">
      <c r="A1782" s="22">
        <f t="shared" si="27"/>
        <v>38306</v>
      </c>
      <c r="D1782" s="16">
        <v>38306</v>
      </c>
    </row>
    <row r="1783" spans="1:4">
      <c r="A1783" s="22">
        <f t="shared" si="27"/>
        <v>38307</v>
      </c>
      <c r="D1783" s="16">
        <v>38307</v>
      </c>
    </row>
    <row r="1784" spans="1:4">
      <c r="A1784" s="22">
        <f t="shared" si="27"/>
        <v>38308</v>
      </c>
      <c r="D1784" s="16">
        <v>38308</v>
      </c>
    </row>
    <row r="1785" spans="1:4">
      <c r="A1785" s="22">
        <f t="shared" si="27"/>
        <v>38309</v>
      </c>
      <c r="D1785" s="16">
        <v>38309</v>
      </c>
    </row>
    <row r="1786" spans="1:4">
      <c r="A1786" s="22">
        <f t="shared" si="27"/>
        <v>38310</v>
      </c>
      <c r="D1786" s="16">
        <v>38310</v>
      </c>
    </row>
    <row r="1787" spans="1:4">
      <c r="A1787" s="22">
        <f t="shared" si="27"/>
        <v>38311</v>
      </c>
      <c r="D1787" s="16">
        <v>38311</v>
      </c>
    </row>
    <row r="1788" spans="1:4">
      <c r="A1788" s="22">
        <f t="shared" si="27"/>
        <v>38312</v>
      </c>
      <c r="D1788" s="16">
        <v>38312</v>
      </c>
    </row>
    <row r="1789" spans="1:4">
      <c r="A1789" s="22">
        <f t="shared" si="27"/>
        <v>38313</v>
      </c>
      <c r="D1789" s="16">
        <v>38313</v>
      </c>
    </row>
    <row r="1790" spans="1:4">
      <c r="A1790" s="22">
        <f t="shared" si="27"/>
        <v>38314</v>
      </c>
      <c r="D1790" s="16">
        <v>38314</v>
      </c>
    </row>
    <row r="1791" spans="1:4">
      <c r="A1791" s="22">
        <f t="shared" si="27"/>
        <v>38315</v>
      </c>
      <c r="D1791" s="16">
        <v>38315</v>
      </c>
    </row>
    <row r="1792" spans="1:4">
      <c r="A1792" s="22">
        <f t="shared" si="27"/>
        <v>38316</v>
      </c>
      <c r="D1792" s="16">
        <v>38316</v>
      </c>
    </row>
    <row r="1793" spans="1:4">
      <c r="A1793" s="22">
        <f t="shared" si="27"/>
        <v>38317</v>
      </c>
      <c r="D1793" s="16">
        <v>38317</v>
      </c>
    </row>
    <row r="1794" spans="1:4">
      <c r="A1794" s="22">
        <f t="shared" ref="A1794:A1857" si="28">D1794</f>
        <v>38318</v>
      </c>
      <c r="D1794" s="16">
        <v>38318</v>
      </c>
    </row>
    <row r="1795" spans="1:4">
      <c r="A1795" s="22">
        <f t="shared" si="28"/>
        <v>38319</v>
      </c>
      <c r="D1795" s="16">
        <v>38319</v>
      </c>
    </row>
    <row r="1796" spans="1:4">
      <c r="A1796" s="22">
        <f t="shared" si="28"/>
        <v>38320</v>
      </c>
      <c r="D1796" s="16">
        <v>38320</v>
      </c>
    </row>
    <row r="1797" spans="1:4">
      <c r="A1797" s="22">
        <f t="shared" si="28"/>
        <v>38321</v>
      </c>
      <c r="D1797" s="16">
        <v>38321</v>
      </c>
    </row>
    <row r="1798" spans="1:4">
      <c r="A1798" s="22">
        <f t="shared" si="28"/>
        <v>38322</v>
      </c>
      <c r="D1798" s="16">
        <v>38322</v>
      </c>
    </row>
    <row r="1799" spans="1:4">
      <c r="A1799" s="22">
        <f t="shared" si="28"/>
        <v>38323</v>
      </c>
      <c r="D1799" s="16">
        <v>38323</v>
      </c>
    </row>
    <row r="1800" spans="1:4">
      <c r="A1800" s="22">
        <f t="shared" si="28"/>
        <v>38324</v>
      </c>
      <c r="D1800" s="16">
        <v>38324</v>
      </c>
    </row>
    <row r="1801" spans="1:4">
      <c r="A1801" s="22">
        <f t="shared" si="28"/>
        <v>38325</v>
      </c>
      <c r="D1801" s="16">
        <v>38325</v>
      </c>
    </row>
    <row r="1802" spans="1:4">
      <c r="A1802" s="22">
        <f t="shared" si="28"/>
        <v>38326</v>
      </c>
      <c r="D1802" s="16">
        <v>38326</v>
      </c>
    </row>
    <row r="1803" spans="1:4">
      <c r="A1803" s="22">
        <f t="shared" si="28"/>
        <v>38327</v>
      </c>
      <c r="D1803" s="16">
        <v>38327</v>
      </c>
    </row>
    <row r="1804" spans="1:4">
      <c r="A1804" s="22">
        <f t="shared" si="28"/>
        <v>38328</v>
      </c>
      <c r="D1804" s="16">
        <v>38328</v>
      </c>
    </row>
    <row r="1805" spans="1:4">
      <c r="A1805" s="22">
        <f t="shared" si="28"/>
        <v>38329</v>
      </c>
      <c r="D1805" s="16">
        <v>38329</v>
      </c>
    </row>
    <row r="1806" spans="1:4">
      <c r="A1806" s="22">
        <f t="shared" si="28"/>
        <v>38330</v>
      </c>
      <c r="D1806" s="16">
        <v>38330</v>
      </c>
    </row>
    <row r="1807" spans="1:4">
      <c r="A1807" s="22">
        <f t="shared" si="28"/>
        <v>38331</v>
      </c>
      <c r="D1807" s="16">
        <v>38331</v>
      </c>
    </row>
    <row r="1808" spans="1:4">
      <c r="A1808" s="22">
        <f t="shared" si="28"/>
        <v>38332</v>
      </c>
      <c r="D1808" s="16">
        <v>38332</v>
      </c>
    </row>
    <row r="1809" spans="1:4">
      <c r="A1809" s="22">
        <f t="shared" si="28"/>
        <v>38333</v>
      </c>
      <c r="D1809" s="16">
        <v>38333</v>
      </c>
    </row>
    <row r="1810" spans="1:4">
      <c r="A1810" s="22">
        <f t="shared" si="28"/>
        <v>38334</v>
      </c>
      <c r="D1810" s="16">
        <v>38334</v>
      </c>
    </row>
    <row r="1811" spans="1:4">
      <c r="A1811" s="22">
        <f t="shared" si="28"/>
        <v>38335</v>
      </c>
      <c r="D1811" s="16">
        <v>38335</v>
      </c>
    </row>
    <row r="1812" spans="1:4">
      <c r="A1812" s="22">
        <f t="shared" si="28"/>
        <v>38336</v>
      </c>
      <c r="D1812" s="16">
        <v>38336</v>
      </c>
    </row>
    <row r="1813" spans="1:4">
      <c r="A1813" s="22">
        <f t="shared" si="28"/>
        <v>38337</v>
      </c>
      <c r="D1813" s="16">
        <v>38337</v>
      </c>
    </row>
    <row r="1814" spans="1:4">
      <c r="A1814" s="22">
        <f t="shared" si="28"/>
        <v>38338</v>
      </c>
      <c r="D1814" s="16">
        <v>38338</v>
      </c>
    </row>
    <row r="1815" spans="1:4">
      <c r="A1815" s="22">
        <f t="shared" si="28"/>
        <v>38339</v>
      </c>
      <c r="D1815" s="16">
        <v>38339</v>
      </c>
    </row>
    <row r="1816" spans="1:4">
      <c r="A1816" s="22">
        <f t="shared" si="28"/>
        <v>38340</v>
      </c>
      <c r="D1816" s="16">
        <v>38340</v>
      </c>
    </row>
    <row r="1817" spans="1:4">
      <c r="A1817" s="22">
        <f t="shared" si="28"/>
        <v>38341</v>
      </c>
      <c r="D1817" s="16">
        <v>38341</v>
      </c>
    </row>
    <row r="1818" spans="1:4">
      <c r="A1818" s="22">
        <f t="shared" si="28"/>
        <v>38342</v>
      </c>
      <c r="D1818" s="16">
        <v>38342</v>
      </c>
    </row>
    <row r="1819" spans="1:4">
      <c r="A1819" s="22">
        <f t="shared" si="28"/>
        <v>38343</v>
      </c>
      <c r="D1819" s="16">
        <v>38343</v>
      </c>
    </row>
    <row r="1820" spans="1:4">
      <c r="A1820" s="22">
        <f t="shared" si="28"/>
        <v>38344</v>
      </c>
      <c r="D1820" s="16">
        <v>38344</v>
      </c>
    </row>
    <row r="1821" spans="1:4">
      <c r="A1821" s="22">
        <f t="shared" si="28"/>
        <v>38345</v>
      </c>
      <c r="D1821" s="16">
        <v>38345</v>
      </c>
    </row>
    <row r="1822" spans="1:4">
      <c r="A1822" s="22">
        <f t="shared" si="28"/>
        <v>38346</v>
      </c>
      <c r="D1822" s="16">
        <v>38346</v>
      </c>
    </row>
    <row r="1823" spans="1:4">
      <c r="A1823" s="22">
        <f t="shared" si="28"/>
        <v>38347</v>
      </c>
      <c r="D1823" s="16">
        <v>38347</v>
      </c>
    </row>
    <row r="1824" spans="1:4">
      <c r="A1824" s="22">
        <f t="shared" si="28"/>
        <v>38348</v>
      </c>
      <c r="D1824" s="16">
        <v>38348</v>
      </c>
    </row>
    <row r="1825" spans="1:4">
      <c r="A1825" s="22">
        <f t="shared" si="28"/>
        <v>38349</v>
      </c>
      <c r="D1825" s="16">
        <v>38349</v>
      </c>
    </row>
    <row r="1826" spans="1:4">
      <c r="A1826" s="22">
        <f t="shared" si="28"/>
        <v>38350</v>
      </c>
      <c r="D1826" s="16">
        <v>38350</v>
      </c>
    </row>
    <row r="1827" spans="1:4">
      <c r="A1827" s="22">
        <f t="shared" si="28"/>
        <v>38351</v>
      </c>
      <c r="D1827" s="16">
        <v>38351</v>
      </c>
    </row>
    <row r="1828" spans="1:4">
      <c r="A1828" s="22">
        <f t="shared" si="28"/>
        <v>38352</v>
      </c>
      <c r="D1828" s="16">
        <v>38352</v>
      </c>
    </row>
    <row r="1829" spans="1:4">
      <c r="A1829" s="22">
        <f t="shared" si="28"/>
        <v>38353</v>
      </c>
      <c r="D1829" s="16">
        <v>38353</v>
      </c>
    </row>
    <row r="1830" spans="1:4">
      <c r="A1830" s="22">
        <f t="shared" si="28"/>
        <v>38354</v>
      </c>
      <c r="D1830" s="16">
        <v>38354</v>
      </c>
    </row>
    <row r="1831" spans="1:4">
      <c r="A1831" s="22">
        <f t="shared" si="28"/>
        <v>38355</v>
      </c>
      <c r="D1831" s="16">
        <v>38355</v>
      </c>
    </row>
    <row r="1832" spans="1:4">
      <c r="A1832" s="22">
        <f t="shared" si="28"/>
        <v>38356</v>
      </c>
      <c r="D1832" s="16">
        <v>38356</v>
      </c>
    </row>
    <row r="1833" spans="1:4">
      <c r="A1833" s="22">
        <f t="shared" si="28"/>
        <v>38357</v>
      </c>
      <c r="D1833" s="16">
        <v>38357</v>
      </c>
    </row>
    <row r="1834" spans="1:4">
      <c r="A1834" s="22">
        <f t="shared" si="28"/>
        <v>38358</v>
      </c>
      <c r="D1834" s="16">
        <v>38358</v>
      </c>
    </row>
    <row r="1835" spans="1:4">
      <c r="A1835" s="22">
        <f t="shared" si="28"/>
        <v>38359</v>
      </c>
      <c r="D1835" s="16">
        <v>38359</v>
      </c>
    </row>
    <row r="1836" spans="1:4">
      <c r="A1836" s="22">
        <f t="shared" si="28"/>
        <v>38360</v>
      </c>
      <c r="D1836" s="16">
        <v>38360</v>
      </c>
    </row>
    <row r="1837" spans="1:4">
      <c r="A1837" s="22">
        <f t="shared" si="28"/>
        <v>38361</v>
      </c>
      <c r="D1837" s="16">
        <v>38361</v>
      </c>
    </row>
    <row r="1838" spans="1:4">
      <c r="A1838" s="22">
        <f t="shared" si="28"/>
        <v>38362</v>
      </c>
      <c r="D1838" s="16">
        <v>38362</v>
      </c>
    </row>
    <row r="1839" spans="1:4">
      <c r="A1839" s="22">
        <f t="shared" si="28"/>
        <v>38363</v>
      </c>
      <c r="D1839" s="16">
        <v>38363</v>
      </c>
    </row>
    <row r="1840" spans="1:4">
      <c r="A1840" s="22">
        <f t="shared" si="28"/>
        <v>38364</v>
      </c>
      <c r="D1840" s="16">
        <v>38364</v>
      </c>
    </row>
    <row r="1841" spans="1:4">
      <c r="A1841" s="22">
        <f t="shared" si="28"/>
        <v>38365</v>
      </c>
      <c r="D1841" s="16">
        <v>38365</v>
      </c>
    </row>
    <row r="1842" spans="1:4">
      <c r="A1842" s="22">
        <f t="shared" si="28"/>
        <v>38366</v>
      </c>
      <c r="D1842" s="16">
        <v>38366</v>
      </c>
    </row>
    <row r="1843" spans="1:4">
      <c r="A1843" s="22">
        <f t="shared" si="28"/>
        <v>38367</v>
      </c>
      <c r="D1843" s="16">
        <v>38367</v>
      </c>
    </row>
    <row r="1844" spans="1:4">
      <c r="A1844" s="22">
        <f t="shared" si="28"/>
        <v>38368</v>
      </c>
      <c r="D1844" s="16">
        <v>38368</v>
      </c>
    </row>
    <row r="1845" spans="1:4">
      <c r="A1845" s="22">
        <f t="shared" si="28"/>
        <v>38369</v>
      </c>
      <c r="D1845" s="16">
        <v>38369</v>
      </c>
    </row>
    <row r="1846" spans="1:4">
      <c r="A1846" s="22">
        <f t="shared" si="28"/>
        <v>38370</v>
      </c>
      <c r="D1846" s="16">
        <v>38370</v>
      </c>
    </row>
    <row r="1847" spans="1:4">
      <c r="A1847" s="22">
        <f t="shared" si="28"/>
        <v>38371</v>
      </c>
      <c r="D1847" s="16">
        <v>38371</v>
      </c>
    </row>
    <row r="1848" spans="1:4">
      <c r="A1848" s="22">
        <f t="shared" si="28"/>
        <v>38372</v>
      </c>
      <c r="D1848" s="16">
        <v>38372</v>
      </c>
    </row>
    <row r="1849" spans="1:4">
      <c r="A1849" s="22">
        <f t="shared" si="28"/>
        <v>38373</v>
      </c>
      <c r="D1849" s="16">
        <v>38373</v>
      </c>
    </row>
    <row r="1850" spans="1:4">
      <c r="A1850" s="22">
        <f t="shared" si="28"/>
        <v>38374</v>
      </c>
      <c r="D1850" s="16">
        <v>38374</v>
      </c>
    </row>
    <row r="1851" spans="1:4">
      <c r="A1851" s="22">
        <f t="shared" si="28"/>
        <v>38375</v>
      </c>
      <c r="D1851" s="16">
        <v>38375</v>
      </c>
    </row>
    <row r="1852" spans="1:4">
      <c r="A1852" s="22">
        <f t="shared" si="28"/>
        <v>38376</v>
      </c>
      <c r="D1852" s="16">
        <v>38376</v>
      </c>
    </row>
    <row r="1853" spans="1:4">
      <c r="A1853" s="22">
        <f t="shared" si="28"/>
        <v>38377</v>
      </c>
      <c r="D1853" s="16">
        <v>38377</v>
      </c>
    </row>
    <row r="1854" spans="1:4">
      <c r="A1854" s="22">
        <f t="shared" si="28"/>
        <v>38378</v>
      </c>
      <c r="D1854" s="16">
        <v>38378</v>
      </c>
    </row>
    <row r="1855" spans="1:4">
      <c r="A1855" s="22">
        <f t="shared" si="28"/>
        <v>38379</v>
      </c>
      <c r="D1855" s="16">
        <v>38379</v>
      </c>
    </row>
    <row r="1856" spans="1:4">
      <c r="A1856" s="22">
        <f t="shared" si="28"/>
        <v>38380</v>
      </c>
      <c r="D1856" s="16">
        <v>38380</v>
      </c>
    </row>
    <row r="1857" spans="1:4">
      <c r="A1857" s="22">
        <f t="shared" si="28"/>
        <v>38381</v>
      </c>
      <c r="D1857" s="16">
        <v>38381</v>
      </c>
    </row>
    <row r="1858" spans="1:4">
      <c r="A1858" s="22">
        <f t="shared" ref="A1858:A1921" si="29">D1858</f>
        <v>38382</v>
      </c>
      <c r="D1858" s="16">
        <v>38382</v>
      </c>
    </row>
    <row r="1859" spans="1:4">
      <c r="A1859" s="22">
        <f t="shared" si="29"/>
        <v>38383</v>
      </c>
      <c r="D1859" s="16">
        <v>38383</v>
      </c>
    </row>
    <row r="1860" spans="1:4">
      <c r="A1860" s="22">
        <f t="shared" si="29"/>
        <v>38384</v>
      </c>
      <c r="D1860" s="16">
        <v>38384</v>
      </c>
    </row>
    <row r="1861" spans="1:4">
      <c r="A1861" s="22">
        <f t="shared" si="29"/>
        <v>38385</v>
      </c>
      <c r="D1861" s="16">
        <v>38385</v>
      </c>
    </row>
    <row r="1862" spans="1:4">
      <c r="A1862" s="22">
        <f t="shared" si="29"/>
        <v>38386</v>
      </c>
      <c r="D1862" s="16">
        <v>38386</v>
      </c>
    </row>
    <row r="1863" spans="1:4">
      <c r="A1863" s="22">
        <f t="shared" si="29"/>
        <v>38387</v>
      </c>
      <c r="D1863" s="16">
        <v>38387</v>
      </c>
    </row>
    <row r="1864" spans="1:4">
      <c r="A1864" s="22">
        <f t="shared" si="29"/>
        <v>38388</v>
      </c>
      <c r="D1864" s="16">
        <v>38388</v>
      </c>
    </row>
    <row r="1865" spans="1:4">
      <c r="A1865" s="22">
        <f t="shared" si="29"/>
        <v>38389</v>
      </c>
      <c r="D1865" s="16">
        <v>38389</v>
      </c>
    </row>
    <row r="1866" spans="1:4">
      <c r="A1866" s="22">
        <f t="shared" si="29"/>
        <v>38390</v>
      </c>
      <c r="D1866" s="16">
        <v>38390</v>
      </c>
    </row>
    <row r="1867" spans="1:4">
      <c r="A1867" s="22">
        <f t="shared" si="29"/>
        <v>38391</v>
      </c>
      <c r="D1867" s="16">
        <v>38391</v>
      </c>
    </row>
    <row r="1868" spans="1:4">
      <c r="A1868" s="22">
        <f t="shared" si="29"/>
        <v>38392</v>
      </c>
      <c r="D1868" s="16">
        <v>38392</v>
      </c>
    </row>
    <row r="1869" spans="1:4">
      <c r="A1869" s="22">
        <f t="shared" si="29"/>
        <v>38393</v>
      </c>
      <c r="D1869" s="16">
        <v>38393</v>
      </c>
    </row>
    <row r="1870" spans="1:4">
      <c r="A1870" s="22">
        <f t="shared" si="29"/>
        <v>38394</v>
      </c>
      <c r="D1870" s="16">
        <v>38394</v>
      </c>
    </row>
    <row r="1871" spans="1:4">
      <c r="A1871" s="22">
        <f t="shared" si="29"/>
        <v>38395</v>
      </c>
      <c r="D1871" s="16">
        <v>38395</v>
      </c>
    </row>
    <row r="1872" spans="1:4">
      <c r="A1872" s="22">
        <f t="shared" si="29"/>
        <v>38396</v>
      </c>
      <c r="D1872" s="16">
        <v>38396</v>
      </c>
    </row>
    <row r="1873" spans="1:4">
      <c r="A1873" s="22">
        <f t="shared" si="29"/>
        <v>38397</v>
      </c>
      <c r="D1873" s="16">
        <v>38397</v>
      </c>
    </row>
    <row r="1874" spans="1:4">
      <c r="A1874" s="22">
        <f t="shared" si="29"/>
        <v>38398</v>
      </c>
      <c r="D1874" s="16">
        <v>38398</v>
      </c>
    </row>
    <row r="1875" spans="1:4">
      <c r="A1875" s="22">
        <f t="shared" si="29"/>
        <v>38399</v>
      </c>
      <c r="D1875" s="16">
        <v>38399</v>
      </c>
    </row>
    <row r="1876" spans="1:4">
      <c r="A1876" s="22">
        <f t="shared" si="29"/>
        <v>38400</v>
      </c>
      <c r="D1876" s="16">
        <v>38400</v>
      </c>
    </row>
    <row r="1877" spans="1:4">
      <c r="A1877" s="22">
        <f t="shared" si="29"/>
        <v>38401</v>
      </c>
      <c r="D1877" s="16">
        <v>38401</v>
      </c>
    </row>
    <row r="1878" spans="1:4">
      <c r="A1878" s="22">
        <f t="shared" si="29"/>
        <v>38402</v>
      </c>
      <c r="D1878" s="16">
        <v>38402</v>
      </c>
    </row>
    <row r="1879" spans="1:4">
      <c r="A1879" s="22">
        <f t="shared" si="29"/>
        <v>38403</v>
      </c>
      <c r="D1879" s="16">
        <v>38403</v>
      </c>
    </row>
    <row r="1880" spans="1:4">
      <c r="A1880" s="22">
        <f t="shared" si="29"/>
        <v>38404</v>
      </c>
      <c r="D1880" s="16">
        <v>38404</v>
      </c>
    </row>
    <row r="1881" spans="1:4">
      <c r="A1881" s="22">
        <f t="shared" si="29"/>
        <v>38405</v>
      </c>
      <c r="D1881" s="16">
        <v>38405</v>
      </c>
    </row>
    <row r="1882" spans="1:4">
      <c r="A1882" s="22">
        <f t="shared" si="29"/>
        <v>38406</v>
      </c>
      <c r="D1882" s="16">
        <v>38406</v>
      </c>
    </row>
    <row r="1883" spans="1:4">
      <c r="A1883" s="22">
        <f t="shared" si="29"/>
        <v>38407</v>
      </c>
      <c r="D1883" s="16">
        <v>38407</v>
      </c>
    </row>
    <row r="1884" spans="1:4">
      <c r="A1884" s="22">
        <f t="shared" si="29"/>
        <v>38408</v>
      </c>
      <c r="D1884" s="16">
        <v>38408</v>
      </c>
    </row>
    <row r="1885" spans="1:4">
      <c r="A1885" s="22">
        <f t="shared" si="29"/>
        <v>38409</v>
      </c>
      <c r="D1885" s="16">
        <v>38409</v>
      </c>
    </row>
    <row r="1886" spans="1:4">
      <c r="A1886" s="22">
        <f t="shared" si="29"/>
        <v>38410</v>
      </c>
      <c r="D1886" s="16">
        <v>38410</v>
      </c>
    </row>
    <row r="1887" spans="1:4">
      <c r="A1887" s="22">
        <f t="shared" si="29"/>
        <v>38411</v>
      </c>
      <c r="D1887" s="16">
        <v>38411</v>
      </c>
    </row>
    <row r="1888" spans="1:4">
      <c r="A1888" s="22">
        <f t="shared" si="29"/>
        <v>38412</v>
      </c>
      <c r="D1888" s="16">
        <v>38412</v>
      </c>
    </row>
    <row r="1889" spans="1:4">
      <c r="A1889" s="22">
        <f t="shared" si="29"/>
        <v>38413</v>
      </c>
      <c r="D1889" s="16">
        <v>38413</v>
      </c>
    </row>
    <row r="1890" spans="1:4">
      <c r="A1890" s="22">
        <f t="shared" si="29"/>
        <v>38414</v>
      </c>
      <c r="D1890" s="16">
        <v>38414</v>
      </c>
    </row>
    <row r="1891" spans="1:4">
      <c r="A1891" s="22">
        <f t="shared" si="29"/>
        <v>38415</v>
      </c>
      <c r="D1891" s="16">
        <v>38415</v>
      </c>
    </row>
    <row r="1892" spans="1:4">
      <c r="A1892" s="22">
        <f t="shared" si="29"/>
        <v>38416</v>
      </c>
      <c r="D1892" s="16">
        <v>38416</v>
      </c>
    </row>
    <row r="1893" spans="1:4">
      <c r="A1893" s="22">
        <f t="shared" si="29"/>
        <v>38417</v>
      </c>
      <c r="D1893" s="16">
        <v>38417</v>
      </c>
    </row>
    <row r="1894" spans="1:4">
      <c r="A1894" s="22">
        <f t="shared" si="29"/>
        <v>38418</v>
      </c>
      <c r="D1894" s="16">
        <v>38418</v>
      </c>
    </row>
    <row r="1895" spans="1:4">
      <c r="A1895" s="22">
        <f t="shared" si="29"/>
        <v>38419</v>
      </c>
      <c r="D1895" s="16">
        <v>38419</v>
      </c>
    </row>
    <row r="1896" spans="1:4">
      <c r="A1896" s="22">
        <f t="shared" si="29"/>
        <v>38420</v>
      </c>
      <c r="D1896" s="16">
        <v>38420</v>
      </c>
    </row>
    <row r="1897" spans="1:4">
      <c r="A1897" s="22">
        <f t="shared" si="29"/>
        <v>38421</v>
      </c>
      <c r="D1897" s="16">
        <v>38421</v>
      </c>
    </row>
    <row r="1898" spans="1:4">
      <c r="A1898" s="22">
        <f t="shared" si="29"/>
        <v>38422</v>
      </c>
      <c r="D1898" s="16">
        <v>38422</v>
      </c>
    </row>
    <row r="1899" spans="1:4">
      <c r="A1899" s="22">
        <f t="shared" si="29"/>
        <v>38423</v>
      </c>
      <c r="D1899" s="16">
        <v>38423</v>
      </c>
    </row>
    <row r="1900" spans="1:4">
      <c r="A1900" s="22">
        <f t="shared" si="29"/>
        <v>38424</v>
      </c>
      <c r="D1900" s="16">
        <v>38424</v>
      </c>
    </row>
    <row r="1901" spans="1:4">
      <c r="A1901" s="22">
        <f t="shared" si="29"/>
        <v>38425</v>
      </c>
      <c r="D1901" s="16">
        <v>38425</v>
      </c>
    </row>
    <row r="1902" spans="1:4">
      <c r="A1902" s="22">
        <f t="shared" si="29"/>
        <v>38426</v>
      </c>
      <c r="D1902" s="16">
        <v>38426</v>
      </c>
    </row>
    <row r="1903" spans="1:4">
      <c r="A1903" s="22">
        <f t="shared" si="29"/>
        <v>38427</v>
      </c>
      <c r="D1903" s="16">
        <v>38427</v>
      </c>
    </row>
    <row r="1904" spans="1:4">
      <c r="A1904" s="22">
        <f t="shared" si="29"/>
        <v>38428</v>
      </c>
      <c r="D1904" s="16">
        <v>38428</v>
      </c>
    </row>
    <row r="1905" spans="1:4">
      <c r="A1905" s="22">
        <f t="shared" si="29"/>
        <v>38429</v>
      </c>
      <c r="D1905" s="16">
        <v>38429</v>
      </c>
    </row>
    <row r="1906" spans="1:4">
      <c r="A1906" s="22">
        <f t="shared" si="29"/>
        <v>38430</v>
      </c>
      <c r="D1906" s="16">
        <v>38430</v>
      </c>
    </row>
    <row r="1907" spans="1:4">
      <c r="A1907" s="22">
        <f t="shared" si="29"/>
        <v>38431</v>
      </c>
      <c r="D1907" s="16">
        <v>38431</v>
      </c>
    </row>
    <row r="1908" spans="1:4">
      <c r="A1908" s="22">
        <f t="shared" si="29"/>
        <v>38432</v>
      </c>
      <c r="D1908" s="16">
        <v>38432</v>
      </c>
    </row>
    <row r="1909" spans="1:4">
      <c r="A1909" s="22">
        <f t="shared" si="29"/>
        <v>38433</v>
      </c>
      <c r="D1909" s="16">
        <v>38433</v>
      </c>
    </row>
    <row r="1910" spans="1:4">
      <c r="A1910" s="22">
        <f t="shared" si="29"/>
        <v>38434</v>
      </c>
      <c r="D1910" s="16">
        <v>38434</v>
      </c>
    </row>
    <row r="1911" spans="1:4">
      <c r="A1911" s="22">
        <f t="shared" si="29"/>
        <v>38435</v>
      </c>
      <c r="D1911" s="16">
        <v>38435</v>
      </c>
    </row>
    <row r="1912" spans="1:4">
      <c r="A1912" s="22">
        <f t="shared" si="29"/>
        <v>38436</v>
      </c>
      <c r="D1912" s="16">
        <v>38436</v>
      </c>
    </row>
    <row r="1913" spans="1:4">
      <c r="A1913" s="22">
        <f t="shared" si="29"/>
        <v>38437</v>
      </c>
      <c r="D1913" s="16">
        <v>38437</v>
      </c>
    </row>
    <row r="1914" spans="1:4">
      <c r="A1914" s="22">
        <f t="shared" si="29"/>
        <v>38438</v>
      </c>
      <c r="D1914" s="16">
        <v>38438</v>
      </c>
    </row>
    <row r="1915" spans="1:4">
      <c r="A1915" s="22">
        <f t="shared" si="29"/>
        <v>38439</v>
      </c>
      <c r="D1915" s="16">
        <v>38439</v>
      </c>
    </row>
    <row r="1916" spans="1:4">
      <c r="A1916" s="22">
        <f t="shared" si="29"/>
        <v>38440</v>
      </c>
      <c r="D1916" s="16">
        <v>38440</v>
      </c>
    </row>
    <row r="1917" spans="1:4">
      <c r="A1917" s="22">
        <f t="shared" si="29"/>
        <v>38441</v>
      </c>
      <c r="D1917" s="16">
        <v>38441</v>
      </c>
    </row>
    <row r="1918" spans="1:4">
      <c r="A1918" s="22">
        <f t="shared" si="29"/>
        <v>38442</v>
      </c>
      <c r="D1918" s="16">
        <v>38442</v>
      </c>
    </row>
    <row r="1919" spans="1:4">
      <c r="A1919" s="22">
        <f t="shared" si="29"/>
        <v>38443</v>
      </c>
      <c r="D1919" s="16">
        <v>38443</v>
      </c>
    </row>
    <row r="1920" spans="1:4">
      <c r="A1920" s="22">
        <f t="shared" si="29"/>
        <v>38444</v>
      </c>
      <c r="D1920" s="16">
        <v>38444</v>
      </c>
    </row>
    <row r="1921" spans="1:4">
      <c r="A1921" s="22">
        <f t="shared" si="29"/>
        <v>38445</v>
      </c>
      <c r="D1921" s="16">
        <v>38445</v>
      </c>
    </row>
    <row r="1922" spans="1:4">
      <c r="A1922" s="22">
        <f t="shared" ref="A1922:A1985" si="30">D1922</f>
        <v>38446</v>
      </c>
      <c r="D1922" s="16">
        <v>38446</v>
      </c>
    </row>
    <row r="1923" spans="1:4">
      <c r="A1923" s="22">
        <f t="shared" si="30"/>
        <v>38447</v>
      </c>
      <c r="D1923" s="16">
        <v>38447</v>
      </c>
    </row>
    <row r="1924" spans="1:4">
      <c r="A1924" s="22">
        <f t="shared" si="30"/>
        <v>38448</v>
      </c>
      <c r="D1924" s="16">
        <v>38448</v>
      </c>
    </row>
    <row r="1925" spans="1:4">
      <c r="A1925" s="22">
        <f t="shared" si="30"/>
        <v>38449</v>
      </c>
      <c r="D1925" s="16">
        <v>38449</v>
      </c>
    </row>
    <row r="1926" spans="1:4">
      <c r="A1926" s="22">
        <f t="shared" si="30"/>
        <v>38450</v>
      </c>
      <c r="D1926" s="16">
        <v>38450</v>
      </c>
    </row>
    <row r="1927" spans="1:4">
      <c r="A1927" s="22">
        <f t="shared" si="30"/>
        <v>38451</v>
      </c>
      <c r="D1927" s="16">
        <v>38451</v>
      </c>
    </row>
    <row r="1928" spans="1:4">
      <c r="A1928" s="22">
        <f t="shared" si="30"/>
        <v>38452</v>
      </c>
      <c r="D1928" s="16">
        <v>38452</v>
      </c>
    </row>
    <row r="1929" spans="1:4">
      <c r="A1929" s="22">
        <f t="shared" si="30"/>
        <v>38453</v>
      </c>
      <c r="D1929" s="16">
        <v>38453</v>
      </c>
    </row>
    <row r="1930" spans="1:4">
      <c r="A1930" s="22">
        <f t="shared" si="30"/>
        <v>38454</v>
      </c>
      <c r="D1930" s="16">
        <v>38454</v>
      </c>
    </row>
    <row r="1931" spans="1:4">
      <c r="A1931" s="22">
        <f t="shared" si="30"/>
        <v>38455</v>
      </c>
      <c r="D1931" s="16">
        <v>38455</v>
      </c>
    </row>
    <row r="1932" spans="1:4">
      <c r="A1932" s="22">
        <f t="shared" si="30"/>
        <v>38456</v>
      </c>
      <c r="D1932" s="16">
        <v>38456</v>
      </c>
    </row>
    <row r="1933" spans="1:4">
      <c r="A1933" s="22">
        <f t="shared" si="30"/>
        <v>38457</v>
      </c>
      <c r="D1933" s="16">
        <v>38457</v>
      </c>
    </row>
    <row r="1934" spans="1:4">
      <c r="A1934" s="22">
        <f t="shared" si="30"/>
        <v>38458</v>
      </c>
      <c r="D1934" s="16">
        <v>38458</v>
      </c>
    </row>
    <row r="1935" spans="1:4">
      <c r="A1935" s="22">
        <f t="shared" si="30"/>
        <v>38459</v>
      </c>
      <c r="D1935" s="16">
        <v>38459</v>
      </c>
    </row>
    <row r="1936" spans="1:4">
      <c r="A1936" s="22">
        <f t="shared" si="30"/>
        <v>38460</v>
      </c>
      <c r="D1936" s="16">
        <v>38460</v>
      </c>
    </row>
    <row r="1937" spans="1:4">
      <c r="A1937" s="22">
        <f t="shared" si="30"/>
        <v>38461</v>
      </c>
      <c r="D1937" s="16">
        <v>38461</v>
      </c>
    </row>
    <row r="1938" spans="1:4">
      <c r="A1938" s="22">
        <f t="shared" si="30"/>
        <v>38462</v>
      </c>
      <c r="D1938" s="16">
        <v>38462</v>
      </c>
    </row>
    <row r="1939" spans="1:4">
      <c r="A1939" s="22">
        <f t="shared" si="30"/>
        <v>38463</v>
      </c>
      <c r="D1939" s="16">
        <v>38463</v>
      </c>
    </row>
    <row r="1940" spans="1:4">
      <c r="A1940" s="22">
        <f t="shared" si="30"/>
        <v>38464</v>
      </c>
      <c r="D1940" s="16">
        <v>38464</v>
      </c>
    </row>
    <row r="1941" spans="1:4">
      <c r="A1941" s="22">
        <f t="shared" si="30"/>
        <v>38465</v>
      </c>
      <c r="D1941" s="16">
        <v>38465</v>
      </c>
    </row>
    <row r="1942" spans="1:4">
      <c r="A1942" s="22">
        <f t="shared" si="30"/>
        <v>38466</v>
      </c>
      <c r="D1942" s="16">
        <v>38466</v>
      </c>
    </row>
    <row r="1943" spans="1:4">
      <c r="A1943" s="22">
        <f t="shared" si="30"/>
        <v>38467</v>
      </c>
      <c r="D1943" s="16">
        <v>38467</v>
      </c>
    </row>
    <row r="1944" spans="1:4">
      <c r="A1944" s="22">
        <f t="shared" si="30"/>
        <v>38468</v>
      </c>
      <c r="D1944" s="16">
        <v>38468</v>
      </c>
    </row>
    <row r="1945" spans="1:4">
      <c r="A1945" s="22">
        <f t="shared" si="30"/>
        <v>38469</v>
      </c>
      <c r="D1945" s="16">
        <v>38469</v>
      </c>
    </row>
    <row r="1946" spans="1:4">
      <c r="A1946" s="22">
        <f t="shared" si="30"/>
        <v>38470</v>
      </c>
      <c r="D1946" s="16">
        <v>38470</v>
      </c>
    </row>
    <row r="1947" spans="1:4">
      <c r="A1947" s="22">
        <f t="shared" si="30"/>
        <v>38471</v>
      </c>
      <c r="D1947" s="16">
        <v>38471</v>
      </c>
    </row>
    <row r="1948" spans="1:4">
      <c r="A1948" s="22">
        <f t="shared" si="30"/>
        <v>38472</v>
      </c>
      <c r="D1948" s="16">
        <v>38472</v>
      </c>
    </row>
    <row r="1949" spans="1:4">
      <c r="A1949" s="22">
        <f t="shared" si="30"/>
        <v>38473</v>
      </c>
      <c r="D1949" s="16">
        <v>38473</v>
      </c>
    </row>
    <row r="1950" spans="1:4">
      <c r="A1950" s="22">
        <f t="shared" si="30"/>
        <v>38474</v>
      </c>
      <c r="D1950" s="16">
        <v>38474</v>
      </c>
    </row>
    <row r="1951" spans="1:4">
      <c r="A1951" s="22">
        <f t="shared" si="30"/>
        <v>38475</v>
      </c>
      <c r="D1951" s="16">
        <v>38475</v>
      </c>
    </row>
    <row r="1952" spans="1:4">
      <c r="A1952" s="22">
        <f t="shared" si="30"/>
        <v>38476</v>
      </c>
      <c r="D1952" s="16">
        <v>38476</v>
      </c>
    </row>
    <row r="1953" spans="1:4">
      <c r="A1953" s="22">
        <f t="shared" si="30"/>
        <v>38477</v>
      </c>
      <c r="D1953" s="16">
        <v>38477</v>
      </c>
    </row>
    <row r="1954" spans="1:4">
      <c r="A1954" s="22">
        <f t="shared" si="30"/>
        <v>38478</v>
      </c>
      <c r="D1954" s="16">
        <v>38478</v>
      </c>
    </row>
    <row r="1955" spans="1:4">
      <c r="A1955" s="22">
        <f t="shared" si="30"/>
        <v>38479</v>
      </c>
      <c r="D1955" s="16">
        <v>38479</v>
      </c>
    </row>
    <row r="1956" spans="1:4">
      <c r="A1956" s="22">
        <f t="shared" si="30"/>
        <v>38480</v>
      </c>
      <c r="D1956" s="16">
        <v>38480</v>
      </c>
    </row>
    <row r="1957" spans="1:4">
      <c r="A1957" s="22">
        <f t="shared" si="30"/>
        <v>38481</v>
      </c>
      <c r="D1957" s="16">
        <v>38481</v>
      </c>
    </row>
    <row r="1958" spans="1:4">
      <c r="A1958" s="22">
        <f t="shared" si="30"/>
        <v>38482</v>
      </c>
      <c r="D1958" s="16">
        <v>38482</v>
      </c>
    </row>
    <row r="1959" spans="1:4">
      <c r="A1959" s="22">
        <f t="shared" si="30"/>
        <v>38483</v>
      </c>
      <c r="D1959" s="16">
        <v>38483</v>
      </c>
    </row>
    <row r="1960" spans="1:4">
      <c r="A1960" s="22">
        <f t="shared" si="30"/>
        <v>38484</v>
      </c>
      <c r="D1960" s="16">
        <v>38484</v>
      </c>
    </row>
    <row r="1961" spans="1:4">
      <c r="A1961" s="22">
        <f t="shared" si="30"/>
        <v>38485</v>
      </c>
      <c r="D1961" s="16">
        <v>38485</v>
      </c>
    </row>
    <row r="1962" spans="1:4">
      <c r="A1962" s="22">
        <f t="shared" si="30"/>
        <v>38486</v>
      </c>
      <c r="D1962" s="16">
        <v>38486</v>
      </c>
    </row>
    <row r="1963" spans="1:4">
      <c r="A1963" s="22">
        <f t="shared" si="30"/>
        <v>38487</v>
      </c>
      <c r="D1963" s="16">
        <v>38487</v>
      </c>
    </row>
    <row r="1964" spans="1:4">
      <c r="A1964" s="22">
        <f t="shared" si="30"/>
        <v>38488</v>
      </c>
      <c r="D1964" s="16">
        <v>38488</v>
      </c>
    </row>
    <row r="1965" spans="1:4">
      <c r="A1965" s="22">
        <f t="shared" si="30"/>
        <v>38489</v>
      </c>
      <c r="D1965" s="16">
        <v>38489</v>
      </c>
    </row>
    <row r="1966" spans="1:4">
      <c r="A1966" s="22">
        <f t="shared" si="30"/>
        <v>38490</v>
      </c>
      <c r="D1966" s="16">
        <v>38490</v>
      </c>
    </row>
    <row r="1967" spans="1:4">
      <c r="A1967" s="22">
        <f t="shared" si="30"/>
        <v>38491</v>
      </c>
      <c r="D1967" s="16">
        <v>38491</v>
      </c>
    </row>
    <row r="1968" spans="1:4">
      <c r="A1968" s="22">
        <f t="shared" si="30"/>
        <v>38492</v>
      </c>
      <c r="D1968" s="16">
        <v>38492</v>
      </c>
    </row>
    <row r="1969" spans="1:4">
      <c r="A1969" s="22">
        <f t="shared" si="30"/>
        <v>38493</v>
      </c>
      <c r="D1969" s="16">
        <v>38493</v>
      </c>
    </row>
    <row r="1970" spans="1:4">
      <c r="A1970" s="22">
        <f t="shared" si="30"/>
        <v>38494</v>
      </c>
      <c r="D1970" s="16">
        <v>38494</v>
      </c>
    </row>
    <row r="1971" spans="1:4">
      <c r="A1971" s="22">
        <f t="shared" si="30"/>
        <v>38495</v>
      </c>
      <c r="D1971" s="16">
        <v>38495</v>
      </c>
    </row>
    <row r="1972" spans="1:4">
      <c r="A1972" s="22">
        <f t="shared" si="30"/>
        <v>38496</v>
      </c>
      <c r="D1972" s="16">
        <v>38496</v>
      </c>
    </row>
    <row r="1973" spans="1:4">
      <c r="A1973" s="22">
        <f t="shared" si="30"/>
        <v>38497</v>
      </c>
      <c r="D1973" s="16">
        <v>38497</v>
      </c>
    </row>
    <row r="1974" spans="1:4">
      <c r="A1974" s="22">
        <f t="shared" si="30"/>
        <v>38498</v>
      </c>
      <c r="D1974" s="16">
        <v>38498</v>
      </c>
    </row>
    <row r="1975" spans="1:4">
      <c r="A1975" s="22">
        <f t="shared" si="30"/>
        <v>38499</v>
      </c>
      <c r="D1975" s="16">
        <v>38499</v>
      </c>
    </row>
    <row r="1976" spans="1:4">
      <c r="A1976" s="22">
        <f t="shared" si="30"/>
        <v>38500</v>
      </c>
      <c r="D1976" s="16">
        <v>38500</v>
      </c>
    </row>
    <row r="1977" spans="1:4">
      <c r="A1977" s="22">
        <f t="shared" si="30"/>
        <v>38501</v>
      </c>
      <c r="D1977" s="16">
        <v>38501</v>
      </c>
    </row>
    <row r="1978" spans="1:4">
      <c r="A1978" s="22">
        <f t="shared" si="30"/>
        <v>38502</v>
      </c>
      <c r="D1978" s="16">
        <v>38502</v>
      </c>
    </row>
    <row r="1979" spans="1:4">
      <c r="A1979" s="22">
        <f t="shared" si="30"/>
        <v>38503</v>
      </c>
      <c r="D1979" s="16">
        <v>38503</v>
      </c>
    </row>
    <row r="1980" spans="1:4">
      <c r="A1980" s="22">
        <f t="shared" si="30"/>
        <v>38504</v>
      </c>
      <c r="D1980" s="16">
        <v>38504</v>
      </c>
    </row>
    <row r="1981" spans="1:4">
      <c r="A1981" s="22">
        <f t="shared" si="30"/>
        <v>38505</v>
      </c>
      <c r="D1981" s="16">
        <v>38505</v>
      </c>
    </row>
    <row r="1982" spans="1:4">
      <c r="A1982" s="22">
        <f t="shared" si="30"/>
        <v>38506</v>
      </c>
      <c r="D1982" s="16">
        <v>38506</v>
      </c>
    </row>
    <row r="1983" spans="1:4">
      <c r="A1983" s="22">
        <f t="shared" si="30"/>
        <v>38507</v>
      </c>
      <c r="D1983" s="16">
        <v>38507</v>
      </c>
    </row>
    <row r="1984" spans="1:4">
      <c r="A1984" s="22">
        <f t="shared" si="30"/>
        <v>38508</v>
      </c>
      <c r="D1984" s="16">
        <v>38508</v>
      </c>
    </row>
    <row r="1985" spans="1:4">
      <c r="A1985" s="22">
        <f t="shared" si="30"/>
        <v>38509</v>
      </c>
      <c r="D1985" s="16">
        <v>38509</v>
      </c>
    </row>
    <row r="1986" spans="1:4">
      <c r="A1986" s="22">
        <f t="shared" ref="A1986:A2049" si="31">D1986</f>
        <v>38510</v>
      </c>
      <c r="D1986" s="16">
        <v>38510</v>
      </c>
    </row>
    <row r="1987" spans="1:4">
      <c r="A1987" s="22">
        <f t="shared" si="31"/>
        <v>38511</v>
      </c>
      <c r="D1987" s="16">
        <v>38511</v>
      </c>
    </row>
    <row r="1988" spans="1:4">
      <c r="A1988" s="22">
        <f t="shared" si="31"/>
        <v>38512</v>
      </c>
      <c r="D1988" s="16">
        <v>38512</v>
      </c>
    </row>
    <row r="1989" spans="1:4">
      <c r="A1989" s="22">
        <f t="shared" si="31"/>
        <v>38513</v>
      </c>
      <c r="D1989" s="16">
        <v>38513</v>
      </c>
    </row>
    <row r="1990" spans="1:4">
      <c r="A1990" s="22">
        <f t="shared" si="31"/>
        <v>38514</v>
      </c>
      <c r="D1990" s="16">
        <v>38514</v>
      </c>
    </row>
    <row r="1991" spans="1:4">
      <c r="A1991" s="22">
        <f t="shared" si="31"/>
        <v>38515</v>
      </c>
      <c r="D1991" s="16">
        <v>38515</v>
      </c>
    </row>
    <row r="1992" spans="1:4">
      <c r="A1992" s="22">
        <f t="shared" si="31"/>
        <v>38516</v>
      </c>
      <c r="D1992" s="16">
        <v>38516</v>
      </c>
    </row>
    <row r="1993" spans="1:4">
      <c r="A1993" s="22">
        <f t="shared" si="31"/>
        <v>38517</v>
      </c>
      <c r="D1993" s="16">
        <v>38517</v>
      </c>
    </row>
    <row r="1994" spans="1:4">
      <c r="A1994" s="22">
        <f t="shared" si="31"/>
        <v>38518</v>
      </c>
      <c r="D1994" s="16">
        <v>38518</v>
      </c>
    </row>
    <row r="1995" spans="1:4">
      <c r="A1995" s="22">
        <f t="shared" si="31"/>
        <v>38519</v>
      </c>
      <c r="D1995" s="16">
        <v>38519</v>
      </c>
    </row>
    <row r="1996" spans="1:4">
      <c r="A1996" s="22">
        <f t="shared" si="31"/>
        <v>38520</v>
      </c>
      <c r="D1996" s="16">
        <v>38520</v>
      </c>
    </row>
    <row r="1997" spans="1:4">
      <c r="A1997" s="22">
        <f t="shared" si="31"/>
        <v>38521</v>
      </c>
      <c r="D1997" s="16">
        <v>38521</v>
      </c>
    </row>
    <row r="1998" spans="1:4">
      <c r="A1998" s="22">
        <f t="shared" si="31"/>
        <v>38522</v>
      </c>
      <c r="D1998" s="16">
        <v>38522</v>
      </c>
    </row>
    <row r="1999" spans="1:4">
      <c r="A1999" s="22">
        <f t="shared" si="31"/>
        <v>38523</v>
      </c>
      <c r="D1999" s="16">
        <v>38523</v>
      </c>
    </row>
    <row r="2000" spans="1:4">
      <c r="A2000" s="22">
        <f t="shared" si="31"/>
        <v>38524</v>
      </c>
      <c r="D2000" s="16">
        <v>38524</v>
      </c>
    </row>
    <row r="2001" spans="1:4">
      <c r="A2001" s="22">
        <f t="shared" si="31"/>
        <v>38525</v>
      </c>
      <c r="D2001" s="16">
        <v>38525</v>
      </c>
    </row>
    <row r="2002" spans="1:4">
      <c r="A2002" s="22">
        <f t="shared" si="31"/>
        <v>38526</v>
      </c>
      <c r="D2002" s="16">
        <v>38526</v>
      </c>
    </row>
    <row r="2003" spans="1:4">
      <c r="A2003" s="22">
        <f t="shared" si="31"/>
        <v>38527</v>
      </c>
      <c r="D2003" s="16">
        <v>38527</v>
      </c>
    </row>
    <row r="2004" spans="1:4">
      <c r="A2004" s="22">
        <f t="shared" si="31"/>
        <v>38528</v>
      </c>
      <c r="D2004" s="16">
        <v>38528</v>
      </c>
    </row>
    <row r="2005" spans="1:4">
      <c r="A2005" s="22">
        <f t="shared" si="31"/>
        <v>38529</v>
      </c>
      <c r="D2005" s="16">
        <v>38529</v>
      </c>
    </row>
    <row r="2006" spans="1:4">
      <c r="A2006" s="22">
        <f t="shared" si="31"/>
        <v>38530</v>
      </c>
      <c r="D2006" s="16">
        <v>38530</v>
      </c>
    </row>
    <row r="2007" spans="1:4">
      <c r="A2007" s="22">
        <f t="shared" si="31"/>
        <v>38531</v>
      </c>
      <c r="D2007" s="16">
        <v>38531</v>
      </c>
    </row>
    <row r="2008" spans="1:4">
      <c r="A2008" s="22">
        <f t="shared" si="31"/>
        <v>38532</v>
      </c>
      <c r="D2008" s="16">
        <v>38532</v>
      </c>
    </row>
    <row r="2009" spans="1:4">
      <c r="A2009" s="22">
        <f t="shared" si="31"/>
        <v>38533</v>
      </c>
      <c r="D2009" s="16">
        <v>38533</v>
      </c>
    </row>
    <row r="2010" spans="1:4">
      <c r="A2010" s="22">
        <f t="shared" si="31"/>
        <v>38534</v>
      </c>
      <c r="D2010" s="16">
        <v>38534</v>
      </c>
    </row>
    <row r="2011" spans="1:4">
      <c r="A2011" s="22">
        <f t="shared" si="31"/>
        <v>38535</v>
      </c>
      <c r="D2011" s="16">
        <v>38535</v>
      </c>
    </row>
    <row r="2012" spans="1:4">
      <c r="A2012" s="22">
        <f t="shared" si="31"/>
        <v>38536</v>
      </c>
      <c r="D2012" s="16">
        <v>38536</v>
      </c>
    </row>
    <row r="2013" spans="1:4">
      <c r="A2013" s="22">
        <f t="shared" si="31"/>
        <v>38537</v>
      </c>
      <c r="D2013" s="16">
        <v>38537</v>
      </c>
    </row>
    <row r="2014" spans="1:4">
      <c r="A2014" s="22">
        <f t="shared" si="31"/>
        <v>38538</v>
      </c>
      <c r="D2014" s="16">
        <v>38538</v>
      </c>
    </row>
    <row r="2015" spans="1:4">
      <c r="A2015" s="22">
        <f t="shared" si="31"/>
        <v>38539</v>
      </c>
      <c r="D2015" s="16">
        <v>38539</v>
      </c>
    </row>
    <row r="2016" spans="1:4">
      <c r="A2016" s="22">
        <f t="shared" si="31"/>
        <v>38540</v>
      </c>
      <c r="D2016" s="16">
        <v>38540</v>
      </c>
    </row>
    <row r="2017" spans="1:4">
      <c r="A2017" s="22">
        <f t="shared" si="31"/>
        <v>38541</v>
      </c>
      <c r="D2017" s="16">
        <v>38541</v>
      </c>
    </row>
    <row r="2018" spans="1:4">
      <c r="A2018" s="22">
        <f t="shared" si="31"/>
        <v>38542</v>
      </c>
      <c r="D2018" s="16">
        <v>38542</v>
      </c>
    </row>
    <row r="2019" spans="1:4">
      <c r="A2019" s="22">
        <f t="shared" si="31"/>
        <v>38543</v>
      </c>
      <c r="D2019" s="16">
        <v>38543</v>
      </c>
    </row>
    <row r="2020" spans="1:4">
      <c r="A2020" s="22">
        <f t="shared" si="31"/>
        <v>38544</v>
      </c>
      <c r="D2020" s="16">
        <v>38544</v>
      </c>
    </row>
    <row r="2021" spans="1:4">
      <c r="A2021" s="22">
        <f t="shared" si="31"/>
        <v>38545</v>
      </c>
      <c r="D2021" s="16">
        <v>38545</v>
      </c>
    </row>
    <row r="2022" spans="1:4">
      <c r="A2022" s="22">
        <f t="shared" si="31"/>
        <v>38546</v>
      </c>
      <c r="D2022" s="16">
        <v>38546</v>
      </c>
    </row>
    <row r="2023" spans="1:4">
      <c r="A2023" s="22">
        <f t="shared" si="31"/>
        <v>38547</v>
      </c>
      <c r="D2023" s="16">
        <v>38547</v>
      </c>
    </row>
    <row r="2024" spans="1:4">
      <c r="A2024" s="22">
        <f t="shared" si="31"/>
        <v>38548</v>
      </c>
      <c r="D2024" s="16">
        <v>38548</v>
      </c>
    </row>
    <row r="2025" spans="1:4">
      <c r="A2025" s="22">
        <f t="shared" si="31"/>
        <v>38549</v>
      </c>
      <c r="D2025" s="16">
        <v>38549</v>
      </c>
    </row>
    <row r="2026" spans="1:4">
      <c r="A2026" s="22">
        <f t="shared" si="31"/>
        <v>38550</v>
      </c>
      <c r="D2026" s="16">
        <v>38550</v>
      </c>
    </row>
    <row r="2027" spans="1:4">
      <c r="A2027" s="22">
        <f t="shared" si="31"/>
        <v>38551</v>
      </c>
      <c r="D2027" s="16">
        <v>38551</v>
      </c>
    </row>
    <row r="2028" spans="1:4">
      <c r="A2028" s="22">
        <f t="shared" si="31"/>
        <v>38552</v>
      </c>
      <c r="D2028" s="16">
        <v>38552</v>
      </c>
    </row>
    <row r="2029" spans="1:4">
      <c r="A2029" s="22">
        <f t="shared" si="31"/>
        <v>38553</v>
      </c>
      <c r="D2029" s="16">
        <v>38553</v>
      </c>
    </row>
    <row r="2030" spans="1:4">
      <c r="A2030" s="22">
        <f t="shared" si="31"/>
        <v>38554</v>
      </c>
      <c r="D2030" s="16">
        <v>38554</v>
      </c>
    </row>
    <row r="2031" spans="1:4">
      <c r="A2031" s="22">
        <f t="shared" si="31"/>
        <v>38555</v>
      </c>
      <c r="D2031" s="16">
        <v>38555</v>
      </c>
    </row>
    <row r="2032" spans="1:4">
      <c r="A2032" s="22">
        <f t="shared" si="31"/>
        <v>38556</v>
      </c>
      <c r="D2032" s="16">
        <v>38556</v>
      </c>
    </row>
    <row r="2033" spans="1:4">
      <c r="A2033" s="22">
        <f t="shared" si="31"/>
        <v>38557</v>
      </c>
      <c r="D2033" s="16">
        <v>38557</v>
      </c>
    </row>
    <row r="2034" spans="1:4">
      <c r="A2034" s="22">
        <f t="shared" si="31"/>
        <v>38558</v>
      </c>
      <c r="D2034" s="16">
        <v>38558</v>
      </c>
    </row>
    <row r="2035" spans="1:4">
      <c r="A2035" s="22">
        <f t="shared" si="31"/>
        <v>38559</v>
      </c>
      <c r="D2035" s="16">
        <v>38559</v>
      </c>
    </row>
    <row r="2036" spans="1:4">
      <c r="A2036" s="22">
        <f t="shared" si="31"/>
        <v>38560</v>
      </c>
      <c r="D2036" s="16">
        <v>38560</v>
      </c>
    </row>
    <row r="2037" spans="1:4">
      <c r="A2037" s="22">
        <f t="shared" si="31"/>
        <v>38561</v>
      </c>
      <c r="D2037" s="16">
        <v>38561</v>
      </c>
    </row>
    <row r="2038" spans="1:4">
      <c r="A2038" s="22">
        <f t="shared" si="31"/>
        <v>38562</v>
      </c>
      <c r="D2038" s="16">
        <v>38562</v>
      </c>
    </row>
    <row r="2039" spans="1:4">
      <c r="A2039" s="22">
        <f t="shared" si="31"/>
        <v>38563</v>
      </c>
      <c r="D2039" s="16">
        <v>38563</v>
      </c>
    </row>
    <row r="2040" spans="1:4">
      <c r="A2040" s="22">
        <f t="shared" si="31"/>
        <v>38564</v>
      </c>
      <c r="D2040" s="16">
        <v>38564</v>
      </c>
    </row>
    <row r="2041" spans="1:4">
      <c r="A2041" s="22">
        <f t="shared" si="31"/>
        <v>38565</v>
      </c>
      <c r="D2041" s="16">
        <v>38565</v>
      </c>
    </row>
    <row r="2042" spans="1:4">
      <c r="A2042" s="22">
        <f t="shared" si="31"/>
        <v>38566</v>
      </c>
      <c r="D2042" s="16">
        <v>38566</v>
      </c>
    </row>
    <row r="2043" spans="1:4">
      <c r="A2043" s="22">
        <f t="shared" si="31"/>
        <v>38567</v>
      </c>
      <c r="D2043" s="16">
        <v>38567</v>
      </c>
    </row>
    <row r="2044" spans="1:4">
      <c r="A2044" s="22">
        <f t="shared" si="31"/>
        <v>38568</v>
      </c>
      <c r="D2044" s="16">
        <v>38568</v>
      </c>
    </row>
    <row r="2045" spans="1:4">
      <c r="A2045" s="22">
        <f t="shared" si="31"/>
        <v>38569</v>
      </c>
      <c r="D2045" s="16">
        <v>38569</v>
      </c>
    </row>
    <row r="2046" spans="1:4">
      <c r="A2046" s="22">
        <f t="shared" si="31"/>
        <v>38570</v>
      </c>
      <c r="D2046" s="16">
        <v>38570</v>
      </c>
    </row>
    <row r="2047" spans="1:4">
      <c r="A2047" s="22">
        <f t="shared" si="31"/>
        <v>38571</v>
      </c>
      <c r="D2047" s="16">
        <v>38571</v>
      </c>
    </row>
    <row r="2048" spans="1:4">
      <c r="A2048" s="22">
        <f t="shared" si="31"/>
        <v>38572</v>
      </c>
      <c r="D2048" s="16">
        <v>38572</v>
      </c>
    </row>
    <row r="2049" spans="1:4">
      <c r="A2049" s="22">
        <f t="shared" si="31"/>
        <v>38573</v>
      </c>
      <c r="D2049" s="16">
        <v>38573</v>
      </c>
    </row>
    <row r="2050" spans="1:4">
      <c r="A2050" s="22">
        <f t="shared" ref="A2050:A2113" si="32">D2050</f>
        <v>38574</v>
      </c>
      <c r="D2050" s="16">
        <v>38574</v>
      </c>
    </row>
    <row r="2051" spans="1:4">
      <c r="A2051" s="22">
        <f t="shared" si="32"/>
        <v>38575</v>
      </c>
      <c r="D2051" s="16">
        <v>38575</v>
      </c>
    </row>
    <row r="2052" spans="1:4">
      <c r="A2052" s="22">
        <f t="shared" si="32"/>
        <v>38576</v>
      </c>
      <c r="D2052" s="16">
        <v>38576</v>
      </c>
    </row>
    <row r="2053" spans="1:4">
      <c r="A2053" s="22">
        <f t="shared" si="32"/>
        <v>38577</v>
      </c>
      <c r="D2053" s="16">
        <v>38577</v>
      </c>
    </row>
    <row r="2054" spans="1:4">
      <c r="A2054" s="22">
        <f t="shared" si="32"/>
        <v>38578</v>
      </c>
      <c r="D2054" s="16">
        <v>38578</v>
      </c>
    </row>
    <row r="2055" spans="1:4">
      <c r="A2055" s="22">
        <f t="shared" si="32"/>
        <v>38579</v>
      </c>
      <c r="D2055" s="16">
        <v>38579</v>
      </c>
    </row>
    <row r="2056" spans="1:4">
      <c r="A2056" s="22">
        <f t="shared" si="32"/>
        <v>38580</v>
      </c>
      <c r="D2056" s="16">
        <v>38580</v>
      </c>
    </row>
    <row r="2057" spans="1:4">
      <c r="A2057" s="22">
        <f t="shared" si="32"/>
        <v>38581</v>
      </c>
      <c r="D2057" s="16">
        <v>38581</v>
      </c>
    </row>
    <row r="2058" spans="1:4">
      <c r="A2058" s="22">
        <f t="shared" si="32"/>
        <v>38582</v>
      </c>
      <c r="D2058" s="16">
        <v>38582</v>
      </c>
    </row>
    <row r="2059" spans="1:4">
      <c r="A2059" s="22">
        <f t="shared" si="32"/>
        <v>38583</v>
      </c>
      <c r="D2059" s="16">
        <v>38583</v>
      </c>
    </row>
    <row r="2060" spans="1:4">
      <c r="A2060" s="22">
        <f t="shared" si="32"/>
        <v>38584</v>
      </c>
      <c r="D2060" s="16">
        <v>38584</v>
      </c>
    </row>
    <row r="2061" spans="1:4">
      <c r="A2061" s="22">
        <f t="shared" si="32"/>
        <v>38585</v>
      </c>
      <c r="D2061" s="16">
        <v>38585</v>
      </c>
    </row>
    <row r="2062" spans="1:4">
      <c r="A2062" s="22">
        <f t="shared" si="32"/>
        <v>38586</v>
      </c>
      <c r="D2062" s="16">
        <v>38586</v>
      </c>
    </row>
    <row r="2063" spans="1:4">
      <c r="A2063" s="22">
        <f t="shared" si="32"/>
        <v>38587</v>
      </c>
      <c r="D2063" s="16">
        <v>38587</v>
      </c>
    </row>
    <row r="2064" spans="1:4">
      <c r="A2064" s="22">
        <f t="shared" si="32"/>
        <v>38588</v>
      </c>
      <c r="D2064" s="16">
        <v>38588</v>
      </c>
    </row>
    <row r="2065" spans="1:4">
      <c r="A2065" s="22">
        <f t="shared" si="32"/>
        <v>38589</v>
      </c>
      <c r="D2065" s="16">
        <v>38589</v>
      </c>
    </row>
    <row r="2066" spans="1:4">
      <c r="A2066" s="22">
        <f t="shared" si="32"/>
        <v>38590</v>
      </c>
      <c r="D2066" s="16">
        <v>38590</v>
      </c>
    </row>
    <row r="2067" spans="1:4">
      <c r="A2067" s="22">
        <f t="shared" si="32"/>
        <v>38591</v>
      </c>
      <c r="D2067" s="16">
        <v>38591</v>
      </c>
    </row>
    <row r="2068" spans="1:4">
      <c r="A2068" s="22">
        <f t="shared" si="32"/>
        <v>38592</v>
      </c>
      <c r="D2068" s="16">
        <v>38592</v>
      </c>
    </row>
    <row r="2069" spans="1:4">
      <c r="A2069" s="22">
        <f t="shared" si="32"/>
        <v>38593</v>
      </c>
      <c r="D2069" s="16">
        <v>38593</v>
      </c>
    </row>
    <row r="2070" spans="1:4">
      <c r="A2070" s="22">
        <f t="shared" si="32"/>
        <v>38594</v>
      </c>
      <c r="D2070" s="16">
        <v>38594</v>
      </c>
    </row>
    <row r="2071" spans="1:4">
      <c r="A2071" s="22">
        <f t="shared" si="32"/>
        <v>38595</v>
      </c>
      <c r="D2071" s="16">
        <v>38595</v>
      </c>
    </row>
    <row r="2072" spans="1:4">
      <c r="A2072" s="22">
        <f t="shared" si="32"/>
        <v>38596</v>
      </c>
      <c r="D2072" s="16">
        <v>38596</v>
      </c>
    </row>
    <row r="2073" spans="1:4">
      <c r="A2073" s="22">
        <f t="shared" si="32"/>
        <v>38597</v>
      </c>
      <c r="D2073" s="16">
        <v>38597</v>
      </c>
    </row>
    <row r="2074" spans="1:4">
      <c r="A2074" s="22">
        <f t="shared" si="32"/>
        <v>38598</v>
      </c>
      <c r="D2074" s="16">
        <v>38598</v>
      </c>
    </row>
    <row r="2075" spans="1:4">
      <c r="A2075" s="22">
        <f t="shared" si="32"/>
        <v>38599</v>
      </c>
      <c r="D2075" s="16">
        <v>38599</v>
      </c>
    </row>
    <row r="2076" spans="1:4">
      <c r="A2076" s="22">
        <f t="shared" si="32"/>
        <v>38600</v>
      </c>
      <c r="D2076" s="16">
        <v>38600</v>
      </c>
    </row>
    <row r="2077" spans="1:4">
      <c r="A2077" s="22">
        <f t="shared" si="32"/>
        <v>38601</v>
      </c>
      <c r="D2077" s="16">
        <v>38601</v>
      </c>
    </row>
    <row r="2078" spans="1:4">
      <c r="A2078" s="22">
        <f t="shared" si="32"/>
        <v>38602</v>
      </c>
      <c r="D2078" s="16">
        <v>38602</v>
      </c>
    </row>
    <row r="2079" spans="1:4">
      <c r="A2079" s="22">
        <f t="shared" si="32"/>
        <v>38603</v>
      </c>
      <c r="D2079" s="16">
        <v>38603</v>
      </c>
    </row>
    <row r="2080" spans="1:4">
      <c r="A2080" s="22">
        <f t="shared" si="32"/>
        <v>38604</v>
      </c>
      <c r="D2080" s="16">
        <v>38604</v>
      </c>
    </row>
    <row r="2081" spans="1:4">
      <c r="A2081" s="22">
        <f t="shared" si="32"/>
        <v>38605</v>
      </c>
      <c r="D2081" s="16">
        <v>38605</v>
      </c>
    </row>
    <row r="2082" spans="1:4">
      <c r="A2082" s="22">
        <f t="shared" si="32"/>
        <v>38606</v>
      </c>
      <c r="D2082" s="16">
        <v>38606</v>
      </c>
    </row>
    <row r="2083" spans="1:4">
      <c r="A2083" s="22">
        <f t="shared" si="32"/>
        <v>38607</v>
      </c>
      <c r="D2083" s="16">
        <v>38607</v>
      </c>
    </row>
    <row r="2084" spans="1:4">
      <c r="A2084" s="22">
        <f t="shared" si="32"/>
        <v>38608</v>
      </c>
      <c r="D2084" s="16">
        <v>38608</v>
      </c>
    </row>
    <row r="2085" spans="1:4">
      <c r="A2085" s="22">
        <f t="shared" si="32"/>
        <v>38609</v>
      </c>
      <c r="D2085" s="16">
        <v>38609</v>
      </c>
    </row>
    <row r="2086" spans="1:4">
      <c r="A2086" s="22">
        <f t="shared" si="32"/>
        <v>38610</v>
      </c>
      <c r="D2086" s="16">
        <v>38610</v>
      </c>
    </row>
    <row r="2087" spans="1:4">
      <c r="A2087" s="22">
        <f t="shared" si="32"/>
        <v>38611</v>
      </c>
      <c r="D2087" s="16">
        <v>38611</v>
      </c>
    </row>
    <row r="2088" spans="1:4">
      <c r="A2088" s="22">
        <f t="shared" si="32"/>
        <v>38612</v>
      </c>
      <c r="D2088" s="16">
        <v>38612</v>
      </c>
    </row>
    <row r="2089" spans="1:4">
      <c r="A2089" s="22">
        <f t="shared" si="32"/>
        <v>38613</v>
      </c>
      <c r="D2089" s="16">
        <v>38613</v>
      </c>
    </row>
    <row r="2090" spans="1:4">
      <c r="A2090" s="22">
        <f t="shared" si="32"/>
        <v>38614</v>
      </c>
      <c r="D2090" s="16">
        <v>38614</v>
      </c>
    </row>
    <row r="2091" spans="1:4">
      <c r="A2091" s="22">
        <f t="shared" si="32"/>
        <v>38615</v>
      </c>
      <c r="D2091" s="16">
        <v>38615</v>
      </c>
    </row>
    <row r="2092" spans="1:4">
      <c r="A2092" s="22">
        <f t="shared" si="32"/>
        <v>38616</v>
      </c>
      <c r="D2092" s="16">
        <v>38616</v>
      </c>
    </row>
    <row r="2093" spans="1:4">
      <c r="A2093" s="22">
        <f t="shared" si="32"/>
        <v>38617</v>
      </c>
      <c r="D2093" s="16">
        <v>38617</v>
      </c>
    </row>
    <row r="2094" spans="1:4">
      <c r="A2094" s="22">
        <f t="shared" si="32"/>
        <v>38618</v>
      </c>
      <c r="D2094" s="16">
        <v>38618</v>
      </c>
    </row>
    <row r="2095" spans="1:4">
      <c r="A2095" s="22">
        <f t="shared" si="32"/>
        <v>38619</v>
      </c>
      <c r="D2095" s="16">
        <v>38619</v>
      </c>
    </row>
    <row r="2096" spans="1:4">
      <c r="A2096" s="22">
        <f t="shared" si="32"/>
        <v>38620</v>
      </c>
      <c r="D2096" s="16">
        <v>38620</v>
      </c>
    </row>
    <row r="2097" spans="1:4">
      <c r="A2097" s="22">
        <f t="shared" si="32"/>
        <v>38621</v>
      </c>
      <c r="D2097" s="16">
        <v>38621</v>
      </c>
    </row>
    <row r="2098" spans="1:4">
      <c r="A2098" s="22">
        <f t="shared" si="32"/>
        <v>38622</v>
      </c>
      <c r="D2098" s="16">
        <v>38622</v>
      </c>
    </row>
    <row r="2099" spans="1:4">
      <c r="A2099" s="22">
        <f t="shared" si="32"/>
        <v>38623</v>
      </c>
      <c r="D2099" s="16">
        <v>38623</v>
      </c>
    </row>
    <row r="2100" spans="1:4">
      <c r="A2100" s="22">
        <f t="shared" si="32"/>
        <v>38624</v>
      </c>
      <c r="D2100" s="16">
        <v>38624</v>
      </c>
    </row>
    <row r="2101" spans="1:4">
      <c r="A2101" s="22">
        <f t="shared" si="32"/>
        <v>38625</v>
      </c>
      <c r="D2101" s="16">
        <v>38625</v>
      </c>
    </row>
    <row r="2102" spans="1:4">
      <c r="A2102" s="22">
        <f t="shared" si="32"/>
        <v>38626</v>
      </c>
      <c r="D2102" s="16">
        <v>38626</v>
      </c>
    </row>
    <row r="2103" spans="1:4">
      <c r="A2103" s="22">
        <f t="shared" si="32"/>
        <v>38627</v>
      </c>
      <c r="D2103" s="16">
        <v>38627</v>
      </c>
    </row>
    <row r="2104" spans="1:4">
      <c r="A2104" s="22">
        <f t="shared" si="32"/>
        <v>38628</v>
      </c>
      <c r="D2104" s="16">
        <v>38628</v>
      </c>
    </row>
    <row r="2105" spans="1:4">
      <c r="A2105" s="22">
        <f t="shared" si="32"/>
        <v>38629</v>
      </c>
      <c r="D2105" s="16">
        <v>38629</v>
      </c>
    </row>
    <row r="2106" spans="1:4">
      <c r="A2106" s="22">
        <f t="shared" si="32"/>
        <v>38630</v>
      </c>
      <c r="D2106" s="16">
        <v>38630</v>
      </c>
    </row>
    <row r="2107" spans="1:4">
      <c r="A2107" s="22">
        <f t="shared" si="32"/>
        <v>38631</v>
      </c>
      <c r="D2107" s="16">
        <v>38631</v>
      </c>
    </row>
    <row r="2108" spans="1:4">
      <c r="A2108" s="22">
        <f t="shared" si="32"/>
        <v>38632</v>
      </c>
      <c r="D2108" s="16">
        <v>38632</v>
      </c>
    </row>
    <row r="2109" spans="1:4">
      <c r="A2109" s="22">
        <f t="shared" si="32"/>
        <v>38633</v>
      </c>
      <c r="D2109" s="16">
        <v>38633</v>
      </c>
    </row>
    <row r="2110" spans="1:4">
      <c r="A2110" s="22">
        <f t="shared" si="32"/>
        <v>38634</v>
      </c>
      <c r="D2110" s="16">
        <v>38634</v>
      </c>
    </row>
    <row r="2111" spans="1:4">
      <c r="A2111" s="22">
        <f t="shared" si="32"/>
        <v>38635</v>
      </c>
      <c r="D2111" s="16">
        <v>38635</v>
      </c>
    </row>
    <row r="2112" spans="1:4">
      <c r="A2112" s="22">
        <f t="shared" si="32"/>
        <v>38636</v>
      </c>
      <c r="D2112" s="16">
        <v>38636</v>
      </c>
    </row>
    <row r="2113" spans="1:4">
      <c r="A2113" s="22">
        <f t="shared" si="32"/>
        <v>38637</v>
      </c>
      <c r="D2113" s="16">
        <v>38637</v>
      </c>
    </row>
    <row r="2114" spans="1:4">
      <c r="A2114" s="22">
        <f t="shared" ref="A2114:A2177" si="33">D2114</f>
        <v>38638</v>
      </c>
      <c r="D2114" s="16">
        <v>38638</v>
      </c>
    </row>
    <row r="2115" spans="1:4">
      <c r="A2115" s="22">
        <f t="shared" si="33"/>
        <v>38639</v>
      </c>
      <c r="D2115" s="16">
        <v>38639</v>
      </c>
    </row>
    <row r="2116" spans="1:4">
      <c r="A2116" s="22">
        <f t="shared" si="33"/>
        <v>38640</v>
      </c>
      <c r="D2116" s="16">
        <v>38640</v>
      </c>
    </row>
    <row r="2117" spans="1:4">
      <c r="A2117" s="22">
        <f t="shared" si="33"/>
        <v>38641</v>
      </c>
      <c r="D2117" s="16">
        <v>38641</v>
      </c>
    </row>
    <row r="2118" spans="1:4">
      <c r="A2118" s="22">
        <f t="shared" si="33"/>
        <v>38642</v>
      </c>
      <c r="D2118" s="16">
        <v>38642</v>
      </c>
    </row>
    <row r="2119" spans="1:4">
      <c r="A2119" s="22">
        <f t="shared" si="33"/>
        <v>38643</v>
      </c>
      <c r="D2119" s="16">
        <v>38643</v>
      </c>
    </row>
    <row r="2120" spans="1:4">
      <c r="A2120" s="22">
        <f t="shared" si="33"/>
        <v>38644</v>
      </c>
      <c r="D2120" s="16">
        <v>38644</v>
      </c>
    </row>
    <row r="2121" spans="1:4">
      <c r="A2121" s="22">
        <f t="shared" si="33"/>
        <v>38645</v>
      </c>
      <c r="D2121" s="16">
        <v>38645</v>
      </c>
    </row>
    <row r="2122" spans="1:4">
      <c r="A2122" s="22">
        <f t="shared" si="33"/>
        <v>38646</v>
      </c>
      <c r="D2122" s="16">
        <v>38646</v>
      </c>
    </row>
    <row r="2123" spans="1:4">
      <c r="A2123" s="22">
        <f t="shared" si="33"/>
        <v>38647</v>
      </c>
      <c r="D2123" s="16">
        <v>38647</v>
      </c>
    </row>
    <row r="2124" spans="1:4">
      <c r="A2124" s="22">
        <f t="shared" si="33"/>
        <v>38648</v>
      </c>
      <c r="D2124" s="16">
        <v>38648</v>
      </c>
    </row>
    <row r="2125" spans="1:4">
      <c r="A2125" s="22">
        <f t="shared" si="33"/>
        <v>38649</v>
      </c>
      <c r="D2125" s="16">
        <v>38649</v>
      </c>
    </row>
    <row r="2126" spans="1:4">
      <c r="A2126" s="22">
        <f t="shared" si="33"/>
        <v>38650</v>
      </c>
      <c r="D2126" s="16">
        <v>38650</v>
      </c>
    </row>
    <row r="2127" spans="1:4">
      <c r="A2127" s="22">
        <f t="shared" si="33"/>
        <v>38651</v>
      </c>
      <c r="D2127" s="16">
        <v>38651</v>
      </c>
    </row>
    <row r="2128" spans="1:4">
      <c r="A2128" s="22">
        <f t="shared" si="33"/>
        <v>38652</v>
      </c>
      <c r="D2128" s="16">
        <v>38652</v>
      </c>
    </row>
    <row r="2129" spans="1:4">
      <c r="A2129" s="22">
        <f t="shared" si="33"/>
        <v>38653</v>
      </c>
      <c r="D2129" s="16">
        <v>38653</v>
      </c>
    </row>
    <row r="2130" spans="1:4">
      <c r="A2130" s="22">
        <f t="shared" si="33"/>
        <v>38654</v>
      </c>
      <c r="D2130" s="16">
        <v>38654</v>
      </c>
    </row>
    <row r="2131" spans="1:4">
      <c r="A2131" s="22">
        <f t="shared" si="33"/>
        <v>38655</v>
      </c>
      <c r="D2131" s="16">
        <v>38655</v>
      </c>
    </row>
    <row r="2132" spans="1:4">
      <c r="A2132" s="22">
        <f t="shared" si="33"/>
        <v>38656</v>
      </c>
      <c r="D2132" s="16">
        <v>38656</v>
      </c>
    </row>
    <row r="2133" spans="1:4">
      <c r="A2133" s="22">
        <f t="shared" si="33"/>
        <v>38657</v>
      </c>
      <c r="D2133" s="16">
        <v>38657</v>
      </c>
    </row>
    <row r="2134" spans="1:4">
      <c r="A2134" s="22">
        <f t="shared" si="33"/>
        <v>38658</v>
      </c>
      <c r="D2134" s="16">
        <v>38658</v>
      </c>
    </row>
    <row r="2135" spans="1:4">
      <c r="A2135" s="22">
        <f t="shared" si="33"/>
        <v>38659</v>
      </c>
      <c r="D2135" s="16">
        <v>38659</v>
      </c>
    </row>
    <row r="2136" spans="1:4">
      <c r="A2136" s="22">
        <f t="shared" si="33"/>
        <v>38660</v>
      </c>
      <c r="D2136" s="16">
        <v>38660</v>
      </c>
    </row>
    <row r="2137" spans="1:4">
      <c r="A2137" s="22">
        <f t="shared" si="33"/>
        <v>38661</v>
      </c>
      <c r="D2137" s="16">
        <v>38661</v>
      </c>
    </row>
    <row r="2138" spans="1:4">
      <c r="A2138" s="22">
        <f t="shared" si="33"/>
        <v>38662</v>
      </c>
      <c r="D2138" s="16">
        <v>38662</v>
      </c>
    </row>
    <row r="2139" spans="1:4">
      <c r="A2139" s="22">
        <f t="shared" si="33"/>
        <v>38663</v>
      </c>
      <c r="D2139" s="16">
        <v>38663</v>
      </c>
    </row>
    <row r="2140" spans="1:4">
      <c r="A2140" s="22">
        <f t="shared" si="33"/>
        <v>38664</v>
      </c>
      <c r="D2140" s="16">
        <v>38664</v>
      </c>
    </row>
    <row r="2141" spans="1:4">
      <c r="A2141" s="22">
        <f t="shared" si="33"/>
        <v>38665</v>
      </c>
      <c r="D2141" s="16">
        <v>38665</v>
      </c>
    </row>
    <row r="2142" spans="1:4">
      <c r="A2142" s="22">
        <f t="shared" si="33"/>
        <v>38666</v>
      </c>
      <c r="D2142" s="16">
        <v>38666</v>
      </c>
    </row>
    <row r="2143" spans="1:4">
      <c r="A2143" s="22">
        <f t="shared" si="33"/>
        <v>38667</v>
      </c>
      <c r="D2143" s="16">
        <v>38667</v>
      </c>
    </row>
    <row r="2144" spans="1:4">
      <c r="A2144" s="22">
        <f t="shared" si="33"/>
        <v>38668</v>
      </c>
      <c r="D2144" s="16">
        <v>38668</v>
      </c>
    </row>
    <row r="2145" spans="1:4">
      <c r="A2145" s="22">
        <f t="shared" si="33"/>
        <v>38669</v>
      </c>
      <c r="D2145" s="16">
        <v>38669</v>
      </c>
    </row>
    <row r="2146" spans="1:4">
      <c r="A2146" s="22">
        <f t="shared" si="33"/>
        <v>38670</v>
      </c>
      <c r="D2146" s="16">
        <v>38670</v>
      </c>
    </row>
    <row r="2147" spans="1:4">
      <c r="A2147" s="22">
        <f t="shared" si="33"/>
        <v>38671</v>
      </c>
      <c r="D2147" s="16">
        <v>38671</v>
      </c>
    </row>
    <row r="2148" spans="1:4">
      <c r="A2148" s="22">
        <f t="shared" si="33"/>
        <v>38672</v>
      </c>
      <c r="D2148" s="16">
        <v>38672</v>
      </c>
    </row>
    <row r="2149" spans="1:4">
      <c r="A2149" s="22">
        <f t="shared" si="33"/>
        <v>38673</v>
      </c>
      <c r="D2149" s="16">
        <v>38673</v>
      </c>
    </row>
    <row r="2150" spans="1:4">
      <c r="A2150" s="22">
        <f t="shared" si="33"/>
        <v>38674</v>
      </c>
      <c r="D2150" s="16">
        <v>38674</v>
      </c>
    </row>
    <row r="2151" spans="1:4">
      <c r="A2151" s="22">
        <f t="shared" si="33"/>
        <v>38675</v>
      </c>
      <c r="D2151" s="16">
        <v>38675</v>
      </c>
    </row>
    <row r="2152" spans="1:4">
      <c r="A2152" s="22">
        <f t="shared" si="33"/>
        <v>38676</v>
      </c>
      <c r="D2152" s="16">
        <v>38676</v>
      </c>
    </row>
    <row r="2153" spans="1:4">
      <c r="A2153" s="22">
        <f t="shared" si="33"/>
        <v>38677</v>
      </c>
      <c r="D2153" s="16">
        <v>38677</v>
      </c>
    </row>
    <row r="2154" spans="1:4">
      <c r="A2154" s="22">
        <f t="shared" si="33"/>
        <v>38678</v>
      </c>
      <c r="D2154" s="16">
        <v>38678</v>
      </c>
    </row>
    <row r="2155" spans="1:4">
      <c r="A2155" s="22">
        <f t="shared" si="33"/>
        <v>38679</v>
      </c>
      <c r="D2155" s="16">
        <v>38679</v>
      </c>
    </row>
    <row r="2156" spans="1:4">
      <c r="A2156" s="22">
        <f t="shared" si="33"/>
        <v>38680</v>
      </c>
      <c r="D2156" s="16">
        <v>38680</v>
      </c>
    </row>
    <row r="2157" spans="1:4">
      <c r="A2157" s="22">
        <f t="shared" si="33"/>
        <v>38681</v>
      </c>
      <c r="D2157" s="16">
        <v>38681</v>
      </c>
    </row>
    <row r="2158" spans="1:4">
      <c r="A2158" s="22">
        <f t="shared" si="33"/>
        <v>38682</v>
      </c>
      <c r="D2158" s="16">
        <v>38682</v>
      </c>
    </row>
    <row r="2159" spans="1:4">
      <c r="A2159" s="22">
        <f t="shared" si="33"/>
        <v>38683</v>
      </c>
      <c r="D2159" s="16">
        <v>38683</v>
      </c>
    </row>
    <row r="2160" spans="1:4">
      <c r="A2160" s="22">
        <f t="shared" si="33"/>
        <v>38684</v>
      </c>
      <c r="D2160" s="16">
        <v>38684</v>
      </c>
    </row>
    <row r="2161" spans="1:4">
      <c r="A2161" s="22">
        <f t="shared" si="33"/>
        <v>38685</v>
      </c>
      <c r="D2161" s="16">
        <v>38685</v>
      </c>
    </row>
    <row r="2162" spans="1:4">
      <c r="A2162" s="22">
        <f t="shared" si="33"/>
        <v>38686</v>
      </c>
      <c r="D2162" s="16">
        <v>38686</v>
      </c>
    </row>
    <row r="2163" spans="1:4">
      <c r="A2163" s="22">
        <f t="shared" si="33"/>
        <v>38687</v>
      </c>
      <c r="D2163" s="16">
        <v>38687</v>
      </c>
    </row>
    <row r="2164" spans="1:4">
      <c r="A2164" s="22">
        <f t="shared" si="33"/>
        <v>38688</v>
      </c>
      <c r="D2164" s="16">
        <v>38688</v>
      </c>
    </row>
    <row r="2165" spans="1:4">
      <c r="A2165" s="22">
        <f t="shared" si="33"/>
        <v>38689</v>
      </c>
      <c r="D2165" s="16">
        <v>38689</v>
      </c>
    </row>
    <row r="2166" spans="1:4">
      <c r="A2166" s="22">
        <f t="shared" si="33"/>
        <v>38690</v>
      </c>
      <c r="D2166" s="16">
        <v>38690</v>
      </c>
    </row>
    <row r="2167" spans="1:4">
      <c r="A2167" s="22">
        <f t="shared" si="33"/>
        <v>38691</v>
      </c>
      <c r="D2167" s="16">
        <v>38691</v>
      </c>
    </row>
    <row r="2168" spans="1:4">
      <c r="A2168" s="22">
        <f t="shared" si="33"/>
        <v>38692</v>
      </c>
      <c r="D2168" s="16">
        <v>38692</v>
      </c>
    </row>
    <row r="2169" spans="1:4">
      <c r="A2169" s="22">
        <f t="shared" si="33"/>
        <v>38693</v>
      </c>
      <c r="D2169" s="16">
        <v>38693</v>
      </c>
    </row>
    <row r="2170" spans="1:4">
      <c r="A2170" s="22">
        <f t="shared" si="33"/>
        <v>38694</v>
      </c>
      <c r="D2170" s="16">
        <v>38694</v>
      </c>
    </row>
    <row r="2171" spans="1:4">
      <c r="A2171" s="22">
        <f t="shared" si="33"/>
        <v>38695</v>
      </c>
      <c r="D2171" s="16">
        <v>38695</v>
      </c>
    </row>
    <row r="2172" spans="1:4">
      <c r="A2172" s="22">
        <f t="shared" si="33"/>
        <v>38696</v>
      </c>
      <c r="D2172" s="16">
        <v>38696</v>
      </c>
    </row>
    <row r="2173" spans="1:4">
      <c r="A2173" s="22">
        <f t="shared" si="33"/>
        <v>38697</v>
      </c>
      <c r="D2173" s="16">
        <v>38697</v>
      </c>
    </row>
    <row r="2174" spans="1:4">
      <c r="A2174" s="22">
        <f t="shared" si="33"/>
        <v>38698</v>
      </c>
      <c r="D2174" s="16">
        <v>38698</v>
      </c>
    </row>
    <row r="2175" spans="1:4">
      <c r="A2175" s="22">
        <f t="shared" si="33"/>
        <v>38699</v>
      </c>
      <c r="D2175" s="16">
        <v>38699</v>
      </c>
    </row>
    <row r="2176" spans="1:4">
      <c r="A2176" s="22">
        <f t="shared" si="33"/>
        <v>38700</v>
      </c>
      <c r="D2176" s="16">
        <v>38700</v>
      </c>
    </row>
    <row r="2177" spans="1:4">
      <c r="A2177" s="22">
        <f t="shared" si="33"/>
        <v>38701</v>
      </c>
      <c r="D2177" s="16">
        <v>38701</v>
      </c>
    </row>
    <row r="2178" spans="1:4">
      <c r="A2178" s="22">
        <f t="shared" ref="A2178:A2241" si="34">D2178</f>
        <v>38702</v>
      </c>
      <c r="D2178" s="16">
        <v>38702</v>
      </c>
    </row>
    <row r="2179" spans="1:4">
      <c r="A2179" s="22">
        <f t="shared" si="34"/>
        <v>38703</v>
      </c>
      <c r="D2179" s="16">
        <v>38703</v>
      </c>
    </row>
    <row r="2180" spans="1:4">
      <c r="A2180" s="22">
        <f t="shared" si="34"/>
        <v>38704</v>
      </c>
      <c r="D2180" s="16">
        <v>38704</v>
      </c>
    </row>
    <row r="2181" spans="1:4">
      <c r="A2181" s="22">
        <f t="shared" si="34"/>
        <v>38705</v>
      </c>
      <c r="D2181" s="16">
        <v>38705</v>
      </c>
    </row>
    <row r="2182" spans="1:4">
      <c r="A2182" s="22">
        <f t="shared" si="34"/>
        <v>38706</v>
      </c>
      <c r="D2182" s="16">
        <v>38706</v>
      </c>
    </row>
    <row r="2183" spans="1:4">
      <c r="A2183" s="22">
        <f t="shared" si="34"/>
        <v>38707</v>
      </c>
      <c r="D2183" s="16">
        <v>38707</v>
      </c>
    </row>
    <row r="2184" spans="1:4">
      <c r="A2184" s="22">
        <f t="shared" si="34"/>
        <v>38708</v>
      </c>
      <c r="D2184" s="16">
        <v>38708</v>
      </c>
    </row>
    <row r="2185" spans="1:4">
      <c r="A2185" s="22">
        <f t="shared" si="34"/>
        <v>38709</v>
      </c>
      <c r="D2185" s="16">
        <v>38709</v>
      </c>
    </row>
    <row r="2186" spans="1:4">
      <c r="A2186" s="22">
        <f t="shared" si="34"/>
        <v>38710</v>
      </c>
      <c r="D2186" s="16">
        <v>38710</v>
      </c>
    </row>
    <row r="2187" spans="1:4">
      <c r="A2187" s="22">
        <f t="shared" si="34"/>
        <v>38711</v>
      </c>
      <c r="D2187" s="16">
        <v>38711</v>
      </c>
    </row>
    <row r="2188" spans="1:4">
      <c r="A2188" s="22">
        <f t="shared" si="34"/>
        <v>38712</v>
      </c>
      <c r="D2188" s="16">
        <v>38712</v>
      </c>
    </row>
    <row r="2189" spans="1:4">
      <c r="A2189" s="22">
        <f t="shared" si="34"/>
        <v>38713</v>
      </c>
      <c r="D2189" s="16">
        <v>38713</v>
      </c>
    </row>
    <row r="2190" spans="1:4">
      <c r="A2190" s="22">
        <f t="shared" si="34"/>
        <v>38714</v>
      </c>
      <c r="D2190" s="16">
        <v>38714</v>
      </c>
    </row>
    <row r="2191" spans="1:4">
      <c r="A2191" s="22">
        <f t="shared" si="34"/>
        <v>38715</v>
      </c>
      <c r="D2191" s="16">
        <v>38715</v>
      </c>
    </row>
    <row r="2192" spans="1:4">
      <c r="A2192" s="22">
        <f t="shared" si="34"/>
        <v>38716</v>
      </c>
      <c r="D2192" s="16">
        <v>38716</v>
      </c>
    </row>
    <row r="2193" spans="1:4">
      <c r="A2193" s="22">
        <f t="shared" si="34"/>
        <v>38717</v>
      </c>
      <c r="D2193" s="16">
        <v>38717</v>
      </c>
    </row>
    <row r="2194" spans="1:4">
      <c r="A2194" s="22">
        <f t="shared" si="34"/>
        <v>38718</v>
      </c>
      <c r="D2194" s="16">
        <v>38718</v>
      </c>
    </row>
    <row r="2195" spans="1:4">
      <c r="A2195" s="22">
        <f t="shared" si="34"/>
        <v>38719</v>
      </c>
      <c r="D2195" s="16">
        <v>38719</v>
      </c>
    </row>
    <row r="2196" spans="1:4">
      <c r="A2196" s="22">
        <f t="shared" si="34"/>
        <v>38720</v>
      </c>
      <c r="D2196" s="16">
        <v>38720</v>
      </c>
    </row>
    <row r="2197" spans="1:4">
      <c r="A2197" s="22">
        <f t="shared" si="34"/>
        <v>38721</v>
      </c>
      <c r="D2197" s="16">
        <v>38721</v>
      </c>
    </row>
    <row r="2198" spans="1:4">
      <c r="A2198" s="22">
        <f t="shared" si="34"/>
        <v>38722</v>
      </c>
      <c r="D2198" s="16">
        <v>38722</v>
      </c>
    </row>
    <row r="2199" spans="1:4">
      <c r="A2199" s="22">
        <f t="shared" si="34"/>
        <v>38723</v>
      </c>
      <c r="D2199" s="16">
        <v>38723</v>
      </c>
    </row>
    <row r="2200" spans="1:4">
      <c r="A2200" s="22">
        <f t="shared" si="34"/>
        <v>38724</v>
      </c>
      <c r="D2200" s="16">
        <v>38724</v>
      </c>
    </row>
    <row r="2201" spans="1:4">
      <c r="A2201" s="22">
        <f t="shared" si="34"/>
        <v>38725</v>
      </c>
      <c r="D2201" s="16">
        <v>38725</v>
      </c>
    </row>
    <row r="2202" spans="1:4">
      <c r="A2202" s="22">
        <f t="shared" si="34"/>
        <v>38726</v>
      </c>
      <c r="D2202" s="16">
        <v>38726</v>
      </c>
    </row>
    <row r="2203" spans="1:4">
      <c r="A2203" s="22">
        <f t="shared" si="34"/>
        <v>38727</v>
      </c>
      <c r="D2203" s="16">
        <v>38727</v>
      </c>
    </row>
    <row r="2204" spans="1:4">
      <c r="A2204" s="22">
        <f t="shared" si="34"/>
        <v>38728</v>
      </c>
      <c r="D2204" s="16">
        <v>38728</v>
      </c>
    </row>
    <row r="2205" spans="1:4">
      <c r="A2205" s="22">
        <f t="shared" si="34"/>
        <v>38729</v>
      </c>
      <c r="D2205" s="16">
        <v>38729</v>
      </c>
    </row>
    <row r="2206" spans="1:4">
      <c r="A2206" s="22">
        <f t="shared" si="34"/>
        <v>38730</v>
      </c>
      <c r="D2206" s="16">
        <v>38730</v>
      </c>
    </row>
    <row r="2207" spans="1:4">
      <c r="A2207" s="22">
        <f t="shared" si="34"/>
        <v>38731</v>
      </c>
      <c r="D2207" s="16">
        <v>38731</v>
      </c>
    </row>
    <row r="2208" spans="1:4">
      <c r="A2208" s="22">
        <f t="shared" si="34"/>
        <v>38732</v>
      </c>
      <c r="D2208" s="16">
        <v>38732</v>
      </c>
    </row>
    <row r="2209" spans="1:4">
      <c r="A2209" s="22">
        <f t="shared" si="34"/>
        <v>38733</v>
      </c>
      <c r="D2209" s="16">
        <v>38733</v>
      </c>
    </row>
    <row r="2210" spans="1:4">
      <c r="A2210" s="22">
        <f t="shared" si="34"/>
        <v>38734</v>
      </c>
      <c r="D2210" s="16">
        <v>38734</v>
      </c>
    </row>
    <row r="2211" spans="1:4">
      <c r="A2211" s="22">
        <f t="shared" si="34"/>
        <v>38735</v>
      </c>
      <c r="D2211" s="16">
        <v>38735</v>
      </c>
    </row>
    <row r="2212" spans="1:4">
      <c r="A2212" s="22">
        <f t="shared" si="34"/>
        <v>38736</v>
      </c>
      <c r="D2212" s="16">
        <v>38736</v>
      </c>
    </row>
    <row r="2213" spans="1:4">
      <c r="A2213" s="22">
        <f t="shared" si="34"/>
        <v>38737</v>
      </c>
      <c r="D2213" s="16">
        <v>38737</v>
      </c>
    </row>
    <row r="2214" spans="1:4">
      <c r="A2214" s="22">
        <f t="shared" si="34"/>
        <v>38738</v>
      </c>
      <c r="D2214" s="16">
        <v>38738</v>
      </c>
    </row>
    <row r="2215" spans="1:4">
      <c r="A2215" s="22">
        <f t="shared" si="34"/>
        <v>38739</v>
      </c>
      <c r="D2215" s="16">
        <v>38739</v>
      </c>
    </row>
    <row r="2216" spans="1:4">
      <c r="A2216" s="22">
        <f t="shared" si="34"/>
        <v>38740</v>
      </c>
      <c r="D2216" s="16">
        <v>38740</v>
      </c>
    </row>
    <row r="2217" spans="1:4">
      <c r="A2217" s="22">
        <f t="shared" si="34"/>
        <v>38741</v>
      </c>
      <c r="D2217" s="16">
        <v>38741</v>
      </c>
    </row>
    <row r="2218" spans="1:4">
      <c r="A2218" s="22">
        <f t="shared" si="34"/>
        <v>38742</v>
      </c>
      <c r="D2218" s="16">
        <v>38742</v>
      </c>
    </row>
    <row r="2219" spans="1:4">
      <c r="A2219" s="22">
        <f t="shared" si="34"/>
        <v>38743</v>
      </c>
      <c r="D2219" s="16">
        <v>38743</v>
      </c>
    </row>
    <row r="2220" spans="1:4">
      <c r="A2220" s="22">
        <f t="shared" si="34"/>
        <v>38744</v>
      </c>
      <c r="D2220" s="16">
        <v>38744</v>
      </c>
    </row>
    <row r="2221" spans="1:4">
      <c r="A2221" s="22">
        <f t="shared" si="34"/>
        <v>38745</v>
      </c>
      <c r="D2221" s="16">
        <v>38745</v>
      </c>
    </row>
    <row r="2222" spans="1:4">
      <c r="A2222" s="22">
        <f t="shared" si="34"/>
        <v>38746</v>
      </c>
      <c r="D2222" s="16">
        <v>38746</v>
      </c>
    </row>
    <row r="2223" spans="1:4">
      <c r="A2223" s="22">
        <f t="shared" si="34"/>
        <v>38747</v>
      </c>
      <c r="D2223" s="16">
        <v>38747</v>
      </c>
    </row>
    <row r="2224" spans="1:4">
      <c r="A2224" s="22">
        <f t="shared" si="34"/>
        <v>38748</v>
      </c>
      <c r="D2224" s="16">
        <v>38748</v>
      </c>
    </row>
    <row r="2225" spans="1:4">
      <c r="A2225" s="22">
        <f t="shared" si="34"/>
        <v>38749</v>
      </c>
      <c r="D2225" s="16">
        <v>38749</v>
      </c>
    </row>
    <row r="2226" spans="1:4">
      <c r="A2226" s="22">
        <f t="shared" si="34"/>
        <v>38750</v>
      </c>
      <c r="D2226" s="16">
        <v>38750</v>
      </c>
    </row>
    <row r="2227" spans="1:4">
      <c r="A2227" s="22">
        <f t="shared" si="34"/>
        <v>38751</v>
      </c>
      <c r="D2227" s="16">
        <v>38751</v>
      </c>
    </row>
    <row r="2228" spans="1:4">
      <c r="A2228" s="22">
        <f t="shared" si="34"/>
        <v>38752</v>
      </c>
      <c r="D2228" s="16">
        <v>38752</v>
      </c>
    </row>
    <row r="2229" spans="1:4">
      <c r="A2229" s="22">
        <f t="shared" si="34"/>
        <v>38753</v>
      </c>
      <c r="D2229" s="16">
        <v>38753</v>
      </c>
    </row>
    <row r="2230" spans="1:4">
      <c r="A2230" s="22">
        <f t="shared" si="34"/>
        <v>38754</v>
      </c>
      <c r="D2230" s="16">
        <v>38754</v>
      </c>
    </row>
    <row r="2231" spans="1:4">
      <c r="A2231" s="22">
        <f t="shared" si="34"/>
        <v>38755</v>
      </c>
      <c r="D2231" s="16">
        <v>38755</v>
      </c>
    </row>
    <row r="2232" spans="1:4">
      <c r="A2232" s="22">
        <f t="shared" si="34"/>
        <v>38756</v>
      </c>
      <c r="D2232" s="16">
        <v>38756</v>
      </c>
    </row>
    <row r="2233" spans="1:4">
      <c r="A2233" s="22">
        <f t="shared" si="34"/>
        <v>38757</v>
      </c>
      <c r="D2233" s="16">
        <v>38757</v>
      </c>
    </row>
    <row r="2234" spans="1:4">
      <c r="A2234" s="22">
        <f t="shared" si="34"/>
        <v>38758</v>
      </c>
      <c r="D2234" s="16">
        <v>38758</v>
      </c>
    </row>
    <row r="2235" spans="1:4">
      <c r="A2235" s="22">
        <f t="shared" si="34"/>
        <v>38759</v>
      </c>
      <c r="D2235" s="16">
        <v>38759</v>
      </c>
    </row>
    <row r="2236" spans="1:4">
      <c r="A2236" s="22">
        <f t="shared" si="34"/>
        <v>38760</v>
      </c>
      <c r="D2236" s="16">
        <v>38760</v>
      </c>
    </row>
    <row r="2237" spans="1:4">
      <c r="A2237" s="22">
        <f t="shared" si="34"/>
        <v>38761</v>
      </c>
      <c r="D2237" s="16">
        <v>38761</v>
      </c>
    </row>
    <row r="2238" spans="1:4">
      <c r="A2238" s="22">
        <f t="shared" si="34"/>
        <v>38762</v>
      </c>
      <c r="D2238" s="16">
        <v>38762</v>
      </c>
    </row>
    <row r="2239" spans="1:4">
      <c r="A2239" s="22">
        <f t="shared" si="34"/>
        <v>38763</v>
      </c>
      <c r="D2239" s="16">
        <v>38763</v>
      </c>
    </row>
    <row r="2240" spans="1:4">
      <c r="A2240" s="22">
        <f t="shared" si="34"/>
        <v>38764</v>
      </c>
      <c r="D2240" s="16">
        <v>38764</v>
      </c>
    </row>
    <row r="2241" spans="1:4">
      <c r="A2241" s="22">
        <f t="shared" si="34"/>
        <v>38765</v>
      </c>
      <c r="D2241" s="16">
        <v>38765</v>
      </c>
    </row>
    <row r="2242" spans="1:4">
      <c r="A2242" s="22">
        <f t="shared" ref="A2242:A2305" si="35">D2242</f>
        <v>38766</v>
      </c>
      <c r="D2242" s="16">
        <v>38766</v>
      </c>
    </row>
    <row r="2243" spans="1:4">
      <c r="A2243" s="22">
        <f t="shared" si="35"/>
        <v>38767</v>
      </c>
      <c r="D2243" s="16">
        <v>38767</v>
      </c>
    </row>
    <row r="2244" spans="1:4">
      <c r="A2244" s="22">
        <f t="shared" si="35"/>
        <v>38768</v>
      </c>
      <c r="D2244" s="16">
        <v>38768</v>
      </c>
    </row>
    <row r="2245" spans="1:4">
      <c r="A2245" s="22">
        <f t="shared" si="35"/>
        <v>38769</v>
      </c>
      <c r="D2245" s="16">
        <v>38769</v>
      </c>
    </row>
    <row r="2246" spans="1:4">
      <c r="A2246" s="22">
        <f t="shared" si="35"/>
        <v>38770</v>
      </c>
      <c r="D2246" s="16">
        <v>38770</v>
      </c>
    </row>
    <row r="2247" spans="1:4">
      <c r="A2247" s="22">
        <f t="shared" si="35"/>
        <v>38771</v>
      </c>
      <c r="D2247" s="16">
        <v>38771</v>
      </c>
    </row>
    <row r="2248" spans="1:4">
      <c r="A2248" s="22">
        <f t="shared" si="35"/>
        <v>38772</v>
      </c>
      <c r="D2248" s="16">
        <v>38772</v>
      </c>
    </row>
    <row r="2249" spans="1:4">
      <c r="A2249" s="22">
        <f t="shared" si="35"/>
        <v>38773</v>
      </c>
      <c r="D2249" s="16">
        <v>38773</v>
      </c>
    </row>
    <row r="2250" spans="1:4">
      <c r="A2250" s="22">
        <f t="shared" si="35"/>
        <v>38774</v>
      </c>
      <c r="D2250" s="16">
        <v>38774</v>
      </c>
    </row>
    <row r="2251" spans="1:4">
      <c r="A2251" s="22">
        <f t="shared" si="35"/>
        <v>38775</v>
      </c>
      <c r="D2251" s="16">
        <v>38775</v>
      </c>
    </row>
    <row r="2252" spans="1:4">
      <c r="A2252" s="22">
        <f t="shared" si="35"/>
        <v>38776</v>
      </c>
      <c r="D2252" s="16">
        <v>38776</v>
      </c>
    </row>
    <row r="2253" spans="1:4">
      <c r="A2253" s="22">
        <f t="shared" si="35"/>
        <v>38777</v>
      </c>
      <c r="D2253" s="16">
        <v>38777</v>
      </c>
    </row>
    <row r="2254" spans="1:4">
      <c r="A2254" s="22">
        <f t="shared" si="35"/>
        <v>38778</v>
      </c>
      <c r="D2254" s="16">
        <v>38778</v>
      </c>
    </row>
    <row r="2255" spans="1:4">
      <c r="A2255" s="22">
        <f t="shared" si="35"/>
        <v>38779</v>
      </c>
      <c r="D2255" s="16">
        <v>38779</v>
      </c>
    </row>
    <row r="2256" spans="1:4">
      <c r="A2256" s="22">
        <f t="shared" si="35"/>
        <v>38780</v>
      </c>
      <c r="D2256" s="16">
        <v>38780</v>
      </c>
    </row>
    <row r="2257" spans="1:4">
      <c r="A2257" s="22">
        <f t="shared" si="35"/>
        <v>38781</v>
      </c>
      <c r="D2257" s="16">
        <v>38781</v>
      </c>
    </row>
    <row r="2258" spans="1:4">
      <c r="A2258" s="22">
        <f t="shared" si="35"/>
        <v>38782</v>
      </c>
      <c r="D2258" s="16">
        <v>38782</v>
      </c>
    </row>
    <row r="2259" spans="1:4">
      <c r="A2259" s="22">
        <f t="shared" si="35"/>
        <v>38783</v>
      </c>
      <c r="D2259" s="16">
        <v>38783</v>
      </c>
    </row>
    <row r="2260" spans="1:4">
      <c r="A2260" s="22">
        <f t="shared" si="35"/>
        <v>38784</v>
      </c>
      <c r="D2260" s="16">
        <v>38784</v>
      </c>
    </row>
    <row r="2261" spans="1:4">
      <c r="A2261" s="22">
        <f t="shared" si="35"/>
        <v>38785</v>
      </c>
      <c r="D2261" s="16">
        <v>38785</v>
      </c>
    </row>
    <row r="2262" spans="1:4">
      <c r="A2262" s="22">
        <f t="shared" si="35"/>
        <v>38786</v>
      </c>
      <c r="D2262" s="16">
        <v>38786</v>
      </c>
    </row>
    <row r="2263" spans="1:4">
      <c r="A2263" s="22">
        <f t="shared" si="35"/>
        <v>38787</v>
      </c>
      <c r="D2263" s="16">
        <v>38787</v>
      </c>
    </row>
    <row r="2264" spans="1:4">
      <c r="A2264" s="22">
        <f t="shared" si="35"/>
        <v>38788</v>
      </c>
      <c r="D2264" s="16">
        <v>38788</v>
      </c>
    </row>
    <row r="2265" spans="1:4">
      <c r="A2265" s="22">
        <f t="shared" si="35"/>
        <v>38789</v>
      </c>
      <c r="D2265" s="16">
        <v>38789</v>
      </c>
    </row>
    <row r="2266" spans="1:4">
      <c r="A2266" s="22">
        <f t="shared" si="35"/>
        <v>38790</v>
      </c>
      <c r="D2266" s="16">
        <v>38790</v>
      </c>
    </row>
    <row r="2267" spans="1:4">
      <c r="A2267" s="22">
        <f t="shared" si="35"/>
        <v>38791</v>
      </c>
      <c r="D2267" s="16">
        <v>38791</v>
      </c>
    </row>
    <row r="2268" spans="1:4">
      <c r="A2268" s="22">
        <f t="shared" si="35"/>
        <v>38792</v>
      </c>
      <c r="D2268" s="16">
        <v>38792</v>
      </c>
    </row>
    <row r="2269" spans="1:4">
      <c r="A2269" s="22">
        <f t="shared" si="35"/>
        <v>38793</v>
      </c>
      <c r="D2269" s="16">
        <v>38793</v>
      </c>
    </row>
    <row r="2270" spans="1:4">
      <c r="A2270" s="22">
        <f t="shared" si="35"/>
        <v>38794</v>
      </c>
      <c r="D2270" s="16">
        <v>38794</v>
      </c>
    </row>
    <row r="2271" spans="1:4">
      <c r="A2271" s="22">
        <f t="shared" si="35"/>
        <v>38795</v>
      </c>
      <c r="D2271" s="16">
        <v>38795</v>
      </c>
    </row>
    <row r="2272" spans="1:4">
      <c r="A2272" s="22">
        <f t="shared" si="35"/>
        <v>38796</v>
      </c>
      <c r="D2272" s="16">
        <v>38796</v>
      </c>
    </row>
    <row r="2273" spans="1:4">
      <c r="A2273" s="22">
        <f t="shared" si="35"/>
        <v>38797</v>
      </c>
      <c r="D2273" s="16">
        <v>38797</v>
      </c>
    </row>
    <row r="2274" spans="1:4">
      <c r="A2274" s="22">
        <f t="shared" si="35"/>
        <v>38798</v>
      </c>
      <c r="D2274" s="16">
        <v>38798</v>
      </c>
    </row>
    <row r="2275" spans="1:4">
      <c r="A2275" s="22">
        <f t="shared" si="35"/>
        <v>38799</v>
      </c>
      <c r="D2275" s="16">
        <v>38799</v>
      </c>
    </row>
    <row r="2276" spans="1:4">
      <c r="A2276" s="22">
        <f t="shared" si="35"/>
        <v>38800</v>
      </c>
      <c r="D2276" s="16">
        <v>38800</v>
      </c>
    </row>
    <row r="2277" spans="1:4">
      <c r="A2277" s="22">
        <f t="shared" si="35"/>
        <v>38801</v>
      </c>
      <c r="D2277" s="16">
        <v>38801</v>
      </c>
    </row>
    <row r="2278" spans="1:4">
      <c r="A2278" s="22">
        <f t="shared" si="35"/>
        <v>38802</v>
      </c>
      <c r="D2278" s="16">
        <v>38802</v>
      </c>
    </row>
    <row r="2279" spans="1:4">
      <c r="A2279" s="22">
        <f t="shared" si="35"/>
        <v>38803</v>
      </c>
      <c r="D2279" s="16">
        <v>38803</v>
      </c>
    </row>
    <row r="2280" spans="1:4">
      <c r="A2280" s="22">
        <f t="shared" si="35"/>
        <v>38804</v>
      </c>
      <c r="D2280" s="16">
        <v>38804</v>
      </c>
    </row>
    <row r="2281" spans="1:4">
      <c r="A2281" s="22">
        <f t="shared" si="35"/>
        <v>38805</v>
      </c>
      <c r="D2281" s="16">
        <v>38805</v>
      </c>
    </row>
    <row r="2282" spans="1:4">
      <c r="A2282" s="22">
        <f t="shared" si="35"/>
        <v>38806</v>
      </c>
      <c r="D2282" s="16">
        <v>38806</v>
      </c>
    </row>
    <row r="2283" spans="1:4">
      <c r="A2283" s="22">
        <f t="shared" si="35"/>
        <v>38807</v>
      </c>
      <c r="D2283" s="16">
        <v>38807</v>
      </c>
    </row>
    <row r="2284" spans="1:4">
      <c r="A2284" s="22">
        <f t="shared" si="35"/>
        <v>38808</v>
      </c>
      <c r="D2284" s="16">
        <v>38808</v>
      </c>
    </row>
    <row r="2285" spans="1:4">
      <c r="A2285" s="22">
        <f t="shared" si="35"/>
        <v>38809</v>
      </c>
      <c r="D2285" s="16">
        <v>38809</v>
      </c>
    </row>
    <row r="2286" spans="1:4">
      <c r="A2286" s="22">
        <f t="shared" si="35"/>
        <v>38810</v>
      </c>
      <c r="D2286" s="16">
        <v>38810</v>
      </c>
    </row>
    <row r="2287" spans="1:4">
      <c r="A2287" s="22">
        <f t="shared" si="35"/>
        <v>38811</v>
      </c>
      <c r="D2287" s="16">
        <v>38811</v>
      </c>
    </row>
    <row r="2288" spans="1:4">
      <c r="A2288" s="22">
        <f t="shared" si="35"/>
        <v>38812</v>
      </c>
      <c r="D2288" s="16">
        <v>38812</v>
      </c>
    </row>
    <row r="2289" spans="1:4">
      <c r="A2289" s="22">
        <f t="shared" si="35"/>
        <v>38813</v>
      </c>
      <c r="D2289" s="16">
        <v>38813</v>
      </c>
    </row>
    <row r="2290" spans="1:4">
      <c r="A2290" s="22">
        <f t="shared" si="35"/>
        <v>38814</v>
      </c>
      <c r="D2290" s="16">
        <v>38814</v>
      </c>
    </row>
    <row r="2291" spans="1:4">
      <c r="A2291" s="22">
        <f t="shared" si="35"/>
        <v>38815</v>
      </c>
      <c r="D2291" s="16">
        <v>38815</v>
      </c>
    </row>
    <row r="2292" spans="1:4">
      <c r="A2292" s="22">
        <f t="shared" si="35"/>
        <v>38816</v>
      </c>
      <c r="D2292" s="16">
        <v>38816</v>
      </c>
    </row>
    <row r="2293" spans="1:4">
      <c r="A2293" s="22">
        <f t="shared" si="35"/>
        <v>38817</v>
      </c>
      <c r="D2293" s="16">
        <v>38817</v>
      </c>
    </row>
    <row r="2294" spans="1:4">
      <c r="A2294" s="22">
        <f t="shared" si="35"/>
        <v>38818</v>
      </c>
      <c r="D2294" s="16">
        <v>38818</v>
      </c>
    </row>
    <row r="2295" spans="1:4">
      <c r="A2295" s="22">
        <f t="shared" si="35"/>
        <v>38819</v>
      </c>
      <c r="D2295" s="16">
        <v>38819</v>
      </c>
    </row>
    <row r="2296" spans="1:4">
      <c r="A2296" s="22">
        <f t="shared" si="35"/>
        <v>38820</v>
      </c>
      <c r="D2296" s="16">
        <v>38820</v>
      </c>
    </row>
    <row r="2297" spans="1:4">
      <c r="A2297" s="22">
        <f t="shared" si="35"/>
        <v>38821</v>
      </c>
      <c r="D2297" s="16">
        <v>38821</v>
      </c>
    </row>
    <row r="2298" spans="1:4">
      <c r="A2298" s="22">
        <f t="shared" si="35"/>
        <v>38822</v>
      </c>
      <c r="D2298" s="16">
        <v>38822</v>
      </c>
    </row>
    <row r="2299" spans="1:4">
      <c r="A2299" s="22">
        <f t="shared" si="35"/>
        <v>38823</v>
      </c>
      <c r="D2299" s="16">
        <v>38823</v>
      </c>
    </row>
    <row r="2300" spans="1:4">
      <c r="A2300" s="22">
        <f t="shared" si="35"/>
        <v>38824</v>
      </c>
      <c r="D2300" s="16">
        <v>38824</v>
      </c>
    </row>
    <row r="2301" spans="1:4">
      <c r="A2301" s="22">
        <f t="shared" si="35"/>
        <v>38825</v>
      </c>
      <c r="D2301" s="16">
        <v>38825</v>
      </c>
    </row>
    <row r="2302" spans="1:4">
      <c r="A2302" s="22">
        <f t="shared" si="35"/>
        <v>38826</v>
      </c>
      <c r="D2302" s="16">
        <v>38826</v>
      </c>
    </row>
    <row r="2303" spans="1:4">
      <c r="A2303" s="22">
        <f t="shared" si="35"/>
        <v>38827</v>
      </c>
      <c r="D2303" s="16">
        <v>38827</v>
      </c>
    </row>
    <row r="2304" spans="1:4">
      <c r="A2304" s="22">
        <f t="shared" si="35"/>
        <v>38828</v>
      </c>
      <c r="D2304" s="16">
        <v>38828</v>
      </c>
    </row>
    <row r="2305" spans="1:4">
      <c r="A2305" s="22">
        <f t="shared" si="35"/>
        <v>38829</v>
      </c>
      <c r="D2305" s="16">
        <v>38829</v>
      </c>
    </row>
    <row r="2306" spans="1:4">
      <c r="A2306" s="22">
        <f t="shared" ref="A2306:A2369" si="36">D2306</f>
        <v>38830</v>
      </c>
      <c r="D2306" s="16">
        <v>38830</v>
      </c>
    </row>
    <row r="2307" spans="1:4">
      <c r="A2307" s="22">
        <f t="shared" si="36"/>
        <v>38831</v>
      </c>
      <c r="D2307" s="16">
        <v>38831</v>
      </c>
    </row>
    <row r="2308" spans="1:4">
      <c r="A2308" s="22">
        <f t="shared" si="36"/>
        <v>38832</v>
      </c>
      <c r="D2308" s="16">
        <v>38832</v>
      </c>
    </row>
    <row r="2309" spans="1:4">
      <c r="A2309" s="22">
        <f t="shared" si="36"/>
        <v>38833</v>
      </c>
      <c r="D2309" s="16">
        <v>38833</v>
      </c>
    </row>
    <row r="2310" spans="1:4">
      <c r="A2310" s="22">
        <f t="shared" si="36"/>
        <v>38834</v>
      </c>
      <c r="D2310" s="16">
        <v>38834</v>
      </c>
    </row>
    <row r="2311" spans="1:4">
      <c r="A2311" s="22">
        <f t="shared" si="36"/>
        <v>38835</v>
      </c>
      <c r="D2311" s="16">
        <v>38835</v>
      </c>
    </row>
    <row r="2312" spans="1:4">
      <c r="A2312" s="22">
        <f t="shared" si="36"/>
        <v>38836</v>
      </c>
      <c r="D2312" s="16">
        <v>38836</v>
      </c>
    </row>
    <row r="2313" spans="1:4">
      <c r="A2313" s="22">
        <f t="shared" si="36"/>
        <v>38837</v>
      </c>
      <c r="D2313" s="16">
        <v>38837</v>
      </c>
    </row>
    <row r="2314" spans="1:4">
      <c r="A2314" s="22">
        <f t="shared" si="36"/>
        <v>38838</v>
      </c>
      <c r="D2314" s="16">
        <v>38838</v>
      </c>
    </row>
    <row r="2315" spans="1:4">
      <c r="A2315" s="22">
        <f t="shared" si="36"/>
        <v>38839</v>
      </c>
      <c r="D2315" s="16">
        <v>38839</v>
      </c>
    </row>
    <row r="2316" spans="1:4">
      <c r="A2316" s="22">
        <f t="shared" si="36"/>
        <v>38840</v>
      </c>
      <c r="D2316" s="16">
        <v>38840</v>
      </c>
    </row>
    <row r="2317" spans="1:4">
      <c r="A2317" s="22">
        <f t="shared" si="36"/>
        <v>38841</v>
      </c>
      <c r="D2317" s="16">
        <v>38841</v>
      </c>
    </row>
    <row r="2318" spans="1:4">
      <c r="A2318" s="22">
        <f t="shared" si="36"/>
        <v>38842</v>
      </c>
      <c r="D2318" s="16">
        <v>38842</v>
      </c>
    </row>
    <row r="2319" spans="1:4">
      <c r="A2319" s="22">
        <f t="shared" si="36"/>
        <v>38843</v>
      </c>
      <c r="D2319" s="16">
        <v>38843</v>
      </c>
    </row>
    <row r="2320" spans="1:4">
      <c r="A2320" s="22">
        <f t="shared" si="36"/>
        <v>38844</v>
      </c>
      <c r="D2320" s="16">
        <v>38844</v>
      </c>
    </row>
    <row r="2321" spans="1:4">
      <c r="A2321" s="22">
        <f t="shared" si="36"/>
        <v>38845</v>
      </c>
      <c r="D2321" s="16">
        <v>38845</v>
      </c>
    </row>
    <row r="2322" spans="1:4">
      <c r="A2322" s="22">
        <f t="shared" si="36"/>
        <v>38846</v>
      </c>
      <c r="D2322" s="16">
        <v>38846</v>
      </c>
    </row>
    <row r="2323" spans="1:4">
      <c r="A2323" s="22">
        <f t="shared" si="36"/>
        <v>38847</v>
      </c>
      <c r="D2323" s="16">
        <v>38847</v>
      </c>
    </row>
    <row r="2324" spans="1:4">
      <c r="A2324" s="22">
        <f t="shared" si="36"/>
        <v>38848</v>
      </c>
      <c r="D2324" s="16">
        <v>38848</v>
      </c>
    </row>
    <row r="2325" spans="1:4">
      <c r="A2325" s="22">
        <f t="shared" si="36"/>
        <v>38849</v>
      </c>
      <c r="D2325" s="16">
        <v>38849</v>
      </c>
    </row>
    <row r="2326" spans="1:4">
      <c r="A2326" s="22">
        <f t="shared" si="36"/>
        <v>38850</v>
      </c>
      <c r="D2326" s="16">
        <v>38850</v>
      </c>
    </row>
    <row r="2327" spans="1:4">
      <c r="A2327" s="22">
        <f t="shared" si="36"/>
        <v>38851</v>
      </c>
      <c r="D2327" s="16">
        <v>38851</v>
      </c>
    </row>
    <row r="2328" spans="1:4">
      <c r="A2328" s="22">
        <f t="shared" si="36"/>
        <v>38852</v>
      </c>
      <c r="D2328" s="16">
        <v>38852</v>
      </c>
    </row>
    <row r="2329" spans="1:4">
      <c r="A2329" s="22">
        <f t="shared" si="36"/>
        <v>38853</v>
      </c>
      <c r="D2329" s="16">
        <v>38853</v>
      </c>
    </row>
    <row r="2330" spans="1:4">
      <c r="A2330" s="22">
        <f t="shared" si="36"/>
        <v>38854</v>
      </c>
      <c r="D2330" s="16">
        <v>38854</v>
      </c>
    </row>
    <row r="2331" spans="1:4">
      <c r="A2331" s="22">
        <f t="shared" si="36"/>
        <v>38855</v>
      </c>
      <c r="D2331" s="16">
        <v>38855</v>
      </c>
    </row>
    <row r="2332" spans="1:4">
      <c r="A2332" s="22">
        <f t="shared" si="36"/>
        <v>38856</v>
      </c>
      <c r="D2332" s="16">
        <v>38856</v>
      </c>
    </row>
    <row r="2333" spans="1:4">
      <c r="A2333" s="22">
        <f t="shared" si="36"/>
        <v>38857</v>
      </c>
      <c r="D2333" s="16">
        <v>38857</v>
      </c>
    </row>
    <row r="2334" spans="1:4">
      <c r="A2334" s="22">
        <f t="shared" si="36"/>
        <v>38858</v>
      </c>
      <c r="D2334" s="16">
        <v>38858</v>
      </c>
    </row>
    <row r="2335" spans="1:4">
      <c r="A2335" s="22">
        <f t="shared" si="36"/>
        <v>38859</v>
      </c>
      <c r="D2335" s="16">
        <v>38859</v>
      </c>
    </row>
    <row r="2336" spans="1:4">
      <c r="A2336" s="22">
        <f t="shared" si="36"/>
        <v>38860</v>
      </c>
      <c r="D2336" s="16">
        <v>38860</v>
      </c>
    </row>
    <row r="2337" spans="1:4">
      <c r="A2337" s="22">
        <f t="shared" si="36"/>
        <v>38861</v>
      </c>
      <c r="D2337" s="16">
        <v>38861</v>
      </c>
    </row>
    <row r="2338" spans="1:4">
      <c r="A2338" s="22">
        <f t="shared" si="36"/>
        <v>38862</v>
      </c>
      <c r="D2338" s="16">
        <v>38862</v>
      </c>
    </row>
    <row r="2339" spans="1:4">
      <c r="A2339" s="22">
        <f t="shared" si="36"/>
        <v>38863</v>
      </c>
      <c r="D2339" s="16">
        <v>38863</v>
      </c>
    </row>
    <row r="2340" spans="1:4">
      <c r="A2340" s="22">
        <f t="shared" si="36"/>
        <v>38864</v>
      </c>
      <c r="D2340" s="16">
        <v>38864</v>
      </c>
    </row>
    <row r="2341" spans="1:4">
      <c r="A2341" s="22">
        <f t="shared" si="36"/>
        <v>38865</v>
      </c>
      <c r="D2341" s="16">
        <v>38865</v>
      </c>
    </row>
    <row r="2342" spans="1:4">
      <c r="A2342" s="22">
        <f t="shared" si="36"/>
        <v>38866</v>
      </c>
      <c r="D2342" s="16">
        <v>38866</v>
      </c>
    </row>
    <row r="2343" spans="1:4">
      <c r="A2343" s="22">
        <f t="shared" si="36"/>
        <v>38867</v>
      </c>
      <c r="D2343" s="16">
        <v>38867</v>
      </c>
    </row>
    <row r="2344" spans="1:4">
      <c r="A2344" s="22">
        <f t="shared" si="36"/>
        <v>38868</v>
      </c>
      <c r="D2344" s="16">
        <v>38868</v>
      </c>
    </row>
    <row r="2345" spans="1:4">
      <c r="A2345" s="22">
        <f t="shared" si="36"/>
        <v>38869</v>
      </c>
      <c r="D2345" s="16">
        <v>38869</v>
      </c>
    </row>
    <row r="2346" spans="1:4">
      <c r="A2346" s="22">
        <f t="shared" si="36"/>
        <v>38870</v>
      </c>
      <c r="D2346" s="16">
        <v>38870</v>
      </c>
    </row>
    <row r="2347" spans="1:4">
      <c r="A2347" s="22">
        <f t="shared" si="36"/>
        <v>38871</v>
      </c>
      <c r="D2347" s="16">
        <v>38871</v>
      </c>
    </row>
    <row r="2348" spans="1:4">
      <c r="A2348" s="22">
        <f t="shared" si="36"/>
        <v>38872</v>
      </c>
      <c r="D2348" s="16">
        <v>38872</v>
      </c>
    </row>
    <row r="2349" spans="1:4">
      <c r="A2349" s="22">
        <f t="shared" si="36"/>
        <v>38873</v>
      </c>
      <c r="D2349" s="16">
        <v>38873</v>
      </c>
    </row>
    <row r="2350" spans="1:4">
      <c r="A2350" s="22">
        <f t="shared" si="36"/>
        <v>38874</v>
      </c>
      <c r="D2350" s="16">
        <v>38874</v>
      </c>
    </row>
    <row r="2351" spans="1:4">
      <c r="A2351" s="22">
        <f t="shared" si="36"/>
        <v>38875</v>
      </c>
      <c r="D2351" s="16">
        <v>38875</v>
      </c>
    </row>
    <row r="2352" spans="1:4">
      <c r="A2352" s="22">
        <f t="shared" si="36"/>
        <v>38876</v>
      </c>
      <c r="D2352" s="16">
        <v>38876</v>
      </c>
    </row>
    <row r="2353" spans="1:4">
      <c r="A2353" s="22">
        <f t="shared" si="36"/>
        <v>38877</v>
      </c>
      <c r="D2353" s="16">
        <v>38877</v>
      </c>
    </row>
    <row r="2354" spans="1:4">
      <c r="A2354" s="22">
        <f t="shared" si="36"/>
        <v>38878</v>
      </c>
      <c r="D2354" s="16">
        <v>38878</v>
      </c>
    </row>
    <row r="2355" spans="1:4">
      <c r="A2355" s="22">
        <f t="shared" si="36"/>
        <v>38879</v>
      </c>
      <c r="D2355" s="16">
        <v>38879</v>
      </c>
    </row>
    <row r="2356" spans="1:4">
      <c r="A2356" s="22">
        <f t="shared" si="36"/>
        <v>38880</v>
      </c>
      <c r="D2356" s="16">
        <v>38880</v>
      </c>
    </row>
    <row r="2357" spans="1:4">
      <c r="A2357" s="22">
        <f t="shared" si="36"/>
        <v>38881</v>
      </c>
      <c r="D2357" s="16">
        <v>38881</v>
      </c>
    </row>
    <row r="2358" spans="1:4">
      <c r="A2358" s="22">
        <f t="shared" si="36"/>
        <v>38882</v>
      </c>
      <c r="D2358" s="16">
        <v>38882</v>
      </c>
    </row>
    <row r="2359" spans="1:4">
      <c r="A2359" s="22">
        <f t="shared" si="36"/>
        <v>38883</v>
      </c>
      <c r="D2359" s="16">
        <v>38883</v>
      </c>
    </row>
    <row r="2360" spans="1:4">
      <c r="A2360" s="22">
        <f t="shared" si="36"/>
        <v>38884</v>
      </c>
      <c r="D2360" s="16">
        <v>38884</v>
      </c>
    </row>
    <row r="2361" spans="1:4">
      <c r="A2361" s="22">
        <f t="shared" si="36"/>
        <v>38885</v>
      </c>
      <c r="D2361" s="16">
        <v>38885</v>
      </c>
    </row>
    <row r="2362" spans="1:4">
      <c r="A2362" s="22">
        <f t="shared" si="36"/>
        <v>38886</v>
      </c>
      <c r="D2362" s="16">
        <v>38886</v>
      </c>
    </row>
    <row r="2363" spans="1:4">
      <c r="A2363" s="22">
        <f t="shared" si="36"/>
        <v>38887</v>
      </c>
      <c r="D2363" s="16">
        <v>38887</v>
      </c>
    </row>
    <row r="2364" spans="1:4">
      <c r="A2364" s="22">
        <f t="shared" si="36"/>
        <v>38888</v>
      </c>
      <c r="D2364" s="16">
        <v>38888</v>
      </c>
    </row>
    <row r="2365" spans="1:4">
      <c r="A2365" s="22">
        <f t="shared" si="36"/>
        <v>38889</v>
      </c>
      <c r="D2365" s="16">
        <v>38889</v>
      </c>
    </row>
    <row r="2366" spans="1:4">
      <c r="A2366" s="22">
        <f t="shared" si="36"/>
        <v>38890</v>
      </c>
      <c r="D2366" s="16">
        <v>38890</v>
      </c>
    </row>
    <row r="2367" spans="1:4">
      <c r="A2367" s="22">
        <f t="shared" si="36"/>
        <v>38891</v>
      </c>
      <c r="D2367" s="16">
        <v>38891</v>
      </c>
    </row>
    <row r="2368" spans="1:4">
      <c r="A2368" s="22">
        <f t="shared" si="36"/>
        <v>38892</v>
      </c>
      <c r="D2368" s="16">
        <v>38892</v>
      </c>
    </row>
    <row r="2369" spans="1:4">
      <c r="A2369" s="22">
        <f t="shared" si="36"/>
        <v>38893</v>
      </c>
      <c r="D2369" s="16">
        <v>38893</v>
      </c>
    </row>
    <row r="2370" spans="1:4">
      <c r="A2370" s="22">
        <f t="shared" ref="A2370:A2433" si="37">D2370</f>
        <v>38894</v>
      </c>
      <c r="D2370" s="16">
        <v>38894</v>
      </c>
    </row>
    <row r="2371" spans="1:4">
      <c r="A2371" s="22">
        <f t="shared" si="37"/>
        <v>38895</v>
      </c>
      <c r="D2371" s="16">
        <v>38895</v>
      </c>
    </row>
    <row r="2372" spans="1:4">
      <c r="A2372" s="22">
        <f t="shared" si="37"/>
        <v>38896</v>
      </c>
      <c r="D2372" s="16">
        <v>38896</v>
      </c>
    </row>
    <row r="2373" spans="1:4">
      <c r="A2373" s="22">
        <f t="shared" si="37"/>
        <v>38897</v>
      </c>
      <c r="D2373" s="16">
        <v>38897</v>
      </c>
    </row>
    <row r="2374" spans="1:4">
      <c r="A2374" s="22">
        <f t="shared" si="37"/>
        <v>38898</v>
      </c>
      <c r="D2374" s="16">
        <v>38898</v>
      </c>
    </row>
    <row r="2375" spans="1:4">
      <c r="A2375" s="22">
        <f t="shared" si="37"/>
        <v>38899</v>
      </c>
      <c r="D2375" s="16">
        <v>38899</v>
      </c>
    </row>
    <row r="2376" spans="1:4">
      <c r="A2376" s="22">
        <f t="shared" si="37"/>
        <v>38900</v>
      </c>
      <c r="D2376" s="16">
        <v>38900</v>
      </c>
    </row>
    <row r="2377" spans="1:4">
      <c r="A2377" s="22">
        <f t="shared" si="37"/>
        <v>38901</v>
      </c>
      <c r="D2377" s="16">
        <v>38901</v>
      </c>
    </row>
    <row r="2378" spans="1:4">
      <c r="A2378" s="22">
        <f t="shared" si="37"/>
        <v>38902</v>
      </c>
      <c r="D2378" s="16">
        <v>38902</v>
      </c>
    </row>
    <row r="2379" spans="1:4">
      <c r="A2379" s="22">
        <f t="shared" si="37"/>
        <v>38903</v>
      </c>
      <c r="D2379" s="16">
        <v>38903</v>
      </c>
    </row>
    <row r="2380" spans="1:4">
      <c r="A2380" s="22">
        <f t="shared" si="37"/>
        <v>38904</v>
      </c>
      <c r="D2380" s="16">
        <v>38904</v>
      </c>
    </row>
    <row r="2381" spans="1:4">
      <c r="A2381" s="22">
        <f t="shared" si="37"/>
        <v>38905</v>
      </c>
      <c r="D2381" s="16">
        <v>38905</v>
      </c>
    </row>
    <row r="2382" spans="1:4">
      <c r="A2382" s="22">
        <f t="shared" si="37"/>
        <v>38906</v>
      </c>
      <c r="D2382" s="16">
        <v>38906</v>
      </c>
    </row>
    <row r="2383" spans="1:4">
      <c r="A2383" s="22">
        <f t="shared" si="37"/>
        <v>38907</v>
      </c>
      <c r="D2383" s="16">
        <v>38907</v>
      </c>
    </row>
    <row r="2384" spans="1:4">
      <c r="A2384" s="22">
        <f t="shared" si="37"/>
        <v>38908</v>
      </c>
      <c r="D2384" s="16">
        <v>38908</v>
      </c>
    </row>
    <row r="2385" spans="1:4">
      <c r="A2385" s="22">
        <f t="shared" si="37"/>
        <v>38909</v>
      </c>
      <c r="D2385" s="16">
        <v>38909</v>
      </c>
    </row>
    <row r="2386" spans="1:4">
      <c r="A2386" s="22">
        <f t="shared" si="37"/>
        <v>38910</v>
      </c>
      <c r="D2386" s="16">
        <v>38910</v>
      </c>
    </row>
    <row r="2387" spans="1:4">
      <c r="A2387" s="22">
        <f t="shared" si="37"/>
        <v>38911</v>
      </c>
      <c r="D2387" s="16">
        <v>38911</v>
      </c>
    </row>
    <row r="2388" spans="1:4">
      <c r="A2388" s="22">
        <f t="shared" si="37"/>
        <v>38912</v>
      </c>
      <c r="D2388" s="16">
        <v>38912</v>
      </c>
    </row>
    <row r="2389" spans="1:4">
      <c r="A2389" s="22">
        <f t="shared" si="37"/>
        <v>38913</v>
      </c>
      <c r="D2389" s="16">
        <v>38913</v>
      </c>
    </row>
    <row r="2390" spans="1:4">
      <c r="A2390" s="22">
        <f t="shared" si="37"/>
        <v>38914</v>
      </c>
      <c r="D2390" s="16">
        <v>38914</v>
      </c>
    </row>
    <row r="2391" spans="1:4">
      <c r="A2391" s="22">
        <f t="shared" si="37"/>
        <v>38915</v>
      </c>
      <c r="D2391" s="16">
        <v>38915</v>
      </c>
    </row>
    <row r="2392" spans="1:4">
      <c r="A2392" s="22">
        <f t="shared" si="37"/>
        <v>38916</v>
      </c>
      <c r="D2392" s="16">
        <v>38916</v>
      </c>
    </row>
    <row r="2393" spans="1:4">
      <c r="A2393" s="22">
        <f t="shared" si="37"/>
        <v>38917</v>
      </c>
      <c r="D2393" s="16">
        <v>38917</v>
      </c>
    </row>
    <row r="2394" spans="1:4">
      <c r="A2394" s="22">
        <f t="shared" si="37"/>
        <v>38918</v>
      </c>
      <c r="D2394" s="16">
        <v>38918</v>
      </c>
    </row>
    <row r="2395" spans="1:4">
      <c r="A2395" s="22">
        <f t="shared" si="37"/>
        <v>38919</v>
      </c>
      <c r="D2395" s="16">
        <v>38919</v>
      </c>
    </row>
    <row r="2396" spans="1:4">
      <c r="A2396" s="22">
        <f t="shared" si="37"/>
        <v>38920</v>
      </c>
      <c r="D2396" s="16">
        <v>38920</v>
      </c>
    </row>
    <row r="2397" spans="1:4">
      <c r="A2397" s="22">
        <f t="shared" si="37"/>
        <v>38921</v>
      </c>
      <c r="D2397" s="16">
        <v>38921</v>
      </c>
    </row>
    <row r="2398" spans="1:4">
      <c r="A2398" s="22">
        <f t="shared" si="37"/>
        <v>38922</v>
      </c>
      <c r="D2398" s="16">
        <v>38922</v>
      </c>
    </row>
    <row r="2399" spans="1:4">
      <c r="A2399" s="22">
        <f t="shared" si="37"/>
        <v>38923</v>
      </c>
      <c r="D2399" s="16">
        <v>38923</v>
      </c>
    </row>
    <row r="2400" spans="1:4">
      <c r="A2400" s="22">
        <f t="shared" si="37"/>
        <v>38924</v>
      </c>
      <c r="D2400" s="16">
        <v>38924</v>
      </c>
    </row>
    <row r="2401" spans="1:4">
      <c r="A2401" s="22">
        <f t="shared" si="37"/>
        <v>38925</v>
      </c>
      <c r="D2401" s="16">
        <v>38925</v>
      </c>
    </row>
    <row r="2402" spans="1:4">
      <c r="A2402" s="22">
        <f t="shared" si="37"/>
        <v>38926</v>
      </c>
      <c r="D2402" s="16">
        <v>38926</v>
      </c>
    </row>
    <row r="2403" spans="1:4">
      <c r="A2403" s="22">
        <f t="shared" si="37"/>
        <v>38927</v>
      </c>
      <c r="D2403" s="16">
        <v>38927</v>
      </c>
    </row>
    <row r="2404" spans="1:4">
      <c r="A2404" s="22">
        <f t="shared" si="37"/>
        <v>38928</v>
      </c>
      <c r="D2404" s="16">
        <v>38928</v>
      </c>
    </row>
    <row r="2405" spans="1:4">
      <c r="A2405" s="22">
        <f t="shared" si="37"/>
        <v>38929</v>
      </c>
      <c r="D2405" s="16">
        <v>38929</v>
      </c>
    </row>
    <row r="2406" spans="1:4">
      <c r="A2406" s="22">
        <f t="shared" si="37"/>
        <v>38930</v>
      </c>
      <c r="D2406" s="16">
        <v>38930</v>
      </c>
    </row>
    <row r="2407" spans="1:4">
      <c r="A2407" s="22">
        <f t="shared" si="37"/>
        <v>38931</v>
      </c>
      <c r="D2407" s="16">
        <v>38931</v>
      </c>
    </row>
    <row r="2408" spans="1:4">
      <c r="A2408" s="22">
        <f t="shared" si="37"/>
        <v>38932</v>
      </c>
      <c r="D2408" s="16">
        <v>38932</v>
      </c>
    </row>
    <row r="2409" spans="1:4">
      <c r="A2409" s="22">
        <f t="shared" si="37"/>
        <v>38933</v>
      </c>
      <c r="D2409" s="16">
        <v>38933</v>
      </c>
    </row>
    <row r="2410" spans="1:4">
      <c r="A2410" s="22">
        <f t="shared" si="37"/>
        <v>38934</v>
      </c>
      <c r="D2410" s="16">
        <v>38934</v>
      </c>
    </row>
    <row r="2411" spans="1:4">
      <c r="A2411" s="22">
        <f t="shared" si="37"/>
        <v>38935</v>
      </c>
      <c r="D2411" s="16">
        <v>38935</v>
      </c>
    </row>
    <row r="2412" spans="1:4">
      <c r="A2412" s="22">
        <f t="shared" si="37"/>
        <v>38936</v>
      </c>
      <c r="D2412" s="16">
        <v>38936</v>
      </c>
    </row>
    <row r="2413" spans="1:4">
      <c r="A2413" s="22">
        <f t="shared" si="37"/>
        <v>38937</v>
      </c>
      <c r="D2413" s="16">
        <v>38937</v>
      </c>
    </row>
    <row r="2414" spans="1:4">
      <c r="A2414" s="22">
        <f t="shared" si="37"/>
        <v>38938</v>
      </c>
      <c r="D2414" s="16">
        <v>38938</v>
      </c>
    </row>
    <row r="2415" spans="1:4">
      <c r="A2415" s="22">
        <f t="shared" si="37"/>
        <v>38939</v>
      </c>
      <c r="D2415" s="16">
        <v>38939</v>
      </c>
    </row>
    <row r="2416" spans="1:4">
      <c r="A2416" s="22">
        <f t="shared" si="37"/>
        <v>38940</v>
      </c>
      <c r="D2416" s="16">
        <v>38940</v>
      </c>
    </row>
    <row r="2417" spans="1:4">
      <c r="A2417" s="22">
        <f t="shared" si="37"/>
        <v>38941</v>
      </c>
      <c r="D2417" s="16">
        <v>38941</v>
      </c>
    </row>
    <row r="2418" spans="1:4">
      <c r="A2418" s="22">
        <f t="shared" si="37"/>
        <v>38942</v>
      </c>
      <c r="D2418" s="16">
        <v>38942</v>
      </c>
    </row>
    <row r="2419" spans="1:4">
      <c r="A2419" s="22">
        <f t="shared" si="37"/>
        <v>38943</v>
      </c>
      <c r="D2419" s="16">
        <v>38943</v>
      </c>
    </row>
    <row r="2420" spans="1:4">
      <c r="A2420" s="22">
        <f t="shared" si="37"/>
        <v>38944</v>
      </c>
      <c r="D2420" s="16">
        <v>38944</v>
      </c>
    </row>
    <row r="2421" spans="1:4">
      <c r="A2421" s="22">
        <f t="shared" si="37"/>
        <v>38945</v>
      </c>
      <c r="D2421" s="16">
        <v>38945</v>
      </c>
    </row>
    <row r="2422" spans="1:4">
      <c r="A2422" s="22">
        <f t="shared" si="37"/>
        <v>38946</v>
      </c>
      <c r="D2422" s="16">
        <v>38946</v>
      </c>
    </row>
    <row r="2423" spans="1:4">
      <c r="A2423" s="22">
        <f t="shared" si="37"/>
        <v>38947</v>
      </c>
      <c r="D2423" s="16">
        <v>38947</v>
      </c>
    </row>
    <row r="2424" spans="1:4">
      <c r="A2424" s="22">
        <f t="shared" si="37"/>
        <v>38948</v>
      </c>
      <c r="D2424" s="16">
        <v>38948</v>
      </c>
    </row>
    <row r="2425" spans="1:4">
      <c r="A2425" s="22">
        <f t="shared" si="37"/>
        <v>38949</v>
      </c>
      <c r="D2425" s="16">
        <v>38949</v>
      </c>
    </row>
    <row r="2426" spans="1:4">
      <c r="A2426" s="22">
        <f t="shared" si="37"/>
        <v>38950</v>
      </c>
      <c r="D2426" s="16">
        <v>38950</v>
      </c>
    </row>
    <row r="2427" spans="1:4">
      <c r="A2427" s="22">
        <f t="shared" si="37"/>
        <v>38951</v>
      </c>
      <c r="D2427" s="16">
        <v>38951</v>
      </c>
    </row>
    <row r="2428" spans="1:4">
      <c r="A2428" s="22">
        <f t="shared" si="37"/>
        <v>38952</v>
      </c>
      <c r="D2428" s="16">
        <v>38952</v>
      </c>
    </row>
    <row r="2429" spans="1:4">
      <c r="A2429" s="22">
        <f t="shared" si="37"/>
        <v>38953</v>
      </c>
      <c r="D2429" s="16">
        <v>38953</v>
      </c>
    </row>
    <row r="2430" spans="1:4">
      <c r="A2430" s="22">
        <f t="shared" si="37"/>
        <v>38954</v>
      </c>
      <c r="D2430" s="16">
        <v>38954</v>
      </c>
    </row>
    <row r="2431" spans="1:4">
      <c r="A2431" s="22">
        <f t="shared" si="37"/>
        <v>38955</v>
      </c>
      <c r="D2431" s="16">
        <v>38955</v>
      </c>
    </row>
    <row r="2432" spans="1:4">
      <c r="A2432" s="22">
        <f t="shared" si="37"/>
        <v>38956</v>
      </c>
      <c r="D2432" s="16">
        <v>38956</v>
      </c>
    </row>
    <row r="2433" spans="1:4">
      <c r="A2433" s="22">
        <f t="shared" si="37"/>
        <v>38957</v>
      </c>
      <c r="D2433" s="16">
        <v>38957</v>
      </c>
    </row>
    <row r="2434" spans="1:4">
      <c r="A2434" s="22">
        <f t="shared" ref="A2434:A2497" si="38">D2434</f>
        <v>38958</v>
      </c>
      <c r="D2434" s="16">
        <v>38958</v>
      </c>
    </row>
    <row r="2435" spans="1:4">
      <c r="A2435" s="22">
        <f t="shared" si="38"/>
        <v>38959</v>
      </c>
      <c r="D2435" s="16">
        <v>38959</v>
      </c>
    </row>
    <row r="2436" spans="1:4">
      <c r="A2436" s="22">
        <f t="shared" si="38"/>
        <v>38960</v>
      </c>
      <c r="D2436" s="16">
        <v>38960</v>
      </c>
    </row>
    <row r="2437" spans="1:4">
      <c r="A2437" s="22">
        <f t="shared" si="38"/>
        <v>38961</v>
      </c>
      <c r="D2437" s="16">
        <v>38961</v>
      </c>
    </row>
    <row r="2438" spans="1:4">
      <c r="A2438" s="22">
        <f t="shared" si="38"/>
        <v>38962</v>
      </c>
      <c r="D2438" s="16">
        <v>38962</v>
      </c>
    </row>
    <row r="2439" spans="1:4">
      <c r="A2439" s="22">
        <f t="shared" si="38"/>
        <v>38963</v>
      </c>
      <c r="D2439" s="16">
        <v>38963</v>
      </c>
    </row>
    <row r="2440" spans="1:4">
      <c r="A2440" s="22">
        <f t="shared" si="38"/>
        <v>38964</v>
      </c>
      <c r="D2440" s="16">
        <v>38964</v>
      </c>
    </row>
    <row r="2441" spans="1:4">
      <c r="A2441" s="22">
        <f t="shared" si="38"/>
        <v>38965</v>
      </c>
      <c r="D2441" s="16">
        <v>38965</v>
      </c>
    </row>
    <row r="2442" spans="1:4">
      <c r="A2442" s="22">
        <f t="shared" si="38"/>
        <v>38966</v>
      </c>
      <c r="D2442" s="16">
        <v>38966</v>
      </c>
    </row>
    <row r="2443" spans="1:4">
      <c r="A2443" s="22">
        <f t="shared" si="38"/>
        <v>38967</v>
      </c>
      <c r="D2443" s="16">
        <v>38967</v>
      </c>
    </row>
    <row r="2444" spans="1:4">
      <c r="A2444" s="22">
        <f t="shared" si="38"/>
        <v>38968</v>
      </c>
      <c r="D2444" s="16">
        <v>38968</v>
      </c>
    </row>
    <row r="2445" spans="1:4">
      <c r="A2445" s="22">
        <f t="shared" si="38"/>
        <v>38969</v>
      </c>
      <c r="D2445" s="16">
        <v>38969</v>
      </c>
    </row>
    <row r="2446" spans="1:4">
      <c r="A2446" s="22">
        <f t="shared" si="38"/>
        <v>38970</v>
      </c>
      <c r="D2446" s="16">
        <v>38970</v>
      </c>
    </row>
    <row r="2447" spans="1:4">
      <c r="A2447" s="22">
        <f t="shared" si="38"/>
        <v>38971</v>
      </c>
      <c r="D2447" s="16">
        <v>38971</v>
      </c>
    </row>
    <row r="2448" spans="1:4">
      <c r="A2448" s="22">
        <f t="shared" si="38"/>
        <v>38972</v>
      </c>
      <c r="D2448" s="16">
        <v>38972</v>
      </c>
    </row>
    <row r="2449" spans="1:4">
      <c r="A2449" s="22">
        <f t="shared" si="38"/>
        <v>38973</v>
      </c>
      <c r="D2449" s="16">
        <v>38973</v>
      </c>
    </row>
    <row r="2450" spans="1:4">
      <c r="A2450" s="22">
        <f t="shared" si="38"/>
        <v>38974</v>
      </c>
      <c r="D2450" s="16">
        <v>38974</v>
      </c>
    </row>
    <row r="2451" spans="1:4">
      <c r="A2451" s="22">
        <f t="shared" si="38"/>
        <v>38975</v>
      </c>
      <c r="D2451" s="16">
        <v>38975</v>
      </c>
    </row>
    <row r="2452" spans="1:4">
      <c r="A2452" s="22">
        <f t="shared" si="38"/>
        <v>38976</v>
      </c>
      <c r="D2452" s="16">
        <v>38976</v>
      </c>
    </row>
    <row r="2453" spans="1:4">
      <c r="A2453" s="22">
        <f t="shared" si="38"/>
        <v>38977</v>
      </c>
      <c r="D2453" s="16">
        <v>38977</v>
      </c>
    </row>
    <row r="2454" spans="1:4">
      <c r="A2454" s="22">
        <f t="shared" si="38"/>
        <v>38978</v>
      </c>
      <c r="D2454" s="16">
        <v>38978</v>
      </c>
    </row>
    <row r="2455" spans="1:4">
      <c r="A2455" s="22">
        <f t="shared" si="38"/>
        <v>38979</v>
      </c>
      <c r="D2455" s="16">
        <v>38979</v>
      </c>
    </row>
    <row r="2456" spans="1:4">
      <c r="A2456" s="22">
        <f t="shared" si="38"/>
        <v>38980</v>
      </c>
      <c r="D2456" s="16">
        <v>38980</v>
      </c>
    </row>
    <row r="2457" spans="1:4">
      <c r="A2457" s="22">
        <f t="shared" si="38"/>
        <v>38981</v>
      </c>
      <c r="D2457" s="16">
        <v>38981</v>
      </c>
    </row>
    <row r="2458" spans="1:4">
      <c r="A2458" s="22">
        <f t="shared" si="38"/>
        <v>38982</v>
      </c>
      <c r="D2458" s="16">
        <v>38982</v>
      </c>
    </row>
    <row r="2459" spans="1:4">
      <c r="A2459" s="22">
        <f t="shared" si="38"/>
        <v>38983</v>
      </c>
      <c r="D2459" s="16">
        <v>38983</v>
      </c>
    </row>
    <row r="2460" spans="1:4">
      <c r="A2460" s="22">
        <f t="shared" si="38"/>
        <v>38984</v>
      </c>
      <c r="D2460" s="16">
        <v>38984</v>
      </c>
    </row>
    <row r="2461" spans="1:4">
      <c r="A2461" s="22">
        <f t="shared" si="38"/>
        <v>38985</v>
      </c>
      <c r="D2461" s="16">
        <v>38985</v>
      </c>
    </row>
    <row r="2462" spans="1:4">
      <c r="A2462" s="22">
        <f t="shared" si="38"/>
        <v>38986</v>
      </c>
      <c r="D2462" s="16">
        <v>38986</v>
      </c>
    </row>
    <row r="2463" spans="1:4">
      <c r="A2463" s="22">
        <f t="shared" si="38"/>
        <v>38987</v>
      </c>
      <c r="D2463" s="16">
        <v>38987</v>
      </c>
    </row>
    <row r="2464" spans="1:4">
      <c r="A2464" s="22">
        <f t="shared" si="38"/>
        <v>38988</v>
      </c>
      <c r="D2464" s="16">
        <v>38988</v>
      </c>
    </row>
    <row r="2465" spans="1:4">
      <c r="A2465" s="22">
        <f t="shared" si="38"/>
        <v>38989</v>
      </c>
      <c r="D2465" s="16">
        <v>38989</v>
      </c>
    </row>
    <row r="2466" spans="1:4">
      <c r="A2466" s="22">
        <f t="shared" si="38"/>
        <v>38990</v>
      </c>
      <c r="D2466" s="16">
        <v>38990</v>
      </c>
    </row>
    <row r="2467" spans="1:4">
      <c r="A2467" s="22">
        <f t="shared" si="38"/>
        <v>38991</v>
      </c>
      <c r="D2467" s="16">
        <v>38991</v>
      </c>
    </row>
    <row r="2468" spans="1:4">
      <c r="A2468" s="22">
        <f t="shared" si="38"/>
        <v>38992</v>
      </c>
      <c r="D2468" s="16">
        <v>38992</v>
      </c>
    </row>
    <row r="2469" spans="1:4">
      <c r="A2469" s="22">
        <f t="shared" si="38"/>
        <v>38993</v>
      </c>
      <c r="D2469" s="16">
        <v>38993</v>
      </c>
    </row>
    <row r="2470" spans="1:4">
      <c r="A2470" s="22">
        <f t="shared" si="38"/>
        <v>38994</v>
      </c>
      <c r="D2470" s="16">
        <v>38994</v>
      </c>
    </row>
    <row r="2471" spans="1:4">
      <c r="A2471" s="22">
        <f t="shared" si="38"/>
        <v>38995</v>
      </c>
      <c r="D2471" s="16">
        <v>38995</v>
      </c>
    </row>
    <row r="2472" spans="1:4">
      <c r="A2472" s="22">
        <f t="shared" si="38"/>
        <v>38996</v>
      </c>
      <c r="D2472" s="16">
        <v>38996</v>
      </c>
    </row>
    <row r="2473" spans="1:4">
      <c r="A2473" s="22">
        <f t="shared" si="38"/>
        <v>38997</v>
      </c>
      <c r="D2473" s="16">
        <v>38997</v>
      </c>
    </row>
    <row r="2474" spans="1:4">
      <c r="A2474" s="22">
        <f t="shared" si="38"/>
        <v>38998</v>
      </c>
      <c r="D2474" s="16">
        <v>38998</v>
      </c>
    </row>
    <row r="2475" spans="1:4">
      <c r="A2475" s="22">
        <f t="shared" si="38"/>
        <v>38999</v>
      </c>
      <c r="D2475" s="16">
        <v>38999</v>
      </c>
    </row>
    <row r="2476" spans="1:4">
      <c r="A2476" s="22">
        <f t="shared" si="38"/>
        <v>39000</v>
      </c>
      <c r="D2476" s="16">
        <v>39000</v>
      </c>
    </row>
    <row r="2477" spans="1:4">
      <c r="A2477" s="22">
        <f t="shared" si="38"/>
        <v>39001</v>
      </c>
      <c r="D2477" s="16">
        <v>39001</v>
      </c>
    </row>
    <row r="2478" spans="1:4">
      <c r="A2478" s="22">
        <f t="shared" si="38"/>
        <v>39002</v>
      </c>
      <c r="D2478" s="16">
        <v>39002</v>
      </c>
    </row>
    <row r="2479" spans="1:4">
      <c r="A2479" s="22">
        <f t="shared" si="38"/>
        <v>39003</v>
      </c>
      <c r="D2479" s="16">
        <v>39003</v>
      </c>
    </row>
    <row r="2480" spans="1:4">
      <c r="A2480" s="22">
        <f t="shared" si="38"/>
        <v>39004</v>
      </c>
      <c r="D2480" s="16">
        <v>39004</v>
      </c>
    </row>
    <row r="2481" spans="1:4">
      <c r="A2481" s="22">
        <f t="shared" si="38"/>
        <v>39005</v>
      </c>
      <c r="D2481" s="16">
        <v>39005</v>
      </c>
    </row>
    <row r="2482" spans="1:4">
      <c r="A2482" s="22">
        <f t="shared" si="38"/>
        <v>39006</v>
      </c>
      <c r="D2482" s="16">
        <v>39006</v>
      </c>
    </row>
    <row r="2483" spans="1:4">
      <c r="A2483" s="22">
        <f t="shared" si="38"/>
        <v>39007</v>
      </c>
      <c r="D2483" s="16">
        <v>39007</v>
      </c>
    </row>
    <row r="2484" spans="1:4">
      <c r="A2484" s="22">
        <f t="shared" si="38"/>
        <v>39008</v>
      </c>
      <c r="D2484" s="16">
        <v>39008</v>
      </c>
    </row>
    <row r="2485" spans="1:4">
      <c r="A2485" s="22">
        <f t="shared" si="38"/>
        <v>39009</v>
      </c>
      <c r="D2485" s="16">
        <v>39009</v>
      </c>
    </row>
    <row r="2486" spans="1:4">
      <c r="A2486" s="22">
        <f t="shared" si="38"/>
        <v>39010</v>
      </c>
      <c r="D2486" s="16">
        <v>39010</v>
      </c>
    </row>
    <row r="2487" spans="1:4">
      <c r="A2487" s="22">
        <f t="shared" si="38"/>
        <v>39011</v>
      </c>
      <c r="D2487" s="16">
        <v>39011</v>
      </c>
    </row>
    <row r="2488" spans="1:4">
      <c r="A2488" s="22">
        <f t="shared" si="38"/>
        <v>39012</v>
      </c>
      <c r="D2488" s="16">
        <v>39012</v>
      </c>
    </row>
    <row r="2489" spans="1:4">
      <c r="A2489" s="22">
        <f t="shared" si="38"/>
        <v>39013</v>
      </c>
      <c r="D2489" s="16">
        <v>39013</v>
      </c>
    </row>
    <row r="2490" spans="1:4">
      <c r="A2490" s="22">
        <f t="shared" si="38"/>
        <v>39014</v>
      </c>
      <c r="D2490" s="16">
        <v>39014</v>
      </c>
    </row>
    <row r="2491" spans="1:4">
      <c r="A2491" s="22">
        <f t="shared" si="38"/>
        <v>39015</v>
      </c>
      <c r="D2491" s="16">
        <v>39015</v>
      </c>
    </row>
    <row r="2492" spans="1:4">
      <c r="A2492" s="22">
        <f t="shared" si="38"/>
        <v>39016</v>
      </c>
      <c r="D2492" s="16">
        <v>39016</v>
      </c>
    </row>
    <row r="2493" spans="1:4">
      <c r="A2493" s="22">
        <f t="shared" si="38"/>
        <v>39017</v>
      </c>
      <c r="D2493" s="16">
        <v>39017</v>
      </c>
    </row>
    <row r="2494" spans="1:4">
      <c r="A2494" s="22">
        <f t="shared" si="38"/>
        <v>39018</v>
      </c>
      <c r="D2494" s="16">
        <v>39018</v>
      </c>
    </row>
    <row r="2495" spans="1:4">
      <c r="A2495" s="22">
        <f t="shared" si="38"/>
        <v>39019</v>
      </c>
      <c r="D2495" s="16">
        <v>39019</v>
      </c>
    </row>
    <row r="2496" spans="1:4">
      <c r="A2496" s="22">
        <f t="shared" si="38"/>
        <v>39020</v>
      </c>
      <c r="D2496" s="16">
        <v>39020</v>
      </c>
    </row>
    <row r="2497" spans="1:4">
      <c r="A2497" s="22">
        <f t="shared" si="38"/>
        <v>39021</v>
      </c>
      <c r="D2497" s="16">
        <v>39021</v>
      </c>
    </row>
    <row r="2498" spans="1:4">
      <c r="A2498" s="22">
        <f t="shared" ref="A2498:A2561" si="39">D2498</f>
        <v>39022</v>
      </c>
      <c r="D2498" s="16">
        <v>39022</v>
      </c>
    </row>
    <row r="2499" spans="1:4">
      <c r="A2499" s="22">
        <f t="shared" si="39"/>
        <v>39023</v>
      </c>
      <c r="D2499" s="16">
        <v>39023</v>
      </c>
    </row>
    <row r="2500" spans="1:4">
      <c r="A2500" s="22">
        <f t="shared" si="39"/>
        <v>39024</v>
      </c>
      <c r="D2500" s="16">
        <v>39024</v>
      </c>
    </row>
    <row r="2501" spans="1:4">
      <c r="A2501" s="22">
        <f t="shared" si="39"/>
        <v>39025</v>
      </c>
      <c r="D2501" s="16">
        <v>39025</v>
      </c>
    </row>
    <row r="2502" spans="1:4">
      <c r="A2502" s="22">
        <f t="shared" si="39"/>
        <v>39026</v>
      </c>
      <c r="D2502" s="16">
        <v>39026</v>
      </c>
    </row>
    <row r="2503" spans="1:4">
      <c r="A2503" s="22">
        <f t="shared" si="39"/>
        <v>39027</v>
      </c>
      <c r="D2503" s="16">
        <v>39027</v>
      </c>
    </row>
    <row r="2504" spans="1:4">
      <c r="A2504" s="22">
        <f t="shared" si="39"/>
        <v>39028</v>
      </c>
      <c r="D2504" s="16">
        <v>39028</v>
      </c>
    </row>
    <row r="2505" spans="1:4">
      <c r="A2505" s="22">
        <f t="shared" si="39"/>
        <v>39029</v>
      </c>
      <c r="D2505" s="16">
        <v>39029</v>
      </c>
    </row>
    <row r="2506" spans="1:4">
      <c r="A2506" s="22">
        <f t="shared" si="39"/>
        <v>39030</v>
      </c>
      <c r="D2506" s="16">
        <v>39030</v>
      </c>
    </row>
    <row r="2507" spans="1:4">
      <c r="A2507" s="22">
        <f t="shared" si="39"/>
        <v>39031</v>
      </c>
      <c r="D2507" s="16">
        <v>39031</v>
      </c>
    </row>
    <row r="2508" spans="1:4">
      <c r="A2508" s="22">
        <f t="shared" si="39"/>
        <v>39032</v>
      </c>
      <c r="D2508" s="16">
        <v>39032</v>
      </c>
    </row>
    <row r="2509" spans="1:4">
      <c r="A2509" s="22">
        <f t="shared" si="39"/>
        <v>39033</v>
      </c>
      <c r="D2509" s="16">
        <v>39033</v>
      </c>
    </row>
    <row r="2510" spans="1:4">
      <c r="A2510" s="22">
        <f t="shared" si="39"/>
        <v>39034</v>
      </c>
      <c r="D2510" s="16">
        <v>39034</v>
      </c>
    </row>
    <row r="2511" spans="1:4">
      <c r="A2511" s="22">
        <f t="shared" si="39"/>
        <v>39035</v>
      </c>
      <c r="D2511" s="16">
        <v>39035</v>
      </c>
    </row>
    <row r="2512" spans="1:4">
      <c r="A2512" s="22">
        <f t="shared" si="39"/>
        <v>39036</v>
      </c>
      <c r="D2512" s="16">
        <v>39036</v>
      </c>
    </row>
    <row r="2513" spans="1:4">
      <c r="A2513" s="22">
        <f t="shared" si="39"/>
        <v>39037</v>
      </c>
      <c r="D2513" s="16">
        <v>39037</v>
      </c>
    </row>
    <row r="2514" spans="1:4">
      <c r="A2514" s="22">
        <f t="shared" si="39"/>
        <v>39038</v>
      </c>
      <c r="D2514" s="16">
        <v>39038</v>
      </c>
    </row>
    <row r="2515" spans="1:4">
      <c r="A2515" s="22">
        <f t="shared" si="39"/>
        <v>39039</v>
      </c>
      <c r="D2515" s="16">
        <v>39039</v>
      </c>
    </row>
    <row r="2516" spans="1:4">
      <c r="A2516" s="22">
        <f t="shared" si="39"/>
        <v>39040</v>
      </c>
      <c r="D2516" s="16">
        <v>39040</v>
      </c>
    </row>
    <row r="2517" spans="1:4">
      <c r="A2517" s="22">
        <f t="shared" si="39"/>
        <v>39041</v>
      </c>
      <c r="D2517" s="16">
        <v>39041</v>
      </c>
    </row>
    <row r="2518" spans="1:4">
      <c r="A2518" s="22">
        <f t="shared" si="39"/>
        <v>39042</v>
      </c>
      <c r="D2518" s="16">
        <v>39042</v>
      </c>
    </row>
    <row r="2519" spans="1:4">
      <c r="A2519" s="22">
        <f t="shared" si="39"/>
        <v>39043</v>
      </c>
      <c r="D2519" s="16">
        <v>39043</v>
      </c>
    </row>
    <row r="2520" spans="1:4">
      <c r="A2520" s="22">
        <f t="shared" si="39"/>
        <v>39044</v>
      </c>
      <c r="D2520" s="16">
        <v>39044</v>
      </c>
    </row>
    <row r="2521" spans="1:4">
      <c r="A2521" s="22">
        <f t="shared" si="39"/>
        <v>39045</v>
      </c>
      <c r="D2521" s="16">
        <v>39045</v>
      </c>
    </row>
    <row r="2522" spans="1:4">
      <c r="A2522" s="22">
        <f t="shared" si="39"/>
        <v>39046</v>
      </c>
      <c r="D2522" s="16">
        <v>39046</v>
      </c>
    </row>
    <row r="2523" spans="1:4">
      <c r="A2523" s="22">
        <f t="shared" si="39"/>
        <v>39047</v>
      </c>
      <c r="D2523" s="16">
        <v>39047</v>
      </c>
    </row>
    <row r="2524" spans="1:4">
      <c r="A2524" s="22">
        <f t="shared" si="39"/>
        <v>39048</v>
      </c>
      <c r="D2524" s="16">
        <v>39048</v>
      </c>
    </row>
    <row r="2525" spans="1:4">
      <c r="A2525" s="22">
        <f t="shared" si="39"/>
        <v>39049</v>
      </c>
      <c r="D2525" s="16">
        <v>39049</v>
      </c>
    </row>
    <row r="2526" spans="1:4">
      <c r="A2526" s="22">
        <f t="shared" si="39"/>
        <v>39050</v>
      </c>
      <c r="D2526" s="16">
        <v>39050</v>
      </c>
    </row>
    <row r="2527" spans="1:4">
      <c r="A2527" s="22">
        <f t="shared" si="39"/>
        <v>39051</v>
      </c>
      <c r="D2527" s="16">
        <v>39051</v>
      </c>
    </row>
    <row r="2528" spans="1:4">
      <c r="A2528" s="22">
        <f t="shared" si="39"/>
        <v>39052</v>
      </c>
      <c r="D2528" s="16">
        <v>39052</v>
      </c>
    </row>
    <row r="2529" spans="1:4">
      <c r="A2529" s="22">
        <f t="shared" si="39"/>
        <v>39053</v>
      </c>
      <c r="D2529" s="16">
        <v>39053</v>
      </c>
    </row>
    <row r="2530" spans="1:4">
      <c r="A2530" s="22">
        <f t="shared" si="39"/>
        <v>39054</v>
      </c>
      <c r="D2530" s="16">
        <v>39054</v>
      </c>
    </row>
    <row r="2531" spans="1:4">
      <c r="A2531" s="22">
        <f t="shared" si="39"/>
        <v>39055</v>
      </c>
      <c r="D2531" s="16">
        <v>39055</v>
      </c>
    </row>
    <row r="2532" spans="1:4">
      <c r="A2532" s="22">
        <f t="shared" si="39"/>
        <v>39056</v>
      </c>
      <c r="D2532" s="16">
        <v>39056</v>
      </c>
    </row>
    <row r="2533" spans="1:4">
      <c r="A2533" s="22">
        <f t="shared" si="39"/>
        <v>39057</v>
      </c>
      <c r="D2533" s="16">
        <v>39057</v>
      </c>
    </row>
    <row r="2534" spans="1:4">
      <c r="A2534" s="22">
        <f t="shared" si="39"/>
        <v>39058</v>
      </c>
      <c r="D2534" s="16">
        <v>39058</v>
      </c>
    </row>
    <row r="2535" spans="1:4">
      <c r="A2535" s="22">
        <f t="shared" si="39"/>
        <v>39059</v>
      </c>
      <c r="D2535" s="16">
        <v>39059</v>
      </c>
    </row>
    <row r="2536" spans="1:4">
      <c r="A2536" s="22">
        <f t="shared" si="39"/>
        <v>39060</v>
      </c>
      <c r="D2536" s="16">
        <v>39060</v>
      </c>
    </row>
    <row r="2537" spans="1:4">
      <c r="A2537" s="22">
        <f t="shared" si="39"/>
        <v>39061</v>
      </c>
      <c r="D2537" s="16">
        <v>39061</v>
      </c>
    </row>
    <row r="2538" spans="1:4">
      <c r="A2538" s="22">
        <f t="shared" si="39"/>
        <v>39062</v>
      </c>
      <c r="D2538" s="16">
        <v>39062</v>
      </c>
    </row>
    <row r="2539" spans="1:4">
      <c r="A2539" s="22">
        <f t="shared" si="39"/>
        <v>39063</v>
      </c>
      <c r="D2539" s="16">
        <v>39063</v>
      </c>
    </row>
    <row r="2540" spans="1:4">
      <c r="A2540" s="22">
        <f t="shared" si="39"/>
        <v>39064</v>
      </c>
      <c r="D2540" s="16">
        <v>39064</v>
      </c>
    </row>
    <row r="2541" spans="1:4">
      <c r="A2541" s="22">
        <f t="shared" si="39"/>
        <v>39065</v>
      </c>
      <c r="D2541" s="16">
        <v>39065</v>
      </c>
    </row>
    <row r="2542" spans="1:4">
      <c r="A2542" s="22">
        <f t="shared" si="39"/>
        <v>39066</v>
      </c>
      <c r="D2542" s="16">
        <v>39066</v>
      </c>
    </row>
    <row r="2543" spans="1:4">
      <c r="A2543" s="22">
        <f t="shared" si="39"/>
        <v>39067</v>
      </c>
      <c r="D2543" s="16">
        <v>39067</v>
      </c>
    </row>
    <row r="2544" spans="1:4">
      <c r="A2544" s="22">
        <f t="shared" si="39"/>
        <v>39068</v>
      </c>
      <c r="D2544" s="16">
        <v>39068</v>
      </c>
    </row>
    <row r="2545" spans="1:4">
      <c r="A2545" s="22">
        <f t="shared" si="39"/>
        <v>39069</v>
      </c>
      <c r="D2545" s="16">
        <v>39069</v>
      </c>
    </row>
    <row r="2546" spans="1:4">
      <c r="A2546" s="22">
        <f t="shared" si="39"/>
        <v>39070</v>
      </c>
      <c r="D2546" s="16">
        <v>39070</v>
      </c>
    </row>
    <row r="2547" spans="1:4">
      <c r="A2547" s="22">
        <f t="shared" si="39"/>
        <v>39071</v>
      </c>
      <c r="D2547" s="16">
        <v>39071</v>
      </c>
    </row>
    <row r="2548" spans="1:4">
      <c r="A2548" s="22">
        <f t="shared" si="39"/>
        <v>39072</v>
      </c>
      <c r="D2548" s="16">
        <v>39072</v>
      </c>
    </row>
    <row r="2549" spans="1:4">
      <c r="A2549" s="22">
        <f t="shared" si="39"/>
        <v>39073</v>
      </c>
      <c r="D2549" s="16">
        <v>39073</v>
      </c>
    </row>
    <row r="2550" spans="1:4">
      <c r="A2550" s="22">
        <f t="shared" si="39"/>
        <v>39074</v>
      </c>
      <c r="D2550" s="16">
        <v>39074</v>
      </c>
    </row>
    <row r="2551" spans="1:4">
      <c r="A2551" s="22">
        <f t="shared" si="39"/>
        <v>39075</v>
      </c>
      <c r="D2551" s="16">
        <v>39075</v>
      </c>
    </row>
    <row r="2552" spans="1:4">
      <c r="A2552" s="22">
        <f t="shared" si="39"/>
        <v>39076</v>
      </c>
      <c r="D2552" s="16">
        <v>39076</v>
      </c>
    </row>
    <row r="2553" spans="1:4">
      <c r="A2553" s="22">
        <f t="shared" si="39"/>
        <v>39077</v>
      </c>
      <c r="D2553" s="16">
        <v>39077</v>
      </c>
    </row>
    <row r="2554" spans="1:4">
      <c r="A2554" s="22">
        <f t="shared" si="39"/>
        <v>39078</v>
      </c>
      <c r="D2554" s="16">
        <v>39078</v>
      </c>
    </row>
    <row r="2555" spans="1:4">
      <c r="A2555" s="22">
        <f t="shared" si="39"/>
        <v>39079</v>
      </c>
      <c r="D2555" s="16">
        <v>39079</v>
      </c>
    </row>
    <row r="2556" spans="1:4">
      <c r="A2556" s="22">
        <f t="shared" si="39"/>
        <v>39080</v>
      </c>
      <c r="D2556" s="16">
        <v>39080</v>
      </c>
    </row>
    <row r="2557" spans="1:4">
      <c r="A2557" s="22">
        <f t="shared" si="39"/>
        <v>39081</v>
      </c>
      <c r="D2557" s="16">
        <v>39081</v>
      </c>
    </row>
    <row r="2558" spans="1:4">
      <c r="A2558" s="22">
        <f t="shared" si="39"/>
        <v>39082</v>
      </c>
      <c r="D2558" s="16">
        <v>39082</v>
      </c>
    </row>
    <row r="2559" spans="1:4">
      <c r="A2559" s="22">
        <f t="shared" si="39"/>
        <v>39083</v>
      </c>
      <c r="D2559" s="16">
        <v>39083</v>
      </c>
    </row>
    <row r="2560" spans="1:4">
      <c r="A2560" s="22">
        <f t="shared" si="39"/>
        <v>39084</v>
      </c>
      <c r="D2560" s="16">
        <v>39084</v>
      </c>
    </row>
    <row r="2561" spans="1:4">
      <c r="A2561" s="22">
        <f t="shared" si="39"/>
        <v>39085</v>
      </c>
      <c r="D2561" s="16">
        <v>39085</v>
      </c>
    </row>
    <row r="2562" spans="1:4">
      <c r="A2562" s="22">
        <f t="shared" ref="A2562:A2625" si="40">D2562</f>
        <v>39086</v>
      </c>
      <c r="D2562" s="16">
        <v>39086</v>
      </c>
    </row>
    <row r="2563" spans="1:4">
      <c r="A2563" s="22">
        <f t="shared" si="40"/>
        <v>39087</v>
      </c>
      <c r="D2563" s="16">
        <v>39087</v>
      </c>
    </row>
    <row r="2564" spans="1:4">
      <c r="A2564" s="22">
        <f t="shared" si="40"/>
        <v>39088</v>
      </c>
      <c r="D2564" s="16">
        <v>39088</v>
      </c>
    </row>
    <row r="2565" spans="1:4">
      <c r="A2565" s="22">
        <f t="shared" si="40"/>
        <v>39089</v>
      </c>
      <c r="D2565" s="16">
        <v>39089</v>
      </c>
    </row>
    <row r="2566" spans="1:4">
      <c r="A2566" s="22">
        <f t="shared" si="40"/>
        <v>39090</v>
      </c>
      <c r="D2566" s="16">
        <v>39090</v>
      </c>
    </row>
    <row r="2567" spans="1:4">
      <c r="A2567" s="22">
        <f t="shared" si="40"/>
        <v>39091</v>
      </c>
      <c r="D2567" s="16">
        <v>39091</v>
      </c>
    </row>
    <row r="2568" spans="1:4">
      <c r="A2568" s="22">
        <f t="shared" si="40"/>
        <v>39092</v>
      </c>
      <c r="D2568" s="16">
        <v>39092</v>
      </c>
    </row>
    <row r="2569" spans="1:4">
      <c r="A2569" s="22">
        <f t="shared" si="40"/>
        <v>39093</v>
      </c>
      <c r="D2569" s="16">
        <v>39093</v>
      </c>
    </row>
    <row r="2570" spans="1:4">
      <c r="A2570" s="22">
        <f t="shared" si="40"/>
        <v>39094</v>
      </c>
      <c r="D2570" s="16">
        <v>39094</v>
      </c>
    </row>
    <row r="2571" spans="1:4">
      <c r="A2571" s="22">
        <f t="shared" si="40"/>
        <v>39095</v>
      </c>
      <c r="D2571" s="16">
        <v>39095</v>
      </c>
    </row>
    <row r="2572" spans="1:4">
      <c r="A2572" s="22">
        <f t="shared" si="40"/>
        <v>39096</v>
      </c>
      <c r="D2572" s="16">
        <v>39096</v>
      </c>
    </row>
    <row r="2573" spans="1:4">
      <c r="A2573" s="22">
        <f t="shared" si="40"/>
        <v>39097</v>
      </c>
      <c r="D2573" s="16">
        <v>39097</v>
      </c>
    </row>
    <row r="2574" spans="1:4">
      <c r="A2574" s="22">
        <f t="shared" si="40"/>
        <v>39098</v>
      </c>
      <c r="D2574" s="16">
        <v>39098</v>
      </c>
    </row>
    <row r="2575" spans="1:4">
      <c r="A2575" s="22">
        <f t="shared" si="40"/>
        <v>39099</v>
      </c>
      <c r="D2575" s="16">
        <v>39099</v>
      </c>
    </row>
    <row r="2576" spans="1:4">
      <c r="A2576" s="22">
        <f t="shared" si="40"/>
        <v>39100</v>
      </c>
      <c r="D2576" s="16">
        <v>39100</v>
      </c>
    </row>
    <row r="2577" spans="1:4">
      <c r="A2577" s="22">
        <f t="shared" si="40"/>
        <v>39101</v>
      </c>
      <c r="D2577" s="16">
        <v>39101</v>
      </c>
    </row>
    <row r="2578" spans="1:4">
      <c r="A2578" s="22">
        <f t="shared" si="40"/>
        <v>39102</v>
      </c>
      <c r="D2578" s="16">
        <v>39102</v>
      </c>
    </row>
    <row r="2579" spans="1:4">
      <c r="A2579" s="22">
        <f t="shared" si="40"/>
        <v>39103</v>
      </c>
      <c r="D2579" s="16">
        <v>39103</v>
      </c>
    </row>
    <row r="2580" spans="1:4">
      <c r="A2580" s="22">
        <f t="shared" si="40"/>
        <v>39104</v>
      </c>
      <c r="D2580" s="16">
        <v>39104</v>
      </c>
    </row>
    <row r="2581" spans="1:4">
      <c r="A2581" s="22">
        <f t="shared" si="40"/>
        <v>39105</v>
      </c>
      <c r="D2581" s="16">
        <v>39105</v>
      </c>
    </row>
    <row r="2582" spans="1:4">
      <c r="A2582" s="22">
        <f t="shared" si="40"/>
        <v>39106</v>
      </c>
      <c r="D2582" s="16">
        <v>39106</v>
      </c>
    </row>
    <row r="2583" spans="1:4">
      <c r="A2583" s="22">
        <f t="shared" si="40"/>
        <v>39107</v>
      </c>
      <c r="D2583" s="16">
        <v>39107</v>
      </c>
    </row>
    <row r="2584" spans="1:4">
      <c r="A2584" s="22">
        <f t="shared" si="40"/>
        <v>39108</v>
      </c>
      <c r="D2584" s="16">
        <v>39108</v>
      </c>
    </row>
    <row r="2585" spans="1:4">
      <c r="A2585" s="22">
        <f t="shared" si="40"/>
        <v>39109</v>
      </c>
      <c r="D2585" s="16">
        <v>39109</v>
      </c>
    </row>
    <row r="2586" spans="1:4">
      <c r="A2586" s="22">
        <f t="shared" si="40"/>
        <v>39110</v>
      </c>
      <c r="D2586" s="16">
        <v>39110</v>
      </c>
    </row>
    <row r="2587" spans="1:4">
      <c r="A2587" s="22">
        <f t="shared" si="40"/>
        <v>39111</v>
      </c>
      <c r="D2587" s="16">
        <v>39111</v>
      </c>
    </row>
    <row r="2588" spans="1:4">
      <c r="A2588" s="22">
        <f t="shared" si="40"/>
        <v>39112</v>
      </c>
      <c r="D2588" s="16">
        <v>39112</v>
      </c>
    </row>
    <row r="2589" spans="1:4">
      <c r="A2589" s="22">
        <f t="shared" si="40"/>
        <v>39113</v>
      </c>
      <c r="D2589" s="16">
        <v>39113</v>
      </c>
    </row>
    <row r="2590" spans="1:4">
      <c r="A2590" s="22">
        <f t="shared" si="40"/>
        <v>39114</v>
      </c>
      <c r="D2590" s="16">
        <v>39114</v>
      </c>
    </row>
    <row r="2591" spans="1:4">
      <c r="A2591" s="22">
        <f t="shared" si="40"/>
        <v>39115</v>
      </c>
      <c r="D2591" s="16">
        <v>39115</v>
      </c>
    </row>
    <row r="2592" spans="1:4">
      <c r="A2592" s="22">
        <f t="shared" si="40"/>
        <v>39116</v>
      </c>
      <c r="D2592" s="16">
        <v>39116</v>
      </c>
    </row>
    <row r="2593" spans="1:4">
      <c r="A2593" s="22">
        <f t="shared" si="40"/>
        <v>39117</v>
      </c>
      <c r="D2593" s="16">
        <v>39117</v>
      </c>
    </row>
    <row r="2594" spans="1:4">
      <c r="A2594" s="22">
        <f t="shared" si="40"/>
        <v>39118</v>
      </c>
      <c r="D2594" s="16">
        <v>39118</v>
      </c>
    </row>
    <row r="2595" spans="1:4">
      <c r="A2595" s="22">
        <f t="shared" si="40"/>
        <v>39119</v>
      </c>
      <c r="D2595" s="16">
        <v>39119</v>
      </c>
    </row>
    <row r="2596" spans="1:4">
      <c r="A2596" s="22">
        <f t="shared" si="40"/>
        <v>39120</v>
      </c>
      <c r="D2596" s="16">
        <v>39120</v>
      </c>
    </row>
    <row r="2597" spans="1:4">
      <c r="A2597" s="22">
        <f t="shared" si="40"/>
        <v>39121</v>
      </c>
      <c r="D2597" s="16">
        <v>39121</v>
      </c>
    </row>
    <row r="2598" spans="1:4">
      <c r="A2598" s="22">
        <f t="shared" si="40"/>
        <v>39122</v>
      </c>
      <c r="D2598" s="16">
        <v>39122</v>
      </c>
    </row>
    <row r="2599" spans="1:4">
      <c r="A2599" s="22">
        <f t="shared" si="40"/>
        <v>39123</v>
      </c>
      <c r="D2599" s="16">
        <v>39123</v>
      </c>
    </row>
    <row r="2600" spans="1:4">
      <c r="A2600" s="22">
        <f t="shared" si="40"/>
        <v>39124</v>
      </c>
      <c r="D2600" s="16">
        <v>39124</v>
      </c>
    </row>
    <row r="2601" spans="1:4">
      <c r="A2601" s="22">
        <f t="shared" si="40"/>
        <v>39125</v>
      </c>
      <c r="D2601" s="16">
        <v>39125</v>
      </c>
    </row>
    <row r="2602" spans="1:4">
      <c r="A2602" s="22">
        <f t="shared" si="40"/>
        <v>39126</v>
      </c>
      <c r="D2602" s="16">
        <v>39126</v>
      </c>
    </row>
    <row r="2603" spans="1:4">
      <c r="A2603" s="22">
        <f t="shared" si="40"/>
        <v>39127</v>
      </c>
      <c r="D2603" s="16">
        <v>39127</v>
      </c>
    </row>
    <row r="2604" spans="1:4">
      <c r="A2604" s="22">
        <f t="shared" si="40"/>
        <v>39128</v>
      </c>
      <c r="D2604" s="16">
        <v>39128</v>
      </c>
    </row>
    <row r="2605" spans="1:4">
      <c r="A2605" s="22">
        <f t="shared" si="40"/>
        <v>39129</v>
      </c>
      <c r="D2605" s="16">
        <v>39129</v>
      </c>
    </row>
    <row r="2606" spans="1:4">
      <c r="A2606" s="22">
        <f t="shared" si="40"/>
        <v>39130</v>
      </c>
      <c r="D2606" s="16">
        <v>39130</v>
      </c>
    </row>
    <row r="2607" spans="1:4">
      <c r="A2607" s="22">
        <f t="shared" si="40"/>
        <v>39131</v>
      </c>
      <c r="D2607" s="16">
        <v>39131</v>
      </c>
    </row>
    <row r="2608" spans="1:4">
      <c r="A2608" s="22">
        <f t="shared" si="40"/>
        <v>39132</v>
      </c>
      <c r="D2608" s="16">
        <v>39132</v>
      </c>
    </row>
    <row r="2609" spans="1:4">
      <c r="A2609" s="22">
        <f t="shared" si="40"/>
        <v>39133</v>
      </c>
      <c r="D2609" s="16">
        <v>39133</v>
      </c>
    </row>
    <row r="2610" spans="1:4">
      <c r="A2610" s="22">
        <f t="shared" si="40"/>
        <v>39134</v>
      </c>
      <c r="D2610" s="16">
        <v>39134</v>
      </c>
    </row>
    <row r="2611" spans="1:4">
      <c r="A2611" s="22">
        <f t="shared" si="40"/>
        <v>39135</v>
      </c>
      <c r="D2611" s="16">
        <v>39135</v>
      </c>
    </row>
    <row r="2612" spans="1:4">
      <c r="A2612" s="22">
        <f t="shared" si="40"/>
        <v>39136</v>
      </c>
      <c r="D2612" s="16">
        <v>39136</v>
      </c>
    </row>
    <row r="2613" spans="1:4">
      <c r="A2613" s="22">
        <f t="shared" si="40"/>
        <v>39137</v>
      </c>
      <c r="D2613" s="16">
        <v>39137</v>
      </c>
    </row>
    <row r="2614" spans="1:4">
      <c r="A2614" s="22">
        <f t="shared" si="40"/>
        <v>39138</v>
      </c>
      <c r="D2614" s="16">
        <v>39138</v>
      </c>
    </row>
    <row r="2615" spans="1:4">
      <c r="A2615" s="22">
        <f t="shared" si="40"/>
        <v>39139</v>
      </c>
      <c r="D2615" s="16">
        <v>39139</v>
      </c>
    </row>
    <row r="2616" spans="1:4">
      <c r="A2616" s="22">
        <f t="shared" si="40"/>
        <v>39140</v>
      </c>
      <c r="D2616" s="16">
        <v>39140</v>
      </c>
    </row>
    <row r="2617" spans="1:4">
      <c r="A2617" s="22">
        <f t="shared" si="40"/>
        <v>39141</v>
      </c>
      <c r="D2617" s="16">
        <v>39141</v>
      </c>
    </row>
    <row r="2618" spans="1:4">
      <c r="A2618" s="22">
        <f t="shared" si="40"/>
        <v>39142</v>
      </c>
      <c r="D2618" s="16">
        <v>39142</v>
      </c>
    </row>
    <row r="2619" spans="1:4">
      <c r="A2619" s="22">
        <f t="shared" si="40"/>
        <v>39143</v>
      </c>
      <c r="D2619" s="16">
        <v>39143</v>
      </c>
    </row>
    <row r="2620" spans="1:4">
      <c r="A2620" s="22">
        <f t="shared" si="40"/>
        <v>39144</v>
      </c>
      <c r="D2620" s="16">
        <v>39144</v>
      </c>
    </row>
    <row r="2621" spans="1:4">
      <c r="A2621" s="22">
        <f t="shared" si="40"/>
        <v>39145</v>
      </c>
      <c r="D2621" s="16">
        <v>39145</v>
      </c>
    </row>
    <row r="2622" spans="1:4">
      <c r="A2622" s="22">
        <f t="shared" si="40"/>
        <v>39146</v>
      </c>
      <c r="D2622" s="16">
        <v>39146</v>
      </c>
    </row>
    <row r="2623" spans="1:4">
      <c r="A2623" s="22">
        <f t="shared" si="40"/>
        <v>39147</v>
      </c>
      <c r="D2623" s="16">
        <v>39147</v>
      </c>
    </row>
    <row r="2624" spans="1:4">
      <c r="A2624" s="22">
        <f t="shared" si="40"/>
        <v>39148</v>
      </c>
      <c r="D2624" s="16">
        <v>39148</v>
      </c>
    </row>
    <row r="2625" spans="1:4">
      <c r="A2625" s="22">
        <f t="shared" si="40"/>
        <v>39149</v>
      </c>
      <c r="D2625" s="16">
        <v>39149</v>
      </c>
    </row>
    <row r="2626" spans="1:4">
      <c r="A2626" s="22">
        <f t="shared" ref="A2626:A2689" si="41">D2626</f>
        <v>39150</v>
      </c>
      <c r="D2626" s="16">
        <v>39150</v>
      </c>
    </row>
    <row r="2627" spans="1:4">
      <c r="A2627" s="22">
        <f t="shared" si="41"/>
        <v>39151</v>
      </c>
      <c r="D2627" s="16">
        <v>39151</v>
      </c>
    </row>
    <row r="2628" spans="1:4">
      <c r="A2628" s="22">
        <f t="shared" si="41"/>
        <v>39152</v>
      </c>
      <c r="D2628" s="16">
        <v>39152</v>
      </c>
    </row>
    <row r="2629" spans="1:4">
      <c r="A2629" s="22">
        <f t="shared" si="41"/>
        <v>39153</v>
      </c>
      <c r="D2629" s="16">
        <v>39153</v>
      </c>
    </row>
    <row r="2630" spans="1:4">
      <c r="A2630" s="22">
        <f t="shared" si="41"/>
        <v>39154</v>
      </c>
      <c r="D2630" s="16">
        <v>39154</v>
      </c>
    </row>
    <row r="2631" spans="1:4">
      <c r="A2631" s="22">
        <f t="shared" si="41"/>
        <v>39155</v>
      </c>
      <c r="D2631" s="16">
        <v>39155</v>
      </c>
    </row>
    <row r="2632" spans="1:4">
      <c r="A2632" s="22">
        <f t="shared" si="41"/>
        <v>39156</v>
      </c>
      <c r="D2632" s="16">
        <v>39156</v>
      </c>
    </row>
    <row r="2633" spans="1:4">
      <c r="A2633" s="22">
        <f t="shared" si="41"/>
        <v>39157</v>
      </c>
      <c r="D2633" s="16">
        <v>39157</v>
      </c>
    </row>
    <row r="2634" spans="1:4">
      <c r="A2634" s="22">
        <f t="shared" si="41"/>
        <v>39158</v>
      </c>
      <c r="D2634" s="16">
        <v>39158</v>
      </c>
    </row>
    <row r="2635" spans="1:4">
      <c r="A2635" s="22">
        <f t="shared" si="41"/>
        <v>39159</v>
      </c>
      <c r="D2635" s="16">
        <v>39159</v>
      </c>
    </row>
    <row r="2636" spans="1:4">
      <c r="A2636" s="22">
        <f t="shared" si="41"/>
        <v>39160</v>
      </c>
      <c r="D2636" s="16">
        <v>39160</v>
      </c>
    </row>
    <row r="2637" spans="1:4">
      <c r="A2637" s="22">
        <f t="shared" si="41"/>
        <v>39161</v>
      </c>
      <c r="D2637" s="16">
        <v>39161</v>
      </c>
    </row>
    <row r="2638" spans="1:4">
      <c r="A2638" s="22">
        <f t="shared" si="41"/>
        <v>39162</v>
      </c>
      <c r="D2638" s="16">
        <v>39162</v>
      </c>
    </row>
    <row r="2639" spans="1:4">
      <c r="A2639" s="22">
        <f t="shared" si="41"/>
        <v>39163</v>
      </c>
      <c r="D2639" s="16">
        <v>39163</v>
      </c>
    </row>
    <row r="2640" spans="1:4">
      <c r="A2640" s="22">
        <f t="shared" si="41"/>
        <v>39164</v>
      </c>
      <c r="D2640" s="16">
        <v>39164</v>
      </c>
    </row>
    <row r="2641" spans="1:4">
      <c r="A2641" s="22">
        <f t="shared" si="41"/>
        <v>39165</v>
      </c>
      <c r="D2641" s="16">
        <v>39165</v>
      </c>
    </row>
    <row r="2642" spans="1:4">
      <c r="A2642" s="22">
        <f t="shared" si="41"/>
        <v>39166</v>
      </c>
      <c r="D2642" s="16">
        <v>39166</v>
      </c>
    </row>
    <row r="2643" spans="1:4">
      <c r="A2643" s="22">
        <f t="shared" si="41"/>
        <v>39167</v>
      </c>
      <c r="D2643" s="16">
        <v>39167</v>
      </c>
    </row>
    <row r="2644" spans="1:4">
      <c r="A2644" s="22">
        <f t="shared" si="41"/>
        <v>39168</v>
      </c>
      <c r="D2644" s="16">
        <v>39168</v>
      </c>
    </row>
    <row r="2645" spans="1:4">
      <c r="A2645" s="22">
        <f t="shared" si="41"/>
        <v>39169</v>
      </c>
      <c r="D2645" s="16">
        <v>39169</v>
      </c>
    </row>
    <row r="2646" spans="1:4">
      <c r="A2646" s="22">
        <f t="shared" si="41"/>
        <v>39170</v>
      </c>
      <c r="D2646" s="16">
        <v>39170</v>
      </c>
    </row>
    <row r="2647" spans="1:4">
      <c r="A2647" s="22">
        <f t="shared" si="41"/>
        <v>39171</v>
      </c>
      <c r="D2647" s="16">
        <v>39171</v>
      </c>
    </row>
    <row r="2648" spans="1:4">
      <c r="A2648" s="22">
        <f t="shared" si="41"/>
        <v>39172</v>
      </c>
      <c r="D2648" s="16">
        <v>39172</v>
      </c>
    </row>
    <row r="2649" spans="1:4">
      <c r="A2649" s="22">
        <f t="shared" si="41"/>
        <v>39173</v>
      </c>
      <c r="D2649" s="16">
        <v>39173</v>
      </c>
    </row>
    <row r="2650" spans="1:4">
      <c r="A2650" s="22">
        <f t="shared" si="41"/>
        <v>39174</v>
      </c>
      <c r="D2650" s="16">
        <v>39174</v>
      </c>
    </row>
    <row r="2651" spans="1:4">
      <c r="A2651" s="22">
        <f t="shared" si="41"/>
        <v>39175</v>
      </c>
      <c r="D2651" s="16">
        <v>39175</v>
      </c>
    </row>
    <row r="2652" spans="1:4">
      <c r="A2652" s="22">
        <f t="shared" si="41"/>
        <v>39176</v>
      </c>
      <c r="D2652" s="16">
        <v>39176</v>
      </c>
    </row>
    <row r="2653" spans="1:4">
      <c r="A2653" s="22">
        <f t="shared" si="41"/>
        <v>39177</v>
      </c>
      <c r="D2653" s="16">
        <v>39177</v>
      </c>
    </row>
    <row r="2654" spans="1:4">
      <c r="A2654" s="22">
        <f t="shared" si="41"/>
        <v>39178</v>
      </c>
      <c r="D2654" s="16">
        <v>39178</v>
      </c>
    </row>
    <row r="2655" spans="1:4">
      <c r="A2655" s="22">
        <f t="shared" si="41"/>
        <v>39179</v>
      </c>
      <c r="D2655" s="16">
        <v>39179</v>
      </c>
    </row>
    <row r="2656" spans="1:4">
      <c r="A2656" s="22">
        <f t="shared" si="41"/>
        <v>39180</v>
      </c>
      <c r="D2656" s="16">
        <v>39180</v>
      </c>
    </row>
    <row r="2657" spans="1:4">
      <c r="A2657" s="22">
        <f t="shared" si="41"/>
        <v>39181</v>
      </c>
      <c r="D2657" s="16">
        <v>39181</v>
      </c>
    </row>
    <row r="2658" spans="1:4">
      <c r="A2658" s="22">
        <f t="shared" si="41"/>
        <v>39182</v>
      </c>
      <c r="D2658" s="16">
        <v>39182</v>
      </c>
    </row>
    <row r="2659" spans="1:4">
      <c r="A2659" s="22">
        <f t="shared" si="41"/>
        <v>39183</v>
      </c>
      <c r="D2659" s="16">
        <v>39183</v>
      </c>
    </row>
    <row r="2660" spans="1:4">
      <c r="A2660" s="22">
        <f t="shared" si="41"/>
        <v>39184</v>
      </c>
      <c r="D2660" s="16">
        <v>39184</v>
      </c>
    </row>
    <row r="2661" spans="1:4">
      <c r="A2661" s="22">
        <f t="shared" si="41"/>
        <v>39185</v>
      </c>
      <c r="D2661" s="16">
        <v>39185</v>
      </c>
    </row>
    <row r="2662" spans="1:4">
      <c r="A2662" s="22">
        <f t="shared" si="41"/>
        <v>39186</v>
      </c>
      <c r="D2662" s="16">
        <v>39186</v>
      </c>
    </row>
    <row r="2663" spans="1:4">
      <c r="A2663" s="22">
        <f t="shared" si="41"/>
        <v>39187</v>
      </c>
      <c r="D2663" s="16">
        <v>39187</v>
      </c>
    </row>
    <row r="2664" spans="1:4">
      <c r="A2664" s="22">
        <f t="shared" si="41"/>
        <v>39188</v>
      </c>
      <c r="D2664" s="16">
        <v>39188</v>
      </c>
    </row>
    <row r="2665" spans="1:4">
      <c r="A2665" s="22">
        <f t="shared" si="41"/>
        <v>39189</v>
      </c>
      <c r="D2665" s="16">
        <v>39189</v>
      </c>
    </row>
    <row r="2666" spans="1:4">
      <c r="A2666" s="22">
        <f t="shared" si="41"/>
        <v>39190</v>
      </c>
      <c r="D2666" s="16">
        <v>39190</v>
      </c>
    </row>
    <row r="2667" spans="1:4">
      <c r="A2667" s="22">
        <f t="shared" si="41"/>
        <v>39191</v>
      </c>
      <c r="D2667" s="16">
        <v>39191</v>
      </c>
    </row>
    <row r="2668" spans="1:4">
      <c r="A2668" s="22">
        <f t="shared" si="41"/>
        <v>39192</v>
      </c>
      <c r="D2668" s="16">
        <v>39192</v>
      </c>
    </row>
    <row r="2669" spans="1:4">
      <c r="A2669" s="22">
        <f t="shared" si="41"/>
        <v>39193</v>
      </c>
      <c r="D2669" s="16">
        <v>39193</v>
      </c>
    </row>
    <row r="2670" spans="1:4">
      <c r="A2670" s="22">
        <f t="shared" si="41"/>
        <v>39194</v>
      </c>
      <c r="D2670" s="16">
        <v>39194</v>
      </c>
    </row>
    <row r="2671" spans="1:4">
      <c r="A2671" s="22">
        <f t="shared" si="41"/>
        <v>39195</v>
      </c>
      <c r="D2671" s="16">
        <v>39195</v>
      </c>
    </row>
    <row r="2672" spans="1:4">
      <c r="A2672" s="22">
        <f t="shared" si="41"/>
        <v>39196</v>
      </c>
      <c r="D2672" s="16">
        <v>39196</v>
      </c>
    </row>
    <row r="2673" spans="1:4">
      <c r="A2673" s="22">
        <f t="shared" si="41"/>
        <v>39197</v>
      </c>
      <c r="D2673" s="16">
        <v>39197</v>
      </c>
    </row>
    <row r="2674" spans="1:4">
      <c r="A2674" s="22">
        <f t="shared" si="41"/>
        <v>39198</v>
      </c>
      <c r="D2674" s="16">
        <v>39198</v>
      </c>
    </row>
    <row r="2675" spans="1:4">
      <c r="A2675" s="22">
        <f t="shared" si="41"/>
        <v>39199</v>
      </c>
      <c r="D2675" s="16">
        <v>39199</v>
      </c>
    </row>
    <row r="2676" spans="1:4">
      <c r="A2676" s="22">
        <f t="shared" si="41"/>
        <v>39200</v>
      </c>
      <c r="D2676" s="16">
        <v>39200</v>
      </c>
    </row>
    <row r="2677" spans="1:4">
      <c r="A2677" s="22">
        <f t="shared" si="41"/>
        <v>39201</v>
      </c>
      <c r="D2677" s="16">
        <v>39201</v>
      </c>
    </row>
    <row r="2678" spans="1:4">
      <c r="A2678" s="22">
        <f t="shared" si="41"/>
        <v>39202</v>
      </c>
      <c r="D2678" s="16">
        <v>39202</v>
      </c>
    </row>
    <row r="2679" spans="1:4">
      <c r="A2679" s="22">
        <f t="shared" si="41"/>
        <v>39203</v>
      </c>
      <c r="D2679" s="16">
        <v>39203</v>
      </c>
    </row>
    <row r="2680" spans="1:4">
      <c r="A2680" s="22">
        <f t="shared" si="41"/>
        <v>39204</v>
      </c>
      <c r="D2680" s="16">
        <v>39204</v>
      </c>
    </row>
    <row r="2681" spans="1:4">
      <c r="A2681" s="22">
        <f t="shared" si="41"/>
        <v>39205</v>
      </c>
      <c r="D2681" s="16">
        <v>39205</v>
      </c>
    </row>
    <row r="2682" spans="1:4">
      <c r="A2682" s="22">
        <f t="shared" si="41"/>
        <v>39206</v>
      </c>
      <c r="D2682" s="16">
        <v>39206</v>
      </c>
    </row>
    <row r="2683" spans="1:4">
      <c r="A2683" s="22">
        <f t="shared" si="41"/>
        <v>39207</v>
      </c>
      <c r="D2683" s="16">
        <v>39207</v>
      </c>
    </row>
    <row r="2684" spans="1:4">
      <c r="A2684" s="22">
        <f t="shared" si="41"/>
        <v>39208</v>
      </c>
      <c r="D2684" s="16">
        <v>39208</v>
      </c>
    </row>
    <row r="2685" spans="1:4">
      <c r="A2685" s="22">
        <f t="shared" si="41"/>
        <v>39209</v>
      </c>
      <c r="D2685" s="16">
        <v>39209</v>
      </c>
    </row>
    <row r="2686" spans="1:4">
      <c r="A2686" s="22">
        <f t="shared" si="41"/>
        <v>39210</v>
      </c>
      <c r="D2686" s="16">
        <v>39210</v>
      </c>
    </row>
    <row r="2687" spans="1:4">
      <c r="A2687" s="22">
        <f t="shared" si="41"/>
        <v>39211</v>
      </c>
      <c r="D2687" s="16">
        <v>39211</v>
      </c>
    </row>
    <row r="2688" spans="1:4">
      <c r="A2688" s="22">
        <f t="shared" si="41"/>
        <v>39212</v>
      </c>
      <c r="D2688" s="16">
        <v>39212</v>
      </c>
    </row>
    <row r="2689" spans="1:4">
      <c r="A2689" s="22">
        <f t="shared" si="41"/>
        <v>39213</v>
      </c>
      <c r="D2689" s="16">
        <v>39213</v>
      </c>
    </row>
    <row r="2690" spans="1:4">
      <c r="A2690" s="22">
        <f t="shared" ref="A2690:A2753" si="42">D2690</f>
        <v>39214</v>
      </c>
      <c r="D2690" s="16">
        <v>39214</v>
      </c>
    </row>
    <row r="2691" spans="1:4">
      <c r="A2691" s="22">
        <f t="shared" si="42"/>
        <v>39215</v>
      </c>
      <c r="D2691" s="16">
        <v>39215</v>
      </c>
    </row>
    <row r="2692" spans="1:4">
      <c r="A2692" s="22">
        <f t="shared" si="42"/>
        <v>39216</v>
      </c>
      <c r="D2692" s="16">
        <v>39216</v>
      </c>
    </row>
    <row r="2693" spans="1:4">
      <c r="A2693" s="22">
        <f t="shared" si="42"/>
        <v>39217</v>
      </c>
      <c r="D2693" s="16">
        <v>39217</v>
      </c>
    </row>
    <row r="2694" spans="1:4">
      <c r="A2694" s="22">
        <f t="shared" si="42"/>
        <v>39218</v>
      </c>
      <c r="D2694" s="16">
        <v>39218</v>
      </c>
    </row>
    <row r="2695" spans="1:4">
      <c r="A2695" s="22">
        <f t="shared" si="42"/>
        <v>39219</v>
      </c>
      <c r="D2695" s="16">
        <v>39219</v>
      </c>
    </row>
    <row r="2696" spans="1:4">
      <c r="A2696" s="22">
        <f t="shared" si="42"/>
        <v>39220</v>
      </c>
      <c r="D2696" s="16">
        <v>39220</v>
      </c>
    </row>
    <row r="2697" spans="1:4">
      <c r="A2697" s="22">
        <f t="shared" si="42"/>
        <v>39221</v>
      </c>
      <c r="D2697" s="16">
        <v>39221</v>
      </c>
    </row>
    <row r="2698" spans="1:4">
      <c r="A2698" s="22">
        <f t="shared" si="42"/>
        <v>39222</v>
      </c>
      <c r="D2698" s="16">
        <v>39222</v>
      </c>
    </row>
    <row r="2699" spans="1:4">
      <c r="A2699" s="22">
        <f t="shared" si="42"/>
        <v>39223</v>
      </c>
      <c r="D2699" s="16">
        <v>39223</v>
      </c>
    </row>
    <row r="2700" spans="1:4">
      <c r="A2700" s="22">
        <f t="shared" si="42"/>
        <v>39224</v>
      </c>
      <c r="D2700" s="16">
        <v>39224</v>
      </c>
    </row>
    <row r="2701" spans="1:4">
      <c r="A2701" s="22">
        <f t="shared" si="42"/>
        <v>39225</v>
      </c>
      <c r="D2701" s="16">
        <v>39225</v>
      </c>
    </row>
    <row r="2702" spans="1:4">
      <c r="A2702" s="22">
        <f t="shared" si="42"/>
        <v>39226</v>
      </c>
      <c r="D2702" s="16">
        <v>39226</v>
      </c>
    </row>
    <row r="2703" spans="1:4">
      <c r="A2703" s="22">
        <f t="shared" si="42"/>
        <v>39227</v>
      </c>
      <c r="D2703" s="16">
        <v>39227</v>
      </c>
    </row>
    <row r="2704" spans="1:4">
      <c r="A2704" s="22">
        <f t="shared" si="42"/>
        <v>39228</v>
      </c>
      <c r="D2704" s="16">
        <v>39228</v>
      </c>
    </row>
    <row r="2705" spans="1:4">
      <c r="A2705" s="22">
        <f t="shared" si="42"/>
        <v>39229</v>
      </c>
      <c r="D2705" s="16">
        <v>39229</v>
      </c>
    </row>
    <row r="2706" spans="1:4">
      <c r="A2706" s="22">
        <f t="shared" si="42"/>
        <v>39230</v>
      </c>
      <c r="D2706" s="16">
        <v>39230</v>
      </c>
    </row>
    <row r="2707" spans="1:4">
      <c r="A2707" s="22">
        <f t="shared" si="42"/>
        <v>39231</v>
      </c>
      <c r="D2707" s="16">
        <v>39231</v>
      </c>
    </row>
    <row r="2708" spans="1:4">
      <c r="A2708" s="22">
        <f t="shared" si="42"/>
        <v>39232</v>
      </c>
      <c r="D2708" s="16">
        <v>39232</v>
      </c>
    </row>
    <row r="2709" spans="1:4">
      <c r="A2709" s="22">
        <f t="shared" si="42"/>
        <v>39233</v>
      </c>
      <c r="D2709" s="16">
        <v>39233</v>
      </c>
    </row>
    <row r="2710" spans="1:4">
      <c r="A2710" s="22">
        <f t="shared" si="42"/>
        <v>39234</v>
      </c>
      <c r="D2710" s="16">
        <v>39234</v>
      </c>
    </row>
    <row r="2711" spans="1:4">
      <c r="A2711" s="22">
        <f t="shared" si="42"/>
        <v>39235</v>
      </c>
      <c r="D2711" s="16">
        <v>39235</v>
      </c>
    </row>
    <row r="2712" spans="1:4">
      <c r="A2712" s="22">
        <f t="shared" si="42"/>
        <v>39236</v>
      </c>
      <c r="D2712" s="16">
        <v>39236</v>
      </c>
    </row>
    <row r="2713" spans="1:4">
      <c r="A2713" s="22">
        <f t="shared" si="42"/>
        <v>39237</v>
      </c>
      <c r="D2713" s="16">
        <v>39237</v>
      </c>
    </row>
    <row r="2714" spans="1:4">
      <c r="A2714" s="22">
        <f t="shared" si="42"/>
        <v>39238</v>
      </c>
      <c r="D2714" s="16">
        <v>39238</v>
      </c>
    </row>
    <row r="2715" spans="1:4">
      <c r="A2715" s="22">
        <f t="shared" si="42"/>
        <v>39239</v>
      </c>
      <c r="D2715" s="16">
        <v>39239</v>
      </c>
    </row>
    <row r="2716" spans="1:4">
      <c r="A2716" s="22">
        <f t="shared" si="42"/>
        <v>39240</v>
      </c>
      <c r="D2716" s="16">
        <v>39240</v>
      </c>
    </row>
    <row r="2717" spans="1:4">
      <c r="A2717" s="22">
        <f t="shared" si="42"/>
        <v>39241</v>
      </c>
      <c r="D2717" s="16">
        <v>39241</v>
      </c>
    </row>
    <row r="2718" spans="1:4">
      <c r="A2718" s="22">
        <f t="shared" si="42"/>
        <v>39242</v>
      </c>
      <c r="D2718" s="16">
        <v>39242</v>
      </c>
    </row>
    <row r="2719" spans="1:4">
      <c r="A2719" s="22">
        <f t="shared" si="42"/>
        <v>39243</v>
      </c>
      <c r="D2719" s="16">
        <v>39243</v>
      </c>
    </row>
    <row r="2720" spans="1:4">
      <c r="A2720" s="22">
        <f t="shared" si="42"/>
        <v>39244</v>
      </c>
      <c r="D2720" s="16">
        <v>39244</v>
      </c>
    </row>
    <row r="2721" spans="1:4">
      <c r="A2721" s="22">
        <f t="shared" si="42"/>
        <v>39245</v>
      </c>
      <c r="D2721" s="16">
        <v>39245</v>
      </c>
    </row>
    <row r="2722" spans="1:4">
      <c r="A2722" s="22">
        <f t="shared" si="42"/>
        <v>39246</v>
      </c>
      <c r="D2722" s="16">
        <v>39246</v>
      </c>
    </row>
    <row r="2723" spans="1:4">
      <c r="A2723" s="22">
        <f t="shared" si="42"/>
        <v>39247</v>
      </c>
      <c r="D2723" s="16">
        <v>39247</v>
      </c>
    </row>
    <row r="2724" spans="1:4">
      <c r="A2724" s="22">
        <f t="shared" si="42"/>
        <v>39248</v>
      </c>
      <c r="D2724" s="16">
        <v>39248</v>
      </c>
    </row>
    <row r="2725" spans="1:4">
      <c r="A2725" s="22">
        <f t="shared" si="42"/>
        <v>39249</v>
      </c>
      <c r="D2725" s="16">
        <v>39249</v>
      </c>
    </row>
    <row r="2726" spans="1:4">
      <c r="A2726" s="22">
        <f t="shared" si="42"/>
        <v>39250</v>
      </c>
      <c r="D2726" s="16">
        <v>39250</v>
      </c>
    </row>
    <row r="2727" spans="1:4">
      <c r="A2727" s="22">
        <f t="shared" si="42"/>
        <v>39251</v>
      </c>
      <c r="D2727" s="16">
        <v>39251</v>
      </c>
    </row>
    <row r="2728" spans="1:4">
      <c r="A2728" s="22">
        <f t="shared" si="42"/>
        <v>39252</v>
      </c>
      <c r="D2728" s="16">
        <v>39252</v>
      </c>
    </row>
    <row r="2729" spans="1:4">
      <c r="A2729" s="22">
        <f t="shared" si="42"/>
        <v>39253</v>
      </c>
      <c r="D2729" s="16">
        <v>39253</v>
      </c>
    </row>
    <row r="2730" spans="1:4">
      <c r="A2730" s="22">
        <f t="shared" si="42"/>
        <v>39254</v>
      </c>
      <c r="D2730" s="16">
        <v>39254</v>
      </c>
    </row>
    <row r="2731" spans="1:4">
      <c r="A2731" s="22">
        <f t="shared" si="42"/>
        <v>39255</v>
      </c>
      <c r="D2731" s="16">
        <v>39255</v>
      </c>
    </row>
    <row r="2732" spans="1:4">
      <c r="A2732" s="22">
        <f t="shared" si="42"/>
        <v>39256</v>
      </c>
      <c r="D2732" s="16">
        <v>39256</v>
      </c>
    </row>
    <row r="2733" spans="1:4">
      <c r="A2733" s="22">
        <f t="shared" si="42"/>
        <v>39257</v>
      </c>
      <c r="D2733" s="16">
        <v>39257</v>
      </c>
    </row>
    <row r="2734" spans="1:4">
      <c r="A2734" s="22">
        <f t="shared" si="42"/>
        <v>39258</v>
      </c>
      <c r="D2734" s="16">
        <v>39258</v>
      </c>
    </row>
    <row r="2735" spans="1:4">
      <c r="A2735" s="22">
        <f t="shared" si="42"/>
        <v>39259</v>
      </c>
      <c r="D2735" s="16">
        <v>39259</v>
      </c>
    </row>
    <row r="2736" spans="1:4">
      <c r="A2736" s="22">
        <f t="shared" si="42"/>
        <v>39260</v>
      </c>
      <c r="D2736" s="16">
        <v>39260</v>
      </c>
    </row>
    <row r="2737" spans="1:4">
      <c r="A2737" s="22">
        <f t="shared" si="42"/>
        <v>39261</v>
      </c>
      <c r="D2737" s="16">
        <v>39261</v>
      </c>
    </row>
    <row r="2738" spans="1:4">
      <c r="A2738" s="22">
        <f t="shared" si="42"/>
        <v>39262</v>
      </c>
      <c r="D2738" s="16">
        <v>39262</v>
      </c>
    </row>
    <row r="2739" spans="1:4">
      <c r="A2739" s="22">
        <f t="shared" si="42"/>
        <v>39263</v>
      </c>
      <c r="D2739" s="16">
        <v>39263</v>
      </c>
    </row>
    <row r="2740" spans="1:4">
      <c r="A2740" s="22">
        <f t="shared" si="42"/>
        <v>39264</v>
      </c>
      <c r="D2740" s="16">
        <v>39264</v>
      </c>
    </row>
    <row r="2741" spans="1:4">
      <c r="A2741" s="22">
        <f t="shared" si="42"/>
        <v>39265</v>
      </c>
      <c r="D2741" s="16">
        <v>39265</v>
      </c>
    </row>
    <row r="2742" spans="1:4">
      <c r="A2742" s="22">
        <f t="shared" si="42"/>
        <v>39266</v>
      </c>
      <c r="D2742" s="16">
        <v>39266</v>
      </c>
    </row>
    <row r="2743" spans="1:4">
      <c r="A2743" s="22">
        <f t="shared" si="42"/>
        <v>39267</v>
      </c>
      <c r="D2743" s="16">
        <v>39267</v>
      </c>
    </row>
    <row r="2744" spans="1:4">
      <c r="A2744" s="22">
        <f t="shared" si="42"/>
        <v>39268</v>
      </c>
      <c r="D2744" s="16">
        <v>39268</v>
      </c>
    </row>
    <row r="2745" spans="1:4">
      <c r="A2745" s="22">
        <f t="shared" si="42"/>
        <v>39269</v>
      </c>
      <c r="D2745" s="16">
        <v>39269</v>
      </c>
    </row>
    <row r="2746" spans="1:4">
      <c r="A2746" s="22">
        <f t="shared" si="42"/>
        <v>39270</v>
      </c>
      <c r="D2746" s="16">
        <v>39270</v>
      </c>
    </row>
    <row r="2747" spans="1:4">
      <c r="A2747" s="22">
        <f t="shared" si="42"/>
        <v>39271</v>
      </c>
      <c r="D2747" s="16">
        <v>39271</v>
      </c>
    </row>
    <row r="2748" spans="1:4">
      <c r="A2748" s="22">
        <f t="shared" si="42"/>
        <v>39272</v>
      </c>
      <c r="D2748" s="16">
        <v>39272</v>
      </c>
    </row>
    <row r="2749" spans="1:4">
      <c r="A2749" s="22">
        <f t="shared" si="42"/>
        <v>39273</v>
      </c>
      <c r="D2749" s="16">
        <v>39273</v>
      </c>
    </row>
    <row r="2750" spans="1:4">
      <c r="A2750" s="22">
        <f t="shared" si="42"/>
        <v>39274</v>
      </c>
      <c r="D2750" s="16">
        <v>39274</v>
      </c>
    </row>
    <row r="2751" spans="1:4">
      <c r="A2751" s="22">
        <f t="shared" si="42"/>
        <v>39275</v>
      </c>
      <c r="D2751" s="16">
        <v>39275</v>
      </c>
    </row>
    <row r="2752" spans="1:4">
      <c r="A2752" s="22">
        <f t="shared" si="42"/>
        <v>39276</v>
      </c>
      <c r="D2752" s="16">
        <v>39276</v>
      </c>
    </row>
    <row r="2753" spans="1:4">
      <c r="A2753" s="22">
        <f t="shared" si="42"/>
        <v>39277</v>
      </c>
      <c r="D2753" s="16">
        <v>39277</v>
      </c>
    </row>
    <row r="2754" spans="1:4">
      <c r="A2754" s="22">
        <f t="shared" ref="A2754:A2817" si="43">D2754</f>
        <v>39278</v>
      </c>
      <c r="D2754" s="16">
        <v>39278</v>
      </c>
    </row>
    <row r="2755" spans="1:4">
      <c r="A2755" s="22">
        <f t="shared" si="43"/>
        <v>39279</v>
      </c>
      <c r="D2755" s="16">
        <v>39279</v>
      </c>
    </row>
    <row r="2756" spans="1:4">
      <c r="A2756" s="22">
        <f t="shared" si="43"/>
        <v>39280</v>
      </c>
      <c r="D2756" s="16">
        <v>39280</v>
      </c>
    </row>
    <row r="2757" spans="1:4">
      <c r="A2757" s="22">
        <f t="shared" si="43"/>
        <v>39281</v>
      </c>
      <c r="D2757" s="16">
        <v>39281</v>
      </c>
    </row>
    <row r="2758" spans="1:4">
      <c r="A2758" s="22">
        <f t="shared" si="43"/>
        <v>39282</v>
      </c>
      <c r="D2758" s="16">
        <v>39282</v>
      </c>
    </row>
    <row r="2759" spans="1:4">
      <c r="A2759" s="22">
        <f t="shared" si="43"/>
        <v>39283</v>
      </c>
      <c r="D2759" s="16">
        <v>39283</v>
      </c>
    </row>
    <row r="2760" spans="1:4">
      <c r="A2760" s="22">
        <f t="shared" si="43"/>
        <v>39284</v>
      </c>
      <c r="D2760" s="16">
        <v>39284</v>
      </c>
    </row>
    <row r="2761" spans="1:4">
      <c r="A2761" s="22">
        <f t="shared" si="43"/>
        <v>39285</v>
      </c>
      <c r="D2761" s="16">
        <v>39285</v>
      </c>
    </row>
    <row r="2762" spans="1:4">
      <c r="A2762" s="22">
        <f t="shared" si="43"/>
        <v>39286</v>
      </c>
      <c r="D2762" s="16">
        <v>39286</v>
      </c>
    </row>
    <row r="2763" spans="1:4">
      <c r="A2763" s="22">
        <f t="shared" si="43"/>
        <v>39287</v>
      </c>
      <c r="D2763" s="16">
        <v>39287</v>
      </c>
    </row>
    <row r="2764" spans="1:4">
      <c r="A2764" s="22">
        <f t="shared" si="43"/>
        <v>39288</v>
      </c>
      <c r="D2764" s="16">
        <v>39288</v>
      </c>
    </row>
    <row r="2765" spans="1:4">
      <c r="A2765" s="22">
        <f t="shared" si="43"/>
        <v>39289</v>
      </c>
      <c r="D2765" s="16">
        <v>39289</v>
      </c>
    </row>
    <row r="2766" spans="1:4">
      <c r="A2766" s="22">
        <f t="shared" si="43"/>
        <v>39290</v>
      </c>
      <c r="D2766" s="16">
        <v>39290</v>
      </c>
    </row>
    <row r="2767" spans="1:4">
      <c r="A2767" s="22">
        <f t="shared" si="43"/>
        <v>39291</v>
      </c>
      <c r="D2767" s="16">
        <v>39291</v>
      </c>
    </row>
    <row r="2768" spans="1:4">
      <c r="A2768" s="22">
        <f t="shared" si="43"/>
        <v>39292</v>
      </c>
      <c r="D2768" s="16">
        <v>39292</v>
      </c>
    </row>
    <row r="2769" spans="1:4">
      <c r="A2769" s="22">
        <f t="shared" si="43"/>
        <v>39293</v>
      </c>
      <c r="D2769" s="16">
        <v>39293</v>
      </c>
    </row>
    <row r="2770" spans="1:4">
      <c r="A2770" s="22">
        <f t="shared" si="43"/>
        <v>39294</v>
      </c>
      <c r="D2770" s="16">
        <v>39294</v>
      </c>
    </row>
    <row r="2771" spans="1:4">
      <c r="A2771" s="22">
        <f t="shared" si="43"/>
        <v>39295</v>
      </c>
      <c r="D2771" s="16">
        <v>39295</v>
      </c>
    </row>
    <row r="2772" spans="1:4">
      <c r="A2772" s="22">
        <f t="shared" si="43"/>
        <v>39296</v>
      </c>
      <c r="D2772" s="16">
        <v>39296</v>
      </c>
    </row>
    <row r="2773" spans="1:4">
      <c r="A2773" s="22">
        <f t="shared" si="43"/>
        <v>39297</v>
      </c>
      <c r="D2773" s="16">
        <v>39297</v>
      </c>
    </row>
    <row r="2774" spans="1:4">
      <c r="A2774" s="22">
        <f t="shared" si="43"/>
        <v>39298</v>
      </c>
      <c r="D2774" s="16">
        <v>39298</v>
      </c>
    </row>
    <row r="2775" spans="1:4">
      <c r="A2775" s="22">
        <f t="shared" si="43"/>
        <v>39299</v>
      </c>
      <c r="D2775" s="16">
        <v>39299</v>
      </c>
    </row>
    <row r="2776" spans="1:4">
      <c r="A2776" s="22">
        <f t="shared" si="43"/>
        <v>39300</v>
      </c>
      <c r="D2776" s="16">
        <v>39300</v>
      </c>
    </row>
    <row r="2777" spans="1:4">
      <c r="A2777" s="22">
        <f t="shared" si="43"/>
        <v>39301</v>
      </c>
      <c r="D2777" s="16">
        <v>39301</v>
      </c>
    </row>
    <row r="2778" spans="1:4">
      <c r="A2778" s="22">
        <f t="shared" si="43"/>
        <v>39302</v>
      </c>
      <c r="D2778" s="16">
        <v>39302</v>
      </c>
    </row>
    <row r="2779" spans="1:4">
      <c r="A2779" s="22">
        <f t="shared" si="43"/>
        <v>39303</v>
      </c>
      <c r="D2779" s="16">
        <v>39303</v>
      </c>
    </row>
    <row r="2780" spans="1:4">
      <c r="A2780" s="22">
        <f t="shared" si="43"/>
        <v>39304</v>
      </c>
      <c r="D2780" s="16">
        <v>39304</v>
      </c>
    </row>
    <row r="2781" spans="1:4">
      <c r="A2781" s="22">
        <f t="shared" si="43"/>
        <v>39305</v>
      </c>
      <c r="D2781" s="16">
        <v>39305</v>
      </c>
    </row>
    <row r="2782" spans="1:4">
      <c r="A2782" s="22">
        <f t="shared" si="43"/>
        <v>39306</v>
      </c>
      <c r="D2782" s="16">
        <v>39306</v>
      </c>
    </row>
    <row r="2783" spans="1:4">
      <c r="A2783" s="22">
        <f t="shared" si="43"/>
        <v>39307</v>
      </c>
      <c r="D2783" s="16">
        <v>39307</v>
      </c>
    </row>
    <row r="2784" spans="1:4">
      <c r="A2784" s="22">
        <f t="shared" si="43"/>
        <v>39308</v>
      </c>
      <c r="D2784" s="16">
        <v>39308</v>
      </c>
    </row>
    <row r="2785" spans="1:4">
      <c r="A2785" s="22">
        <f t="shared" si="43"/>
        <v>39309</v>
      </c>
      <c r="D2785" s="16">
        <v>39309</v>
      </c>
    </row>
    <row r="2786" spans="1:4">
      <c r="A2786" s="22">
        <f t="shared" si="43"/>
        <v>39310</v>
      </c>
      <c r="D2786" s="16">
        <v>39310</v>
      </c>
    </row>
    <row r="2787" spans="1:4">
      <c r="A2787" s="22">
        <f t="shared" si="43"/>
        <v>39311</v>
      </c>
      <c r="D2787" s="16">
        <v>39311</v>
      </c>
    </row>
    <row r="2788" spans="1:4">
      <c r="A2788" s="22">
        <f t="shared" si="43"/>
        <v>39312</v>
      </c>
      <c r="D2788" s="16">
        <v>39312</v>
      </c>
    </row>
    <row r="2789" spans="1:4">
      <c r="A2789" s="22">
        <f t="shared" si="43"/>
        <v>39313</v>
      </c>
      <c r="D2789" s="16">
        <v>39313</v>
      </c>
    </row>
    <row r="2790" spans="1:4">
      <c r="A2790" s="22">
        <f t="shared" si="43"/>
        <v>39314</v>
      </c>
      <c r="D2790" s="16">
        <v>39314</v>
      </c>
    </row>
    <row r="2791" spans="1:4">
      <c r="A2791" s="22">
        <f t="shared" si="43"/>
        <v>39315</v>
      </c>
      <c r="D2791" s="16">
        <v>39315</v>
      </c>
    </row>
    <row r="2792" spans="1:4">
      <c r="A2792" s="22">
        <f t="shared" si="43"/>
        <v>39316</v>
      </c>
      <c r="D2792" s="16">
        <v>39316</v>
      </c>
    </row>
    <row r="2793" spans="1:4">
      <c r="A2793" s="22">
        <f t="shared" si="43"/>
        <v>39317</v>
      </c>
      <c r="D2793" s="16">
        <v>39317</v>
      </c>
    </row>
    <row r="2794" spans="1:4">
      <c r="A2794" s="22">
        <f t="shared" si="43"/>
        <v>39318</v>
      </c>
      <c r="D2794" s="16">
        <v>39318</v>
      </c>
    </row>
    <row r="2795" spans="1:4">
      <c r="A2795" s="22">
        <f t="shared" si="43"/>
        <v>39319</v>
      </c>
      <c r="D2795" s="16">
        <v>39319</v>
      </c>
    </row>
    <row r="2796" spans="1:4">
      <c r="A2796" s="22">
        <f t="shared" si="43"/>
        <v>39320</v>
      </c>
      <c r="D2796" s="16">
        <v>39320</v>
      </c>
    </row>
    <row r="2797" spans="1:4">
      <c r="A2797" s="22">
        <f t="shared" si="43"/>
        <v>39321</v>
      </c>
      <c r="D2797" s="16">
        <v>39321</v>
      </c>
    </row>
    <row r="2798" spans="1:4">
      <c r="A2798" s="22">
        <f t="shared" si="43"/>
        <v>39322</v>
      </c>
      <c r="D2798" s="16">
        <v>39322</v>
      </c>
    </row>
    <row r="2799" spans="1:4">
      <c r="A2799" s="22">
        <f t="shared" si="43"/>
        <v>39323</v>
      </c>
      <c r="D2799" s="16">
        <v>39323</v>
      </c>
    </row>
    <row r="2800" spans="1:4">
      <c r="A2800" s="22">
        <f t="shared" si="43"/>
        <v>39324</v>
      </c>
      <c r="D2800" s="16">
        <v>39324</v>
      </c>
    </row>
    <row r="2801" spans="1:4">
      <c r="A2801" s="22">
        <f t="shared" si="43"/>
        <v>39325</v>
      </c>
      <c r="D2801" s="16">
        <v>39325</v>
      </c>
    </row>
    <row r="2802" spans="1:4">
      <c r="A2802" s="22">
        <f t="shared" si="43"/>
        <v>39326</v>
      </c>
      <c r="D2802" s="16">
        <v>39326</v>
      </c>
    </row>
    <row r="2803" spans="1:4">
      <c r="A2803" s="22">
        <f t="shared" si="43"/>
        <v>39327</v>
      </c>
      <c r="D2803" s="16">
        <v>39327</v>
      </c>
    </row>
    <row r="2804" spans="1:4">
      <c r="A2804" s="22">
        <f t="shared" si="43"/>
        <v>39328</v>
      </c>
      <c r="D2804" s="16">
        <v>39328</v>
      </c>
    </row>
    <row r="2805" spans="1:4">
      <c r="A2805" s="22">
        <f t="shared" si="43"/>
        <v>39329</v>
      </c>
      <c r="D2805" s="16">
        <v>39329</v>
      </c>
    </row>
    <row r="2806" spans="1:4">
      <c r="A2806" s="22">
        <f t="shared" si="43"/>
        <v>39330</v>
      </c>
      <c r="D2806" s="16">
        <v>39330</v>
      </c>
    </row>
    <row r="2807" spans="1:4">
      <c r="A2807" s="22">
        <f t="shared" si="43"/>
        <v>39331</v>
      </c>
      <c r="D2807" s="16">
        <v>39331</v>
      </c>
    </row>
    <row r="2808" spans="1:4">
      <c r="A2808" s="22">
        <f t="shared" si="43"/>
        <v>39332</v>
      </c>
      <c r="D2808" s="16">
        <v>39332</v>
      </c>
    </row>
    <row r="2809" spans="1:4">
      <c r="A2809" s="22">
        <f t="shared" si="43"/>
        <v>39333</v>
      </c>
      <c r="D2809" s="16">
        <v>39333</v>
      </c>
    </row>
    <row r="2810" spans="1:4">
      <c r="A2810" s="22">
        <f t="shared" si="43"/>
        <v>39334</v>
      </c>
      <c r="D2810" s="16">
        <v>39334</v>
      </c>
    </row>
    <row r="2811" spans="1:4">
      <c r="A2811" s="22">
        <f t="shared" si="43"/>
        <v>39335</v>
      </c>
      <c r="D2811" s="16">
        <v>39335</v>
      </c>
    </row>
    <row r="2812" spans="1:4">
      <c r="A2812" s="22">
        <f t="shared" si="43"/>
        <v>39336</v>
      </c>
      <c r="D2812" s="16">
        <v>39336</v>
      </c>
    </row>
    <row r="2813" spans="1:4">
      <c r="A2813" s="22">
        <f t="shared" si="43"/>
        <v>39337</v>
      </c>
      <c r="D2813" s="16">
        <v>39337</v>
      </c>
    </row>
    <row r="2814" spans="1:4">
      <c r="A2814" s="22">
        <f t="shared" si="43"/>
        <v>39338</v>
      </c>
      <c r="D2814" s="16">
        <v>39338</v>
      </c>
    </row>
    <row r="2815" spans="1:4">
      <c r="A2815" s="22">
        <f t="shared" si="43"/>
        <v>39339</v>
      </c>
      <c r="D2815" s="16">
        <v>39339</v>
      </c>
    </row>
    <row r="2816" spans="1:4">
      <c r="A2816" s="22">
        <f t="shared" si="43"/>
        <v>39340</v>
      </c>
      <c r="D2816" s="16">
        <v>39340</v>
      </c>
    </row>
    <row r="2817" spans="1:4">
      <c r="A2817" s="22">
        <f t="shared" si="43"/>
        <v>39341</v>
      </c>
      <c r="D2817" s="16">
        <v>39341</v>
      </c>
    </row>
    <row r="2818" spans="1:4">
      <c r="A2818" s="22">
        <f t="shared" ref="A2818:A2881" si="44">D2818</f>
        <v>39342</v>
      </c>
      <c r="D2818" s="16">
        <v>39342</v>
      </c>
    </row>
    <row r="2819" spans="1:4">
      <c r="A2819" s="22">
        <f t="shared" si="44"/>
        <v>39343</v>
      </c>
      <c r="D2819" s="16">
        <v>39343</v>
      </c>
    </row>
    <row r="2820" spans="1:4">
      <c r="A2820" s="22">
        <f t="shared" si="44"/>
        <v>39344</v>
      </c>
      <c r="D2820" s="16">
        <v>39344</v>
      </c>
    </row>
    <row r="2821" spans="1:4">
      <c r="A2821" s="22">
        <f t="shared" si="44"/>
        <v>39345</v>
      </c>
      <c r="D2821" s="16">
        <v>39345</v>
      </c>
    </row>
    <row r="2822" spans="1:4">
      <c r="A2822" s="22">
        <f t="shared" si="44"/>
        <v>39346</v>
      </c>
      <c r="D2822" s="16">
        <v>39346</v>
      </c>
    </row>
    <row r="2823" spans="1:4">
      <c r="A2823" s="22">
        <f t="shared" si="44"/>
        <v>39347</v>
      </c>
      <c r="D2823" s="16">
        <v>39347</v>
      </c>
    </row>
    <row r="2824" spans="1:4">
      <c r="A2824" s="22">
        <f t="shared" si="44"/>
        <v>39348</v>
      </c>
      <c r="D2824" s="16">
        <v>39348</v>
      </c>
    </row>
    <row r="2825" spans="1:4">
      <c r="A2825" s="22">
        <f t="shared" si="44"/>
        <v>39349</v>
      </c>
      <c r="D2825" s="16">
        <v>39349</v>
      </c>
    </row>
    <row r="2826" spans="1:4">
      <c r="A2826" s="22">
        <f t="shared" si="44"/>
        <v>39350</v>
      </c>
      <c r="D2826" s="16">
        <v>39350</v>
      </c>
    </row>
    <row r="2827" spans="1:4">
      <c r="A2827" s="22">
        <f t="shared" si="44"/>
        <v>39351</v>
      </c>
      <c r="D2827" s="16">
        <v>39351</v>
      </c>
    </row>
    <row r="2828" spans="1:4">
      <c r="A2828" s="22">
        <f t="shared" si="44"/>
        <v>39352</v>
      </c>
      <c r="D2828" s="16">
        <v>39352</v>
      </c>
    </row>
    <row r="2829" spans="1:4">
      <c r="A2829" s="22">
        <f t="shared" si="44"/>
        <v>39353</v>
      </c>
      <c r="D2829" s="16">
        <v>39353</v>
      </c>
    </row>
    <row r="2830" spans="1:4">
      <c r="A2830" s="22">
        <f t="shared" si="44"/>
        <v>39354</v>
      </c>
      <c r="D2830" s="16">
        <v>39354</v>
      </c>
    </row>
    <row r="2831" spans="1:4">
      <c r="A2831" s="22">
        <f t="shared" si="44"/>
        <v>39355</v>
      </c>
      <c r="D2831" s="16">
        <v>39355</v>
      </c>
    </row>
    <row r="2832" spans="1:4">
      <c r="A2832" s="22">
        <f t="shared" si="44"/>
        <v>39356</v>
      </c>
      <c r="D2832" s="16">
        <v>39356</v>
      </c>
    </row>
    <row r="2833" spans="1:4">
      <c r="A2833" s="22">
        <f t="shared" si="44"/>
        <v>39357</v>
      </c>
      <c r="D2833" s="16">
        <v>39357</v>
      </c>
    </row>
    <row r="2834" spans="1:4">
      <c r="A2834" s="22">
        <f t="shared" si="44"/>
        <v>39358</v>
      </c>
      <c r="D2834" s="16">
        <v>39358</v>
      </c>
    </row>
    <row r="2835" spans="1:4">
      <c r="A2835" s="22">
        <f t="shared" si="44"/>
        <v>39359</v>
      </c>
      <c r="D2835" s="16">
        <v>39359</v>
      </c>
    </row>
    <row r="2836" spans="1:4">
      <c r="A2836" s="22">
        <f t="shared" si="44"/>
        <v>39360</v>
      </c>
      <c r="D2836" s="16">
        <v>39360</v>
      </c>
    </row>
    <row r="2837" spans="1:4">
      <c r="A2837" s="22">
        <f t="shared" si="44"/>
        <v>39361</v>
      </c>
      <c r="D2837" s="16">
        <v>39361</v>
      </c>
    </row>
    <row r="2838" spans="1:4">
      <c r="A2838" s="22">
        <f t="shared" si="44"/>
        <v>39362</v>
      </c>
      <c r="D2838" s="16">
        <v>39362</v>
      </c>
    </row>
    <row r="2839" spans="1:4">
      <c r="A2839" s="22">
        <f t="shared" si="44"/>
        <v>39363</v>
      </c>
      <c r="D2839" s="16">
        <v>39363</v>
      </c>
    </row>
    <row r="2840" spans="1:4">
      <c r="A2840" s="22">
        <f t="shared" si="44"/>
        <v>39364</v>
      </c>
      <c r="D2840" s="16">
        <v>39364</v>
      </c>
    </row>
    <row r="2841" spans="1:4">
      <c r="A2841" s="22">
        <f t="shared" si="44"/>
        <v>39365</v>
      </c>
      <c r="D2841" s="16">
        <v>39365</v>
      </c>
    </row>
    <row r="2842" spans="1:4">
      <c r="A2842" s="22">
        <f t="shared" si="44"/>
        <v>39366</v>
      </c>
      <c r="D2842" s="16">
        <v>39366</v>
      </c>
    </row>
    <row r="2843" spans="1:4">
      <c r="A2843" s="22">
        <f t="shared" si="44"/>
        <v>39367</v>
      </c>
      <c r="D2843" s="16">
        <v>39367</v>
      </c>
    </row>
    <row r="2844" spans="1:4">
      <c r="A2844" s="22">
        <f t="shared" si="44"/>
        <v>39368</v>
      </c>
      <c r="D2844" s="16">
        <v>39368</v>
      </c>
    </row>
    <row r="2845" spans="1:4">
      <c r="A2845" s="22">
        <f t="shared" si="44"/>
        <v>39369</v>
      </c>
      <c r="D2845" s="16">
        <v>39369</v>
      </c>
    </row>
    <row r="2846" spans="1:4">
      <c r="A2846" s="22">
        <f t="shared" si="44"/>
        <v>39370</v>
      </c>
      <c r="D2846" s="16">
        <v>39370</v>
      </c>
    </row>
    <row r="2847" spans="1:4">
      <c r="A2847" s="22">
        <f t="shared" si="44"/>
        <v>39371</v>
      </c>
      <c r="D2847" s="16">
        <v>39371</v>
      </c>
    </row>
    <row r="2848" spans="1:4">
      <c r="A2848" s="22">
        <f t="shared" si="44"/>
        <v>39372</v>
      </c>
      <c r="D2848" s="16">
        <v>39372</v>
      </c>
    </row>
    <row r="2849" spans="1:4">
      <c r="A2849" s="22">
        <f t="shared" si="44"/>
        <v>39373</v>
      </c>
      <c r="D2849" s="16">
        <v>39373</v>
      </c>
    </row>
    <row r="2850" spans="1:4">
      <c r="A2850" s="22">
        <f t="shared" si="44"/>
        <v>39374</v>
      </c>
      <c r="D2850" s="16">
        <v>39374</v>
      </c>
    </row>
    <row r="2851" spans="1:4">
      <c r="A2851" s="22">
        <f t="shared" si="44"/>
        <v>39375</v>
      </c>
      <c r="D2851" s="16">
        <v>39375</v>
      </c>
    </row>
    <row r="2852" spans="1:4">
      <c r="A2852" s="22">
        <f t="shared" si="44"/>
        <v>39376</v>
      </c>
      <c r="D2852" s="16">
        <v>39376</v>
      </c>
    </row>
    <row r="2853" spans="1:4">
      <c r="A2853" s="22">
        <f t="shared" si="44"/>
        <v>39377</v>
      </c>
      <c r="D2853" s="16">
        <v>39377</v>
      </c>
    </row>
    <row r="2854" spans="1:4">
      <c r="A2854" s="22">
        <f t="shared" si="44"/>
        <v>39378</v>
      </c>
      <c r="D2854" s="16">
        <v>39378</v>
      </c>
    </row>
    <row r="2855" spans="1:4">
      <c r="A2855" s="22">
        <f t="shared" si="44"/>
        <v>39379</v>
      </c>
      <c r="D2855" s="16">
        <v>39379</v>
      </c>
    </row>
    <row r="2856" spans="1:4">
      <c r="A2856" s="22">
        <f t="shared" si="44"/>
        <v>39380</v>
      </c>
      <c r="D2856" s="16">
        <v>39380</v>
      </c>
    </row>
    <row r="2857" spans="1:4">
      <c r="A2857" s="22">
        <f t="shared" si="44"/>
        <v>39381</v>
      </c>
      <c r="D2857" s="16">
        <v>39381</v>
      </c>
    </row>
    <row r="2858" spans="1:4">
      <c r="A2858" s="22">
        <f t="shared" si="44"/>
        <v>39382</v>
      </c>
      <c r="D2858" s="16">
        <v>39382</v>
      </c>
    </row>
    <row r="2859" spans="1:4">
      <c r="A2859" s="22">
        <f t="shared" si="44"/>
        <v>39383</v>
      </c>
      <c r="D2859" s="16">
        <v>39383</v>
      </c>
    </row>
    <row r="2860" spans="1:4">
      <c r="A2860" s="22">
        <f t="shared" si="44"/>
        <v>39384</v>
      </c>
      <c r="D2860" s="16">
        <v>39384</v>
      </c>
    </row>
    <row r="2861" spans="1:4">
      <c r="A2861" s="22">
        <f t="shared" si="44"/>
        <v>39385</v>
      </c>
      <c r="D2861" s="16">
        <v>39385</v>
      </c>
    </row>
    <row r="2862" spans="1:4">
      <c r="A2862" s="22">
        <f t="shared" si="44"/>
        <v>39386</v>
      </c>
      <c r="D2862" s="16">
        <v>39386</v>
      </c>
    </row>
    <row r="2863" spans="1:4">
      <c r="A2863" s="22">
        <f t="shared" si="44"/>
        <v>39387</v>
      </c>
      <c r="D2863" s="16">
        <v>39387</v>
      </c>
    </row>
    <row r="2864" spans="1:4">
      <c r="A2864" s="22">
        <f t="shared" si="44"/>
        <v>39388</v>
      </c>
      <c r="D2864" s="16">
        <v>39388</v>
      </c>
    </row>
    <row r="2865" spans="1:4">
      <c r="A2865" s="22">
        <f t="shared" si="44"/>
        <v>39389</v>
      </c>
      <c r="D2865" s="16">
        <v>39389</v>
      </c>
    </row>
    <row r="2866" spans="1:4">
      <c r="A2866" s="22">
        <f t="shared" si="44"/>
        <v>39390</v>
      </c>
      <c r="D2866" s="16">
        <v>39390</v>
      </c>
    </row>
    <row r="2867" spans="1:4">
      <c r="A2867" s="22">
        <f t="shared" si="44"/>
        <v>39391</v>
      </c>
      <c r="D2867" s="16">
        <v>39391</v>
      </c>
    </row>
    <row r="2868" spans="1:4">
      <c r="A2868" s="22">
        <f t="shared" si="44"/>
        <v>39392</v>
      </c>
      <c r="D2868" s="16">
        <v>39392</v>
      </c>
    </row>
    <row r="2869" spans="1:4">
      <c r="A2869" s="22">
        <f t="shared" si="44"/>
        <v>39393</v>
      </c>
      <c r="D2869" s="16">
        <v>39393</v>
      </c>
    </row>
    <row r="2870" spans="1:4">
      <c r="A2870" s="22">
        <f t="shared" si="44"/>
        <v>39394</v>
      </c>
      <c r="D2870" s="16">
        <v>39394</v>
      </c>
    </row>
    <row r="2871" spans="1:4">
      <c r="A2871" s="22">
        <f t="shared" si="44"/>
        <v>39395</v>
      </c>
      <c r="D2871" s="16">
        <v>39395</v>
      </c>
    </row>
    <row r="2872" spans="1:4">
      <c r="A2872" s="22">
        <f t="shared" si="44"/>
        <v>39396</v>
      </c>
      <c r="D2872" s="16">
        <v>39396</v>
      </c>
    </row>
    <row r="2873" spans="1:4">
      <c r="A2873" s="22">
        <f t="shared" si="44"/>
        <v>39397</v>
      </c>
      <c r="D2873" s="16">
        <v>39397</v>
      </c>
    </row>
    <row r="2874" spans="1:4">
      <c r="A2874" s="22">
        <f t="shared" si="44"/>
        <v>39398</v>
      </c>
      <c r="D2874" s="16">
        <v>39398</v>
      </c>
    </row>
    <row r="2875" spans="1:4">
      <c r="A2875" s="22">
        <f t="shared" si="44"/>
        <v>39399</v>
      </c>
      <c r="D2875" s="16">
        <v>39399</v>
      </c>
    </row>
    <row r="2876" spans="1:4">
      <c r="A2876" s="22">
        <f t="shared" si="44"/>
        <v>39400</v>
      </c>
      <c r="D2876" s="16">
        <v>39400</v>
      </c>
    </row>
    <row r="2877" spans="1:4">
      <c r="A2877" s="22">
        <f t="shared" si="44"/>
        <v>39401</v>
      </c>
      <c r="D2877" s="16">
        <v>39401</v>
      </c>
    </row>
    <row r="2878" spans="1:4">
      <c r="A2878" s="22">
        <f t="shared" si="44"/>
        <v>39402</v>
      </c>
      <c r="D2878" s="16">
        <v>39402</v>
      </c>
    </row>
    <row r="2879" spans="1:4">
      <c r="A2879" s="22">
        <f t="shared" si="44"/>
        <v>39403</v>
      </c>
      <c r="D2879" s="16">
        <v>39403</v>
      </c>
    </row>
    <row r="2880" spans="1:4">
      <c r="A2880" s="22">
        <f t="shared" si="44"/>
        <v>39404</v>
      </c>
      <c r="D2880" s="16">
        <v>39404</v>
      </c>
    </row>
    <row r="2881" spans="1:4">
      <c r="A2881" s="22">
        <f t="shared" si="44"/>
        <v>39405</v>
      </c>
      <c r="D2881" s="16">
        <v>39405</v>
      </c>
    </row>
    <row r="2882" spans="1:4">
      <c r="A2882" s="22">
        <f t="shared" ref="A2882:A2945" si="45">D2882</f>
        <v>39406</v>
      </c>
      <c r="D2882" s="16">
        <v>39406</v>
      </c>
    </row>
    <row r="2883" spans="1:4">
      <c r="A2883" s="22">
        <f t="shared" si="45"/>
        <v>39407</v>
      </c>
      <c r="D2883" s="16">
        <v>39407</v>
      </c>
    </row>
    <row r="2884" spans="1:4">
      <c r="A2884" s="22">
        <f t="shared" si="45"/>
        <v>39408</v>
      </c>
      <c r="D2884" s="16">
        <v>39408</v>
      </c>
    </row>
    <row r="2885" spans="1:4">
      <c r="A2885" s="22">
        <f t="shared" si="45"/>
        <v>39409</v>
      </c>
      <c r="D2885" s="16">
        <v>39409</v>
      </c>
    </row>
    <row r="2886" spans="1:4">
      <c r="A2886" s="22">
        <f t="shared" si="45"/>
        <v>39410</v>
      </c>
      <c r="D2886" s="16">
        <v>39410</v>
      </c>
    </row>
    <row r="2887" spans="1:4">
      <c r="A2887" s="22">
        <f t="shared" si="45"/>
        <v>39411</v>
      </c>
      <c r="D2887" s="16">
        <v>39411</v>
      </c>
    </row>
    <row r="2888" spans="1:4">
      <c r="A2888" s="22">
        <f t="shared" si="45"/>
        <v>39412</v>
      </c>
      <c r="D2888" s="16">
        <v>39412</v>
      </c>
    </row>
    <row r="2889" spans="1:4">
      <c r="A2889" s="22">
        <f t="shared" si="45"/>
        <v>39413</v>
      </c>
      <c r="D2889" s="16">
        <v>39413</v>
      </c>
    </row>
    <row r="2890" spans="1:4">
      <c r="A2890" s="22">
        <f t="shared" si="45"/>
        <v>39414</v>
      </c>
      <c r="D2890" s="16">
        <v>39414</v>
      </c>
    </row>
    <row r="2891" spans="1:4">
      <c r="A2891" s="22">
        <f t="shared" si="45"/>
        <v>39415</v>
      </c>
      <c r="D2891" s="16">
        <v>39415</v>
      </c>
    </row>
    <row r="2892" spans="1:4">
      <c r="A2892" s="22">
        <f t="shared" si="45"/>
        <v>39416</v>
      </c>
      <c r="D2892" s="16">
        <v>39416</v>
      </c>
    </row>
    <row r="2893" spans="1:4">
      <c r="A2893" s="22">
        <f t="shared" si="45"/>
        <v>39417</v>
      </c>
      <c r="D2893" s="16">
        <v>39417</v>
      </c>
    </row>
    <row r="2894" spans="1:4">
      <c r="A2894" s="22">
        <f t="shared" si="45"/>
        <v>39418</v>
      </c>
      <c r="D2894" s="16">
        <v>39418</v>
      </c>
    </row>
    <row r="2895" spans="1:4">
      <c r="A2895" s="22">
        <f t="shared" si="45"/>
        <v>39419</v>
      </c>
      <c r="D2895" s="16">
        <v>39419</v>
      </c>
    </row>
    <row r="2896" spans="1:4">
      <c r="A2896" s="22">
        <f t="shared" si="45"/>
        <v>39420</v>
      </c>
      <c r="D2896" s="16">
        <v>39420</v>
      </c>
    </row>
    <row r="2897" spans="1:4">
      <c r="A2897" s="22">
        <f t="shared" si="45"/>
        <v>39421</v>
      </c>
      <c r="D2897" s="16">
        <v>39421</v>
      </c>
    </row>
    <row r="2898" spans="1:4">
      <c r="A2898" s="22">
        <f t="shared" si="45"/>
        <v>39422</v>
      </c>
      <c r="D2898" s="16">
        <v>39422</v>
      </c>
    </row>
    <row r="2899" spans="1:4">
      <c r="A2899" s="22">
        <f t="shared" si="45"/>
        <v>39423</v>
      </c>
      <c r="D2899" s="16">
        <v>39423</v>
      </c>
    </row>
    <row r="2900" spans="1:4">
      <c r="A2900" s="22">
        <f t="shared" si="45"/>
        <v>39424</v>
      </c>
      <c r="D2900" s="16">
        <v>39424</v>
      </c>
    </row>
    <row r="2901" spans="1:4">
      <c r="A2901" s="22">
        <f t="shared" si="45"/>
        <v>39425</v>
      </c>
      <c r="D2901" s="16">
        <v>39425</v>
      </c>
    </row>
    <row r="2902" spans="1:4">
      <c r="A2902" s="22">
        <f t="shared" si="45"/>
        <v>39426</v>
      </c>
      <c r="D2902" s="16">
        <v>39426</v>
      </c>
    </row>
    <row r="2903" spans="1:4">
      <c r="A2903" s="22">
        <f t="shared" si="45"/>
        <v>39427</v>
      </c>
      <c r="D2903" s="16">
        <v>39427</v>
      </c>
    </row>
    <row r="2904" spans="1:4">
      <c r="A2904" s="22">
        <f t="shared" si="45"/>
        <v>39428</v>
      </c>
      <c r="D2904" s="16">
        <v>39428</v>
      </c>
    </row>
    <row r="2905" spans="1:4">
      <c r="A2905" s="22">
        <f t="shared" si="45"/>
        <v>39429</v>
      </c>
      <c r="D2905" s="16">
        <v>39429</v>
      </c>
    </row>
    <row r="2906" spans="1:4">
      <c r="A2906" s="22">
        <f t="shared" si="45"/>
        <v>39430</v>
      </c>
      <c r="D2906" s="16">
        <v>39430</v>
      </c>
    </row>
    <row r="2907" spans="1:4">
      <c r="A2907" s="22">
        <f t="shared" si="45"/>
        <v>39431</v>
      </c>
      <c r="D2907" s="16">
        <v>39431</v>
      </c>
    </row>
    <row r="2908" spans="1:4">
      <c r="A2908" s="22">
        <f t="shared" si="45"/>
        <v>39432</v>
      </c>
      <c r="D2908" s="16">
        <v>39432</v>
      </c>
    </row>
    <row r="2909" spans="1:4">
      <c r="A2909" s="22">
        <f t="shared" si="45"/>
        <v>39433</v>
      </c>
      <c r="D2909" s="16">
        <v>39433</v>
      </c>
    </row>
    <row r="2910" spans="1:4">
      <c r="A2910" s="22">
        <f t="shared" si="45"/>
        <v>39434</v>
      </c>
      <c r="D2910" s="16">
        <v>39434</v>
      </c>
    </row>
    <row r="2911" spans="1:4">
      <c r="A2911" s="22">
        <f t="shared" si="45"/>
        <v>39435</v>
      </c>
      <c r="D2911" s="16">
        <v>39435</v>
      </c>
    </row>
    <row r="2912" spans="1:4">
      <c r="A2912" s="22">
        <f t="shared" si="45"/>
        <v>39436</v>
      </c>
      <c r="D2912" s="16">
        <v>39436</v>
      </c>
    </row>
    <row r="2913" spans="1:4">
      <c r="A2913" s="22">
        <f t="shared" si="45"/>
        <v>39437</v>
      </c>
      <c r="D2913" s="16">
        <v>39437</v>
      </c>
    </row>
    <row r="2914" spans="1:4">
      <c r="A2914" s="22">
        <f t="shared" si="45"/>
        <v>39438</v>
      </c>
      <c r="D2914" s="16">
        <v>39438</v>
      </c>
    </row>
    <row r="2915" spans="1:4">
      <c r="A2915" s="22">
        <f t="shared" si="45"/>
        <v>39439</v>
      </c>
      <c r="D2915" s="16">
        <v>39439</v>
      </c>
    </row>
    <row r="2916" spans="1:4">
      <c r="A2916" s="22">
        <f t="shared" si="45"/>
        <v>39440</v>
      </c>
      <c r="D2916" s="16">
        <v>39440</v>
      </c>
    </row>
    <row r="2917" spans="1:4">
      <c r="A2917" s="22">
        <f t="shared" si="45"/>
        <v>39441</v>
      </c>
      <c r="D2917" s="16">
        <v>39441</v>
      </c>
    </row>
    <row r="2918" spans="1:4">
      <c r="A2918" s="22">
        <f t="shared" si="45"/>
        <v>39442</v>
      </c>
      <c r="D2918" s="16">
        <v>39442</v>
      </c>
    </row>
    <row r="2919" spans="1:4">
      <c r="A2919" s="22">
        <f t="shared" si="45"/>
        <v>39443</v>
      </c>
      <c r="D2919" s="16">
        <v>39443</v>
      </c>
    </row>
    <row r="2920" spans="1:4">
      <c r="A2920" s="22">
        <f t="shared" si="45"/>
        <v>39444</v>
      </c>
      <c r="D2920" s="16">
        <v>39444</v>
      </c>
    </row>
    <row r="2921" spans="1:4">
      <c r="A2921" s="22">
        <f t="shared" si="45"/>
        <v>39445</v>
      </c>
      <c r="D2921" s="16">
        <v>39445</v>
      </c>
    </row>
    <row r="2922" spans="1:4">
      <c r="A2922" s="22">
        <f t="shared" si="45"/>
        <v>39446</v>
      </c>
      <c r="D2922" s="16">
        <v>39446</v>
      </c>
    </row>
    <row r="2923" spans="1:4">
      <c r="A2923" s="22">
        <f t="shared" si="45"/>
        <v>39447</v>
      </c>
      <c r="D2923" s="16">
        <v>39447</v>
      </c>
    </row>
    <row r="2924" spans="1:4">
      <c r="A2924" s="22">
        <f t="shared" si="45"/>
        <v>39448</v>
      </c>
      <c r="D2924" s="16">
        <v>39448</v>
      </c>
    </row>
    <row r="2925" spans="1:4">
      <c r="A2925" s="22">
        <f t="shared" si="45"/>
        <v>39449</v>
      </c>
      <c r="D2925" s="16">
        <v>39449</v>
      </c>
    </row>
    <row r="2926" spans="1:4">
      <c r="A2926" s="22">
        <f t="shared" si="45"/>
        <v>39450</v>
      </c>
      <c r="D2926" s="16">
        <v>39450</v>
      </c>
    </row>
    <row r="2927" spans="1:4">
      <c r="A2927" s="22">
        <f t="shared" si="45"/>
        <v>39451</v>
      </c>
      <c r="D2927" s="16">
        <v>39451</v>
      </c>
    </row>
    <row r="2928" spans="1:4">
      <c r="A2928" s="22">
        <f t="shared" si="45"/>
        <v>39452</v>
      </c>
      <c r="D2928" s="16">
        <v>39452</v>
      </c>
    </row>
    <row r="2929" spans="1:4">
      <c r="A2929" s="22">
        <f t="shared" si="45"/>
        <v>39453</v>
      </c>
      <c r="D2929" s="16">
        <v>39453</v>
      </c>
    </row>
    <row r="2930" spans="1:4">
      <c r="A2930" s="22">
        <f t="shared" si="45"/>
        <v>39454</v>
      </c>
      <c r="D2930" s="16">
        <v>39454</v>
      </c>
    </row>
    <row r="2931" spans="1:4">
      <c r="A2931" s="22">
        <f t="shared" si="45"/>
        <v>39455</v>
      </c>
      <c r="D2931" s="16">
        <v>39455</v>
      </c>
    </row>
    <row r="2932" spans="1:4">
      <c r="A2932" s="22">
        <f t="shared" si="45"/>
        <v>39456</v>
      </c>
      <c r="D2932" s="16">
        <v>39456</v>
      </c>
    </row>
    <row r="2933" spans="1:4">
      <c r="A2933" s="22">
        <f t="shared" si="45"/>
        <v>39457</v>
      </c>
      <c r="D2933" s="16">
        <v>39457</v>
      </c>
    </row>
    <row r="2934" spans="1:4">
      <c r="A2934" s="22">
        <f t="shared" si="45"/>
        <v>39458</v>
      </c>
      <c r="D2934" s="16">
        <v>39458</v>
      </c>
    </row>
    <row r="2935" spans="1:4">
      <c r="A2935" s="22">
        <f t="shared" si="45"/>
        <v>39459</v>
      </c>
      <c r="D2935" s="16">
        <v>39459</v>
      </c>
    </row>
    <row r="2936" spans="1:4">
      <c r="A2936" s="22">
        <f t="shared" si="45"/>
        <v>39460</v>
      </c>
      <c r="D2936" s="16">
        <v>39460</v>
      </c>
    </row>
    <row r="2937" spans="1:4">
      <c r="A2937" s="22">
        <f t="shared" si="45"/>
        <v>39461</v>
      </c>
      <c r="D2937" s="16">
        <v>39461</v>
      </c>
    </row>
    <row r="2938" spans="1:4">
      <c r="A2938" s="22">
        <f t="shared" si="45"/>
        <v>39462</v>
      </c>
      <c r="D2938" s="16">
        <v>39462</v>
      </c>
    </row>
    <row r="2939" spans="1:4">
      <c r="A2939" s="22">
        <f t="shared" si="45"/>
        <v>39463</v>
      </c>
      <c r="D2939" s="16">
        <v>39463</v>
      </c>
    </row>
    <row r="2940" spans="1:4">
      <c r="A2940" s="22">
        <f t="shared" si="45"/>
        <v>39464</v>
      </c>
      <c r="D2940" s="16">
        <v>39464</v>
      </c>
    </row>
    <row r="2941" spans="1:4">
      <c r="A2941" s="22">
        <f t="shared" si="45"/>
        <v>39465</v>
      </c>
      <c r="D2941" s="16">
        <v>39465</v>
      </c>
    </row>
    <row r="2942" spans="1:4">
      <c r="A2942" s="22">
        <f t="shared" si="45"/>
        <v>39466</v>
      </c>
      <c r="D2942" s="16">
        <v>39466</v>
      </c>
    </row>
    <row r="2943" spans="1:4">
      <c r="A2943" s="22">
        <f t="shared" si="45"/>
        <v>39467</v>
      </c>
      <c r="D2943" s="16">
        <v>39467</v>
      </c>
    </row>
    <row r="2944" spans="1:4">
      <c r="A2944" s="22">
        <f t="shared" si="45"/>
        <v>39468</v>
      </c>
      <c r="D2944" s="16">
        <v>39468</v>
      </c>
    </row>
    <row r="2945" spans="1:4">
      <c r="A2945" s="22">
        <f t="shared" si="45"/>
        <v>39469</v>
      </c>
      <c r="D2945" s="16">
        <v>39469</v>
      </c>
    </row>
    <row r="2946" spans="1:4">
      <c r="A2946" s="22">
        <f t="shared" ref="A2946:A3009" si="46">D2946</f>
        <v>39470</v>
      </c>
      <c r="D2946" s="16">
        <v>39470</v>
      </c>
    </row>
    <row r="2947" spans="1:4">
      <c r="A2947" s="22">
        <f t="shared" si="46"/>
        <v>39471</v>
      </c>
      <c r="D2947" s="16">
        <v>39471</v>
      </c>
    </row>
    <row r="2948" spans="1:4">
      <c r="A2948" s="22">
        <f t="shared" si="46"/>
        <v>39472</v>
      </c>
      <c r="D2948" s="16">
        <v>39472</v>
      </c>
    </row>
    <row r="2949" spans="1:4">
      <c r="A2949" s="22">
        <f t="shared" si="46"/>
        <v>39473</v>
      </c>
      <c r="D2949" s="16">
        <v>39473</v>
      </c>
    </row>
    <row r="2950" spans="1:4">
      <c r="A2950" s="22">
        <f t="shared" si="46"/>
        <v>39474</v>
      </c>
      <c r="D2950" s="16">
        <v>39474</v>
      </c>
    </row>
    <row r="2951" spans="1:4">
      <c r="A2951" s="22">
        <f t="shared" si="46"/>
        <v>39475</v>
      </c>
      <c r="D2951" s="16">
        <v>39475</v>
      </c>
    </row>
    <row r="2952" spans="1:4">
      <c r="A2952" s="22">
        <f t="shared" si="46"/>
        <v>39476</v>
      </c>
      <c r="D2952" s="16">
        <v>39476</v>
      </c>
    </row>
    <row r="2953" spans="1:4">
      <c r="A2953" s="22">
        <f t="shared" si="46"/>
        <v>39477</v>
      </c>
      <c r="D2953" s="16">
        <v>39477</v>
      </c>
    </row>
    <row r="2954" spans="1:4">
      <c r="A2954" s="22">
        <f t="shared" si="46"/>
        <v>39478</v>
      </c>
      <c r="D2954" s="16">
        <v>39478</v>
      </c>
    </row>
    <row r="2955" spans="1:4">
      <c r="A2955" s="22">
        <f t="shared" si="46"/>
        <v>39479</v>
      </c>
      <c r="D2955" s="16">
        <v>39479</v>
      </c>
    </row>
    <row r="2956" spans="1:4">
      <c r="A2956" s="22">
        <f t="shared" si="46"/>
        <v>39480</v>
      </c>
      <c r="D2956" s="16">
        <v>39480</v>
      </c>
    </row>
    <row r="2957" spans="1:4">
      <c r="A2957" s="22">
        <f t="shared" si="46"/>
        <v>39481</v>
      </c>
      <c r="D2957" s="16">
        <v>39481</v>
      </c>
    </row>
    <row r="2958" spans="1:4">
      <c r="A2958" s="22">
        <f t="shared" si="46"/>
        <v>39482</v>
      </c>
      <c r="D2958" s="16">
        <v>39482</v>
      </c>
    </row>
    <row r="2959" spans="1:4">
      <c r="A2959" s="22">
        <f t="shared" si="46"/>
        <v>39483</v>
      </c>
      <c r="D2959" s="16">
        <v>39483</v>
      </c>
    </row>
    <row r="2960" spans="1:4">
      <c r="A2960" s="22">
        <f t="shared" si="46"/>
        <v>39484</v>
      </c>
      <c r="D2960" s="16">
        <v>39484</v>
      </c>
    </row>
    <row r="2961" spans="1:4">
      <c r="A2961" s="22">
        <f t="shared" si="46"/>
        <v>39485</v>
      </c>
      <c r="D2961" s="16">
        <v>39485</v>
      </c>
    </row>
    <row r="2962" spans="1:4">
      <c r="A2962" s="22">
        <f t="shared" si="46"/>
        <v>39486</v>
      </c>
      <c r="D2962" s="16">
        <v>39486</v>
      </c>
    </row>
    <row r="2963" spans="1:4">
      <c r="A2963" s="22">
        <f t="shared" si="46"/>
        <v>39487</v>
      </c>
      <c r="D2963" s="16">
        <v>39487</v>
      </c>
    </row>
    <row r="2964" spans="1:4">
      <c r="A2964" s="22">
        <f t="shared" si="46"/>
        <v>39488</v>
      </c>
      <c r="D2964" s="16">
        <v>39488</v>
      </c>
    </row>
    <row r="2965" spans="1:4">
      <c r="A2965" s="22">
        <f t="shared" si="46"/>
        <v>39489</v>
      </c>
      <c r="D2965" s="16">
        <v>39489</v>
      </c>
    </row>
    <row r="2966" spans="1:4">
      <c r="A2966" s="22">
        <f t="shared" si="46"/>
        <v>39490</v>
      </c>
      <c r="D2966" s="16">
        <v>39490</v>
      </c>
    </row>
    <row r="2967" spans="1:4">
      <c r="A2967" s="22">
        <f t="shared" si="46"/>
        <v>39491</v>
      </c>
      <c r="D2967" s="16">
        <v>39491</v>
      </c>
    </row>
    <row r="2968" spans="1:4">
      <c r="A2968" s="22">
        <f t="shared" si="46"/>
        <v>39492</v>
      </c>
      <c r="D2968" s="16">
        <v>39492</v>
      </c>
    </row>
    <row r="2969" spans="1:4">
      <c r="A2969" s="22">
        <f t="shared" si="46"/>
        <v>39493</v>
      </c>
      <c r="D2969" s="16">
        <v>39493</v>
      </c>
    </row>
    <row r="2970" spans="1:4">
      <c r="A2970" s="22">
        <f t="shared" si="46"/>
        <v>39494</v>
      </c>
      <c r="D2970" s="16">
        <v>39494</v>
      </c>
    </row>
    <row r="2971" spans="1:4">
      <c r="A2971" s="22">
        <f t="shared" si="46"/>
        <v>39495</v>
      </c>
      <c r="D2971" s="16">
        <v>39495</v>
      </c>
    </row>
    <row r="2972" spans="1:4">
      <c r="A2972" s="22">
        <f t="shared" si="46"/>
        <v>39496</v>
      </c>
      <c r="D2972" s="16">
        <v>39496</v>
      </c>
    </row>
    <row r="2973" spans="1:4">
      <c r="A2973" s="22">
        <f t="shared" si="46"/>
        <v>39497</v>
      </c>
      <c r="D2973" s="16">
        <v>39497</v>
      </c>
    </row>
    <row r="2974" spans="1:4">
      <c r="A2974" s="22">
        <f t="shared" si="46"/>
        <v>39498</v>
      </c>
      <c r="D2974" s="16">
        <v>39498</v>
      </c>
    </row>
    <row r="2975" spans="1:4">
      <c r="A2975" s="22">
        <f t="shared" si="46"/>
        <v>39499</v>
      </c>
      <c r="D2975" s="16">
        <v>39499</v>
      </c>
    </row>
    <row r="2976" spans="1:4">
      <c r="A2976" s="22">
        <f t="shared" si="46"/>
        <v>39500</v>
      </c>
      <c r="D2976" s="16">
        <v>39500</v>
      </c>
    </row>
    <row r="2977" spans="1:4">
      <c r="A2977" s="22">
        <f t="shared" si="46"/>
        <v>39501</v>
      </c>
      <c r="D2977" s="16">
        <v>39501</v>
      </c>
    </row>
    <row r="2978" spans="1:4">
      <c r="A2978" s="22">
        <f t="shared" si="46"/>
        <v>39502</v>
      </c>
      <c r="D2978" s="16">
        <v>39502</v>
      </c>
    </row>
    <row r="2979" spans="1:4">
      <c r="A2979" s="22">
        <f t="shared" si="46"/>
        <v>39503</v>
      </c>
      <c r="D2979" s="16">
        <v>39503</v>
      </c>
    </row>
    <row r="2980" spans="1:4">
      <c r="A2980" s="22">
        <f t="shared" si="46"/>
        <v>39504</v>
      </c>
      <c r="D2980" s="16">
        <v>39504</v>
      </c>
    </row>
    <row r="2981" spans="1:4">
      <c r="A2981" s="22">
        <f t="shared" si="46"/>
        <v>39505</v>
      </c>
      <c r="D2981" s="16">
        <v>39505</v>
      </c>
    </row>
    <row r="2982" spans="1:4">
      <c r="A2982" s="22">
        <f t="shared" si="46"/>
        <v>39506</v>
      </c>
      <c r="D2982" s="16">
        <v>39506</v>
      </c>
    </row>
    <row r="2983" spans="1:4">
      <c r="A2983" s="22">
        <f t="shared" si="46"/>
        <v>39507</v>
      </c>
      <c r="D2983" s="16">
        <v>39507</v>
      </c>
    </row>
    <row r="2984" spans="1:4">
      <c r="A2984" s="22">
        <f t="shared" si="46"/>
        <v>39508</v>
      </c>
      <c r="D2984" s="16">
        <v>39508</v>
      </c>
    </row>
    <row r="2985" spans="1:4">
      <c r="A2985" s="22">
        <f t="shared" si="46"/>
        <v>39509</v>
      </c>
      <c r="D2985" s="16">
        <v>39509</v>
      </c>
    </row>
    <row r="2986" spans="1:4">
      <c r="A2986" s="22">
        <f t="shared" si="46"/>
        <v>39510</v>
      </c>
      <c r="D2986" s="16">
        <v>39510</v>
      </c>
    </row>
    <row r="2987" spans="1:4">
      <c r="A2987" s="22">
        <f t="shared" si="46"/>
        <v>39511</v>
      </c>
      <c r="D2987" s="16">
        <v>39511</v>
      </c>
    </row>
    <row r="2988" spans="1:4">
      <c r="A2988" s="22">
        <f t="shared" si="46"/>
        <v>39512</v>
      </c>
      <c r="D2988" s="16">
        <v>39512</v>
      </c>
    </row>
    <row r="2989" spans="1:4">
      <c r="A2989" s="22">
        <f t="shared" si="46"/>
        <v>39513</v>
      </c>
      <c r="D2989" s="16">
        <v>39513</v>
      </c>
    </row>
    <row r="2990" spans="1:4">
      <c r="A2990" s="22">
        <f t="shared" si="46"/>
        <v>39514</v>
      </c>
      <c r="D2990" s="16">
        <v>39514</v>
      </c>
    </row>
    <row r="2991" spans="1:4">
      <c r="A2991" s="22">
        <f t="shared" si="46"/>
        <v>39515</v>
      </c>
      <c r="D2991" s="16">
        <v>39515</v>
      </c>
    </row>
    <row r="2992" spans="1:4">
      <c r="A2992" s="22">
        <f t="shared" si="46"/>
        <v>39516</v>
      </c>
      <c r="D2992" s="16">
        <v>39516</v>
      </c>
    </row>
    <row r="2993" spans="1:4">
      <c r="A2993" s="22">
        <f t="shared" si="46"/>
        <v>39517</v>
      </c>
      <c r="D2993" s="16">
        <v>39517</v>
      </c>
    </row>
    <row r="2994" spans="1:4">
      <c r="A2994" s="22">
        <f t="shared" si="46"/>
        <v>39518</v>
      </c>
      <c r="D2994" s="16">
        <v>39518</v>
      </c>
    </row>
    <row r="2995" spans="1:4">
      <c r="A2995" s="22">
        <f t="shared" si="46"/>
        <v>39519</v>
      </c>
      <c r="D2995" s="16">
        <v>39519</v>
      </c>
    </row>
    <row r="2996" spans="1:4">
      <c r="A2996" s="22">
        <f t="shared" si="46"/>
        <v>39520</v>
      </c>
      <c r="D2996" s="16">
        <v>39520</v>
      </c>
    </row>
    <row r="2997" spans="1:4">
      <c r="A2997" s="22">
        <f t="shared" si="46"/>
        <v>39521</v>
      </c>
      <c r="D2997" s="16">
        <v>39521</v>
      </c>
    </row>
    <row r="2998" spans="1:4">
      <c r="A2998" s="22">
        <f t="shared" si="46"/>
        <v>39522</v>
      </c>
      <c r="D2998" s="16">
        <v>39522</v>
      </c>
    </row>
    <row r="2999" spans="1:4">
      <c r="A2999" s="22">
        <f t="shared" si="46"/>
        <v>39523</v>
      </c>
      <c r="D2999" s="16">
        <v>39523</v>
      </c>
    </row>
    <row r="3000" spans="1:4">
      <c r="A3000" s="22">
        <f t="shared" si="46"/>
        <v>39524</v>
      </c>
      <c r="D3000" s="16">
        <v>39524</v>
      </c>
    </row>
    <row r="3001" spans="1:4">
      <c r="A3001" s="22">
        <f t="shared" si="46"/>
        <v>39525</v>
      </c>
      <c r="D3001" s="16">
        <v>39525</v>
      </c>
    </row>
    <row r="3002" spans="1:4">
      <c r="A3002" s="22">
        <f t="shared" si="46"/>
        <v>39526</v>
      </c>
      <c r="D3002" s="16">
        <v>39526</v>
      </c>
    </row>
    <row r="3003" spans="1:4">
      <c r="A3003" s="22">
        <f t="shared" si="46"/>
        <v>39527</v>
      </c>
      <c r="D3003" s="16">
        <v>39527</v>
      </c>
    </row>
    <row r="3004" spans="1:4">
      <c r="A3004" s="22">
        <f t="shared" si="46"/>
        <v>39528</v>
      </c>
      <c r="D3004" s="16">
        <v>39528</v>
      </c>
    </row>
    <row r="3005" spans="1:4">
      <c r="A3005" s="22">
        <f t="shared" si="46"/>
        <v>39529</v>
      </c>
      <c r="D3005" s="16">
        <v>39529</v>
      </c>
    </row>
    <row r="3006" spans="1:4">
      <c r="A3006" s="22">
        <f t="shared" si="46"/>
        <v>39530</v>
      </c>
      <c r="D3006" s="16">
        <v>39530</v>
      </c>
    </row>
    <row r="3007" spans="1:4">
      <c r="A3007" s="22">
        <f t="shared" si="46"/>
        <v>39531</v>
      </c>
      <c r="D3007" s="16">
        <v>39531</v>
      </c>
    </row>
    <row r="3008" spans="1:4">
      <c r="A3008" s="22">
        <f t="shared" si="46"/>
        <v>39532</v>
      </c>
      <c r="D3008" s="16">
        <v>39532</v>
      </c>
    </row>
    <row r="3009" spans="1:4">
      <c r="A3009" s="22">
        <f t="shared" si="46"/>
        <v>39533</v>
      </c>
      <c r="D3009" s="16">
        <v>39533</v>
      </c>
    </row>
    <row r="3010" spans="1:4">
      <c r="A3010" s="22">
        <f t="shared" ref="A3010:A3073" si="47">D3010</f>
        <v>39534</v>
      </c>
      <c r="D3010" s="16">
        <v>39534</v>
      </c>
    </row>
    <row r="3011" spans="1:4">
      <c r="A3011" s="22">
        <f t="shared" si="47"/>
        <v>39535</v>
      </c>
      <c r="D3011" s="16">
        <v>39535</v>
      </c>
    </row>
    <row r="3012" spans="1:4">
      <c r="A3012" s="22">
        <f t="shared" si="47"/>
        <v>39536</v>
      </c>
      <c r="D3012" s="16">
        <v>39536</v>
      </c>
    </row>
    <row r="3013" spans="1:4">
      <c r="A3013" s="22">
        <f t="shared" si="47"/>
        <v>39537</v>
      </c>
      <c r="D3013" s="16">
        <v>39537</v>
      </c>
    </row>
    <row r="3014" spans="1:4">
      <c r="A3014" s="22">
        <f t="shared" si="47"/>
        <v>39538</v>
      </c>
      <c r="D3014" s="16">
        <v>39538</v>
      </c>
    </row>
    <row r="3015" spans="1:4">
      <c r="A3015" s="22">
        <f t="shared" si="47"/>
        <v>39539</v>
      </c>
      <c r="D3015" s="16">
        <v>39539</v>
      </c>
    </row>
    <row r="3016" spans="1:4">
      <c r="A3016" s="22">
        <f t="shared" si="47"/>
        <v>39540</v>
      </c>
      <c r="D3016" s="16">
        <v>39540</v>
      </c>
    </row>
    <row r="3017" spans="1:4">
      <c r="A3017" s="22">
        <f t="shared" si="47"/>
        <v>39541</v>
      </c>
      <c r="D3017" s="16">
        <v>39541</v>
      </c>
    </row>
    <row r="3018" spans="1:4">
      <c r="A3018" s="22">
        <f t="shared" si="47"/>
        <v>39542</v>
      </c>
      <c r="D3018" s="16">
        <v>39542</v>
      </c>
    </row>
    <row r="3019" spans="1:4">
      <c r="A3019" s="22">
        <f t="shared" si="47"/>
        <v>39543</v>
      </c>
      <c r="D3019" s="16">
        <v>39543</v>
      </c>
    </row>
    <row r="3020" spans="1:4">
      <c r="A3020" s="22">
        <f t="shared" si="47"/>
        <v>39544</v>
      </c>
      <c r="D3020" s="16">
        <v>39544</v>
      </c>
    </row>
    <row r="3021" spans="1:4">
      <c r="A3021" s="22">
        <f t="shared" si="47"/>
        <v>39545</v>
      </c>
      <c r="D3021" s="16">
        <v>39545</v>
      </c>
    </row>
    <row r="3022" spans="1:4">
      <c r="A3022" s="22">
        <f t="shared" si="47"/>
        <v>39546</v>
      </c>
      <c r="D3022" s="16">
        <v>39546</v>
      </c>
    </row>
    <row r="3023" spans="1:4">
      <c r="A3023" s="22">
        <f t="shared" si="47"/>
        <v>39547</v>
      </c>
      <c r="D3023" s="16">
        <v>39547</v>
      </c>
    </row>
    <row r="3024" spans="1:4">
      <c r="A3024" s="22">
        <f t="shared" si="47"/>
        <v>39548</v>
      </c>
      <c r="D3024" s="16">
        <v>39548</v>
      </c>
    </row>
    <row r="3025" spans="1:4">
      <c r="A3025" s="22">
        <f t="shared" si="47"/>
        <v>39549</v>
      </c>
      <c r="D3025" s="16">
        <v>39549</v>
      </c>
    </row>
    <row r="3026" spans="1:4">
      <c r="A3026" s="22">
        <f t="shared" si="47"/>
        <v>39550</v>
      </c>
      <c r="D3026" s="16">
        <v>39550</v>
      </c>
    </row>
    <row r="3027" spans="1:4">
      <c r="A3027" s="22">
        <f t="shared" si="47"/>
        <v>39551</v>
      </c>
      <c r="D3027" s="16">
        <v>39551</v>
      </c>
    </row>
    <row r="3028" spans="1:4">
      <c r="A3028" s="22">
        <f t="shared" si="47"/>
        <v>39552</v>
      </c>
      <c r="D3028" s="16">
        <v>39552</v>
      </c>
    </row>
    <row r="3029" spans="1:4">
      <c r="A3029" s="22">
        <f t="shared" si="47"/>
        <v>39553</v>
      </c>
      <c r="D3029" s="16">
        <v>39553</v>
      </c>
    </row>
    <row r="3030" spans="1:4">
      <c r="A3030" s="22">
        <f t="shared" si="47"/>
        <v>39554</v>
      </c>
      <c r="D3030" s="16">
        <v>39554</v>
      </c>
    </row>
    <row r="3031" spans="1:4">
      <c r="A3031" s="22">
        <f t="shared" si="47"/>
        <v>39555</v>
      </c>
      <c r="D3031" s="16">
        <v>39555</v>
      </c>
    </row>
    <row r="3032" spans="1:4">
      <c r="A3032" s="22">
        <f t="shared" si="47"/>
        <v>39556</v>
      </c>
      <c r="D3032" s="16">
        <v>39556</v>
      </c>
    </row>
    <row r="3033" spans="1:4">
      <c r="A3033" s="22">
        <f t="shared" si="47"/>
        <v>39557</v>
      </c>
      <c r="D3033" s="16">
        <v>39557</v>
      </c>
    </row>
    <row r="3034" spans="1:4">
      <c r="A3034" s="22">
        <f t="shared" si="47"/>
        <v>39558</v>
      </c>
      <c r="D3034" s="16">
        <v>39558</v>
      </c>
    </row>
    <row r="3035" spans="1:4">
      <c r="A3035" s="22">
        <f t="shared" si="47"/>
        <v>39559</v>
      </c>
      <c r="D3035" s="16">
        <v>39559</v>
      </c>
    </row>
    <row r="3036" spans="1:4">
      <c r="A3036" s="22">
        <f t="shared" si="47"/>
        <v>39560</v>
      </c>
      <c r="D3036" s="16">
        <v>39560</v>
      </c>
    </row>
    <row r="3037" spans="1:4">
      <c r="A3037" s="22">
        <f t="shared" si="47"/>
        <v>39561</v>
      </c>
      <c r="D3037" s="16">
        <v>39561</v>
      </c>
    </row>
    <row r="3038" spans="1:4">
      <c r="A3038" s="22">
        <f t="shared" si="47"/>
        <v>39562</v>
      </c>
      <c r="D3038" s="16">
        <v>39562</v>
      </c>
    </row>
    <row r="3039" spans="1:4">
      <c r="A3039" s="22">
        <f t="shared" si="47"/>
        <v>39563</v>
      </c>
      <c r="D3039" s="16">
        <v>39563</v>
      </c>
    </row>
    <row r="3040" spans="1:4">
      <c r="A3040" s="22">
        <f t="shared" si="47"/>
        <v>39564</v>
      </c>
      <c r="D3040" s="16">
        <v>39564</v>
      </c>
    </row>
    <row r="3041" spans="1:4">
      <c r="A3041" s="22">
        <f t="shared" si="47"/>
        <v>39565</v>
      </c>
      <c r="D3041" s="16">
        <v>39565</v>
      </c>
    </row>
    <row r="3042" spans="1:4">
      <c r="A3042" s="22">
        <f t="shared" si="47"/>
        <v>39566</v>
      </c>
      <c r="D3042" s="16">
        <v>39566</v>
      </c>
    </row>
    <row r="3043" spans="1:4">
      <c r="A3043" s="22">
        <f t="shared" si="47"/>
        <v>39567</v>
      </c>
      <c r="D3043" s="16">
        <v>39567</v>
      </c>
    </row>
    <row r="3044" spans="1:4">
      <c r="A3044" s="22">
        <f t="shared" si="47"/>
        <v>39568</v>
      </c>
      <c r="D3044" s="16">
        <v>39568</v>
      </c>
    </row>
    <row r="3045" spans="1:4">
      <c r="A3045" s="22">
        <f t="shared" si="47"/>
        <v>39569</v>
      </c>
      <c r="D3045" s="16">
        <v>39569</v>
      </c>
    </row>
    <row r="3046" spans="1:4">
      <c r="A3046" s="22">
        <f t="shared" si="47"/>
        <v>39570</v>
      </c>
      <c r="D3046" s="16">
        <v>39570</v>
      </c>
    </row>
    <row r="3047" spans="1:4">
      <c r="A3047" s="22">
        <f t="shared" si="47"/>
        <v>39571</v>
      </c>
      <c r="D3047" s="16">
        <v>39571</v>
      </c>
    </row>
    <row r="3048" spans="1:4">
      <c r="A3048" s="22">
        <f t="shared" si="47"/>
        <v>39572</v>
      </c>
      <c r="D3048" s="16">
        <v>39572</v>
      </c>
    </row>
    <row r="3049" spans="1:4">
      <c r="A3049" s="22">
        <f t="shared" si="47"/>
        <v>39573</v>
      </c>
      <c r="D3049" s="16">
        <v>39573</v>
      </c>
    </row>
    <row r="3050" spans="1:4">
      <c r="A3050" s="22">
        <f t="shared" si="47"/>
        <v>39574</v>
      </c>
      <c r="D3050" s="16">
        <v>39574</v>
      </c>
    </row>
    <row r="3051" spans="1:4">
      <c r="A3051" s="22">
        <f t="shared" si="47"/>
        <v>39575</v>
      </c>
      <c r="D3051" s="16">
        <v>39575</v>
      </c>
    </row>
    <row r="3052" spans="1:4">
      <c r="A3052" s="22">
        <f t="shared" si="47"/>
        <v>39576</v>
      </c>
      <c r="D3052" s="16">
        <v>39576</v>
      </c>
    </row>
    <row r="3053" spans="1:4">
      <c r="A3053" s="22">
        <f t="shared" si="47"/>
        <v>39577</v>
      </c>
      <c r="D3053" s="16">
        <v>39577</v>
      </c>
    </row>
    <row r="3054" spans="1:4">
      <c r="A3054" s="22">
        <f t="shared" si="47"/>
        <v>39578</v>
      </c>
      <c r="D3054" s="16">
        <v>39578</v>
      </c>
    </row>
    <row r="3055" spans="1:4">
      <c r="A3055" s="22">
        <f t="shared" si="47"/>
        <v>39579</v>
      </c>
      <c r="D3055" s="16">
        <v>39579</v>
      </c>
    </row>
    <row r="3056" spans="1:4">
      <c r="A3056" s="22">
        <f t="shared" si="47"/>
        <v>39580</v>
      </c>
      <c r="D3056" s="16">
        <v>39580</v>
      </c>
    </row>
    <row r="3057" spans="1:4">
      <c r="A3057" s="22">
        <f t="shared" si="47"/>
        <v>39581</v>
      </c>
      <c r="D3057" s="16">
        <v>39581</v>
      </c>
    </row>
    <row r="3058" spans="1:4">
      <c r="A3058" s="22">
        <f t="shared" si="47"/>
        <v>39582</v>
      </c>
      <c r="D3058" s="16">
        <v>39582</v>
      </c>
    </row>
    <row r="3059" spans="1:4">
      <c r="A3059" s="22">
        <f t="shared" si="47"/>
        <v>39583</v>
      </c>
      <c r="D3059" s="16">
        <v>39583</v>
      </c>
    </row>
    <row r="3060" spans="1:4">
      <c r="A3060" s="22">
        <f t="shared" si="47"/>
        <v>39584</v>
      </c>
      <c r="D3060" s="16">
        <v>39584</v>
      </c>
    </row>
    <row r="3061" spans="1:4">
      <c r="A3061" s="22">
        <f t="shared" si="47"/>
        <v>39585</v>
      </c>
      <c r="D3061" s="16">
        <v>39585</v>
      </c>
    </row>
    <row r="3062" spans="1:4">
      <c r="A3062" s="22">
        <f t="shared" si="47"/>
        <v>39586</v>
      </c>
      <c r="D3062" s="16">
        <v>39586</v>
      </c>
    </row>
    <row r="3063" spans="1:4">
      <c r="A3063" s="22">
        <f t="shared" si="47"/>
        <v>39587</v>
      </c>
      <c r="D3063" s="16">
        <v>39587</v>
      </c>
    </row>
    <row r="3064" spans="1:4">
      <c r="A3064" s="22">
        <f t="shared" si="47"/>
        <v>39588</v>
      </c>
      <c r="D3064" s="16">
        <v>39588</v>
      </c>
    </row>
    <row r="3065" spans="1:4">
      <c r="A3065" s="22">
        <f t="shared" si="47"/>
        <v>39589</v>
      </c>
      <c r="D3065" s="16">
        <v>39589</v>
      </c>
    </row>
    <row r="3066" spans="1:4">
      <c r="A3066" s="22">
        <f t="shared" si="47"/>
        <v>39590</v>
      </c>
      <c r="D3066" s="16">
        <v>39590</v>
      </c>
    </row>
    <row r="3067" spans="1:4">
      <c r="A3067" s="22">
        <f t="shared" si="47"/>
        <v>39591</v>
      </c>
      <c r="D3067" s="16">
        <v>39591</v>
      </c>
    </row>
    <row r="3068" spans="1:4">
      <c r="A3068" s="22">
        <f t="shared" si="47"/>
        <v>39592</v>
      </c>
      <c r="D3068" s="16">
        <v>39592</v>
      </c>
    </row>
    <row r="3069" spans="1:4">
      <c r="A3069" s="22">
        <f t="shared" si="47"/>
        <v>39593</v>
      </c>
      <c r="D3069" s="16">
        <v>39593</v>
      </c>
    </row>
    <row r="3070" spans="1:4">
      <c r="A3070" s="22">
        <f t="shared" si="47"/>
        <v>39594</v>
      </c>
      <c r="D3070" s="16">
        <v>39594</v>
      </c>
    </row>
    <row r="3071" spans="1:4">
      <c r="A3071" s="22">
        <f t="shared" si="47"/>
        <v>39595</v>
      </c>
      <c r="D3071" s="16">
        <v>39595</v>
      </c>
    </row>
    <row r="3072" spans="1:4">
      <c r="A3072" s="22">
        <f t="shared" si="47"/>
        <v>39596</v>
      </c>
      <c r="D3072" s="16">
        <v>39596</v>
      </c>
    </row>
    <row r="3073" spans="1:4">
      <c r="A3073" s="22">
        <f t="shared" si="47"/>
        <v>39597</v>
      </c>
      <c r="D3073" s="16">
        <v>39597</v>
      </c>
    </row>
    <row r="3074" spans="1:4">
      <c r="A3074" s="22">
        <f t="shared" ref="A3074:A3137" si="48">D3074</f>
        <v>39598</v>
      </c>
      <c r="D3074" s="16">
        <v>39598</v>
      </c>
    </row>
    <row r="3075" spans="1:4">
      <c r="A3075" s="22">
        <f t="shared" si="48"/>
        <v>39599</v>
      </c>
      <c r="D3075" s="16">
        <v>39599</v>
      </c>
    </row>
    <row r="3076" spans="1:4">
      <c r="A3076" s="22">
        <f t="shared" si="48"/>
        <v>39600</v>
      </c>
      <c r="D3076" s="16">
        <v>39600</v>
      </c>
    </row>
    <row r="3077" spans="1:4">
      <c r="A3077" s="22">
        <f t="shared" si="48"/>
        <v>39601</v>
      </c>
      <c r="D3077" s="16">
        <v>39601</v>
      </c>
    </row>
    <row r="3078" spans="1:4">
      <c r="A3078" s="22">
        <f t="shared" si="48"/>
        <v>39602</v>
      </c>
      <c r="D3078" s="16">
        <v>39602</v>
      </c>
    </row>
    <row r="3079" spans="1:4">
      <c r="A3079" s="22">
        <f t="shared" si="48"/>
        <v>39603</v>
      </c>
      <c r="D3079" s="16">
        <v>39603</v>
      </c>
    </row>
    <row r="3080" spans="1:4">
      <c r="A3080" s="22">
        <f t="shared" si="48"/>
        <v>39604</v>
      </c>
      <c r="D3080" s="16">
        <v>39604</v>
      </c>
    </row>
    <row r="3081" spans="1:4">
      <c r="A3081" s="22">
        <f t="shared" si="48"/>
        <v>39605</v>
      </c>
      <c r="D3081" s="16">
        <v>39605</v>
      </c>
    </row>
    <row r="3082" spans="1:4">
      <c r="A3082" s="22">
        <f t="shared" si="48"/>
        <v>39606</v>
      </c>
      <c r="D3082" s="16">
        <v>39606</v>
      </c>
    </row>
    <row r="3083" spans="1:4">
      <c r="A3083" s="22">
        <f t="shared" si="48"/>
        <v>39607</v>
      </c>
      <c r="D3083" s="16">
        <v>39607</v>
      </c>
    </row>
    <row r="3084" spans="1:4">
      <c r="A3084" s="22">
        <f t="shared" si="48"/>
        <v>39608</v>
      </c>
      <c r="D3084" s="16">
        <v>39608</v>
      </c>
    </row>
    <row r="3085" spans="1:4">
      <c r="A3085" s="22">
        <f t="shared" si="48"/>
        <v>39609</v>
      </c>
      <c r="D3085" s="16">
        <v>39609</v>
      </c>
    </row>
    <row r="3086" spans="1:4">
      <c r="A3086" s="22">
        <f t="shared" si="48"/>
        <v>39610</v>
      </c>
      <c r="D3086" s="16">
        <v>39610</v>
      </c>
    </row>
    <row r="3087" spans="1:4">
      <c r="A3087" s="22">
        <f t="shared" si="48"/>
        <v>39611</v>
      </c>
      <c r="D3087" s="16">
        <v>39611</v>
      </c>
    </row>
    <row r="3088" spans="1:4">
      <c r="A3088" s="22">
        <f t="shared" si="48"/>
        <v>39612</v>
      </c>
      <c r="D3088" s="16">
        <v>39612</v>
      </c>
    </row>
    <row r="3089" spans="1:4">
      <c r="A3089" s="22">
        <f t="shared" si="48"/>
        <v>39613</v>
      </c>
      <c r="D3089" s="16">
        <v>39613</v>
      </c>
    </row>
    <row r="3090" spans="1:4">
      <c r="A3090" s="22">
        <f t="shared" si="48"/>
        <v>39614</v>
      </c>
      <c r="D3090" s="16">
        <v>39614</v>
      </c>
    </row>
    <row r="3091" spans="1:4">
      <c r="A3091" s="22">
        <f t="shared" si="48"/>
        <v>39615</v>
      </c>
      <c r="D3091" s="16">
        <v>39615</v>
      </c>
    </row>
    <row r="3092" spans="1:4">
      <c r="A3092" s="22">
        <f t="shared" si="48"/>
        <v>39616</v>
      </c>
      <c r="D3092" s="16">
        <v>39616</v>
      </c>
    </row>
    <row r="3093" spans="1:4">
      <c r="A3093" s="22">
        <f t="shared" si="48"/>
        <v>39617</v>
      </c>
      <c r="D3093" s="16">
        <v>39617</v>
      </c>
    </row>
    <row r="3094" spans="1:4">
      <c r="A3094" s="22">
        <f t="shared" si="48"/>
        <v>39618</v>
      </c>
      <c r="D3094" s="16">
        <v>39618</v>
      </c>
    </row>
    <row r="3095" spans="1:4">
      <c r="A3095" s="22">
        <f t="shared" si="48"/>
        <v>39619</v>
      </c>
      <c r="D3095" s="16">
        <v>39619</v>
      </c>
    </row>
    <row r="3096" spans="1:4">
      <c r="A3096" s="22">
        <f t="shared" si="48"/>
        <v>39620</v>
      </c>
      <c r="D3096" s="16">
        <v>39620</v>
      </c>
    </row>
    <row r="3097" spans="1:4">
      <c r="A3097" s="22">
        <f t="shared" si="48"/>
        <v>39621</v>
      </c>
      <c r="D3097" s="16">
        <v>39621</v>
      </c>
    </row>
    <row r="3098" spans="1:4">
      <c r="A3098" s="22">
        <f t="shared" si="48"/>
        <v>39622</v>
      </c>
      <c r="D3098" s="16">
        <v>39622</v>
      </c>
    </row>
    <row r="3099" spans="1:4">
      <c r="A3099" s="22">
        <f t="shared" si="48"/>
        <v>39623</v>
      </c>
      <c r="D3099" s="16">
        <v>39623</v>
      </c>
    </row>
    <row r="3100" spans="1:4">
      <c r="A3100" s="22">
        <f t="shared" si="48"/>
        <v>39624</v>
      </c>
      <c r="D3100" s="16">
        <v>39624</v>
      </c>
    </row>
    <row r="3101" spans="1:4">
      <c r="A3101" s="22">
        <f t="shared" si="48"/>
        <v>39625</v>
      </c>
      <c r="D3101" s="16">
        <v>39625</v>
      </c>
    </row>
    <row r="3102" spans="1:4">
      <c r="A3102" s="22">
        <f t="shared" si="48"/>
        <v>39626</v>
      </c>
      <c r="D3102" s="16">
        <v>39626</v>
      </c>
    </row>
    <row r="3103" spans="1:4">
      <c r="A3103" s="22">
        <f t="shared" si="48"/>
        <v>39627</v>
      </c>
      <c r="D3103" s="16">
        <v>39627</v>
      </c>
    </row>
    <row r="3104" spans="1:4">
      <c r="A3104" s="22">
        <f t="shared" si="48"/>
        <v>39628</v>
      </c>
      <c r="D3104" s="16">
        <v>39628</v>
      </c>
    </row>
    <row r="3105" spans="1:4">
      <c r="A3105" s="22">
        <f t="shared" si="48"/>
        <v>39629</v>
      </c>
      <c r="D3105" s="16">
        <v>39629</v>
      </c>
    </row>
    <row r="3106" spans="1:4">
      <c r="A3106" s="22">
        <f t="shared" si="48"/>
        <v>39630</v>
      </c>
      <c r="D3106" s="16">
        <v>39630</v>
      </c>
    </row>
    <row r="3107" spans="1:4">
      <c r="A3107" s="22">
        <f t="shared" si="48"/>
        <v>39631</v>
      </c>
      <c r="D3107" s="16">
        <v>39631</v>
      </c>
    </row>
    <row r="3108" spans="1:4">
      <c r="A3108" s="22">
        <f t="shared" si="48"/>
        <v>39632</v>
      </c>
      <c r="D3108" s="16">
        <v>39632</v>
      </c>
    </row>
    <row r="3109" spans="1:4">
      <c r="A3109" s="22">
        <f t="shared" si="48"/>
        <v>39633</v>
      </c>
      <c r="D3109" s="16">
        <v>39633</v>
      </c>
    </row>
    <row r="3110" spans="1:4">
      <c r="A3110" s="22">
        <f t="shared" si="48"/>
        <v>39634</v>
      </c>
      <c r="D3110" s="16">
        <v>39634</v>
      </c>
    </row>
    <row r="3111" spans="1:4">
      <c r="A3111" s="22">
        <f t="shared" si="48"/>
        <v>39635</v>
      </c>
      <c r="D3111" s="16">
        <v>39635</v>
      </c>
    </row>
    <row r="3112" spans="1:4">
      <c r="A3112" s="22">
        <f t="shared" si="48"/>
        <v>39636</v>
      </c>
      <c r="D3112" s="16">
        <v>39636</v>
      </c>
    </row>
    <row r="3113" spans="1:4">
      <c r="A3113" s="22">
        <f t="shared" si="48"/>
        <v>39637</v>
      </c>
      <c r="D3113" s="16">
        <v>39637</v>
      </c>
    </row>
    <row r="3114" spans="1:4">
      <c r="A3114" s="22">
        <f t="shared" si="48"/>
        <v>39638</v>
      </c>
      <c r="D3114" s="16">
        <v>39638</v>
      </c>
    </row>
    <row r="3115" spans="1:4">
      <c r="A3115" s="22">
        <f t="shared" si="48"/>
        <v>39639</v>
      </c>
      <c r="D3115" s="16">
        <v>39639</v>
      </c>
    </row>
    <row r="3116" spans="1:4">
      <c r="A3116" s="22">
        <f t="shared" si="48"/>
        <v>39640</v>
      </c>
      <c r="D3116" s="16">
        <v>39640</v>
      </c>
    </row>
    <row r="3117" spans="1:4">
      <c r="A3117" s="22">
        <f t="shared" si="48"/>
        <v>39641</v>
      </c>
      <c r="D3117" s="16">
        <v>39641</v>
      </c>
    </row>
    <row r="3118" spans="1:4">
      <c r="A3118" s="22">
        <f t="shared" si="48"/>
        <v>39642</v>
      </c>
      <c r="D3118" s="16">
        <v>39642</v>
      </c>
    </row>
    <row r="3119" spans="1:4">
      <c r="A3119" s="22">
        <f t="shared" si="48"/>
        <v>39643</v>
      </c>
      <c r="D3119" s="16">
        <v>39643</v>
      </c>
    </row>
    <row r="3120" spans="1:4">
      <c r="A3120" s="22">
        <f t="shared" si="48"/>
        <v>39644</v>
      </c>
      <c r="D3120" s="16">
        <v>39644</v>
      </c>
    </row>
    <row r="3121" spans="1:4">
      <c r="A3121" s="22">
        <f t="shared" si="48"/>
        <v>39645</v>
      </c>
      <c r="D3121" s="16">
        <v>39645</v>
      </c>
    </row>
    <row r="3122" spans="1:4">
      <c r="A3122" s="22">
        <f t="shared" si="48"/>
        <v>39646</v>
      </c>
      <c r="D3122" s="16">
        <v>39646</v>
      </c>
    </row>
    <row r="3123" spans="1:4">
      <c r="A3123" s="22">
        <f t="shared" si="48"/>
        <v>39647</v>
      </c>
      <c r="D3123" s="16">
        <v>39647</v>
      </c>
    </row>
    <row r="3124" spans="1:4">
      <c r="A3124" s="22">
        <f t="shared" si="48"/>
        <v>39648</v>
      </c>
      <c r="D3124" s="16">
        <v>39648</v>
      </c>
    </row>
    <row r="3125" spans="1:4">
      <c r="A3125" s="22">
        <f t="shared" si="48"/>
        <v>39649</v>
      </c>
      <c r="D3125" s="16">
        <v>39649</v>
      </c>
    </row>
    <row r="3126" spans="1:4">
      <c r="A3126" s="22">
        <f t="shared" si="48"/>
        <v>39650</v>
      </c>
      <c r="D3126" s="16">
        <v>39650</v>
      </c>
    </row>
    <row r="3127" spans="1:4">
      <c r="A3127" s="22">
        <f t="shared" si="48"/>
        <v>39651</v>
      </c>
      <c r="D3127" s="16">
        <v>39651</v>
      </c>
    </row>
    <row r="3128" spans="1:4">
      <c r="A3128" s="22">
        <f t="shared" si="48"/>
        <v>39652</v>
      </c>
      <c r="D3128" s="16">
        <v>39652</v>
      </c>
    </row>
    <row r="3129" spans="1:4">
      <c r="A3129" s="22">
        <f t="shared" si="48"/>
        <v>39653</v>
      </c>
      <c r="D3129" s="16">
        <v>39653</v>
      </c>
    </row>
    <row r="3130" spans="1:4">
      <c r="A3130" s="22">
        <f t="shared" si="48"/>
        <v>39654</v>
      </c>
      <c r="D3130" s="16">
        <v>39654</v>
      </c>
    </row>
    <row r="3131" spans="1:4">
      <c r="A3131" s="22">
        <f t="shared" si="48"/>
        <v>39655</v>
      </c>
      <c r="D3131" s="16">
        <v>39655</v>
      </c>
    </row>
    <row r="3132" spans="1:4">
      <c r="A3132" s="22">
        <f t="shared" si="48"/>
        <v>39656</v>
      </c>
      <c r="D3132" s="16">
        <v>39656</v>
      </c>
    </row>
    <row r="3133" spans="1:4">
      <c r="A3133" s="22">
        <f t="shared" si="48"/>
        <v>39657</v>
      </c>
      <c r="D3133" s="16">
        <v>39657</v>
      </c>
    </row>
    <row r="3134" spans="1:4">
      <c r="A3134" s="22">
        <f t="shared" si="48"/>
        <v>39658</v>
      </c>
      <c r="D3134" s="16">
        <v>39658</v>
      </c>
    </row>
    <row r="3135" spans="1:4">
      <c r="A3135" s="22">
        <f t="shared" si="48"/>
        <v>39659</v>
      </c>
      <c r="D3135" s="16">
        <v>39659</v>
      </c>
    </row>
    <row r="3136" spans="1:4">
      <c r="A3136" s="22">
        <f t="shared" si="48"/>
        <v>39660</v>
      </c>
      <c r="D3136" s="16">
        <v>39660</v>
      </c>
    </row>
    <row r="3137" spans="1:4">
      <c r="A3137" s="22">
        <f t="shared" si="48"/>
        <v>39661</v>
      </c>
      <c r="D3137" s="16">
        <v>39661</v>
      </c>
    </row>
    <row r="3138" spans="1:4">
      <c r="A3138" s="22">
        <f t="shared" ref="A3138:A3201" si="49">D3138</f>
        <v>39662</v>
      </c>
      <c r="D3138" s="16">
        <v>39662</v>
      </c>
    </row>
    <row r="3139" spans="1:4">
      <c r="A3139" s="22">
        <f t="shared" si="49"/>
        <v>39663</v>
      </c>
      <c r="D3139" s="16">
        <v>39663</v>
      </c>
    </row>
    <row r="3140" spans="1:4">
      <c r="A3140" s="22">
        <f t="shared" si="49"/>
        <v>39664</v>
      </c>
      <c r="D3140" s="16">
        <v>39664</v>
      </c>
    </row>
    <row r="3141" spans="1:4">
      <c r="A3141" s="22">
        <f t="shared" si="49"/>
        <v>39665</v>
      </c>
      <c r="D3141" s="16">
        <v>39665</v>
      </c>
    </row>
    <row r="3142" spans="1:4">
      <c r="A3142" s="22">
        <f t="shared" si="49"/>
        <v>39666</v>
      </c>
      <c r="D3142" s="16">
        <v>39666</v>
      </c>
    </row>
    <row r="3143" spans="1:4">
      <c r="A3143" s="22">
        <f t="shared" si="49"/>
        <v>39667</v>
      </c>
      <c r="D3143" s="16">
        <v>39667</v>
      </c>
    </row>
    <row r="3144" spans="1:4">
      <c r="A3144" s="22">
        <f t="shared" si="49"/>
        <v>39668</v>
      </c>
      <c r="D3144" s="16">
        <v>39668</v>
      </c>
    </row>
    <row r="3145" spans="1:4">
      <c r="A3145" s="22">
        <f t="shared" si="49"/>
        <v>39669</v>
      </c>
      <c r="D3145" s="16">
        <v>39669</v>
      </c>
    </row>
    <row r="3146" spans="1:4">
      <c r="A3146" s="22">
        <f t="shared" si="49"/>
        <v>39670</v>
      </c>
      <c r="D3146" s="16">
        <v>39670</v>
      </c>
    </row>
    <row r="3147" spans="1:4">
      <c r="A3147" s="22">
        <f t="shared" si="49"/>
        <v>39671</v>
      </c>
      <c r="D3147" s="16">
        <v>39671</v>
      </c>
    </row>
    <row r="3148" spans="1:4">
      <c r="A3148" s="22">
        <f t="shared" si="49"/>
        <v>39672</v>
      </c>
      <c r="D3148" s="16">
        <v>39672</v>
      </c>
    </row>
    <row r="3149" spans="1:4">
      <c r="A3149" s="22">
        <f t="shared" si="49"/>
        <v>39673</v>
      </c>
      <c r="D3149" s="16">
        <v>39673</v>
      </c>
    </row>
    <row r="3150" spans="1:4">
      <c r="A3150" s="22">
        <f t="shared" si="49"/>
        <v>39674</v>
      </c>
      <c r="D3150" s="16">
        <v>39674</v>
      </c>
    </row>
    <row r="3151" spans="1:4">
      <c r="A3151" s="22">
        <f t="shared" si="49"/>
        <v>39675</v>
      </c>
      <c r="D3151" s="16">
        <v>39675</v>
      </c>
    </row>
    <row r="3152" spans="1:4">
      <c r="A3152" s="22">
        <f t="shared" si="49"/>
        <v>39676</v>
      </c>
      <c r="D3152" s="16">
        <v>39676</v>
      </c>
    </row>
    <row r="3153" spans="1:4">
      <c r="A3153" s="22">
        <f t="shared" si="49"/>
        <v>39677</v>
      </c>
      <c r="D3153" s="16">
        <v>39677</v>
      </c>
    </row>
    <row r="3154" spans="1:4">
      <c r="A3154" s="22">
        <f t="shared" si="49"/>
        <v>39678</v>
      </c>
      <c r="D3154" s="16">
        <v>39678</v>
      </c>
    </row>
    <row r="3155" spans="1:4">
      <c r="A3155" s="22">
        <f t="shared" si="49"/>
        <v>39679</v>
      </c>
      <c r="D3155" s="16">
        <v>39679</v>
      </c>
    </row>
    <row r="3156" spans="1:4">
      <c r="A3156" s="22">
        <f t="shared" si="49"/>
        <v>39680</v>
      </c>
      <c r="D3156" s="16">
        <v>39680</v>
      </c>
    </row>
    <row r="3157" spans="1:4">
      <c r="A3157" s="22">
        <f t="shared" si="49"/>
        <v>39681</v>
      </c>
      <c r="D3157" s="16">
        <v>39681</v>
      </c>
    </row>
    <row r="3158" spans="1:4">
      <c r="A3158" s="22">
        <f t="shared" si="49"/>
        <v>39682</v>
      </c>
      <c r="D3158" s="16">
        <v>39682</v>
      </c>
    </row>
    <row r="3159" spans="1:4">
      <c r="A3159" s="22">
        <f t="shared" si="49"/>
        <v>39683</v>
      </c>
      <c r="D3159" s="16">
        <v>39683</v>
      </c>
    </row>
    <row r="3160" spans="1:4">
      <c r="A3160" s="22">
        <f t="shared" si="49"/>
        <v>39684</v>
      </c>
      <c r="D3160" s="16">
        <v>39684</v>
      </c>
    </row>
    <row r="3161" spans="1:4">
      <c r="A3161" s="22">
        <f t="shared" si="49"/>
        <v>39685</v>
      </c>
      <c r="D3161" s="16">
        <v>39685</v>
      </c>
    </row>
    <row r="3162" spans="1:4">
      <c r="A3162" s="22">
        <f t="shared" si="49"/>
        <v>39686</v>
      </c>
      <c r="D3162" s="16">
        <v>39686</v>
      </c>
    </row>
    <row r="3163" spans="1:4">
      <c r="A3163" s="22">
        <f t="shared" si="49"/>
        <v>39687</v>
      </c>
      <c r="D3163" s="16">
        <v>39687</v>
      </c>
    </row>
    <row r="3164" spans="1:4">
      <c r="A3164" s="22">
        <f t="shared" si="49"/>
        <v>39688</v>
      </c>
      <c r="D3164" s="16">
        <v>39688</v>
      </c>
    </row>
    <row r="3165" spans="1:4">
      <c r="A3165" s="22">
        <f t="shared" si="49"/>
        <v>39689</v>
      </c>
      <c r="D3165" s="16">
        <v>39689</v>
      </c>
    </row>
    <row r="3166" spans="1:4">
      <c r="A3166" s="22">
        <f t="shared" si="49"/>
        <v>39690</v>
      </c>
      <c r="D3166" s="16">
        <v>39690</v>
      </c>
    </row>
    <row r="3167" spans="1:4">
      <c r="A3167" s="22">
        <f t="shared" si="49"/>
        <v>39691</v>
      </c>
      <c r="D3167" s="16">
        <v>39691</v>
      </c>
    </row>
    <row r="3168" spans="1:4">
      <c r="A3168" s="22">
        <f t="shared" si="49"/>
        <v>39692</v>
      </c>
      <c r="D3168" s="16">
        <v>39692</v>
      </c>
    </row>
    <row r="3169" spans="1:4">
      <c r="A3169" s="22">
        <f t="shared" si="49"/>
        <v>39693</v>
      </c>
      <c r="D3169" s="16">
        <v>39693</v>
      </c>
    </row>
    <row r="3170" spans="1:4">
      <c r="A3170" s="22">
        <f t="shared" si="49"/>
        <v>39694</v>
      </c>
      <c r="D3170" s="16">
        <v>39694</v>
      </c>
    </row>
    <row r="3171" spans="1:4">
      <c r="A3171" s="22">
        <f t="shared" si="49"/>
        <v>39695</v>
      </c>
      <c r="D3171" s="16">
        <v>39695</v>
      </c>
    </row>
    <row r="3172" spans="1:4">
      <c r="A3172" s="22">
        <f t="shared" si="49"/>
        <v>39696</v>
      </c>
      <c r="D3172" s="16">
        <v>39696</v>
      </c>
    </row>
    <row r="3173" spans="1:4">
      <c r="A3173" s="22">
        <f t="shared" si="49"/>
        <v>39697</v>
      </c>
      <c r="D3173" s="16">
        <v>39697</v>
      </c>
    </row>
    <row r="3174" spans="1:4">
      <c r="A3174" s="22">
        <f t="shared" si="49"/>
        <v>39698</v>
      </c>
      <c r="D3174" s="16">
        <v>39698</v>
      </c>
    </row>
    <row r="3175" spans="1:4">
      <c r="A3175" s="22">
        <f t="shared" si="49"/>
        <v>39699</v>
      </c>
      <c r="D3175" s="16">
        <v>39699</v>
      </c>
    </row>
    <row r="3176" spans="1:4">
      <c r="A3176" s="22">
        <f t="shared" si="49"/>
        <v>39700</v>
      </c>
      <c r="D3176" s="16">
        <v>39700</v>
      </c>
    </row>
    <row r="3177" spans="1:4">
      <c r="A3177" s="22">
        <f t="shared" si="49"/>
        <v>39701</v>
      </c>
      <c r="D3177" s="16">
        <v>39701</v>
      </c>
    </row>
    <row r="3178" spans="1:4">
      <c r="A3178" s="22">
        <f t="shared" si="49"/>
        <v>39702</v>
      </c>
      <c r="D3178" s="16">
        <v>39702</v>
      </c>
    </row>
    <row r="3179" spans="1:4">
      <c r="A3179" s="22">
        <f t="shared" si="49"/>
        <v>39703</v>
      </c>
      <c r="D3179" s="16">
        <v>39703</v>
      </c>
    </row>
    <row r="3180" spans="1:4">
      <c r="A3180" s="22">
        <f t="shared" si="49"/>
        <v>39704</v>
      </c>
      <c r="D3180" s="16">
        <v>39704</v>
      </c>
    </row>
    <row r="3181" spans="1:4">
      <c r="A3181" s="22">
        <f t="shared" si="49"/>
        <v>39705</v>
      </c>
      <c r="D3181" s="16">
        <v>39705</v>
      </c>
    </row>
    <row r="3182" spans="1:4">
      <c r="A3182" s="22">
        <f t="shared" si="49"/>
        <v>39706</v>
      </c>
      <c r="D3182" s="16">
        <v>39706</v>
      </c>
    </row>
    <row r="3183" spans="1:4">
      <c r="A3183" s="22">
        <f t="shared" si="49"/>
        <v>39707</v>
      </c>
      <c r="D3183" s="16">
        <v>39707</v>
      </c>
    </row>
    <row r="3184" spans="1:4">
      <c r="A3184" s="22">
        <f t="shared" si="49"/>
        <v>39708</v>
      </c>
      <c r="D3184" s="16">
        <v>39708</v>
      </c>
    </row>
    <row r="3185" spans="1:4">
      <c r="A3185" s="22">
        <f t="shared" si="49"/>
        <v>39709</v>
      </c>
      <c r="D3185" s="16">
        <v>39709</v>
      </c>
    </row>
    <row r="3186" spans="1:4">
      <c r="A3186" s="22">
        <f t="shared" si="49"/>
        <v>39710</v>
      </c>
      <c r="D3186" s="16">
        <v>39710</v>
      </c>
    </row>
    <row r="3187" spans="1:4">
      <c r="A3187" s="22">
        <f t="shared" si="49"/>
        <v>39711</v>
      </c>
      <c r="D3187" s="16">
        <v>39711</v>
      </c>
    </row>
    <row r="3188" spans="1:4">
      <c r="A3188" s="22">
        <f t="shared" si="49"/>
        <v>39712</v>
      </c>
      <c r="D3188" s="16">
        <v>39712</v>
      </c>
    </row>
    <row r="3189" spans="1:4">
      <c r="A3189" s="22">
        <f t="shared" si="49"/>
        <v>39713</v>
      </c>
      <c r="D3189" s="16">
        <v>39713</v>
      </c>
    </row>
    <row r="3190" spans="1:4">
      <c r="A3190" s="22">
        <f t="shared" si="49"/>
        <v>39714</v>
      </c>
      <c r="D3190" s="16">
        <v>39714</v>
      </c>
    </row>
    <row r="3191" spans="1:4">
      <c r="A3191" s="22">
        <f t="shared" si="49"/>
        <v>39715</v>
      </c>
      <c r="D3191" s="16">
        <v>39715</v>
      </c>
    </row>
    <row r="3192" spans="1:4">
      <c r="A3192" s="22">
        <f t="shared" si="49"/>
        <v>39716</v>
      </c>
      <c r="D3192" s="16">
        <v>39716</v>
      </c>
    </row>
    <row r="3193" spans="1:4">
      <c r="A3193" s="22">
        <f t="shared" si="49"/>
        <v>39717</v>
      </c>
      <c r="D3193" s="16">
        <v>39717</v>
      </c>
    </row>
    <row r="3194" spans="1:4">
      <c r="A3194" s="22">
        <f t="shared" si="49"/>
        <v>39718</v>
      </c>
      <c r="D3194" s="16">
        <v>39718</v>
      </c>
    </row>
    <row r="3195" spans="1:4">
      <c r="A3195" s="22">
        <f t="shared" si="49"/>
        <v>39719</v>
      </c>
      <c r="D3195" s="16">
        <v>39719</v>
      </c>
    </row>
    <row r="3196" spans="1:4">
      <c r="A3196" s="22">
        <f t="shared" si="49"/>
        <v>39720</v>
      </c>
      <c r="D3196" s="16">
        <v>39720</v>
      </c>
    </row>
    <row r="3197" spans="1:4">
      <c r="A3197" s="22">
        <f t="shared" si="49"/>
        <v>39721</v>
      </c>
      <c r="D3197" s="16">
        <v>39721</v>
      </c>
    </row>
    <row r="3198" spans="1:4">
      <c r="A3198" s="22">
        <f t="shared" si="49"/>
        <v>39722</v>
      </c>
      <c r="D3198" s="16">
        <v>39722</v>
      </c>
    </row>
    <row r="3199" spans="1:4">
      <c r="A3199" s="22">
        <f t="shared" si="49"/>
        <v>39723</v>
      </c>
      <c r="D3199" s="16">
        <v>39723</v>
      </c>
    </row>
    <row r="3200" spans="1:4">
      <c r="A3200" s="22">
        <f t="shared" si="49"/>
        <v>39724</v>
      </c>
      <c r="D3200" s="16">
        <v>39724</v>
      </c>
    </row>
    <row r="3201" spans="1:4">
      <c r="A3201" s="22">
        <f t="shared" si="49"/>
        <v>39725</v>
      </c>
      <c r="D3201" s="16">
        <v>39725</v>
      </c>
    </row>
    <row r="3202" spans="1:4">
      <c r="A3202" s="22">
        <f t="shared" ref="A3202:A3265" si="50">D3202</f>
        <v>39726</v>
      </c>
      <c r="D3202" s="16">
        <v>39726</v>
      </c>
    </row>
    <row r="3203" spans="1:4">
      <c r="A3203" s="22">
        <f t="shared" si="50"/>
        <v>39727</v>
      </c>
      <c r="D3203" s="16">
        <v>39727</v>
      </c>
    </row>
    <row r="3204" spans="1:4">
      <c r="A3204" s="22">
        <f t="shared" si="50"/>
        <v>39728</v>
      </c>
      <c r="D3204" s="16">
        <v>39728</v>
      </c>
    </row>
    <row r="3205" spans="1:4">
      <c r="A3205" s="22">
        <f t="shared" si="50"/>
        <v>39729</v>
      </c>
      <c r="D3205" s="16">
        <v>39729</v>
      </c>
    </row>
    <row r="3206" spans="1:4">
      <c r="A3206" s="22">
        <f t="shared" si="50"/>
        <v>39730</v>
      </c>
      <c r="D3206" s="16">
        <v>39730</v>
      </c>
    </row>
    <row r="3207" spans="1:4">
      <c r="A3207" s="22">
        <f t="shared" si="50"/>
        <v>39731</v>
      </c>
      <c r="D3207" s="16">
        <v>39731</v>
      </c>
    </row>
    <row r="3208" spans="1:4">
      <c r="A3208" s="22">
        <f t="shared" si="50"/>
        <v>39732</v>
      </c>
      <c r="D3208" s="16">
        <v>39732</v>
      </c>
    </row>
    <row r="3209" spans="1:4">
      <c r="A3209" s="22">
        <f t="shared" si="50"/>
        <v>39733</v>
      </c>
      <c r="D3209" s="16">
        <v>39733</v>
      </c>
    </row>
    <row r="3210" spans="1:4">
      <c r="A3210" s="22">
        <f t="shared" si="50"/>
        <v>39734</v>
      </c>
      <c r="D3210" s="16">
        <v>39734</v>
      </c>
    </row>
    <row r="3211" spans="1:4">
      <c r="A3211" s="22">
        <f t="shared" si="50"/>
        <v>39735</v>
      </c>
      <c r="D3211" s="16">
        <v>39735</v>
      </c>
    </row>
    <row r="3212" spans="1:4">
      <c r="A3212" s="22">
        <f t="shared" si="50"/>
        <v>39736</v>
      </c>
      <c r="D3212" s="16">
        <v>39736</v>
      </c>
    </row>
    <row r="3213" spans="1:4">
      <c r="A3213" s="22">
        <f t="shared" si="50"/>
        <v>39737</v>
      </c>
      <c r="D3213" s="16">
        <v>39737</v>
      </c>
    </row>
    <row r="3214" spans="1:4">
      <c r="A3214" s="22">
        <f t="shared" si="50"/>
        <v>39738</v>
      </c>
      <c r="D3214" s="16">
        <v>39738</v>
      </c>
    </row>
    <row r="3215" spans="1:4">
      <c r="A3215" s="22">
        <f t="shared" si="50"/>
        <v>39739</v>
      </c>
      <c r="D3215" s="16">
        <v>39739</v>
      </c>
    </row>
    <row r="3216" spans="1:4">
      <c r="A3216" s="22">
        <f t="shared" si="50"/>
        <v>39740</v>
      </c>
      <c r="D3216" s="16">
        <v>39740</v>
      </c>
    </row>
    <row r="3217" spans="1:4">
      <c r="A3217" s="22">
        <f t="shared" si="50"/>
        <v>39741</v>
      </c>
      <c r="D3217" s="16">
        <v>39741</v>
      </c>
    </row>
    <row r="3218" spans="1:4">
      <c r="A3218" s="22">
        <f t="shared" si="50"/>
        <v>39742</v>
      </c>
      <c r="D3218" s="16">
        <v>39742</v>
      </c>
    </row>
    <row r="3219" spans="1:4">
      <c r="A3219" s="22">
        <f t="shared" si="50"/>
        <v>39743</v>
      </c>
      <c r="D3219" s="16">
        <v>39743</v>
      </c>
    </row>
    <row r="3220" spans="1:4">
      <c r="A3220" s="22">
        <f t="shared" si="50"/>
        <v>39744</v>
      </c>
      <c r="D3220" s="16">
        <v>39744</v>
      </c>
    </row>
    <row r="3221" spans="1:4">
      <c r="A3221" s="22">
        <f t="shared" si="50"/>
        <v>39745</v>
      </c>
      <c r="D3221" s="16">
        <v>39745</v>
      </c>
    </row>
    <row r="3222" spans="1:4">
      <c r="A3222" s="22">
        <f t="shared" si="50"/>
        <v>39746</v>
      </c>
      <c r="D3222" s="16">
        <v>39746</v>
      </c>
    </row>
    <row r="3223" spans="1:4">
      <c r="A3223" s="22">
        <f t="shared" si="50"/>
        <v>39747</v>
      </c>
      <c r="D3223" s="16">
        <v>39747</v>
      </c>
    </row>
    <row r="3224" spans="1:4">
      <c r="A3224" s="22">
        <f t="shared" si="50"/>
        <v>39748</v>
      </c>
      <c r="D3224" s="16">
        <v>39748</v>
      </c>
    </row>
    <row r="3225" spans="1:4">
      <c r="A3225" s="22">
        <f t="shared" si="50"/>
        <v>39749</v>
      </c>
      <c r="D3225" s="16">
        <v>39749</v>
      </c>
    </row>
    <row r="3226" spans="1:4">
      <c r="A3226" s="22">
        <f t="shared" si="50"/>
        <v>39750</v>
      </c>
      <c r="D3226" s="16">
        <v>39750</v>
      </c>
    </row>
    <row r="3227" spans="1:4">
      <c r="A3227" s="22">
        <f t="shared" si="50"/>
        <v>39751</v>
      </c>
      <c r="D3227" s="16">
        <v>39751</v>
      </c>
    </row>
    <row r="3228" spans="1:4">
      <c r="A3228" s="22">
        <f t="shared" si="50"/>
        <v>39752</v>
      </c>
      <c r="D3228" s="16">
        <v>39752</v>
      </c>
    </row>
    <row r="3229" spans="1:4">
      <c r="A3229" s="22">
        <f t="shared" si="50"/>
        <v>39753</v>
      </c>
      <c r="D3229" s="16">
        <v>39753</v>
      </c>
    </row>
    <row r="3230" spans="1:4">
      <c r="A3230" s="22">
        <f t="shared" si="50"/>
        <v>39754</v>
      </c>
      <c r="D3230" s="16">
        <v>39754</v>
      </c>
    </row>
    <row r="3231" spans="1:4">
      <c r="A3231" s="22">
        <f t="shared" si="50"/>
        <v>39755</v>
      </c>
      <c r="D3231" s="16">
        <v>39755</v>
      </c>
    </row>
    <row r="3232" spans="1:4">
      <c r="A3232" s="22">
        <f t="shared" si="50"/>
        <v>39756</v>
      </c>
      <c r="D3232" s="16">
        <v>39756</v>
      </c>
    </row>
    <row r="3233" spans="1:4">
      <c r="A3233" s="22">
        <f t="shared" si="50"/>
        <v>39757</v>
      </c>
      <c r="D3233" s="16">
        <v>39757</v>
      </c>
    </row>
    <row r="3234" spans="1:4">
      <c r="A3234" s="22">
        <f t="shared" si="50"/>
        <v>39758</v>
      </c>
      <c r="D3234" s="16">
        <v>39758</v>
      </c>
    </row>
    <row r="3235" spans="1:4">
      <c r="A3235" s="22">
        <f t="shared" si="50"/>
        <v>39759</v>
      </c>
      <c r="D3235" s="16">
        <v>39759</v>
      </c>
    </row>
    <row r="3236" spans="1:4">
      <c r="A3236" s="22">
        <f t="shared" si="50"/>
        <v>39760</v>
      </c>
      <c r="D3236" s="16">
        <v>39760</v>
      </c>
    </row>
    <row r="3237" spans="1:4">
      <c r="A3237" s="22">
        <f t="shared" si="50"/>
        <v>39761</v>
      </c>
      <c r="D3237" s="16">
        <v>39761</v>
      </c>
    </row>
    <row r="3238" spans="1:4">
      <c r="A3238" s="22">
        <f t="shared" si="50"/>
        <v>39762</v>
      </c>
      <c r="D3238" s="16">
        <v>39762</v>
      </c>
    </row>
    <row r="3239" spans="1:4">
      <c r="A3239" s="22">
        <f t="shared" si="50"/>
        <v>39763</v>
      </c>
      <c r="D3239" s="16">
        <v>39763</v>
      </c>
    </row>
    <row r="3240" spans="1:4">
      <c r="A3240" s="22">
        <f t="shared" si="50"/>
        <v>39764</v>
      </c>
      <c r="D3240" s="16">
        <v>39764</v>
      </c>
    </row>
    <row r="3241" spans="1:4">
      <c r="A3241" s="22">
        <f t="shared" si="50"/>
        <v>39765</v>
      </c>
      <c r="D3241" s="16">
        <v>39765</v>
      </c>
    </row>
    <row r="3242" spans="1:4">
      <c r="A3242" s="22">
        <f t="shared" si="50"/>
        <v>39766</v>
      </c>
      <c r="D3242" s="16">
        <v>39766</v>
      </c>
    </row>
    <row r="3243" spans="1:4">
      <c r="A3243" s="22">
        <f t="shared" si="50"/>
        <v>39767</v>
      </c>
      <c r="D3243" s="16">
        <v>39767</v>
      </c>
    </row>
    <row r="3244" spans="1:4">
      <c r="A3244" s="22">
        <f t="shared" si="50"/>
        <v>39768</v>
      </c>
      <c r="D3244" s="16">
        <v>39768</v>
      </c>
    </row>
    <row r="3245" spans="1:4">
      <c r="A3245" s="22">
        <f t="shared" si="50"/>
        <v>39769</v>
      </c>
      <c r="D3245" s="16">
        <v>39769</v>
      </c>
    </row>
    <row r="3246" spans="1:4">
      <c r="A3246" s="22">
        <f t="shared" si="50"/>
        <v>39770</v>
      </c>
      <c r="D3246" s="16">
        <v>39770</v>
      </c>
    </row>
    <row r="3247" spans="1:4">
      <c r="A3247" s="22">
        <f t="shared" si="50"/>
        <v>39771</v>
      </c>
      <c r="D3247" s="16">
        <v>39771</v>
      </c>
    </row>
    <row r="3248" spans="1:4">
      <c r="A3248" s="22">
        <f t="shared" si="50"/>
        <v>39772</v>
      </c>
      <c r="D3248" s="16">
        <v>39772</v>
      </c>
    </row>
    <row r="3249" spans="1:4">
      <c r="A3249" s="22">
        <f t="shared" si="50"/>
        <v>39773</v>
      </c>
      <c r="D3249" s="16">
        <v>39773</v>
      </c>
    </row>
    <row r="3250" spans="1:4">
      <c r="A3250" s="22">
        <f t="shared" si="50"/>
        <v>39774</v>
      </c>
      <c r="D3250" s="16">
        <v>39774</v>
      </c>
    </row>
    <row r="3251" spans="1:4">
      <c r="A3251" s="22">
        <f t="shared" si="50"/>
        <v>39775</v>
      </c>
      <c r="D3251" s="16">
        <v>39775</v>
      </c>
    </row>
    <row r="3252" spans="1:4">
      <c r="A3252" s="22">
        <f t="shared" si="50"/>
        <v>39776</v>
      </c>
      <c r="D3252" s="16">
        <v>39776</v>
      </c>
    </row>
    <row r="3253" spans="1:4">
      <c r="A3253" s="22">
        <f t="shared" si="50"/>
        <v>39777</v>
      </c>
      <c r="D3253" s="16">
        <v>39777</v>
      </c>
    </row>
    <row r="3254" spans="1:4">
      <c r="A3254" s="22">
        <f t="shared" si="50"/>
        <v>39778</v>
      </c>
      <c r="D3254" s="16">
        <v>39778</v>
      </c>
    </row>
    <row r="3255" spans="1:4">
      <c r="A3255" s="22">
        <f t="shared" si="50"/>
        <v>39779</v>
      </c>
      <c r="D3255" s="16">
        <v>39779</v>
      </c>
    </row>
    <row r="3256" spans="1:4">
      <c r="A3256" s="22">
        <f t="shared" si="50"/>
        <v>39780</v>
      </c>
      <c r="D3256" s="16">
        <v>39780</v>
      </c>
    </row>
    <row r="3257" spans="1:4">
      <c r="A3257" s="22">
        <f t="shared" si="50"/>
        <v>39781</v>
      </c>
      <c r="D3257" s="16">
        <v>39781</v>
      </c>
    </row>
    <row r="3258" spans="1:4">
      <c r="A3258" s="22">
        <f t="shared" si="50"/>
        <v>39782</v>
      </c>
      <c r="D3258" s="16">
        <v>39782</v>
      </c>
    </row>
    <row r="3259" spans="1:4">
      <c r="A3259" s="22">
        <f t="shared" si="50"/>
        <v>39783</v>
      </c>
      <c r="D3259" s="16">
        <v>39783</v>
      </c>
    </row>
    <row r="3260" spans="1:4">
      <c r="A3260" s="22">
        <f t="shared" si="50"/>
        <v>39784</v>
      </c>
      <c r="D3260" s="16">
        <v>39784</v>
      </c>
    </row>
    <row r="3261" spans="1:4">
      <c r="A3261" s="22">
        <f t="shared" si="50"/>
        <v>39785</v>
      </c>
      <c r="D3261" s="16">
        <v>39785</v>
      </c>
    </row>
    <row r="3262" spans="1:4">
      <c r="A3262" s="22">
        <f t="shared" si="50"/>
        <v>39786</v>
      </c>
      <c r="D3262" s="16">
        <v>39786</v>
      </c>
    </row>
    <row r="3263" spans="1:4">
      <c r="A3263" s="22">
        <f t="shared" si="50"/>
        <v>39787</v>
      </c>
      <c r="D3263" s="16">
        <v>39787</v>
      </c>
    </row>
    <row r="3264" spans="1:4">
      <c r="A3264" s="22">
        <f t="shared" si="50"/>
        <v>39788</v>
      </c>
      <c r="D3264" s="16">
        <v>39788</v>
      </c>
    </row>
    <row r="3265" spans="1:4">
      <c r="A3265" s="22">
        <f t="shared" si="50"/>
        <v>39789</v>
      </c>
      <c r="D3265" s="16">
        <v>39789</v>
      </c>
    </row>
    <row r="3266" spans="1:4">
      <c r="A3266" s="22">
        <f t="shared" ref="A3266:A3329" si="51">D3266</f>
        <v>39790</v>
      </c>
      <c r="D3266" s="16">
        <v>39790</v>
      </c>
    </row>
    <row r="3267" spans="1:4">
      <c r="A3267" s="22">
        <f t="shared" si="51"/>
        <v>39791</v>
      </c>
      <c r="D3267" s="16">
        <v>39791</v>
      </c>
    </row>
    <row r="3268" spans="1:4">
      <c r="A3268" s="22">
        <f t="shared" si="51"/>
        <v>39792</v>
      </c>
      <c r="D3268" s="16">
        <v>39792</v>
      </c>
    </row>
    <row r="3269" spans="1:4">
      <c r="A3269" s="22">
        <f t="shared" si="51"/>
        <v>39793</v>
      </c>
      <c r="D3269" s="16">
        <v>39793</v>
      </c>
    </row>
    <row r="3270" spans="1:4">
      <c r="A3270" s="22">
        <f t="shared" si="51"/>
        <v>39794</v>
      </c>
      <c r="D3270" s="16">
        <v>39794</v>
      </c>
    </row>
    <row r="3271" spans="1:4">
      <c r="A3271" s="22">
        <f t="shared" si="51"/>
        <v>39795</v>
      </c>
      <c r="D3271" s="16">
        <v>39795</v>
      </c>
    </row>
    <row r="3272" spans="1:4">
      <c r="A3272" s="22">
        <f t="shared" si="51"/>
        <v>39796</v>
      </c>
      <c r="D3272" s="16">
        <v>39796</v>
      </c>
    </row>
    <row r="3273" spans="1:4">
      <c r="A3273" s="22">
        <f t="shared" si="51"/>
        <v>39797</v>
      </c>
      <c r="D3273" s="16">
        <v>39797</v>
      </c>
    </row>
    <row r="3274" spans="1:4">
      <c r="A3274" s="22">
        <f t="shared" si="51"/>
        <v>39798</v>
      </c>
      <c r="D3274" s="16">
        <v>39798</v>
      </c>
    </row>
    <row r="3275" spans="1:4">
      <c r="A3275" s="22">
        <f t="shared" si="51"/>
        <v>39799</v>
      </c>
      <c r="D3275" s="16">
        <v>39799</v>
      </c>
    </row>
    <row r="3276" spans="1:4">
      <c r="A3276" s="22">
        <f t="shared" si="51"/>
        <v>39800</v>
      </c>
      <c r="D3276" s="16">
        <v>39800</v>
      </c>
    </row>
    <row r="3277" spans="1:4">
      <c r="A3277" s="22">
        <f t="shared" si="51"/>
        <v>39801</v>
      </c>
      <c r="D3277" s="16">
        <v>39801</v>
      </c>
    </row>
    <row r="3278" spans="1:4">
      <c r="A3278" s="22">
        <f t="shared" si="51"/>
        <v>39802</v>
      </c>
      <c r="D3278" s="16">
        <v>39802</v>
      </c>
    </row>
    <row r="3279" spans="1:4">
      <c r="A3279" s="22">
        <f t="shared" si="51"/>
        <v>39803</v>
      </c>
      <c r="D3279" s="16">
        <v>39803</v>
      </c>
    </row>
    <row r="3280" spans="1:4">
      <c r="A3280" s="22">
        <f t="shared" si="51"/>
        <v>39804</v>
      </c>
      <c r="D3280" s="16">
        <v>39804</v>
      </c>
    </row>
    <row r="3281" spans="1:4">
      <c r="A3281" s="22">
        <f t="shared" si="51"/>
        <v>39805</v>
      </c>
      <c r="D3281" s="16">
        <v>39805</v>
      </c>
    </row>
    <row r="3282" spans="1:4">
      <c r="A3282" s="22">
        <f t="shared" si="51"/>
        <v>39806</v>
      </c>
      <c r="D3282" s="16">
        <v>39806</v>
      </c>
    </row>
    <row r="3283" spans="1:4">
      <c r="A3283" s="22">
        <f t="shared" si="51"/>
        <v>39807</v>
      </c>
      <c r="D3283" s="16">
        <v>39807</v>
      </c>
    </row>
    <row r="3284" spans="1:4">
      <c r="A3284" s="22">
        <f t="shared" si="51"/>
        <v>39808</v>
      </c>
      <c r="D3284" s="16">
        <v>39808</v>
      </c>
    </row>
    <row r="3285" spans="1:4">
      <c r="A3285" s="22">
        <f t="shared" si="51"/>
        <v>39809</v>
      </c>
      <c r="D3285" s="16">
        <v>39809</v>
      </c>
    </row>
    <row r="3286" spans="1:4">
      <c r="A3286" s="22">
        <f t="shared" si="51"/>
        <v>39810</v>
      </c>
      <c r="D3286" s="16">
        <v>39810</v>
      </c>
    </row>
    <row r="3287" spans="1:4">
      <c r="A3287" s="22">
        <f t="shared" si="51"/>
        <v>39811</v>
      </c>
      <c r="D3287" s="16">
        <v>39811</v>
      </c>
    </row>
    <row r="3288" spans="1:4">
      <c r="A3288" s="22">
        <f t="shared" si="51"/>
        <v>39812</v>
      </c>
      <c r="D3288" s="16">
        <v>39812</v>
      </c>
    </row>
    <row r="3289" spans="1:4">
      <c r="A3289" s="22">
        <f t="shared" si="51"/>
        <v>39813</v>
      </c>
      <c r="D3289" s="16">
        <v>39813</v>
      </c>
    </row>
    <row r="3290" spans="1:4">
      <c r="A3290" s="22">
        <f t="shared" si="51"/>
        <v>39814</v>
      </c>
      <c r="D3290" s="16">
        <v>39814</v>
      </c>
    </row>
    <row r="3291" spans="1:4">
      <c r="A3291" s="22">
        <f t="shared" si="51"/>
        <v>39815</v>
      </c>
      <c r="D3291" s="16">
        <v>39815</v>
      </c>
    </row>
    <row r="3292" spans="1:4">
      <c r="A3292" s="22">
        <f t="shared" si="51"/>
        <v>39816</v>
      </c>
      <c r="D3292" s="16">
        <v>39816</v>
      </c>
    </row>
    <row r="3293" spans="1:4">
      <c r="A3293" s="22">
        <f t="shared" si="51"/>
        <v>39817</v>
      </c>
      <c r="D3293" s="16">
        <v>39817</v>
      </c>
    </row>
    <row r="3294" spans="1:4">
      <c r="A3294" s="22">
        <f t="shared" si="51"/>
        <v>39818</v>
      </c>
      <c r="D3294" s="16">
        <v>39818</v>
      </c>
    </row>
    <row r="3295" spans="1:4">
      <c r="A3295" s="22">
        <f t="shared" si="51"/>
        <v>39819</v>
      </c>
      <c r="D3295" s="16">
        <v>39819</v>
      </c>
    </row>
    <row r="3296" spans="1:4">
      <c r="A3296" s="22">
        <f t="shared" si="51"/>
        <v>39820</v>
      </c>
      <c r="D3296" s="16">
        <v>39820</v>
      </c>
    </row>
    <row r="3297" spans="1:4">
      <c r="A3297" s="22">
        <f t="shared" si="51"/>
        <v>39821</v>
      </c>
      <c r="D3297" s="16">
        <v>39821</v>
      </c>
    </row>
    <row r="3298" spans="1:4">
      <c r="A3298" s="22">
        <f t="shared" si="51"/>
        <v>39822</v>
      </c>
      <c r="D3298" s="16">
        <v>39822</v>
      </c>
    </row>
    <row r="3299" spans="1:4">
      <c r="A3299" s="22">
        <f t="shared" si="51"/>
        <v>39823</v>
      </c>
      <c r="D3299" s="16">
        <v>39823</v>
      </c>
    </row>
    <row r="3300" spans="1:4">
      <c r="A3300" s="22">
        <f t="shared" si="51"/>
        <v>39824</v>
      </c>
      <c r="D3300" s="16">
        <v>39824</v>
      </c>
    </row>
    <row r="3301" spans="1:4">
      <c r="A3301" s="22">
        <f t="shared" si="51"/>
        <v>39825</v>
      </c>
      <c r="D3301" s="16">
        <v>39825</v>
      </c>
    </row>
    <row r="3302" spans="1:4">
      <c r="A3302" s="22">
        <f t="shared" si="51"/>
        <v>39826</v>
      </c>
      <c r="D3302" s="16">
        <v>39826</v>
      </c>
    </row>
    <row r="3303" spans="1:4">
      <c r="A3303" s="22">
        <f t="shared" si="51"/>
        <v>39827</v>
      </c>
      <c r="D3303" s="16">
        <v>39827</v>
      </c>
    </row>
    <row r="3304" spans="1:4">
      <c r="A3304" s="22">
        <f t="shared" si="51"/>
        <v>39828</v>
      </c>
      <c r="D3304" s="16">
        <v>39828</v>
      </c>
    </row>
    <row r="3305" spans="1:4">
      <c r="A3305" s="22">
        <f t="shared" si="51"/>
        <v>39829</v>
      </c>
      <c r="D3305" s="16">
        <v>39829</v>
      </c>
    </row>
    <row r="3306" spans="1:4">
      <c r="A3306" s="22">
        <f t="shared" si="51"/>
        <v>39830</v>
      </c>
      <c r="D3306" s="16">
        <v>39830</v>
      </c>
    </row>
    <row r="3307" spans="1:4">
      <c r="A3307" s="22">
        <f t="shared" si="51"/>
        <v>39831</v>
      </c>
      <c r="D3307" s="16">
        <v>39831</v>
      </c>
    </row>
    <row r="3308" spans="1:4">
      <c r="A3308" s="22">
        <f t="shared" si="51"/>
        <v>39832</v>
      </c>
      <c r="D3308" s="16">
        <v>39832</v>
      </c>
    </row>
    <row r="3309" spans="1:4">
      <c r="A3309" s="22">
        <f t="shared" si="51"/>
        <v>39833</v>
      </c>
      <c r="D3309" s="16">
        <v>39833</v>
      </c>
    </row>
    <row r="3310" spans="1:4">
      <c r="A3310" s="22">
        <f t="shared" si="51"/>
        <v>39834</v>
      </c>
      <c r="D3310" s="16">
        <v>39834</v>
      </c>
    </row>
    <row r="3311" spans="1:4">
      <c r="A3311" s="22">
        <f t="shared" si="51"/>
        <v>39835</v>
      </c>
      <c r="D3311" s="16">
        <v>39835</v>
      </c>
    </row>
    <row r="3312" spans="1:4">
      <c r="A3312" s="22">
        <f t="shared" si="51"/>
        <v>39836</v>
      </c>
      <c r="D3312" s="16">
        <v>39836</v>
      </c>
    </row>
    <row r="3313" spans="1:4">
      <c r="A3313" s="22">
        <f t="shared" si="51"/>
        <v>39837</v>
      </c>
      <c r="D3313" s="16">
        <v>39837</v>
      </c>
    </row>
    <row r="3314" spans="1:4">
      <c r="A3314" s="22">
        <f t="shared" si="51"/>
        <v>39838</v>
      </c>
      <c r="D3314" s="16">
        <v>39838</v>
      </c>
    </row>
    <row r="3315" spans="1:4">
      <c r="A3315" s="22">
        <f t="shared" si="51"/>
        <v>39839</v>
      </c>
      <c r="D3315" s="16">
        <v>39839</v>
      </c>
    </row>
    <row r="3316" spans="1:4">
      <c r="A3316" s="22">
        <f t="shared" si="51"/>
        <v>39840</v>
      </c>
      <c r="D3316" s="16">
        <v>39840</v>
      </c>
    </row>
    <row r="3317" spans="1:4">
      <c r="A3317" s="22">
        <f t="shared" si="51"/>
        <v>39841</v>
      </c>
      <c r="D3317" s="16">
        <v>39841</v>
      </c>
    </row>
    <row r="3318" spans="1:4">
      <c r="A3318" s="22">
        <f t="shared" si="51"/>
        <v>39842</v>
      </c>
      <c r="D3318" s="16">
        <v>39842</v>
      </c>
    </row>
    <row r="3319" spans="1:4">
      <c r="A3319" s="22">
        <f t="shared" si="51"/>
        <v>39843</v>
      </c>
      <c r="D3319" s="16">
        <v>39843</v>
      </c>
    </row>
    <row r="3320" spans="1:4">
      <c r="A3320" s="22">
        <f t="shared" si="51"/>
        <v>39844</v>
      </c>
      <c r="D3320" s="16">
        <v>39844</v>
      </c>
    </row>
    <row r="3321" spans="1:4">
      <c r="A3321" s="22">
        <f t="shared" si="51"/>
        <v>39845</v>
      </c>
      <c r="D3321" s="16">
        <v>39845</v>
      </c>
    </row>
    <row r="3322" spans="1:4">
      <c r="A3322" s="22">
        <f t="shared" si="51"/>
        <v>39846</v>
      </c>
      <c r="D3322" s="16">
        <v>39846</v>
      </c>
    </row>
    <row r="3323" spans="1:4">
      <c r="A3323" s="22">
        <f t="shared" si="51"/>
        <v>39847</v>
      </c>
      <c r="D3323" s="16">
        <v>39847</v>
      </c>
    </row>
    <row r="3324" spans="1:4">
      <c r="A3324" s="22">
        <f t="shared" si="51"/>
        <v>39848</v>
      </c>
      <c r="D3324" s="16">
        <v>39848</v>
      </c>
    </row>
    <row r="3325" spans="1:4">
      <c r="A3325" s="22">
        <f t="shared" si="51"/>
        <v>39849</v>
      </c>
      <c r="D3325" s="16">
        <v>39849</v>
      </c>
    </row>
    <row r="3326" spans="1:4">
      <c r="A3326" s="22">
        <f t="shared" si="51"/>
        <v>39850</v>
      </c>
      <c r="D3326" s="16">
        <v>39850</v>
      </c>
    </row>
    <row r="3327" spans="1:4">
      <c r="A3327" s="22">
        <f t="shared" si="51"/>
        <v>39851</v>
      </c>
      <c r="D3327" s="16">
        <v>39851</v>
      </c>
    </row>
    <row r="3328" spans="1:4">
      <c r="A3328" s="22">
        <f t="shared" si="51"/>
        <v>39852</v>
      </c>
      <c r="D3328" s="16">
        <v>39852</v>
      </c>
    </row>
    <row r="3329" spans="1:4">
      <c r="A3329" s="22">
        <f t="shared" si="51"/>
        <v>39853</v>
      </c>
      <c r="D3329" s="16">
        <v>39853</v>
      </c>
    </row>
    <row r="3330" spans="1:4">
      <c r="A3330" s="22">
        <f t="shared" ref="A3330:A3393" si="52">D3330</f>
        <v>39854</v>
      </c>
      <c r="D3330" s="16">
        <v>39854</v>
      </c>
    </row>
    <row r="3331" spans="1:4">
      <c r="A3331" s="22">
        <f t="shared" si="52"/>
        <v>39855</v>
      </c>
      <c r="D3331" s="16">
        <v>39855</v>
      </c>
    </row>
    <row r="3332" spans="1:4">
      <c r="A3332" s="22">
        <f t="shared" si="52"/>
        <v>39856</v>
      </c>
      <c r="D3332" s="16">
        <v>39856</v>
      </c>
    </row>
    <row r="3333" spans="1:4">
      <c r="A3333" s="22">
        <f t="shared" si="52"/>
        <v>39857</v>
      </c>
      <c r="D3333" s="16">
        <v>39857</v>
      </c>
    </row>
    <row r="3334" spans="1:4">
      <c r="A3334" s="22">
        <f t="shared" si="52"/>
        <v>39858</v>
      </c>
      <c r="D3334" s="16">
        <v>39858</v>
      </c>
    </row>
    <row r="3335" spans="1:4">
      <c r="A3335" s="22">
        <f t="shared" si="52"/>
        <v>39859</v>
      </c>
      <c r="D3335" s="16">
        <v>39859</v>
      </c>
    </row>
    <row r="3336" spans="1:4">
      <c r="A3336" s="22">
        <f t="shared" si="52"/>
        <v>39860</v>
      </c>
      <c r="D3336" s="16">
        <v>39860</v>
      </c>
    </row>
    <row r="3337" spans="1:4">
      <c r="A3337" s="22">
        <f t="shared" si="52"/>
        <v>39861</v>
      </c>
      <c r="D3337" s="16">
        <v>39861</v>
      </c>
    </row>
    <row r="3338" spans="1:4">
      <c r="A3338" s="22">
        <f t="shared" si="52"/>
        <v>39862</v>
      </c>
      <c r="D3338" s="16">
        <v>39862</v>
      </c>
    </row>
    <row r="3339" spans="1:4">
      <c r="A3339" s="22">
        <f t="shared" si="52"/>
        <v>39863</v>
      </c>
      <c r="D3339" s="16">
        <v>39863</v>
      </c>
    </row>
    <row r="3340" spans="1:4">
      <c r="A3340" s="22">
        <f t="shared" si="52"/>
        <v>39864</v>
      </c>
      <c r="D3340" s="16">
        <v>39864</v>
      </c>
    </row>
    <row r="3341" spans="1:4">
      <c r="A3341" s="22">
        <f t="shared" si="52"/>
        <v>39865</v>
      </c>
      <c r="D3341" s="16">
        <v>39865</v>
      </c>
    </row>
    <row r="3342" spans="1:4">
      <c r="A3342" s="22">
        <f t="shared" si="52"/>
        <v>39866</v>
      </c>
      <c r="D3342" s="16">
        <v>39866</v>
      </c>
    </row>
    <row r="3343" spans="1:4">
      <c r="A3343" s="22">
        <f t="shared" si="52"/>
        <v>39867</v>
      </c>
      <c r="D3343" s="16">
        <v>39867</v>
      </c>
    </row>
    <row r="3344" spans="1:4">
      <c r="A3344" s="22">
        <f t="shared" si="52"/>
        <v>39868</v>
      </c>
      <c r="D3344" s="16">
        <v>39868</v>
      </c>
    </row>
    <row r="3345" spans="1:4">
      <c r="A3345" s="22">
        <f t="shared" si="52"/>
        <v>39869</v>
      </c>
      <c r="D3345" s="16">
        <v>39869</v>
      </c>
    </row>
    <row r="3346" spans="1:4">
      <c r="A3346" s="22">
        <f t="shared" si="52"/>
        <v>39870</v>
      </c>
      <c r="D3346" s="16">
        <v>39870</v>
      </c>
    </row>
    <row r="3347" spans="1:4">
      <c r="A3347" s="22">
        <f t="shared" si="52"/>
        <v>39871</v>
      </c>
      <c r="D3347" s="16">
        <v>39871</v>
      </c>
    </row>
    <row r="3348" spans="1:4">
      <c r="A3348" s="22">
        <f t="shared" si="52"/>
        <v>39872</v>
      </c>
      <c r="D3348" s="16">
        <v>39872</v>
      </c>
    </row>
    <row r="3349" spans="1:4">
      <c r="A3349" s="22">
        <f t="shared" si="52"/>
        <v>39873</v>
      </c>
      <c r="D3349" s="16">
        <v>39873</v>
      </c>
    </row>
    <row r="3350" spans="1:4">
      <c r="A3350" s="22">
        <f t="shared" si="52"/>
        <v>39874</v>
      </c>
      <c r="D3350" s="16">
        <v>39874</v>
      </c>
    </row>
    <row r="3351" spans="1:4">
      <c r="A3351" s="22">
        <f t="shared" si="52"/>
        <v>39875</v>
      </c>
      <c r="D3351" s="16">
        <v>39875</v>
      </c>
    </row>
    <row r="3352" spans="1:4">
      <c r="A3352" s="22">
        <f t="shared" si="52"/>
        <v>39876</v>
      </c>
      <c r="D3352" s="16">
        <v>39876</v>
      </c>
    </row>
    <row r="3353" spans="1:4">
      <c r="A3353" s="22">
        <f t="shared" si="52"/>
        <v>39877</v>
      </c>
      <c r="D3353" s="16">
        <v>39877</v>
      </c>
    </row>
    <row r="3354" spans="1:4">
      <c r="A3354" s="22">
        <f t="shared" si="52"/>
        <v>39878</v>
      </c>
      <c r="D3354" s="16">
        <v>39878</v>
      </c>
    </row>
    <row r="3355" spans="1:4">
      <c r="A3355" s="22">
        <f t="shared" si="52"/>
        <v>39879</v>
      </c>
      <c r="D3355" s="16">
        <v>39879</v>
      </c>
    </row>
    <row r="3356" spans="1:4">
      <c r="A3356" s="22">
        <f t="shared" si="52"/>
        <v>39880</v>
      </c>
      <c r="D3356" s="16">
        <v>39880</v>
      </c>
    </row>
    <row r="3357" spans="1:4">
      <c r="A3357" s="22">
        <f t="shared" si="52"/>
        <v>39881</v>
      </c>
      <c r="D3357" s="16">
        <v>39881</v>
      </c>
    </row>
    <row r="3358" spans="1:4">
      <c r="A3358" s="22">
        <f t="shared" si="52"/>
        <v>39882</v>
      </c>
      <c r="D3358" s="16">
        <v>39882</v>
      </c>
    </row>
    <row r="3359" spans="1:4">
      <c r="A3359" s="22">
        <f t="shared" si="52"/>
        <v>39883</v>
      </c>
      <c r="D3359" s="16">
        <v>39883</v>
      </c>
    </row>
    <row r="3360" spans="1:4">
      <c r="A3360" s="22">
        <f t="shared" si="52"/>
        <v>39884</v>
      </c>
      <c r="D3360" s="16">
        <v>39884</v>
      </c>
    </row>
    <row r="3361" spans="1:4">
      <c r="A3361" s="22">
        <f t="shared" si="52"/>
        <v>39885</v>
      </c>
      <c r="D3361" s="16">
        <v>39885</v>
      </c>
    </row>
    <row r="3362" spans="1:4">
      <c r="A3362" s="22">
        <f t="shared" si="52"/>
        <v>39886</v>
      </c>
      <c r="D3362" s="16">
        <v>39886</v>
      </c>
    </row>
    <row r="3363" spans="1:4">
      <c r="A3363" s="22">
        <f t="shared" si="52"/>
        <v>39887</v>
      </c>
      <c r="D3363" s="16">
        <v>39887</v>
      </c>
    </row>
    <row r="3364" spans="1:4">
      <c r="A3364" s="22">
        <f t="shared" si="52"/>
        <v>39888</v>
      </c>
      <c r="D3364" s="16">
        <v>39888</v>
      </c>
    </row>
    <row r="3365" spans="1:4">
      <c r="A3365" s="22">
        <f t="shared" si="52"/>
        <v>39889</v>
      </c>
      <c r="D3365" s="16">
        <v>39889</v>
      </c>
    </row>
    <row r="3366" spans="1:4">
      <c r="A3366" s="22">
        <f t="shared" si="52"/>
        <v>39890</v>
      </c>
      <c r="D3366" s="16">
        <v>39890</v>
      </c>
    </row>
    <row r="3367" spans="1:4">
      <c r="A3367" s="22">
        <f t="shared" si="52"/>
        <v>39891</v>
      </c>
      <c r="D3367" s="16">
        <v>39891</v>
      </c>
    </row>
    <row r="3368" spans="1:4">
      <c r="A3368" s="22">
        <f t="shared" si="52"/>
        <v>39892</v>
      </c>
      <c r="D3368" s="16">
        <v>39892</v>
      </c>
    </row>
    <row r="3369" spans="1:4">
      <c r="A3369" s="22">
        <f t="shared" si="52"/>
        <v>39893</v>
      </c>
      <c r="D3369" s="16">
        <v>39893</v>
      </c>
    </row>
    <row r="3370" spans="1:4">
      <c r="A3370" s="22">
        <f t="shared" si="52"/>
        <v>39894</v>
      </c>
      <c r="D3370" s="16">
        <v>39894</v>
      </c>
    </row>
    <row r="3371" spans="1:4">
      <c r="A3371" s="22">
        <f t="shared" si="52"/>
        <v>39895</v>
      </c>
      <c r="D3371" s="16">
        <v>39895</v>
      </c>
    </row>
    <row r="3372" spans="1:4">
      <c r="A3372" s="22">
        <f t="shared" si="52"/>
        <v>39896</v>
      </c>
      <c r="D3372" s="16">
        <v>39896</v>
      </c>
    </row>
    <row r="3373" spans="1:4">
      <c r="A3373" s="22">
        <f t="shared" si="52"/>
        <v>39897</v>
      </c>
      <c r="D3373" s="16">
        <v>39897</v>
      </c>
    </row>
    <row r="3374" spans="1:4">
      <c r="A3374" s="22">
        <f t="shared" si="52"/>
        <v>39898</v>
      </c>
      <c r="D3374" s="16">
        <v>39898</v>
      </c>
    </row>
    <row r="3375" spans="1:4">
      <c r="A3375" s="22">
        <f t="shared" si="52"/>
        <v>39899</v>
      </c>
      <c r="D3375" s="16">
        <v>39899</v>
      </c>
    </row>
    <row r="3376" spans="1:4">
      <c r="A3376" s="22">
        <f t="shared" si="52"/>
        <v>39900</v>
      </c>
      <c r="D3376" s="16">
        <v>39900</v>
      </c>
    </row>
    <row r="3377" spans="1:4">
      <c r="A3377" s="22">
        <f t="shared" si="52"/>
        <v>39901</v>
      </c>
      <c r="D3377" s="16">
        <v>39901</v>
      </c>
    </row>
    <row r="3378" spans="1:4">
      <c r="A3378" s="22">
        <f t="shared" si="52"/>
        <v>39902</v>
      </c>
      <c r="D3378" s="16">
        <v>39902</v>
      </c>
    </row>
    <row r="3379" spans="1:4">
      <c r="A3379" s="22">
        <f t="shared" si="52"/>
        <v>39903</v>
      </c>
      <c r="D3379" s="16">
        <v>39903</v>
      </c>
    </row>
    <row r="3380" spans="1:4">
      <c r="A3380" s="22">
        <f t="shared" si="52"/>
        <v>39904</v>
      </c>
      <c r="D3380" s="16">
        <v>39904</v>
      </c>
    </row>
    <row r="3381" spans="1:4">
      <c r="A3381" s="22">
        <f t="shared" si="52"/>
        <v>39905</v>
      </c>
      <c r="D3381" s="16">
        <v>39905</v>
      </c>
    </row>
    <row r="3382" spans="1:4">
      <c r="A3382" s="22">
        <f t="shared" si="52"/>
        <v>39906</v>
      </c>
      <c r="D3382" s="16">
        <v>39906</v>
      </c>
    </row>
    <row r="3383" spans="1:4">
      <c r="A3383" s="22">
        <f t="shared" si="52"/>
        <v>39907</v>
      </c>
      <c r="D3383" s="16">
        <v>39907</v>
      </c>
    </row>
    <row r="3384" spans="1:4">
      <c r="A3384" s="22">
        <f t="shared" si="52"/>
        <v>39908</v>
      </c>
      <c r="D3384" s="16">
        <v>39908</v>
      </c>
    </row>
    <row r="3385" spans="1:4">
      <c r="A3385" s="22">
        <f t="shared" si="52"/>
        <v>39909</v>
      </c>
      <c r="D3385" s="16">
        <v>39909</v>
      </c>
    </row>
    <row r="3386" spans="1:4">
      <c r="A3386" s="22">
        <f t="shared" si="52"/>
        <v>39910</v>
      </c>
      <c r="D3386" s="16">
        <v>39910</v>
      </c>
    </row>
    <row r="3387" spans="1:4">
      <c r="A3387" s="22">
        <f t="shared" si="52"/>
        <v>39911</v>
      </c>
      <c r="D3387" s="16">
        <v>39911</v>
      </c>
    </row>
    <row r="3388" spans="1:4">
      <c r="A3388" s="22">
        <f t="shared" si="52"/>
        <v>39912</v>
      </c>
      <c r="D3388" s="16">
        <v>39912</v>
      </c>
    </row>
    <row r="3389" spans="1:4">
      <c r="A3389" s="22">
        <f t="shared" si="52"/>
        <v>39913</v>
      </c>
      <c r="D3389" s="16">
        <v>39913</v>
      </c>
    </row>
    <row r="3390" spans="1:4">
      <c r="A3390" s="22">
        <f t="shared" si="52"/>
        <v>39914</v>
      </c>
      <c r="D3390" s="16">
        <v>39914</v>
      </c>
    </row>
    <row r="3391" spans="1:4">
      <c r="A3391" s="22">
        <f t="shared" si="52"/>
        <v>39915</v>
      </c>
      <c r="D3391" s="16">
        <v>39915</v>
      </c>
    </row>
    <row r="3392" spans="1:4">
      <c r="A3392" s="22">
        <f t="shared" si="52"/>
        <v>39916</v>
      </c>
      <c r="D3392" s="16">
        <v>39916</v>
      </c>
    </row>
    <row r="3393" spans="1:4">
      <c r="A3393" s="22">
        <f t="shared" si="52"/>
        <v>39917</v>
      </c>
      <c r="D3393" s="16">
        <v>39917</v>
      </c>
    </row>
    <row r="3394" spans="1:4">
      <c r="A3394" s="22">
        <f t="shared" ref="A3394:A3457" si="53">D3394</f>
        <v>39918</v>
      </c>
      <c r="D3394" s="16">
        <v>39918</v>
      </c>
    </row>
    <row r="3395" spans="1:4">
      <c r="A3395" s="22">
        <f t="shared" si="53"/>
        <v>39919</v>
      </c>
      <c r="D3395" s="16">
        <v>39919</v>
      </c>
    </row>
    <row r="3396" spans="1:4">
      <c r="A3396" s="22">
        <f t="shared" si="53"/>
        <v>39920</v>
      </c>
      <c r="D3396" s="16">
        <v>39920</v>
      </c>
    </row>
    <row r="3397" spans="1:4">
      <c r="A3397" s="22">
        <f t="shared" si="53"/>
        <v>39921</v>
      </c>
      <c r="D3397" s="16">
        <v>39921</v>
      </c>
    </row>
    <row r="3398" spans="1:4">
      <c r="A3398" s="22">
        <f t="shared" si="53"/>
        <v>39922</v>
      </c>
      <c r="D3398" s="16">
        <v>39922</v>
      </c>
    </row>
    <row r="3399" spans="1:4">
      <c r="A3399" s="22">
        <f t="shared" si="53"/>
        <v>39923</v>
      </c>
      <c r="D3399" s="16">
        <v>39923</v>
      </c>
    </row>
    <row r="3400" spans="1:4">
      <c r="A3400" s="22">
        <f t="shared" si="53"/>
        <v>39924</v>
      </c>
      <c r="D3400" s="16">
        <v>39924</v>
      </c>
    </row>
    <row r="3401" spans="1:4">
      <c r="A3401" s="22">
        <f t="shared" si="53"/>
        <v>39925</v>
      </c>
      <c r="D3401" s="16">
        <v>39925</v>
      </c>
    </row>
    <row r="3402" spans="1:4">
      <c r="A3402" s="22">
        <f t="shared" si="53"/>
        <v>39926</v>
      </c>
      <c r="D3402" s="16">
        <v>39926</v>
      </c>
    </row>
    <row r="3403" spans="1:4">
      <c r="A3403" s="22">
        <f t="shared" si="53"/>
        <v>39927</v>
      </c>
      <c r="D3403" s="16">
        <v>39927</v>
      </c>
    </row>
    <row r="3404" spans="1:4">
      <c r="A3404" s="22">
        <f t="shared" si="53"/>
        <v>39928</v>
      </c>
      <c r="D3404" s="16">
        <v>39928</v>
      </c>
    </row>
    <row r="3405" spans="1:4">
      <c r="A3405" s="22">
        <f t="shared" si="53"/>
        <v>39929</v>
      </c>
      <c r="D3405" s="16">
        <v>39929</v>
      </c>
    </row>
    <row r="3406" spans="1:4">
      <c r="A3406" s="22">
        <f t="shared" si="53"/>
        <v>39930</v>
      </c>
      <c r="D3406" s="16">
        <v>39930</v>
      </c>
    </row>
    <row r="3407" spans="1:4">
      <c r="A3407" s="22">
        <f t="shared" si="53"/>
        <v>39931</v>
      </c>
      <c r="D3407" s="16">
        <v>39931</v>
      </c>
    </row>
    <row r="3408" spans="1:4">
      <c r="A3408" s="22">
        <f t="shared" si="53"/>
        <v>39932</v>
      </c>
      <c r="D3408" s="16">
        <v>39932</v>
      </c>
    </row>
    <row r="3409" spans="1:4">
      <c r="A3409" s="22">
        <f t="shared" si="53"/>
        <v>39933</v>
      </c>
      <c r="D3409" s="16">
        <v>39933</v>
      </c>
    </row>
    <row r="3410" spans="1:4">
      <c r="A3410" s="22">
        <f t="shared" si="53"/>
        <v>39934</v>
      </c>
      <c r="D3410" s="16">
        <v>39934</v>
      </c>
    </row>
    <row r="3411" spans="1:4">
      <c r="A3411" s="22">
        <f t="shared" si="53"/>
        <v>39935</v>
      </c>
      <c r="D3411" s="16">
        <v>39935</v>
      </c>
    </row>
    <row r="3412" spans="1:4">
      <c r="A3412" s="22">
        <f t="shared" si="53"/>
        <v>39936</v>
      </c>
      <c r="D3412" s="16">
        <v>39936</v>
      </c>
    </row>
    <row r="3413" spans="1:4">
      <c r="A3413" s="22">
        <f t="shared" si="53"/>
        <v>39937</v>
      </c>
      <c r="D3413" s="16">
        <v>39937</v>
      </c>
    </row>
    <row r="3414" spans="1:4">
      <c r="A3414" s="22">
        <f t="shared" si="53"/>
        <v>39938</v>
      </c>
      <c r="D3414" s="16">
        <v>39938</v>
      </c>
    </row>
    <row r="3415" spans="1:4">
      <c r="A3415" s="22">
        <f t="shared" si="53"/>
        <v>39939</v>
      </c>
      <c r="D3415" s="16">
        <v>39939</v>
      </c>
    </row>
    <row r="3416" spans="1:4">
      <c r="A3416" s="22">
        <f t="shared" si="53"/>
        <v>39940</v>
      </c>
      <c r="D3416" s="16">
        <v>39940</v>
      </c>
    </row>
    <row r="3417" spans="1:4">
      <c r="A3417" s="22">
        <f t="shared" si="53"/>
        <v>39941</v>
      </c>
      <c r="D3417" s="16">
        <v>39941</v>
      </c>
    </row>
    <row r="3418" spans="1:4">
      <c r="A3418" s="22">
        <f t="shared" si="53"/>
        <v>39942</v>
      </c>
      <c r="D3418" s="16">
        <v>39942</v>
      </c>
    </row>
    <row r="3419" spans="1:4">
      <c r="A3419" s="22">
        <f t="shared" si="53"/>
        <v>39943</v>
      </c>
      <c r="D3419" s="16">
        <v>39943</v>
      </c>
    </row>
    <row r="3420" spans="1:4">
      <c r="A3420" s="22">
        <f t="shared" si="53"/>
        <v>39944</v>
      </c>
      <c r="D3420" s="16">
        <v>39944</v>
      </c>
    </row>
    <row r="3421" spans="1:4">
      <c r="A3421" s="22">
        <f t="shared" si="53"/>
        <v>39945</v>
      </c>
      <c r="D3421" s="16">
        <v>39945</v>
      </c>
    </row>
    <row r="3422" spans="1:4">
      <c r="A3422" s="22">
        <f t="shared" si="53"/>
        <v>39946</v>
      </c>
      <c r="D3422" s="16">
        <v>39946</v>
      </c>
    </row>
    <row r="3423" spans="1:4">
      <c r="A3423" s="22">
        <f t="shared" si="53"/>
        <v>39947</v>
      </c>
      <c r="D3423" s="16">
        <v>39947</v>
      </c>
    </row>
    <row r="3424" spans="1:4">
      <c r="A3424" s="22">
        <f t="shared" si="53"/>
        <v>39948</v>
      </c>
      <c r="D3424" s="16">
        <v>39948</v>
      </c>
    </row>
    <row r="3425" spans="1:4">
      <c r="A3425" s="22">
        <f t="shared" si="53"/>
        <v>39949</v>
      </c>
      <c r="D3425" s="16">
        <v>39949</v>
      </c>
    </row>
    <row r="3426" spans="1:4">
      <c r="A3426" s="22">
        <f t="shared" si="53"/>
        <v>39950</v>
      </c>
      <c r="D3426" s="16">
        <v>39950</v>
      </c>
    </row>
    <row r="3427" spans="1:4">
      <c r="A3427" s="22">
        <f t="shared" si="53"/>
        <v>39951</v>
      </c>
      <c r="D3427" s="16">
        <v>39951</v>
      </c>
    </row>
    <row r="3428" spans="1:4">
      <c r="A3428" s="22">
        <f t="shared" si="53"/>
        <v>39952</v>
      </c>
      <c r="D3428" s="16">
        <v>39952</v>
      </c>
    </row>
    <row r="3429" spans="1:4">
      <c r="A3429" s="22">
        <f t="shared" si="53"/>
        <v>39953</v>
      </c>
      <c r="D3429" s="16">
        <v>39953</v>
      </c>
    </row>
    <row r="3430" spans="1:4">
      <c r="A3430" s="22">
        <f t="shared" si="53"/>
        <v>39954</v>
      </c>
      <c r="D3430" s="16">
        <v>39954</v>
      </c>
    </row>
    <row r="3431" spans="1:4">
      <c r="A3431" s="22">
        <f t="shared" si="53"/>
        <v>39955</v>
      </c>
      <c r="D3431" s="16">
        <v>39955</v>
      </c>
    </row>
    <row r="3432" spans="1:4">
      <c r="A3432" s="22">
        <f t="shared" si="53"/>
        <v>39956</v>
      </c>
      <c r="D3432" s="16">
        <v>39956</v>
      </c>
    </row>
    <row r="3433" spans="1:4">
      <c r="A3433" s="22">
        <f t="shared" si="53"/>
        <v>39957</v>
      </c>
      <c r="D3433" s="16">
        <v>39957</v>
      </c>
    </row>
    <row r="3434" spans="1:4">
      <c r="A3434" s="22">
        <f t="shared" si="53"/>
        <v>39958</v>
      </c>
      <c r="D3434" s="16">
        <v>39958</v>
      </c>
    </row>
    <row r="3435" spans="1:4">
      <c r="A3435" s="22">
        <f t="shared" si="53"/>
        <v>39959</v>
      </c>
      <c r="D3435" s="16">
        <v>39959</v>
      </c>
    </row>
    <row r="3436" spans="1:4">
      <c r="A3436" s="22">
        <f t="shared" si="53"/>
        <v>39960</v>
      </c>
      <c r="D3436" s="16">
        <v>39960</v>
      </c>
    </row>
    <row r="3437" spans="1:4">
      <c r="A3437" s="22">
        <f t="shared" si="53"/>
        <v>39961</v>
      </c>
      <c r="D3437" s="16">
        <v>39961</v>
      </c>
    </row>
    <row r="3438" spans="1:4">
      <c r="A3438" s="22">
        <f t="shared" si="53"/>
        <v>39962</v>
      </c>
      <c r="D3438" s="16">
        <v>39962</v>
      </c>
    </row>
    <row r="3439" spans="1:4">
      <c r="A3439" s="22">
        <f t="shared" si="53"/>
        <v>39963</v>
      </c>
      <c r="D3439" s="16">
        <v>39963</v>
      </c>
    </row>
    <row r="3440" spans="1:4">
      <c r="A3440" s="22">
        <f t="shared" si="53"/>
        <v>39964</v>
      </c>
      <c r="D3440" s="16">
        <v>39964</v>
      </c>
    </row>
    <row r="3441" spans="1:4">
      <c r="A3441" s="22">
        <f t="shared" si="53"/>
        <v>39965</v>
      </c>
      <c r="D3441" s="16">
        <v>39965</v>
      </c>
    </row>
    <row r="3442" spans="1:4">
      <c r="A3442" s="22">
        <f t="shared" si="53"/>
        <v>39966</v>
      </c>
      <c r="D3442" s="16">
        <v>39966</v>
      </c>
    </row>
    <row r="3443" spans="1:4">
      <c r="A3443" s="22">
        <f t="shared" si="53"/>
        <v>39967</v>
      </c>
      <c r="D3443" s="16">
        <v>39967</v>
      </c>
    </row>
    <row r="3444" spans="1:4">
      <c r="A3444" s="22">
        <f t="shared" si="53"/>
        <v>39968</v>
      </c>
      <c r="D3444" s="16">
        <v>39968</v>
      </c>
    </row>
    <row r="3445" spans="1:4">
      <c r="A3445" s="22">
        <f t="shared" si="53"/>
        <v>39969</v>
      </c>
      <c r="D3445" s="16">
        <v>39969</v>
      </c>
    </row>
    <row r="3446" spans="1:4">
      <c r="A3446" s="22">
        <f t="shared" si="53"/>
        <v>39970</v>
      </c>
      <c r="D3446" s="16">
        <v>39970</v>
      </c>
    </row>
    <row r="3447" spans="1:4">
      <c r="A3447" s="22">
        <f t="shared" si="53"/>
        <v>39971</v>
      </c>
      <c r="D3447" s="16">
        <v>39971</v>
      </c>
    </row>
    <row r="3448" spans="1:4">
      <c r="A3448" s="22">
        <f t="shared" si="53"/>
        <v>39972</v>
      </c>
      <c r="D3448" s="16">
        <v>39972</v>
      </c>
    </row>
    <row r="3449" spans="1:4">
      <c r="A3449" s="22">
        <f t="shared" si="53"/>
        <v>39973</v>
      </c>
      <c r="D3449" s="16">
        <v>39973</v>
      </c>
    </row>
    <row r="3450" spans="1:4">
      <c r="A3450" s="22">
        <f t="shared" si="53"/>
        <v>39974</v>
      </c>
      <c r="D3450" s="16">
        <v>39974</v>
      </c>
    </row>
    <row r="3451" spans="1:4">
      <c r="A3451" s="22">
        <f t="shared" si="53"/>
        <v>39975</v>
      </c>
      <c r="D3451" s="16">
        <v>39975</v>
      </c>
    </row>
    <row r="3452" spans="1:4">
      <c r="A3452" s="22">
        <f t="shared" si="53"/>
        <v>39976</v>
      </c>
      <c r="D3452" s="16">
        <v>39976</v>
      </c>
    </row>
    <row r="3453" spans="1:4">
      <c r="A3453" s="22">
        <f t="shared" si="53"/>
        <v>39977</v>
      </c>
      <c r="D3453" s="16">
        <v>39977</v>
      </c>
    </row>
    <row r="3454" spans="1:4">
      <c r="A3454" s="22">
        <f t="shared" si="53"/>
        <v>39978</v>
      </c>
      <c r="D3454" s="16">
        <v>39978</v>
      </c>
    </row>
    <row r="3455" spans="1:4">
      <c r="A3455" s="22">
        <f t="shared" si="53"/>
        <v>39979</v>
      </c>
      <c r="D3455" s="16">
        <v>39979</v>
      </c>
    </row>
    <row r="3456" spans="1:4">
      <c r="A3456" s="22">
        <f t="shared" si="53"/>
        <v>39980</v>
      </c>
      <c r="D3456" s="16">
        <v>39980</v>
      </c>
    </row>
    <row r="3457" spans="1:4">
      <c r="A3457" s="22">
        <f t="shared" si="53"/>
        <v>39981</v>
      </c>
      <c r="D3457" s="16">
        <v>39981</v>
      </c>
    </row>
    <row r="3458" spans="1:4">
      <c r="A3458" s="22">
        <f t="shared" ref="A3458:A3521" si="54">D3458</f>
        <v>39982</v>
      </c>
      <c r="D3458" s="16">
        <v>39982</v>
      </c>
    </row>
    <row r="3459" spans="1:4">
      <c r="A3459" s="22">
        <f t="shared" si="54"/>
        <v>39983</v>
      </c>
      <c r="D3459" s="16">
        <v>39983</v>
      </c>
    </row>
    <row r="3460" spans="1:4">
      <c r="A3460" s="22">
        <f t="shared" si="54"/>
        <v>39984</v>
      </c>
      <c r="D3460" s="16">
        <v>39984</v>
      </c>
    </row>
    <row r="3461" spans="1:4">
      <c r="A3461" s="22">
        <f t="shared" si="54"/>
        <v>39985</v>
      </c>
      <c r="D3461" s="16">
        <v>39985</v>
      </c>
    </row>
    <row r="3462" spans="1:4">
      <c r="A3462" s="22">
        <f t="shared" si="54"/>
        <v>39986</v>
      </c>
      <c r="D3462" s="16">
        <v>39986</v>
      </c>
    </row>
    <row r="3463" spans="1:4">
      <c r="A3463" s="22">
        <f t="shared" si="54"/>
        <v>39987</v>
      </c>
      <c r="D3463" s="16">
        <v>39987</v>
      </c>
    </row>
    <row r="3464" spans="1:4">
      <c r="A3464" s="22">
        <f t="shared" si="54"/>
        <v>39988</v>
      </c>
      <c r="D3464" s="16">
        <v>39988</v>
      </c>
    </row>
    <row r="3465" spans="1:4">
      <c r="A3465" s="22">
        <f t="shared" si="54"/>
        <v>39989</v>
      </c>
      <c r="D3465" s="16">
        <v>39989</v>
      </c>
    </row>
    <row r="3466" spans="1:4">
      <c r="A3466" s="22">
        <f t="shared" si="54"/>
        <v>39990</v>
      </c>
      <c r="D3466" s="16">
        <v>39990</v>
      </c>
    </row>
    <row r="3467" spans="1:4">
      <c r="A3467" s="22">
        <f t="shared" si="54"/>
        <v>39991</v>
      </c>
      <c r="D3467" s="16">
        <v>39991</v>
      </c>
    </row>
    <row r="3468" spans="1:4">
      <c r="A3468" s="22">
        <f t="shared" si="54"/>
        <v>39992</v>
      </c>
      <c r="D3468" s="16">
        <v>39992</v>
      </c>
    </row>
    <row r="3469" spans="1:4">
      <c r="A3469" s="22">
        <f t="shared" si="54"/>
        <v>39993</v>
      </c>
      <c r="D3469" s="16">
        <v>39993</v>
      </c>
    </row>
    <row r="3470" spans="1:4">
      <c r="A3470" s="22">
        <f t="shared" si="54"/>
        <v>39994</v>
      </c>
      <c r="D3470" s="16">
        <v>39994</v>
      </c>
    </row>
    <row r="3471" spans="1:4">
      <c r="A3471" s="22">
        <f t="shared" si="54"/>
        <v>39995</v>
      </c>
      <c r="D3471" s="16">
        <v>39995</v>
      </c>
    </row>
    <row r="3472" spans="1:4">
      <c r="A3472" s="22">
        <f t="shared" si="54"/>
        <v>39996</v>
      </c>
      <c r="D3472" s="16">
        <v>39996</v>
      </c>
    </row>
    <row r="3473" spans="1:4">
      <c r="A3473" s="22">
        <f t="shared" si="54"/>
        <v>39997</v>
      </c>
      <c r="D3473" s="16">
        <v>39997</v>
      </c>
    </row>
    <row r="3474" spans="1:4">
      <c r="A3474" s="22">
        <f t="shared" si="54"/>
        <v>39998</v>
      </c>
      <c r="D3474" s="16">
        <v>39998</v>
      </c>
    </row>
    <row r="3475" spans="1:4">
      <c r="A3475" s="22">
        <f t="shared" si="54"/>
        <v>39999</v>
      </c>
      <c r="D3475" s="16">
        <v>39999</v>
      </c>
    </row>
    <row r="3476" spans="1:4">
      <c r="A3476" s="22">
        <f t="shared" si="54"/>
        <v>40000</v>
      </c>
      <c r="D3476" s="16">
        <v>40000</v>
      </c>
    </row>
    <row r="3477" spans="1:4">
      <c r="A3477" s="22">
        <f t="shared" si="54"/>
        <v>40001</v>
      </c>
      <c r="D3477" s="16">
        <v>40001</v>
      </c>
    </row>
    <row r="3478" spans="1:4">
      <c r="A3478" s="22">
        <f t="shared" si="54"/>
        <v>40002</v>
      </c>
      <c r="D3478" s="16">
        <v>40002</v>
      </c>
    </row>
    <row r="3479" spans="1:4">
      <c r="A3479" s="22">
        <f t="shared" si="54"/>
        <v>40003</v>
      </c>
      <c r="D3479" s="16">
        <v>40003</v>
      </c>
    </row>
    <row r="3480" spans="1:4">
      <c r="A3480" s="22">
        <f t="shared" si="54"/>
        <v>40004</v>
      </c>
      <c r="D3480" s="16">
        <v>40004</v>
      </c>
    </row>
    <row r="3481" spans="1:4">
      <c r="A3481" s="22">
        <f t="shared" si="54"/>
        <v>40005</v>
      </c>
      <c r="D3481" s="16">
        <v>40005</v>
      </c>
    </row>
    <row r="3482" spans="1:4">
      <c r="A3482" s="22">
        <f t="shared" si="54"/>
        <v>40006</v>
      </c>
      <c r="D3482" s="16">
        <v>40006</v>
      </c>
    </row>
    <row r="3483" spans="1:4">
      <c r="A3483" s="22">
        <f t="shared" si="54"/>
        <v>40007</v>
      </c>
      <c r="D3483" s="16">
        <v>40007</v>
      </c>
    </row>
    <row r="3484" spans="1:4">
      <c r="A3484" s="22">
        <f t="shared" si="54"/>
        <v>40008</v>
      </c>
      <c r="D3484" s="16">
        <v>40008</v>
      </c>
    </row>
    <row r="3485" spans="1:4">
      <c r="A3485" s="22">
        <f t="shared" si="54"/>
        <v>40009</v>
      </c>
      <c r="D3485" s="16">
        <v>40009</v>
      </c>
    </row>
    <row r="3486" spans="1:4">
      <c r="A3486" s="22">
        <f t="shared" si="54"/>
        <v>40010</v>
      </c>
      <c r="D3486" s="16">
        <v>40010</v>
      </c>
    </row>
    <row r="3487" spans="1:4">
      <c r="A3487" s="22">
        <f t="shared" si="54"/>
        <v>40011</v>
      </c>
      <c r="D3487" s="16">
        <v>40011</v>
      </c>
    </row>
    <row r="3488" spans="1:4">
      <c r="A3488" s="22">
        <f t="shared" si="54"/>
        <v>40012</v>
      </c>
      <c r="D3488" s="16">
        <v>40012</v>
      </c>
    </row>
    <row r="3489" spans="1:4">
      <c r="A3489" s="22">
        <f t="shared" si="54"/>
        <v>40013</v>
      </c>
      <c r="D3489" s="16">
        <v>40013</v>
      </c>
    </row>
    <row r="3490" spans="1:4">
      <c r="A3490" s="22">
        <f t="shared" si="54"/>
        <v>40014</v>
      </c>
      <c r="D3490" s="16">
        <v>40014</v>
      </c>
    </row>
    <row r="3491" spans="1:4">
      <c r="A3491" s="22">
        <f t="shared" si="54"/>
        <v>40015</v>
      </c>
      <c r="D3491" s="16">
        <v>40015</v>
      </c>
    </row>
    <row r="3492" spans="1:4">
      <c r="A3492" s="22">
        <f t="shared" si="54"/>
        <v>40016</v>
      </c>
      <c r="D3492" s="16">
        <v>40016</v>
      </c>
    </row>
    <row r="3493" spans="1:4">
      <c r="A3493" s="22">
        <f t="shared" si="54"/>
        <v>40017</v>
      </c>
      <c r="D3493" s="16">
        <v>40017</v>
      </c>
    </row>
    <row r="3494" spans="1:4">
      <c r="A3494" s="22">
        <f t="shared" si="54"/>
        <v>40018</v>
      </c>
      <c r="D3494" s="16">
        <v>40018</v>
      </c>
    </row>
    <row r="3495" spans="1:4">
      <c r="A3495" s="22">
        <f t="shared" si="54"/>
        <v>40019</v>
      </c>
      <c r="D3495" s="16">
        <v>40019</v>
      </c>
    </row>
    <row r="3496" spans="1:4">
      <c r="A3496" s="22">
        <f t="shared" si="54"/>
        <v>40020</v>
      </c>
      <c r="D3496" s="16">
        <v>40020</v>
      </c>
    </row>
    <row r="3497" spans="1:4">
      <c r="A3497" s="22">
        <f t="shared" si="54"/>
        <v>40021</v>
      </c>
      <c r="D3497" s="16">
        <v>40021</v>
      </c>
    </row>
    <row r="3498" spans="1:4">
      <c r="A3498" s="22">
        <f t="shared" si="54"/>
        <v>40022</v>
      </c>
      <c r="D3498" s="16">
        <v>40022</v>
      </c>
    </row>
    <row r="3499" spans="1:4">
      <c r="A3499" s="22">
        <f t="shared" si="54"/>
        <v>40023</v>
      </c>
      <c r="D3499" s="16">
        <v>40023</v>
      </c>
    </row>
    <row r="3500" spans="1:4">
      <c r="A3500" s="22">
        <f t="shared" si="54"/>
        <v>40024</v>
      </c>
      <c r="D3500" s="16">
        <v>40024</v>
      </c>
    </row>
    <row r="3501" spans="1:4">
      <c r="A3501" s="22">
        <f t="shared" si="54"/>
        <v>40025</v>
      </c>
      <c r="D3501" s="16">
        <v>40025</v>
      </c>
    </row>
    <row r="3502" spans="1:4">
      <c r="A3502" s="22">
        <f t="shared" si="54"/>
        <v>40026</v>
      </c>
      <c r="D3502" s="16">
        <v>40026</v>
      </c>
    </row>
    <row r="3503" spans="1:4">
      <c r="A3503" s="22">
        <f t="shared" si="54"/>
        <v>40027</v>
      </c>
      <c r="D3503" s="16">
        <v>40027</v>
      </c>
    </row>
    <row r="3504" spans="1:4">
      <c r="A3504" s="22">
        <f t="shared" si="54"/>
        <v>40028</v>
      </c>
      <c r="D3504" s="16">
        <v>40028</v>
      </c>
    </row>
    <row r="3505" spans="1:4">
      <c r="A3505" s="22">
        <f t="shared" si="54"/>
        <v>40029</v>
      </c>
      <c r="D3505" s="16">
        <v>40029</v>
      </c>
    </row>
    <row r="3506" spans="1:4">
      <c r="A3506" s="22">
        <f t="shared" si="54"/>
        <v>40030</v>
      </c>
      <c r="D3506" s="16">
        <v>40030</v>
      </c>
    </row>
    <row r="3507" spans="1:4">
      <c r="A3507" s="22">
        <f t="shared" si="54"/>
        <v>40031</v>
      </c>
      <c r="D3507" s="16">
        <v>40031</v>
      </c>
    </row>
    <row r="3508" spans="1:4">
      <c r="A3508" s="22">
        <f t="shared" si="54"/>
        <v>40032</v>
      </c>
      <c r="D3508" s="16">
        <v>40032</v>
      </c>
    </row>
    <row r="3509" spans="1:4">
      <c r="A3509" s="22">
        <f t="shared" si="54"/>
        <v>40033</v>
      </c>
      <c r="D3509" s="16">
        <v>40033</v>
      </c>
    </row>
    <row r="3510" spans="1:4">
      <c r="A3510" s="22">
        <f t="shared" si="54"/>
        <v>40034</v>
      </c>
      <c r="D3510" s="16">
        <v>40034</v>
      </c>
    </row>
    <row r="3511" spans="1:4">
      <c r="A3511" s="22">
        <f t="shared" si="54"/>
        <v>40035</v>
      </c>
      <c r="D3511" s="16">
        <v>40035</v>
      </c>
    </row>
    <row r="3512" spans="1:4">
      <c r="A3512" s="22">
        <f t="shared" si="54"/>
        <v>40036</v>
      </c>
      <c r="D3512" s="16">
        <v>40036</v>
      </c>
    </row>
    <row r="3513" spans="1:4">
      <c r="A3513" s="22">
        <f t="shared" si="54"/>
        <v>40037</v>
      </c>
      <c r="D3513" s="16">
        <v>40037</v>
      </c>
    </row>
    <row r="3514" spans="1:4">
      <c r="A3514" s="22">
        <f t="shared" si="54"/>
        <v>40038</v>
      </c>
      <c r="D3514" s="16">
        <v>40038</v>
      </c>
    </row>
    <row r="3515" spans="1:4">
      <c r="A3515" s="22">
        <f t="shared" si="54"/>
        <v>40039</v>
      </c>
      <c r="D3515" s="16">
        <v>40039</v>
      </c>
    </row>
    <row r="3516" spans="1:4">
      <c r="A3516" s="22">
        <f t="shared" si="54"/>
        <v>40040</v>
      </c>
      <c r="D3516" s="16">
        <v>40040</v>
      </c>
    </row>
    <row r="3517" spans="1:4">
      <c r="A3517" s="22">
        <f t="shared" si="54"/>
        <v>40041</v>
      </c>
      <c r="D3517" s="16">
        <v>40041</v>
      </c>
    </row>
    <row r="3518" spans="1:4">
      <c r="A3518" s="22">
        <f t="shared" si="54"/>
        <v>40042</v>
      </c>
      <c r="D3518" s="16">
        <v>40042</v>
      </c>
    </row>
    <row r="3519" spans="1:4">
      <c r="A3519" s="22">
        <f t="shared" si="54"/>
        <v>40043</v>
      </c>
      <c r="D3519" s="16">
        <v>40043</v>
      </c>
    </row>
    <row r="3520" spans="1:4">
      <c r="A3520" s="22">
        <f t="shared" si="54"/>
        <v>40044</v>
      </c>
      <c r="D3520" s="16">
        <v>40044</v>
      </c>
    </row>
    <row r="3521" spans="1:4">
      <c r="A3521" s="22">
        <f t="shared" si="54"/>
        <v>40045</v>
      </c>
      <c r="D3521" s="16">
        <v>40045</v>
      </c>
    </row>
    <row r="3522" spans="1:4">
      <c r="A3522" s="22">
        <f t="shared" ref="A3522:A3585" si="55">D3522</f>
        <v>40046</v>
      </c>
      <c r="D3522" s="16">
        <v>40046</v>
      </c>
    </row>
    <row r="3523" spans="1:4">
      <c r="A3523" s="22">
        <f t="shared" si="55"/>
        <v>40047</v>
      </c>
      <c r="D3523" s="16">
        <v>40047</v>
      </c>
    </row>
    <row r="3524" spans="1:4">
      <c r="A3524" s="22">
        <f t="shared" si="55"/>
        <v>40048</v>
      </c>
      <c r="D3524" s="16">
        <v>40048</v>
      </c>
    </row>
    <row r="3525" spans="1:4">
      <c r="A3525" s="22">
        <f t="shared" si="55"/>
        <v>40049</v>
      </c>
      <c r="D3525" s="16">
        <v>40049</v>
      </c>
    </row>
    <row r="3526" spans="1:4">
      <c r="A3526" s="22">
        <f t="shared" si="55"/>
        <v>40050</v>
      </c>
      <c r="D3526" s="16">
        <v>40050</v>
      </c>
    </row>
    <row r="3527" spans="1:4">
      <c r="A3527" s="22">
        <f t="shared" si="55"/>
        <v>40051</v>
      </c>
      <c r="D3527" s="16">
        <v>40051</v>
      </c>
    </row>
    <row r="3528" spans="1:4">
      <c r="A3528" s="22">
        <f t="shared" si="55"/>
        <v>40052</v>
      </c>
      <c r="D3528" s="16">
        <v>40052</v>
      </c>
    </row>
    <row r="3529" spans="1:4">
      <c r="A3529" s="22">
        <f t="shared" si="55"/>
        <v>40053</v>
      </c>
      <c r="D3529" s="16">
        <v>40053</v>
      </c>
    </row>
    <row r="3530" spans="1:4">
      <c r="A3530" s="22">
        <f t="shared" si="55"/>
        <v>40054</v>
      </c>
      <c r="D3530" s="16">
        <v>40054</v>
      </c>
    </row>
    <row r="3531" spans="1:4">
      <c r="A3531" s="22">
        <f t="shared" si="55"/>
        <v>40055</v>
      </c>
      <c r="D3531" s="16">
        <v>40055</v>
      </c>
    </row>
    <row r="3532" spans="1:4">
      <c r="A3532" s="22">
        <f t="shared" si="55"/>
        <v>40056</v>
      </c>
      <c r="D3532" s="16">
        <v>40056</v>
      </c>
    </row>
    <row r="3533" spans="1:4">
      <c r="A3533" s="22">
        <f t="shared" si="55"/>
        <v>40057</v>
      </c>
      <c r="D3533" s="16">
        <v>40057</v>
      </c>
    </row>
    <row r="3534" spans="1:4">
      <c r="A3534" s="22">
        <f t="shared" si="55"/>
        <v>40058</v>
      </c>
      <c r="D3534" s="16">
        <v>40058</v>
      </c>
    </row>
    <row r="3535" spans="1:4">
      <c r="A3535" s="22">
        <f t="shared" si="55"/>
        <v>40059</v>
      </c>
      <c r="D3535" s="16">
        <v>40059</v>
      </c>
    </row>
    <row r="3536" spans="1:4">
      <c r="A3536" s="22">
        <f t="shared" si="55"/>
        <v>40060</v>
      </c>
      <c r="D3536" s="16">
        <v>40060</v>
      </c>
    </row>
    <row r="3537" spans="1:4">
      <c r="A3537" s="22">
        <f t="shared" si="55"/>
        <v>40061</v>
      </c>
      <c r="D3537" s="16">
        <v>40061</v>
      </c>
    </row>
    <row r="3538" spans="1:4">
      <c r="A3538" s="22">
        <f t="shared" si="55"/>
        <v>40062</v>
      </c>
      <c r="D3538" s="16">
        <v>40062</v>
      </c>
    </row>
    <row r="3539" spans="1:4">
      <c r="A3539" s="22">
        <f t="shared" si="55"/>
        <v>40063</v>
      </c>
      <c r="D3539" s="16">
        <v>40063</v>
      </c>
    </row>
    <row r="3540" spans="1:4">
      <c r="A3540" s="22">
        <f t="shared" si="55"/>
        <v>40064</v>
      </c>
      <c r="D3540" s="16">
        <v>40064</v>
      </c>
    </row>
    <row r="3541" spans="1:4">
      <c r="A3541" s="22">
        <f t="shared" si="55"/>
        <v>40065</v>
      </c>
      <c r="D3541" s="16">
        <v>40065</v>
      </c>
    </row>
    <row r="3542" spans="1:4">
      <c r="A3542" s="22">
        <f t="shared" si="55"/>
        <v>40066</v>
      </c>
      <c r="D3542" s="16">
        <v>40066</v>
      </c>
    </row>
    <row r="3543" spans="1:4">
      <c r="A3543" s="22">
        <f t="shared" si="55"/>
        <v>40067</v>
      </c>
      <c r="D3543" s="16">
        <v>40067</v>
      </c>
    </row>
    <row r="3544" spans="1:4">
      <c r="A3544" s="22">
        <f t="shared" si="55"/>
        <v>40068</v>
      </c>
      <c r="D3544" s="16">
        <v>40068</v>
      </c>
    </row>
    <row r="3545" spans="1:4">
      <c r="A3545" s="22">
        <f t="shared" si="55"/>
        <v>40069</v>
      </c>
      <c r="D3545" s="16">
        <v>40069</v>
      </c>
    </row>
    <row r="3546" spans="1:4">
      <c r="A3546" s="22">
        <f t="shared" si="55"/>
        <v>40070</v>
      </c>
      <c r="D3546" s="16">
        <v>40070</v>
      </c>
    </row>
    <row r="3547" spans="1:4">
      <c r="A3547" s="22">
        <f t="shared" si="55"/>
        <v>40071</v>
      </c>
      <c r="D3547" s="16">
        <v>40071</v>
      </c>
    </row>
    <row r="3548" spans="1:4">
      <c r="A3548" s="22">
        <f t="shared" si="55"/>
        <v>40072</v>
      </c>
      <c r="D3548" s="16">
        <v>40072</v>
      </c>
    </row>
    <row r="3549" spans="1:4">
      <c r="A3549" s="22">
        <f t="shared" si="55"/>
        <v>40073</v>
      </c>
      <c r="D3549" s="16">
        <v>40073</v>
      </c>
    </row>
    <row r="3550" spans="1:4">
      <c r="A3550" s="22">
        <f t="shared" si="55"/>
        <v>40074</v>
      </c>
      <c r="D3550" s="16">
        <v>40074</v>
      </c>
    </row>
    <row r="3551" spans="1:4">
      <c r="A3551" s="22">
        <f t="shared" si="55"/>
        <v>40075</v>
      </c>
      <c r="D3551" s="16">
        <v>40075</v>
      </c>
    </row>
    <row r="3552" spans="1:4">
      <c r="A3552" s="22">
        <f t="shared" si="55"/>
        <v>40076</v>
      </c>
      <c r="D3552" s="16">
        <v>40076</v>
      </c>
    </row>
    <row r="3553" spans="1:4">
      <c r="A3553" s="22">
        <f t="shared" si="55"/>
        <v>40077</v>
      </c>
      <c r="D3553" s="16">
        <v>40077</v>
      </c>
    </row>
    <row r="3554" spans="1:4">
      <c r="A3554" s="22">
        <f t="shared" si="55"/>
        <v>40078</v>
      </c>
      <c r="D3554" s="16">
        <v>40078</v>
      </c>
    </row>
    <row r="3555" spans="1:4">
      <c r="A3555" s="22">
        <f t="shared" si="55"/>
        <v>40079</v>
      </c>
      <c r="D3555" s="16">
        <v>40079</v>
      </c>
    </row>
    <row r="3556" spans="1:4">
      <c r="A3556" s="22">
        <f t="shared" si="55"/>
        <v>40080</v>
      </c>
      <c r="D3556" s="16">
        <v>40080</v>
      </c>
    </row>
    <row r="3557" spans="1:4">
      <c r="A3557" s="22">
        <f t="shared" si="55"/>
        <v>40081</v>
      </c>
      <c r="D3557" s="16">
        <v>40081</v>
      </c>
    </row>
    <row r="3558" spans="1:4">
      <c r="A3558" s="22">
        <f t="shared" si="55"/>
        <v>40082</v>
      </c>
      <c r="D3558" s="16">
        <v>40082</v>
      </c>
    </row>
    <row r="3559" spans="1:4">
      <c r="A3559" s="22">
        <f t="shared" si="55"/>
        <v>40083</v>
      </c>
      <c r="D3559" s="16">
        <v>40083</v>
      </c>
    </row>
    <row r="3560" spans="1:4">
      <c r="A3560" s="22">
        <f t="shared" si="55"/>
        <v>40084</v>
      </c>
      <c r="D3560" s="16">
        <v>40084</v>
      </c>
    </row>
    <row r="3561" spans="1:4">
      <c r="A3561" s="22">
        <f t="shared" si="55"/>
        <v>40085</v>
      </c>
      <c r="D3561" s="16">
        <v>40085</v>
      </c>
    </row>
    <row r="3562" spans="1:4">
      <c r="A3562" s="22">
        <f t="shared" si="55"/>
        <v>40086</v>
      </c>
      <c r="D3562" s="16">
        <v>40086</v>
      </c>
    </row>
    <row r="3563" spans="1:4">
      <c r="A3563" s="22">
        <f t="shared" si="55"/>
        <v>40087</v>
      </c>
      <c r="D3563" s="16">
        <v>40087</v>
      </c>
    </row>
    <row r="3564" spans="1:4">
      <c r="A3564" s="22">
        <f t="shared" si="55"/>
        <v>40088</v>
      </c>
      <c r="D3564" s="16">
        <v>40088</v>
      </c>
    </row>
    <row r="3565" spans="1:4">
      <c r="A3565" s="22">
        <f t="shared" si="55"/>
        <v>40089</v>
      </c>
      <c r="D3565" s="16">
        <v>40089</v>
      </c>
    </row>
    <row r="3566" spans="1:4">
      <c r="A3566" s="22">
        <f t="shared" si="55"/>
        <v>40090</v>
      </c>
      <c r="D3566" s="16">
        <v>40090</v>
      </c>
    </row>
    <row r="3567" spans="1:4">
      <c r="A3567" s="22">
        <f t="shared" si="55"/>
        <v>40091</v>
      </c>
      <c r="D3567" s="16">
        <v>40091</v>
      </c>
    </row>
    <row r="3568" spans="1:4">
      <c r="A3568" s="22">
        <f t="shared" si="55"/>
        <v>40092</v>
      </c>
      <c r="D3568" s="16">
        <v>40092</v>
      </c>
    </row>
    <row r="3569" spans="1:4">
      <c r="A3569" s="22">
        <f t="shared" si="55"/>
        <v>40093</v>
      </c>
      <c r="D3569" s="16">
        <v>40093</v>
      </c>
    </row>
    <row r="3570" spans="1:4">
      <c r="A3570" s="22">
        <f t="shared" si="55"/>
        <v>40094</v>
      </c>
      <c r="D3570" s="16">
        <v>40094</v>
      </c>
    </row>
    <row r="3571" spans="1:4">
      <c r="A3571" s="22">
        <f t="shared" si="55"/>
        <v>40095</v>
      </c>
      <c r="D3571" s="16">
        <v>40095</v>
      </c>
    </row>
    <row r="3572" spans="1:4">
      <c r="A3572" s="22">
        <f t="shared" si="55"/>
        <v>40096</v>
      </c>
      <c r="D3572" s="16">
        <v>40096</v>
      </c>
    </row>
    <row r="3573" spans="1:4">
      <c r="A3573" s="22">
        <f t="shared" si="55"/>
        <v>40097</v>
      </c>
      <c r="D3573" s="16">
        <v>40097</v>
      </c>
    </row>
    <row r="3574" spans="1:4">
      <c r="A3574" s="22">
        <f t="shared" si="55"/>
        <v>40098</v>
      </c>
      <c r="D3574" s="16">
        <v>40098</v>
      </c>
    </row>
    <row r="3575" spans="1:4">
      <c r="A3575" s="22">
        <f t="shared" si="55"/>
        <v>40099</v>
      </c>
      <c r="D3575" s="16">
        <v>40099</v>
      </c>
    </row>
    <row r="3576" spans="1:4">
      <c r="A3576" s="22">
        <f t="shared" si="55"/>
        <v>40100</v>
      </c>
      <c r="D3576" s="16">
        <v>40100</v>
      </c>
    </row>
    <row r="3577" spans="1:4">
      <c r="A3577" s="22">
        <f t="shared" si="55"/>
        <v>40101</v>
      </c>
      <c r="D3577" s="16">
        <v>40101</v>
      </c>
    </row>
    <row r="3578" spans="1:4">
      <c r="A3578" s="22">
        <f t="shared" si="55"/>
        <v>40102</v>
      </c>
      <c r="D3578" s="16">
        <v>40102</v>
      </c>
    </row>
    <row r="3579" spans="1:4">
      <c r="A3579" s="22">
        <f t="shared" si="55"/>
        <v>40103</v>
      </c>
      <c r="D3579" s="16">
        <v>40103</v>
      </c>
    </row>
    <row r="3580" spans="1:4">
      <c r="A3580" s="22">
        <f t="shared" si="55"/>
        <v>40104</v>
      </c>
      <c r="D3580" s="16">
        <v>40104</v>
      </c>
    </row>
    <row r="3581" spans="1:4">
      <c r="A3581" s="22">
        <f t="shared" si="55"/>
        <v>40105</v>
      </c>
      <c r="D3581" s="16">
        <v>40105</v>
      </c>
    </row>
    <row r="3582" spans="1:4">
      <c r="A3582" s="22">
        <f t="shared" si="55"/>
        <v>40106</v>
      </c>
      <c r="D3582" s="16">
        <v>40106</v>
      </c>
    </row>
    <row r="3583" spans="1:4">
      <c r="A3583" s="22">
        <f t="shared" si="55"/>
        <v>40107</v>
      </c>
      <c r="D3583" s="16">
        <v>40107</v>
      </c>
    </row>
    <row r="3584" spans="1:4">
      <c r="A3584" s="22">
        <f t="shared" si="55"/>
        <v>40108</v>
      </c>
      <c r="D3584" s="16">
        <v>40108</v>
      </c>
    </row>
    <row r="3585" spans="1:4">
      <c r="A3585" s="22">
        <f t="shared" si="55"/>
        <v>40109</v>
      </c>
      <c r="D3585" s="16">
        <v>40109</v>
      </c>
    </row>
    <row r="3586" spans="1:4">
      <c r="A3586" s="22">
        <f t="shared" ref="A3586:A3649" si="56">D3586</f>
        <v>40110</v>
      </c>
      <c r="D3586" s="16">
        <v>40110</v>
      </c>
    </row>
    <row r="3587" spans="1:4">
      <c r="A3587" s="22">
        <f t="shared" si="56"/>
        <v>40111</v>
      </c>
      <c r="D3587" s="16">
        <v>40111</v>
      </c>
    </row>
    <row r="3588" spans="1:4">
      <c r="A3588" s="22">
        <f t="shared" si="56"/>
        <v>40112</v>
      </c>
      <c r="D3588" s="16">
        <v>40112</v>
      </c>
    </row>
    <row r="3589" spans="1:4">
      <c r="A3589" s="22">
        <f t="shared" si="56"/>
        <v>40113</v>
      </c>
      <c r="D3589" s="16">
        <v>40113</v>
      </c>
    </row>
    <row r="3590" spans="1:4">
      <c r="A3590" s="22">
        <f t="shared" si="56"/>
        <v>40114</v>
      </c>
      <c r="D3590" s="16">
        <v>40114</v>
      </c>
    </row>
    <row r="3591" spans="1:4">
      <c r="A3591" s="22">
        <f t="shared" si="56"/>
        <v>40115</v>
      </c>
      <c r="D3591" s="16">
        <v>40115</v>
      </c>
    </row>
    <row r="3592" spans="1:4">
      <c r="A3592" s="22">
        <f t="shared" si="56"/>
        <v>40116</v>
      </c>
      <c r="D3592" s="16">
        <v>40116</v>
      </c>
    </row>
    <row r="3593" spans="1:4">
      <c r="A3593" s="22">
        <f t="shared" si="56"/>
        <v>40117</v>
      </c>
      <c r="D3593" s="16">
        <v>40117</v>
      </c>
    </row>
    <row r="3594" spans="1:4">
      <c r="A3594" s="22">
        <f t="shared" si="56"/>
        <v>40118</v>
      </c>
      <c r="D3594" s="16">
        <v>40118</v>
      </c>
    </row>
    <row r="3595" spans="1:4">
      <c r="A3595" s="22">
        <f t="shared" si="56"/>
        <v>40119</v>
      </c>
      <c r="D3595" s="16">
        <v>40119</v>
      </c>
    </row>
    <row r="3596" spans="1:4">
      <c r="A3596" s="22">
        <f t="shared" si="56"/>
        <v>40120</v>
      </c>
      <c r="D3596" s="16">
        <v>40120</v>
      </c>
    </row>
    <row r="3597" spans="1:4">
      <c r="A3597" s="22">
        <f t="shared" si="56"/>
        <v>40121</v>
      </c>
      <c r="D3597" s="16">
        <v>40121</v>
      </c>
    </row>
    <row r="3598" spans="1:4">
      <c r="A3598" s="22">
        <f t="shared" si="56"/>
        <v>40122</v>
      </c>
      <c r="D3598" s="16">
        <v>40122</v>
      </c>
    </row>
    <row r="3599" spans="1:4">
      <c r="A3599" s="22">
        <f t="shared" si="56"/>
        <v>40123</v>
      </c>
      <c r="D3599" s="16">
        <v>40123</v>
      </c>
    </row>
    <row r="3600" spans="1:4">
      <c r="A3600" s="22">
        <f t="shared" si="56"/>
        <v>40124</v>
      </c>
      <c r="D3600" s="16">
        <v>40124</v>
      </c>
    </row>
    <row r="3601" spans="1:4">
      <c r="A3601" s="22">
        <f t="shared" si="56"/>
        <v>40125</v>
      </c>
      <c r="D3601" s="16">
        <v>40125</v>
      </c>
    </row>
    <row r="3602" spans="1:4">
      <c r="A3602" s="22">
        <f t="shared" si="56"/>
        <v>40126</v>
      </c>
      <c r="D3602" s="16">
        <v>40126</v>
      </c>
    </row>
    <row r="3603" spans="1:4">
      <c r="A3603" s="22">
        <f t="shared" si="56"/>
        <v>40127</v>
      </c>
      <c r="D3603" s="16">
        <v>40127</v>
      </c>
    </row>
    <row r="3604" spans="1:4">
      <c r="A3604" s="22">
        <f t="shared" si="56"/>
        <v>40128</v>
      </c>
      <c r="D3604" s="16">
        <v>40128</v>
      </c>
    </row>
    <row r="3605" spans="1:4">
      <c r="A3605" s="22">
        <f t="shared" si="56"/>
        <v>40129</v>
      </c>
      <c r="D3605" s="16">
        <v>40129</v>
      </c>
    </row>
    <row r="3606" spans="1:4">
      <c r="A3606" s="22">
        <f t="shared" si="56"/>
        <v>40130</v>
      </c>
      <c r="D3606" s="16">
        <v>40130</v>
      </c>
    </row>
    <row r="3607" spans="1:4">
      <c r="A3607" s="22">
        <f t="shared" si="56"/>
        <v>40131</v>
      </c>
      <c r="D3607" s="16">
        <v>40131</v>
      </c>
    </row>
    <row r="3608" spans="1:4">
      <c r="A3608" s="22">
        <f t="shared" si="56"/>
        <v>40132</v>
      </c>
      <c r="D3608" s="16">
        <v>40132</v>
      </c>
    </row>
    <row r="3609" spans="1:4">
      <c r="A3609" s="22">
        <f t="shared" si="56"/>
        <v>40133</v>
      </c>
      <c r="D3609" s="16">
        <v>40133</v>
      </c>
    </row>
    <row r="3610" spans="1:4">
      <c r="A3610" s="22">
        <f t="shared" si="56"/>
        <v>40134</v>
      </c>
      <c r="D3610" s="16">
        <v>40134</v>
      </c>
    </row>
    <row r="3611" spans="1:4">
      <c r="A3611" s="22">
        <f t="shared" si="56"/>
        <v>40135</v>
      </c>
      <c r="D3611" s="16">
        <v>40135</v>
      </c>
    </row>
    <row r="3612" spans="1:4">
      <c r="A3612" s="22">
        <f t="shared" si="56"/>
        <v>40136</v>
      </c>
      <c r="D3612" s="16">
        <v>40136</v>
      </c>
    </row>
    <row r="3613" spans="1:4">
      <c r="A3613" s="22">
        <f t="shared" si="56"/>
        <v>40137</v>
      </c>
      <c r="D3613" s="16">
        <v>40137</v>
      </c>
    </row>
    <row r="3614" spans="1:4">
      <c r="A3614" s="22">
        <f t="shared" si="56"/>
        <v>40138</v>
      </c>
      <c r="D3614" s="16">
        <v>40138</v>
      </c>
    </row>
    <row r="3615" spans="1:4">
      <c r="A3615" s="22">
        <f t="shared" si="56"/>
        <v>40139</v>
      </c>
      <c r="D3615" s="16">
        <v>40139</v>
      </c>
    </row>
    <row r="3616" spans="1:4">
      <c r="A3616" s="22">
        <f t="shared" si="56"/>
        <v>40140</v>
      </c>
      <c r="D3616" s="16">
        <v>40140</v>
      </c>
    </row>
    <row r="3617" spans="1:4">
      <c r="A3617" s="22">
        <f t="shared" si="56"/>
        <v>40141</v>
      </c>
      <c r="D3617" s="16">
        <v>40141</v>
      </c>
    </row>
    <row r="3618" spans="1:4">
      <c r="A3618" s="22">
        <f t="shared" si="56"/>
        <v>40142</v>
      </c>
      <c r="D3618" s="16">
        <v>40142</v>
      </c>
    </row>
    <row r="3619" spans="1:4">
      <c r="A3619" s="22">
        <f t="shared" si="56"/>
        <v>40143</v>
      </c>
      <c r="D3619" s="16">
        <v>40143</v>
      </c>
    </row>
    <row r="3620" spans="1:4">
      <c r="A3620" s="22">
        <f t="shared" si="56"/>
        <v>40144</v>
      </c>
      <c r="D3620" s="16">
        <v>40144</v>
      </c>
    </row>
    <row r="3621" spans="1:4">
      <c r="A3621" s="22">
        <f t="shared" si="56"/>
        <v>40145</v>
      </c>
      <c r="D3621" s="16">
        <v>40145</v>
      </c>
    </row>
    <row r="3622" spans="1:4">
      <c r="A3622" s="22">
        <f t="shared" si="56"/>
        <v>40146</v>
      </c>
      <c r="D3622" s="16">
        <v>40146</v>
      </c>
    </row>
    <row r="3623" spans="1:4">
      <c r="A3623" s="22">
        <f t="shared" si="56"/>
        <v>40147</v>
      </c>
      <c r="D3623" s="16">
        <v>40147</v>
      </c>
    </row>
    <row r="3624" spans="1:4">
      <c r="A3624" s="22">
        <f t="shared" si="56"/>
        <v>40148</v>
      </c>
      <c r="D3624" s="16">
        <v>40148</v>
      </c>
    </row>
    <row r="3625" spans="1:4">
      <c r="A3625" s="22">
        <f t="shared" si="56"/>
        <v>40149</v>
      </c>
      <c r="D3625" s="16">
        <v>40149</v>
      </c>
    </row>
    <row r="3626" spans="1:4">
      <c r="A3626" s="22">
        <f t="shared" si="56"/>
        <v>40150</v>
      </c>
      <c r="D3626" s="16">
        <v>40150</v>
      </c>
    </row>
    <row r="3627" spans="1:4">
      <c r="A3627" s="22">
        <f t="shared" si="56"/>
        <v>40151</v>
      </c>
      <c r="D3627" s="16">
        <v>40151</v>
      </c>
    </row>
    <row r="3628" spans="1:4">
      <c r="A3628" s="22">
        <f t="shared" si="56"/>
        <v>40152</v>
      </c>
      <c r="D3628" s="16">
        <v>40152</v>
      </c>
    </row>
    <row r="3629" spans="1:4">
      <c r="A3629" s="22">
        <f t="shared" si="56"/>
        <v>40153</v>
      </c>
      <c r="D3629" s="16">
        <v>40153</v>
      </c>
    </row>
    <row r="3630" spans="1:4">
      <c r="A3630" s="22">
        <f t="shared" si="56"/>
        <v>40154</v>
      </c>
      <c r="D3630" s="16">
        <v>40154</v>
      </c>
    </row>
    <row r="3631" spans="1:4">
      <c r="A3631" s="22">
        <f t="shared" si="56"/>
        <v>40155</v>
      </c>
      <c r="D3631" s="16">
        <v>40155</v>
      </c>
    </row>
    <row r="3632" spans="1:4">
      <c r="A3632" s="22">
        <f t="shared" si="56"/>
        <v>40156</v>
      </c>
      <c r="D3632" s="16">
        <v>40156</v>
      </c>
    </row>
    <row r="3633" spans="1:4">
      <c r="A3633" s="22">
        <f t="shared" si="56"/>
        <v>40157</v>
      </c>
      <c r="D3633" s="16">
        <v>40157</v>
      </c>
    </row>
    <row r="3634" spans="1:4">
      <c r="A3634" s="22">
        <f t="shared" si="56"/>
        <v>40158</v>
      </c>
      <c r="D3634" s="16">
        <v>40158</v>
      </c>
    </row>
    <row r="3635" spans="1:4">
      <c r="A3635" s="22">
        <f t="shared" si="56"/>
        <v>40159</v>
      </c>
      <c r="D3635" s="16">
        <v>40159</v>
      </c>
    </row>
    <row r="3636" spans="1:4">
      <c r="A3636" s="22">
        <f t="shared" si="56"/>
        <v>40160</v>
      </c>
      <c r="D3636" s="16">
        <v>40160</v>
      </c>
    </row>
    <row r="3637" spans="1:4">
      <c r="A3637" s="22">
        <f t="shared" si="56"/>
        <v>40161</v>
      </c>
      <c r="D3637" s="16">
        <v>40161</v>
      </c>
    </row>
    <row r="3638" spans="1:4">
      <c r="A3638" s="22">
        <f t="shared" si="56"/>
        <v>40162</v>
      </c>
      <c r="D3638" s="16">
        <v>40162</v>
      </c>
    </row>
    <row r="3639" spans="1:4">
      <c r="A3639" s="22">
        <f t="shared" si="56"/>
        <v>40163</v>
      </c>
      <c r="D3639" s="16">
        <v>40163</v>
      </c>
    </row>
    <row r="3640" spans="1:4">
      <c r="A3640" s="22">
        <f t="shared" si="56"/>
        <v>40164</v>
      </c>
      <c r="D3640" s="16">
        <v>40164</v>
      </c>
    </row>
    <row r="3641" spans="1:4">
      <c r="A3641" s="22">
        <f t="shared" si="56"/>
        <v>40165</v>
      </c>
      <c r="D3641" s="16">
        <v>40165</v>
      </c>
    </row>
    <row r="3642" spans="1:4">
      <c r="A3642" s="22">
        <f t="shared" si="56"/>
        <v>40166</v>
      </c>
      <c r="D3642" s="16">
        <v>40166</v>
      </c>
    </row>
    <row r="3643" spans="1:4">
      <c r="A3643" s="22">
        <f t="shared" si="56"/>
        <v>40167</v>
      </c>
      <c r="D3643" s="16">
        <v>40167</v>
      </c>
    </row>
    <row r="3644" spans="1:4">
      <c r="A3644" s="22">
        <f t="shared" si="56"/>
        <v>40168</v>
      </c>
      <c r="D3644" s="16">
        <v>40168</v>
      </c>
    </row>
    <row r="3645" spans="1:4">
      <c r="A3645" s="22">
        <f t="shared" si="56"/>
        <v>40169</v>
      </c>
      <c r="D3645" s="16">
        <v>40169</v>
      </c>
    </row>
    <row r="3646" spans="1:4">
      <c r="A3646" s="22">
        <f t="shared" si="56"/>
        <v>40170</v>
      </c>
      <c r="D3646" s="16">
        <v>40170</v>
      </c>
    </row>
    <row r="3647" spans="1:4">
      <c r="A3647" s="22">
        <f t="shared" si="56"/>
        <v>40171</v>
      </c>
      <c r="D3647" s="16">
        <v>40171</v>
      </c>
    </row>
    <row r="3648" spans="1:4">
      <c r="A3648" s="22">
        <f t="shared" si="56"/>
        <v>40172</v>
      </c>
      <c r="D3648" s="16">
        <v>40172</v>
      </c>
    </row>
    <row r="3649" spans="1:4">
      <c r="A3649" s="22">
        <f t="shared" si="56"/>
        <v>40173</v>
      </c>
      <c r="D3649" s="16">
        <v>40173</v>
      </c>
    </row>
    <row r="3650" spans="1:4">
      <c r="A3650" s="22">
        <f t="shared" ref="A3650:A3713" si="57">D3650</f>
        <v>40174</v>
      </c>
      <c r="D3650" s="16">
        <v>40174</v>
      </c>
    </row>
    <row r="3651" spans="1:4">
      <c r="A3651" s="22">
        <f t="shared" si="57"/>
        <v>40175</v>
      </c>
      <c r="D3651" s="16">
        <v>40175</v>
      </c>
    </row>
    <row r="3652" spans="1:4">
      <c r="A3652" s="22">
        <f t="shared" si="57"/>
        <v>40176</v>
      </c>
      <c r="D3652" s="16">
        <v>40176</v>
      </c>
    </row>
    <row r="3653" spans="1:4">
      <c r="A3653" s="22">
        <f t="shared" si="57"/>
        <v>40177</v>
      </c>
      <c r="D3653" s="16">
        <v>40177</v>
      </c>
    </row>
    <row r="3654" spans="1:4">
      <c r="A3654" s="22">
        <f t="shared" si="57"/>
        <v>40178</v>
      </c>
      <c r="D3654" s="16">
        <v>40178</v>
      </c>
    </row>
    <row r="3655" spans="1:4">
      <c r="A3655" s="22">
        <f t="shared" si="57"/>
        <v>40179</v>
      </c>
      <c r="D3655" s="16">
        <v>40179</v>
      </c>
    </row>
    <row r="3656" spans="1:4">
      <c r="A3656" s="22">
        <f t="shared" si="57"/>
        <v>40180</v>
      </c>
      <c r="D3656" s="16">
        <v>40180</v>
      </c>
    </row>
    <row r="3657" spans="1:4">
      <c r="A3657" s="22">
        <f t="shared" si="57"/>
        <v>40181</v>
      </c>
      <c r="D3657" s="16">
        <v>40181</v>
      </c>
    </row>
    <row r="3658" spans="1:4">
      <c r="A3658" s="22">
        <f t="shared" si="57"/>
        <v>40182</v>
      </c>
      <c r="D3658" s="16">
        <v>40182</v>
      </c>
    </row>
    <row r="3659" spans="1:4">
      <c r="A3659" s="22">
        <f t="shared" si="57"/>
        <v>40183</v>
      </c>
      <c r="D3659" s="16">
        <v>40183</v>
      </c>
    </row>
    <row r="3660" spans="1:4">
      <c r="A3660" s="22">
        <f t="shared" si="57"/>
        <v>40184</v>
      </c>
      <c r="D3660" s="16">
        <v>40184</v>
      </c>
    </row>
    <row r="3661" spans="1:4">
      <c r="A3661" s="22">
        <f t="shared" si="57"/>
        <v>40185</v>
      </c>
      <c r="D3661" s="16">
        <v>40185</v>
      </c>
    </row>
    <row r="3662" spans="1:4">
      <c r="A3662" s="22">
        <f t="shared" si="57"/>
        <v>40186</v>
      </c>
      <c r="D3662" s="16">
        <v>40186</v>
      </c>
    </row>
    <row r="3663" spans="1:4">
      <c r="A3663" s="22">
        <f t="shared" si="57"/>
        <v>40187</v>
      </c>
      <c r="D3663" s="16">
        <v>40187</v>
      </c>
    </row>
    <row r="3664" spans="1:4">
      <c r="A3664" s="22">
        <f t="shared" si="57"/>
        <v>40188</v>
      </c>
      <c r="D3664" s="16">
        <v>40188</v>
      </c>
    </row>
    <row r="3665" spans="1:4">
      <c r="A3665" s="22">
        <f t="shared" si="57"/>
        <v>40189</v>
      </c>
      <c r="D3665" s="16">
        <v>40189</v>
      </c>
    </row>
    <row r="3666" spans="1:4">
      <c r="A3666" s="22">
        <f t="shared" si="57"/>
        <v>40190</v>
      </c>
      <c r="D3666" s="16">
        <v>40190</v>
      </c>
    </row>
    <row r="3667" spans="1:4">
      <c r="A3667" s="22">
        <f t="shared" si="57"/>
        <v>40191</v>
      </c>
      <c r="D3667" s="16">
        <v>40191</v>
      </c>
    </row>
    <row r="3668" spans="1:4">
      <c r="A3668" s="22">
        <f t="shared" si="57"/>
        <v>40192</v>
      </c>
      <c r="D3668" s="16">
        <v>40192</v>
      </c>
    </row>
    <row r="3669" spans="1:4">
      <c r="A3669" s="22">
        <f t="shared" si="57"/>
        <v>40193</v>
      </c>
      <c r="D3669" s="16">
        <v>40193</v>
      </c>
    </row>
    <row r="3670" spans="1:4">
      <c r="A3670" s="22">
        <f t="shared" si="57"/>
        <v>40194</v>
      </c>
      <c r="D3670" s="16">
        <v>40194</v>
      </c>
    </row>
    <row r="3671" spans="1:4">
      <c r="A3671" s="22">
        <f t="shared" si="57"/>
        <v>40195</v>
      </c>
      <c r="D3671" s="16">
        <v>40195</v>
      </c>
    </row>
    <row r="3672" spans="1:4">
      <c r="A3672" s="22">
        <f t="shared" si="57"/>
        <v>40196</v>
      </c>
      <c r="D3672" s="16">
        <v>40196</v>
      </c>
    </row>
    <row r="3673" spans="1:4">
      <c r="A3673" s="22">
        <f t="shared" si="57"/>
        <v>40197</v>
      </c>
      <c r="D3673" s="16">
        <v>40197</v>
      </c>
    </row>
    <row r="3674" spans="1:4">
      <c r="A3674" s="22">
        <f t="shared" si="57"/>
        <v>40198</v>
      </c>
      <c r="D3674" s="16">
        <v>40198</v>
      </c>
    </row>
    <row r="3675" spans="1:4">
      <c r="A3675" s="22">
        <f t="shared" si="57"/>
        <v>40199</v>
      </c>
      <c r="D3675" s="16">
        <v>40199</v>
      </c>
    </row>
    <row r="3676" spans="1:4">
      <c r="A3676" s="22">
        <f t="shared" si="57"/>
        <v>40200</v>
      </c>
      <c r="D3676" s="16">
        <v>40200</v>
      </c>
    </row>
    <row r="3677" spans="1:4">
      <c r="A3677" s="22">
        <f t="shared" si="57"/>
        <v>40201</v>
      </c>
      <c r="D3677" s="16">
        <v>40201</v>
      </c>
    </row>
    <row r="3678" spans="1:4">
      <c r="A3678" s="22">
        <f t="shared" si="57"/>
        <v>40202</v>
      </c>
      <c r="D3678" s="16">
        <v>40202</v>
      </c>
    </row>
    <row r="3679" spans="1:4">
      <c r="A3679" s="22">
        <f t="shared" si="57"/>
        <v>40203</v>
      </c>
      <c r="D3679" s="16">
        <v>40203</v>
      </c>
    </row>
    <row r="3680" spans="1:4">
      <c r="A3680" s="22">
        <f t="shared" si="57"/>
        <v>40204</v>
      </c>
      <c r="D3680" s="16">
        <v>40204</v>
      </c>
    </row>
    <row r="3681" spans="1:4">
      <c r="A3681" s="22">
        <f t="shared" si="57"/>
        <v>40205</v>
      </c>
      <c r="D3681" s="16">
        <v>40205</v>
      </c>
    </row>
    <row r="3682" spans="1:4">
      <c r="A3682" s="22">
        <f t="shared" si="57"/>
        <v>40206</v>
      </c>
      <c r="D3682" s="16">
        <v>40206</v>
      </c>
    </row>
    <row r="3683" spans="1:4">
      <c r="A3683" s="22">
        <f t="shared" si="57"/>
        <v>40207</v>
      </c>
      <c r="D3683" s="16">
        <v>40207</v>
      </c>
    </row>
    <row r="3684" spans="1:4">
      <c r="A3684" s="22">
        <f t="shared" si="57"/>
        <v>40208</v>
      </c>
      <c r="D3684" s="16">
        <v>40208</v>
      </c>
    </row>
    <row r="3685" spans="1:4">
      <c r="A3685" s="22">
        <f t="shared" si="57"/>
        <v>40209</v>
      </c>
      <c r="D3685" s="16">
        <v>40209</v>
      </c>
    </row>
    <row r="3686" spans="1:4">
      <c r="A3686" s="22">
        <f t="shared" si="57"/>
        <v>40210</v>
      </c>
      <c r="D3686" s="16">
        <v>40210</v>
      </c>
    </row>
    <row r="3687" spans="1:4">
      <c r="A3687" s="22">
        <f t="shared" si="57"/>
        <v>40211</v>
      </c>
      <c r="D3687" s="16">
        <v>40211</v>
      </c>
    </row>
    <row r="3688" spans="1:4">
      <c r="A3688" s="22">
        <f t="shared" si="57"/>
        <v>40212</v>
      </c>
      <c r="D3688" s="16">
        <v>40212</v>
      </c>
    </row>
    <row r="3689" spans="1:4">
      <c r="A3689" s="22">
        <f t="shared" si="57"/>
        <v>40213</v>
      </c>
      <c r="D3689" s="16">
        <v>40213</v>
      </c>
    </row>
    <row r="3690" spans="1:4">
      <c r="A3690" s="22">
        <f t="shared" si="57"/>
        <v>40214</v>
      </c>
      <c r="D3690" s="16">
        <v>40214</v>
      </c>
    </row>
    <row r="3691" spans="1:4">
      <c r="A3691" s="22">
        <f t="shared" si="57"/>
        <v>40215</v>
      </c>
      <c r="D3691" s="16">
        <v>40215</v>
      </c>
    </row>
    <row r="3692" spans="1:4">
      <c r="A3692" s="22">
        <f t="shared" si="57"/>
        <v>40216</v>
      </c>
      <c r="D3692" s="16">
        <v>40216</v>
      </c>
    </row>
    <row r="3693" spans="1:4">
      <c r="A3693" s="22">
        <f t="shared" si="57"/>
        <v>40217</v>
      </c>
      <c r="D3693" s="16">
        <v>40217</v>
      </c>
    </row>
    <row r="3694" spans="1:4">
      <c r="A3694" s="22">
        <f t="shared" si="57"/>
        <v>40218</v>
      </c>
      <c r="D3694" s="16">
        <v>40218</v>
      </c>
    </row>
    <row r="3695" spans="1:4">
      <c r="A3695" s="22">
        <f t="shared" si="57"/>
        <v>40219</v>
      </c>
      <c r="D3695" s="16">
        <v>40219</v>
      </c>
    </row>
    <row r="3696" spans="1:4">
      <c r="A3696" s="22">
        <f t="shared" si="57"/>
        <v>40220</v>
      </c>
      <c r="D3696" s="16">
        <v>40220</v>
      </c>
    </row>
    <row r="3697" spans="1:4">
      <c r="A3697" s="22">
        <f t="shared" si="57"/>
        <v>40221</v>
      </c>
      <c r="D3697" s="16">
        <v>40221</v>
      </c>
    </row>
    <row r="3698" spans="1:4">
      <c r="A3698" s="22">
        <f t="shared" si="57"/>
        <v>40222</v>
      </c>
      <c r="D3698" s="16">
        <v>40222</v>
      </c>
    </row>
    <row r="3699" spans="1:4">
      <c r="A3699" s="22">
        <f t="shared" si="57"/>
        <v>40223</v>
      </c>
      <c r="D3699" s="16">
        <v>40223</v>
      </c>
    </row>
    <row r="3700" spans="1:4">
      <c r="A3700" s="22">
        <f t="shared" si="57"/>
        <v>40224</v>
      </c>
      <c r="D3700" s="16">
        <v>40224</v>
      </c>
    </row>
    <row r="3701" spans="1:4">
      <c r="A3701" s="22">
        <f t="shared" si="57"/>
        <v>40225</v>
      </c>
      <c r="D3701" s="16">
        <v>40225</v>
      </c>
    </row>
    <row r="3702" spans="1:4">
      <c r="A3702" s="22">
        <f t="shared" si="57"/>
        <v>40226</v>
      </c>
      <c r="D3702" s="16">
        <v>40226</v>
      </c>
    </row>
    <row r="3703" spans="1:4">
      <c r="A3703" s="22">
        <f t="shared" si="57"/>
        <v>40227</v>
      </c>
      <c r="D3703" s="16">
        <v>40227</v>
      </c>
    </row>
    <row r="3704" spans="1:4">
      <c r="A3704" s="22">
        <f t="shared" si="57"/>
        <v>40228</v>
      </c>
      <c r="D3704" s="16">
        <v>40228</v>
      </c>
    </row>
    <row r="3705" spans="1:4">
      <c r="A3705" s="22">
        <f t="shared" si="57"/>
        <v>40229</v>
      </c>
      <c r="D3705" s="16">
        <v>40229</v>
      </c>
    </row>
    <row r="3706" spans="1:4">
      <c r="A3706" s="22">
        <f t="shared" si="57"/>
        <v>40230</v>
      </c>
      <c r="D3706" s="16">
        <v>40230</v>
      </c>
    </row>
    <row r="3707" spans="1:4">
      <c r="A3707" s="22">
        <f t="shared" si="57"/>
        <v>40231</v>
      </c>
      <c r="D3707" s="16">
        <v>40231</v>
      </c>
    </row>
    <row r="3708" spans="1:4">
      <c r="A3708" s="22">
        <f t="shared" si="57"/>
        <v>40232</v>
      </c>
      <c r="D3708" s="16">
        <v>40232</v>
      </c>
    </row>
    <row r="3709" spans="1:4">
      <c r="A3709" s="22">
        <f t="shared" si="57"/>
        <v>40233</v>
      </c>
      <c r="D3709" s="16">
        <v>40233</v>
      </c>
    </row>
    <row r="3710" spans="1:4">
      <c r="A3710" s="22">
        <f t="shared" si="57"/>
        <v>40234</v>
      </c>
      <c r="D3710" s="16">
        <v>40234</v>
      </c>
    </row>
    <row r="3711" spans="1:4">
      <c r="A3711" s="22">
        <f t="shared" si="57"/>
        <v>40235</v>
      </c>
      <c r="D3711" s="16">
        <v>40235</v>
      </c>
    </row>
    <row r="3712" spans="1:4">
      <c r="A3712" s="22">
        <f t="shared" si="57"/>
        <v>40236</v>
      </c>
      <c r="D3712" s="16">
        <v>40236</v>
      </c>
    </row>
    <row r="3713" spans="1:4">
      <c r="A3713" s="22">
        <f t="shared" si="57"/>
        <v>40237</v>
      </c>
      <c r="D3713" s="16">
        <v>40237</v>
      </c>
    </row>
    <row r="3714" spans="1:4">
      <c r="A3714" s="22">
        <f t="shared" ref="A3714:A3777" si="58">D3714</f>
        <v>40238</v>
      </c>
      <c r="D3714" s="16">
        <v>40238</v>
      </c>
    </row>
    <row r="3715" spans="1:4">
      <c r="A3715" s="22">
        <f t="shared" si="58"/>
        <v>40239</v>
      </c>
      <c r="D3715" s="16">
        <v>40239</v>
      </c>
    </row>
    <row r="3716" spans="1:4">
      <c r="A3716" s="22">
        <f t="shared" si="58"/>
        <v>40240</v>
      </c>
      <c r="D3716" s="16">
        <v>40240</v>
      </c>
    </row>
    <row r="3717" spans="1:4">
      <c r="A3717" s="22">
        <f t="shared" si="58"/>
        <v>40241</v>
      </c>
      <c r="D3717" s="16">
        <v>40241</v>
      </c>
    </row>
    <row r="3718" spans="1:4">
      <c r="A3718" s="22">
        <f t="shared" si="58"/>
        <v>40242</v>
      </c>
      <c r="D3718" s="16">
        <v>40242</v>
      </c>
    </row>
    <row r="3719" spans="1:4">
      <c r="A3719" s="22">
        <f t="shared" si="58"/>
        <v>40243</v>
      </c>
      <c r="D3719" s="16">
        <v>40243</v>
      </c>
    </row>
    <row r="3720" spans="1:4">
      <c r="A3720" s="22">
        <f t="shared" si="58"/>
        <v>40244</v>
      </c>
      <c r="D3720" s="16">
        <v>40244</v>
      </c>
    </row>
    <row r="3721" spans="1:4">
      <c r="A3721" s="22">
        <f t="shared" si="58"/>
        <v>40245</v>
      </c>
      <c r="D3721" s="16">
        <v>40245</v>
      </c>
    </row>
    <row r="3722" spans="1:4">
      <c r="A3722" s="22">
        <f t="shared" si="58"/>
        <v>40246</v>
      </c>
      <c r="D3722" s="16">
        <v>40246</v>
      </c>
    </row>
    <row r="3723" spans="1:4">
      <c r="A3723" s="22">
        <f t="shared" si="58"/>
        <v>40247</v>
      </c>
      <c r="D3723" s="16">
        <v>40247</v>
      </c>
    </row>
    <row r="3724" spans="1:4">
      <c r="A3724" s="22">
        <f t="shared" si="58"/>
        <v>40248</v>
      </c>
      <c r="D3724" s="16">
        <v>40248</v>
      </c>
    </row>
    <row r="3725" spans="1:4">
      <c r="A3725" s="22">
        <f t="shared" si="58"/>
        <v>40249</v>
      </c>
      <c r="D3725" s="16">
        <v>40249</v>
      </c>
    </row>
    <row r="3726" spans="1:4">
      <c r="A3726" s="22">
        <f t="shared" si="58"/>
        <v>40250</v>
      </c>
      <c r="D3726" s="16">
        <v>40250</v>
      </c>
    </row>
    <row r="3727" spans="1:4">
      <c r="A3727" s="22">
        <f t="shared" si="58"/>
        <v>40251</v>
      </c>
      <c r="D3727" s="16">
        <v>40251</v>
      </c>
    </row>
    <row r="3728" spans="1:4">
      <c r="A3728" s="22">
        <f t="shared" si="58"/>
        <v>40252</v>
      </c>
      <c r="D3728" s="16">
        <v>40252</v>
      </c>
    </row>
    <row r="3729" spans="1:4">
      <c r="A3729" s="22">
        <f t="shared" si="58"/>
        <v>40253</v>
      </c>
      <c r="D3729" s="16">
        <v>40253</v>
      </c>
    </row>
    <row r="3730" spans="1:4">
      <c r="A3730" s="22">
        <f t="shared" si="58"/>
        <v>40254</v>
      </c>
      <c r="D3730" s="16">
        <v>40254</v>
      </c>
    </row>
    <row r="3731" spans="1:4">
      <c r="A3731" s="22">
        <f t="shared" si="58"/>
        <v>40255</v>
      </c>
      <c r="D3731" s="16">
        <v>40255</v>
      </c>
    </row>
    <row r="3732" spans="1:4">
      <c r="A3732" s="22">
        <f t="shared" si="58"/>
        <v>40256</v>
      </c>
      <c r="D3732" s="16">
        <v>40256</v>
      </c>
    </row>
    <row r="3733" spans="1:4">
      <c r="A3733" s="22">
        <f t="shared" si="58"/>
        <v>40257</v>
      </c>
      <c r="D3733" s="16">
        <v>40257</v>
      </c>
    </row>
    <row r="3734" spans="1:4">
      <c r="A3734" s="22">
        <f t="shared" si="58"/>
        <v>40258</v>
      </c>
      <c r="D3734" s="16">
        <v>40258</v>
      </c>
    </row>
    <row r="3735" spans="1:4">
      <c r="A3735" s="22">
        <f t="shared" si="58"/>
        <v>40259</v>
      </c>
      <c r="D3735" s="16">
        <v>40259</v>
      </c>
    </row>
    <row r="3736" spans="1:4">
      <c r="A3736" s="22">
        <f t="shared" si="58"/>
        <v>40260</v>
      </c>
      <c r="D3736" s="16">
        <v>40260</v>
      </c>
    </row>
    <row r="3737" spans="1:4">
      <c r="A3737" s="22">
        <f t="shared" si="58"/>
        <v>40261</v>
      </c>
      <c r="D3737" s="16">
        <v>40261</v>
      </c>
    </row>
    <row r="3738" spans="1:4">
      <c r="A3738" s="22">
        <f t="shared" si="58"/>
        <v>40262</v>
      </c>
      <c r="D3738" s="16">
        <v>40262</v>
      </c>
    </row>
    <row r="3739" spans="1:4">
      <c r="A3739" s="22">
        <f t="shared" si="58"/>
        <v>40263</v>
      </c>
      <c r="D3739" s="16">
        <v>40263</v>
      </c>
    </row>
    <row r="3740" spans="1:4">
      <c r="A3740" s="22">
        <f t="shared" si="58"/>
        <v>40264</v>
      </c>
      <c r="D3740" s="16">
        <v>40264</v>
      </c>
    </row>
    <row r="3741" spans="1:4">
      <c r="A3741" s="22">
        <f t="shared" si="58"/>
        <v>40265</v>
      </c>
      <c r="D3741" s="16">
        <v>40265</v>
      </c>
    </row>
    <row r="3742" spans="1:4">
      <c r="A3742" s="22">
        <f t="shared" si="58"/>
        <v>40266</v>
      </c>
      <c r="D3742" s="16">
        <v>40266</v>
      </c>
    </row>
    <row r="3743" spans="1:4">
      <c r="A3743" s="22">
        <f t="shared" si="58"/>
        <v>40267</v>
      </c>
      <c r="D3743" s="16">
        <v>40267</v>
      </c>
    </row>
    <row r="3744" spans="1:4">
      <c r="A3744" s="22">
        <f t="shared" si="58"/>
        <v>40268</v>
      </c>
      <c r="D3744" s="16">
        <v>40268</v>
      </c>
    </row>
    <row r="3745" spans="1:4">
      <c r="A3745" s="22">
        <f t="shared" si="58"/>
        <v>40269</v>
      </c>
      <c r="D3745" s="16">
        <v>40269</v>
      </c>
    </row>
    <row r="3746" spans="1:4">
      <c r="A3746" s="22">
        <f t="shared" si="58"/>
        <v>40270</v>
      </c>
      <c r="D3746" s="16">
        <v>40270</v>
      </c>
    </row>
    <row r="3747" spans="1:4">
      <c r="A3747" s="22">
        <f t="shared" si="58"/>
        <v>40271</v>
      </c>
      <c r="D3747" s="16">
        <v>40271</v>
      </c>
    </row>
    <row r="3748" spans="1:4">
      <c r="A3748" s="22">
        <f t="shared" si="58"/>
        <v>40272</v>
      </c>
      <c r="D3748" s="16">
        <v>40272</v>
      </c>
    </row>
    <row r="3749" spans="1:4">
      <c r="A3749" s="22">
        <f t="shared" si="58"/>
        <v>40273</v>
      </c>
      <c r="D3749" s="16">
        <v>40273</v>
      </c>
    </row>
    <row r="3750" spans="1:4">
      <c r="A3750" s="22">
        <f t="shared" si="58"/>
        <v>40274</v>
      </c>
      <c r="D3750" s="16">
        <v>40274</v>
      </c>
    </row>
    <row r="3751" spans="1:4">
      <c r="A3751" s="22">
        <f t="shared" si="58"/>
        <v>40275</v>
      </c>
      <c r="D3751" s="16">
        <v>40275</v>
      </c>
    </row>
    <row r="3752" spans="1:4">
      <c r="A3752" s="22">
        <f t="shared" si="58"/>
        <v>40276</v>
      </c>
      <c r="D3752" s="16">
        <v>40276</v>
      </c>
    </row>
    <row r="3753" spans="1:4">
      <c r="A3753" s="22">
        <f t="shared" si="58"/>
        <v>40277</v>
      </c>
      <c r="D3753" s="16">
        <v>40277</v>
      </c>
    </row>
    <row r="3754" spans="1:4">
      <c r="A3754" s="22">
        <f t="shared" si="58"/>
        <v>40278</v>
      </c>
      <c r="D3754" s="16">
        <v>40278</v>
      </c>
    </row>
    <row r="3755" spans="1:4">
      <c r="A3755" s="22">
        <f t="shared" si="58"/>
        <v>40279</v>
      </c>
      <c r="D3755" s="16">
        <v>40279</v>
      </c>
    </row>
    <row r="3756" spans="1:4">
      <c r="A3756" s="22">
        <f t="shared" si="58"/>
        <v>40280</v>
      </c>
      <c r="D3756" s="16">
        <v>40280</v>
      </c>
    </row>
    <row r="3757" spans="1:4">
      <c r="A3757" s="22">
        <f t="shared" si="58"/>
        <v>40281</v>
      </c>
      <c r="D3757" s="16">
        <v>40281</v>
      </c>
    </row>
    <row r="3758" spans="1:4">
      <c r="A3758" s="22">
        <f t="shared" si="58"/>
        <v>40282</v>
      </c>
      <c r="D3758" s="16">
        <v>40282</v>
      </c>
    </row>
    <row r="3759" spans="1:4">
      <c r="A3759" s="22">
        <f t="shared" si="58"/>
        <v>40283</v>
      </c>
      <c r="D3759" s="16">
        <v>40283</v>
      </c>
    </row>
    <row r="3760" spans="1:4">
      <c r="A3760" s="22">
        <f t="shared" si="58"/>
        <v>40284</v>
      </c>
      <c r="D3760" s="16">
        <v>40284</v>
      </c>
    </row>
    <row r="3761" spans="1:4">
      <c r="A3761" s="22">
        <f t="shared" si="58"/>
        <v>40285</v>
      </c>
      <c r="D3761" s="16">
        <v>40285</v>
      </c>
    </row>
    <row r="3762" spans="1:4">
      <c r="A3762" s="22">
        <f t="shared" si="58"/>
        <v>40286</v>
      </c>
      <c r="D3762" s="16">
        <v>40286</v>
      </c>
    </row>
    <row r="3763" spans="1:4">
      <c r="A3763" s="22">
        <f t="shared" si="58"/>
        <v>40287</v>
      </c>
      <c r="D3763" s="16">
        <v>40287</v>
      </c>
    </row>
    <row r="3764" spans="1:4">
      <c r="A3764" s="22">
        <f t="shared" si="58"/>
        <v>40288</v>
      </c>
      <c r="D3764" s="16">
        <v>40288</v>
      </c>
    </row>
    <row r="3765" spans="1:4">
      <c r="A3765" s="22">
        <f t="shared" si="58"/>
        <v>40289</v>
      </c>
      <c r="D3765" s="16">
        <v>40289</v>
      </c>
    </row>
    <row r="3766" spans="1:4">
      <c r="A3766" s="22">
        <f t="shared" si="58"/>
        <v>40290</v>
      </c>
      <c r="D3766" s="16">
        <v>40290</v>
      </c>
    </row>
    <row r="3767" spans="1:4">
      <c r="A3767" s="22">
        <f t="shared" si="58"/>
        <v>40291</v>
      </c>
      <c r="D3767" s="16">
        <v>40291</v>
      </c>
    </row>
    <row r="3768" spans="1:4">
      <c r="A3768" s="22">
        <f t="shared" si="58"/>
        <v>40292</v>
      </c>
      <c r="D3768" s="16">
        <v>40292</v>
      </c>
    </row>
    <row r="3769" spans="1:4">
      <c r="A3769" s="22">
        <f t="shared" si="58"/>
        <v>40293</v>
      </c>
      <c r="D3769" s="16">
        <v>40293</v>
      </c>
    </row>
    <row r="3770" spans="1:4">
      <c r="A3770" s="22">
        <f t="shared" si="58"/>
        <v>40294</v>
      </c>
      <c r="D3770" s="16">
        <v>40294</v>
      </c>
    </row>
    <row r="3771" spans="1:4">
      <c r="A3771" s="22">
        <f t="shared" si="58"/>
        <v>40295</v>
      </c>
      <c r="D3771" s="16">
        <v>40295</v>
      </c>
    </row>
    <row r="3772" spans="1:4">
      <c r="A3772" s="22">
        <f t="shared" si="58"/>
        <v>40296</v>
      </c>
      <c r="D3772" s="16">
        <v>40296</v>
      </c>
    </row>
    <row r="3773" spans="1:4">
      <c r="A3773" s="22">
        <f t="shared" si="58"/>
        <v>40297</v>
      </c>
      <c r="D3773" s="16">
        <v>40297</v>
      </c>
    </row>
    <row r="3774" spans="1:4">
      <c r="A3774" s="22">
        <f t="shared" si="58"/>
        <v>40298</v>
      </c>
      <c r="D3774" s="16">
        <v>40298</v>
      </c>
    </row>
    <row r="3775" spans="1:4">
      <c r="A3775" s="22">
        <f t="shared" si="58"/>
        <v>40299</v>
      </c>
      <c r="D3775" s="16">
        <v>40299</v>
      </c>
    </row>
    <row r="3776" spans="1:4">
      <c r="A3776" s="22">
        <f t="shared" si="58"/>
        <v>40300</v>
      </c>
      <c r="D3776" s="16">
        <v>40300</v>
      </c>
    </row>
    <row r="3777" spans="1:4">
      <c r="A3777" s="22">
        <f t="shared" si="58"/>
        <v>40301</v>
      </c>
      <c r="D3777" s="16">
        <v>40301</v>
      </c>
    </row>
    <row r="3778" spans="1:4">
      <c r="A3778" s="22">
        <f t="shared" ref="A3778:A3841" si="59">D3778</f>
        <v>40302</v>
      </c>
      <c r="D3778" s="16">
        <v>40302</v>
      </c>
    </row>
    <row r="3779" spans="1:4">
      <c r="A3779" s="22">
        <f t="shared" si="59"/>
        <v>40303</v>
      </c>
      <c r="D3779" s="16">
        <v>40303</v>
      </c>
    </row>
    <row r="3780" spans="1:4">
      <c r="A3780" s="22">
        <f t="shared" si="59"/>
        <v>40304</v>
      </c>
      <c r="D3780" s="16">
        <v>40304</v>
      </c>
    </row>
    <row r="3781" spans="1:4">
      <c r="A3781" s="22">
        <f t="shared" si="59"/>
        <v>40305</v>
      </c>
      <c r="D3781" s="16">
        <v>40305</v>
      </c>
    </row>
    <row r="3782" spans="1:4">
      <c r="A3782" s="22">
        <f t="shared" si="59"/>
        <v>40306</v>
      </c>
      <c r="D3782" s="16">
        <v>40306</v>
      </c>
    </row>
    <row r="3783" spans="1:4">
      <c r="A3783" s="22">
        <f t="shared" si="59"/>
        <v>40307</v>
      </c>
      <c r="D3783" s="16">
        <v>40307</v>
      </c>
    </row>
    <row r="3784" spans="1:4">
      <c r="A3784" s="22">
        <f t="shared" si="59"/>
        <v>40308</v>
      </c>
      <c r="D3784" s="16">
        <v>40308</v>
      </c>
    </row>
    <row r="3785" spans="1:4">
      <c r="A3785" s="22">
        <f t="shared" si="59"/>
        <v>40309</v>
      </c>
      <c r="D3785" s="16">
        <v>40309</v>
      </c>
    </row>
    <row r="3786" spans="1:4">
      <c r="A3786" s="22">
        <f t="shared" si="59"/>
        <v>40310</v>
      </c>
      <c r="D3786" s="16">
        <v>40310</v>
      </c>
    </row>
    <row r="3787" spans="1:4">
      <c r="A3787" s="22">
        <f t="shared" si="59"/>
        <v>40311</v>
      </c>
      <c r="D3787" s="16">
        <v>40311</v>
      </c>
    </row>
    <row r="3788" spans="1:4">
      <c r="A3788" s="22">
        <f t="shared" si="59"/>
        <v>40312</v>
      </c>
      <c r="D3788" s="16">
        <v>40312</v>
      </c>
    </row>
    <row r="3789" spans="1:4">
      <c r="A3789" s="22">
        <f t="shared" si="59"/>
        <v>40313</v>
      </c>
      <c r="D3789" s="16">
        <v>40313</v>
      </c>
    </row>
    <row r="3790" spans="1:4">
      <c r="A3790" s="22">
        <f t="shared" si="59"/>
        <v>40314</v>
      </c>
      <c r="D3790" s="16">
        <v>40314</v>
      </c>
    </row>
    <row r="3791" spans="1:4">
      <c r="A3791" s="22">
        <f t="shared" si="59"/>
        <v>40315</v>
      </c>
      <c r="D3791" s="16">
        <v>40315</v>
      </c>
    </row>
    <row r="3792" spans="1:4">
      <c r="A3792" s="22">
        <f t="shared" si="59"/>
        <v>40316</v>
      </c>
      <c r="D3792" s="16">
        <v>40316</v>
      </c>
    </row>
    <row r="3793" spans="1:4">
      <c r="A3793" s="22">
        <f t="shared" si="59"/>
        <v>40317</v>
      </c>
      <c r="D3793" s="16">
        <v>40317</v>
      </c>
    </row>
    <row r="3794" spans="1:4">
      <c r="A3794" s="22">
        <f t="shared" si="59"/>
        <v>40318</v>
      </c>
      <c r="D3794" s="16">
        <v>40318</v>
      </c>
    </row>
    <row r="3795" spans="1:4">
      <c r="A3795" s="22">
        <f t="shared" si="59"/>
        <v>40319</v>
      </c>
      <c r="D3795" s="16">
        <v>40319</v>
      </c>
    </row>
    <row r="3796" spans="1:4">
      <c r="A3796" s="22">
        <f t="shared" si="59"/>
        <v>40320</v>
      </c>
      <c r="D3796" s="16">
        <v>40320</v>
      </c>
    </row>
    <row r="3797" spans="1:4">
      <c r="A3797" s="22">
        <f t="shared" si="59"/>
        <v>40321</v>
      </c>
      <c r="D3797" s="16">
        <v>40321</v>
      </c>
    </row>
    <row r="3798" spans="1:4">
      <c r="A3798" s="22">
        <f t="shared" si="59"/>
        <v>40322</v>
      </c>
      <c r="D3798" s="16">
        <v>40322</v>
      </c>
    </row>
    <row r="3799" spans="1:4">
      <c r="A3799" s="22">
        <f t="shared" si="59"/>
        <v>40323</v>
      </c>
      <c r="D3799" s="16">
        <v>40323</v>
      </c>
    </row>
    <row r="3800" spans="1:4">
      <c r="A3800" s="22">
        <f t="shared" si="59"/>
        <v>40324</v>
      </c>
      <c r="D3800" s="16">
        <v>40324</v>
      </c>
    </row>
    <row r="3801" spans="1:4">
      <c r="A3801" s="22">
        <f t="shared" si="59"/>
        <v>40325</v>
      </c>
      <c r="D3801" s="16">
        <v>40325</v>
      </c>
    </row>
    <row r="3802" spans="1:4">
      <c r="A3802" s="22">
        <f t="shared" si="59"/>
        <v>40326</v>
      </c>
      <c r="D3802" s="16">
        <v>40326</v>
      </c>
    </row>
    <row r="3803" spans="1:4">
      <c r="A3803" s="22">
        <f t="shared" si="59"/>
        <v>40327</v>
      </c>
      <c r="D3803" s="16">
        <v>40327</v>
      </c>
    </row>
    <row r="3804" spans="1:4">
      <c r="A3804" s="22">
        <f t="shared" si="59"/>
        <v>40328</v>
      </c>
      <c r="D3804" s="16">
        <v>40328</v>
      </c>
    </row>
    <row r="3805" spans="1:4">
      <c r="A3805" s="22">
        <f t="shared" si="59"/>
        <v>40329</v>
      </c>
      <c r="D3805" s="16">
        <v>40329</v>
      </c>
    </row>
    <row r="3806" spans="1:4">
      <c r="A3806" s="22">
        <f t="shared" si="59"/>
        <v>40330</v>
      </c>
      <c r="D3806" s="16">
        <v>40330</v>
      </c>
    </row>
    <row r="3807" spans="1:4">
      <c r="A3807" s="22">
        <f t="shared" si="59"/>
        <v>40331</v>
      </c>
      <c r="D3807" s="16">
        <v>40331</v>
      </c>
    </row>
    <row r="3808" spans="1:4">
      <c r="A3808" s="22">
        <f t="shared" si="59"/>
        <v>40332</v>
      </c>
      <c r="D3808" s="16">
        <v>40332</v>
      </c>
    </row>
    <row r="3809" spans="1:4">
      <c r="A3809" s="22">
        <f t="shared" si="59"/>
        <v>40333</v>
      </c>
      <c r="D3809" s="16">
        <v>40333</v>
      </c>
    </row>
    <row r="3810" spans="1:4">
      <c r="A3810" s="22">
        <f t="shared" si="59"/>
        <v>40334</v>
      </c>
      <c r="D3810" s="16">
        <v>40334</v>
      </c>
    </row>
    <row r="3811" spans="1:4">
      <c r="A3811" s="22">
        <f t="shared" si="59"/>
        <v>40335</v>
      </c>
      <c r="D3811" s="16">
        <v>40335</v>
      </c>
    </row>
    <row r="3812" spans="1:4">
      <c r="A3812" s="22">
        <f t="shared" si="59"/>
        <v>40336</v>
      </c>
      <c r="D3812" s="16">
        <v>40336</v>
      </c>
    </row>
    <row r="3813" spans="1:4">
      <c r="A3813" s="22">
        <f t="shared" si="59"/>
        <v>40337</v>
      </c>
      <c r="D3813" s="16">
        <v>40337</v>
      </c>
    </row>
    <row r="3814" spans="1:4">
      <c r="A3814" s="22">
        <f t="shared" si="59"/>
        <v>40338</v>
      </c>
      <c r="D3814" s="16">
        <v>40338</v>
      </c>
    </row>
    <row r="3815" spans="1:4">
      <c r="A3815" s="22">
        <f t="shared" si="59"/>
        <v>40339</v>
      </c>
      <c r="D3815" s="16">
        <v>40339</v>
      </c>
    </row>
    <row r="3816" spans="1:4">
      <c r="A3816" s="22">
        <f t="shared" si="59"/>
        <v>40340</v>
      </c>
      <c r="D3816" s="16">
        <v>40340</v>
      </c>
    </row>
    <row r="3817" spans="1:4">
      <c r="A3817" s="22">
        <f t="shared" si="59"/>
        <v>40341</v>
      </c>
      <c r="D3817" s="16">
        <v>40341</v>
      </c>
    </row>
    <row r="3818" spans="1:4">
      <c r="A3818" s="22">
        <f t="shared" si="59"/>
        <v>40342</v>
      </c>
      <c r="D3818" s="16">
        <v>40342</v>
      </c>
    </row>
    <row r="3819" spans="1:4">
      <c r="A3819" s="22">
        <f t="shared" si="59"/>
        <v>40343</v>
      </c>
      <c r="D3819" s="16">
        <v>40343</v>
      </c>
    </row>
    <row r="3820" spans="1:4">
      <c r="A3820" s="22">
        <f t="shared" si="59"/>
        <v>40344</v>
      </c>
      <c r="D3820" s="16">
        <v>40344</v>
      </c>
    </row>
    <row r="3821" spans="1:4">
      <c r="A3821" s="22">
        <f t="shared" si="59"/>
        <v>40345</v>
      </c>
      <c r="D3821" s="16">
        <v>40345</v>
      </c>
    </row>
    <row r="3822" spans="1:4">
      <c r="A3822" s="22">
        <f t="shared" si="59"/>
        <v>40346</v>
      </c>
      <c r="D3822" s="16">
        <v>40346</v>
      </c>
    </row>
    <row r="3823" spans="1:4">
      <c r="A3823" s="22">
        <f t="shared" si="59"/>
        <v>40347</v>
      </c>
      <c r="D3823" s="16">
        <v>40347</v>
      </c>
    </row>
    <row r="3824" spans="1:4">
      <c r="A3824" s="22">
        <f t="shared" si="59"/>
        <v>40348</v>
      </c>
      <c r="D3824" s="16">
        <v>40348</v>
      </c>
    </row>
    <row r="3825" spans="1:4">
      <c r="A3825" s="22">
        <f t="shared" si="59"/>
        <v>40349</v>
      </c>
      <c r="D3825" s="16">
        <v>40349</v>
      </c>
    </row>
    <row r="3826" spans="1:4">
      <c r="A3826" s="22">
        <f t="shared" si="59"/>
        <v>40350</v>
      </c>
      <c r="D3826" s="16">
        <v>40350</v>
      </c>
    </row>
    <row r="3827" spans="1:4">
      <c r="A3827" s="22">
        <f t="shared" si="59"/>
        <v>40351</v>
      </c>
      <c r="D3827" s="16">
        <v>40351</v>
      </c>
    </row>
    <row r="3828" spans="1:4">
      <c r="A3828" s="22">
        <f t="shared" si="59"/>
        <v>40352</v>
      </c>
      <c r="D3828" s="16">
        <v>40352</v>
      </c>
    </row>
    <row r="3829" spans="1:4">
      <c r="A3829" s="22">
        <f t="shared" si="59"/>
        <v>40353</v>
      </c>
      <c r="D3829" s="16">
        <v>40353</v>
      </c>
    </row>
    <row r="3830" spans="1:4">
      <c r="A3830" s="22">
        <f t="shared" si="59"/>
        <v>40354</v>
      </c>
      <c r="D3830" s="16">
        <v>40354</v>
      </c>
    </row>
    <row r="3831" spans="1:4">
      <c r="A3831" s="22">
        <f t="shared" si="59"/>
        <v>40355</v>
      </c>
      <c r="D3831" s="16">
        <v>40355</v>
      </c>
    </row>
    <row r="3832" spans="1:4">
      <c r="A3832" s="22">
        <f t="shared" si="59"/>
        <v>40356</v>
      </c>
      <c r="D3832" s="16">
        <v>40356</v>
      </c>
    </row>
    <row r="3833" spans="1:4">
      <c r="A3833" s="22">
        <f t="shared" si="59"/>
        <v>40357</v>
      </c>
      <c r="D3833" s="16">
        <v>40357</v>
      </c>
    </row>
    <row r="3834" spans="1:4">
      <c r="A3834" s="22">
        <f t="shared" si="59"/>
        <v>40358</v>
      </c>
      <c r="D3834" s="16">
        <v>40358</v>
      </c>
    </row>
    <row r="3835" spans="1:4">
      <c r="A3835" s="22">
        <f t="shared" si="59"/>
        <v>40359</v>
      </c>
      <c r="D3835" s="16">
        <v>40359</v>
      </c>
    </row>
    <row r="3836" spans="1:4">
      <c r="A3836" s="22">
        <f t="shared" si="59"/>
        <v>40360</v>
      </c>
      <c r="D3836" s="16">
        <v>40360</v>
      </c>
    </row>
    <row r="3837" spans="1:4">
      <c r="A3837" s="22">
        <f t="shared" si="59"/>
        <v>40361</v>
      </c>
      <c r="D3837" s="16">
        <v>40361</v>
      </c>
    </row>
    <row r="3838" spans="1:4">
      <c r="A3838" s="22">
        <f t="shared" si="59"/>
        <v>40362</v>
      </c>
      <c r="D3838" s="16">
        <v>40362</v>
      </c>
    </row>
    <row r="3839" spans="1:4">
      <c r="A3839" s="22">
        <f t="shared" si="59"/>
        <v>40363</v>
      </c>
      <c r="D3839" s="16">
        <v>40363</v>
      </c>
    </row>
    <row r="3840" spans="1:4">
      <c r="A3840" s="22">
        <f t="shared" si="59"/>
        <v>40364</v>
      </c>
      <c r="D3840" s="16">
        <v>40364</v>
      </c>
    </row>
    <row r="3841" spans="1:4">
      <c r="A3841" s="22">
        <f t="shared" si="59"/>
        <v>40365</v>
      </c>
      <c r="D3841" s="16">
        <v>40365</v>
      </c>
    </row>
    <row r="3842" spans="1:4">
      <c r="A3842" s="22">
        <f t="shared" ref="A3842:A3905" si="60">D3842</f>
        <v>40366</v>
      </c>
      <c r="D3842" s="16">
        <v>40366</v>
      </c>
    </row>
    <row r="3843" spans="1:4">
      <c r="A3843" s="22">
        <f t="shared" si="60"/>
        <v>40367</v>
      </c>
      <c r="D3843" s="16">
        <v>40367</v>
      </c>
    </row>
    <row r="3844" spans="1:4">
      <c r="A3844" s="22">
        <f t="shared" si="60"/>
        <v>40368</v>
      </c>
      <c r="D3844" s="16">
        <v>40368</v>
      </c>
    </row>
    <row r="3845" spans="1:4">
      <c r="A3845" s="22">
        <f t="shared" si="60"/>
        <v>40369</v>
      </c>
      <c r="D3845" s="16">
        <v>40369</v>
      </c>
    </row>
    <row r="3846" spans="1:4">
      <c r="A3846" s="22">
        <f t="shared" si="60"/>
        <v>40370</v>
      </c>
      <c r="D3846" s="16">
        <v>40370</v>
      </c>
    </row>
    <row r="3847" spans="1:4">
      <c r="A3847" s="22">
        <f t="shared" si="60"/>
        <v>40371</v>
      </c>
      <c r="D3847" s="16">
        <v>40371</v>
      </c>
    </row>
    <row r="3848" spans="1:4">
      <c r="A3848" s="22">
        <f t="shared" si="60"/>
        <v>40372</v>
      </c>
      <c r="D3848" s="16">
        <v>40372</v>
      </c>
    </row>
    <row r="3849" spans="1:4">
      <c r="A3849" s="22">
        <f t="shared" si="60"/>
        <v>40373</v>
      </c>
      <c r="D3849" s="16">
        <v>40373</v>
      </c>
    </row>
    <row r="3850" spans="1:4">
      <c r="A3850" s="22">
        <f t="shared" si="60"/>
        <v>40374</v>
      </c>
      <c r="D3850" s="16">
        <v>40374</v>
      </c>
    </row>
    <row r="3851" spans="1:4">
      <c r="A3851" s="22">
        <f t="shared" si="60"/>
        <v>40375</v>
      </c>
      <c r="D3851" s="16">
        <v>40375</v>
      </c>
    </row>
    <row r="3852" spans="1:4">
      <c r="A3852" s="22">
        <f t="shared" si="60"/>
        <v>40376</v>
      </c>
      <c r="D3852" s="16">
        <v>40376</v>
      </c>
    </row>
    <row r="3853" spans="1:4">
      <c r="A3853" s="22">
        <f t="shared" si="60"/>
        <v>40377</v>
      </c>
      <c r="D3853" s="16">
        <v>40377</v>
      </c>
    </row>
    <row r="3854" spans="1:4">
      <c r="A3854" s="22">
        <f t="shared" si="60"/>
        <v>40378</v>
      </c>
      <c r="D3854" s="16">
        <v>40378</v>
      </c>
    </row>
    <row r="3855" spans="1:4">
      <c r="A3855" s="22">
        <f t="shared" si="60"/>
        <v>40379</v>
      </c>
      <c r="D3855" s="16">
        <v>40379</v>
      </c>
    </row>
    <row r="3856" spans="1:4">
      <c r="A3856" s="22">
        <f t="shared" si="60"/>
        <v>40380</v>
      </c>
      <c r="D3856" s="16">
        <v>40380</v>
      </c>
    </row>
    <row r="3857" spans="1:4">
      <c r="A3857" s="22">
        <f t="shared" si="60"/>
        <v>40381</v>
      </c>
      <c r="D3857" s="16">
        <v>40381</v>
      </c>
    </row>
    <row r="3858" spans="1:4">
      <c r="A3858" s="22">
        <f t="shared" si="60"/>
        <v>40382</v>
      </c>
      <c r="D3858" s="16">
        <v>40382</v>
      </c>
    </row>
    <row r="3859" spans="1:4">
      <c r="A3859" s="22">
        <f t="shared" si="60"/>
        <v>40383</v>
      </c>
      <c r="D3859" s="16">
        <v>40383</v>
      </c>
    </row>
    <row r="3860" spans="1:4">
      <c r="A3860" s="22">
        <f t="shared" si="60"/>
        <v>40384</v>
      </c>
      <c r="D3860" s="16">
        <v>40384</v>
      </c>
    </row>
    <row r="3861" spans="1:4">
      <c r="A3861" s="22">
        <f t="shared" si="60"/>
        <v>40385</v>
      </c>
      <c r="D3861" s="16">
        <v>40385</v>
      </c>
    </row>
    <row r="3862" spans="1:4">
      <c r="A3862" s="22">
        <f t="shared" si="60"/>
        <v>40386</v>
      </c>
      <c r="D3862" s="16">
        <v>40386</v>
      </c>
    </row>
    <row r="3863" spans="1:4">
      <c r="A3863" s="22">
        <f t="shared" si="60"/>
        <v>40387</v>
      </c>
      <c r="D3863" s="16">
        <v>40387</v>
      </c>
    </row>
    <row r="3864" spans="1:4">
      <c r="A3864" s="22">
        <f t="shared" si="60"/>
        <v>40388</v>
      </c>
      <c r="D3864" s="16">
        <v>40388</v>
      </c>
    </row>
    <row r="3865" spans="1:4">
      <c r="A3865" s="22">
        <f t="shared" si="60"/>
        <v>40389</v>
      </c>
      <c r="D3865" s="16">
        <v>40389</v>
      </c>
    </row>
    <row r="3866" spans="1:4">
      <c r="A3866" s="22">
        <f t="shared" si="60"/>
        <v>40390</v>
      </c>
      <c r="D3866" s="16">
        <v>40390</v>
      </c>
    </row>
    <row r="3867" spans="1:4">
      <c r="A3867" s="22">
        <f t="shared" si="60"/>
        <v>40391</v>
      </c>
      <c r="D3867" s="16">
        <v>40391</v>
      </c>
    </row>
    <row r="3868" spans="1:4">
      <c r="A3868" s="22">
        <f t="shared" si="60"/>
        <v>40392</v>
      </c>
      <c r="D3868" s="16">
        <v>40392</v>
      </c>
    </row>
    <row r="3869" spans="1:4">
      <c r="A3869" s="22">
        <f t="shared" si="60"/>
        <v>40393</v>
      </c>
      <c r="D3869" s="16">
        <v>40393</v>
      </c>
    </row>
    <row r="3870" spans="1:4">
      <c r="A3870" s="22">
        <f t="shared" si="60"/>
        <v>40394</v>
      </c>
      <c r="D3870" s="16">
        <v>40394</v>
      </c>
    </row>
    <row r="3871" spans="1:4">
      <c r="A3871" s="22">
        <f t="shared" si="60"/>
        <v>40395</v>
      </c>
      <c r="D3871" s="16">
        <v>40395</v>
      </c>
    </row>
    <row r="3872" spans="1:4">
      <c r="A3872" s="22">
        <f t="shared" si="60"/>
        <v>40396</v>
      </c>
      <c r="D3872" s="16">
        <v>40396</v>
      </c>
    </row>
    <row r="3873" spans="1:4">
      <c r="A3873" s="22">
        <f t="shared" si="60"/>
        <v>40397</v>
      </c>
      <c r="D3873" s="16">
        <v>40397</v>
      </c>
    </row>
    <row r="3874" spans="1:4">
      <c r="A3874" s="22">
        <f t="shared" si="60"/>
        <v>40398</v>
      </c>
      <c r="D3874" s="16">
        <v>40398</v>
      </c>
    </row>
    <row r="3875" spans="1:4">
      <c r="A3875" s="22">
        <f t="shared" si="60"/>
        <v>40399</v>
      </c>
      <c r="D3875" s="16">
        <v>40399</v>
      </c>
    </row>
    <row r="3876" spans="1:4">
      <c r="A3876" s="22">
        <f t="shared" si="60"/>
        <v>40400</v>
      </c>
      <c r="D3876" s="16">
        <v>40400</v>
      </c>
    </row>
    <row r="3877" spans="1:4">
      <c r="A3877" s="22">
        <f t="shared" si="60"/>
        <v>40401</v>
      </c>
      <c r="D3877" s="16">
        <v>40401</v>
      </c>
    </row>
    <row r="3878" spans="1:4">
      <c r="A3878" s="22">
        <f t="shared" si="60"/>
        <v>40402</v>
      </c>
      <c r="D3878" s="16">
        <v>40402</v>
      </c>
    </row>
    <row r="3879" spans="1:4">
      <c r="A3879" s="22">
        <f t="shared" si="60"/>
        <v>40403</v>
      </c>
      <c r="D3879" s="16">
        <v>40403</v>
      </c>
    </row>
    <row r="3880" spans="1:4">
      <c r="A3880" s="22">
        <f t="shared" si="60"/>
        <v>40404</v>
      </c>
      <c r="D3880" s="16">
        <v>40404</v>
      </c>
    </row>
    <row r="3881" spans="1:4">
      <c r="A3881" s="22">
        <f t="shared" si="60"/>
        <v>40405</v>
      </c>
      <c r="D3881" s="16">
        <v>40405</v>
      </c>
    </row>
    <row r="3882" spans="1:4">
      <c r="A3882" s="22">
        <f t="shared" si="60"/>
        <v>40406</v>
      </c>
      <c r="D3882" s="16">
        <v>40406</v>
      </c>
    </row>
    <row r="3883" spans="1:4">
      <c r="A3883" s="22">
        <f t="shared" si="60"/>
        <v>40407</v>
      </c>
      <c r="D3883" s="16">
        <v>40407</v>
      </c>
    </row>
    <row r="3884" spans="1:4">
      <c r="A3884" s="22">
        <f t="shared" si="60"/>
        <v>40408</v>
      </c>
      <c r="D3884" s="16">
        <v>40408</v>
      </c>
    </row>
    <row r="3885" spans="1:4">
      <c r="A3885" s="22">
        <f t="shared" si="60"/>
        <v>40409</v>
      </c>
      <c r="D3885" s="16">
        <v>40409</v>
      </c>
    </row>
    <row r="3886" spans="1:4">
      <c r="A3886" s="22">
        <f t="shared" si="60"/>
        <v>40410</v>
      </c>
      <c r="D3886" s="16">
        <v>40410</v>
      </c>
    </row>
    <row r="3887" spans="1:4">
      <c r="A3887" s="22">
        <f t="shared" si="60"/>
        <v>40411</v>
      </c>
      <c r="D3887" s="16">
        <v>40411</v>
      </c>
    </row>
    <row r="3888" spans="1:4">
      <c r="A3888" s="22">
        <f t="shared" si="60"/>
        <v>40412</v>
      </c>
      <c r="D3888" s="16">
        <v>40412</v>
      </c>
    </row>
    <row r="3889" spans="1:4">
      <c r="A3889" s="22">
        <f t="shared" si="60"/>
        <v>40413</v>
      </c>
      <c r="D3889" s="16">
        <v>40413</v>
      </c>
    </row>
    <row r="3890" spans="1:4">
      <c r="A3890" s="22">
        <f t="shared" si="60"/>
        <v>40414</v>
      </c>
      <c r="D3890" s="16">
        <v>40414</v>
      </c>
    </row>
    <row r="3891" spans="1:4">
      <c r="A3891" s="22">
        <f t="shared" si="60"/>
        <v>40415</v>
      </c>
      <c r="D3891" s="16">
        <v>40415</v>
      </c>
    </row>
    <row r="3892" spans="1:4">
      <c r="A3892" s="22">
        <f t="shared" si="60"/>
        <v>40416</v>
      </c>
      <c r="D3892" s="16">
        <v>40416</v>
      </c>
    </row>
    <row r="3893" spans="1:4">
      <c r="A3893" s="22">
        <f t="shared" si="60"/>
        <v>40417</v>
      </c>
      <c r="D3893" s="16">
        <v>40417</v>
      </c>
    </row>
    <row r="3894" spans="1:4">
      <c r="A3894" s="22">
        <f t="shared" si="60"/>
        <v>40418</v>
      </c>
      <c r="D3894" s="16">
        <v>40418</v>
      </c>
    </row>
    <row r="3895" spans="1:4">
      <c r="A3895" s="22">
        <f t="shared" si="60"/>
        <v>40419</v>
      </c>
      <c r="D3895" s="16">
        <v>40419</v>
      </c>
    </row>
    <row r="3896" spans="1:4">
      <c r="A3896" s="22">
        <f t="shared" si="60"/>
        <v>40420</v>
      </c>
      <c r="D3896" s="16">
        <v>40420</v>
      </c>
    </row>
    <row r="3897" spans="1:4">
      <c r="A3897" s="22">
        <f t="shared" si="60"/>
        <v>40421</v>
      </c>
      <c r="D3897" s="16">
        <v>40421</v>
      </c>
    </row>
    <row r="3898" spans="1:4">
      <c r="A3898" s="22">
        <f t="shared" si="60"/>
        <v>40422</v>
      </c>
      <c r="D3898" s="16">
        <v>40422</v>
      </c>
    </row>
    <row r="3899" spans="1:4">
      <c r="A3899" s="22">
        <f t="shared" si="60"/>
        <v>40423</v>
      </c>
      <c r="D3899" s="16">
        <v>40423</v>
      </c>
    </row>
    <row r="3900" spans="1:4">
      <c r="A3900" s="22">
        <f t="shared" si="60"/>
        <v>40424</v>
      </c>
      <c r="D3900" s="16">
        <v>40424</v>
      </c>
    </row>
    <row r="3901" spans="1:4">
      <c r="A3901" s="22">
        <f t="shared" si="60"/>
        <v>40425</v>
      </c>
      <c r="D3901" s="16">
        <v>40425</v>
      </c>
    </row>
    <row r="3902" spans="1:4">
      <c r="A3902" s="22">
        <f t="shared" si="60"/>
        <v>40426</v>
      </c>
      <c r="D3902" s="16">
        <v>40426</v>
      </c>
    </row>
    <row r="3903" spans="1:4">
      <c r="A3903" s="22">
        <f t="shared" si="60"/>
        <v>40427</v>
      </c>
      <c r="D3903" s="16">
        <v>40427</v>
      </c>
    </row>
    <row r="3904" spans="1:4">
      <c r="A3904" s="22">
        <f t="shared" si="60"/>
        <v>40428</v>
      </c>
      <c r="D3904" s="16">
        <v>40428</v>
      </c>
    </row>
    <row r="3905" spans="1:4">
      <c r="A3905" s="22">
        <f t="shared" si="60"/>
        <v>40429</v>
      </c>
      <c r="D3905" s="16">
        <v>40429</v>
      </c>
    </row>
    <row r="3906" spans="1:4">
      <c r="A3906" s="22">
        <f t="shared" ref="A3906:A3969" si="61">D3906</f>
        <v>40430</v>
      </c>
      <c r="D3906" s="16">
        <v>40430</v>
      </c>
    </row>
    <row r="3907" spans="1:4">
      <c r="A3907" s="22">
        <f t="shared" si="61"/>
        <v>40431</v>
      </c>
      <c r="D3907" s="16">
        <v>40431</v>
      </c>
    </row>
    <row r="3908" spans="1:4">
      <c r="A3908" s="22">
        <f t="shared" si="61"/>
        <v>40432</v>
      </c>
      <c r="D3908" s="16">
        <v>40432</v>
      </c>
    </row>
    <row r="3909" spans="1:4">
      <c r="A3909" s="22">
        <f t="shared" si="61"/>
        <v>40433</v>
      </c>
      <c r="D3909" s="16">
        <v>40433</v>
      </c>
    </row>
    <row r="3910" spans="1:4">
      <c r="A3910" s="22">
        <f t="shared" si="61"/>
        <v>40434</v>
      </c>
      <c r="D3910" s="16">
        <v>40434</v>
      </c>
    </row>
    <row r="3911" spans="1:4">
      <c r="A3911" s="22">
        <f t="shared" si="61"/>
        <v>40435</v>
      </c>
      <c r="D3911" s="16">
        <v>40435</v>
      </c>
    </row>
    <row r="3912" spans="1:4">
      <c r="A3912" s="22">
        <f t="shared" si="61"/>
        <v>40436</v>
      </c>
      <c r="D3912" s="16">
        <v>40436</v>
      </c>
    </row>
    <row r="3913" spans="1:4">
      <c r="A3913" s="22">
        <f t="shared" si="61"/>
        <v>40437</v>
      </c>
      <c r="D3913" s="16">
        <v>40437</v>
      </c>
    </row>
    <row r="3914" spans="1:4">
      <c r="A3914" s="22">
        <f t="shared" si="61"/>
        <v>40438</v>
      </c>
      <c r="D3914" s="16">
        <v>40438</v>
      </c>
    </row>
    <row r="3915" spans="1:4">
      <c r="A3915" s="22">
        <f t="shared" si="61"/>
        <v>40439</v>
      </c>
      <c r="D3915" s="16">
        <v>40439</v>
      </c>
    </row>
    <row r="3916" spans="1:4">
      <c r="A3916" s="22">
        <f t="shared" si="61"/>
        <v>40440</v>
      </c>
      <c r="D3916" s="16">
        <v>40440</v>
      </c>
    </row>
    <row r="3917" spans="1:4">
      <c r="A3917" s="22">
        <f t="shared" si="61"/>
        <v>40441</v>
      </c>
      <c r="D3917" s="16">
        <v>40441</v>
      </c>
    </row>
    <row r="3918" spans="1:4">
      <c r="A3918" s="22">
        <f t="shared" si="61"/>
        <v>40442</v>
      </c>
      <c r="D3918" s="16">
        <v>40442</v>
      </c>
    </row>
    <row r="3919" spans="1:4">
      <c r="A3919" s="22">
        <f t="shared" si="61"/>
        <v>40443</v>
      </c>
      <c r="D3919" s="16">
        <v>40443</v>
      </c>
    </row>
    <row r="3920" spans="1:4">
      <c r="A3920" s="22">
        <f t="shared" si="61"/>
        <v>40444</v>
      </c>
      <c r="D3920" s="16">
        <v>40444</v>
      </c>
    </row>
    <row r="3921" spans="1:4">
      <c r="A3921" s="22">
        <f t="shared" si="61"/>
        <v>40445</v>
      </c>
      <c r="D3921" s="16">
        <v>40445</v>
      </c>
    </row>
    <row r="3922" spans="1:4">
      <c r="A3922" s="22">
        <f t="shared" si="61"/>
        <v>40446</v>
      </c>
      <c r="D3922" s="16">
        <v>40446</v>
      </c>
    </row>
    <row r="3923" spans="1:4">
      <c r="A3923" s="22">
        <f t="shared" si="61"/>
        <v>40447</v>
      </c>
      <c r="D3923" s="16">
        <v>40447</v>
      </c>
    </row>
    <row r="3924" spans="1:4">
      <c r="A3924" s="22">
        <f t="shared" si="61"/>
        <v>40448</v>
      </c>
      <c r="D3924" s="16">
        <v>40448</v>
      </c>
    </row>
    <row r="3925" spans="1:4">
      <c r="A3925" s="22">
        <f t="shared" si="61"/>
        <v>40449</v>
      </c>
      <c r="D3925" s="16">
        <v>40449</v>
      </c>
    </row>
    <row r="3926" spans="1:4">
      <c r="A3926" s="22">
        <f t="shared" si="61"/>
        <v>40450</v>
      </c>
      <c r="D3926" s="16">
        <v>40450</v>
      </c>
    </row>
    <row r="3927" spans="1:4">
      <c r="A3927" s="22">
        <f t="shared" si="61"/>
        <v>40451</v>
      </c>
      <c r="D3927" s="16">
        <v>40451</v>
      </c>
    </row>
    <row r="3928" spans="1:4">
      <c r="A3928" s="22">
        <f t="shared" si="61"/>
        <v>40452</v>
      </c>
      <c r="D3928" s="16">
        <v>40452</v>
      </c>
    </row>
    <row r="3929" spans="1:4">
      <c r="A3929" s="22">
        <f t="shared" si="61"/>
        <v>40453</v>
      </c>
      <c r="D3929" s="16">
        <v>40453</v>
      </c>
    </row>
    <row r="3930" spans="1:4">
      <c r="A3930" s="22">
        <f t="shared" si="61"/>
        <v>40454</v>
      </c>
      <c r="D3930" s="16">
        <v>40454</v>
      </c>
    </row>
    <row r="3931" spans="1:4">
      <c r="A3931" s="22">
        <f t="shared" si="61"/>
        <v>40455</v>
      </c>
      <c r="D3931" s="16">
        <v>40455</v>
      </c>
    </row>
    <row r="3932" spans="1:4">
      <c r="A3932" s="22">
        <f t="shared" si="61"/>
        <v>40456</v>
      </c>
      <c r="D3932" s="16">
        <v>40456</v>
      </c>
    </row>
    <row r="3933" spans="1:4">
      <c r="A3933" s="22">
        <f t="shared" si="61"/>
        <v>40457</v>
      </c>
      <c r="D3933" s="16">
        <v>40457</v>
      </c>
    </row>
    <row r="3934" spans="1:4">
      <c r="A3934" s="22">
        <f t="shared" si="61"/>
        <v>40458</v>
      </c>
      <c r="D3934" s="16">
        <v>40458</v>
      </c>
    </row>
    <row r="3935" spans="1:4">
      <c r="A3935" s="22">
        <f t="shared" si="61"/>
        <v>40459</v>
      </c>
      <c r="D3935" s="16">
        <v>40459</v>
      </c>
    </row>
    <row r="3936" spans="1:4">
      <c r="A3936" s="22">
        <f t="shared" si="61"/>
        <v>40460</v>
      </c>
      <c r="D3936" s="16">
        <v>40460</v>
      </c>
    </row>
    <row r="3937" spans="1:4">
      <c r="A3937" s="22">
        <f t="shared" si="61"/>
        <v>40461</v>
      </c>
      <c r="D3937" s="16">
        <v>40461</v>
      </c>
    </row>
    <row r="3938" spans="1:4">
      <c r="A3938" s="22">
        <f t="shared" si="61"/>
        <v>40462</v>
      </c>
      <c r="D3938" s="16">
        <v>40462</v>
      </c>
    </row>
    <row r="3939" spans="1:4">
      <c r="A3939" s="22">
        <f t="shared" si="61"/>
        <v>40463</v>
      </c>
      <c r="D3939" s="16">
        <v>40463</v>
      </c>
    </row>
    <row r="3940" spans="1:4">
      <c r="A3940" s="22">
        <f t="shared" si="61"/>
        <v>40464</v>
      </c>
      <c r="D3940" s="16">
        <v>40464</v>
      </c>
    </row>
    <row r="3941" spans="1:4">
      <c r="A3941" s="22">
        <f t="shared" si="61"/>
        <v>40465</v>
      </c>
      <c r="D3941" s="16">
        <v>40465</v>
      </c>
    </row>
    <row r="3942" spans="1:4">
      <c r="A3942" s="22">
        <f t="shared" si="61"/>
        <v>40466</v>
      </c>
      <c r="D3942" s="16">
        <v>40466</v>
      </c>
    </row>
    <row r="3943" spans="1:4">
      <c r="A3943" s="22">
        <f t="shared" si="61"/>
        <v>40467</v>
      </c>
      <c r="D3943" s="16">
        <v>40467</v>
      </c>
    </row>
    <row r="3944" spans="1:4">
      <c r="A3944" s="22">
        <f t="shared" si="61"/>
        <v>40468</v>
      </c>
      <c r="D3944" s="16">
        <v>40468</v>
      </c>
    </row>
    <row r="3945" spans="1:4">
      <c r="A3945" s="22">
        <f t="shared" si="61"/>
        <v>40469</v>
      </c>
      <c r="D3945" s="16">
        <v>40469</v>
      </c>
    </row>
    <row r="3946" spans="1:4">
      <c r="A3946" s="22">
        <f t="shared" si="61"/>
        <v>40470</v>
      </c>
      <c r="D3946" s="16">
        <v>40470</v>
      </c>
    </row>
    <row r="3947" spans="1:4">
      <c r="A3947" s="22">
        <f t="shared" si="61"/>
        <v>40471</v>
      </c>
      <c r="D3947" s="16">
        <v>40471</v>
      </c>
    </row>
    <row r="3948" spans="1:4">
      <c r="A3948" s="22">
        <f t="shared" si="61"/>
        <v>40472</v>
      </c>
      <c r="D3948" s="16">
        <v>40472</v>
      </c>
    </row>
    <row r="3949" spans="1:4">
      <c r="A3949" s="22">
        <f t="shared" si="61"/>
        <v>40473</v>
      </c>
      <c r="D3949" s="16">
        <v>40473</v>
      </c>
    </row>
    <row r="3950" spans="1:4">
      <c r="A3950" s="22">
        <f t="shared" si="61"/>
        <v>40474</v>
      </c>
      <c r="D3950" s="16">
        <v>40474</v>
      </c>
    </row>
    <row r="3951" spans="1:4">
      <c r="A3951" s="22">
        <f t="shared" si="61"/>
        <v>40475</v>
      </c>
      <c r="D3951" s="16">
        <v>40475</v>
      </c>
    </row>
    <row r="3952" spans="1:4">
      <c r="A3952" s="22">
        <f t="shared" si="61"/>
        <v>40476</v>
      </c>
      <c r="D3952" s="16">
        <v>40476</v>
      </c>
    </row>
    <row r="3953" spans="1:4">
      <c r="A3953" s="22">
        <f t="shared" si="61"/>
        <v>40477</v>
      </c>
      <c r="D3953" s="16">
        <v>40477</v>
      </c>
    </row>
    <row r="3954" spans="1:4">
      <c r="A3954" s="22">
        <f t="shared" si="61"/>
        <v>40478</v>
      </c>
      <c r="D3954" s="16">
        <v>40478</v>
      </c>
    </row>
    <row r="3955" spans="1:4">
      <c r="A3955" s="22">
        <f t="shared" si="61"/>
        <v>40479</v>
      </c>
      <c r="D3955" s="16">
        <v>40479</v>
      </c>
    </row>
    <row r="3956" spans="1:4">
      <c r="A3956" s="22">
        <f t="shared" si="61"/>
        <v>40480</v>
      </c>
      <c r="D3956" s="16">
        <v>40480</v>
      </c>
    </row>
    <row r="3957" spans="1:4">
      <c r="A3957" s="22">
        <f t="shared" si="61"/>
        <v>40481</v>
      </c>
      <c r="D3957" s="16">
        <v>40481</v>
      </c>
    </row>
    <row r="3958" spans="1:4">
      <c r="A3958" s="22">
        <f t="shared" si="61"/>
        <v>40482</v>
      </c>
      <c r="D3958" s="16">
        <v>40482</v>
      </c>
    </row>
    <row r="3959" spans="1:4">
      <c r="A3959" s="22">
        <f t="shared" si="61"/>
        <v>40483</v>
      </c>
      <c r="D3959" s="16">
        <v>40483</v>
      </c>
    </row>
    <row r="3960" spans="1:4">
      <c r="A3960" s="22">
        <f t="shared" si="61"/>
        <v>40484</v>
      </c>
      <c r="D3960" s="16">
        <v>40484</v>
      </c>
    </row>
    <row r="3961" spans="1:4">
      <c r="A3961" s="22">
        <f t="shared" si="61"/>
        <v>40485</v>
      </c>
      <c r="D3961" s="16">
        <v>40485</v>
      </c>
    </row>
    <row r="3962" spans="1:4">
      <c r="A3962" s="22">
        <f t="shared" si="61"/>
        <v>40486</v>
      </c>
      <c r="D3962" s="16">
        <v>40486</v>
      </c>
    </row>
    <row r="3963" spans="1:4">
      <c r="A3963" s="22">
        <f t="shared" si="61"/>
        <v>40487</v>
      </c>
      <c r="D3963" s="16">
        <v>40487</v>
      </c>
    </row>
    <row r="3964" spans="1:4">
      <c r="A3964" s="22">
        <f t="shared" si="61"/>
        <v>40488</v>
      </c>
      <c r="D3964" s="16">
        <v>40488</v>
      </c>
    </row>
    <row r="3965" spans="1:4">
      <c r="A3965" s="22">
        <f t="shared" si="61"/>
        <v>40489</v>
      </c>
      <c r="D3965" s="16">
        <v>40489</v>
      </c>
    </row>
    <row r="3966" spans="1:4">
      <c r="A3966" s="22">
        <f t="shared" si="61"/>
        <v>40490</v>
      </c>
      <c r="D3966" s="16">
        <v>40490</v>
      </c>
    </row>
    <row r="3967" spans="1:4">
      <c r="A3967" s="22">
        <f t="shared" si="61"/>
        <v>40491</v>
      </c>
      <c r="D3967" s="16">
        <v>40491</v>
      </c>
    </row>
    <row r="3968" spans="1:4">
      <c r="A3968" s="22">
        <f t="shared" si="61"/>
        <v>40492</v>
      </c>
      <c r="D3968" s="16">
        <v>40492</v>
      </c>
    </row>
    <row r="3969" spans="1:4">
      <c r="A3969" s="22">
        <f t="shared" si="61"/>
        <v>40493</v>
      </c>
      <c r="D3969" s="16">
        <v>40493</v>
      </c>
    </row>
    <row r="3970" spans="1:4">
      <c r="A3970" s="22">
        <f t="shared" ref="A3970:A4033" si="62">D3970</f>
        <v>40494</v>
      </c>
      <c r="D3970" s="16">
        <v>40494</v>
      </c>
    </row>
    <row r="3971" spans="1:4">
      <c r="A3971" s="22">
        <f t="shared" si="62"/>
        <v>40495</v>
      </c>
      <c r="D3971" s="16">
        <v>40495</v>
      </c>
    </row>
    <row r="3972" spans="1:4">
      <c r="A3972" s="22">
        <f t="shared" si="62"/>
        <v>40496</v>
      </c>
      <c r="D3972" s="16">
        <v>40496</v>
      </c>
    </row>
    <row r="3973" spans="1:4">
      <c r="A3973" s="22">
        <f t="shared" si="62"/>
        <v>40497</v>
      </c>
      <c r="D3973" s="16">
        <v>40497</v>
      </c>
    </row>
    <row r="3974" spans="1:4">
      <c r="A3974" s="22">
        <f t="shared" si="62"/>
        <v>40498</v>
      </c>
      <c r="D3974" s="16">
        <v>40498</v>
      </c>
    </row>
    <row r="3975" spans="1:4">
      <c r="A3975" s="22">
        <f t="shared" si="62"/>
        <v>40499</v>
      </c>
      <c r="D3975" s="16">
        <v>40499</v>
      </c>
    </row>
    <row r="3976" spans="1:4">
      <c r="A3976" s="22">
        <f t="shared" si="62"/>
        <v>40500</v>
      </c>
      <c r="D3976" s="16">
        <v>40500</v>
      </c>
    </row>
    <row r="3977" spans="1:4">
      <c r="A3977" s="22">
        <f t="shared" si="62"/>
        <v>40501</v>
      </c>
      <c r="D3977" s="16">
        <v>40501</v>
      </c>
    </row>
    <row r="3978" spans="1:4">
      <c r="A3978" s="22">
        <f t="shared" si="62"/>
        <v>40502</v>
      </c>
      <c r="D3978" s="16">
        <v>40502</v>
      </c>
    </row>
    <row r="3979" spans="1:4">
      <c r="A3979" s="22">
        <f t="shared" si="62"/>
        <v>40503</v>
      </c>
      <c r="D3979" s="16">
        <v>40503</v>
      </c>
    </row>
    <row r="3980" spans="1:4">
      <c r="A3980" s="22">
        <f t="shared" si="62"/>
        <v>40504</v>
      </c>
      <c r="D3980" s="16">
        <v>40504</v>
      </c>
    </row>
    <row r="3981" spans="1:4">
      <c r="A3981" s="22">
        <f t="shared" si="62"/>
        <v>40505</v>
      </c>
      <c r="D3981" s="16">
        <v>40505</v>
      </c>
    </row>
    <row r="3982" spans="1:4">
      <c r="A3982" s="22">
        <f t="shared" si="62"/>
        <v>40506</v>
      </c>
      <c r="D3982" s="16">
        <v>40506</v>
      </c>
    </row>
    <row r="3983" spans="1:4">
      <c r="A3983" s="22">
        <f t="shared" si="62"/>
        <v>40507</v>
      </c>
      <c r="D3983" s="16">
        <v>40507</v>
      </c>
    </row>
    <row r="3984" spans="1:4">
      <c r="A3984" s="22">
        <f t="shared" si="62"/>
        <v>40508</v>
      </c>
      <c r="D3984" s="16">
        <v>40508</v>
      </c>
    </row>
    <row r="3985" spans="1:4">
      <c r="A3985" s="22">
        <f t="shared" si="62"/>
        <v>40509</v>
      </c>
      <c r="D3985" s="16">
        <v>40509</v>
      </c>
    </row>
    <row r="3986" spans="1:4">
      <c r="A3986" s="22">
        <f t="shared" si="62"/>
        <v>40510</v>
      </c>
      <c r="D3986" s="16">
        <v>40510</v>
      </c>
    </row>
    <row r="3987" spans="1:4">
      <c r="A3987" s="22">
        <f t="shared" si="62"/>
        <v>40511</v>
      </c>
      <c r="D3987" s="16">
        <v>40511</v>
      </c>
    </row>
    <row r="3988" spans="1:4">
      <c r="A3988" s="22">
        <f t="shared" si="62"/>
        <v>40512</v>
      </c>
      <c r="D3988" s="16">
        <v>40512</v>
      </c>
    </row>
    <row r="3989" spans="1:4">
      <c r="A3989" s="22">
        <f t="shared" si="62"/>
        <v>40513</v>
      </c>
      <c r="D3989" s="16">
        <v>40513</v>
      </c>
    </row>
    <row r="3990" spans="1:4">
      <c r="A3990" s="22">
        <f t="shared" si="62"/>
        <v>40514</v>
      </c>
      <c r="D3990" s="16">
        <v>40514</v>
      </c>
    </row>
    <row r="3991" spans="1:4">
      <c r="A3991" s="22">
        <f t="shared" si="62"/>
        <v>40515</v>
      </c>
      <c r="D3991" s="16">
        <v>40515</v>
      </c>
    </row>
    <row r="3992" spans="1:4">
      <c r="A3992" s="22">
        <f t="shared" si="62"/>
        <v>40516</v>
      </c>
      <c r="D3992" s="16">
        <v>40516</v>
      </c>
    </row>
    <row r="3993" spans="1:4">
      <c r="A3993" s="22">
        <f t="shared" si="62"/>
        <v>40517</v>
      </c>
      <c r="D3993" s="16">
        <v>40517</v>
      </c>
    </row>
    <row r="3994" spans="1:4">
      <c r="A3994" s="22">
        <f t="shared" si="62"/>
        <v>40518</v>
      </c>
      <c r="D3994" s="16">
        <v>40518</v>
      </c>
    </row>
    <row r="3995" spans="1:4">
      <c r="A3995" s="22">
        <f t="shared" si="62"/>
        <v>40519</v>
      </c>
      <c r="D3995" s="16">
        <v>40519</v>
      </c>
    </row>
    <row r="3996" spans="1:4">
      <c r="A3996" s="22">
        <f t="shared" si="62"/>
        <v>40520</v>
      </c>
      <c r="D3996" s="16">
        <v>40520</v>
      </c>
    </row>
    <row r="3997" spans="1:4">
      <c r="A3997" s="22">
        <f t="shared" si="62"/>
        <v>40521</v>
      </c>
      <c r="D3997" s="16">
        <v>40521</v>
      </c>
    </row>
    <row r="3998" spans="1:4">
      <c r="A3998" s="22">
        <f t="shared" si="62"/>
        <v>40522</v>
      </c>
      <c r="D3998" s="16">
        <v>40522</v>
      </c>
    </row>
    <row r="3999" spans="1:4">
      <c r="A3999" s="22">
        <f t="shared" si="62"/>
        <v>40523</v>
      </c>
      <c r="D3999" s="16">
        <v>40523</v>
      </c>
    </row>
    <row r="4000" spans="1:4">
      <c r="A4000" s="22">
        <f t="shared" si="62"/>
        <v>40524</v>
      </c>
      <c r="D4000" s="16">
        <v>40524</v>
      </c>
    </row>
    <row r="4001" spans="1:4">
      <c r="A4001" s="22">
        <f t="shared" si="62"/>
        <v>40525</v>
      </c>
      <c r="D4001" s="16">
        <v>40525</v>
      </c>
    </row>
    <row r="4002" spans="1:4">
      <c r="A4002" s="22">
        <f t="shared" si="62"/>
        <v>40526</v>
      </c>
      <c r="D4002" s="16">
        <v>40526</v>
      </c>
    </row>
    <row r="4003" spans="1:4">
      <c r="A4003" s="22">
        <f t="shared" si="62"/>
        <v>40527</v>
      </c>
      <c r="D4003" s="16">
        <v>40527</v>
      </c>
    </row>
    <row r="4004" spans="1:4">
      <c r="A4004" s="22">
        <f t="shared" si="62"/>
        <v>40528</v>
      </c>
      <c r="D4004" s="16">
        <v>40528</v>
      </c>
    </row>
    <row r="4005" spans="1:4">
      <c r="A4005" s="22">
        <f t="shared" si="62"/>
        <v>40529</v>
      </c>
      <c r="D4005" s="16">
        <v>40529</v>
      </c>
    </row>
    <row r="4006" spans="1:4">
      <c r="A4006" s="22">
        <f t="shared" si="62"/>
        <v>40530</v>
      </c>
      <c r="D4006" s="16">
        <v>40530</v>
      </c>
    </row>
    <row r="4007" spans="1:4">
      <c r="A4007" s="22">
        <f t="shared" si="62"/>
        <v>40531</v>
      </c>
      <c r="D4007" s="16">
        <v>40531</v>
      </c>
    </row>
    <row r="4008" spans="1:4">
      <c r="A4008" s="22">
        <f t="shared" si="62"/>
        <v>40532</v>
      </c>
      <c r="D4008" s="16">
        <v>40532</v>
      </c>
    </row>
    <row r="4009" spans="1:4">
      <c r="A4009" s="22">
        <f t="shared" si="62"/>
        <v>40533</v>
      </c>
      <c r="D4009" s="16">
        <v>40533</v>
      </c>
    </row>
    <row r="4010" spans="1:4">
      <c r="A4010" s="22">
        <f t="shared" si="62"/>
        <v>40534</v>
      </c>
      <c r="D4010" s="16">
        <v>40534</v>
      </c>
    </row>
    <row r="4011" spans="1:4">
      <c r="A4011" s="22">
        <f t="shared" si="62"/>
        <v>40535</v>
      </c>
      <c r="D4011" s="16">
        <v>40535</v>
      </c>
    </row>
    <row r="4012" spans="1:4">
      <c r="A4012" s="22">
        <f t="shared" si="62"/>
        <v>40536</v>
      </c>
      <c r="D4012" s="16">
        <v>40536</v>
      </c>
    </row>
    <row r="4013" spans="1:4">
      <c r="A4013" s="22">
        <f t="shared" si="62"/>
        <v>40537</v>
      </c>
      <c r="D4013" s="16">
        <v>40537</v>
      </c>
    </row>
    <row r="4014" spans="1:4">
      <c r="A4014" s="22">
        <f t="shared" si="62"/>
        <v>40538</v>
      </c>
      <c r="D4014" s="16">
        <v>40538</v>
      </c>
    </row>
    <row r="4015" spans="1:4">
      <c r="A4015" s="22">
        <f t="shared" si="62"/>
        <v>40539</v>
      </c>
      <c r="D4015" s="16">
        <v>40539</v>
      </c>
    </row>
    <row r="4016" spans="1:4">
      <c r="A4016" s="22">
        <f t="shared" si="62"/>
        <v>40540</v>
      </c>
      <c r="D4016" s="16">
        <v>40540</v>
      </c>
    </row>
    <row r="4017" spans="1:4">
      <c r="A4017" s="22">
        <f t="shared" si="62"/>
        <v>40541</v>
      </c>
      <c r="D4017" s="16">
        <v>40541</v>
      </c>
    </row>
    <row r="4018" spans="1:4">
      <c r="A4018" s="22">
        <f t="shared" si="62"/>
        <v>40542</v>
      </c>
      <c r="D4018" s="16">
        <v>40542</v>
      </c>
    </row>
    <row r="4019" spans="1:4">
      <c r="A4019" s="22">
        <f t="shared" si="62"/>
        <v>40543</v>
      </c>
      <c r="D4019" s="16">
        <v>40543</v>
      </c>
    </row>
    <row r="4020" spans="1:4">
      <c r="A4020" s="22">
        <f t="shared" si="62"/>
        <v>40544</v>
      </c>
      <c r="D4020" s="16">
        <v>40544</v>
      </c>
    </row>
    <row r="4021" spans="1:4">
      <c r="A4021" s="22">
        <f t="shared" si="62"/>
        <v>40545</v>
      </c>
      <c r="D4021" s="16">
        <v>40545</v>
      </c>
    </row>
    <row r="4022" spans="1:4">
      <c r="A4022" s="22">
        <f t="shared" si="62"/>
        <v>40546</v>
      </c>
      <c r="D4022" s="16">
        <v>40546</v>
      </c>
    </row>
    <row r="4023" spans="1:4">
      <c r="A4023" s="22">
        <f t="shared" si="62"/>
        <v>40547</v>
      </c>
      <c r="D4023" s="16">
        <v>40547</v>
      </c>
    </row>
    <row r="4024" spans="1:4">
      <c r="A4024" s="22">
        <f t="shared" si="62"/>
        <v>40548</v>
      </c>
      <c r="D4024" s="16">
        <v>40548</v>
      </c>
    </row>
    <row r="4025" spans="1:4">
      <c r="A4025" s="22">
        <f t="shared" si="62"/>
        <v>40549</v>
      </c>
      <c r="D4025" s="16">
        <v>40549</v>
      </c>
    </row>
    <row r="4026" spans="1:4">
      <c r="A4026" s="22">
        <f t="shared" si="62"/>
        <v>40550</v>
      </c>
      <c r="D4026" s="16">
        <v>40550</v>
      </c>
    </row>
    <row r="4027" spans="1:4">
      <c r="A4027" s="22">
        <f t="shared" si="62"/>
        <v>40551</v>
      </c>
      <c r="D4027" s="16">
        <v>40551</v>
      </c>
    </row>
    <row r="4028" spans="1:4">
      <c r="A4028" s="22">
        <f t="shared" si="62"/>
        <v>40552</v>
      </c>
      <c r="D4028" s="16">
        <v>40552</v>
      </c>
    </row>
    <row r="4029" spans="1:4">
      <c r="A4029" s="22">
        <f t="shared" si="62"/>
        <v>40553</v>
      </c>
      <c r="D4029" s="16">
        <v>40553</v>
      </c>
    </row>
    <row r="4030" spans="1:4">
      <c r="A4030" s="22">
        <f t="shared" si="62"/>
        <v>40554</v>
      </c>
      <c r="D4030" s="16">
        <v>40554</v>
      </c>
    </row>
    <row r="4031" spans="1:4">
      <c r="A4031" s="22">
        <f t="shared" si="62"/>
        <v>40555</v>
      </c>
      <c r="D4031" s="16">
        <v>40555</v>
      </c>
    </row>
    <row r="4032" spans="1:4">
      <c r="A4032" s="22">
        <f t="shared" si="62"/>
        <v>40556</v>
      </c>
      <c r="D4032" s="16">
        <v>40556</v>
      </c>
    </row>
    <row r="4033" spans="1:4">
      <c r="A4033" s="22">
        <f t="shared" si="62"/>
        <v>40557</v>
      </c>
      <c r="D4033" s="16">
        <v>40557</v>
      </c>
    </row>
    <row r="4034" spans="1:4">
      <c r="A4034" s="22">
        <f t="shared" ref="A4034:A4097" si="63">D4034</f>
        <v>40558</v>
      </c>
      <c r="D4034" s="16">
        <v>40558</v>
      </c>
    </row>
    <row r="4035" spans="1:4">
      <c r="A4035" s="22">
        <f t="shared" si="63"/>
        <v>40559</v>
      </c>
      <c r="D4035" s="16">
        <v>40559</v>
      </c>
    </row>
    <row r="4036" spans="1:4">
      <c r="A4036" s="22">
        <f t="shared" si="63"/>
        <v>40560</v>
      </c>
      <c r="D4036" s="16">
        <v>40560</v>
      </c>
    </row>
    <row r="4037" spans="1:4">
      <c r="A4037" s="22">
        <f t="shared" si="63"/>
        <v>40561</v>
      </c>
      <c r="D4037" s="16">
        <v>40561</v>
      </c>
    </row>
    <row r="4038" spans="1:4">
      <c r="A4038" s="22">
        <f t="shared" si="63"/>
        <v>40562</v>
      </c>
      <c r="D4038" s="16">
        <v>40562</v>
      </c>
    </row>
    <row r="4039" spans="1:4">
      <c r="A4039" s="22">
        <f t="shared" si="63"/>
        <v>40563</v>
      </c>
      <c r="D4039" s="16">
        <v>40563</v>
      </c>
    </row>
    <row r="4040" spans="1:4">
      <c r="A4040" s="22">
        <f t="shared" si="63"/>
        <v>40564</v>
      </c>
      <c r="D4040" s="16">
        <v>40564</v>
      </c>
    </row>
    <row r="4041" spans="1:4">
      <c r="A4041" s="22">
        <f t="shared" si="63"/>
        <v>40565</v>
      </c>
      <c r="D4041" s="16">
        <v>40565</v>
      </c>
    </row>
    <row r="4042" spans="1:4">
      <c r="A4042" s="22">
        <f t="shared" si="63"/>
        <v>40566</v>
      </c>
      <c r="D4042" s="16">
        <v>40566</v>
      </c>
    </row>
    <row r="4043" spans="1:4">
      <c r="A4043" s="22">
        <f t="shared" si="63"/>
        <v>40567</v>
      </c>
      <c r="D4043" s="16">
        <v>40567</v>
      </c>
    </row>
    <row r="4044" spans="1:4">
      <c r="A4044" s="22">
        <f t="shared" si="63"/>
        <v>40568</v>
      </c>
      <c r="D4044" s="16">
        <v>40568</v>
      </c>
    </row>
    <row r="4045" spans="1:4">
      <c r="A4045" s="22">
        <f t="shared" si="63"/>
        <v>40569</v>
      </c>
      <c r="D4045" s="16">
        <v>40569</v>
      </c>
    </row>
    <row r="4046" spans="1:4">
      <c r="A4046" s="22">
        <f t="shared" si="63"/>
        <v>40570</v>
      </c>
      <c r="D4046" s="16">
        <v>40570</v>
      </c>
    </row>
    <row r="4047" spans="1:4">
      <c r="A4047" s="22">
        <f t="shared" si="63"/>
        <v>40571</v>
      </c>
      <c r="D4047" s="16">
        <v>40571</v>
      </c>
    </row>
    <row r="4048" spans="1:4">
      <c r="A4048" s="22">
        <f t="shared" si="63"/>
        <v>40572</v>
      </c>
      <c r="D4048" s="16">
        <v>40572</v>
      </c>
    </row>
    <row r="4049" spans="1:4">
      <c r="A4049" s="22">
        <f t="shared" si="63"/>
        <v>40573</v>
      </c>
      <c r="D4049" s="16">
        <v>40573</v>
      </c>
    </row>
    <row r="4050" spans="1:4">
      <c r="A4050" s="22">
        <f t="shared" si="63"/>
        <v>40574</v>
      </c>
      <c r="D4050" s="16">
        <v>40574</v>
      </c>
    </row>
    <row r="4051" spans="1:4">
      <c r="A4051" s="22">
        <f t="shared" si="63"/>
        <v>40575</v>
      </c>
      <c r="D4051" s="16">
        <v>40575</v>
      </c>
    </row>
    <row r="4052" spans="1:4">
      <c r="A4052" s="22">
        <f t="shared" si="63"/>
        <v>40576</v>
      </c>
      <c r="D4052" s="16">
        <v>40576</v>
      </c>
    </row>
    <row r="4053" spans="1:4">
      <c r="A4053" s="22">
        <f t="shared" si="63"/>
        <v>40577</v>
      </c>
      <c r="D4053" s="16">
        <v>40577</v>
      </c>
    </row>
    <row r="4054" spans="1:4">
      <c r="A4054" s="22">
        <f t="shared" si="63"/>
        <v>40578</v>
      </c>
      <c r="D4054" s="16">
        <v>40578</v>
      </c>
    </row>
    <row r="4055" spans="1:4">
      <c r="A4055" s="22">
        <f t="shared" si="63"/>
        <v>40579</v>
      </c>
      <c r="D4055" s="16">
        <v>40579</v>
      </c>
    </row>
    <row r="4056" spans="1:4">
      <c r="A4056" s="22">
        <f t="shared" si="63"/>
        <v>40580</v>
      </c>
      <c r="D4056" s="16">
        <v>40580</v>
      </c>
    </row>
    <row r="4057" spans="1:4">
      <c r="A4057" s="22">
        <f t="shared" si="63"/>
        <v>40581</v>
      </c>
      <c r="D4057" s="16">
        <v>40581</v>
      </c>
    </row>
    <row r="4058" spans="1:4">
      <c r="A4058" s="22">
        <f t="shared" si="63"/>
        <v>40582</v>
      </c>
      <c r="D4058" s="16">
        <v>40582</v>
      </c>
    </row>
    <row r="4059" spans="1:4">
      <c r="A4059" s="22">
        <f t="shared" si="63"/>
        <v>40583</v>
      </c>
      <c r="D4059" s="16">
        <v>40583</v>
      </c>
    </row>
    <row r="4060" spans="1:4">
      <c r="A4060" s="22">
        <f t="shared" si="63"/>
        <v>40584</v>
      </c>
      <c r="D4060" s="16">
        <v>40584</v>
      </c>
    </row>
    <row r="4061" spans="1:4">
      <c r="A4061" s="22">
        <f t="shared" si="63"/>
        <v>40585</v>
      </c>
      <c r="D4061" s="16">
        <v>40585</v>
      </c>
    </row>
    <row r="4062" spans="1:4">
      <c r="A4062" s="22">
        <f t="shared" si="63"/>
        <v>40586</v>
      </c>
      <c r="D4062" s="16">
        <v>40586</v>
      </c>
    </row>
    <row r="4063" spans="1:4">
      <c r="A4063" s="22">
        <f t="shared" si="63"/>
        <v>40587</v>
      </c>
      <c r="D4063" s="16">
        <v>40587</v>
      </c>
    </row>
    <row r="4064" spans="1:4">
      <c r="A4064" s="22">
        <f t="shared" si="63"/>
        <v>40588</v>
      </c>
      <c r="D4064" s="16">
        <v>40588</v>
      </c>
    </row>
    <row r="4065" spans="1:4">
      <c r="A4065" s="22">
        <f t="shared" si="63"/>
        <v>40589</v>
      </c>
      <c r="D4065" s="16">
        <v>40589</v>
      </c>
    </row>
    <row r="4066" spans="1:4">
      <c r="A4066" s="22">
        <f t="shared" si="63"/>
        <v>40590</v>
      </c>
      <c r="D4066" s="16">
        <v>40590</v>
      </c>
    </row>
    <row r="4067" spans="1:4">
      <c r="A4067" s="22">
        <f t="shared" si="63"/>
        <v>40591</v>
      </c>
      <c r="D4067" s="16">
        <v>40591</v>
      </c>
    </row>
    <row r="4068" spans="1:4">
      <c r="A4068" s="22">
        <f t="shared" si="63"/>
        <v>40592</v>
      </c>
      <c r="D4068" s="16">
        <v>40592</v>
      </c>
    </row>
    <row r="4069" spans="1:4">
      <c r="A4069" s="22">
        <f t="shared" si="63"/>
        <v>40593</v>
      </c>
      <c r="D4069" s="16">
        <v>40593</v>
      </c>
    </row>
    <row r="4070" spans="1:4">
      <c r="A4070" s="22">
        <f t="shared" si="63"/>
        <v>40594</v>
      </c>
      <c r="D4070" s="16">
        <v>40594</v>
      </c>
    </row>
    <row r="4071" spans="1:4">
      <c r="A4071" s="22">
        <f t="shared" si="63"/>
        <v>40595</v>
      </c>
      <c r="D4071" s="16">
        <v>40595</v>
      </c>
    </row>
    <row r="4072" spans="1:4">
      <c r="A4072" s="22">
        <f t="shared" si="63"/>
        <v>40596</v>
      </c>
      <c r="D4072" s="16">
        <v>40596</v>
      </c>
    </row>
    <row r="4073" spans="1:4">
      <c r="A4073" s="22">
        <f t="shared" si="63"/>
        <v>40597</v>
      </c>
      <c r="D4073" s="16">
        <v>40597</v>
      </c>
    </row>
    <row r="4074" spans="1:4">
      <c r="A4074" s="22">
        <f t="shared" si="63"/>
        <v>40598</v>
      </c>
      <c r="D4074" s="16">
        <v>40598</v>
      </c>
    </row>
    <row r="4075" spans="1:4">
      <c r="A4075" s="22">
        <f t="shared" si="63"/>
        <v>40599</v>
      </c>
      <c r="D4075" s="16">
        <v>40599</v>
      </c>
    </row>
    <row r="4076" spans="1:4">
      <c r="A4076" s="22">
        <f t="shared" si="63"/>
        <v>40600</v>
      </c>
      <c r="D4076" s="16">
        <v>40600</v>
      </c>
    </row>
    <row r="4077" spans="1:4">
      <c r="A4077" s="22">
        <f t="shared" si="63"/>
        <v>40601</v>
      </c>
      <c r="D4077" s="16">
        <v>40601</v>
      </c>
    </row>
    <row r="4078" spans="1:4">
      <c r="A4078" s="22">
        <f t="shared" si="63"/>
        <v>40602</v>
      </c>
      <c r="D4078" s="16">
        <v>40602</v>
      </c>
    </row>
    <row r="4079" spans="1:4">
      <c r="A4079" s="22">
        <f t="shared" si="63"/>
        <v>40603</v>
      </c>
      <c r="D4079" s="16">
        <v>40603</v>
      </c>
    </row>
    <row r="4080" spans="1:4">
      <c r="A4080" s="22">
        <f t="shared" si="63"/>
        <v>40604</v>
      </c>
      <c r="D4080" s="16">
        <v>40604</v>
      </c>
    </row>
    <row r="4081" spans="1:4">
      <c r="A4081" s="22">
        <f t="shared" si="63"/>
        <v>40605</v>
      </c>
      <c r="D4081" s="16">
        <v>40605</v>
      </c>
    </row>
    <row r="4082" spans="1:4">
      <c r="A4082" s="22">
        <f t="shared" si="63"/>
        <v>40606</v>
      </c>
      <c r="D4082" s="16">
        <v>40606</v>
      </c>
    </row>
    <row r="4083" spans="1:4">
      <c r="A4083" s="22">
        <f t="shared" si="63"/>
        <v>40607</v>
      </c>
      <c r="D4083" s="16">
        <v>40607</v>
      </c>
    </row>
    <row r="4084" spans="1:4">
      <c r="A4084" s="22">
        <f t="shared" si="63"/>
        <v>40608</v>
      </c>
      <c r="D4084" s="16">
        <v>40608</v>
      </c>
    </row>
    <row r="4085" spans="1:4">
      <c r="A4085" s="22">
        <f t="shared" si="63"/>
        <v>40609</v>
      </c>
      <c r="D4085" s="16">
        <v>40609</v>
      </c>
    </row>
    <row r="4086" spans="1:4">
      <c r="A4086" s="22">
        <f t="shared" si="63"/>
        <v>40610</v>
      </c>
      <c r="D4086" s="16">
        <v>40610</v>
      </c>
    </row>
    <row r="4087" spans="1:4">
      <c r="A4087" s="22">
        <f t="shared" si="63"/>
        <v>40611</v>
      </c>
      <c r="D4087" s="16">
        <v>40611</v>
      </c>
    </row>
    <row r="4088" spans="1:4">
      <c r="A4088" s="22">
        <f t="shared" si="63"/>
        <v>40612</v>
      </c>
      <c r="D4088" s="16">
        <v>40612</v>
      </c>
    </row>
    <row r="4089" spans="1:4">
      <c r="A4089" s="22">
        <f t="shared" si="63"/>
        <v>40613</v>
      </c>
      <c r="D4089" s="16">
        <v>40613</v>
      </c>
    </row>
    <row r="4090" spans="1:4">
      <c r="A4090" s="22">
        <f t="shared" si="63"/>
        <v>40614</v>
      </c>
      <c r="D4090" s="16">
        <v>40614</v>
      </c>
    </row>
    <row r="4091" spans="1:4">
      <c r="A4091" s="22">
        <f t="shared" si="63"/>
        <v>40615</v>
      </c>
      <c r="D4091" s="16">
        <v>40615</v>
      </c>
    </row>
    <row r="4092" spans="1:4">
      <c r="A4092" s="22">
        <f t="shared" si="63"/>
        <v>40616</v>
      </c>
      <c r="D4092" s="16">
        <v>40616</v>
      </c>
    </row>
    <row r="4093" spans="1:4">
      <c r="A4093" s="22">
        <f t="shared" si="63"/>
        <v>40617</v>
      </c>
      <c r="D4093" s="16">
        <v>40617</v>
      </c>
    </row>
    <row r="4094" spans="1:4">
      <c r="A4094" s="22">
        <f t="shared" si="63"/>
        <v>40618</v>
      </c>
      <c r="D4094" s="16">
        <v>40618</v>
      </c>
    </row>
    <row r="4095" spans="1:4">
      <c r="A4095" s="22">
        <f t="shared" si="63"/>
        <v>40619</v>
      </c>
      <c r="D4095" s="16">
        <v>40619</v>
      </c>
    </row>
    <row r="4096" spans="1:4">
      <c r="A4096" s="22">
        <f t="shared" si="63"/>
        <v>40620</v>
      </c>
      <c r="D4096" s="16">
        <v>40620</v>
      </c>
    </row>
    <row r="4097" spans="1:4">
      <c r="A4097" s="22">
        <f t="shared" si="63"/>
        <v>40621</v>
      </c>
      <c r="D4097" s="16">
        <v>40621</v>
      </c>
    </row>
    <row r="4098" spans="1:4">
      <c r="A4098" s="22">
        <f t="shared" ref="A4098:A4161" si="64">D4098</f>
        <v>40622</v>
      </c>
      <c r="D4098" s="16">
        <v>40622</v>
      </c>
    </row>
    <row r="4099" spans="1:4">
      <c r="A4099" s="22">
        <f t="shared" si="64"/>
        <v>40623</v>
      </c>
      <c r="D4099" s="16">
        <v>40623</v>
      </c>
    </row>
    <row r="4100" spans="1:4">
      <c r="A4100" s="22">
        <f t="shared" si="64"/>
        <v>40624</v>
      </c>
      <c r="D4100" s="16">
        <v>40624</v>
      </c>
    </row>
    <row r="4101" spans="1:4">
      <c r="A4101" s="22">
        <f t="shared" si="64"/>
        <v>40625</v>
      </c>
      <c r="D4101" s="16">
        <v>40625</v>
      </c>
    </row>
    <row r="4102" spans="1:4">
      <c r="A4102" s="22">
        <f t="shared" si="64"/>
        <v>40626</v>
      </c>
      <c r="D4102" s="16">
        <v>40626</v>
      </c>
    </row>
    <row r="4103" spans="1:4">
      <c r="A4103" s="22">
        <f t="shared" si="64"/>
        <v>40627</v>
      </c>
      <c r="D4103" s="16">
        <v>40627</v>
      </c>
    </row>
    <row r="4104" spans="1:4">
      <c r="A4104" s="22">
        <f t="shared" si="64"/>
        <v>40628</v>
      </c>
      <c r="D4104" s="16">
        <v>40628</v>
      </c>
    </row>
    <row r="4105" spans="1:4">
      <c r="A4105" s="22">
        <f t="shared" si="64"/>
        <v>40629</v>
      </c>
      <c r="D4105" s="16">
        <v>40629</v>
      </c>
    </row>
    <row r="4106" spans="1:4">
      <c r="A4106" s="22">
        <f t="shared" si="64"/>
        <v>40630</v>
      </c>
      <c r="D4106" s="16">
        <v>40630</v>
      </c>
    </row>
    <row r="4107" spans="1:4">
      <c r="A4107" s="22">
        <f t="shared" si="64"/>
        <v>40631</v>
      </c>
      <c r="D4107" s="16">
        <v>40631</v>
      </c>
    </row>
    <row r="4108" spans="1:4">
      <c r="A4108" s="22">
        <f t="shared" si="64"/>
        <v>40632</v>
      </c>
      <c r="D4108" s="16">
        <v>40632</v>
      </c>
    </row>
    <row r="4109" spans="1:4">
      <c r="A4109" s="22">
        <f t="shared" si="64"/>
        <v>40633</v>
      </c>
      <c r="D4109" s="16">
        <v>40633</v>
      </c>
    </row>
    <row r="4110" spans="1:4">
      <c r="A4110" s="22">
        <f t="shared" si="64"/>
        <v>40634</v>
      </c>
      <c r="D4110" s="16">
        <v>40634</v>
      </c>
    </row>
    <row r="4111" spans="1:4">
      <c r="A4111" s="22">
        <f t="shared" si="64"/>
        <v>40635</v>
      </c>
      <c r="D4111" s="16">
        <v>40635</v>
      </c>
    </row>
    <row r="4112" spans="1:4">
      <c r="A4112" s="22">
        <f t="shared" si="64"/>
        <v>40636</v>
      </c>
      <c r="D4112" s="16">
        <v>40636</v>
      </c>
    </row>
    <row r="4113" spans="1:4">
      <c r="A4113" s="22">
        <f t="shared" si="64"/>
        <v>40637</v>
      </c>
      <c r="D4113" s="16">
        <v>40637</v>
      </c>
    </row>
    <row r="4114" spans="1:4">
      <c r="A4114" s="22">
        <f t="shared" si="64"/>
        <v>40638</v>
      </c>
      <c r="D4114" s="16">
        <v>40638</v>
      </c>
    </row>
    <row r="4115" spans="1:4">
      <c r="A4115" s="22">
        <f t="shared" si="64"/>
        <v>40639</v>
      </c>
      <c r="D4115" s="16">
        <v>40639</v>
      </c>
    </row>
    <row r="4116" spans="1:4">
      <c r="A4116" s="22">
        <f t="shared" si="64"/>
        <v>40640</v>
      </c>
      <c r="D4116" s="16">
        <v>40640</v>
      </c>
    </row>
    <row r="4117" spans="1:4">
      <c r="A4117" s="22">
        <f t="shared" si="64"/>
        <v>40641</v>
      </c>
      <c r="D4117" s="16">
        <v>40641</v>
      </c>
    </row>
    <row r="4118" spans="1:4">
      <c r="A4118" s="22">
        <f t="shared" si="64"/>
        <v>40642</v>
      </c>
      <c r="D4118" s="16">
        <v>40642</v>
      </c>
    </row>
    <row r="4119" spans="1:4">
      <c r="A4119" s="22">
        <f t="shared" si="64"/>
        <v>40643</v>
      </c>
      <c r="D4119" s="16">
        <v>40643</v>
      </c>
    </row>
    <row r="4120" spans="1:4">
      <c r="A4120" s="22">
        <f t="shared" si="64"/>
        <v>40644</v>
      </c>
      <c r="D4120" s="16">
        <v>40644</v>
      </c>
    </row>
    <row r="4121" spans="1:4">
      <c r="A4121" s="22">
        <f t="shared" si="64"/>
        <v>40645</v>
      </c>
      <c r="D4121" s="16">
        <v>40645</v>
      </c>
    </row>
    <row r="4122" spans="1:4">
      <c r="A4122" s="22">
        <f t="shared" si="64"/>
        <v>40646</v>
      </c>
      <c r="D4122" s="16">
        <v>40646</v>
      </c>
    </row>
    <row r="4123" spans="1:4">
      <c r="A4123" s="22">
        <f t="shared" si="64"/>
        <v>40647</v>
      </c>
      <c r="D4123" s="16">
        <v>40647</v>
      </c>
    </row>
    <row r="4124" spans="1:4">
      <c r="A4124" s="22">
        <f t="shared" si="64"/>
        <v>40648</v>
      </c>
      <c r="D4124" s="16">
        <v>40648</v>
      </c>
    </row>
    <row r="4125" spans="1:4">
      <c r="A4125" s="22">
        <f t="shared" si="64"/>
        <v>40649</v>
      </c>
      <c r="D4125" s="16">
        <v>40649</v>
      </c>
    </row>
    <row r="4126" spans="1:4">
      <c r="A4126" s="22">
        <f t="shared" si="64"/>
        <v>40650</v>
      </c>
      <c r="D4126" s="16">
        <v>40650</v>
      </c>
    </row>
    <row r="4127" spans="1:4">
      <c r="A4127" s="22">
        <f t="shared" si="64"/>
        <v>40651</v>
      </c>
      <c r="D4127" s="16">
        <v>40651</v>
      </c>
    </row>
    <row r="4128" spans="1:4">
      <c r="A4128" s="22">
        <f t="shared" si="64"/>
        <v>40652</v>
      </c>
      <c r="D4128" s="16">
        <v>40652</v>
      </c>
    </row>
    <row r="4129" spans="1:4">
      <c r="A4129" s="22">
        <f t="shared" si="64"/>
        <v>40653</v>
      </c>
      <c r="D4129" s="16">
        <v>40653</v>
      </c>
    </row>
    <row r="4130" spans="1:4">
      <c r="A4130" s="22">
        <f t="shared" si="64"/>
        <v>40654</v>
      </c>
      <c r="D4130" s="16">
        <v>40654</v>
      </c>
    </row>
    <row r="4131" spans="1:4">
      <c r="A4131" s="22">
        <f t="shared" si="64"/>
        <v>40655</v>
      </c>
      <c r="D4131" s="16">
        <v>40655</v>
      </c>
    </row>
    <row r="4132" spans="1:4">
      <c r="A4132" s="22">
        <f t="shared" si="64"/>
        <v>40656</v>
      </c>
      <c r="D4132" s="16">
        <v>40656</v>
      </c>
    </row>
    <row r="4133" spans="1:4">
      <c r="A4133" s="22">
        <f t="shared" si="64"/>
        <v>40657</v>
      </c>
      <c r="D4133" s="16">
        <v>40657</v>
      </c>
    </row>
    <row r="4134" spans="1:4">
      <c r="A4134" s="22">
        <f t="shared" si="64"/>
        <v>40658</v>
      </c>
      <c r="D4134" s="16">
        <v>40658</v>
      </c>
    </row>
    <row r="4135" spans="1:4">
      <c r="A4135" s="22">
        <f t="shared" si="64"/>
        <v>40659</v>
      </c>
      <c r="D4135" s="16">
        <v>40659</v>
      </c>
    </row>
    <row r="4136" spans="1:4">
      <c r="A4136" s="22">
        <f t="shared" si="64"/>
        <v>40660</v>
      </c>
      <c r="D4136" s="16">
        <v>40660</v>
      </c>
    </row>
    <row r="4137" spans="1:4">
      <c r="A4137" s="22">
        <f t="shared" si="64"/>
        <v>40661</v>
      </c>
      <c r="D4137" s="16">
        <v>40661</v>
      </c>
    </row>
    <row r="4138" spans="1:4">
      <c r="A4138" s="22">
        <f t="shared" si="64"/>
        <v>40662</v>
      </c>
      <c r="D4138" s="16">
        <v>40662</v>
      </c>
    </row>
    <row r="4139" spans="1:4">
      <c r="A4139" s="22">
        <f t="shared" si="64"/>
        <v>40663</v>
      </c>
      <c r="D4139" s="16">
        <v>40663</v>
      </c>
    </row>
    <row r="4140" spans="1:4">
      <c r="A4140" s="22">
        <f t="shared" si="64"/>
        <v>40664</v>
      </c>
      <c r="D4140" s="16">
        <v>40664</v>
      </c>
    </row>
    <row r="4141" spans="1:4">
      <c r="A4141" s="22">
        <f t="shared" si="64"/>
        <v>40665</v>
      </c>
      <c r="D4141" s="16">
        <v>40665</v>
      </c>
    </row>
    <row r="4142" spans="1:4">
      <c r="A4142" s="22">
        <f t="shared" si="64"/>
        <v>40666</v>
      </c>
      <c r="D4142" s="16">
        <v>40666</v>
      </c>
    </row>
    <row r="4143" spans="1:4">
      <c r="A4143" s="22">
        <f t="shared" si="64"/>
        <v>40667</v>
      </c>
      <c r="D4143" s="16">
        <v>40667</v>
      </c>
    </row>
    <row r="4144" spans="1:4">
      <c r="A4144" s="22">
        <f t="shared" si="64"/>
        <v>40668</v>
      </c>
      <c r="D4144" s="16">
        <v>40668</v>
      </c>
    </row>
    <row r="4145" spans="1:4">
      <c r="A4145" s="22">
        <f t="shared" si="64"/>
        <v>40669</v>
      </c>
      <c r="D4145" s="16">
        <v>40669</v>
      </c>
    </row>
    <row r="4146" spans="1:4">
      <c r="A4146" s="22">
        <f t="shared" si="64"/>
        <v>40670</v>
      </c>
      <c r="D4146" s="16">
        <v>40670</v>
      </c>
    </row>
    <row r="4147" spans="1:4">
      <c r="A4147" s="22">
        <f t="shared" si="64"/>
        <v>40671</v>
      </c>
      <c r="D4147" s="16">
        <v>40671</v>
      </c>
    </row>
    <row r="4148" spans="1:4">
      <c r="A4148" s="22">
        <f t="shared" si="64"/>
        <v>40672</v>
      </c>
      <c r="D4148" s="16">
        <v>40672</v>
      </c>
    </row>
    <row r="4149" spans="1:4">
      <c r="A4149" s="22">
        <f t="shared" si="64"/>
        <v>40673</v>
      </c>
      <c r="D4149" s="16">
        <v>40673</v>
      </c>
    </row>
    <row r="4150" spans="1:4">
      <c r="A4150" s="22">
        <f t="shared" si="64"/>
        <v>40674</v>
      </c>
      <c r="D4150" s="16">
        <v>40674</v>
      </c>
    </row>
    <row r="4151" spans="1:4">
      <c r="A4151" s="22">
        <f t="shared" si="64"/>
        <v>40675</v>
      </c>
      <c r="D4151" s="16">
        <v>40675</v>
      </c>
    </row>
    <row r="4152" spans="1:4">
      <c r="A4152" s="22">
        <f t="shared" si="64"/>
        <v>40676</v>
      </c>
      <c r="D4152" s="16">
        <v>40676</v>
      </c>
    </row>
    <row r="4153" spans="1:4">
      <c r="A4153" s="22">
        <f t="shared" si="64"/>
        <v>40677</v>
      </c>
      <c r="D4153" s="16">
        <v>40677</v>
      </c>
    </row>
    <row r="4154" spans="1:4">
      <c r="A4154" s="22">
        <f t="shared" si="64"/>
        <v>40678</v>
      </c>
      <c r="D4154" s="16">
        <v>40678</v>
      </c>
    </row>
    <row r="4155" spans="1:4">
      <c r="A4155" s="22">
        <f t="shared" si="64"/>
        <v>40679</v>
      </c>
      <c r="D4155" s="16">
        <v>40679</v>
      </c>
    </row>
    <row r="4156" spans="1:4">
      <c r="A4156" s="22">
        <f t="shared" si="64"/>
        <v>40680</v>
      </c>
      <c r="D4156" s="16">
        <v>40680</v>
      </c>
    </row>
    <row r="4157" spans="1:4">
      <c r="A4157" s="22">
        <f t="shared" si="64"/>
        <v>40681</v>
      </c>
      <c r="D4157" s="16">
        <v>40681</v>
      </c>
    </row>
    <row r="4158" spans="1:4">
      <c r="A4158" s="22">
        <f t="shared" si="64"/>
        <v>40682</v>
      </c>
      <c r="D4158" s="16">
        <v>40682</v>
      </c>
    </row>
    <row r="4159" spans="1:4">
      <c r="A4159" s="22">
        <f t="shared" si="64"/>
        <v>40683</v>
      </c>
      <c r="D4159" s="16">
        <v>40683</v>
      </c>
    </row>
    <row r="4160" spans="1:4">
      <c r="A4160" s="22">
        <f t="shared" si="64"/>
        <v>40684</v>
      </c>
      <c r="D4160" s="16">
        <v>40684</v>
      </c>
    </row>
    <row r="4161" spans="1:4">
      <c r="A4161" s="22">
        <f t="shared" si="64"/>
        <v>40685</v>
      </c>
      <c r="D4161" s="16">
        <v>40685</v>
      </c>
    </row>
    <row r="4162" spans="1:4">
      <c r="A4162" s="22">
        <f t="shared" ref="A4162:A4225" si="65">D4162</f>
        <v>40686</v>
      </c>
      <c r="D4162" s="16">
        <v>40686</v>
      </c>
    </row>
    <row r="4163" spans="1:4">
      <c r="A4163" s="22">
        <f t="shared" si="65"/>
        <v>40687</v>
      </c>
      <c r="D4163" s="16">
        <v>40687</v>
      </c>
    </row>
    <row r="4164" spans="1:4">
      <c r="A4164" s="22">
        <f t="shared" si="65"/>
        <v>40688</v>
      </c>
      <c r="D4164" s="16">
        <v>40688</v>
      </c>
    </row>
    <row r="4165" spans="1:4">
      <c r="A4165" s="22">
        <f t="shared" si="65"/>
        <v>40689</v>
      </c>
      <c r="D4165" s="16">
        <v>40689</v>
      </c>
    </row>
    <row r="4166" spans="1:4">
      <c r="A4166" s="22">
        <f t="shared" si="65"/>
        <v>40690</v>
      </c>
      <c r="D4166" s="16">
        <v>40690</v>
      </c>
    </row>
    <row r="4167" spans="1:4">
      <c r="A4167" s="22">
        <f t="shared" si="65"/>
        <v>40691</v>
      </c>
      <c r="D4167" s="16">
        <v>40691</v>
      </c>
    </row>
    <row r="4168" spans="1:4">
      <c r="A4168" s="22">
        <f t="shared" si="65"/>
        <v>40692</v>
      </c>
      <c r="D4168" s="16">
        <v>40692</v>
      </c>
    </row>
    <row r="4169" spans="1:4">
      <c r="A4169" s="22">
        <f t="shared" si="65"/>
        <v>40693</v>
      </c>
      <c r="D4169" s="16">
        <v>40693</v>
      </c>
    </row>
    <row r="4170" spans="1:4">
      <c r="A4170" s="22">
        <f t="shared" si="65"/>
        <v>40694</v>
      </c>
      <c r="D4170" s="16">
        <v>40694</v>
      </c>
    </row>
    <row r="4171" spans="1:4">
      <c r="A4171" s="22">
        <f t="shared" si="65"/>
        <v>40695</v>
      </c>
      <c r="D4171" s="16">
        <v>40695</v>
      </c>
    </row>
    <row r="4172" spans="1:4">
      <c r="A4172" s="22">
        <f t="shared" si="65"/>
        <v>40696</v>
      </c>
      <c r="D4172" s="16">
        <v>40696</v>
      </c>
    </row>
    <row r="4173" spans="1:4">
      <c r="A4173" s="22">
        <f t="shared" si="65"/>
        <v>40697</v>
      </c>
      <c r="D4173" s="16">
        <v>40697</v>
      </c>
    </row>
    <row r="4174" spans="1:4">
      <c r="A4174" s="22">
        <f t="shared" si="65"/>
        <v>40698</v>
      </c>
      <c r="D4174" s="16">
        <v>40698</v>
      </c>
    </row>
    <row r="4175" spans="1:4">
      <c r="A4175" s="22">
        <f t="shared" si="65"/>
        <v>40699</v>
      </c>
      <c r="D4175" s="16">
        <v>40699</v>
      </c>
    </row>
    <row r="4176" spans="1:4">
      <c r="A4176" s="22">
        <f t="shared" si="65"/>
        <v>40700</v>
      </c>
      <c r="D4176" s="16">
        <v>40700</v>
      </c>
    </row>
    <row r="4177" spans="1:4">
      <c r="A4177" s="22">
        <f t="shared" si="65"/>
        <v>40701</v>
      </c>
      <c r="D4177" s="16">
        <v>40701</v>
      </c>
    </row>
    <row r="4178" spans="1:4">
      <c r="A4178" s="22">
        <f t="shared" si="65"/>
        <v>40702</v>
      </c>
      <c r="D4178" s="16">
        <v>40702</v>
      </c>
    </row>
    <row r="4179" spans="1:4">
      <c r="A4179" s="22">
        <f t="shared" si="65"/>
        <v>40703</v>
      </c>
      <c r="D4179" s="16">
        <v>40703</v>
      </c>
    </row>
    <row r="4180" spans="1:4">
      <c r="A4180" s="22">
        <f t="shared" si="65"/>
        <v>40704</v>
      </c>
      <c r="D4180" s="16">
        <v>40704</v>
      </c>
    </row>
    <row r="4181" spans="1:4">
      <c r="A4181" s="22">
        <f t="shared" si="65"/>
        <v>40705</v>
      </c>
      <c r="D4181" s="16">
        <v>40705</v>
      </c>
    </row>
    <row r="4182" spans="1:4">
      <c r="A4182" s="22">
        <f t="shared" si="65"/>
        <v>40706</v>
      </c>
      <c r="D4182" s="16">
        <v>40706</v>
      </c>
    </row>
    <row r="4183" spans="1:4">
      <c r="A4183" s="22">
        <f t="shared" si="65"/>
        <v>40707</v>
      </c>
      <c r="D4183" s="16">
        <v>40707</v>
      </c>
    </row>
    <row r="4184" spans="1:4">
      <c r="A4184" s="22">
        <f t="shared" si="65"/>
        <v>40708</v>
      </c>
      <c r="D4184" s="16">
        <v>40708</v>
      </c>
    </row>
    <row r="4185" spans="1:4">
      <c r="A4185" s="22">
        <f t="shared" si="65"/>
        <v>40709</v>
      </c>
      <c r="D4185" s="16">
        <v>40709</v>
      </c>
    </row>
    <row r="4186" spans="1:4">
      <c r="A4186" s="22">
        <f t="shared" si="65"/>
        <v>40710</v>
      </c>
      <c r="D4186" s="16">
        <v>40710</v>
      </c>
    </row>
    <row r="4187" spans="1:4">
      <c r="A4187" s="22">
        <f t="shared" si="65"/>
        <v>40711</v>
      </c>
      <c r="D4187" s="16">
        <v>40711</v>
      </c>
    </row>
    <row r="4188" spans="1:4">
      <c r="A4188" s="22">
        <f t="shared" si="65"/>
        <v>40712</v>
      </c>
      <c r="D4188" s="16">
        <v>40712</v>
      </c>
    </row>
    <row r="4189" spans="1:4">
      <c r="A4189" s="22">
        <f t="shared" si="65"/>
        <v>40713</v>
      </c>
      <c r="D4189" s="16">
        <v>40713</v>
      </c>
    </row>
    <row r="4190" spans="1:4">
      <c r="A4190" s="22">
        <f t="shared" si="65"/>
        <v>40714</v>
      </c>
      <c r="D4190" s="16">
        <v>40714</v>
      </c>
    </row>
    <row r="4191" spans="1:4">
      <c r="A4191" s="22">
        <f t="shared" si="65"/>
        <v>40715</v>
      </c>
      <c r="D4191" s="16">
        <v>40715</v>
      </c>
    </row>
    <row r="4192" spans="1:4">
      <c r="A4192" s="22">
        <f t="shared" si="65"/>
        <v>40716</v>
      </c>
      <c r="D4192" s="16">
        <v>40716</v>
      </c>
    </row>
    <row r="4193" spans="1:4">
      <c r="A4193" s="22">
        <f t="shared" si="65"/>
        <v>40717</v>
      </c>
      <c r="D4193" s="16">
        <v>40717</v>
      </c>
    </row>
    <row r="4194" spans="1:4">
      <c r="A4194" s="22">
        <f t="shared" si="65"/>
        <v>40718</v>
      </c>
      <c r="D4194" s="16">
        <v>40718</v>
      </c>
    </row>
    <row r="4195" spans="1:4">
      <c r="A4195" s="22">
        <f t="shared" si="65"/>
        <v>40719</v>
      </c>
      <c r="D4195" s="16">
        <v>40719</v>
      </c>
    </row>
    <row r="4196" spans="1:4">
      <c r="A4196" s="22">
        <f t="shared" si="65"/>
        <v>40720</v>
      </c>
      <c r="D4196" s="16">
        <v>40720</v>
      </c>
    </row>
    <row r="4197" spans="1:4">
      <c r="A4197" s="22">
        <f t="shared" si="65"/>
        <v>40721</v>
      </c>
      <c r="D4197" s="16">
        <v>40721</v>
      </c>
    </row>
    <row r="4198" spans="1:4">
      <c r="A4198" s="22">
        <f t="shared" si="65"/>
        <v>40722</v>
      </c>
      <c r="D4198" s="16">
        <v>40722</v>
      </c>
    </row>
    <row r="4199" spans="1:4">
      <c r="A4199" s="22">
        <f t="shared" si="65"/>
        <v>40723</v>
      </c>
      <c r="D4199" s="16">
        <v>40723</v>
      </c>
    </row>
    <row r="4200" spans="1:4">
      <c r="A4200" s="22">
        <f t="shared" si="65"/>
        <v>40724</v>
      </c>
      <c r="D4200" s="16">
        <v>40724</v>
      </c>
    </row>
    <row r="4201" spans="1:4">
      <c r="A4201" s="22">
        <f t="shared" si="65"/>
        <v>40725</v>
      </c>
      <c r="D4201" s="16">
        <v>40725</v>
      </c>
    </row>
    <row r="4202" spans="1:4">
      <c r="A4202" s="22">
        <f t="shared" si="65"/>
        <v>40726</v>
      </c>
      <c r="D4202" s="16">
        <v>40726</v>
      </c>
    </row>
    <row r="4203" spans="1:4">
      <c r="A4203" s="22">
        <f t="shared" si="65"/>
        <v>40727</v>
      </c>
      <c r="D4203" s="16">
        <v>40727</v>
      </c>
    </row>
    <row r="4204" spans="1:4">
      <c r="A4204" s="22">
        <f t="shared" si="65"/>
        <v>40728</v>
      </c>
      <c r="D4204" s="16">
        <v>40728</v>
      </c>
    </row>
    <row r="4205" spans="1:4">
      <c r="A4205" s="22">
        <f t="shared" si="65"/>
        <v>40729</v>
      </c>
      <c r="D4205" s="16">
        <v>40729</v>
      </c>
    </row>
    <row r="4206" spans="1:4">
      <c r="A4206" s="22">
        <f t="shared" si="65"/>
        <v>40730</v>
      </c>
      <c r="D4206" s="16">
        <v>40730</v>
      </c>
    </row>
    <row r="4207" spans="1:4">
      <c r="A4207" s="22">
        <f t="shared" si="65"/>
        <v>40731</v>
      </c>
      <c r="D4207" s="16">
        <v>40731</v>
      </c>
    </row>
    <row r="4208" spans="1:4">
      <c r="A4208" s="22">
        <f t="shared" si="65"/>
        <v>40732</v>
      </c>
      <c r="D4208" s="16">
        <v>40732</v>
      </c>
    </row>
    <row r="4209" spans="1:4">
      <c r="A4209" s="22">
        <f t="shared" si="65"/>
        <v>40733</v>
      </c>
      <c r="D4209" s="16">
        <v>40733</v>
      </c>
    </row>
    <row r="4210" spans="1:4">
      <c r="A4210" s="22">
        <f t="shared" si="65"/>
        <v>40734</v>
      </c>
      <c r="D4210" s="16">
        <v>40734</v>
      </c>
    </row>
    <row r="4211" spans="1:4">
      <c r="A4211" s="22">
        <f t="shared" si="65"/>
        <v>40735</v>
      </c>
      <c r="D4211" s="16">
        <v>40735</v>
      </c>
    </row>
    <row r="4212" spans="1:4">
      <c r="A4212" s="22">
        <f t="shared" si="65"/>
        <v>40736</v>
      </c>
      <c r="D4212" s="16">
        <v>40736</v>
      </c>
    </row>
    <row r="4213" spans="1:4">
      <c r="A4213" s="22">
        <f t="shared" si="65"/>
        <v>40737</v>
      </c>
      <c r="D4213" s="16">
        <v>40737</v>
      </c>
    </row>
    <row r="4214" spans="1:4">
      <c r="A4214" s="22">
        <f t="shared" si="65"/>
        <v>40738</v>
      </c>
      <c r="D4214" s="16">
        <v>40738</v>
      </c>
    </row>
    <row r="4215" spans="1:4">
      <c r="A4215" s="22">
        <f t="shared" si="65"/>
        <v>40739</v>
      </c>
      <c r="D4215" s="16">
        <v>40739</v>
      </c>
    </row>
    <row r="4216" spans="1:4">
      <c r="A4216" s="22">
        <f t="shared" si="65"/>
        <v>40740</v>
      </c>
      <c r="D4216" s="16">
        <v>40740</v>
      </c>
    </row>
    <row r="4217" spans="1:4">
      <c r="A4217" s="22">
        <f t="shared" si="65"/>
        <v>40741</v>
      </c>
      <c r="D4217" s="16">
        <v>40741</v>
      </c>
    </row>
    <row r="4218" spans="1:4">
      <c r="A4218" s="22">
        <f t="shared" si="65"/>
        <v>40742</v>
      </c>
      <c r="D4218" s="16">
        <v>40742</v>
      </c>
    </row>
    <row r="4219" spans="1:4">
      <c r="A4219" s="22">
        <f t="shared" si="65"/>
        <v>40743</v>
      </c>
      <c r="D4219" s="16">
        <v>40743</v>
      </c>
    </row>
    <row r="4220" spans="1:4">
      <c r="A4220" s="22">
        <f t="shared" si="65"/>
        <v>40744</v>
      </c>
      <c r="D4220" s="16">
        <v>40744</v>
      </c>
    </row>
    <row r="4221" spans="1:4">
      <c r="A4221" s="22">
        <f t="shared" si="65"/>
        <v>40745</v>
      </c>
      <c r="D4221" s="16">
        <v>40745</v>
      </c>
    </row>
    <row r="4222" spans="1:4">
      <c r="A4222" s="22">
        <f t="shared" si="65"/>
        <v>40746</v>
      </c>
      <c r="D4222" s="16">
        <v>40746</v>
      </c>
    </row>
    <row r="4223" spans="1:4">
      <c r="A4223" s="22">
        <f t="shared" si="65"/>
        <v>40747</v>
      </c>
      <c r="D4223" s="16">
        <v>40747</v>
      </c>
    </row>
    <row r="4224" spans="1:4">
      <c r="A4224" s="22">
        <f t="shared" si="65"/>
        <v>40748</v>
      </c>
      <c r="D4224" s="16">
        <v>40748</v>
      </c>
    </row>
    <row r="4225" spans="1:4">
      <c r="A4225" s="22">
        <f t="shared" si="65"/>
        <v>40749</v>
      </c>
      <c r="D4225" s="16">
        <v>40749</v>
      </c>
    </row>
    <row r="4226" spans="1:4">
      <c r="A4226" s="22">
        <f t="shared" ref="A4226:A4289" si="66">D4226</f>
        <v>40750</v>
      </c>
      <c r="D4226" s="16">
        <v>40750</v>
      </c>
    </row>
    <row r="4227" spans="1:4">
      <c r="A4227" s="22">
        <f t="shared" si="66"/>
        <v>40751</v>
      </c>
      <c r="D4227" s="16">
        <v>40751</v>
      </c>
    </row>
    <row r="4228" spans="1:4">
      <c r="A4228" s="22">
        <f t="shared" si="66"/>
        <v>40752</v>
      </c>
      <c r="D4228" s="16">
        <v>40752</v>
      </c>
    </row>
    <row r="4229" spans="1:4">
      <c r="A4229" s="22">
        <f t="shared" si="66"/>
        <v>40753</v>
      </c>
      <c r="D4229" s="16">
        <v>40753</v>
      </c>
    </row>
    <row r="4230" spans="1:4">
      <c r="A4230" s="22">
        <f t="shared" si="66"/>
        <v>40754</v>
      </c>
      <c r="D4230" s="16">
        <v>40754</v>
      </c>
    </row>
    <row r="4231" spans="1:4">
      <c r="A4231" s="22">
        <f t="shared" si="66"/>
        <v>40755</v>
      </c>
      <c r="D4231" s="16">
        <v>40755</v>
      </c>
    </row>
    <row r="4232" spans="1:4">
      <c r="A4232" s="22">
        <f t="shared" si="66"/>
        <v>40756</v>
      </c>
      <c r="D4232" s="16">
        <v>40756</v>
      </c>
    </row>
    <row r="4233" spans="1:4">
      <c r="A4233" s="22">
        <f t="shared" si="66"/>
        <v>40757</v>
      </c>
      <c r="D4233" s="16">
        <v>40757</v>
      </c>
    </row>
    <row r="4234" spans="1:4">
      <c r="A4234" s="22">
        <f t="shared" si="66"/>
        <v>40758</v>
      </c>
      <c r="D4234" s="16">
        <v>40758</v>
      </c>
    </row>
    <row r="4235" spans="1:4">
      <c r="A4235" s="22">
        <f t="shared" si="66"/>
        <v>40759</v>
      </c>
      <c r="D4235" s="16">
        <v>40759</v>
      </c>
    </row>
    <row r="4236" spans="1:4">
      <c r="A4236" s="22">
        <f t="shared" si="66"/>
        <v>40760</v>
      </c>
      <c r="D4236" s="16">
        <v>40760</v>
      </c>
    </row>
    <row r="4237" spans="1:4">
      <c r="A4237" s="22">
        <f t="shared" si="66"/>
        <v>40761</v>
      </c>
      <c r="D4237" s="16">
        <v>40761</v>
      </c>
    </row>
    <row r="4238" spans="1:4">
      <c r="A4238" s="22">
        <f t="shared" si="66"/>
        <v>40762</v>
      </c>
      <c r="D4238" s="16">
        <v>40762</v>
      </c>
    </row>
    <row r="4239" spans="1:4">
      <c r="A4239" s="22">
        <f t="shared" si="66"/>
        <v>40763</v>
      </c>
      <c r="D4239" s="16">
        <v>40763</v>
      </c>
    </row>
    <row r="4240" spans="1:4">
      <c r="A4240" s="22">
        <f t="shared" si="66"/>
        <v>40764</v>
      </c>
      <c r="D4240" s="16">
        <v>40764</v>
      </c>
    </row>
    <row r="4241" spans="1:4">
      <c r="A4241" s="22">
        <f t="shared" si="66"/>
        <v>40765</v>
      </c>
      <c r="D4241" s="16">
        <v>40765</v>
      </c>
    </row>
    <row r="4242" spans="1:4">
      <c r="A4242" s="22">
        <f t="shared" si="66"/>
        <v>40766</v>
      </c>
      <c r="D4242" s="16">
        <v>40766</v>
      </c>
    </row>
    <row r="4243" spans="1:4">
      <c r="A4243" s="22">
        <f t="shared" si="66"/>
        <v>40767</v>
      </c>
      <c r="D4243" s="16">
        <v>40767</v>
      </c>
    </row>
    <row r="4244" spans="1:4">
      <c r="A4244" s="22">
        <f t="shared" si="66"/>
        <v>40768</v>
      </c>
      <c r="D4244" s="16">
        <v>40768</v>
      </c>
    </row>
    <row r="4245" spans="1:4">
      <c r="A4245" s="22">
        <f t="shared" si="66"/>
        <v>40769</v>
      </c>
      <c r="D4245" s="16">
        <v>40769</v>
      </c>
    </row>
    <row r="4246" spans="1:4">
      <c r="A4246" s="22">
        <f t="shared" si="66"/>
        <v>40770</v>
      </c>
      <c r="D4246" s="16">
        <v>40770</v>
      </c>
    </row>
    <row r="4247" spans="1:4">
      <c r="A4247" s="22">
        <f t="shared" si="66"/>
        <v>40771</v>
      </c>
      <c r="D4247" s="16">
        <v>40771</v>
      </c>
    </row>
    <row r="4248" spans="1:4">
      <c r="A4248" s="22">
        <f t="shared" si="66"/>
        <v>40772</v>
      </c>
      <c r="D4248" s="16">
        <v>40772</v>
      </c>
    </row>
    <row r="4249" spans="1:4">
      <c r="A4249" s="22">
        <f t="shared" si="66"/>
        <v>40773</v>
      </c>
      <c r="D4249" s="16">
        <v>40773</v>
      </c>
    </row>
    <row r="4250" spans="1:4">
      <c r="A4250" s="22">
        <f t="shared" si="66"/>
        <v>40774</v>
      </c>
      <c r="D4250" s="16">
        <v>40774</v>
      </c>
    </row>
    <row r="4251" spans="1:4">
      <c r="A4251" s="22">
        <f t="shared" si="66"/>
        <v>40775</v>
      </c>
      <c r="D4251" s="16">
        <v>40775</v>
      </c>
    </row>
    <row r="4252" spans="1:4">
      <c r="A4252" s="22">
        <f t="shared" si="66"/>
        <v>40776</v>
      </c>
      <c r="D4252" s="16">
        <v>40776</v>
      </c>
    </row>
    <row r="4253" spans="1:4">
      <c r="A4253" s="22">
        <f t="shared" si="66"/>
        <v>40777</v>
      </c>
      <c r="D4253" s="16">
        <v>40777</v>
      </c>
    </row>
    <row r="4254" spans="1:4">
      <c r="A4254" s="22">
        <f t="shared" si="66"/>
        <v>40778</v>
      </c>
      <c r="D4254" s="16">
        <v>40778</v>
      </c>
    </row>
    <row r="4255" spans="1:4">
      <c r="A4255" s="22">
        <f t="shared" si="66"/>
        <v>40779</v>
      </c>
      <c r="D4255" s="16">
        <v>40779</v>
      </c>
    </row>
    <row r="4256" spans="1:4">
      <c r="A4256" s="22">
        <f t="shared" si="66"/>
        <v>40780</v>
      </c>
      <c r="D4256" s="16">
        <v>40780</v>
      </c>
    </row>
    <row r="4257" spans="1:4">
      <c r="A4257" s="22">
        <f t="shared" si="66"/>
        <v>40781</v>
      </c>
      <c r="D4257" s="16">
        <v>40781</v>
      </c>
    </row>
    <row r="4258" spans="1:4">
      <c r="A4258" s="22">
        <f t="shared" si="66"/>
        <v>40782</v>
      </c>
      <c r="D4258" s="16">
        <v>40782</v>
      </c>
    </row>
    <row r="4259" spans="1:4">
      <c r="A4259" s="22">
        <f t="shared" si="66"/>
        <v>40783</v>
      </c>
      <c r="D4259" s="16">
        <v>40783</v>
      </c>
    </row>
    <row r="4260" spans="1:4">
      <c r="A4260" s="22">
        <f t="shared" si="66"/>
        <v>40784</v>
      </c>
      <c r="D4260" s="16">
        <v>40784</v>
      </c>
    </row>
    <row r="4261" spans="1:4">
      <c r="A4261" s="22">
        <f t="shared" si="66"/>
        <v>40785</v>
      </c>
      <c r="D4261" s="16">
        <v>40785</v>
      </c>
    </row>
    <row r="4262" spans="1:4">
      <c r="A4262" s="22">
        <f t="shared" si="66"/>
        <v>40786</v>
      </c>
      <c r="D4262" s="16">
        <v>40786</v>
      </c>
    </row>
    <row r="4263" spans="1:4">
      <c r="A4263" s="22">
        <f t="shared" si="66"/>
        <v>40787</v>
      </c>
      <c r="D4263" s="16">
        <v>40787</v>
      </c>
    </row>
    <row r="4264" spans="1:4">
      <c r="A4264" s="22">
        <f t="shared" si="66"/>
        <v>40788</v>
      </c>
      <c r="D4264" s="16">
        <v>40788</v>
      </c>
    </row>
    <row r="4265" spans="1:4">
      <c r="A4265" s="22">
        <f t="shared" si="66"/>
        <v>40789</v>
      </c>
      <c r="D4265" s="16">
        <v>40789</v>
      </c>
    </row>
    <row r="4266" spans="1:4">
      <c r="A4266" s="22">
        <f t="shared" si="66"/>
        <v>40790</v>
      </c>
      <c r="D4266" s="16">
        <v>40790</v>
      </c>
    </row>
    <row r="4267" spans="1:4">
      <c r="A4267" s="22">
        <f t="shared" si="66"/>
        <v>40791</v>
      </c>
      <c r="D4267" s="16">
        <v>40791</v>
      </c>
    </row>
    <row r="4268" spans="1:4">
      <c r="A4268" s="22">
        <f t="shared" si="66"/>
        <v>40792</v>
      </c>
      <c r="D4268" s="16">
        <v>40792</v>
      </c>
    </row>
    <row r="4269" spans="1:4">
      <c r="A4269" s="22">
        <f t="shared" si="66"/>
        <v>40793</v>
      </c>
      <c r="D4269" s="16">
        <v>40793</v>
      </c>
    </row>
    <row r="4270" spans="1:4">
      <c r="A4270" s="22">
        <f t="shared" si="66"/>
        <v>40794</v>
      </c>
      <c r="D4270" s="16">
        <v>40794</v>
      </c>
    </row>
    <row r="4271" spans="1:4">
      <c r="A4271" s="22">
        <f t="shared" si="66"/>
        <v>40795</v>
      </c>
      <c r="D4271" s="16">
        <v>40795</v>
      </c>
    </row>
    <row r="4272" spans="1:4">
      <c r="A4272" s="22">
        <f t="shared" si="66"/>
        <v>40796</v>
      </c>
      <c r="D4272" s="16">
        <v>40796</v>
      </c>
    </row>
    <row r="4273" spans="1:4">
      <c r="A4273" s="22">
        <f t="shared" si="66"/>
        <v>40797</v>
      </c>
      <c r="D4273" s="16">
        <v>40797</v>
      </c>
    </row>
    <row r="4274" spans="1:4">
      <c r="A4274" s="22">
        <f t="shared" si="66"/>
        <v>40798</v>
      </c>
      <c r="D4274" s="16">
        <v>40798</v>
      </c>
    </row>
    <row r="4275" spans="1:4">
      <c r="A4275" s="22">
        <f t="shared" si="66"/>
        <v>40799</v>
      </c>
      <c r="D4275" s="16">
        <v>40799</v>
      </c>
    </row>
    <row r="4276" spans="1:4">
      <c r="A4276" s="22">
        <f t="shared" si="66"/>
        <v>40800</v>
      </c>
      <c r="D4276" s="16">
        <v>40800</v>
      </c>
    </row>
    <row r="4277" spans="1:4">
      <c r="A4277" s="22">
        <f t="shared" si="66"/>
        <v>40801</v>
      </c>
      <c r="D4277" s="16">
        <v>40801</v>
      </c>
    </row>
    <row r="4278" spans="1:4">
      <c r="A4278" s="22">
        <f t="shared" si="66"/>
        <v>40802</v>
      </c>
      <c r="D4278" s="16">
        <v>40802</v>
      </c>
    </row>
    <row r="4279" spans="1:4">
      <c r="A4279" s="22">
        <f t="shared" si="66"/>
        <v>40803</v>
      </c>
      <c r="D4279" s="16">
        <v>40803</v>
      </c>
    </row>
    <row r="4280" spans="1:4">
      <c r="A4280" s="22">
        <f t="shared" si="66"/>
        <v>40804</v>
      </c>
      <c r="D4280" s="16">
        <v>40804</v>
      </c>
    </row>
    <row r="4281" spans="1:4">
      <c r="A4281" s="22">
        <f t="shared" si="66"/>
        <v>40805</v>
      </c>
      <c r="D4281" s="16">
        <v>40805</v>
      </c>
    </row>
    <row r="4282" spans="1:4">
      <c r="A4282" s="22">
        <f t="shared" si="66"/>
        <v>40806</v>
      </c>
      <c r="D4282" s="16">
        <v>40806</v>
      </c>
    </row>
    <row r="4283" spans="1:4">
      <c r="A4283" s="22">
        <f t="shared" si="66"/>
        <v>40807</v>
      </c>
      <c r="D4283" s="16">
        <v>40807</v>
      </c>
    </row>
    <row r="4284" spans="1:4">
      <c r="A4284" s="22">
        <f t="shared" si="66"/>
        <v>40808</v>
      </c>
      <c r="D4284" s="16">
        <v>40808</v>
      </c>
    </row>
    <row r="4285" spans="1:4">
      <c r="A4285" s="22">
        <f t="shared" si="66"/>
        <v>40809</v>
      </c>
      <c r="D4285" s="16">
        <v>40809</v>
      </c>
    </row>
    <row r="4286" spans="1:4">
      <c r="A4286" s="22">
        <f t="shared" si="66"/>
        <v>40810</v>
      </c>
      <c r="D4286" s="16">
        <v>40810</v>
      </c>
    </row>
    <row r="4287" spans="1:4">
      <c r="A4287" s="22">
        <f t="shared" si="66"/>
        <v>40811</v>
      </c>
      <c r="D4287" s="16">
        <v>40811</v>
      </c>
    </row>
    <row r="4288" spans="1:4">
      <c r="A4288" s="22">
        <f t="shared" si="66"/>
        <v>40812</v>
      </c>
      <c r="D4288" s="16">
        <v>40812</v>
      </c>
    </row>
    <row r="4289" spans="1:4">
      <c r="A4289" s="22">
        <f t="shared" si="66"/>
        <v>40813</v>
      </c>
      <c r="D4289" s="16">
        <v>40813</v>
      </c>
    </row>
    <row r="4290" spans="1:4">
      <c r="A4290" s="22">
        <f t="shared" ref="A4290:A4353" si="67">D4290</f>
        <v>40814</v>
      </c>
      <c r="D4290" s="16">
        <v>40814</v>
      </c>
    </row>
    <row r="4291" spans="1:4">
      <c r="A4291" s="22">
        <f t="shared" si="67"/>
        <v>40815</v>
      </c>
      <c r="D4291" s="16">
        <v>40815</v>
      </c>
    </row>
    <row r="4292" spans="1:4">
      <c r="A4292" s="22">
        <f t="shared" si="67"/>
        <v>40816</v>
      </c>
      <c r="D4292" s="16">
        <v>40816</v>
      </c>
    </row>
    <row r="4293" spans="1:4">
      <c r="A4293" s="22">
        <f t="shared" si="67"/>
        <v>40817</v>
      </c>
      <c r="D4293" s="16">
        <v>40817</v>
      </c>
    </row>
    <row r="4294" spans="1:4">
      <c r="A4294" s="22">
        <f t="shared" si="67"/>
        <v>40818</v>
      </c>
      <c r="D4294" s="16">
        <v>40818</v>
      </c>
    </row>
    <row r="4295" spans="1:4">
      <c r="A4295" s="22">
        <f t="shared" si="67"/>
        <v>40819</v>
      </c>
      <c r="D4295" s="16">
        <v>40819</v>
      </c>
    </row>
    <row r="4296" spans="1:4">
      <c r="A4296" s="22">
        <f t="shared" si="67"/>
        <v>40820</v>
      </c>
      <c r="D4296" s="16">
        <v>40820</v>
      </c>
    </row>
    <row r="4297" spans="1:4">
      <c r="A4297" s="22">
        <f t="shared" si="67"/>
        <v>40821</v>
      </c>
      <c r="D4297" s="16">
        <v>40821</v>
      </c>
    </row>
    <row r="4298" spans="1:4">
      <c r="A4298" s="22">
        <f t="shared" si="67"/>
        <v>40822</v>
      </c>
      <c r="D4298" s="16">
        <v>40822</v>
      </c>
    </row>
    <row r="4299" spans="1:4">
      <c r="A4299" s="22">
        <f t="shared" si="67"/>
        <v>40823</v>
      </c>
      <c r="D4299" s="16">
        <v>40823</v>
      </c>
    </row>
    <row r="4300" spans="1:4">
      <c r="A4300" s="22">
        <f t="shared" si="67"/>
        <v>40824</v>
      </c>
      <c r="D4300" s="16">
        <v>40824</v>
      </c>
    </row>
    <row r="4301" spans="1:4">
      <c r="A4301" s="22">
        <f t="shared" si="67"/>
        <v>40825</v>
      </c>
      <c r="D4301" s="16">
        <v>40825</v>
      </c>
    </row>
    <row r="4302" spans="1:4">
      <c r="A4302" s="22">
        <f t="shared" si="67"/>
        <v>40826</v>
      </c>
      <c r="D4302" s="16">
        <v>40826</v>
      </c>
    </row>
    <row r="4303" spans="1:4">
      <c r="A4303" s="22">
        <f t="shared" si="67"/>
        <v>40827</v>
      </c>
      <c r="D4303" s="16">
        <v>40827</v>
      </c>
    </row>
    <row r="4304" spans="1:4">
      <c r="A4304" s="22">
        <f t="shared" si="67"/>
        <v>40828</v>
      </c>
      <c r="D4304" s="16">
        <v>40828</v>
      </c>
    </row>
    <row r="4305" spans="1:4">
      <c r="A4305" s="22">
        <f t="shared" si="67"/>
        <v>40829</v>
      </c>
      <c r="D4305" s="16">
        <v>40829</v>
      </c>
    </row>
    <row r="4306" spans="1:4">
      <c r="A4306" s="22">
        <f t="shared" si="67"/>
        <v>40830</v>
      </c>
      <c r="D4306" s="16">
        <v>40830</v>
      </c>
    </row>
    <row r="4307" spans="1:4">
      <c r="A4307" s="22">
        <f t="shared" si="67"/>
        <v>40831</v>
      </c>
      <c r="D4307" s="16">
        <v>40831</v>
      </c>
    </row>
    <row r="4308" spans="1:4">
      <c r="A4308" s="22">
        <f t="shared" si="67"/>
        <v>40832</v>
      </c>
      <c r="D4308" s="16">
        <v>40832</v>
      </c>
    </row>
    <row r="4309" spans="1:4">
      <c r="A4309" s="22">
        <f t="shared" si="67"/>
        <v>40833</v>
      </c>
      <c r="D4309" s="16">
        <v>40833</v>
      </c>
    </row>
    <row r="4310" spans="1:4">
      <c r="A4310" s="22">
        <f t="shared" si="67"/>
        <v>40834</v>
      </c>
      <c r="D4310" s="16">
        <v>40834</v>
      </c>
    </row>
    <row r="4311" spans="1:4">
      <c r="A4311" s="22">
        <f t="shared" si="67"/>
        <v>40835</v>
      </c>
      <c r="D4311" s="16">
        <v>40835</v>
      </c>
    </row>
    <row r="4312" spans="1:4">
      <c r="A4312" s="22">
        <f t="shared" si="67"/>
        <v>40836</v>
      </c>
      <c r="D4312" s="16">
        <v>40836</v>
      </c>
    </row>
    <row r="4313" spans="1:4">
      <c r="A4313" s="22">
        <f t="shared" si="67"/>
        <v>40837</v>
      </c>
      <c r="D4313" s="16">
        <v>40837</v>
      </c>
    </row>
    <row r="4314" spans="1:4">
      <c r="A4314" s="22">
        <f t="shared" si="67"/>
        <v>40838</v>
      </c>
      <c r="D4314" s="16">
        <v>40838</v>
      </c>
    </row>
    <row r="4315" spans="1:4">
      <c r="A4315" s="22">
        <f t="shared" si="67"/>
        <v>40839</v>
      </c>
      <c r="D4315" s="16">
        <v>40839</v>
      </c>
    </row>
    <row r="4316" spans="1:4">
      <c r="A4316" s="22">
        <f t="shared" si="67"/>
        <v>40840</v>
      </c>
      <c r="D4316" s="16">
        <v>40840</v>
      </c>
    </row>
    <row r="4317" spans="1:4">
      <c r="A4317" s="22">
        <f t="shared" si="67"/>
        <v>40841</v>
      </c>
      <c r="D4317" s="16">
        <v>40841</v>
      </c>
    </row>
    <row r="4318" spans="1:4">
      <c r="A4318" s="22">
        <f t="shared" si="67"/>
        <v>40842</v>
      </c>
      <c r="D4318" s="16">
        <v>40842</v>
      </c>
    </row>
    <row r="4319" spans="1:4">
      <c r="A4319" s="22">
        <f t="shared" si="67"/>
        <v>40843</v>
      </c>
      <c r="D4319" s="16">
        <v>40843</v>
      </c>
    </row>
    <row r="4320" spans="1:4">
      <c r="A4320" s="22">
        <f t="shared" si="67"/>
        <v>40844</v>
      </c>
      <c r="D4320" s="16">
        <v>40844</v>
      </c>
    </row>
    <row r="4321" spans="1:4">
      <c r="A4321" s="22">
        <f t="shared" si="67"/>
        <v>40845</v>
      </c>
      <c r="D4321" s="16">
        <v>40845</v>
      </c>
    </row>
    <row r="4322" spans="1:4">
      <c r="A4322" s="22">
        <f t="shared" si="67"/>
        <v>40846</v>
      </c>
      <c r="D4322" s="16">
        <v>40846</v>
      </c>
    </row>
    <row r="4323" spans="1:4">
      <c r="A4323" s="22">
        <f t="shared" si="67"/>
        <v>40847</v>
      </c>
      <c r="D4323" s="16">
        <v>40847</v>
      </c>
    </row>
    <row r="4324" spans="1:4">
      <c r="A4324" s="22">
        <f t="shared" si="67"/>
        <v>40848</v>
      </c>
      <c r="D4324" s="16">
        <v>40848</v>
      </c>
    </row>
    <row r="4325" spans="1:4">
      <c r="A4325" s="22">
        <f t="shared" si="67"/>
        <v>40849</v>
      </c>
      <c r="D4325" s="16">
        <v>40849</v>
      </c>
    </row>
    <row r="4326" spans="1:4">
      <c r="A4326" s="22">
        <f t="shared" si="67"/>
        <v>40850</v>
      </c>
      <c r="D4326" s="16">
        <v>40850</v>
      </c>
    </row>
    <row r="4327" spans="1:4">
      <c r="A4327" s="22">
        <f t="shared" si="67"/>
        <v>40851</v>
      </c>
      <c r="D4327" s="16">
        <v>40851</v>
      </c>
    </row>
    <row r="4328" spans="1:4">
      <c r="A4328" s="22">
        <f t="shared" si="67"/>
        <v>40852</v>
      </c>
      <c r="D4328" s="16">
        <v>40852</v>
      </c>
    </row>
    <row r="4329" spans="1:4">
      <c r="A4329" s="22">
        <f t="shared" si="67"/>
        <v>40853</v>
      </c>
      <c r="D4329" s="16">
        <v>40853</v>
      </c>
    </row>
    <row r="4330" spans="1:4">
      <c r="A4330" s="22">
        <f t="shared" si="67"/>
        <v>40854</v>
      </c>
      <c r="D4330" s="16">
        <v>40854</v>
      </c>
    </row>
    <row r="4331" spans="1:4">
      <c r="A4331" s="22">
        <f t="shared" si="67"/>
        <v>40855</v>
      </c>
      <c r="D4331" s="16">
        <v>40855</v>
      </c>
    </row>
    <row r="4332" spans="1:4">
      <c r="A4332" s="22">
        <f t="shared" si="67"/>
        <v>40856</v>
      </c>
      <c r="D4332" s="16">
        <v>40856</v>
      </c>
    </row>
    <row r="4333" spans="1:4">
      <c r="A4333" s="22">
        <f t="shared" si="67"/>
        <v>40857</v>
      </c>
      <c r="D4333" s="16">
        <v>40857</v>
      </c>
    </row>
    <row r="4334" spans="1:4">
      <c r="A4334" s="22">
        <f t="shared" si="67"/>
        <v>40858</v>
      </c>
      <c r="D4334" s="16">
        <v>40858</v>
      </c>
    </row>
    <row r="4335" spans="1:4">
      <c r="A4335" s="22">
        <f t="shared" si="67"/>
        <v>40859</v>
      </c>
      <c r="D4335" s="16">
        <v>40859</v>
      </c>
    </row>
    <row r="4336" spans="1:4">
      <c r="A4336" s="22">
        <f t="shared" si="67"/>
        <v>40860</v>
      </c>
      <c r="D4336" s="16">
        <v>40860</v>
      </c>
    </row>
    <row r="4337" spans="1:4">
      <c r="A4337" s="22">
        <f t="shared" si="67"/>
        <v>40861</v>
      </c>
      <c r="D4337" s="16">
        <v>40861</v>
      </c>
    </row>
    <row r="4338" spans="1:4">
      <c r="A4338" s="22">
        <f t="shared" si="67"/>
        <v>40862</v>
      </c>
      <c r="D4338" s="16">
        <v>40862</v>
      </c>
    </row>
    <row r="4339" spans="1:4">
      <c r="A4339" s="22">
        <f t="shared" si="67"/>
        <v>40863</v>
      </c>
      <c r="D4339" s="16">
        <v>40863</v>
      </c>
    </row>
    <row r="4340" spans="1:4">
      <c r="A4340" s="22">
        <f t="shared" si="67"/>
        <v>40864</v>
      </c>
      <c r="D4340" s="16">
        <v>40864</v>
      </c>
    </row>
    <row r="4341" spans="1:4">
      <c r="A4341" s="22">
        <f t="shared" si="67"/>
        <v>40865</v>
      </c>
      <c r="D4341" s="16">
        <v>40865</v>
      </c>
    </row>
    <row r="4342" spans="1:4">
      <c r="A4342" s="22">
        <f t="shared" si="67"/>
        <v>40866</v>
      </c>
      <c r="D4342" s="16">
        <v>40866</v>
      </c>
    </row>
    <row r="4343" spans="1:4">
      <c r="A4343" s="22">
        <f t="shared" si="67"/>
        <v>40867</v>
      </c>
      <c r="D4343" s="16">
        <v>40867</v>
      </c>
    </row>
    <row r="4344" spans="1:4">
      <c r="A4344" s="22">
        <f t="shared" si="67"/>
        <v>40868</v>
      </c>
      <c r="D4344" s="16">
        <v>40868</v>
      </c>
    </row>
    <row r="4345" spans="1:4">
      <c r="A4345" s="22">
        <f t="shared" si="67"/>
        <v>40869</v>
      </c>
      <c r="D4345" s="16">
        <v>40869</v>
      </c>
    </row>
    <row r="4346" spans="1:4">
      <c r="A4346" s="22">
        <f t="shared" si="67"/>
        <v>40870</v>
      </c>
      <c r="D4346" s="16">
        <v>40870</v>
      </c>
    </row>
    <row r="4347" spans="1:4">
      <c r="A4347" s="22">
        <f t="shared" si="67"/>
        <v>40871</v>
      </c>
      <c r="D4347" s="16">
        <v>40871</v>
      </c>
    </row>
    <row r="4348" spans="1:4">
      <c r="A4348" s="22">
        <f t="shared" si="67"/>
        <v>40872</v>
      </c>
      <c r="D4348" s="16">
        <v>40872</v>
      </c>
    </row>
    <row r="4349" spans="1:4">
      <c r="A4349" s="22">
        <f t="shared" si="67"/>
        <v>40873</v>
      </c>
      <c r="D4349" s="16">
        <v>40873</v>
      </c>
    </row>
    <row r="4350" spans="1:4">
      <c r="A4350" s="22">
        <f t="shared" si="67"/>
        <v>40874</v>
      </c>
      <c r="D4350" s="16">
        <v>40874</v>
      </c>
    </row>
    <row r="4351" spans="1:4">
      <c r="A4351" s="22">
        <f t="shared" si="67"/>
        <v>40875</v>
      </c>
      <c r="D4351" s="16">
        <v>40875</v>
      </c>
    </row>
    <row r="4352" spans="1:4">
      <c r="A4352" s="22">
        <f t="shared" si="67"/>
        <v>40876</v>
      </c>
      <c r="D4352" s="16">
        <v>40876</v>
      </c>
    </row>
    <row r="4353" spans="1:4">
      <c r="A4353" s="22">
        <f t="shared" si="67"/>
        <v>40877</v>
      </c>
      <c r="D4353" s="16">
        <v>40877</v>
      </c>
    </row>
    <row r="4354" spans="1:4">
      <c r="A4354" s="22">
        <f t="shared" ref="A4354:A4417" si="68">D4354</f>
        <v>40878</v>
      </c>
      <c r="D4354" s="16">
        <v>40878</v>
      </c>
    </row>
    <row r="4355" spans="1:4">
      <c r="A4355" s="22">
        <f t="shared" si="68"/>
        <v>40879</v>
      </c>
      <c r="D4355" s="16">
        <v>40879</v>
      </c>
    </row>
    <row r="4356" spans="1:4">
      <c r="A4356" s="22">
        <f t="shared" si="68"/>
        <v>40880</v>
      </c>
      <c r="D4356" s="16">
        <v>40880</v>
      </c>
    </row>
    <row r="4357" spans="1:4">
      <c r="A4357" s="22">
        <f t="shared" si="68"/>
        <v>40881</v>
      </c>
      <c r="D4357" s="16">
        <v>40881</v>
      </c>
    </row>
    <row r="4358" spans="1:4">
      <c r="A4358" s="22">
        <f t="shared" si="68"/>
        <v>40882</v>
      </c>
      <c r="D4358" s="16">
        <v>40882</v>
      </c>
    </row>
    <row r="4359" spans="1:4">
      <c r="A4359" s="22">
        <f t="shared" si="68"/>
        <v>40883</v>
      </c>
      <c r="D4359" s="16">
        <v>40883</v>
      </c>
    </row>
    <row r="4360" spans="1:4">
      <c r="A4360" s="22">
        <f t="shared" si="68"/>
        <v>40884</v>
      </c>
      <c r="D4360" s="16">
        <v>40884</v>
      </c>
    </row>
    <row r="4361" spans="1:4">
      <c r="A4361" s="22">
        <f t="shared" si="68"/>
        <v>40885</v>
      </c>
      <c r="D4361" s="16">
        <v>40885</v>
      </c>
    </row>
    <row r="4362" spans="1:4">
      <c r="A4362" s="22">
        <f t="shared" si="68"/>
        <v>40886</v>
      </c>
      <c r="D4362" s="16">
        <v>40886</v>
      </c>
    </row>
    <row r="4363" spans="1:4">
      <c r="A4363" s="22">
        <f t="shared" si="68"/>
        <v>40887</v>
      </c>
      <c r="D4363" s="16">
        <v>40887</v>
      </c>
    </row>
    <row r="4364" spans="1:4">
      <c r="A4364" s="22">
        <f t="shared" si="68"/>
        <v>40888</v>
      </c>
      <c r="D4364" s="16">
        <v>40888</v>
      </c>
    </row>
    <row r="4365" spans="1:4">
      <c r="A4365" s="22">
        <f t="shared" si="68"/>
        <v>40889</v>
      </c>
      <c r="D4365" s="16">
        <v>40889</v>
      </c>
    </row>
    <row r="4366" spans="1:4">
      <c r="A4366" s="22">
        <f t="shared" si="68"/>
        <v>40890</v>
      </c>
      <c r="D4366" s="16">
        <v>40890</v>
      </c>
    </row>
    <row r="4367" spans="1:4">
      <c r="A4367" s="22">
        <f t="shared" si="68"/>
        <v>40891</v>
      </c>
      <c r="D4367" s="16">
        <v>40891</v>
      </c>
    </row>
    <row r="4368" spans="1:4">
      <c r="A4368" s="22">
        <f t="shared" si="68"/>
        <v>40892</v>
      </c>
      <c r="D4368" s="16">
        <v>40892</v>
      </c>
    </row>
    <row r="4369" spans="1:4">
      <c r="A4369" s="22">
        <f t="shared" si="68"/>
        <v>40893</v>
      </c>
      <c r="D4369" s="16">
        <v>40893</v>
      </c>
    </row>
    <row r="4370" spans="1:4">
      <c r="A4370" s="22">
        <f t="shared" si="68"/>
        <v>40894</v>
      </c>
      <c r="D4370" s="16">
        <v>40894</v>
      </c>
    </row>
    <row r="4371" spans="1:4">
      <c r="A4371" s="22">
        <f t="shared" si="68"/>
        <v>40895</v>
      </c>
      <c r="D4371" s="16">
        <v>40895</v>
      </c>
    </row>
    <row r="4372" spans="1:4">
      <c r="A4372" s="22">
        <f t="shared" si="68"/>
        <v>40896</v>
      </c>
      <c r="D4372" s="16">
        <v>40896</v>
      </c>
    </row>
    <row r="4373" spans="1:4">
      <c r="A4373" s="22">
        <f t="shared" si="68"/>
        <v>40897</v>
      </c>
      <c r="D4373" s="16">
        <v>40897</v>
      </c>
    </row>
    <row r="4374" spans="1:4">
      <c r="A4374" s="22">
        <f t="shared" si="68"/>
        <v>40898</v>
      </c>
      <c r="D4374" s="16">
        <v>40898</v>
      </c>
    </row>
    <row r="4375" spans="1:4">
      <c r="A4375" s="22">
        <f t="shared" si="68"/>
        <v>40899</v>
      </c>
      <c r="D4375" s="16">
        <v>40899</v>
      </c>
    </row>
    <row r="4376" spans="1:4">
      <c r="A4376" s="22">
        <f t="shared" si="68"/>
        <v>40900</v>
      </c>
      <c r="D4376" s="16">
        <v>40900</v>
      </c>
    </row>
    <row r="4377" spans="1:4">
      <c r="A4377" s="22">
        <f t="shared" si="68"/>
        <v>40901</v>
      </c>
      <c r="D4377" s="16">
        <v>40901</v>
      </c>
    </row>
    <row r="4378" spans="1:4">
      <c r="A4378" s="22">
        <f t="shared" si="68"/>
        <v>40902</v>
      </c>
      <c r="D4378" s="16">
        <v>40902</v>
      </c>
    </row>
    <row r="4379" spans="1:4">
      <c r="A4379" s="22">
        <f t="shared" si="68"/>
        <v>40903</v>
      </c>
      <c r="D4379" s="16">
        <v>40903</v>
      </c>
    </row>
    <row r="4380" spans="1:4">
      <c r="A4380" s="22">
        <f t="shared" si="68"/>
        <v>40904</v>
      </c>
      <c r="D4380" s="16">
        <v>40904</v>
      </c>
    </row>
    <row r="4381" spans="1:4">
      <c r="A4381" s="22">
        <f t="shared" si="68"/>
        <v>40905</v>
      </c>
      <c r="D4381" s="16">
        <v>40905</v>
      </c>
    </row>
    <row r="4382" spans="1:4">
      <c r="A4382" s="22">
        <f t="shared" si="68"/>
        <v>40906</v>
      </c>
      <c r="D4382" s="16">
        <v>40906</v>
      </c>
    </row>
    <row r="4383" spans="1:4">
      <c r="A4383" s="22">
        <f t="shared" si="68"/>
        <v>40907</v>
      </c>
      <c r="D4383" s="16">
        <v>40907</v>
      </c>
    </row>
    <row r="4384" spans="1:4">
      <c r="A4384" s="22">
        <f t="shared" si="68"/>
        <v>40908</v>
      </c>
      <c r="D4384" s="16">
        <v>40908</v>
      </c>
    </row>
    <row r="4385" spans="1:4">
      <c r="A4385" s="22">
        <f t="shared" si="68"/>
        <v>40909</v>
      </c>
      <c r="D4385" s="16">
        <v>40909</v>
      </c>
    </row>
    <row r="4386" spans="1:4">
      <c r="A4386" s="22">
        <f t="shared" si="68"/>
        <v>40910</v>
      </c>
      <c r="D4386" s="16">
        <v>40910</v>
      </c>
    </row>
    <row r="4387" spans="1:4">
      <c r="A4387" s="22">
        <f t="shared" si="68"/>
        <v>40911</v>
      </c>
      <c r="D4387" s="16">
        <v>40911</v>
      </c>
    </row>
    <row r="4388" spans="1:4">
      <c r="A4388" s="22">
        <f t="shared" si="68"/>
        <v>40912</v>
      </c>
      <c r="D4388" s="16">
        <v>40912</v>
      </c>
    </row>
    <row r="4389" spans="1:4">
      <c r="A4389" s="22">
        <f t="shared" si="68"/>
        <v>40913</v>
      </c>
      <c r="D4389" s="16">
        <v>40913</v>
      </c>
    </row>
    <row r="4390" spans="1:4">
      <c r="A4390" s="22">
        <f t="shared" si="68"/>
        <v>40914</v>
      </c>
      <c r="D4390" s="16">
        <v>40914</v>
      </c>
    </row>
    <row r="4391" spans="1:4">
      <c r="A4391" s="22">
        <f t="shared" si="68"/>
        <v>40915</v>
      </c>
      <c r="D4391" s="16">
        <v>40915</v>
      </c>
    </row>
    <row r="4392" spans="1:4">
      <c r="A4392" s="22">
        <f t="shared" si="68"/>
        <v>40916</v>
      </c>
      <c r="D4392" s="16">
        <v>40916</v>
      </c>
    </row>
    <row r="4393" spans="1:4">
      <c r="A4393" s="22">
        <f t="shared" si="68"/>
        <v>40917</v>
      </c>
      <c r="D4393" s="16">
        <v>40917</v>
      </c>
    </row>
    <row r="4394" spans="1:4">
      <c r="A4394" s="22">
        <f t="shared" si="68"/>
        <v>40918</v>
      </c>
      <c r="D4394" s="16">
        <v>40918</v>
      </c>
    </row>
    <row r="4395" spans="1:4">
      <c r="A4395" s="22">
        <f t="shared" si="68"/>
        <v>40919</v>
      </c>
      <c r="D4395" s="16">
        <v>40919</v>
      </c>
    </row>
    <row r="4396" spans="1:4">
      <c r="A4396" s="22">
        <f t="shared" si="68"/>
        <v>40920</v>
      </c>
      <c r="D4396" s="16">
        <v>40920</v>
      </c>
    </row>
    <row r="4397" spans="1:4">
      <c r="A4397" s="22">
        <f t="shared" si="68"/>
        <v>40921</v>
      </c>
      <c r="D4397" s="16">
        <v>40921</v>
      </c>
    </row>
    <row r="4398" spans="1:4">
      <c r="A4398" s="22">
        <f t="shared" si="68"/>
        <v>40922</v>
      </c>
      <c r="D4398" s="16">
        <v>40922</v>
      </c>
    </row>
    <row r="4399" spans="1:4">
      <c r="A4399" s="22">
        <f t="shared" si="68"/>
        <v>40923</v>
      </c>
      <c r="D4399" s="16">
        <v>40923</v>
      </c>
    </row>
    <row r="4400" spans="1:4">
      <c r="A4400" s="22">
        <f t="shared" si="68"/>
        <v>40924</v>
      </c>
      <c r="D4400" s="16">
        <v>40924</v>
      </c>
    </row>
    <row r="4401" spans="1:4">
      <c r="A4401" s="22">
        <f t="shared" si="68"/>
        <v>40925</v>
      </c>
      <c r="D4401" s="16">
        <v>40925</v>
      </c>
    </row>
    <row r="4402" spans="1:4">
      <c r="A4402" s="22">
        <f t="shared" si="68"/>
        <v>40926</v>
      </c>
      <c r="D4402" s="16">
        <v>40926</v>
      </c>
    </row>
    <row r="4403" spans="1:4">
      <c r="A4403" s="22">
        <f t="shared" si="68"/>
        <v>40927</v>
      </c>
      <c r="D4403" s="16">
        <v>40927</v>
      </c>
    </row>
    <row r="4404" spans="1:4">
      <c r="A4404" s="22">
        <f t="shared" si="68"/>
        <v>40928</v>
      </c>
      <c r="D4404" s="16">
        <v>40928</v>
      </c>
    </row>
    <row r="4405" spans="1:4">
      <c r="A4405" s="22">
        <f t="shared" si="68"/>
        <v>40929</v>
      </c>
      <c r="D4405" s="16">
        <v>40929</v>
      </c>
    </row>
    <row r="4406" spans="1:4">
      <c r="A4406" s="22">
        <f t="shared" si="68"/>
        <v>40930</v>
      </c>
      <c r="D4406" s="16">
        <v>40930</v>
      </c>
    </row>
    <row r="4407" spans="1:4">
      <c r="A4407" s="22">
        <f t="shared" si="68"/>
        <v>40931</v>
      </c>
      <c r="D4407" s="16">
        <v>40931</v>
      </c>
    </row>
    <row r="4408" spans="1:4">
      <c r="A4408" s="22">
        <f t="shared" si="68"/>
        <v>40932</v>
      </c>
      <c r="D4408" s="16">
        <v>40932</v>
      </c>
    </row>
    <row r="4409" spans="1:4">
      <c r="A4409" s="22">
        <f t="shared" si="68"/>
        <v>40933</v>
      </c>
      <c r="D4409" s="16">
        <v>40933</v>
      </c>
    </row>
    <row r="4410" spans="1:4">
      <c r="A4410" s="22">
        <f t="shared" si="68"/>
        <v>40934</v>
      </c>
      <c r="D4410" s="16">
        <v>40934</v>
      </c>
    </row>
    <row r="4411" spans="1:4">
      <c r="A4411" s="22">
        <f t="shared" si="68"/>
        <v>40935</v>
      </c>
      <c r="D4411" s="16">
        <v>40935</v>
      </c>
    </row>
    <row r="4412" spans="1:4">
      <c r="A4412" s="22">
        <f t="shared" si="68"/>
        <v>40936</v>
      </c>
      <c r="D4412" s="16">
        <v>40936</v>
      </c>
    </row>
    <row r="4413" spans="1:4">
      <c r="A4413" s="22">
        <f t="shared" si="68"/>
        <v>40937</v>
      </c>
      <c r="D4413" s="16">
        <v>40937</v>
      </c>
    </row>
    <row r="4414" spans="1:4">
      <c r="A4414" s="22">
        <f t="shared" si="68"/>
        <v>40938</v>
      </c>
      <c r="D4414" s="16">
        <v>40938</v>
      </c>
    </row>
    <row r="4415" spans="1:4">
      <c r="A4415" s="22">
        <f t="shared" si="68"/>
        <v>40939</v>
      </c>
      <c r="D4415" s="16">
        <v>40939</v>
      </c>
    </row>
    <row r="4416" spans="1:4">
      <c r="A4416" s="22">
        <f t="shared" si="68"/>
        <v>40940</v>
      </c>
      <c r="D4416" s="16">
        <v>40940</v>
      </c>
    </row>
    <row r="4417" spans="1:4">
      <c r="A4417" s="22">
        <f t="shared" si="68"/>
        <v>40941</v>
      </c>
      <c r="D4417" s="16">
        <v>40941</v>
      </c>
    </row>
    <row r="4418" spans="1:4">
      <c r="A4418" s="22">
        <f t="shared" ref="A4418:A4481" si="69">D4418</f>
        <v>40942</v>
      </c>
      <c r="D4418" s="16">
        <v>40942</v>
      </c>
    </row>
    <row r="4419" spans="1:4">
      <c r="A4419" s="22">
        <f t="shared" si="69"/>
        <v>40943</v>
      </c>
      <c r="D4419" s="16">
        <v>40943</v>
      </c>
    </row>
    <row r="4420" spans="1:4">
      <c r="A4420" s="22">
        <f t="shared" si="69"/>
        <v>40944</v>
      </c>
      <c r="D4420" s="16">
        <v>40944</v>
      </c>
    </row>
    <row r="4421" spans="1:4">
      <c r="A4421" s="22">
        <f t="shared" si="69"/>
        <v>40945</v>
      </c>
      <c r="D4421" s="16">
        <v>40945</v>
      </c>
    </row>
    <row r="4422" spans="1:4">
      <c r="A4422" s="22">
        <f t="shared" si="69"/>
        <v>40946</v>
      </c>
      <c r="D4422" s="16">
        <v>40946</v>
      </c>
    </row>
    <row r="4423" spans="1:4">
      <c r="A4423" s="22">
        <f t="shared" si="69"/>
        <v>40947</v>
      </c>
      <c r="D4423" s="16">
        <v>40947</v>
      </c>
    </row>
    <row r="4424" spans="1:4">
      <c r="A4424" s="22">
        <f t="shared" si="69"/>
        <v>40948</v>
      </c>
      <c r="D4424" s="16">
        <v>40948</v>
      </c>
    </row>
    <row r="4425" spans="1:4">
      <c r="A4425" s="22">
        <f t="shared" si="69"/>
        <v>40949</v>
      </c>
      <c r="D4425" s="16">
        <v>40949</v>
      </c>
    </row>
    <row r="4426" spans="1:4">
      <c r="A4426" s="22">
        <f t="shared" si="69"/>
        <v>40950</v>
      </c>
      <c r="D4426" s="16">
        <v>40950</v>
      </c>
    </row>
    <row r="4427" spans="1:4">
      <c r="A4427" s="22">
        <f t="shared" si="69"/>
        <v>40951</v>
      </c>
      <c r="D4427" s="16">
        <v>40951</v>
      </c>
    </row>
    <row r="4428" spans="1:4">
      <c r="A4428" s="22">
        <f t="shared" si="69"/>
        <v>40952</v>
      </c>
      <c r="D4428" s="16">
        <v>40952</v>
      </c>
    </row>
    <row r="4429" spans="1:4">
      <c r="A4429" s="22">
        <f t="shared" si="69"/>
        <v>40953</v>
      </c>
      <c r="D4429" s="16">
        <v>40953</v>
      </c>
    </row>
    <row r="4430" spans="1:4">
      <c r="A4430" s="22">
        <f t="shared" si="69"/>
        <v>40954</v>
      </c>
      <c r="D4430" s="16">
        <v>40954</v>
      </c>
    </row>
    <row r="4431" spans="1:4">
      <c r="A4431" s="22">
        <f t="shared" si="69"/>
        <v>40955</v>
      </c>
      <c r="D4431" s="16">
        <v>40955</v>
      </c>
    </row>
    <row r="4432" spans="1:4">
      <c r="A4432" s="22">
        <f t="shared" si="69"/>
        <v>40956</v>
      </c>
      <c r="D4432" s="16">
        <v>40956</v>
      </c>
    </row>
    <row r="4433" spans="1:4">
      <c r="A4433" s="22">
        <f t="shared" si="69"/>
        <v>40957</v>
      </c>
      <c r="D4433" s="16">
        <v>40957</v>
      </c>
    </row>
    <row r="4434" spans="1:4">
      <c r="A4434" s="22">
        <f t="shared" si="69"/>
        <v>40958</v>
      </c>
      <c r="D4434" s="16">
        <v>40958</v>
      </c>
    </row>
    <row r="4435" spans="1:4">
      <c r="A4435" s="22">
        <f t="shared" si="69"/>
        <v>40959</v>
      </c>
      <c r="D4435" s="16">
        <v>40959</v>
      </c>
    </row>
    <row r="4436" spans="1:4">
      <c r="A4436" s="22">
        <f t="shared" si="69"/>
        <v>40960</v>
      </c>
      <c r="D4436" s="16">
        <v>40960</v>
      </c>
    </row>
    <row r="4437" spans="1:4">
      <c r="A4437" s="22">
        <f t="shared" si="69"/>
        <v>40961</v>
      </c>
      <c r="D4437" s="16">
        <v>40961</v>
      </c>
    </row>
    <row r="4438" spans="1:4">
      <c r="A4438" s="22">
        <f t="shared" si="69"/>
        <v>40962</v>
      </c>
      <c r="D4438" s="16">
        <v>40962</v>
      </c>
    </row>
    <row r="4439" spans="1:4">
      <c r="A4439" s="22">
        <f t="shared" si="69"/>
        <v>40963</v>
      </c>
      <c r="D4439" s="16">
        <v>40963</v>
      </c>
    </row>
    <row r="4440" spans="1:4">
      <c r="A4440" s="22">
        <f t="shared" si="69"/>
        <v>40964</v>
      </c>
      <c r="D4440" s="16">
        <v>40964</v>
      </c>
    </row>
    <row r="4441" spans="1:4">
      <c r="A4441" s="22">
        <f t="shared" si="69"/>
        <v>40965</v>
      </c>
      <c r="D4441" s="16">
        <v>40965</v>
      </c>
    </row>
    <row r="4442" spans="1:4">
      <c r="A4442" s="22">
        <f t="shared" si="69"/>
        <v>40966</v>
      </c>
      <c r="D4442" s="16">
        <v>40966</v>
      </c>
    </row>
    <row r="4443" spans="1:4">
      <c r="A4443" s="22">
        <f t="shared" si="69"/>
        <v>40967</v>
      </c>
      <c r="D4443" s="16">
        <v>40967</v>
      </c>
    </row>
    <row r="4444" spans="1:4">
      <c r="A4444" s="22">
        <f t="shared" si="69"/>
        <v>40968</v>
      </c>
      <c r="D4444" s="16">
        <v>40968</v>
      </c>
    </row>
    <row r="4445" spans="1:4">
      <c r="A4445" s="22">
        <f t="shared" si="69"/>
        <v>40969</v>
      </c>
      <c r="D4445" s="16">
        <v>40969</v>
      </c>
    </row>
    <row r="4446" spans="1:4">
      <c r="A4446" s="22">
        <f t="shared" si="69"/>
        <v>40970</v>
      </c>
      <c r="D4446" s="16">
        <v>40970</v>
      </c>
    </row>
    <row r="4447" spans="1:4">
      <c r="A4447" s="22">
        <f t="shared" si="69"/>
        <v>40971</v>
      </c>
      <c r="D4447" s="16">
        <v>40971</v>
      </c>
    </row>
    <row r="4448" spans="1:4">
      <c r="A4448" s="22">
        <f t="shared" si="69"/>
        <v>40972</v>
      </c>
      <c r="D4448" s="16">
        <v>40972</v>
      </c>
    </row>
    <row r="4449" spans="1:4">
      <c r="A4449" s="22">
        <f t="shared" si="69"/>
        <v>40973</v>
      </c>
      <c r="D4449" s="16">
        <v>40973</v>
      </c>
    </row>
    <row r="4450" spans="1:4">
      <c r="A4450" s="22">
        <f t="shared" si="69"/>
        <v>40974</v>
      </c>
      <c r="D4450" s="16">
        <v>40974</v>
      </c>
    </row>
    <row r="4451" spans="1:4">
      <c r="A4451" s="22">
        <f t="shared" si="69"/>
        <v>40975</v>
      </c>
      <c r="D4451" s="16">
        <v>40975</v>
      </c>
    </row>
    <row r="4452" spans="1:4">
      <c r="A4452" s="22">
        <f t="shared" si="69"/>
        <v>40976</v>
      </c>
      <c r="D4452" s="16">
        <v>40976</v>
      </c>
    </row>
    <row r="4453" spans="1:4">
      <c r="A4453" s="22">
        <f t="shared" si="69"/>
        <v>40977</v>
      </c>
      <c r="D4453" s="16">
        <v>40977</v>
      </c>
    </row>
    <row r="4454" spans="1:4">
      <c r="A4454" s="22">
        <f t="shared" si="69"/>
        <v>40978</v>
      </c>
      <c r="D4454" s="16">
        <v>40978</v>
      </c>
    </row>
    <row r="4455" spans="1:4">
      <c r="A4455" s="22">
        <f t="shared" si="69"/>
        <v>40979</v>
      </c>
      <c r="D4455" s="16">
        <v>40979</v>
      </c>
    </row>
    <row r="4456" spans="1:4">
      <c r="A4456" s="22">
        <f t="shared" si="69"/>
        <v>40980</v>
      </c>
      <c r="D4456" s="16">
        <v>40980</v>
      </c>
    </row>
    <row r="4457" spans="1:4">
      <c r="A4457" s="22">
        <f t="shared" si="69"/>
        <v>40981</v>
      </c>
      <c r="D4457" s="16">
        <v>40981</v>
      </c>
    </row>
    <row r="4458" spans="1:4">
      <c r="A4458" s="22">
        <f t="shared" si="69"/>
        <v>40982</v>
      </c>
      <c r="D4458" s="16">
        <v>40982</v>
      </c>
    </row>
    <row r="4459" spans="1:4">
      <c r="A4459" s="22">
        <f t="shared" si="69"/>
        <v>40983</v>
      </c>
      <c r="D4459" s="16">
        <v>40983</v>
      </c>
    </row>
    <row r="4460" spans="1:4">
      <c r="A4460" s="22">
        <f t="shared" si="69"/>
        <v>40984</v>
      </c>
      <c r="D4460" s="16">
        <v>40984</v>
      </c>
    </row>
    <row r="4461" spans="1:4">
      <c r="A4461" s="22">
        <f t="shared" si="69"/>
        <v>40985</v>
      </c>
      <c r="D4461" s="16">
        <v>40985</v>
      </c>
    </row>
    <row r="4462" spans="1:4">
      <c r="A4462" s="22">
        <f t="shared" si="69"/>
        <v>40986</v>
      </c>
      <c r="D4462" s="16">
        <v>40986</v>
      </c>
    </row>
    <row r="4463" spans="1:4">
      <c r="A4463" s="22">
        <f t="shared" si="69"/>
        <v>40987</v>
      </c>
      <c r="D4463" s="16">
        <v>40987</v>
      </c>
    </row>
    <row r="4464" spans="1:4">
      <c r="A4464" s="22">
        <f t="shared" si="69"/>
        <v>40988</v>
      </c>
      <c r="D4464" s="16">
        <v>40988</v>
      </c>
    </row>
    <row r="4465" spans="1:4">
      <c r="A4465" s="22">
        <f t="shared" si="69"/>
        <v>40989</v>
      </c>
      <c r="D4465" s="16">
        <v>40989</v>
      </c>
    </row>
    <row r="4466" spans="1:4">
      <c r="A4466" s="22">
        <f t="shared" si="69"/>
        <v>40990</v>
      </c>
      <c r="D4466" s="16">
        <v>40990</v>
      </c>
    </row>
    <row r="4467" spans="1:4">
      <c r="A4467" s="22">
        <f t="shared" si="69"/>
        <v>40991</v>
      </c>
      <c r="D4467" s="16">
        <v>40991</v>
      </c>
    </row>
    <row r="4468" spans="1:4">
      <c r="A4468" s="22">
        <f t="shared" si="69"/>
        <v>40992</v>
      </c>
      <c r="D4468" s="16">
        <v>40992</v>
      </c>
    </row>
    <row r="4469" spans="1:4">
      <c r="A4469" s="22">
        <f t="shared" si="69"/>
        <v>40993</v>
      </c>
      <c r="D4469" s="16">
        <v>40993</v>
      </c>
    </row>
    <row r="4470" spans="1:4">
      <c r="A4470" s="22">
        <f t="shared" si="69"/>
        <v>40994</v>
      </c>
      <c r="D4470" s="16">
        <v>40994</v>
      </c>
    </row>
    <row r="4471" spans="1:4">
      <c r="A4471" s="22">
        <f t="shared" si="69"/>
        <v>40995</v>
      </c>
      <c r="D4471" s="16">
        <v>40995</v>
      </c>
    </row>
    <row r="4472" spans="1:4">
      <c r="A4472" s="22">
        <f t="shared" si="69"/>
        <v>40996</v>
      </c>
      <c r="D4472" s="16">
        <v>40996</v>
      </c>
    </row>
    <row r="4473" spans="1:4">
      <c r="A4473" s="22">
        <f t="shared" si="69"/>
        <v>40997</v>
      </c>
      <c r="D4473" s="16">
        <v>40997</v>
      </c>
    </row>
    <row r="4474" spans="1:4">
      <c r="A4474" s="22">
        <f t="shared" si="69"/>
        <v>40998</v>
      </c>
      <c r="D4474" s="16">
        <v>40998</v>
      </c>
    </row>
    <row r="4475" spans="1:4">
      <c r="A4475" s="22">
        <f t="shared" si="69"/>
        <v>40999</v>
      </c>
      <c r="D4475" s="16">
        <v>40999</v>
      </c>
    </row>
    <row r="4476" spans="1:4">
      <c r="A4476" s="22">
        <f t="shared" si="69"/>
        <v>41000</v>
      </c>
      <c r="D4476" s="16">
        <v>41000</v>
      </c>
    </row>
    <row r="4477" spans="1:4">
      <c r="A4477" s="22">
        <f t="shared" si="69"/>
        <v>41001</v>
      </c>
      <c r="D4477" s="16">
        <v>41001</v>
      </c>
    </row>
    <row r="4478" spans="1:4">
      <c r="A4478" s="22">
        <f t="shared" si="69"/>
        <v>41002</v>
      </c>
      <c r="D4478" s="16">
        <v>41002</v>
      </c>
    </row>
    <row r="4479" spans="1:4">
      <c r="A4479" s="22">
        <f t="shared" si="69"/>
        <v>41003</v>
      </c>
      <c r="D4479" s="16">
        <v>41003</v>
      </c>
    </row>
    <row r="4480" spans="1:4">
      <c r="A4480" s="22">
        <f t="shared" si="69"/>
        <v>41004</v>
      </c>
      <c r="D4480" s="16">
        <v>41004</v>
      </c>
    </row>
    <row r="4481" spans="1:4">
      <c r="A4481" s="22">
        <f t="shared" si="69"/>
        <v>41005</v>
      </c>
      <c r="D4481" s="16">
        <v>41005</v>
      </c>
    </row>
    <row r="4482" spans="1:4">
      <c r="A4482" s="22">
        <f t="shared" ref="A4482:A4545" si="70">D4482</f>
        <v>41006</v>
      </c>
      <c r="D4482" s="16">
        <v>41006</v>
      </c>
    </row>
    <row r="4483" spans="1:4">
      <c r="A4483" s="22">
        <f t="shared" si="70"/>
        <v>41007</v>
      </c>
      <c r="D4483" s="16">
        <v>41007</v>
      </c>
    </row>
    <row r="4484" spans="1:4">
      <c r="A4484" s="22">
        <f t="shared" si="70"/>
        <v>41008</v>
      </c>
      <c r="D4484" s="16">
        <v>41008</v>
      </c>
    </row>
    <row r="4485" spans="1:4">
      <c r="A4485" s="22">
        <f t="shared" si="70"/>
        <v>41009</v>
      </c>
      <c r="D4485" s="16">
        <v>41009</v>
      </c>
    </row>
    <row r="4486" spans="1:4">
      <c r="A4486" s="22">
        <f t="shared" si="70"/>
        <v>41010</v>
      </c>
      <c r="D4486" s="16">
        <v>41010</v>
      </c>
    </row>
    <row r="4487" spans="1:4">
      <c r="A4487" s="22">
        <f t="shared" si="70"/>
        <v>41011</v>
      </c>
      <c r="D4487" s="16">
        <v>41011</v>
      </c>
    </row>
    <row r="4488" spans="1:4">
      <c r="A4488" s="22">
        <f t="shared" si="70"/>
        <v>41012</v>
      </c>
      <c r="D4488" s="16">
        <v>41012</v>
      </c>
    </row>
    <row r="4489" spans="1:4">
      <c r="A4489" s="22">
        <f t="shared" si="70"/>
        <v>41013</v>
      </c>
      <c r="D4489" s="16">
        <v>41013</v>
      </c>
    </row>
    <row r="4490" spans="1:4">
      <c r="A4490" s="22">
        <f t="shared" si="70"/>
        <v>41014</v>
      </c>
      <c r="D4490" s="16">
        <v>41014</v>
      </c>
    </row>
    <row r="4491" spans="1:4">
      <c r="A4491" s="22">
        <f t="shared" si="70"/>
        <v>41015</v>
      </c>
      <c r="D4491" s="16">
        <v>41015</v>
      </c>
    </row>
    <row r="4492" spans="1:4">
      <c r="A4492" s="22">
        <f t="shared" si="70"/>
        <v>41016</v>
      </c>
      <c r="D4492" s="16">
        <v>41016</v>
      </c>
    </row>
    <row r="4493" spans="1:4">
      <c r="A4493" s="22">
        <f t="shared" si="70"/>
        <v>41017</v>
      </c>
      <c r="D4493" s="16">
        <v>41017</v>
      </c>
    </row>
    <row r="4494" spans="1:4">
      <c r="A4494" s="22">
        <f t="shared" si="70"/>
        <v>41018</v>
      </c>
      <c r="D4494" s="16">
        <v>41018</v>
      </c>
    </row>
    <row r="4495" spans="1:4">
      <c r="A4495" s="22">
        <f t="shared" si="70"/>
        <v>41019</v>
      </c>
      <c r="D4495" s="16">
        <v>41019</v>
      </c>
    </row>
    <row r="4496" spans="1:4">
      <c r="A4496" s="22">
        <f t="shared" si="70"/>
        <v>41020</v>
      </c>
      <c r="D4496" s="16">
        <v>41020</v>
      </c>
    </row>
    <row r="4497" spans="1:4">
      <c r="A4497" s="22">
        <f t="shared" si="70"/>
        <v>41021</v>
      </c>
      <c r="D4497" s="16">
        <v>41021</v>
      </c>
    </row>
    <row r="4498" spans="1:4">
      <c r="A4498" s="22">
        <f t="shared" si="70"/>
        <v>41022</v>
      </c>
      <c r="D4498" s="16">
        <v>41022</v>
      </c>
    </row>
    <row r="4499" spans="1:4">
      <c r="A4499" s="22">
        <f t="shared" si="70"/>
        <v>41023</v>
      </c>
      <c r="D4499" s="16">
        <v>41023</v>
      </c>
    </row>
    <row r="4500" spans="1:4">
      <c r="A4500" s="22">
        <f t="shared" si="70"/>
        <v>41024</v>
      </c>
      <c r="D4500" s="16">
        <v>41024</v>
      </c>
    </row>
    <row r="4501" spans="1:4">
      <c r="A4501" s="22">
        <f t="shared" si="70"/>
        <v>41025</v>
      </c>
      <c r="D4501" s="16">
        <v>41025</v>
      </c>
    </row>
    <row r="4502" spans="1:4">
      <c r="A4502" s="22">
        <f t="shared" si="70"/>
        <v>41026</v>
      </c>
      <c r="D4502" s="16">
        <v>41026</v>
      </c>
    </row>
    <row r="4503" spans="1:4">
      <c r="A4503" s="22">
        <f t="shared" si="70"/>
        <v>41027</v>
      </c>
      <c r="D4503" s="16">
        <v>41027</v>
      </c>
    </row>
    <row r="4504" spans="1:4">
      <c r="A4504" s="22">
        <f t="shared" si="70"/>
        <v>41028</v>
      </c>
      <c r="D4504" s="16">
        <v>41028</v>
      </c>
    </row>
    <row r="4505" spans="1:4">
      <c r="A4505" s="22">
        <f t="shared" si="70"/>
        <v>41029</v>
      </c>
      <c r="D4505" s="16">
        <v>41029</v>
      </c>
    </row>
    <row r="4506" spans="1:4">
      <c r="A4506" s="22">
        <f t="shared" si="70"/>
        <v>41030</v>
      </c>
      <c r="D4506" s="16">
        <v>41030</v>
      </c>
    </row>
    <row r="4507" spans="1:4">
      <c r="A4507" s="22">
        <f t="shared" si="70"/>
        <v>41031</v>
      </c>
      <c r="D4507" s="16">
        <v>41031</v>
      </c>
    </row>
    <row r="4508" spans="1:4">
      <c r="A4508" s="22">
        <f t="shared" si="70"/>
        <v>41032</v>
      </c>
      <c r="D4508" s="16">
        <v>41032</v>
      </c>
    </row>
    <row r="4509" spans="1:4">
      <c r="A4509" s="22">
        <f t="shared" si="70"/>
        <v>41033</v>
      </c>
      <c r="D4509" s="16">
        <v>41033</v>
      </c>
    </row>
    <row r="4510" spans="1:4">
      <c r="A4510" s="22">
        <f t="shared" si="70"/>
        <v>41034</v>
      </c>
      <c r="D4510" s="16">
        <v>41034</v>
      </c>
    </row>
    <row r="4511" spans="1:4">
      <c r="A4511" s="22">
        <f t="shared" si="70"/>
        <v>41035</v>
      </c>
      <c r="D4511" s="16">
        <v>41035</v>
      </c>
    </row>
    <row r="4512" spans="1:4">
      <c r="A4512" s="22">
        <f t="shared" si="70"/>
        <v>41036</v>
      </c>
      <c r="D4512" s="16">
        <v>41036</v>
      </c>
    </row>
    <row r="4513" spans="1:4">
      <c r="A4513" s="22">
        <f t="shared" si="70"/>
        <v>41037</v>
      </c>
      <c r="D4513" s="16">
        <v>41037</v>
      </c>
    </row>
    <row r="4514" spans="1:4">
      <c r="A4514" s="22">
        <f t="shared" si="70"/>
        <v>41038</v>
      </c>
      <c r="D4514" s="16">
        <v>41038</v>
      </c>
    </row>
    <row r="4515" spans="1:4">
      <c r="A4515" s="22">
        <f t="shared" si="70"/>
        <v>41039</v>
      </c>
      <c r="D4515" s="16">
        <v>41039</v>
      </c>
    </row>
    <row r="4516" spans="1:4">
      <c r="A4516" s="22">
        <f t="shared" si="70"/>
        <v>41040</v>
      </c>
      <c r="D4516" s="16">
        <v>41040</v>
      </c>
    </row>
    <row r="4517" spans="1:4">
      <c r="A4517" s="22">
        <f t="shared" si="70"/>
        <v>41041</v>
      </c>
      <c r="D4517" s="16">
        <v>41041</v>
      </c>
    </row>
    <row r="4518" spans="1:4">
      <c r="A4518" s="22">
        <f t="shared" si="70"/>
        <v>41042</v>
      </c>
      <c r="D4518" s="16">
        <v>41042</v>
      </c>
    </row>
    <row r="4519" spans="1:4">
      <c r="A4519" s="22">
        <f t="shared" si="70"/>
        <v>41043</v>
      </c>
      <c r="D4519" s="16">
        <v>41043</v>
      </c>
    </row>
    <row r="4520" spans="1:4">
      <c r="A4520" s="22">
        <f t="shared" si="70"/>
        <v>41044</v>
      </c>
      <c r="D4520" s="16">
        <v>41044</v>
      </c>
    </row>
    <row r="4521" spans="1:4">
      <c r="A4521" s="22">
        <f t="shared" si="70"/>
        <v>41045</v>
      </c>
      <c r="D4521" s="16">
        <v>41045</v>
      </c>
    </row>
    <row r="4522" spans="1:4">
      <c r="A4522" s="22">
        <f t="shared" si="70"/>
        <v>41046</v>
      </c>
      <c r="D4522" s="16">
        <v>41046</v>
      </c>
    </row>
    <row r="4523" spans="1:4">
      <c r="A4523" s="22">
        <f t="shared" si="70"/>
        <v>41047</v>
      </c>
      <c r="D4523" s="16">
        <v>41047</v>
      </c>
    </row>
    <row r="4524" spans="1:4">
      <c r="A4524" s="22">
        <f t="shared" si="70"/>
        <v>41048</v>
      </c>
      <c r="D4524" s="16">
        <v>41048</v>
      </c>
    </row>
    <row r="4525" spans="1:4">
      <c r="A4525" s="22">
        <f t="shared" si="70"/>
        <v>41049</v>
      </c>
      <c r="D4525" s="16">
        <v>41049</v>
      </c>
    </row>
    <row r="4526" spans="1:4">
      <c r="A4526" s="22">
        <f t="shared" si="70"/>
        <v>41050</v>
      </c>
      <c r="D4526" s="16">
        <v>41050</v>
      </c>
    </row>
    <row r="4527" spans="1:4">
      <c r="A4527" s="22">
        <f t="shared" si="70"/>
        <v>41051</v>
      </c>
      <c r="D4527" s="16">
        <v>41051</v>
      </c>
    </row>
    <row r="4528" spans="1:4">
      <c r="A4528" s="22">
        <f t="shared" si="70"/>
        <v>41052</v>
      </c>
      <c r="D4528" s="16">
        <v>41052</v>
      </c>
    </row>
    <row r="4529" spans="1:4">
      <c r="A4529" s="22">
        <f t="shared" si="70"/>
        <v>41053</v>
      </c>
      <c r="D4529" s="16">
        <v>41053</v>
      </c>
    </row>
    <row r="4530" spans="1:4">
      <c r="A4530" s="22">
        <f t="shared" si="70"/>
        <v>41054</v>
      </c>
      <c r="D4530" s="16">
        <v>41054</v>
      </c>
    </row>
    <row r="4531" spans="1:4">
      <c r="A4531" s="22">
        <f t="shared" si="70"/>
        <v>41055</v>
      </c>
      <c r="D4531" s="16">
        <v>41055</v>
      </c>
    </row>
    <row r="4532" spans="1:4">
      <c r="A4532" s="22">
        <f t="shared" si="70"/>
        <v>41056</v>
      </c>
      <c r="D4532" s="16">
        <v>41056</v>
      </c>
    </row>
    <row r="4533" spans="1:4">
      <c r="A4533" s="22">
        <f t="shared" si="70"/>
        <v>41057</v>
      </c>
      <c r="D4533" s="16">
        <v>41057</v>
      </c>
    </row>
    <row r="4534" spans="1:4">
      <c r="A4534" s="22">
        <f t="shared" si="70"/>
        <v>41058</v>
      </c>
      <c r="D4534" s="16">
        <v>41058</v>
      </c>
    </row>
    <row r="4535" spans="1:4">
      <c r="A4535" s="22">
        <f t="shared" si="70"/>
        <v>41059</v>
      </c>
      <c r="D4535" s="16">
        <v>41059</v>
      </c>
    </row>
    <row r="4536" spans="1:4">
      <c r="A4536" s="22">
        <f t="shared" si="70"/>
        <v>41060</v>
      </c>
      <c r="D4536" s="16">
        <v>41060</v>
      </c>
    </row>
    <row r="4537" spans="1:4">
      <c r="A4537" s="22">
        <f t="shared" si="70"/>
        <v>41061</v>
      </c>
      <c r="D4537" s="16">
        <v>41061</v>
      </c>
    </row>
    <row r="4538" spans="1:4">
      <c r="A4538" s="22">
        <f t="shared" si="70"/>
        <v>41062</v>
      </c>
      <c r="D4538" s="16">
        <v>41062</v>
      </c>
    </row>
    <row r="4539" spans="1:4">
      <c r="A4539" s="22">
        <f t="shared" si="70"/>
        <v>41063</v>
      </c>
      <c r="D4539" s="16">
        <v>41063</v>
      </c>
    </row>
    <row r="4540" spans="1:4">
      <c r="A4540" s="22">
        <f t="shared" si="70"/>
        <v>41064</v>
      </c>
      <c r="D4540" s="16">
        <v>41064</v>
      </c>
    </row>
    <row r="4541" spans="1:4">
      <c r="A4541" s="22">
        <f t="shared" si="70"/>
        <v>41065</v>
      </c>
      <c r="D4541" s="16">
        <v>41065</v>
      </c>
    </row>
    <row r="4542" spans="1:4">
      <c r="A4542" s="22">
        <f t="shared" si="70"/>
        <v>41066</v>
      </c>
      <c r="D4542" s="16">
        <v>41066</v>
      </c>
    </row>
    <row r="4543" spans="1:4">
      <c r="A4543" s="22">
        <f t="shared" si="70"/>
        <v>41067</v>
      </c>
      <c r="D4543" s="16">
        <v>41067</v>
      </c>
    </row>
    <row r="4544" spans="1:4">
      <c r="A4544" s="22">
        <f t="shared" si="70"/>
        <v>41068</v>
      </c>
      <c r="D4544" s="16">
        <v>41068</v>
      </c>
    </row>
    <row r="4545" spans="1:4">
      <c r="A4545" s="22">
        <f t="shared" si="70"/>
        <v>41069</v>
      </c>
      <c r="D4545" s="16">
        <v>41069</v>
      </c>
    </row>
    <row r="4546" spans="1:4">
      <c r="A4546" s="22">
        <f t="shared" ref="A4546:A4609" si="71">D4546</f>
        <v>41070</v>
      </c>
      <c r="D4546" s="16">
        <v>41070</v>
      </c>
    </row>
    <row r="4547" spans="1:4">
      <c r="A4547" s="22">
        <f t="shared" si="71"/>
        <v>41071</v>
      </c>
      <c r="D4547" s="16">
        <v>41071</v>
      </c>
    </row>
    <row r="4548" spans="1:4">
      <c r="A4548" s="22">
        <f t="shared" si="71"/>
        <v>41072</v>
      </c>
      <c r="D4548" s="16">
        <v>41072</v>
      </c>
    </row>
    <row r="4549" spans="1:4">
      <c r="A4549" s="22">
        <f t="shared" si="71"/>
        <v>41073</v>
      </c>
      <c r="D4549" s="16">
        <v>41073</v>
      </c>
    </row>
    <row r="4550" spans="1:4">
      <c r="A4550" s="22">
        <f t="shared" si="71"/>
        <v>41074</v>
      </c>
      <c r="D4550" s="16">
        <v>41074</v>
      </c>
    </row>
    <row r="4551" spans="1:4">
      <c r="A4551" s="22">
        <f t="shared" si="71"/>
        <v>41075</v>
      </c>
      <c r="D4551" s="16">
        <v>41075</v>
      </c>
    </row>
    <row r="4552" spans="1:4">
      <c r="A4552" s="22">
        <f t="shared" si="71"/>
        <v>41076</v>
      </c>
      <c r="D4552" s="16">
        <v>41076</v>
      </c>
    </row>
    <row r="4553" spans="1:4">
      <c r="A4553" s="22">
        <f t="shared" si="71"/>
        <v>41077</v>
      </c>
      <c r="D4553" s="16">
        <v>41077</v>
      </c>
    </row>
    <row r="4554" spans="1:4">
      <c r="A4554" s="22">
        <f t="shared" si="71"/>
        <v>41078</v>
      </c>
      <c r="D4554" s="16">
        <v>41078</v>
      </c>
    </row>
    <row r="4555" spans="1:4">
      <c r="A4555" s="22">
        <f t="shared" si="71"/>
        <v>41079</v>
      </c>
      <c r="D4555" s="16">
        <v>41079</v>
      </c>
    </row>
    <row r="4556" spans="1:4">
      <c r="A4556" s="22">
        <f t="shared" si="71"/>
        <v>41080</v>
      </c>
      <c r="D4556" s="16">
        <v>41080</v>
      </c>
    </row>
    <row r="4557" spans="1:4">
      <c r="A4557" s="22">
        <f t="shared" si="71"/>
        <v>41081</v>
      </c>
      <c r="D4557" s="16">
        <v>41081</v>
      </c>
    </row>
    <row r="4558" spans="1:4">
      <c r="A4558" s="22">
        <f t="shared" si="71"/>
        <v>41082</v>
      </c>
      <c r="D4558" s="16">
        <v>41082</v>
      </c>
    </row>
    <row r="4559" spans="1:4">
      <c r="A4559" s="22">
        <f t="shared" si="71"/>
        <v>41083</v>
      </c>
      <c r="D4559" s="16">
        <v>41083</v>
      </c>
    </row>
    <row r="4560" spans="1:4">
      <c r="A4560" s="22">
        <f t="shared" si="71"/>
        <v>41084</v>
      </c>
      <c r="D4560" s="16">
        <v>41084</v>
      </c>
    </row>
    <row r="4561" spans="1:4">
      <c r="A4561" s="22">
        <f t="shared" si="71"/>
        <v>41085</v>
      </c>
      <c r="D4561" s="16">
        <v>41085</v>
      </c>
    </row>
    <row r="4562" spans="1:4">
      <c r="A4562" s="22">
        <f t="shared" si="71"/>
        <v>41086</v>
      </c>
      <c r="D4562" s="16">
        <v>41086</v>
      </c>
    </row>
    <row r="4563" spans="1:4">
      <c r="A4563" s="22">
        <f t="shared" si="71"/>
        <v>41087</v>
      </c>
      <c r="D4563" s="16">
        <v>41087</v>
      </c>
    </row>
    <row r="4564" spans="1:4">
      <c r="A4564" s="22">
        <f t="shared" si="71"/>
        <v>41088</v>
      </c>
      <c r="D4564" s="16">
        <v>41088</v>
      </c>
    </row>
    <row r="4565" spans="1:4">
      <c r="A4565" s="22">
        <f t="shared" si="71"/>
        <v>41089</v>
      </c>
      <c r="D4565" s="16">
        <v>41089</v>
      </c>
    </row>
    <row r="4566" spans="1:4">
      <c r="A4566" s="22">
        <f t="shared" si="71"/>
        <v>41090</v>
      </c>
      <c r="D4566" s="16">
        <v>41090</v>
      </c>
    </row>
    <row r="4567" spans="1:4">
      <c r="A4567" s="22">
        <f t="shared" si="71"/>
        <v>41091</v>
      </c>
      <c r="D4567" s="16">
        <v>41091</v>
      </c>
    </row>
    <row r="4568" spans="1:4">
      <c r="A4568" s="22">
        <f t="shared" si="71"/>
        <v>41092</v>
      </c>
      <c r="D4568" s="16">
        <v>41092</v>
      </c>
    </row>
    <row r="4569" spans="1:4">
      <c r="A4569" s="22">
        <f t="shared" si="71"/>
        <v>41093</v>
      </c>
      <c r="D4569" s="16">
        <v>41093</v>
      </c>
    </row>
    <row r="4570" spans="1:4">
      <c r="A4570" s="22">
        <f t="shared" si="71"/>
        <v>41094</v>
      </c>
      <c r="D4570" s="16">
        <v>41094</v>
      </c>
    </row>
    <row r="4571" spans="1:4">
      <c r="A4571" s="22">
        <f t="shared" si="71"/>
        <v>41095</v>
      </c>
      <c r="D4571" s="16">
        <v>41095</v>
      </c>
    </row>
    <row r="4572" spans="1:4">
      <c r="A4572" s="22">
        <f t="shared" si="71"/>
        <v>41096</v>
      </c>
      <c r="D4572" s="16">
        <v>41096</v>
      </c>
    </row>
    <row r="4573" spans="1:4">
      <c r="A4573" s="22">
        <f t="shared" si="71"/>
        <v>41097</v>
      </c>
      <c r="D4573" s="16">
        <v>41097</v>
      </c>
    </row>
    <row r="4574" spans="1:4">
      <c r="A4574" s="22">
        <f t="shared" si="71"/>
        <v>41098</v>
      </c>
      <c r="D4574" s="16">
        <v>41098</v>
      </c>
    </row>
    <row r="4575" spans="1:4">
      <c r="A4575" s="22">
        <f t="shared" si="71"/>
        <v>41099</v>
      </c>
      <c r="D4575" s="16">
        <v>41099</v>
      </c>
    </row>
    <row r="4576" spans="1:4">
      <c r="A4576" s="22">
        <f t="shared" si="71"/>
        <v>41100</v>
      </c>
      <c r="D4576" s="16">
        <v>41100</v>
      </c>
    </row>
    <row r="4577" spans="1:4">
      <c r="A4577" s="22">
        <f t="shared" si="71"/>
        <v>41101</v>
      </c>
      <c r="D4577" s="16">
        <v>41101</v>
      </c>
    </row>
    <row r="4578" spans="1:4">
      <c r="A4578" s="22">
        <f t="shared" si="71"/>
        <v>41102</v>
      </c>
      <c r="D4578" s="16">
        <v>41102</v>
      </c>
    </row>
    <row r="4579" spans="1:4">
      <c r="A4579" s="22">
        <f t="shared" si="71"/>
        <v>41103</v>
      </c>
      <c r="D4579" s="16">
        <v>41103</v>
      </c>
    </row>
    <row r="4580" spans="1:4">
      <c r="A4580" s="22">
        <f t="shared" si="71"/>
        <v>41104</v>
      </c>
      <c r="D4580" s="16">
        <v>41104</v>
      </c>
    </row>
    <row r="4581" spans="1:4">
      <c r="A4581" s="22">
        <f t="shared" si="71"/>
        <v>41105</v>
      </c>
      <c r="D4581" s="16">
        <v>41105</v>
      </c>
    </row>
    <row r="4582" spans="1:4">
      <c r="A4582" s="22">
        <f t="shared" si="71"/>
        <v>41106</v>
      </c>
      <c r="D4582" s="16">
        <v>41106</v>
      </c>
    </row>
    <row r="4583" spans="1:4">
      <c r="A4583" s="22">
        <f t="shared" si="71"/>
        <v>41107</v>
      </c>
      <c r="D4583" s="16">
        <v>41107</v>
      </c>
    </row>
    <row r="4584" spans="1:4">
      <c r="A4584" s="22">
        <f t="shared" si="71"/>
        <v>41108</v>
      </c>
      <c r="D4584" s="16">
        <v>41108</v>
      </c>
    </row>
    <row r="4585" spans="1:4">
      <c r="A4585" s="22">
        <f t="shared" si="71"/>
        <v>41109</v>
      </c>
      <c r="D4585" s="16">
        <v>41109</v>
      </c>
    </row>
    <row r="4586" spans="1:4">
      <c r="A4586" s="22">
        <f t="shared" si="71"/>
        <v>41110</v>
      </c>
      <c r="D4586" s="16">
        <v>41110</v>
      </c>
    </row>
    <row r="4587" spans="1:4">
      <c r="A4587" s="22">
        <f t="shared" si="71"/>
        <v>41111</v>
      </c>
      <c r="D4587" s="16">
        <v>41111</v>
      </c>
    </row>
    <row r="4588" spans="1:4">
      <c r="A4588" s="22">
        <f t="shared" si="71"/>
        <v>41112</v>
      </c>
      <c r="D4588" s="16">
        <v>41112</v>
      </c>
    </row>
    <row r="4589" spans="1:4">
      <c r="A4589" s="22">
        <f t="shared" si="71"/>
        <v>41113</v>
      </c>
      <c r="D4589" s="16">
        <v>41113</v>
      </c>
    </row>
    <row r="4590" spans="1:4">
      <c r="A4590" s="22">
        <f t="shared" si="71"/>
        <v>41114</v>
      </c>
      <c r="D4590" s="16">
        <v>41114</v>
      </c>
    </row>
    <row r="4591" spans="1:4">
      <c r="A4591" s="22">
        <f t="shared" si="71"/>
        <v>41115</v>
      </c>
      <c r="D4591" s="16">
        <v>41115</v>
      </c>
    </row>
    <row r="4592" spans="1:4">
      <c r="A4592" s="22">
        <f t="shared" si="71"/>
        <v>41116</v>
      </c>
      <c r="D4592" s="16">
        <v>41116</v>
      </c>
    </row>
    <row r="4593" spans="1:4">
      <c r="A4593" s="22">
        <f t="shared" si="71"/>
        <v>41117</v>
      </c>
      <c r="D4593" s="16">
        <v>41117</v>
      </c>
    </row>
    <row r="4594" spans="1:4">
      <c r="A4594" s="22">
        <f t="shared" si="71"/>
        <v>41118</v>
      </c>
      <c r="D4594" s="16">
        <v>41118</v>
      </c>
    </row>
    <row r="4595" spans="1:4">
      <c r="A4595" s="22">
        <f t="shared" si="71"/>
        <v>41119</v>
      </c>
      <c r="D4595" s="16">
        <v>41119</v>
      </c>
    </row>
    <row r="4596" spans="1:4">
      <c r="A4596" s="22">
        <f t="shared" si="71"/>
        <v>41120</v>
      </c>
      <c r="D4596" s="16">
        <v>41120</v>
      </c>
    </row>
    <row r="4597" spans="1:4">
      <c r="A4597" s="22">
        <f t="shared" si="71"/>
        <v>41121</v>
      </c>
      <c r="D4597" s="16">
        <v>41121</v>
      </c>
    </row>
    <row r="4598" spans="1:4">
      <c r="A4598" s="22">
        <f t="shared" si="71"/>
        <v>41122</v>
      </c>
      <c r="D4598" s="16">
        <v>41122</v>
      </c>
    </row>
    <row r="4599" spans="1:4">
      <c r="A4599" s="22">
        <f t="shared" si="71"/>
        <v>41123</v>
      </c>
      <c r="D4599" s="16">
        <v>41123</v>
      </c>
    </row>
    <row r="4600" spans="1:4">
      <c r="A4600" s="22">
        <f t="shared" si="71"/>
        <v>41124</v>
      </c>
      <c r="D4600" s="16">
        <v>41124</v>
      </c>
    </row>
    <row r="4601" spans="1:4">
      <c r="A4601" s="22">
        <f t="shared" si="71"/>
        <v>41125</v>
      </c>
      <c r="D4601" s="16">
        <v>41125</v>
      </c>
    </row>
    <row r="4602" spans="1:4">
      <c r="A4602" s="22">
        <f t="shared" si="71"/>
        <v>41126</v>
      </c>
      <c r="D4602" s="16">
        <v>41126</v>
      </c>
    </row>
    <row r="4603" spans="1:4">
      <c r="A4603" s="22">
        <f t="shared" si="71"/>
        <v>41127</v>
      </c>
      <c r="D4603" s="16">
        <v>41127</v>
      </c>
    </row>
    <row r="4604" spans="1:4">
      <c r="A4604" s="22">
        <f t="shared" si="71"/>
        <v>41128</v>
      </c>
      <c r="D4604" s="16">
        <v>41128</v>
      </c>
    </row>
    <row r="4605" spans="1:4">
      <c r="A4605" s="22">
        <f t="shared" si="71"/>
        <v>41129</v>
      </c>
      <c r="D4605" s="16">
        <v>41129</v>
      </c>
    </row>
    <row r="4606" spans="1:4">
      <c r="A4606" s="22">
        <f t="shared" si="71"/>
        <v>41130</v>
      </c>
      <c r="D4606" s="16">
        <v>41130</v>
      </c>
    </row>
    <row r="4607" spans="1:4">
      <c r="A4607" s="22">
        <f t="shared" si="71"/>
        <v>41131</v>
      </c>
      <c r="D4607" s="16">
        <v>41131</v>
      </c>
    </row>
    <row r="4608" spans="1:4">
      <c r="A4608" s="22">
        <f t="shared" si="71"/>
        <v>41132</v>
      </c>
      <c r="D4608" s="16">
        <v>41132</v>
      </c>
    </row>
    <row r="4609" spans="1:4">
      <c r="A4609" s="22">
        <f t="shared" si="71"/>
        <v>41133</v>
      </c>
      <c r="D4609" s="16">
        <v>41133</v>
      </c>
    </row>
    <row r="4610" spans="1:4">
      <c r="A4610" s="22">
        <f t="shared" ref="A4610:A4673" si="72">D4610</f>
        <v>41134</v>
      </c>
      <c r="D4610" s="16">
        <v>41134</v>
      </c>
    </row>
    <row r="4611" spans="1:4">
      <c r="A4611" s="22">
        <f t="shared" si="72"/>
        <v>41135</v>
      </c>
      <c r="D4611" s="16">
        <v>41135</v>
      </c>
    </row>
    <row r="4612" spans="1:4">
      <c r="A4612" s="22">
        <f t="shared" si="72"/>
        <v>41136</v>
      </c>
      <c r="D4612" s="16">
        <v>41136</v>
      </c>
    </row>
    <row r="4613" spans="1:4">
      <c r="A4613" s="22">
        <f t="shared" si="72"/>
        <v>41137</v>
      </c>
      <c r="D4613" s="16">
        <v>41137</v>
      </c>
    </row>
    <row r="4614" spans="1:4">
      <c r="A4614" s="22">
        <f t="shared" si="72"/>
        <v>41138</v>
      </c>
      <c r="D4614" s="16">
        <v>41138</v>
      </c>
    </row>
    <row r="4615" spans="1:4">
      <c r="A4615" s="22">
        <f t="shared" si="72"/>
        <v>41139</v>
      </c>
      <c r="D4615" s="16">
        <v>41139</v>
      </c>
    </row>
    <row r="4616" spans="1:4">
      <c r="A4616" s="22">
        <f t="shared" si="72"/>
        <v>41140</v>
      </c>
      <c r="D4616" s="16">
        <v>41140</v>
      </c>
    </row>
    <row r="4617" spans="1:4">
      <c r="A4617" s="22">
        <f t="shared" si="72"/>
        <v>41141</v>
      </c>
      <c r="D4617" s="16">
        <v>41141</v>
      </c>
    </row>
    <row r="4618" spans="1:4">
      <c r="A4618" s="22">
        <f t="shared" si="72"/>
        <v>41142</v>
      </c>
      <c r="D4618" s="16">
        <v>41142</v>
      </c>
    </row>
    <row r="4619" spans="1:4">
      <c r="A4619" s="22">
        <f t="shared" si="72"/>
        <v>41143</v>
      </c>
      <c r="D4619" s="16">
        <v>41143</v>
      </c>
    </row>
    <row r="4620" spans="1:4">
      <c r="A4620" s="22">
        <f t="shared" si="72"/>
        <v>41144</v>
      </c>
      <c r="D4620" s="16">
        <v>41144</v>
      </c>
    </row>
    <row r="4621" spans="1:4">
      <c r="A4621" s="22">
        <f t="shared" si="72"/>
        <v>41145</v>
      </c>
      <c r="D4621" s="16">
        <v>41145</v>
      </c>
    </row>
    <row r="4622" spans="1:4">
      <c r="A4622" s="22">
        <f t="shared" si="72"/>
        <v>41146</v>
      </c>
      <c r="D4622" s="16">
        <v>41146</v>
      </c>
    </row>
    <row r="4623" spans="1:4">
      <c r="A4623" s="22">
        <f t="shared" si="72"/>
        <v>41147</v>
      </c>
      <c r="D4623" s="16">
        <v>41147</v>
      </c>
    </row>
    <row r="4624" spans="1:4">
      <c r="A4624" s="22">
        <f t="shared" si="72"/>
        <v>41148</v>
      </c>
      <c r="D4624" s="16">
        <v>41148</v>
      </c>
    </row>
    <row r="4625" spans="1:4">
      <c r="A4625" s="22">
        <f t="shared" si="72"/>
        <v>41149</v>
      </c>
      <c r="D4625" s="16">
        <v>41149</v>
      </c>
    </row>
    <row r="4626" spans="1:4">
      <c r="A4626" s="22">
        <f t="shared" si="72"/>
        <v>41150</v>
      </c>
      <c r="D4626" s="16">
        <v>41150</v>
      </c>
    </row>
    <row r="4627" spans="1:4">
      <c r="A4627" s="22">
        <f t="shared" si="72"/>
        <v>41151</v>
      </c>
      <c r="D4627" s="16">
        <v>41151</v>
      </c>
    </row>
    <row r="4628" spans="1:4">
      <c r="A4628" s="22">
        <f t="shared" si="72"/>
        <v>41152</v>
      </c>
      <c r="D4628" s="16">
        <v>41152</v>
      </c>
    </row>
    <row r="4629" spans="1:4">
      <c r="A4629" s="22">
        <f t="shared" si="72"/>
        <v>41153</v>
      </c>
      <c r="D4629" s="16">
        <v>41153</v>
      </c>
    </row>
    <row r="4630" spans="1:4">
      <c r="A4630" s="22">
        <f t="shared" si="72"/>
        <v>41154</v>
      </c>
      <c r="D4630" s="16">
        <v>41154</v>
      </c>
    </row>
    <row r="4631" spans="1:4">
      <c r="A4631" s="22">
        <f t="shared" si="72"/>
        <v>41155</v>
      </c>
      <c r="D4631" s="16">
        <v>41155</v>
      </c>
    </row>
    <row r="4632" spans="1:4">
      <c r="A4632" s="22">
        <f t="shared" si="72"/>
        <v>41156</v>
      </c>
      <c r="D4632" s="16">
        <v>41156</v>
      </c>
    </row>
    <row r="4633" spans="1:4">
      <c r="A4633" s="22">
        <f t="shared" si="72"/>
        <v>41157</v>
      </c>
      <c r="D4633" s="16">
        <v>41157</v>
      </c>
    </row>
    <row r="4634" spans="1:4">
      <c r="A4634" s="22">
        <f t="shared" si="72"/>
        <v>41158</v>
      </c>
      <c r="D4634" s="16">
        <v>41158</v>
      </c>
    </row>
    <row r="4635" spans="1:4">
      <c r="A4635" s="22">
        <f t="shared" si="72"/>
        <v>41159</v>
      </c>
      <c r="D4635" s="16">
        <v>41159</v>
      </c>
    </row>
    <row r="4636" spans="1:4">
      <c r="A4636" s="22">
        <f t="shared" si="72"/>
        <v>41160</v>
      </c>
      <c r="D4636" s="16">
        <v>41160</v>
      </c>
    </row>
    <row r="4637" spans="1:4">
      <c r="A4637" s="22">
        <f t="shared" si="72"/>
        <v>41161</v>
      </c>
      <c r="D4637" s="16">
        <v>41161</v>
      </c>
    </row>
    <row r="4638" spans="1:4">
      <c r="A4638" s="22">
        <f t="shared" si="72"/>
        <v>41162</v>
      </c>
      <c r="D4638" s="16">
        <v>41162</v>
      </c>
    </row>
    <row r="4639" spans="1:4">
      <c r="A4639" s="22">
        <f t="shared" si="72"/>
        <v>41163</v>
      </c>
      <c r="D4639" s="16">
        <v>41163</v>
      </c>
    </row>
    <row r="4640" spans="1:4">
      <c r="A4640" s="22">
        <f t="shared" si="72"/>
        <v>41164</v>
      </c>
      <c r="D4640" s="16">
        <v>41164</v>
      </c>
    </row>
    <row r="4641" spans="1:4">
      <c r="A4641" s="22">
        <f t="shared" si="72"/>
        <v>41165</v>
      </c>
      <c r="D4641" s="16">
        <v>41165</v>
      </c>
    </row>
    <row r="4642" spans="1:4">
      <c r="A4642" s="22">
        <f t="shared" si="72"/>
        <v>41166</v>
      </c>
      <c r="D4642" s="16">
        <v>41166</v>
      </c>
    </row>
    <row r="4643" spans="1:4">
      <c r="A4643" s="22">
        <f t="shared" si="72"/>
        <v>41167</v>
      </c>
      <c r="D4643" s="16">
        <v>41167</v>
      </c>
    </row>
    <row r="4644" spans="1:4">
      <c r="A4644" s="22">
        <f t="shared" si="72"/>
        <v>41168</v>
      </c>
      <c r="D4644" s="16">
        <v>41168</v>
      </c>
    </row>
    <row r="4645" spans="1:4">
      <c r="A4645" s="22">
        <f t="shared" si="72"/>
        <v>41169</v>
      </c>
      <c r="D4645" s="16">
        <v>41169</v>
      </c>
    </row>
    <row r="4646" spans="1:4">
      <c r="A4646" s="22">
        <f t="shared" si="72"/>
        <v>41170</v>
      </c>
      <c r="D4646" s="16">
        <v>41170</v>
      </c>
    </row>
    <row r="4647" spans="1:4">
      <c r="A4647" s="22">
        <f t="shared" si="72"/>
        <v>41171</v>
      </c>
      <c r="D4647" s="16">
        <v>41171</v>
      </c>
    </row>
    <row r="4648" spans="1:4">
      <c r="A4648" s="22">
        <f t="shared" si="72"/>
        <v>41172</v>
      </c>
      <c r="D4648" s="16">
        <v>41172</v>
      </c>
    </row>
    <row r="4649" spans="1:4">
      <c r="A4649" s="22">
        <f t="shared" si="72"/>
        <v>41173</v>
      </c>
      <c r="D4649" s="16">
        <v>41173</v>
      </c>
    </row>
    <row r="4650" spans="1:4">
      <c r="A4650" s="22">
        <f t="shared" si="72"/>
        <v>41174</v>
      </c>
      <c r="D4650" s="16">
        <v>41174</v>
      </c>
    </row>
    <row r="4651" spans="1:4">
      <c r="A4651" s="22">
        <f t="shared" si="72"/>
        <v>41175</v>
      </c>
      <c r="D4651" s="16">
        <v>41175</v>
      </c>
    </row>
    <row r="4652" spans="1:4">
      <c r="A4652" s="22">
        <f t="shared" si="72"/>
        <v>41176</v>
      </c>
      <c r="D4652" s="16">
        <v>41176</v>
      </c>
    </row>
    <row r="4653" spans="1:4">
      <c r="A4653" s="22">
        <f t="shared" si="72"/>
        <v>41177</v>
      </c>
      <c r="D4653" s="16">
        <v>41177</v>
      </c>
    </row>
    <row r="4654" spans="1:4">
      <c r="A4654" s="22">
        <f t="shared" si="72"/>
        <v>41178</v>
      </c>
      <c r="D4654" s="16">
        <v>41178</v>
      </c>
    </row>
    <row r="4655" spans="1:4">
      <c r="A4655" s="22">
        <f t="shared" si="72"/>
        <v>41179</v>
      </c>
      <c r="D4655" s="16">
        <v>41179</v>
      </c>
    </row>
    <row r="4656" spans="1:4">
      <c r="A4656" s="22">
        <f t="shared" si="72"/>
        <v>41180</v>
      </c>
      <c r="D4656" s="16">
        <v>41180</v>
      </c>
    </row>
    <row r="4657" spans="1:4">
      <c r="A4657" s="22">
        <f t="shared" si="72"/>
        <v>41181</v>
      </c>
      <c r="D4657" s="16">
        <v>41181</v>
      </c>
    </row>
    <row r="4658" spans="1:4">
      <c r="A4658" s="22">
        <f t="shared" si="72"/>
        <v>41182</v>
      </c>
      <c r="D4658" s="16">
        <v>41182</v>
      </c>
    </row>
    <row r="4659" spans="1:4">
      <c r="A4659" s="22">
        <f t="shared" si="72"/>
        <v>41183</v>
      </c>
      <c r="D4659" s="16">
        <v>41183</v>
      </c>
    </row>
    <row r="4660" spans="1:4">
      <c r="A4660" s="22">
        <f t="shared" si="72"/>
        <v>41184</v>
      </c>
      <c r="D4660" s="16">
        <v>41184</v>
      </c>
    </row>
    <row r="4661" spans="1:4">
      <c r="A4661" s="22">
        <f t="shared" si="72"/>
        <v>41185</v>
      </c>
      <c r="D4661" s="16">
        <v>41185</v>
      </c>
    </row>
    <row r="4662" spans="1:4">
      <c r="A4662" s="22">
        <f t="shared" si="72"/>
        <v>41186</v>
      </c>
      <c r="D4662" s="16">
        <v>41186</v>
      </c>
    </row>
    <row r="4663" spans="1:4">
      <c r="A4663" s="22">
        <f t="shared" si="72"/>
        <v>41187</v>
      </c>
      <c r="D4663" s="16">
        <v>41187</v>
      </c>
    </row>
    <row r="4664" spans="1:4">
      <c r="A4664" s="22">
        <f t="shared" si="72"/>
        <v>41188</v>
      </c>
      <c r="D4664" s="16">
        <v>41188</v>
      </c>
    </row>
    <row r="4665" spans="1:4">
      <c r="A4665" s="22">
        <f t="shared" si="72"/>
        <v>41189</v>
      </c>
      <c r="D4665" s="16">
        <v>41189</v>
      </c>
    </row>
    <row r="4666" spans="1:4">
      <c r="A4666" s="22">
        <f t="shared" si="72"/>
        <v>41190</v>
      </c>
      <c r="D4666" s="16">
        <v>41190</v>
      </c>
    </row>
    <row r="4667" spans="1:4">
      <c r="A4667" s="22">
        <f t="shared" si="72"/>
        <v>41191</v>
      </c>
      <c r="D4667" s="16">
        <v>41191</v>
      </c>
    </row>
    <row r="4668" spans="1:4">
      <c r="A4668" s="22">
        <f t="shared" si="72"/>
        <v>41192</v>
      </c>
      <c r="D4668" s="16">
        <v>41192</v>
      </c>
    </row>
    <row r="4669" spans="1:4">
      <c r="A4669" s="22">
        <f t="shared" si="72"/>
        <v>41193</v>
      </c>
      <c r="D4669" s="16">
        <v>41193</v>
      </c>
    </row>
    <row r="4670" spans="1:4">
      <c r="A4670" s="22">
        <f t="shared" si="72"/>
        <v>41194</v>
      </c>
      <c r="D4670" s="16">
        <v>41194</v>
      </c>
    </row>
    <row r="4671" spans="1:4">
      <c r="A4671" s="22">
        <f t="shared" si="72"/>
        <v>41195</v>
      </c>
      <c r="D4671" s="16">
        <v>41195</v>
      </c>
    </row>
    <row r="4672" spans="1:4">
      <c r="A4672" s="22">
        <f t="shared" si="72"/>
        <v>41196</v>
      </c>
      <c r="D4672" s="16">
        <v>41196</v>
      </c>
    </row>
    <row r="4673" spans="1:4">
      <c r="A4673" s="22">
        <f t="shared" si="72"/>
        <v>41197</v>
      </c>
      <c r="D4673" s="16">
        <v>41197</v>
      </c>
    </row>
    <row r="4674" spans="1:4">
      <c r="A4674" s="22">
        <f t="shared" ref="A4674:A4737" si="73">D4674</f>
        <v>41198</v>
      </c>
      <c r="D4674" s="16">
        <v>41198</v>
      </c>
    </row>
    <row r="4675" spans="1:4">
      <c r="A4675" s="22">
        <f t="shared" si="73"/>
        <v>41199</v>
      </c>
      <c r="D4675" s="16">
        <v>41199</v>
      </c>
    </row>
    <row r="4676" spans="1:4">
      <c r="A4676" s="22">
        <f t="shared" si="73"/>
        <v>41200</v>
      </c>
      <c r="D4676" s="16">
        <v>41200</v>
      </c>
    </row>
    <row r="4677" spans="1:4">
      <c r="A4677" s="22">
        <f t="shared" si="73"/>
        <v>41201</v>
      </c>
      <c r="D4677" s="16">
        <v>41201</v>
      </c>
    </row>
    <row r="4678" spans="1:4">
      <c r="A4678" s="22">
        <f t="shared" si="73"/>
        <v>41202</v>
      </c>
      <c r="D4678" s="16">
        <v>41202</v>
      </c>
    </row>
    <row r="4679" spans="1:4">
      <c r="A4679" s="22">
        <f t="shared" si="73"/>
        <v>41203</v>
      </c>
      <c r="D4679" s="16">
        <v>41203</v>
      </c>
    </row>
    <row r="4680" spans="1:4">
      <c r="A4680" s="22">
        <f t="shared" si="73"/>
        <v>41204</v>
      </c>
      <c r="D4680" s="16">
        <v>41204</v>
      </c>
    </row>
    <row r="4681" spans="1:4">
      <c r="A4681" s="22">
        <f t="shared" si="73"/>
        <v>41205</v>
      </c>
      <c r="D4681" s="16">
        <v>41205</v>
      </c>
    </row>
    <row r="4682" spans="1:4">
      <c r="A4682" s="22">
        <f t="shared" si="73"/>
        <v>41206</v>
      </c>
      <c r="D4682" s="16">
        <v>41206</v>
      </c>
    </row>
    <row r="4683" spans="1:4">
      <c r="A4683" s="22">
        <f t="shared" si="73"/>
        <v>41207</v>
      </c>
      <c r="D4683" s="16">
        <v>41207</v>
      </c>
    </row>
    <row r="4684" spans="1:4">
      <c r="A4684" s="22">
        <f t="shared" si="73"/>
        <v>41208</v>
      </c>
      <c r="D4684" s="16">
        <v>41208</v>
      </c>
    </row>
    <row r="4685" spans="1:4">
      <c r="A4685" s="22">
        <f t="shared" si="73"/>
        <v>41209</v>
      </c>
      <c r="D4685" s="16">
        <v>41209</v>
      </c>
    </row>
    <row r="4686" spans="1:4">
      <c r="A4686" s="22">
        <f t="shared" si="73"/>
        <v>41210</v>
      </c>
      <c r="D4686" s="16">
        <v>41210</v>
      </c>
    </row>
    <row r="4687" spans="1:4">
      <c r="A4687" s="22">
        <f t="shared" si="73"/>
        <v>41211</v>
      </c>
      <c r="D4687" s="16">
        <v>41211</v>
      </c>
    </row>
    <row r="4688" spans="1:4">
      <c r="A4688" s="22">
        <f t="shared" si="73"/>
        <v>41212</v>
      </c>
      <c r="D4688" s="16">
        <v>41212</v>
      </c>
    </row>
    <row r="4689" spans="1:4">
      <c r="A4689" s="22">
        <f t="shared" si="73"/>
        <v>41213</v>
      </c>
      <c r="D4689" s="16">
        <v>41213</v>
      </c>
    </row>
    <row r="4690" spans="1:4">
      <c r="A4690" s="22">
        <f t="shared" si="73"/>
        <v>41214</v>
      </c>
      <c r="D4690" s="16">
        <v>41214</v>
      </c>
    </row>
    <row r="4691" spans="1:4">
      <c r="A4691" s="22">
        <f t="shared" si="73"/>
        <v>41215</v>
      </c>
      <c r="D4691" s="16">
        <v>41215</v>
      </c>
    </row>
    <row r="4692" spans="1:4">
      <c r="A4692" s="22">
        <f t="shared" si="73"/>
        <v>41216</v>
      </c>
      <c r="D4692" s="16">
        <v>41216</v>
      </c>
    </row>
    <row r="4693" spans="1:4">
      <c r="A4693" s="22">
        <f t="shared" si="73"/>
        <v>41217</v>
      </c>
      <c r="D4693" s="16">
        <v>41217</v>
      </c>
    </row>
    <row r="4694" spans="1:4">
      <c r="A4694" s="22">
        <f t="shared" si="73"/>
        <v>41218</v>
      </c>
      <c r="D4694" s="16">
        <v>41218</v>
      </c>
    </row>
    <row r="4695" spans="1:4">
      <c r="A4695" s="22">
        <f t="shared" si="73"/>
        <v>41219</v>
      </c>
      <c r="D4695" s="16">
        <v>41219</v>
      </c>
    </row>
    <row r="4696" spans="1:4">
      <c r="A4696" s="22">
        <f t="shared" si="73"/>
        <v>41220</v>
      </c>
      <c r="D4696" s="16">
        <v>41220</v>
      </c>
    </row>
    <row r="4697" spans="1:4">
      <c r="A4697" s="22">
        <f t="shared" si="73"/>
        <v>41221</v>
      </c>
      <c r="D4697" s="16">
        <v>41221</v>
      </c>
    </row>
    <row r="4698" spans="1:4">
      <c r="A4698" s="22">
        <f t="shared" si="73"/>
        <v>41222</v>
      </c>
      <c r="D4698" s="16">
        <v>41222</v>
      </c>
    </row>
    <row r="4699" spans="1:4">
      <c r="A4699" s="22">
        <f t="shared" si="73"/>
        <v>41223</v>
      </c>
      <c r="D4699" s="16">
        <v>41223</v>
      </c>
    </row>
    <row r="4700" spans="1:4">
      <c r="A4700" s="22">
        <f t="shared" si="73"/>
        <v>41224</v>
      </c>
      <c r="D4700" s="16">
        <v>41224</v>
      </c>
    </row>
    <row r="4701" spans="1:4">
      <c r="A4701" s="22">
        <f t="shared" si="73"/>
        <v>41225</v>
      </c>
      <c r="D4701" s="16">
        <v>41225</v>
      </c>
    </row>
    <row r="4702" spans="1:4">
      <c r="A4702" s="22">
        <f t="shared" si="73"/>
        <v>41226</v>
      </c>
      <c r="D4702" s="16">
        <v>41226</v>
      </c>
    </row>
    <row r="4703" spans="1:4">
      <c r="A4703" s="22">
        <f t="shared" si="73"/>
        <v>41227</v>
      </c>
      <c r="D4703" s="16">
        <v>41227</v>
      </c>
    </row>
    <row r="4704" spans="1:4">
      <c r="A4704" s="22">
        <f t="shared" si="73"/>
        <v>41228</v>
      </c>
      <c r="D4704" s="16">
        <v>41228</v>
      </c>
    </row>
    <row r="4705" spans="1:4">
      <c r="A4705" s="22">
        <f t="shared" si="73"/>
        <v>41229</v>
      </c>
      <c r="D4705" s="16">
        <v>41229</v>
      </c>
    </row>
    <row r="4706" spans="1:4">
      <c r="A4706" s="22">
        <f t="shared" si="73"/>
        <v>41230</v>
      </c>
      <c r="D4706" s="16">
        <v>41230</v>
      </c>
    </row>
    <row r="4707" spans="1:4">
      <c r="A4707" s="22">
        <f t="shared" si="73"/>
        <v>41231</v>
      </c>
      <c r="D4707" s="16">
        <v>41231</v>
      </c>
    </row>
    <row r="4708" spans="1:4">
      <c r="A4708" s="22">
        <f t="shared" si="73"/>
        <v>41232</v>
      </c>
      <c r="D4708" s="16">
        <v>41232</v>
      </c>
    </row>
    <row r="4709" spans="1:4">
      <c r="A4709" s="22">
        <f t="shared" si="73"/>
        <v>41233</v>
      </c>
      <c r="D4709" s="16">
        <v>41233</v>
      </c>
    </row>
    <row r="4710" spans="1:4">
      <c r="A4710" s="22">
        <f t="shared" si="73"/>
        <v>41234</v>
      </c>
      <c r="D4710" s="16">
        <v>41234</v>
      </c>
    </row>
    <row r="4711" spans="1:4">
      <c r="A4711" s="22">
        <f t="shared" si="73"/>
        <v>41235</v>
      </c>
      <c r="D4711" s="16">
        <v>41235</v>
      </c>
    </row>
    <row r="4712" spans="1:4">
      <c r="A4712" s="22">
        <f t="shared" si="73"/>
        <v>41236</v>
      </c>
      <c r="D4712" s="16">
        <v>41236</v>
      </c>
    </row>
    <row r="4713" spans="1:4">
      <c r="A4713" s="22">
        <f t="shared" si="73"/>
        <v>41237</v>
      </c>
      <c r="D4713" s="16">
        <v>41237</v>
      </c>
    </row>
    <row r="4714" spans="1:4">
      <c r="A4714" s="22">
        <f t="shared" si="73"/>
        <v>41238</v>
      </c>
      <c r="D4714" s="16">
        <v>41238</v>
      </c>
    </row>
    <row r="4715" spans="1:4">
      <c r="A4715" s="22">
        <f t="shared" si="73"/>
        <v>41239</v>
      </c>
      <c r="D4715" s="16">
        <v>41239</v>
      </c>
    </row>
    <row r="4716" spans="1:4">
      <c r="A4716" s="22">
        <f t="shared" si="73"/>
        <v>41240</v>
      </c>
      <c r="D4716" s="16">
        <v>41240</v>
      </c>
    </row>
    <row r="4717" spans="1:4">
      <c r="A4717" s="22">
        <f t="shared" si="73"/>
        <v>41241</v>
      </c>
      <c r="D4717" s="16">
        <v>41241</v>
      </c>
    </row>
    <row r="4718" spans="1:4">
      <c r="A4718" s="22">
        <f t="shared" si="73"/>
        <v>41242</v>
      </c>
      <c r="D4718" s="16">
        <v>41242</v>
      </c>
    </row>
    <row r="4719" spans="1:4">
      <c r="A4719" s="22">
        <f t="shared" si="73"/>
        <v>41243</v>
      </c>
      <c r="D4719" s="16">
        <v>41243</v>
      </c>
    </row>
    <row r="4720" spans="1:4">
      <c r="A4720" s="22">
        <f t="shared" si="73"/>
        <v>41244</v>
      </c>
      <c r="D4720" s="16">
        <v>41244</v>
      </c>
    </row>
    <row r="4721" spans="1:4">
      <c r="A4721" s="22">
        <f t="shared" si="73"/>
        <v>41245</v>
      </c>
      <c r="D4721" s="16">
        <v>41245</v>
      </c>
    </row>
    <row r="4722" spans="1:4">
      <c r="A4722" s="22">
        <f t="shared" si="73"/>
        <v>41246</v>
      </c>
      <c r="D4722" s="16">
        <v>41246</v>
      </c>
    </row>
    <row r="4723" spans="1:4">
      <c r="A4723" s="22">
        <f t="shared" si="73"/>
        <v>41247</v>
      </c>
      <c r="D4723" s="16">
        <v>41247</v>
      </c>
    </row>
    <row r="4724" spans="1:4">
      <c r="A4724" s="22">
        <f t="shared" si="73"/>
        <v>41248</v>
      </c>
      <c r="D4724" s="16">
        <v>41248</v>
      </c>
    </row>
    <row r="4725" spans="1:4">
      <c r="A4725" s="22">
        <f t="shared" si="73"/>
        <v>41249</v>
      </c>
      <c r="D4725" s="16">
        <v>41249</v>
      </c>
    </row>
    <row r="4726" spans="1:4">
      <c r="A4726" s="22">
        <f t="shared" si="73"/>
        <v>41250</v>
      </c>
      <c r="D4726" s="16">
        <v>41250</v>
      </c>
    </row>
    <row r="4727" spans="1:4">
      <c r="A4727" s="22">
        <f t="shared" si="73"/>
        <v>41251</v>
      </c>
      <c r="D4727" s="16">
        <v>41251</v>
      </c>
    </row>
    <row r="4728" spans="1:4">
      <c r="A4728" s="22">
        <f t="shared" si="73"/>
        <v>41252</v>
      </c>
      <c r="D4728" s="16">
        <v>41252</v>
      </c>
    </row>
    <row r="4729" spans="1:4">
      <c r="A4729" s="22">
        <f t="shared" si="73"/>
        <v>41253</v>
      </c>
      <c r="D4729" s="16">
        <v>41253</v>
      </c>
    </row>
    <row r="4730" spans="1:4">
      <c r="A4730" s="22">
        <f t="shared" si="73"/>
        <v>41254</v>
      </c>
      <c r="D4730" s="16">
        <v>41254</v>
      </c>
    </row>
    <row r="4731" spans="1:4">
      <c r="A4731" s="22">
        <f t="shared" si="73"/>
        <v>41255</v>
      </c>
      <c r="D4731" s="16">
        <v>41255</v>
      </c>
    </row>
    <row r="4732" spans="1:4">
      <c r="A4732" s="22">
        <f t="shared" si="73"/>
        <v>41256</v>
      </c>
      <c r="D4732" s="16">
        <v>41256</v>
      </c>
    </row>
    <row r="4733" spans="1:4">
      <c r="A4733" s="22">
        <f t="shared" si="73"/>
        <v>41257</v>
      </c>
      <c r="D4733" s="16">
        <v>41257</v>
      </c>
    </row>
    <row r="4734" spans="1:4">
      <c r="A4734" s="22">
        <f t="shared" si="73"/>
        <v>41258</v>
      </c>
      <c r="D4734" s="16">
        <v>41258</v>
      </c>
    </row>
    <row r="4735" spans="1:4">
      <c r="A4735" s="22">
        <f t="shared" si="73"/>
        <v>41259</v>
      </c>
      <c r="D4735" s="16">
        <v>41259</v>
      </c>
    </row>
    <row r="4736" spans="1:4">
      <c r="A4736" s="22">
        <f t="shared" si="73"/>
        <v>41260</v>
      </c>
      <c r="D4736" s="16">
        <v>41260</v>
      </c>
    </row>
    <row r="4737" spans="1:4">
      <c r="A4737" s="22">
        <f t="shared" si="73"/>
        <v>41261</v>
      </c>
      <c r="D4737" s="16">
        <v>41261</v>
      </c>
    </row>
    <row r="4738" spans="1:4">
      <c r="A4738" s="22">
        <f t="shared" ref="A4738:A4801" si="74">D4738</f>
        <v>41262</v>
      </c>
      <c r="D4738" s="16">
        <v>41262</v>
      </c>
    </row>
    <row r="4739" spans="1:4">
      <c r="A4739" s="22">
        <f t="shared" si="74"/>
        <v>41263</v>
      </c>
      <c r="D4739" s="16">
        <v>41263</v>
      </c>
    </row>
    <row r="4740" spans="1:4">
      <c r="A4740" s="22">
        <f t="shared" si="74"/>
        <v>41264</v>
      </c>
      <c r="D4740" s="16">
        <v>41264</v>
      </c>
    </row>
    <row r="4741" spans="1:4">
      <c r="A4741" s="22">
        <f t="shared" si="74"/>
        <v>41265</v>
      </c>
      <c r="D4741" s="16">
        <v>41265</v>
      </c>
    </row>
    <row r="4742" spans="1:4">
      <c r="A4742" s="22">
        <f t="shared" si="74"/>
        <v>41266</v>
      </c>
      <c r="D4742" s="16">
        <v>41266</v>
      </c>
    </row>
    <row r="4743" spans="1:4">
      <c r="A4743" s="22">
        <f t="shared" si="74"/>
        <v>41267</v>
      </c>
      <c r="D4743" s="16">
        <v>41267</v>
      </c>
    </row>
    <row r="4744" spans="1:4">
      <c r="A4744" s="22">
        <f t="shared" si="74"/>
        <v>41268</v>
      </c>
      <c r="D4744" s="16">
        <v>41268</v>
      </c>
    </row>
    <row r="4745" spans="1:4">
      <c r="A4745" s="22">
        <f t="shared" si="74"/>
        <v>41269</v>
      </c>
      <c r="D4745" s="16">
        <v>41269</v>
      </c>
    </row>
    <row r="4746" spans="1:4">
      <c r="A4746" s="22">
        <f t="shared" si="74"/>
        <v>41270</v>
      </c>
      <c r="D4746" s="16">
        <v>41270</v>
      </c>
    </row>
    <row r="4747" spans="1:4">
      <c r="A4747" s="22">
        <f t="shared" si="74"/>
        <v>41271</v>
      </c>
      <c r="D4747" s="16">
        <v>41271</v>
      </c>
    </row>
    <row r="4748" spans="1:4">
      <c r="A4748" s="22">
        <f t="shared" si="74"/>
        <v>41272</v>
      </c>
      <c r="D4748" s="16">
        <v>41272</v>
      </c>
    </row>
    <row r="4749" spans="1:4">
      <c r="A4749" s="22">
        <f t="shared" si="74"/>
        <v>41273</v>
      </c>
      <c r="D4749" s="16">
        <v>41273</v>
      </c>
    </row>
    <row r="4750" spans="1:4">
      <c r="A4750" s="22">
        <f t="shared" si="74"/>
        <v>41274</v>
      </c>
      <c r="D4750" s="16">
        <v>41274</v>
      </c>
    </row>
    <row r="4751" spans="1:4">
      <c r="A4751" s="22">
        <f t="shared" si="74"/>
        <v>41275</v>
      </c>
      <c r="D4751" s="16">
        <v>41275</v>
      </c>
    </row>
    <row r="4752" spans="1:4">
      <c r="A4752" s="22">
        <f t="shared" si="74"/>
        <v>41276</v>
      </c>
      <c r="D4752" s="16">
        <v>41276</v>
      </c>
    </row>
    <row r="4753" spans="1:4">
      <c r="A4753" s="22">
        <f t="shared" si="74"/>
        <v>41277</v>
      </c>
      <c r="D4753" s="16">
        <v>41277</v>
      </c>
    </row>
    <row r="4754" spans="1:4">
      <c r="A4754" s="22">
        <f t="shared" si="74"/>
        <v>41278</v>
      </c>
      <c r="D4754" s="16">
        <v>41278</v>
      </c>
    </row>
    <row r="4755" spans="1:4">
      <c r="A4755" s="22">
        <f t="shared" si="74"/>
        <v>41279</v>
      </c>
      <c r="D4755" s="16">
        <v>41279</v>
      </c>
    </row>
    <row r="4756" spans="1:4">
      <c r="A4756" s="22">
        <f t="shared" si="74"/>
        <v>41280</v>
      </c>
      <c r="D4756" s="16">
        <v>41280</v>
      </c>
    </row>
    <row r="4757" spans="1:4">
      <c r="A4757" s="22">
        <f t="shared" si="74"/>
        <v>41281</v>
      </c>
      <c r="D4757" s="16">
        <v>41281</v>
      </c>
    </row>
    <row r="4758" spans="1:4">
      <c r="A4758" s="22">
        <f t="shared" si="74"/>
        <v>41282</v>
      </c>
      <c r="D4758" s="16">
        <v>41282</v>
      </c>
    </row>
    <row r="4759" spans="1:4">
      <c r="A4759" s="22">
        <f t="shared" si="74"/>
        <v>41283</v>
      </c>
      <c r="D4759" s="16">
        <v>41283</v>
      </c>
    </row>
    <row r="4760" spans="1:4">
      <c r="A4760" s="22">
        <f t="shared" si="74"/>
        <v>41284</v>
      </c>
      <c r="D4760" s="16">
        <v>41284</v>
      </c>
    </row>
    <row r="4761" spans="1:4">
      <c r="A4761" s="22">
        <f t="shared" si="74"/>
        <v>41285</v>
      </c>
      <c r="D4761" s="16">
        <v>41285</v>
      </c>
    </row>
    <row r="4762" spans="1:4">
      <c r="A4762" s="22">
        <f t="shared" si="74"/>
        <v>41286</v>
      </c>
      <c r="D4762" s="16">
        <v>41286</v>
      </c>
    </row>
    <row r="4763" spans="1:4">
      <c r="A4763" s="22">
        <f t="shared" si="74"/>
        <v>41287</v>
      </c>
      <c r="D4763" s="16">
        <v>41287</v>
      </c>
    </row>
    <row r="4764" spans="1:4">
      <c r="A4764" s="22">
        <f t="shared" si="74"/>
        <v>41288</v>
      </c>
      <c r="D4764" s="16">
        <v>41288</v>
      </c>
    </row>
    <row r="4765" spans="1:4">
      <c r="A4765" s="22">
        <f t="shared" si="74"/>
        <v>41289</v>
      </c>
      <c r="D4765" s="16">
        <v>41289</v>
      </c>
    </row>
    <row r="4766" spans="1:4">
      <c r="A4766" s="22">
        <f t="shared" si="74"/>
        <v>41290</v>
      </c>
      <c r="D4766" s="16">
        <v>41290</v>
      </c>
    </row>
    <row r="4767" spans="1:4">
      <c r="A4767" s="22">
        <f t="shared" si="74"/>
        <v>41291</v>
      </c>
      <c r="D4767" s="16">
        <v>41291</v>
      </c>
    </row>
    <row r="4768" spans="1:4">
      <c r="A4768" s="22">
        <f t="shared" si="74"/>
        <v>41292</v>
      </c>
      <c r="D4768" s="16">
        <v>41292</v>
      </c>
    </row>
    <row r="4769" spans="1:4">
      <c r="A4769" s="22">
        <f t="shared" si="74"/>
        <v>41293</v>
      </c>
      <c r="D4769" s="16">
        <v>41293</v>
      </c>
    </row>
    <row r="4770" spans="1:4">
      <c r="A4770" s="22">
        <f t="shared" si="74"/>
        <v>41294</v>
      </c>
      <c r="D4770" s="16">
        <v>41294</v>
      </c>
    </row>
    <row r="4771" spans="1:4">
      <c r="A4771" s="22">
        <f t="shared" si="74"/>
        <v>41295</v>
      </c>
      <c r="D4771" s="16">
        <v>41295</v>
      </c>
    </row>
    <row r="4772" spans="1:4">
      <c r="A4772" s="22">
        <f t="shared" si="74"/>
        <v>41296</v>
      </c>
      <c r="D4772" s="16">
        <v>41296</v>
      </c>
    </row>
    <row r="4773" spans="1:4">
      <c r="A4773" s="22">
        <f t="shared" si="74"/>
        <v>41297</v>
      </c>
      <c r="D4773" s="16">
        <v>41297</v>
      </c>
    </row>
    <row r="4774" spans="1:4">
      <c r="A4774" s="22">
        <f t="shared" si="74"/>
        <v>41298</v>
      </c>
      <c r="D4774" s="16">
        <v>41298</v>
      </c>
    </row>
    <row r="4775" spans="1:4">
      <c r="A4775" s="22">
        <f t="shared" si="74"/>
        <v>41299</v>
      </c>
      <c r="D4775" s="16">
        <v>41299</v>
      </c>
    </row>
    <row r="4776" spans="1:4">
      <c r="A4776" s="22">
        <f t="shared" si="74"/>
        <v>41300</v>
      </c>
      <c r="D4776" s="16">
        <v>41300</v>
      </c>
    </row>
    <row r="4777" spans="1:4">
      <c r="A4777" s="22">
        <f t="shared" si="74"/>
        <v>41301</v>
      </c>
      <c r="D4777" s="16">
        <v>41301</v>
      </c>
    </row>
    <row r="4778" spans="1:4">
      <c r="A4778" s="22">
        <f t="shared" si="74"/>
        <v>41302</v>
      </c>
      <c r="D4778" s="16">
        <v>41302</v>
      </c>
    </row>
    <row r="4779" spans="1:4">
      <c r="A4779" s="22">
        <f t="shared" si="74"/>
        <v>41303</v>
      </c>
      <c r="D4779" s="16">
        <v>41303</v>
      </c>
    </row>
    <row r="4780" spans="1:4">
      <c r="A4780" s="22">
        <f t="shared" si="74"/>
        <v>41304</v>
      </c>
      <c r="D4780" s="16">
        <v>41304</v>
      </c>
    </row>
    <row r="4781" spans="1:4">
      <c r="A4781" s="22">
        <f t="shared" si="74"/>
        <v>41305</v>
      </c>
      <c r="D4781" s="16">
        <v>41305</v>
      </c>
    </row>
    <row r="4782" spans="1:4">
      <c r="A4782" s="22">
        <f t="shared" si="74"/>
        <v>41306</v>
      </c>
      <c r="D4782" s="16">
        <v>41306</v>
      </c>
    </row>
    <row r="4783" spans="1:4">
      <c r="A4783" s="22">
        <f t="shared" si="74"/>
        <v>41307</v>
      </c>
      <c r="D4783" s="16">
        <v>41307</v>
      </c>
    </row>
    <row r="4784" spans="1:4">
      <c r="A4784" s="22">
        <f t="shared" si="74"/>
        <v>41308</v>
      </c>
      <c r="D4784" s="16">
        <v>41308</v>
      </c>
    </row>
    <row r="4785" spans="1:4">
      <c r="A4785" s="22">
        <f t="shared" si="74"/>
        <v>41309</v>
      </c>
      <c r="D4785" s="16">
        <v>41309</v>
      </c>
    </row>
    <row r="4786" spans="1:4">
      <c r="A4786" s="22">
        <f t="shared" si="74"/>
        <v>41310</v>
      </c>
      <c r="D4786" s="16">
        <v>41310</v>
      </c>
    </row>
    <row r="4787" spans="1:4">
      <c r="A4787" s="22">
        <f t="shared" si="74"/>
        <v>41311</v>
      </c>
      <c r="D4787" s="16">
        <v>41311</v>
      </c>
    </row>
    <row r="4788" spans="1:4">
      <c r="A4788" s="22">
        <f t="shared" si="74"/>
        <v>41312</v>
      </c>
      <c r="D4788" s="16">
        <v>41312</v>
      </c>
    </row>
    <row r="4789" spans="1:4">
      <c r="A4789" s="22">
        <f t="shared" si="74"/>
        <v>41313</v>
      </c>
      <c r="D4789" s="16">
        <v>41313</v>
      </c>
    </row>
    <row r="4790" spans="1:4">
      <c r="A4790" s="22">
        <f t="shared" si="74"/>
        <v>41314</v>
      </c>
      <c r="D4790" s="16">
        <v>41314</v>
      </c>
    </row>
    <row r="4791" spans="1:4">
      <c r="A4791" s="22">
        <f t="shared" si="74"/>
        <v>41315</v>
      </c>
      <c r="D4791" s="16">
        <v>41315</v>
      </c>
    </row>
    <row r="4792" spans="1:4">
      <c r="A4792" s="22">
        <f t="shared" si="74"/>
        <v>41316</v>
      </c>
      <c r="D4792" s="16">
        <v>41316</v>
      </c>
    </row>
    <row r="4793" spans="1:4">
      <c r="A4793" s="22">
        <f t="shared" si="74"/>
        <v>41317</v>
      </c>
      <c r="D4793" s="16">
        <v>41317</v>
      </c>
    </row>
    <row r="4794" spans="1:4">
      <c r="A4794" s="22">
        <f t="shared" si="74"/>
        <v>41318</v>
      </c>
      <c r="D4794" s="16">
        <v>41318</v>
      </c>
    </row>
    <row r="4795" spans="1:4">
      <c r="A4795" s="22">
        <f t="shared" si="74"/>
        <v>41319</v>
      </c>
      <c r="D4795" s="16">
        <v>41319</v>
      </c>
    </row>
    <row r="4796" spans="1:4">
      <c r="A4796" s="22">
        <f t="shared" si="74"/>
        <v>41320</v>
      </c>
      <c r="D4796" s="16">
        <v>41320</v>
      </c>
    </row>
    <row r="4797" spans="1:4">
      <c r="A4797" s="22">
        <f t="shared" si="74"/>
        <v>41321</v>
      </c>
      <c r="D4797" s="16">
        <v>41321</v>
      </c>
    </row>
    <row r="4798" spans="1:4">
      <c r="A4798" s="22">
        <f t="shared" si="74"/>
        <v>41322</v>
      </c>
      <c r="D4798" s="16">
        <v>41322</v>
      </c>
    </row>
    <row r="4799" spans="1:4">
      <c r="A4799" s="22">
        <f t="shared" si="74"/>
        <v>41323</v>
      </c>
      <c r="D4799" s="16">
        <v>41323</v>
      </c>
    </row>
    <row r="4800" spans="1:4">
      <c r="A4800" s="22">
        <f t="shared" si="74"/>
        <v>41324</v>
      </c>
      <c r="D4800" s="16">
        <v>41324</v>
      </c>
    </row>
    <row r="4801" spans="1:4">
      <c r="A4801" s="22">
        <f t="shared" si="74"/>
        <v>41325</v>
      </c>
      <c r="D4801" s="16">
        <v>41325</v>
      </c>
    </row>
    <row r="4802" spans="1:4">
      <c r="A4802" s="22">
        <f t="shared" ref="A4802:A4865" si="75">D4802</f>
        <v>41326</v>
      </c>
      <c r="D4802" s="16">
        <v>41326</v>
      </c>
    </row>
    <row r="4803" spans="1:4">
      <c r="A4803" s="22">
        <f t="shared" si="75"/>
        <v>41327</v>
      </c>
      <c r="D4803" s="16">
        <v>41327</v>
      </c>
    </row>
    <row r="4804" spans="1:4">
      <c r="A4804" s="22">
        <f t="shared" si="75"/>
        <v>41328</v>
      </c>
      <c r="D4804" s="16">
        <v>41328</v>
      </c>
    </row>
    <row r="4805" spans="1:4">
      <c r="A4805" s="22">
        <f t="shared" si="75"/>
        <v>41329</v>
      </c>
      <c r="D4805" s="16">
        <v>41329</v>
      </c>
    </row>
    <row r="4806" spans="1:4">
      <c r="A4806" s="22">
        <f t="shared" si="75"/>
        <v>41330</v>
      </c>
      <c r="D4806" s="16">
        <v>41330</v>
      </c>
    </row>
    <row r="4807" spans="1:4">
      <c r="A4807" s="22">
        <f t="shared" si="75"/>
        <v>41331</v>
      </c>
      <c r="D4807" s="16">
        <v>41331</v>
      </c>
    </row>
    <row r="4808" spans="1:4">
      <c r="A4808" s="22">
        <f t="shared" si="75"/>
        <v>41332</v>
      </c>
      <c r="D4808" s="16">
        <v>41332</v>
      </c>
    </row>
    <row r="4809" spans="1:4">
      <c r="A4809" s="22">
        <f t="shared" si="75"/>
        <v>41333</v>
      </c>
      <c r="D4809" s="16">
        <v>41333</v>
      </c>
    </row>
    <row r="4810" spans="1:4">
      <c r="A4810" s="22">
        <f t="shared" si="75"/>
        <v>41334</v>
      </c>
      <c r="D4810" s="16">
        <v>41334</v>
      </c>
    </row>
    <row r="4811" spans="1:4">
      <c r="A4811" s="22">
        <f t="shared" si="75"/>
        <v>41335</v>
      </c>
      <c r="D4811" s="16">
        <v>41335</v>
      </c>
    </row>
    <row r="4812" spans="1:4">
      <c r="A4812" s="22">
        <f t="shared" si="75"/>
        <v>41336</v>
      </c>
      <c r="D4812" s="16">
        <v>41336</v>
      </c>
    </row>
    <row r="4813" spans="1:4">
      <c r="A4813" s="22">
        <f t="shared" si="75"/>
        <v>41337</v>
      </c>
      <c r="D4813" s="16">
        <v>41337</v>
      </c>
    </row>
    <row r="4814" spans="1:4">
      <c r="A4814" s="22">
        <f t="shared" si="75"/>
        <v>41338</v>
      </c>
      <c r="D4814" s="16">
        <v>41338</v>
      </c>
    </row>
    <row r="4815" spans="1:4">
      <c r="A4815" s="22">
        <f t="shared" si="75"/>
        <v>41339</v>
      </c>
      <c r="D4815" s="16">
        <v>41339</v>
      </c>
    </row>
    <row r="4816" spans="1:4">
      <c r="A4816" s="22">
        <f t="shared" si="75"/>
        <v>41340</v>
      </c>
      <c r="D4816" s="16">
        <v>41340</v>
      </c>
    </row>
    <row r="4817" spans="1:4">
      <c r="A4817" s="22">
        <f t="shared" si="75"/>
        <v>41341</v>
      </c>
      <c r="D4817" s="16">
        <v>41341</v>
      </c>
    </row>
    <row r="4818" spans="1:4">
      <c r="A4818" s="22">
        <f t="shared" si="75"/>
        <v>41342</v>
      </c>
      <c r="D4818" s="16">
        <v>41342</v>
      </c>
    </row>
    <row r="4819" spans="1:4">
      <c r="A4819" s="22">
        <f t="shared" si="75"/>
        <v>41343</v>
      </c>
      <c r="D4819" s="16">
        <v>41343</v>
      </c>
    </row>
    <row r="4820" spans="1:4">
      <c r="A4820" s="22">
        <f t="shared" si="75"/>
        <v>41344</v>
      </c>
      <c r="D4820" s="16">
        <v>41344</v>
      </c>
    </row>
    <row r="4821" spans="1:4">
      <c r="A4821" s="22">
        <f t="shared" si="75"/>
        <v>41345</v>
      </c>
      <c r="D4821" s="16">
        <v>41345</v>
      </c>
    </row>
    <row r="4822" spans="1:4">
      <c r="A4822" s="22">
        <f t="shared" si="75"/>
        <v>41346</v>
      </c>
      <c r="D4822" s="16">
        <v>41346</v>
      </c>
    </row>
    <row r="4823" spans="1:4">
      <c r="A4823" s="22">
        <f t="shared" si="75"/>
        <v>41347</v>
      </c>
      <c r="D4823" s="16">
        <v>41347</v>
      </c>
    </row>
    <row r="4824" spans="1:4">
      <c r="A4824" s="22">
        <f t="shared" si="75"/>
        <v>41348</v>
      </c>
      <c r="D4824" s="16">
        <v>41348</v>
      </c>
    </row>
    <row r="4825" spans="1:4">
      <c r="A4825" s="22">
        <f t="shared" si="75"/>
        <v>41349</v>
      </c>
      <c r="D4825" s="16">
        <v>41349</v>
      </c>
    </row>
    <row r="4826" spans="1:4">
      <c r="A4826" s="22">
        <f t="shared" si="75"/>
        <v>41350</v>
      </c>
      <c r="D4826" s="16">
        <v>41350</v>
      </c>
    </row>
    <row r="4827" spans="1:4">
      <c r="A4827" s="22">
        <f t="shared" si="75"/>
        <v>41351</v>
      </c>
      <c r="D4827" s="16">
        <v>41351</v>
      </c>
    </row>
    <row r="4828" spans="1:4">
      <c r="A4828" s="22">
        <f t="shared" si="75"/>
        <v>41352</v>
      </c>
      <c r="D4828" s="16">
        <v>41352</v>
      </c>
    </row>
    <row r="4829" spans="1:4">
      <c r="A4829" s="22">
        <f t="shared" si="75"/>
        <v>41353</v>
      </c>
      <c r="D4829" s="16">
        <v>41353</v>
      </c>
    </row>
    <row r="4830" spans="1:4">
      <c r="A4830" s="22">
        <f t="shared" si="75"/>
        <v>41354</v>
      </c>
      <c r="D4830" s="16">
        <v>41354</v>
      </c>
    </row>
    <row r="4831" spans="1:4">
      <c r="A4831" s="22">
        <f t="shared" si="75"/>
        <v>41355</v>
      </c>
      <c r="D4831" s="16">
        <v>41355</v>
      </c>
    </row>
    <row r="4832" spans="1:4">
      <c r="A4832" s="22">
        <f t="shared" si="75"/>
        <v>41356</v>
      </c>
      <c r="D4832" s="16">
        <v>41356</v>
      </c>
    </row>
    <row r="4833" spans="1:4">
      <c r="A4833" s="22">
        <f t="shared" si="75"/>
        <v>41357</v>
      </c>
      <c r="D4833" s="16">
        <v>41357</v>
      </c>
    </row>
    <row r="4834" spans="1:4">
      <c r="A4834" s="22">
        <f t="shared" si="75"/>
        <v>41358</v>
      </c>
      <c r="D4834" s="16">
        <v>41358</v>
      </c>
    </row>
    <row r="4835" spans="1:4">
      <c r="A4835" s="22">
        <f t="shared" si="75"/>
        <v>41359</v>
      </c>
      <c r="D4835" s="16">
        <v>41359</v>
      </c>
    </row>
    <row r="4836" spans="1:4">
      <c r="A4836" s="22">
        <f t="shared" si="75"/>
        <v>41360</v>
      </c>
      <c r="D4836" s="16">
        <v>41360</v>
      </c>
    </row>
    <row r="4837" spans="1:4">
      <c r="A4837" s="22">
        <f t="shared" si="75"/>
        <v>41361</v>
      </c>
      <c r="D4837" s="16">
        <v>41361</v>
      </c>
    </row>
    <row r="4838" spans="1:4">
      <c r="A4838" s="22">
        <f t="shared" si="75"/>
        <v>41362</v>
      </c>
      <c r="D4838" s="16">
        <v>41362</v>
      </c>
    </row>
    <row r="4839" spans="1:4">
      <c r="A4839" s="22">
        <f t="shared" si="75"/>
        <v>41363</v>
      </c>
      <c r="D4839" s="16">
        <v>41363</v>
      </c>
    </row>
    <row r="4840" spans="1:4">
      <c r="A4840" s="22">
        <f t="shared" si="75"/>
        <v>41364</v>
      </c>
      <c r="D4840" s="16">
        <v>41364</v>
      </c>
    </row>
    <row r="4841" spans="1:4">
      <c r="A4841" s="22">
        <f t="shared" si="75"/>
        <v>41365</v>
      </c>
      <c r="D4841" s="16">
        <v>41365</v>
      </c>
    </row>
    <row r="4842" spans="1:4">
      <c r="A4842" s="22">
        <f t="shared" si="75"/>
        <v>41366</v>
      </c>
      <c r="D4842" s="16">
        <v>41366</v>
      </c>
    </row>
    <row r="4843" spans="1:4">
      <c r="A4843" s="22">
        <f t="shared" si="75"/>
        <v>41367</v>
      </c>
      <c r="D4843" s="16">
        <v>41367</v>
      </c>
    </row>
    <row r="4844" spans="1:4">
      <c r="A4844" s="22">
        <f t="shared" si="75"/>
        <v>41368</v>
      </c>
      <c r="D4844" s="16">
        <v>41368</v>
      </c>
    </row>
    <row r="4845" spans="1:4">
      <c r="A4845" s="22">
        <f t="shared" si="75"/>
        <v>41369</v>
      </c>
      <c r="D4845" s="16">
        <v>41369</v>
      </c>
    </row>
    <row r="4846" spans="1:4">
      <c r="A4846" s="22">
        <f t="shared" si="75"/>
        <v>41370</v>
      </c>
      <c r="D4846" s="16">
        <v>41370</v>
      </c>
    </row>
    <row r="4847" spans="1:4">
      <c r="A4847" s="22">
        <f t="shared" si="75"/>
        <v>41371</v>
      </c>
      <c r="D4847" s="16">
        <v>41371</v>
      </c>
    </row>
    <row r="4848" spans="1:4">
      <c r="A4848" s="22">
        <f t="shared" si="75"/>
        <v>41372</v>
      </c>
      <c r="D4848" s="16">
        <v>41372</v>
      </c>
    </row>
    <row r="4849" spans="1:4">
      <c r="A4849" s="22">
        <f t="shared" si="75"/>
        <v>41373</v>
      </c>
      <c r="D4849" s="16">
        <v>41373</v>
      </c>
    </row>
    <row r="4850" spans="1:4">
      <c r="A4850" s="22">
        <f t="shared" si="75"/>
        <v>41374</v>
      </c>
      <c r="D4850" s="16">
        <v>41374</v>
      </c>
    </row>
    <row r="4851" spans="1:4">
      <c r="A4851" s="22">
        <f t="shared" si="75"/>
        <v>41375</v>
      </c>
      <c r="D4851" s="16">
        <v>41375</v>
      </c>
    </row>
    <row r="4852" spans="1:4">
      <c r="A4852" s="22">
        <f t="shared" si="75"/>
        <v>41376</v>
      </c>
      <c r="D4852" s="16">
        <v>41376</v>
      </c>
    </row>
    <row r="4853" spans="1:4">
      <c r="A4853" s="22">
        <f t="shared" si="75"/>
        <v>41377</v>
      </c>
      <c r="D4853" s="16">
        <v>41377</v>
      </c>
    </row>
    <row r="4854" spans="1:4">
      <c r="A4854" s="22">
        <f t="shared" si="75"/>
        <v>41378</v>
      </c>
      <c r="D4854" s="16">
        <v>41378</v>
      </c>
    </row>
    <row r="4855" spans="1:4">
      <c r="A4855" s="22">
        <f t="shared" si="75"/>
        <v>41379</v>
      </c>
      <c r="D4855" s="16">
        <v>41379</v>
      </c>
    </row>
    <row r="4856" spans="1:4">
      <c r="A4856" s="22">
        <f t="shared" si="75"/>
        <v>41380</v>
      </c>
      <c r="D4856" s="16">
        <v>41380</v>
      </c>
    </row>
    <row r="4857" spans="1:4">
      <c r="A4857" s="22">
        <f t="shared" si="75"/>
        <v>41381</v>
      </c>
      <c r="D4857" s="16">
        <v>41381</v>
      </c>
    </row>
    <row r="4858" spans="1:4">
      <c r="A4858" s="22">
        <f t="shared" si="75"/>
        <v>41382</v>
      </c>
      <c r="D4858" s="16">
        <v>41382</v>
      </c>
    </row>
    <row r="4859" spans="1:4">
      <c r="A4859" s="22">
        <f t="shared" si="75"/>
        <v>41383</v>
      </c>
      <c r="D4859" s="16">
        <v>41383</v>
      </c>
    </row>
    <row r="4860" spans="1:4">
      <c r="A4860" s="22">
        <f t="shared" si="75"/>
        <v>41384</v>
      </c>
      <c r="D4860" s="16">
        <v>41384</v>
      </c>
    </row>
    <row r="4861" spans="1:4">
      <c r="A4861" s="22">
        <f t="shared" si="75"/>
        <v>41385</v>
      </c>
      <c r="D4861" s="16">
        <v>41385</v>
      </c>
    </row>
    <row r="4862" spans="1:4">
      <c r="A4862" s="22">
        <f t="shared" si="75"/>
        <v>41386</v>
      </c>
      <c r="D4862" s="16">
        <v>41386</v>
      </c>
    </row>
    <row r="4863" spans="1:4">
      <c r="A4863" s="22">
        <f t="shared" si="75"/>
        <v>41387</v>
      </c>
      <c r="D4863" s="16">
        <v>41387</v>
      </c>
    </row>
    <row r="4864" spans="1:4">
      <c r="A4864" s="22">
        <f t="shared" si="75"/>
        <v>41388</v>
      </c>
      <c r="D4864" s="16">
        <v>41388</v>
      </c>
    </row>
    <row r="4865" spans="1:4">
      <c r="A4865" s="22">
        <f t="shared" si="75"/>
        <v>41389</v>
      </c>
      <c r="D4865" s="16">
        <v>41389</v>
      </c>
    </row>
    <row r="4866" spans="1:4">
      <c r="A4866" s="22">
        <f t="shared" ref="A4866:A4929" si="76">D4866</f>
        <v>41390</v>
      </c>
      <c r="D4866" s="16">
        <v>41390</v>
      </c>
    </row>
    <row r="4867" spans="1:4">
      <c r="A4867" s="22">
        <f t="shared" si="76"/>
        <v>41391</v>
      </c>
      <c r="D4867" s="16">
        <v>41391</v>
      </c>
    </row>
    <row r="4868" spans="1:4">
      <c r="A4868" s="22">
        <f t="shared" si="76"/>
        <v>41392</v>
      </c>
      <c r="D4868" s="16">
        <v>41392</v>
      </c>
    </row>
    <row r="4869" spans="1:4">
      <c r="A4869" s="22">
        <f t="shared" si="76"/>
        <v>41393</v>
      </c>
      <c r="D4869" s="16">
        <v>41393</v>
      </c>
    </row>
    <row r="4870" spans="1:4">
      <c r="A4870" s="22">
        <f t="shared" si="76"/>
        <v>41394</v>
      </c>
      <c r="D4870" s="16">
        <v>41394</v>
      </c>
    </row>
    <row r="4871" spans="1:4">
      <c r="A4871" s="22">
        <f t="shared" si="76"/>
        <v>41395</v>
      </c>
      <c r="D4871" s="16">
        <v>41395</v>
      </c>
    </row>
    <row r="4872" spans="1:4">
      <c r="A4872" s="22">
        <f t="shared" si="76"/>
        <v>41396</v>
      </c>
      <c r="D4872" s="16">
        <v>41396</v>
      </c>
    </row>
    <row r="4873" spans="1:4">
      <c r="A4873" s="22">
        <f t="shared" si="76"/>
        <v>41397</v>
      </c>
      <c r="D4873" s="16">
        <v>41397</v>
      </c>
    </row>
    <row r="4874" spans="1:4">
      <c r="A4874" s="22">
        <f t="shared" si="76"/>
        <v>41398</v>
      </c>
      <c r="D4874" s="16">
        <v>41398</v>
      </c>
    </row>
    <row r="4875" spans="1:4">
      <c r="A4875" s="22">
        <f t="shared" si="76"/>
        <v>41399</v>
      </c>
      <c r="D4875" s="16">
        <v>41399</v>
      </c>
    </row>
    <row r="4876" spans="1:4">
      <c r="A4876" s="22">
        <f t="shared" si="76"/>
        <v>41400</v>
      </c>
      <c r="D4876" s="16">
        <v>41400</v>
      </c>
    </row>
    <row r="4877" spans="1:4">
      <c r="A4877" s="22">
        <f t="shared" si="76"/>
        <v>41401</v>
      </c>
      <c r="D4877" s="16">
        <v>41401</v>
      </c>
    </row>
    <row r="4878" spans="1:4">
      <c r="A4878" s="22">
        <f t="shared" si="76"/>
        <v>41402</v>
      </c>
      <c r="D4878" s="16">
        <v>41402</v>
      </c>
    </row>
    <row r="4879" spans="1:4">
      <c r="A4879" s="22">
        <f t="shared" si="76"/>
        <v>41403</v>
      </c>
      <c r="D4879" s="16">
        <v>41403</v>
      </c>
    </row>
    <row r="4880" spans="1:4">
      <c r="A4880" s="22">
        <f t="shared" si="76"/>
        <v>41404</v>
      </c>
      <c r="D4880" s="16">
        <v>41404</v>
      </c>
    </row>
    <row r="4881" spans="1:4">
      <c r="A4881" s="22">
        <f t="shared" si="76"/>
        <v>41405</v>
      </c>
      <c r="D4881" s="16">
        <v>41405</v>
      </c>
    </row>
    <row r="4882" spans="1:4">
      <c r="A4882" s="22">
        <f t="shared" si="76"/>
        <v>41406</v>
      </c>
      <c r="D4882" s="16">
        <v>41406</v>
      </c>
    </row>
    <row r="4883" spans="1:4">
      <c r="A4883" s="22">
        <f t="shared" si="76"/>
        <v>41407</v>
      </c>
      <c r="D4883" s="16">
        <v>41407</v>
      </c>
    </row>
    <row r="4884" spans="1:4">
      <c r="A4884" s="22">
        <f t="shared" si="76"/>
        <v>41408</v>
      </c>
      <c r="D4884" s="16">
        <v>41408</v>
      </c>
    </row>
    <row r="4885" spans="1:4">
      <c r="A4885" s="22">
        <f t="shared" si="76"/>
        <v>41409</v>
      </c>
      <c r="D4885" s="16">
        <v>41409</v>
      </c>
    </row>
    <row r="4886" spans="1:4">
      <c r="A4886" s="22">
        <f t="shared" si="76"/>
        <v>41410</v>
      </c>
      <c r="D4886" s="16">
        <v>41410</v>
      </c>
    </row>
    <row r="4887" spans="1:4">
      <c r="A4887" s="22">
        <f t="shared" si="76"/>
        <v>41411</v>
      </c>
      <c r="D4887" s="16">
        <v>41411</v>
      </c>
    </row>
    <row r="4888" spans="1:4">
      <c r="A4888" s="22">
        <f t="shared" si="76"/>
        <v>41412</v>
      </c>
      <c r="D4888" s="16">
        <v>41412</v>
      </c>
    </row>
    <row r="4889" spans="1:4">
      <c r="A4889" s="22">
        <f t="shared" si="76"/>
        <v>41413</v>
      </c>
      <c r="D4889" s="16">
        <v>41413</v>
      </c>
    </row>
    <row r="4890" spans="1:4">
      <c r="A4890" s="22">
        <f t="shared" si="76"/>
        <v>41414</v>
      </c>
      <c r="D4890" s="16">
        <v>41414</v>
      </c>
    </row>
    <row r="4891" spans="1:4">
      <c r="A4891" s="22">
        <f t="shared" si="76"/>
        <v>41415</v>
      </c>
      <c r="D4891" s="16">
        <v>41415</v>
      </c>
    </row>
    <row r="4892" spans="1:4">
      <c r="A4892" s="22">
        <f t="shared" si="76"/>
        <v>41416</v>
      </c>
      <c r="D4892" s="16">
        <v>41416</v>
      </c>
    </row>
    <row r="4893" spans="1:4">
      <c r="A4893" s="22">
        <f t="shared" si="76"/>
        <v>41417</v>
      </c>
      <c r="D4893" s="16">
        <v>41417</v>
      </c>
    </row>
    <row r="4894" spans="1:4">
      <c r="A4894" s="22">
        <f t="shared" si="76"/>
        <v>41418</v>
      </c>
      <c r="D4894" s="16">
        <v>41418</v>
      </c>
    </row>
    <row r="4895" spans="1:4">
      <c r="A4895" s="22">
        <f t="shared" si="76"/>
        <v>41419</v>
      </c>
      <c r="D4895" s="16">
        <v>41419</v>
      </c>
    </row>
    <row r="4896" spans="1:4">
      <c r="A4896" s="22">
        <f t="shared" si="76"/>
        <v>41420</v>
      </c>
      <c r="D4896" s="16">
        <v>41420</v>
      </c>
    </row>
    <row r="4897" spans="1:4">
      <c r="A4897" s="22">
        <f t="shared" si="76"/>
        <v>41421</v>
      </c>
      <c r="D4897" s="16">
        <v>41421</v>
      </c>
    </row>
    <row r="4898" spans="1:4">
      <c r="A4898" s="22">
        <f t="shared" si="76"/>
        <v>41422</v>
      </c>
      <c r="D4898" s="16">
        <v>41422</v>
      </c>
    </row>
    <row r="4899" spans="1:4">
      <c r="A4899" s="22">
        <f t="shared" si="76"/>
        <v>41423</v>
      </c>
      <c r="D4899" s="16">
        <v>41423</v>
      </c>
    </row>
    <row r="4900" spans="1:4">
      <c r="A4900" s="22">
        <f t="shared" si="76"/>
        <v>41424</v>
      </c>
      <c r="D4900" s="16">
        <v>41424</v>
      </c>
    </row>
    <row r="4901" spans="1:4">
      <c r="A4901" s="22">
        <f t="shared" si="76"/>
        <v>41425</v>
      </c>
      <c r="D4901" s="16">
        <v>41425</v>
      </c>
    </row>
    <row r="4902" spans="1:4">
      <c r="A4902" s="22">
        <f t="shared" si="76"/>
        <v>41426</v>
      </c>
      <c r="D4902" s="16">
        <v>41426</v>
      </c>
    </row>
    <row r="4903" spans="1:4">
      <c r="A4903" s="22">
        <f t="shared" si="76"/>
        <v>41427</v>
      </c>
      <c r="D4903" s="16">
        <v>41427</v>
      </c>
    </row>
    <row r="4904" spans="1:4">
      <c r="A4904" s="22">
        <f t="shared" si="76"/>
        <v>41428</v>
      </c>
      <c r="D4904" s="16">
        <v>41428</v>
      </c>
    </row>
    <row r="4905" spans="1:4">
      <c r="A4905" s="22">
        <f t="shared" si="76"/>
        <v>41429</v>
      </c>
      <c r="D4905" s="16">
        <v>41429</v>
      </c>
    </row>
    <row r="4906" spans="1:4">
      <c r="A4906" s="22">
        <f t="shared" si="76"/>
        <v>41430</v>
      </c>
      <c r="D4906" s="16">
        <v>41430</v>
      </c>
    </row>
    <row r="4907" spans="1:4">
      <c r="A4907" s="22">
        <f t="shared" si="76"/>
        <v>41431</v>
      </c>
      <c r="D4907" s="16">
        <v>41431</v>
      </c>
    </row>
    <row r="4908" spans="1:4">
      <c r="A4908" s="22">
        <f t="shared" si="76"/>
        <v>41432</v>
      </c>
      <c r="D4908" s="16">
        <v>41432</v>
      </c>
    </row>
    <row r="4909" spans="1:4">
      <c r="A4909" s="22">
        <f t="shared" si="76"/>
        <v>41433</v>
      </c>
      <c r="D4909" s="16">
        <v>41433</v>
      </c>
    </row>
    <row r="4910" spans="1:4">
      <c r="A4910" s="22">
        <f t="shared" si="76"/>
        <v>41434</v>
      </c>
      <c r="D4910" s="16">
        <v>41434</v>
      </c>
    </row>
    <row r="4911" spans="1:4">
      <c r="A4911" s="22">
        <f t="shared" si="76"/>
        <v>41435</v>
      </c>
      <c r="D4911" s="16">
        <v>41435</v>
      </c>
    </row>
    <row r="4912" spans="1:4">
      <c r="A4912" s="22">
        <f t="shared" si="76"/>
        <v>41436</v>
      </c>
      <c r="D4912" s="16">
        <v>41436</v>
      </c>
    </row>
    <row r="4913" spans="1:4">
      <c r="A4913" s="22">
        <f t="shared" si="76"/>
        <v>41437</v>
      </c>
      <c r="D4913" s="16">
        <v>41437</v>
      </c>
    </row>
    <row r="4914" spans="1:4">
      <c r="A4914" s="22">
        <f t="shared" si="76"/>
        <v>41438</v>
      </c>
      <c r="D4914" s="16">
        <v>41438</v>
      </c>
    </row>
    <row r="4915" spans="1:4">
      <c r="A4915" s="22">
        <f t="shared" si="76"/>
        <v>41439</v>
      </c>
      <c r="D4915" s="16">
        <v>41439</v>
      </c>
    </row>
    <row r="4916" spans="1:4">
      <c r="A4916" s="22">
        <f t="shared" si="76"/>
        <v>41440</v>
      </c>
      <c r="D4916" s="16">
        <v>41440</v>
      </c>
    </row>
    <row r="4917" spans="1:4">
      <c r="A4917" s="22">
        <f t="shared" si="76"/>
        <v>41441</v>
      </c>
      <c r="D4917" s="16">
        <v>41441</v>
      </c>
    </row>
    <row r="4918" spans="1:4">
      <c r="A4918" s="22">
        <f t="shared" si="76"/>
        <v>41442</v>
      </c>
      <c r="D4918" s="16">
        <v>41442</v>
      </c>
    </row>
    <row r="4919" spans="1:4">
      <c r="A4919" s="22">
        <f t="shared" si="76"/>
        <v>41443</v>
      </c>
      <c r="D4919" s="16">
        <v>41443</v>
      </c>
    </row>
    <row r="4920" spans="1:4">
      <c r="A4920" s="22">
        <f t="shared" si="76"/>
        <v>41444</v>
      </c>
      <c r="D4920" s="16">
        <v>41444</v>
      </c>
    </row>
    <row r="4921" spans="1:4">
      <c r="A4921" s="22">
        <f t="shared" si="76"/>
        <v>41445</v>
      </c>
      <c r="D4921" s="16">
        <v>41445</v>
      </c>
    </row>
    <row r="4922" spans="1:4">
      <c r="A4922" s="22">
        <f t="shared" si="76"/>
        <v>41446</v>
      </c>
      <c r="D4922" s="16">
        <v>41446</v>
      </c>
    </row>
    <row r="4923" spans="1:4">
      <c r="A4923" s="22">
        <f t="shared" si="76"/>
        <v>41447</v>
      </c>
      <c r="D4923" s="16">
        <v>41447</v>
      </c>
    </row>
    <row r="4924" spans="1:4">
      <c r="A4924" s="22">
        <f t="shared" si="76"/>
        <v>41448</v>
      </c>
      <c r="D4924" s="16">
        <v>41448</v>
      </c>
    </row>
    <row r="4925" spans="1:4">
      <c r="A4925" s="22">
        <f t="shared" si="76"/>
        <v>41449</v>
      </c>
      <c r="D4925" s="16">
        <v>41449</v>
      </c>
    </row>
    <row r="4926" spans="1:4">
      <c r="A4926" s="22">
        <f t="shared" si="76"/>
        <v>41450</v>
      </c>
      <c r="D4926" s="16">
        <v>41450</v>
      </c>
    </row>
    <row r="4927" spans="1:4">
      <c r="A4927" s="22">
        <f t="shared" si="76"/>
        <v>41451</v>
      </c>
      <c r="D4927" s="16">
        <v>41451</v>
      </c>
    </row>
    <row r="4928" spans="1:4">
      <c r="A4928" s="22">
        <f t="shared" si="76"/>
        <v>41452</v>
      </c>
      <c r="D4928" s="16">
        <v>41452</v>
      </c>
    </row>
    <row r="4929" spans="1:4">
      <c r="A4929" s="22">
        <f t="shared" si="76"/>
        <v>41453</v>
      </c>
      <c r="D4929" s="16">
        <v>41453</v>
      </c>
    </row>
    <row r="4930" spans="1:4">
      <c r="A4930" s="22">
        <f t="shared" ref="A4930:A4993" si="77">D4930</f>
        <v>41454</v>
      </c>
      <c r="D4930" s="16">
        <v>41454</v>
      </c>
    </row>
    <row r="4931" spans="1:4">
      <c r="A4931" s="22">
        <f t="shared" si="77"/>
        <v>41455</v>
      </c>
      <c r="D4931" s="16">
        <v>41455</v>
      </c>
    </row>
    <row r="4932" spans="1:4">
      <c r="A4932" s="22">
        <f t="shared" si="77"/>
        <v>41456</v>
      </c>
      <c r="D4932" s="16">
        <v>41456</v>
      </c>
    </row>
    <row r="4933" spans="1:4">
      <c r="A4933" s="22">
        <f t="shared" si="77"/>
        <v>41457</v>
      </c>
      <c r="D4933" s="16">
        <v>41457</v>
      </c>
    </row>
    <row r="4934" spans="1:4">
      <c r="A4934" s="22">
        <f t="shared" si="77"/>
        <v>41458</v>
      </c>
      <c r="D4934" s="16">
        <v>41458</v>
      </c>
    </row>
    <row r="4935" spans="1:4">
      <c r="A4935" s="22">
        <f t="shared" si="77"/>
        <v>41459</v>
      </c>
      <c r="D4935" s="16">
        <v>41459</v>
      </c>
    </row>
    <row r="4936" spans="1:4">
      <c r="A4936" s="22">
        <f t="shared" si="77"/>
        <v>41460</v>
      </c>
      <c r="D4936" s="16">
        <v>41460</v>
      </c>
    </row>
    <row r="4937" spans="1:4">
      <c r="A4937" s="22">
        <f t="shared" si="77"/>
        <v>41461</v>
      </c>
      <c r="D4937" s="16">
        <v>41461</v>
      </c>
    </row>
    <row r="4938" spans="1:4">
      <c r="A4938" s="22">
        <f t="shared" si="77"/>
        <v>41462</v>
      </c>
      <c r="D4938" s="16">
        <v>41462</v>
      </c>
    </row>
    <row r="4939" spans="1:4">
      <c r="A4939" s="22">
        <f t="shared" si="77"/>
        <v>41463</v>
      </c>
      <c r="D4939" s="16">
        <v>41463</v>
      </c>
    </row>
    <row r="4940" spans="1:4">
      <c r="A4940" s="22">
        <f t="shared" si="77"/>
        <v>41464</v>
      </c>
      <c r="D4940" s="16">
        <v>41464</v>
      </c>
    </row>
    <row r="4941" spans="1:4">
      <c r="A4941" s="22">
        <f t="shared" si="77"/>
        <v>41465</v>
      </c>
      <c r="D4941" s="16">
        <v>41465</v>
      </c>
    </row>
    <row r="4942" spans="1:4">
      <c r="A4942" s="22">
        <f t="shared" si="77"/>
        <v>41466</v>
      </c>
      <c r="D4942" s="16">
        <v>41466</v>
      </c>
    </row>
    <row r="4943" spans="1:4">
      <c r="A4943" s="22">
        <f t="shared" si="77"/>
        <v>41467</v>
      </c>
      <c r="D4943" s="16">
        <v>41467</v>
      </c>
    </row>
    <row r="4944" spans="1:4">
      <c r="A4944" s="22">
        <f t="shared" si="77"/>
        <v>41468</v>
      </c>
      <c r="D4944" s="16">
        <v>41468</v>
      </c>
    </row>
    <row r="4945" spans="1:4">
      <c r="A4945" s="22">
        <f t="shared" si="77"/>
        <v>41469</v>
      </c>
      <c r="D4945" s="16">
        <v>41469</v>
      </c>
    </row>
    <row r="4946" spans="1:4">
      <c r="A4946" s="22">
        <f t="shared" si="77"/>
        <v>41470</v>
      </c>
      <c r="D4946" s="16">
        <v>41470</v>
      </c>
    </row>
    <row r="4947" spans="1:4">
      <c r="A4947" s="22">
        <f t="shared" si="77"/>
        <v>41471</v>
      </c>
      <c r="D4947" s="16">
        <v>41471</v>
      </c>
    </row>
    <row r="4948" spans="1:4">
      <c r="A4948" s="22">
        <f t="shared" si="77"/>
        <v>41472</v>
      </c>
      <c r="D4948" s="16">
        <v>41472</v>
      </c>
    </row>
    <row r="4949" spans="1:4">
      <c r="A4949" s="22">
        <f t="shared" si="77"/>
        <v>41473</v>
      </c>
      <c r="D4949" s="16">
        <v>41473</v>
      </c>
    </row>
    <row r="4950" spans="1:4">
      <c r="A4950" s="22">
        <f t="shared" si="77"/>
        <v>41474</v>
      </c>
      <c r="D4950" s="16">
        <v>41474</v>
      </c>
    </row>
    <row r="4951" spans="1:4">
      <c r="A4951" s="22">
        <f t="shared" si="77"/>
        <v>41475</v>
      </c>
      <c r="D4951" s="16">
        <v>41475</v>
      </c>
    </row>
    <row r="4952" spans="1:4">
      <c r="A4952" s="22">
        <f t="shared" si="77"/>
        <v>41476</v>
      </c>
      <c r="D4952" s="16">
        <v>41476</v>
      </c>
    </row>
    <row r="4953" spans="1:4">
      <c r="A4953" s="22">
        <f t="shared" si="77"/>
        <v>41477</v>
      </c>
      <c r="D4953" s="16">
        <v>41477</v>
      </c>
    </row>
    <row r="4954" spans="1:4">
      <c r="A4954" s="22">
        <f t="shared" si="77"/>
        <v>41478</v>
      </c>
      <c r="D4954" s="16">
        <v>41478</v>
      </c>
    </row>
    <row r="4955" spans="1:4">
      <c r="A4955" s="22">
        <f t="shared" si="77"/>
        <v>41479</v>
      </c>
      <c r="D4955" s="16">
        <v>41479</v>
      </c>
    </row>
    <row r="4956" spans="1:4">
      <c r="A4956" s="22">
        <f t="shared" si="77"/>
        <v>41480</v>
      </c>
      <c r="D4956" s="16">
        <v>41480</v>
      </c>
    </row>
    <row r="4957" spans="1:4">
      <c r="A4957" s="22">
        <f t="shared" si="77"/>
        <v>41481</v>
      </c>
      <c r="D4957" s="16">
        <v>41481</v>
      </c>
    </row>
    <row r="4958" spans="1:4">
      <c r="A4958" s="22">
        <f t="shared" si="77"/>
        <v>41482</v>
      </c>
      <c r="D4958" s="16">
        <v>41482</v>
      </c>
    </row>
    <row r="4959" spans="1:4">
      <c r="A4959" s="22">
        <f t="shared" si="77"/>
        <v>41483</v>
      </c>
      <c r="D4959" s="16">
        <v>41483</v>
      </c>
    </row>
    <row r="4960" spans="1:4">
      <c r="A4960" s="22">
        <f t="shared" si="77"/>
        <v>41484</v>
      </c>
      <c r="D4960" s="16">
        <v>41484</v>
      </c>
    </row>
    <row r="4961" spans="1:4">
      <c r="A4961" s="22">
        <f t="shared" si="77"/>
        <v>41485</v>
      </c>
      <c r="D4961" s="16">
        <v>41485</v>
      </c>
    </row>
    <row r="4962" spans="1:4">
      <c r="A4962" s="22">
        <f t="shared" si="77"/>
        <v>41486</v>
      </c>
      <c r="D4962" s="16">
        <v>41486</v>
      </c>
    </row>
    <row r="4963" spans="1:4">
      <c r="A4963" s="22">
        <f t="shared" si="77"/>
        <v>41487</v>
      </c>
      <c r="D4963" s="16">
        <v>41487</v>
      </c>
    </row>
    <row r="4964" spans="1:4">
      <c r="A4964" s="22">
        <f t="shared" si="77"/>
        <v>41488</v>
      </c>
      <c r="D4964" s="16">
        <v>41488</v>
      </c>
    </row>
    <row r="4965" spans="1:4">
      <c r="A4965" s="22">
        <f t="shared" si="77"/>
        <v>41489</v>
      </c>
      <c r="D4965" s="16">
        <v>41489</v>
      </c>
    </row>
    <row r="4966" spans="1:4">
      <c r="A4966" s="22">
        <f t="shared" si="77"/>
        <v>41490</v>
      </c>
      <c r="D4966" s="16">
        <v>41490</v>
      </c>
    </row>
    <row r="4967" spans="1:4">
      <c r="A4967" s="22">
        <f t="shared" si="77"/>
        <v>41491</v>
      </c>
      <c r="D4967" s="16">
        <v>41491</v>
      </c>
    </row>
    <row r="4968" spans="1:4">
      <c r="A4968" s="22">
        <f t="shared" si="77"/>
        <v>41492</v>
      </c>
      <c r="D4968" s="16">
        <v>41492</v>
      </c>
    </row>
    <row r="4969" spans="1:4">
      <c r="A4969" s="22">
        <f t="shared" si="77"/>
        <v>41493</v>
      </c>
      <c r="D4969" s="16">
        <v>41493</v>
      </c>
    </row>
    <row r="4970" spans="1:4">
      <c r="A4970" s="22">
        <f t="shared" si="77"/>
        <v>41494</v>
      </c>
      <c r="D4970" s="16">
        <v>41494</v>
      </c>
    </row>
    <row r="4971" spans="1:4">
      <c r="A4971" s="22">
        <f t="shared" si="77"/>
        <v>41495</v>
      </c>
      <c r="D4971" s="16">
        <v>41495</v>
      </c>
    </row>
    <row r="4972" spans="1:4">
      <c r="A4972" s="22">
        <f t="shared" si="77"/>
        <v>41496</v>
      </c>
      <c r="D4972" s="16">
        <v>41496</v>
      </c>
    </row>
    <row r="4973" spans="1:4">
      <c r="A4973" s="22">
        <f t="shared" si="77"/>
        <v>41497</v>
      </c>
      <c r="D4973" s="16">
        <v>41497</v>
      </c>
    </row>
    <row r="4974" spans="1:4">
      <c r="A4974" s="22">
        <f t="shared" si="77"/>
        <v>41498</v>
      </c>
      <c r="D4974" s="16">
        <v>41498</v>
      </c>
    </row>
    <row r="4975" spans="1:4">
      <c r="A4975" s="22">
        <f t="shared" si="77"/>
        <v>41499</v>
      </c>
      <c r="D4975" s="16">
        <v>41499</v>
      </c>
    </row>
    <row r="4976" spans="1:4">
      <c r="A4976" s="22">
        <f t="shared" si="77"/>
        <v>41500</v>
      </c>
      <c r="D4976" s="16">
        <v>41500</v>
      </c>
    </row>
    <row r="4977" spans="1:4">
      <c r="A4977" s="22">
        <f t="shared" si="77"/>
        <v>41501</v>
      </c>
      <c r="D4977" s="16">
        <v>41501</v>
      </c>
    </row>
    <row r="4978" spans="1:4">
      <c r="A4978" s="22">
        <f t="shared" si="77"/>
        <v>41502</v>
      </c>
      <c r="D4978" s="16">
        <v>41502</v>
      </c>
    </row>
    <row r="4979" spans="1:4">
      <c r="A4979" s="22">
        <f t="shared" si="77"/>
        <v>41503</v>
      </c>
      <c r="D4979" s="16">
        <v>41503</v>
      </c>
    </row>
    <row r="4980" spans="1:4">
      <c r="A4980" s="22">
        <f t="shared" si="77"/>
        <v>41504</v>
      </c>
      <c r="D4980" s="16">
        <v>41504</v>
      </c>
    </row>
    <row r="4981" spans="1:4">
      <c r="A4981" s="22">
        <f t="shared" si="77"/>
        <v>41505</v>
      </c>
      <c r="D4981" s="16">
        <v>41505</v>
      </c>
    </row>
    <row r="4982" spans="1:4">
      <c r="A4982" s="22">
        <f t="shared" si="77"/>
        <v>41506</v>
      </c>
      <c r="D4982" s="16">
        <v>41506</v>
      </c>
    </row>
    <row r="4983" spans="1:4">
      <c r="A4983" s="22">
        <f t="shared" si="77"/>
        <v>41507</v>
      </c>
      <c r="D4983" s="16">
        <v>41507</v>
      </c>
    </row>
    <row r="4984" spans="1:4">
      <c r="A4984" s="22">
        <f t="shared" si="77"/>
        <v>41508</v>
      </c>
      <c r="D4984" s="16">
        <v>41508</v>
      </c>
    </row>
    <row r="4985" spans="1:4">
      <c r="A4985" s="22">
        <f t="shared" si="77"/>
        <v>41509</v>
      </c>
      <c r="D4985" s="16">
        <v>41509</v>
      </c>
    </row>
    <row r="4986" spans="1:4">
      <c r="A4986" s="22">
        <f t="shared" si="77"/>
        <v>41510</v>
      </c>
      <c r="D4986" s="16">
        <v>41510</v>
      </c>
    </row>
    <row r="4987" spans="1:4">
      <c r="A4987" s="22">
        <f t="shared" si="77"/>
        <v>41511</v>
      </c>
      <c r="D4987" s="16">
        <v>41511</v>
      </c>
    </row>
    <row r="4988" spans="1:4">
      <c r="A4988" s="22">
        <f t="shared" si="77"/>
        <v>41512</v>
      </c>
      <c r="D4988" s="16">
        <v>41512</v>
      </c>
    </row>
    <row r="4989" spans="1:4">
      <c r="A4989" s="22">
        <f t="shared" si="77"/>
        <v>41513</v>
      </c>
      <c r="D4989" s="16">
        <v>41513</v>
      </c>
    </row>
    <row r="4990" spans="1:4">
      <c r="A4990" s="22">
        <f t="shared" si="77"/>
        <v>41514</v>
      </c>
      <c r="D4990" s="16">
        <v>41514</v>
      </c>
    </row>
    <row r="4991" spans="1:4">
      <c r="A4991" s="22">
        <f t="shared" si="77"/>
        <v>41515</v>
      </c>
      <c r="D4991" s="16">
        <v>41515</v>
      </c>
    </row>
    <row r="4992" spans="1:4">
      <c r="A4992" s="22">
        <f t="shared" si="77"/>
        <v>41516</v>
      </c>
      <c r="D4992" s="16">
        <v>41516</v>
      </c>
    </row>
    <row r="4993" spans="1:4">
      <c r="A4993" s="22">
        <f t="shared" si="77"/>
        <v>41517</v>
      </c>
      <c r="D4993" s="16">
        <v>41517</v>
      </c>
    </row>
    <row r="4994" spans="1:4">
      <c r="A4994" s="22">
        <f t="shared" ref="A4994:A5057" si="78">D4994</f>
        <v>41518</v>
      </c>
      <c r="D4994" s="16">
        <v>41518</v>
      </c>
    </row>
    <row r="4995" spans="1:4">
      <c r="A4995" s="22">
        <f t="shared" si="78"/>
        <v>41519</v>
      </c>
      <c r="D4995" s="16">
        <v>41519</v>
      </c>
    </row>
    <row r="4996" spans="1:4">
      <c r="A4996" s="22">
        <f t="shared" si="78"/>
        <v>41520</v>
      </c>
      <c r="D4996" s="16">
        <v>41520</v>
      </c>
    </row>
    <row r="4997" spans="1:4">
      <c r="A4997" s="22">
        <f t="shared" si="78"/>
        <v>41521</v>
      </c>
      <c r="D4997" s="16">
        <v>41521</v>
      </c>
    </row>
    <row r="4998" spans="1:4">
      <c r="A4998" s="22">
        <f t="shared" si="78"/>
        <v>41522</v>
      </c>
      <c r="D4998" s="16">
        <v>41522</v>
      </c>
    </row>
    <row r="4999" spans="1:4">
      <c r="A4999" s="22">
        <f t="shared" si="78"/>
        <v>41523</v>
      </c>
      <c r="D4999" s="16">
        <v>41523</v>
      </c>
    </row>
    <row r="5000" spans="1:4">
      <c r="A5000" s="22">
        <f t="shared" si="78"/>
        <v>41524</v>
      </c>
      <c r="D5000" s="16">
        <v>41524</v>
      </c>
    </row>
    <row r="5001" spans="1:4">
      <c r="A5001" s="22">
        <f t="shared" si="78"/>
        <v>41525</v>
      </c>
      <c r="D5001" s="16">
        <v>41525</v>
      </c>
    </row>
    <row r="5002" spans="1:4">
      <c r="A5002" s="22">
        <f t="shared" si="78"/>
        <v>41526</v>
      </c>
      <c r="D5002" s="16">
        <v>41526</v>
      </c>
    </row>
    <row r="5003" spans="1:4">
      <c r="A5003" s="22">
        <f t="shared" si="78"/>
        <v>41527</v>
      </c>
      <c r="D5003" s="16">
        <v>41527</v>
      </c>
    </row>
    <row r="5004" spans="1:4">
      <c r="A5004" s="22">
        <f t="shared" si="78"/>
        <v>41528</v>
      </c>
      <c r="D5004" s="16">
        <v>41528</v>
      </c>
    </row>
    <row r="5005" spans="1:4">
      <c r="A5005" s="22">
        <f t="shared" si="78"/>
        <v>41529</v>
      </c>
      <c r="D5005" s="16">
        <v>41529</v>
      </c>
    </row>
    <row r="5006" spans="1:4">
      <c r="A5006" s="22">
        <f t="shared" si="78"/>
        <v>41530</v>
      </c>
      <c r="D5006" s="16">
        <v>41530</v>
      </c>
    </row>
    <row r="5007" spans="1:4">
      <c r="A5007" s="22">
        <f t="shared" si="78"/>
        <v>41531</v>
      </c>
      <c r="D5007" s="16">
        <v>41531</v>
      </c>
    </row>
    <row r="5008" spans="1:4">
      <c r="A5008" s="22">
        <f t="shared" si="78"/>
        <v>41532</v>
      </c>
      <c r="D5008" s="16">
        <v>41532</v>
      </c>
    </row>
    <row r="5009" spans="1:4">
      <c r="A5009" s="22">
        <f t="shared" si="78"/>
        <v>41533</v>
      </c>
      <c r="D5009" s="16">
        <v>41533</v>
      </c>
    </row>
    <row r="5010" spans="1:4">
      <c r="A5010" s="22">
        <f t="shared" si="78"/>
        <v>41534</v>
      </c>
      <c r="D5010" s="16">
        <v>41534</v>
      </c>
    </row>
    <row r="5011" spans="1:4">
      <c r="A5011" s="22">
        <f t="shared" si="78"/>
        <v>41535</v>
      </c>
      <c r="D5011" s="16">
        <v>41535</v>
      </c>
    </row>
    <row r="5012" spans="1:4">
      <c r="A5012" s="22">
        <f t="shared" si="78"/>
        <v>41536</v>
      </c>
      <c r="D5012" s="16">
        <v>41536</v>
      </c>
    </row>
    <row r="5013" spans="1:4">
      <c r="A5013" s="22">
        <f t="shared" si="78"/>
        <v>41537</v>
      </c>
      <c r="D5013" s="16">
        <v>41537</v>
      </c>
    </row>
    <row r="5014" spans="1:4">
      <c r="A5014" s="22">
        <f t="shared" si="78"/>
        <v>41538</v>
      </c>
      <c r="D5014" s="16">
        <v>41538</v>
      </c>
    </row>
    <row r="5015" spans="1:4">
      <c r="A5015" s="22">
        <f t="shared" si="78"/>
        <v>41539</v>
      </c>
      <c r="D5015" s="16">
        <v>41539</v>
      </c>
    </row>
    <row r="5016" spans="1:4">
      <c r="A5016" s="22">
        <f t="shared" si="78"/>
        <v>41540</v>
      </c>
      <c r="D5016" s="16">
        <v>41540</v>
      </c>
    </row>
    <row r="5017" spans="1:4">
      <c r="A5017" s="22">
        <f t="shared" si="78"/>
        <v>41541</v>
      </c>
      <c r="D5017" s="16">
        <v>41541</v>
      </c>
    </row>
    <row r="5018" spans="1:4">
      <c r="A5018" s="22">
        <f t="shared" si="78"/>
        <v>41542</v>
      </c>
      <c r="D5018" s="16">
        <v>41542</v>
      </c>
    </row>
    <row r="5019" spans="1:4">
      <c r="A5019" s="22">
        <f t="shared" si="78"/>
        <v>41543</v>
      </c>
      <c r="D5019" s="16">
        <v>41543</v>
      </c>
    </row>
    <row r="5020" spans="1:4">
      <c r="A5020" s="22">
        <f t="shared" si="78"/>
        <v>41544</v>
      </c>
      <c r="D5020" s="16">
        <v>41544</v>
      </c>
    </row>
    <row r="5021" spans="1:4">
      <c r="A5021" s="22">
        <f t="shared" si="78"/>
        <v>41545</v>
      </c>
      <c r="D5021" s="16">
        <v>41545</v>
      </c>
    </row>
    <row r="5022" spans="1:4">
      <c r="A5022" s="22">
        <f t="shared" si="78"/>
        <v>41546</v>
      </c>
      <c r="D5022" s="16">
        <v>41546</v>
      </c>
    </row>
    <row r="5023" spans="1:4">
      <c r="A5023" s="22">
        <f t="shared" si="78"/>
        <v>41547</v>
      </c>
      <c r="D5023" s="16">
        <v>41547</v>
      </c>
    </row>
    <row r="5024" spans="1:4">
      <c r="A5024" s="22">
        <f t="shared" si="78"/>
        <v>41548</v>
      </c>
      <c r="D5024" s="16">
        <v>41548</v>
      </c>
    </row>
    <row r="5025" spans="1:4">
      <c r="A5025" s="22">
        <f t="shared" si="78"/>
        <v>41549</v>
      </c>
      <c r="D5025" s="16">
        <v>41549</v>
      </c>
    </row>
    <row r="5026" spans="1:4">
      <c r="A5026" s="22">
        <f t="shared" si="78"/>
        <v>41550</v>
      </c>
      <c r="D5026" s="16">
        <v>41550</v>
      </c>
    </row>
    <row r="5027" spans="1:4">
      <c r="A5027" s="22">
        <f t="shared" si="78"/>
        <v>41551</v>
      </c>
      <c r="D5027" s="16">
        <v>41551</v>
      </c>
    </row>
    <row r="5028" spans="1:4">
      <c r="A5028" s="22">
        <f t="shared" si="78"/>
        <v>41552</v>
      </c>
      <c r="D5028" s="16">
        <v>41552</v>
      </c>
    </row>
    <row r="5029" spans="1:4">
      <c r="A5029" s="22">
        <f t="shared" si="78"/>
        <v>41553</v>
      </c>
      <c r="D5029" s="16">
        <v>41553</v>
      </c>
    </row>
    <row r="5030" spans="1:4">
      <c r="A5030" s="22">
        <f t="shared" si="78"/>
        <v>41554</v>
      </c>
      <c r="D5030" s="16">
        <v>41554</v>
      </c>
    </row>
    <row r="5031" spans="1:4">
      <c r="A5031" s="22">
        <f t="shared" si="78"/>
        <v>41555</v>
      </c>
      <c r="D5031" s="16">
        <v>41555</v>
      </c>
    </row>
    <row r="5032" spans="1:4">
      <c r="A5032" s="22">
        <f t="shared" si="78"/>
        <v>41556</v>
      </c>
      <c r="D5032" s="16">
        <v>41556</v>
      </c>
    </row>
    <row r="5033" spans="1:4">
      <c r="A5033" s="22">
        <f t="shared" si="78"/>
        <v>41557</v>
      </c>
      <c r="D5033" s="16">
        <v>41557</v>
      </c>
    </row>
    <row r="5034" spans="1:4">
      <c r="A5034" s="22">
        <f t="shared" si="78"/>
        <v>41558</v>
      </c>
      <c r="D5034" s="16">
        <v>41558</v>
      </c>
    </row>
    <row r="5035" spans="1:4">
      <c r="A5035" s="22">
        <f t="shared" si="78"/>
        <v>41559</v>
      </c>
      <c r="D5035" s="16">
        <v>41559</v>
      </c>
    </row>
    <row r="5036" spans="1:4">
      <c r="A5036" s="22">
        <f t="shared" si="78"/>
        <v>41560</v>
      </c>
      <c r="D5036" s="16">
        <v>41560</v>
      </c>
    </row>
    <row r="5037" spans="1:4">
      <c r="A5037" s="22">
        <f t="shared" si="78"/>
        <v>41561</v>
      </c>
      <c r="D5037" s="16">
        <v>41561</v>
      </c>
    </row>
    <row r="5038" spans="1:4">
      <c r="A5038" s="22">
        <f t="shared" si="78"/>
        <v>41562</v>
      </c>
      <c r="D5038" s="16">
        <v>41562</v>
      </c>
    </row>
    <row r="5039" spans="1:4">
      <c r="A5039" s="22">
        <f t="shared" si="78"/>
        <v>41563</v>
      </c>
      <c r="D5039" s="16">
        <v>41563</v>
      </c>
    </row>
    <row r="5040" spans="1:4">
      <c r="A5040" s="22">
        <f t="shared" si="78"/>
        <v>41564</v>
      </c>
      <c r="D5040" s="16">
        <v>41564</v>
      </c>
    </row>
    <row r="5041" spans="1:4">
      <c r="A5041" s="22">
        <f t="shared" si="78"/>
        <v>41565</v>
      </c>
      <c r="D5041" s="16">
        <v>41565</v>
      </c>
    </row>
    <row r="5042" spans="1:4">
      <c r="A5042" s="22">
        <f t="shared" si="78"/>
        <v>41566</v>
      </c>
      <c r="D5042" s="16">
        <v>41566</v>
      </c>
    </row>
    <row r="5043" spans="1:4">
      <c r="A5043" s="22">
        <f t="shared" si="78"/>
        <v>41567</v>
      </c>
      <c r="D5043" s="16">
        <v>41567</v>
      </c>
    </row>
    <row r="5044" spans="1:4">
      <c r="A5044" s="22">
        <f t="shared" si="78"/>
        <v>41568</v>
      </c>
      <c r="D5044" s="16">
        <v>41568</v>
      </c>
    </row>
    <row r="5045" spans="1:4">
      <c r="A5045" s="22">
        <f t="shared" si="78"/>
        <v>41569</v>
      </c>
      <c r="D5045" s="16">
        <v>41569</v>
      </c>
    </row>
    <row r="5046" spans="1:4">
      <c r="A5046" s="22">
        <f t="shared" si="78"/>
        <v>41570</v>
      </c>
      <c r="D5046" s="16">
        <v>41570</v>
      </c>
    </row>
    <row r="5047" spans="1:4">
      <c r="A5047" s="22">
        <f t="shared" si="78"/>
        <v>41571</v>
      </c>
      <c r="D5047" s="16">
        <v>41571</v>
      </c>
    </row>
    <row r="5048" spans="1:4">
      <c r="A5048" s="22">
        <f t="shared" si="78"/>
        <v>41572</v>
      </c>
      <c r="D5048" s="16">
        <v>41572</v>
      </c>
    </row>
    <row r="5049" spans="1:4">
      <c r="A5049" s="22">
        <f t="shared" si="78"/>
        <v>41573</v>
      </c>
      <c r="D5049" s="16">
        <v>41573</v>
      </c>
    </row>
    <row r="5050" spans="1:4">
      <c r="A5050" s="22">
        <f t="shared" si="78"/>
        <v>41574</v>
      </c>
      <c r="D5050" s="16">
        <v>41574</v>
      </c>
    </row>
    <row r="5051" spans="1:4">
      <c r="A5051" s="22">
        <f t="shared" si="78"/>
        <v>41575</v>
      </c>
      <c r="D5051" s="16">
        <v>41575</v>
      </c>
    </row>
    <row r="5052" spans="1:4">
      <c r="A5052" s="22">
        <f t="shared" si="78"/>
        <v>41576</v>
      </c>
      <c r="D5052" s="16">
        <v>41576</v>
      </c>
    </row>
    <row r="5053" spans="1:4">
      <c r="A5053" s="22">
        <f t="shared" si="78"/>
        <v>41577</v>
      </c>
      <c r="D5053" s="16">
        <v>41577</v>
      </c>
    </row>
    <row r="5054" spans="1:4">
      <c r="A5054" s="22">
        <f t="shared" si="78"/>
        <v>41578</v>
      </c>
      <c r="D5054" s="16">
        <v>41578</v>
      </c>
    </row>
    <row r="5055" spans="1:4">
      <c r="A5055" s="22">
        <f t="shared" si="78"/>
        <v>41579</v>
      </c>
      <c r="D5055" s="16">
        <v>41579</v>
      </c>
    </row>
    <row r="5056" spans="1:4">
      <c r="A5056" s="22">
        <f t="shared" si="78"/>
        <v>41580</v>
      </c>
      <c r="D5056" s="16">
        <v>41580</v>
      </c>
    </row>
    <row r="5057" spans="1:4">
      <c r="A5057" s="22">
        <f t="shared" si="78"/>
        <v>41581</v>
      </c>
      <c r="D5057" s="16">
        <v>41581</v>
      </c>
    </row>
    <row r="5058" spans="1:4">
      <c r="A5058" s="22">
        <f t="shared" ref="A5058:A5121" si="79">D5058</f>
        <v>41582</v>
      </c>
      <c r="D5058" s="16">
        <v>41582</v>
      </c>
    </row>
    <row r="5059" spans="1:4">
      <c r="A5059" s="22">
        <f t="shared" si="79"/>
        <v>41583</v>
      </c>
      <c r="D5059" s="16">
        <v>41583</v>
      </c>
    </row>
    <row r="5060" spans="1:4">
      <c r="A5060" s="22">
        <f t="shared" si="79"/>
        <v>41584</v>
      </c>
      <c r="D5060" s="16">
        <v>41584</v>
      </c>
    </row>
    <row r="5061" spans="1:4">
      <c r="A5061" s="22">
        <f t="shared" si="79"/>
        <v>41585</v>
      </c>
      <c r="D5061" s="16">
        <v>41585</v>
      </c>
    </row>
    <row r="5062" spans="1:4">
      <c r="A5062" s="22">
        <f t="shared" si="79"/>
        <v>41586</v>
      </c>
      <c r="D5062" s="16">
        <v>41586</v>
      </c>
    </row>
    <row r="5063" spans="1:4">
      <c r="A5063" s="22">
        <f t="shared" si="79"/>
        <v>41587</v>
      </c>
      <c r="D5063" s="16">
        <v>41587</v>
      </c>
    </row>
    <row r="5064" spans="1:4">
      <c r="A5064" s="22">
        <f t="shared" si="79"/>
        <v>41588</v>
      </c>
      <c r="D5064" s="16">
        <v>41588</v>
      </c>
    </row>
    <row r="5065" spans="1:4">
      <c r="A5065" s="22">
        <f t="shared" si="79"/>
        <v>41589</v>
      </c>
      <c r="D5065" s="16">
        <v>41589</v>
      </c>
    </row>
    <row r="5066" spans="1:4">
      <c r="A5066" s="22">
        <f t="shared" si="79"/>
        <v>41590</v>
      </c>
      <c r="D5066" s="16">
        <v>41590</v>
      </c>
    </row>
    <row r="5067" spans="1:4">
      <c r="A5067" s="22">
        <f t="shared" si="79"/>
        <v>41591</v>
      </c>
      <c r="D5067" s="16">
        <v>41591</v>
      </c>
    </row>
    <row r="5068" spans="1:4">
      <c r="A5068" s="22">
        <f t="shared" si="79"/>
        <v>41592</v>
      </c>
      <c r="D5068" s="16">
        <v>41592</v>
      </c>
    </row>
    <row r="5069" spans="1:4">
      <c r="A5069" s="22">
        <f t="shared" si="79"/>
        <v>41593</v>
      </c>
      <c r="D5069" s="16">
        <v>41593</v>
      </c>
    </row>
    <row r="5070" spans="1:4">
      <c r="A5070" s="22">
        <f t="shared" si="79"/>
        <v>41594</v>
      </c>
      <c r="D5070" s="16">
        <v>41594</v>
      </c>
    </row>
    <row r="5071" spans="1:4">
      <c r="A5071" s="22">
        <f t="shared" si="79"/>
        <v>41595</v>
      </c>
      <c r="D5071" s="16">
        <v>41595</v>
      </c>
    </row>
    <row r="5072" spans="1:4">
      <c r="A5072" s="22">
        <f t="shared" si="79"/>
        <v>41596</v>
      </c>
      <c r="D5072" s="16">
        <v>41596</v>
      </c>
    </row>
    <row r="5073" spans="1:4">
      <c r="A5073" s="22">
        <f t="shared" si="79"/>
        <v>41597</v>
      </c>
      <c r="D5073" s="16">
        <v>41597</v>
      </c>
    </row>
    <row r="5074" spans="1:4">
      <c r="A5074" s="22">
        <f t="shared" si="79"/>
        <v>41598</v>
      </c>
      <c r="D5074" s="16">
        <v>41598</v>
      </c>
    </row>
    <row r="5075" spans="1:4">
      <c r="A5075" s="22">
        <f t="shared" si="79"/>
        <v>41599</v>
      </c>
      <c r="D5075" s="16">
        <v>41599</v>
      </c>
    </row>
    <row r="5076" spans="1:4">
      <c r="A5076" s="22">
        <f t="shared" si="79"/>
        <v>41600</v>
      </c>
      <c r="D5076" s="16">
        <v>41600</v>
      </c>
    </row>
    <row r="5077" spans="1:4">
      <c r="A5077" s="22">
        <f t="shared" si="79"/>
        <v>41601</v>
      </c>
      <c r="D5077" s="16">
        <v>41601</v>
      </c>
    </row>
    <row r="5078" spans="1:4">
      <c r="A5078" s="22">
        <f t="shared" si="79"/>
        <v>41602</v>
      </c>
      <c r="D5078" s="16">
        <v>41602</v>
      </c>
    </row>
    <row r="5079" spans="1:4">
      <c r="A5079" s="22">
        <f t="shared" si="79"/>
        <v>41603</v>
      </c>
      <c r="D5079" s="16">
        <v>41603</v>
      </c>
    </row>
    <row r="5080" spans="1:4">
      <c r="A5080" s="22">
        <f t="shared" si="79"/>
        <v>41604</v>
      </c>
      <c r="D5080" s="16">
        <v>41604</v>
      </c>
    </row>
    <row r="5081" spans="1:4">
      <c r="A5081" s="22">
        <f t="shared" si="79"/>
        <v>41605</v>
      </c>
      <c r="D5081" s="16">
        <v>41605</v>
      </c>
    </row>
    <row r="5082" spans="1:4">
      <c r="A5082" s="22">
        <f t="shared" si="79"/>
        <v>41606</v>
      </c>
      <c r="D5082" s="16">
        <v>41606</v>
      </c>
    </row>
    <row r="5083" spans="1:4">
      <c r="A5083" s="22">
        <f t="shared" si="79"/>
        <v>41607</v>
      </c>
      <c r="D5083" s="16">
        <v>41607</v>
      </c>
    </row>
    <row r="5084" spans="1:4">
      <c r="A5084" s="22">
        <f t="shared" si="79"/>
        <v>41608</v>
      </c>
      <c r="D5084" s="16">
        <v>41608</v>
      </c>
    </row>
    <row r="5085" spans="1:4">
      <c r="A5085" s="22">
        <f t="shared" si="79"/>
        <v>41609</v>
      </c>
      <c r="D5085" s="16">
        <v>41609</v>
      </c>
    </row>
    <row r="5086" spans="1:4">
      <c r="A5086" s="22">
        <f t="shared" si="79"/>
        <v>41610</v>
      </c>
      <c r="D5086" s="16">
        <v>41610</v>
      </c>
    </row>
    <row r="5087" spans="1:4">
      <c r="A5087" s="22">
        <f t="shared" si="79"/>
        <v>41611</v>
      </c>
      <c r="D5087" s="16">
        <v>41611</v>
      </c>
    </row>
    <row r="5088" spans="1:4">
      <c r="A5088" s="22">
        <f t="shared" si="79"/>
        <v>41612</v>
      </c>
      <c r="D5088" s="16">
        <v>41612</v>
      </c>
    </row>
    <row r="5089" spans="1:4">
      <c r="A5089" s="22">
        <f t="shared" si="79"/>
        <v>41613</v>
      </c>
      <c r="D5089" s="16">
        <v>41613</v>
      </c>
    </row>
    <row r="5090" spans="1:4">
      <c r="A5090" s="22">
        <f t="shared" si="79"/>
        <v>41614</v>
      </c>
      <c r="D5090" s="16">
        <v>41614</v>
      </c>
    </row>
    <row r="5091" spans="1:4">
      <c r="A5091" s="22">
        <f t="shared" si="79"/>
        <v>41615</v>
      </c>
      <c r="D5091" s="16">
        <v>41615</v>
      </c>
    </row>
    <row r="5092" spans="1:4">
      <c r="A5092" s="22">
        <f t="shared" si="79"/>
        <v>41616</v>
      </c>
      <c r="D5092" s="16">
        <v>41616</v>
      </c>
    </row>
    <row r="5093" spans="1:4">
      <c r="A5093" s="22">
        <f t="shared" si="79"/>
        <v>41617</v>
      </c>
      <c r="D5093" s="16">
        <v>41617</v>
      </c>
    </row>
    <row r="5094" spans="1:4">
      <c r="A5094" s="22">
        <f t="shared" si="79"/>
        <v>41618</v>
      </c>
      <c r="D5094" s="16">
        <v>41618</v>
      </c>
    </row>
    <row r="5095" spans="1:4">
      <c r="A5095" s="22">
        <f t="shared" si="79"/>
        <v>41619</v>
      </c>
      <c r="D5095" s="16">
        <v>41619</v>
      </c>
    </row>
    <row r="5096" spans="1:4">
      <c r="A5096" s="22">
        <f t="shared" si="79"/>
        <v>41620</v>
      </c>
      <c r="D5096" s="16">
        <v>41620</v>
      </c>
    </row>
    <row r="5097" spans="1:4">
      <c r="A5097" s="22">
        <f t="shared" si="79"/>
        <v>41621</v>
      </c>
      <c r="D5097" s="16">
        <v>41621</v>
      </c>
    </row>
    <row r="5098" spans="1:4">
      <c r="A5098" s="22">
        <f t="shared" si="79"/>
        <v>41622</v>
      </c>
      <c r="D5098" s="16">
        <v>41622</v>
      </c>
    </row>
    <row r="5099" spans="1:4">
      <c r="A5099" s="22">
        <f t="shared" si="79"/>
        <v>41623</v>
      </c>
      <c r="D5099" s="16">
        <v>41623</v>
      </c>
    </row>
    <row r="5100" spans="1:4">
      <c r="A5100" s="22">
        <f t="shared" si="79"/>
        <v>41624</v>
      </c>
      <c r="D5100" s="16">
        <v>41624</v>
      </c>
    </row>
    <row r="5101" spans="1:4">
      <c r="A5101" s="22">
        <f t="shared" si="79"/>
        <v>41625</v>
      </c>
      <c r="D5101" s="16">
        <v>41625</v>
      </c>
    </row>
    <row r="5102" spans="1:4">
      <c r="A5102" s="22">
        <f t="shared" si="79"/>
        <v>41626</v>
      </c>
      <c r="D5102" s="16">
        <v>41626</v>
      </c>
    </row>
    <row r="5103" spans="1:4">
      <c r="A5103" s="22">
        <f t="shared" si="79"/>
        <v>41627</v>
      </c>
      <c r="D5103" s="16">
        <v>41627</v>
      </c>
    </row>
    <row r="5104" spans="1:4">
      <c r="A5104" s="22">
        <f t="shared" si="79"/>
        <v>41628</v>
      </c>
      <c r="D5104" s="16">
        <v>41628</v>
      </c>
    </row>
    <row r="5105" spans="1:4">
      <c r="A5105" s="22">
        <f t="shared" si="79"/>
        <v>41629</v>
      </c>
      <c r="D5105" s="16">
        <v>41629</v>
      </c>
    </row>
    <row r="5106" spans="1:4">
      <c r="A5106" s="22">
        <f t="shared" si="79"/>
        <v>41630</v>
      </c>
      <c r="D5106" s="16">
        <v>41630</v>
      </c>
    </row>
    <row r="5107" spans="1:4">
      <c r="A5107" s="22">
        <f t="shared" si="79"/>
        <v>41631</v>
      </c>
      <c r="D5107" s="16">
        <v>41631</v>
      </c>
    </row>
    <row r="5108" spans="1:4">
      <c r="A5108" s="22">
        <f t="shared" si="79"/>
        <v>41632</v>
      </c>
      <c r="D5108" s="16">
        <v>41632</v>
      </c>
    </row>
    <row r="5109" spans="1:4">
      <c r="A5109" s="22">
        <f t="shared" si="79"/>
        <v>41633</v>
      </c>
      <c r="D5109" s="16">
        <v>41633</v>
      </c>
    </row>
    <row r="5110" spans="1:4">
      <c r="A5110" s="22">
        <f t="shared" si="79"/>
        <v>41634</v>
      </c>
      <c r="D5110" s="16">
        <v>41634</v>
      </c>
    </row>
    <row r="5111" spans="1:4">
      <c r="A5111" s="22">
        <f t="shared" si="79"/>
        <v>41635</v>
      </c>
      <c r="D5111" s="16">
        <v>41635</v>
      </c>
    </row>
    <row r="5112" spans="1:4">
      <c r="A5112" s="22">
        <f t="shared" si="79"/>
        <v>41636</v>
      </c>
      <c r="D5112" s="16">
        <v>41636</v>
      </c>
    </row>
    <row r="5113" spans="1:4">
      <c r="A5113" s="22">
        <f t="shared" si="79"/>
        <v>41637</v>
      </c>
      <c r="D5113" s="16">
        <v>41637</v>
      </c>
    </row>
    <row r="5114" spans="1:4">
      <c r="A5114" s="22">
        <f t="shared" si="79"/>
        <v>41638</v>
      </c>
      <c r="D5114" s="16">
        <v>41638</v>
      </c>
    </row>
    <row r="5115" spans="1:4">
      <c r="A5115" s="22">
        <f t="shared" si="79"/>
        <v>41639</v>
      </c>
      <c r="D5115" s="16">
        <v>41639</v>
      </c>
    </row>
    <row r="5116" spans="1:4">
      <c r="A5116" s="22">
        <f t="shared" si="79"/>
        <v>41640</v>
      </c>
      <c r="D5116" s="16">
        <v>41640</v>
      </c>
    </row>
    <row r="5117" spans="1:4">
      <c r="A5117" s="22">
        <f t="shared" si="79"/>
        <v>41641</v>
      </c>
      <c r="D5117" s="16">
        <v>41641</v>
      </c>
    </row>
    <row r="5118" spans="1:4">
      <c r="A5118" s="22">
        <f t="shared" si="79"/>
        <v>41642</v>
      </c>
      <c r="D5118" s="16">
        <v>41642</v>
      </c>
    </row>
    <row r="5119" spans="1:4">
      <c r="A5119" s="22">
        <f t="shared" si="79"/>
        <v>41643</v>
      </c>
      <c r="D5119" s="16">
        <v>41643</v>
      </c>
    </row>
    <row r="5120" spans="1:4">
      <c r="A5120" s="22">
        <f t="shared" si="79"/>
        <v>41644</v>
      </c>
      <c r="D5120" s="16">
        <v>41644</v>
      </c>
    </row>
    <row r="5121" spans="1:4">
      <c r="A5121" s="22">
        <f t="shared" si="79"/>
        <v>41645</v>
      </c>
      <c r="D5121" s="16">
        <v>41645</v>
      </c>
    </row>
    <row r="5122" spans="1:4">
      <c r="A5122" s="22">
        <f t="shared" ref="A5122:A5185" si="80">D5122</f>
        <v>41646</v>
      </c>
      <c r="D5122" s="16">
        <v>41646</v>
      </c>
    </row>
    <row r="5123" spans="1:4">
      <c r="A5123" s="22">
        <f t="shared" si="80"/>
        <v>41647</v>
      </c>
      <c r="D5123" s="16">
        <v>41647</v>
      </c>
    </row>
    <row r="5124" spans="1:4">
      <c r="A5124" s="22">
        <f t="shared" si="80"/>
        <v>41648</v>
      </c>
      <c r="D5124" s="16">
        <v>41648</v>
      </c>
    </row>
    <row r="5125" spans="1:4">
      <c r="A5125" s="22">
        <f t="shared" si="80"/>
        <v>41649</v>
      </c>
      <c r="D5125" s="16">
        <v>41649</v>
      </c>
    </row>
    <row r="5126" spans="1:4">
      <c r="A5126" s="22">
        <f t="shared" si="80"/>
        <v>41650</v>
      </c>
      <c r="D5126" s="16">
        <v>41650</v>
      </c>
    </row>
    <row r="5127" spans="1:4">
      <c r="A5127" s="22">
        <f t="shared" si="80"/>
        <v>41651</v>
      </c>
      <c r="D5127" s="16">
        <v>41651</v>
      </c>
    </row>
    <row r="5128" spans="1:4">
      <c r="A5128" s="22">
        <f t="shared" si="80"/>
        <v>41652</v>
      </c>
      <c r="D5128" s="16">
        <v>41652</v>
      </c>
    </row>
    <row r="5129" spans="1:4">
      <c r="A5129" s="22">
        <f t="shared" si="80"/>
        <v>41653</v>
      </c>
      <c r="D5129" s="16">
        <v>41653</v>
      </c>
    </row>
    <row r="5130" spans="1:4">
      <c r="A5130" s="22">
        <f t="shared" si="80"/>
        <v>41654</v>
      </c>
      <c r="D5130" s="16">
        <v>41654</v>
      </c>
    </row>
    <row r="5131" spans="1:4">
      <c r="A5131" s="22">
        <f t="shared" si="80"/>
        <v>41655</v>
      </c>
      <c r="D5131" s="16">
        <v>41655</v>
      </c>
    </row>
    <row r="5132" spans="1:4">
      <c r="A5132" s="22">
        <f t="shared" si="80"/>
        <v>41656</v>
      </c>
      <c r="D5132" s="16">
        <v>41656</v>
      </c>
    </row>
    <row r="5133" spans="1:4">
      <c r="A5133" s="22">
        <f t="shared" si="80"/>
        <v>41657</v>
      </c>
      <c r="D5133" s="16">
        <v>41657</v>
      </c>
    </row>
    <row r="5134" spans="1:4">
      <c r="A5134" s="22">
        <f t="shared" si="80"/>
        <v>41658</v>
      </c>
      <c r="D5134" s="16">
        <v>41658</v>
      </c>
    </row>
    <row r="5135" spans="1:4">
      <c r="A5135" s="22">
        <f t="shared" si="80"/>
        <v>41659</v>
      </c>
      <c r="D5135" s="16">
        <v>41659</v>
      </c>
    </row>
    <row r="5136" spans="1:4">
      <c r="A5136" s="22">
        <f t="shared" si="80"/>
        <v>41660</v>
      </c>
      <c r="D5136" s="16">
        <v>41660</v>
      </c>
    </row>
    <row r="5137" spans="1:4">
      <c r="A5137" s="22">
        <f t="shared" si="80"/>
        <v>41661</v>
      </c>
      <c r="D5137" s="16">
        <v>41661</v>
      </c>
    </row>
    <row r="5138" spans="1:4">
      <c r="A5138" s="22">
        <f t="shared" si="80"/>
        <v>41662</v>
      </c>
      <c r="D5138" s="16">
        <v>41662</v>
      </c>
    </row>
    <row r="5139" spans="1:4">
      <c r="A5139" s="22">
        <f t="shared" si="80"/>
        <v>41663</v>
      </c>
      <c r="D5139" s="16">
        <v>41663</v>
      </c>
    </row>
    <row r="5140" spans="1:4">
      <c r="A5140" s="22">
        <f t="shared" si="80"/>
        <v>41664</v>
      </c>
      <c r="D5140" s="16">
        <v>41664</v>
      </c>
    </row>
    <row r="5141" spans="1:4">
      <c r="A5141" s="22">
        <f t="shared" si="80"/>
        <v>41665</v>
      </c>
      <c r="D5141" s="16">
        <v>41665</v>
      </c>
    </row>
    <row r="5142" spans="1:4">
      <c r="A5142" s="22">
        <f t="shared" si="80"/>
        <v>41666</v>
      </c>
      <c r="D5142" s="16">
        <v>41666</v>
      </c>
    </row>
    <row r="5143" spans="1:4">
      <c r="A5143" s="22">
        <f t="shared" si="80"/>
        <v>41667</v>
      </c>
      <c r="D5143" s="16">
        <v>41667</v>
      </c>
    </row>
    <row r="5144" spans="1:4">
      <c r="A5144" s="22">
        <f t="shared" si="80"/>
        <v>41668</v>
      </c>
      <c r="D5144" s="16">
        <v>41668</v>
      </c>
    </row>
    <row r="5145" spans="1:4">
      <c r="A5145" s="22">
        <f t="shared" si="80"/>
        <v>41669</v>
      </c>
      <c r="D5145" s="16">
        <v>41669</v>
      </c>
    </row>
    <row r="5146" spans="1:4">
      <c r="A5146" s="22">
        <f t="shared" si="80"/>
        <v>41670</v>
      </c>
      <c r="D5146" s="16">
        <v>41670</v>
      </c>
    </row>
    <row r="5147" spans="1:4">
      <c r="A5147" s="22">
        <f t="shared" si="80"/>
        <v>41671</v>
      </c>
      <c r="D5147" s="16">
        <v>41671</v>
      </c>
    </row>
    <row r="5148" spans="1:4">
      <c r="A5148" s="22">
        <f t="shared" si="80"/>
        <v>41672</v>
      </c>
      <c r="D5148" s="16">
        <v>41672</v>
      </c>
    </row>
    <row r="5149" spans="1:4">
      <c r="A5149" s="22">
        <f t="shared" si="80"/>
        <v>41673</v>
      </c>
      <c r="D5149" s="16">
        <v>41673</v>
      </c>
    </row>
    <row r="5150" spans="1:4">
      <c r="A5150" s="22">
        <f t="shared" si="80"/>
        <v>41674</v>
      </c>
      <c r="D5150" s="16">
        <v>41674</v>
      </c>
    </row>
    <row r="5151" spans="1:4">
      <c r="A5151" s="22">
        <f t="shared" si="80"/>
        <v>41675</v>
      </c>
      <c r="D5151" s="16">
        <v>41675</v>
      </c>
    </row>
    <row r="5152" spans="1:4">
      <c r="A5152" s="22">
        <f t="shared" si="80"/>
        <v>41676</v>
      </c>
      <c r="D5152" s="16">
        <v>41676</v>
      </c>
    </row>
    <row r="5153" spans="1:4">
      <c r="A5153" s="22">
        <f t="shared" si="80"/>
        <v>41677</v>
      </c>
      <c r="D5153" s="16">
        <v>41677</v>
      </c>
    </row>
    <row r="5154" spans="1:4">
      <c r="A5154" s="22">
        <f t="shared" si="80"/>
        <v>41678</v>
      </c>
      <c r="D5154" s="16">
        <v>41678</v>
      </c>
    </row>
    <row r="5155" spans="1:4">
      <c r="A5155" s="22">
        <f t="shared" si="80"/>
        <v>41679</v>
      </c>
      <c r="D5155" s="16">
        <v>41679</v>
      </c>
    </row>
    <row r="5156" spans="1:4">
      <c r="A5156" s="22">
        <f t="shared" si="80"/>
        <v>41680</v>
      </c>
      <c r="D5156" s="16">
        <v>41680</v>
      </c>
    </row>
    <row r="5157" spans="1:4">
      <c r="A5157" s="22">
        <f t="shared" si="80"/>
        <v>41681</v>
      </c>
      <c r="D5157" s="16">
        <v>41681</v>
      </c>
    </row>
    <row r="5158" spans="1:4">
      <c r="A5158" s="22">
        <f t="shared" si="80"/>
        <v>41682</v>
      </c>
      <c r="D5158" s="16">
        <v>41682</v>
      </c>
    </row>
    <row r="5159" spans="1:4">
      <c r="A5159" s="22">
        <f t="shared" si="80"/>
        <v>41683</v>
      </c>
      <c r="D5159" s="16">
        <v>41683</v>
      </c>
    </row>
    <row r="5160" spans="1:4">
      <c r="A5160" s="22">
        <f t="shared" si="80"/>
        <v>41684</v>
      </c>
      <c r="D5160" s="16">
        <v>41684</v>
      </c>
    </row>
    <row r="5161" spans="1:4">
      <c r="A5161" s="22">
        <f t="shared" si="80"/>
        <v>41685</v>
      </c>
      <c r="D5161" s="16">
        <v>41685</v>
      </c>
    </row>
    <row r="5162" spans="1:4">
      <c r="A5162" s="22">
        <f t="shared" si="80"/>
        <v>41686</v>
      </c>
      <c r="D5162" s="16">
        <v>41686</v>
      </c>
    </row>
    <row r="5163" spans="1:4">
      <c r="A5163" s="22">
        <f t="shared" si="80"/>
        <v>41687</v>
      </c>
      <c r="D5163" s="16">
        <v>41687</v>
      </c>
    </row>
    <row r="5164" spans="1:4">
      <c r="A5164" s="22">
        <f t="shared" si="80"/>
        <v>41688</v>
      </c>
      <c r="D5164" s="16">
        <v>41688</v>
      </c>
    </row>
    <row r="5165" spans="1:4">
      <c r="A5165" s="22">
        <f t="shared" si="80"/>
        <v>41689</v>
      </c>
      <c r="D5165" s="16">
        <v>41689</v>
      </c>
    </row>
    <row r="5166" spans="1:4">
      <c r="A5166" s="22">
        <f t="shared" si="80"/>
        <v>41690</v>
      </c>
      <c r="D5166" s="16">
        <v>41690</v>
      </c>
    </row>
    <row r="5167" spans="1:4">
      <c r="A5167" s="22">
        <f t="shared" si="80"/>
        <v>41691</v>
      </c>
      <c r="D5167" s="16">
        <v>41691</v>
      </c>
    </row>
    <row r="5168" spans="1:4">
      <c r="A5168" s="22">
        <f t="shared" si="80"/>
        <v>41692</v>
      </c>
      <c r="D5168" s="16">
        <v>41692</v>
      </c>
    </row>
    <row r="5169" spans="1:4">
      <c r="A5169" s="22">
        <f t="shared" si="80"/>
        <v>41693</v>
      </c>
      <c r="D5169" s="16">
        <v>41693</v>
      </c>
    </row>
    <row r="5170" spans="1:4">
      <c r="A5170" s="22">
        <f t="shared" si="80"/>
        <v>41694</v>
      </c>
      <c r="D5170" s="16">
        <v>41694</v>
      </c>
    </row>
    <row r="5171" spans="1:4">
      <c r="A5171" s="22">
        <f t="shared" si="80"/>
        <v>41695</v>
      </c>
      <c r="D5171" s="16">
        <v>41695</v>
      </c>
    </row>
    <row r="5172" spans="1:4">
      <c r="A5172" s="22">
        <f t="shared" si="80"/>
        <v>41696</v>
      </c>
      <c r="D5172" s="16">
        <v>41696</v>
      </c>
    </row>
    <row r="5173" spans="1:4">
      <c r="A5173" s="22">
        <f t="shared" si="80"/>
        <v>41697</v>
      </c>
      <c r="D5173" s="16">
        <v>41697</v>
      </c>
    </row>
    <row r="5174" spans="1:4">
      <c r="A5174" s="22">
        <f t="shared" si="80"/>
        <v>41698</v>
      </c>
      <c r="D5174" s="16">
        <v>41698</v>
      </c>
    </row>
    <row r="5175" spans="1:4">
      <c r="A5175" s="22">
        <f t="shared" si="80"/>
        <v>41699</v>
      </c>
      <c r="D5175" s="16">
        <v>41699</v>
      </c>
    </row>
    <row r="5176" spans="1:4">
      <c r="A5176" s="22">
        <f t="shared" si="80"/>
        <v>41700</v>
      </c>
      <c r="D5176" s="16">
        <v>41700</v>
      </c>
    </row>
    <row r="5177" spans="1:4">
      <c r="A5177" s="22">
        <f t="shared" si="80"/>
        <v>41701</v>
      </c>
      <c r="D5177" s="16">
        <v>41701</v>
      </c>
    </row>
    <row r="5178" spans="1:4">
      <c r="A5178" s="22">
        <f t="shared" si="80"/>
        <v>41702</v>
      </c>
      <c r="D5178" s="16">
        <v>41702</v>
      </c>
    </row>
    <row r="5179" spans="1:4">
      <c r="A5179" s="22">
        <f t="shared" si="80"/>
        <v>41703</v>
      </c>
      <c r="D5179" s="16">
        <v>41703</v>
      </c>
    </row>
    <row r="5180" spans="1:4">
      <c r="A5180" s="22">
        <f t="shared" si="80"/>
        <v>41704</v>
      </c>
      <c r="D5180" s="16">
        <v>41704</v>
      </c>
    </row>
    <row r="5181" spans="1:4">
      <c r="A5181" s="22">
        <f t="shared" si="80"/>
        <v>41705</v>
      </c>
      <c r="D5181" s="16">
        <v>41705</v>
      </c>
    </row>
    <row r="5182" spans="1:4">
      <c r="A5182" s="22">
        <f t="shared" si="80"/>
        <v>41706</v>
      </c>
      <c r="D5182" s="16">
        <v>41706</v>
      </c>
    </row>
    <row r="5183" spans="1:4">
      <c r="A5183" s="22">
        <f t="shared" si="80"/>
        <v>41707</v>
      </c>
      <c r="D5183" s="16">
        <v>41707</v>
      </c>
    </row>
    <row r="5184" spans="1:4">
      <c r="A5184" s="22">
        <f t="shared" si="80"/>
        <v>41708</v>
      </c>
      <c r="D5184" s="16">
        <v>41708</v>
      </c>
    </row>
    <row r="5185" spans="1:4">
      <c r="A5185" s="22">
        <f t="shared" si="80"/>
        <v>41709</v>
      </c>
      <c r="D5185" s="16">
        <v>41709</v>
      </c>
    </row>
    <row r="5186" spans="1:4">
      <c r="A5186" s="22">
        <f t="shared" ref="A5186:A5249" si="81">D5186</f>
        <v>41710</v>
      </c>
      <c r="D5186" s="16">
        <v>41710</v>
      </c>
    </row>
    <row r="5187" spans="1:4">
      <c r="A5187" s="22">
        <f t="shared" si="81"/>
        <v>41711</v>
      </c>
      <c r="D5187" s="16">
        <v>41711</v>
      </c>
    </row>
    <row r="5188" spans="1:4">
      <c r="A5188" s="22">
        <f t="shared" si="81"/>
        <v>41712</v>
      </c>
      <c r="D5188" s="16">
        <v>41712</v>
      </c>
    </row>
    <row r="5189" spans="1:4">
      <c r="A5189" s="22">
        <f t="shared" si="81"/>
        <v>41713</v>
      </c>
      <c r="D5189" s="16">
        <v>41713</v>
      </c>
    </row>
    <row r="5190" spans="1:4">
      <c r="A5190" s="22">
        <f t="shared" si="81"/>
        <v>41714</v>
      </c>
      <c r="D5190" s="16">
        <v>41714</v>
      </c>
    </row>
    <row r="5191" spans="1:4">
      <c r="A5191" s="22">
        <f t="shared" si="81"/>
        <v>41715</v>
      </c>
      <c r="D5191" s="16">
        <v>41715</v>
      </c>
    </row>
    <row r="5192" spans="1:4">
      <c r="A5192" s="22">
        <f t="shared" si="81"/>
        <v>41716</v>
      </c>
      <c r="D5192" s="16">
        <v>41716</v>
      </c>
    </row>
    <row r="5193" spans="1:4">
      <c r="A5193" s="22">
        <f t="shared" si="81"/>
        <v>41717</v>
      </c>
      <c r="D5193" s="16">
        <v>41717</v>
      </c>
    </row>
    <row r="5194" spans="1:4">
      <c r="A5194" s="22">
        <f t="shared" si="81"/>
        <v>41718</v>
      </c>
      <c r="D5194" s="16">
        <v>41718</v>
      </c>
    </row>
    <row r="5195" spans="1:4">
      <c r="A5195" s="22">
        <f t="shared" si="81"/>
        <v>41719</v>
      </c>
      <c r="D5195" s="16">
        <v>41719</v>
      </c>
    </row>
    <row r="5196" spans="1:4">
      <c r="A5196" s="22">
        <f t="shared" si="81"/>
        <v>41720</v>
      </c>
      <c r="D5196" s="16">
        <v>41720</v>
      </c>
    </row>
    <row r="5197" spans="1:4">
      <c r="A5197" s="22">
        <f t="shared" si="81"/>
        <v>41721</v>
      </c>
      <c r="D5197" s="16">
        <v>41721</v>
      </c>
    </row>
    <row r="5198" spans="1:4">
      <c r="A5198" s="22">
        <f t="shared" si="81"/>
        <v>41722</v>
      </c>
      <c r="D5198" s="16">
        <v>41722</v>
      </c>
    </row>
    <row r="5199" spans="1:4">
      <c r="A5199" s="22">
        <f t="shared" si="81"/>
        <v>41723</v>
      </c>
      <c r="D5199" s="16">
        <v>41723</v>
      </c>
    </row>
    <row r="5200" spans="1:4">
      <c r="A5200" s="22">
        <f t="shared" si="81"/>
        <v>41724</v>
      </c>
      <c r="D5200" s="16">
        <v>41724</v>
      </c>
    </row>
    <row r="5201" spans="1:4">
      <c r="A5201" s="22">
        <f t="shared" si="81"/>
        <v>41725</v>
      </c>
      <c r="D5201" s="16">
        <v>41725</v>
      </c>
    </row>
    <row r="5202" spans="1:4">
      <c r="A5202" s="22">
        <f t="shared" si="81"/>
        <v>41726</v>
      </c>
      <c r="D5202" s="16">
        <v>41726</v>
      </c>
    </row>
    <row r="5203" spans="1:4">
      <c r="A5203" s="22">
        <f t="shared" si="81"/>
        <v>41727</v>
      </c>
      <c r="D5203" s="16">
        <v>41727</v>
      </c>
    </row>
    <row r="5204" spans="1:4">
      <c r="A5204" s="22">
        <f t="shared" si="81"/>
        <v>41728</v>
      </c>
      <c r="D5204" s="16">
        <v>41728</v>
      </c>
    </row>
    <row r="5205" spans="1:4">
      <c r="A5205" s="22">
        <f t="shared" si="81"/>
        <v>41729</v>
      </c>
      <c r="D5205" s="16">
        <v>41729</v>
      </c>
    </row>
    <row r="5206" spans="1:4">
      <c r="A5206" s="22">
        <f t="shared" si="81"/>
        <v>41730</v>
      </c>
      <c r="D5206" s="16">
        <v>41730</v>
      </c>
    </row>
    <row r="5207" spans="1:4">
      <c r="A5207" s="22">
        <f t="shared" si="81"/>
        <v>41731</v>
      </c>
      <c r="D5207" s="16">
        <v>41731</v>
      </c>
    </row>
    <row r="5208" spans="1:4">
      <c r="A5208" s="22">
        <f t="shared" si="81"/>
        <v>41732</v>
      </c>
      <c r="D5208" s="16">
        <v>41732</v>
      </c>
    </row>
    <row r="5209" spans="1:4">
      <c r="A5209" s="22">
        <f t="shared" si="81"/>
        <v>41733</v>
      </c>
      <c r="D5209" s="16">
        <v>41733</v>
      </c>
    </row>
    <row r="5210" spans="1:4">
      <c r="A5210" s="22">
        <f t="shared" si="81"/>
        <v>41734</v>
      </c>
      <c r="D5210" s="16">
        <v>41734</v>
      </c>
    </row>
    <row r="5211" spans="1:4">
      <c r="A5211" s="22">
        <f t="shared" si="81"/>
        <v>41735</v>
      </c>
      <c r="D5211" s="16">
        <v>41735</v>
      </c>
    </row>
    <row r="5212" spans="1:4">
      <c r="A5212" s="22">
        <f t="shared" si="81"/>
        <v>41736</v>
      </c>
      <c r="D5212" s="16">
        <v>41736</v>
      </c>
    </row>
    <row r="5213" spans="1:4">
      <c r="A5213" s="22">
        <f t="shared" si="81"/>
        <v>41737</v>
      </c>
      <c r="D5213" s="16">
        <v>41737</v>
      </c>
    </row>
    <row r="5214" spans="1:4">
      <c r="A5214" s="22">
        <f t="shared" si="81"/>
        <v>41738</v>
      </c>
      <c r="D5214" s="16">
        <v>41738</v>
      </c>
    </row>
    <row r="5215" spans="1:4">
      <c r="A5215" s="22">
        <f t="shared" si="81"/>
        <v>41739</v>
      </c>
      <c r="D5215" s="16">
        <v>41739</v>
      </c>
    </row>
    <row r="5216" spans="1:4">
      <c r="A5216" s="22">
        <f t="shared" si="81"/>
        <v>41740</v>
      </c>
      <c r="D5216" s="16">
        <v>41740</v>
      </c>
    </row>
    <row r="5217" spans="1:4">
      <c r="A5217" s="22">
        <f t="shared" si="81"/>
        <v>41741</v>
      </c>
      <c r="D5217" s="16">
        <v>41741</v>
      </c>
    </row>
    <row r="5218" spans="1:4">
      <c r="A5218" s="22">
        <f t="shared" si="81"/>
        <v>41742</v>
      </c>
      <c r="D5218" s="16">
        <v>41742</v>
      </c>
    </row>
    <row r="5219" spans="1:4">
      <c r="A5219" s="22">
        <f t="shared" si="81"/>
        <v>41743</v>
      </c>
      <c r="D5219" s="16">
        <v>41743</v>
      </c>
    </row>
    <row r="5220" spans="1:4">
      <c r="A5220" s="22">
        <f t="shared" si="81"/>
        <v>41744</v>
      </c>
      <c r="D5220" s="16">
        <v>41744</v>
      </c>
    </row>
    <row r="5221" spans="1:4">
      <c r="A5221" s="22">
        <f t="shared" si="81"/>
        <v>41745</v>
      </c>
      <c r="D5221" s="16">
        <v>41745</v>
      </c>
    </row>
    <row r="5222" spans="1:4">
      <c r="A5222" s="22">
        <f t="shared" si="81"/>
        <v>41746</v>
      </c>
      <c r="D5222" s="16">
        <v>41746</v>
      </c>
    </row>
    <row r="5223" spans="1:4">
      <c r="A5223" s="22">
        <f t="shared" si="81"/>
        <v>41747</v>
      </c>
      <c r="D5223" s="16">
        <v>41747</v>
      </c>
    </row>
    <row r="5224" spans="1:4">
      <c r="A5224" s="22">
        <f t="shared" si="81"/>
        <v>41748</v>
      </c>
      <c r="D5224" s="16">
        <v>41748</v>
      </c>
    </row>
    <row r="5225" spans="1:4">
      <c r="A5225" s="22">
        <f t="shared" si="81"/>
        <v>41749</v>
      </c>
      <c r="D5225" s="16">
        <v>41749</v>
      </c>
    </row>
    <row r="5226" spans="1:4">
      <c r="A5226" s="22">
        <f t="shared" si="81"/>
        <v>41750</v>
      </c>
      <c r="D5226" s="16">
        <v>41750</v>
      </c>
    </row>
    <row r="5227" spans="1:4">
      <c r="A5227" s="22">
        <f t="shared" si="81"/>
        <v>41751</v>
      </c>
      <c r="D5227" s="16">
        <v>41751</v>
      </c>
    </row>
    <row r="5228" spans="1:4">
      <c r="A5228" s="22">
        <f t="shared" si="81"/>
        <v>41752</v>
      </c>
      <c r="D5228" s="16">
        <v>41752</v>
      </c>
    </row>
    <row r="5229" spans="1:4">
      <c r="A5229" s="22">
        <f t="shared" si="81"/>
        <v>41753</v>
      </c>
      <c r="D5229" s="16">
        <v>41753</v>
      </c>
    </row>
    <row r="5230" spans="1:4">
      <c r="A5230" s="22">
        <f t="shared" si="81"/>
        <v>41754</v>
      </c>
      <c r="D5230" s="16">
        <v>41754</v>
      </c>
    </row>
    <row r="5231" spans="1:4">
      <c r="A5231" s="22">
        <f t="shared" si="81"/>
        <v>41755</v>
      </c>
      <c r="D5231" s="16">
        <v>41755</v>
      </c>
    </row>
    <row r="5232" spans="1:4">
      <c r="A5232" s="22">
        <f t="shared" si="81"/>
        <v>41756</v>
      </c>
      <c r="D5232" s="16">
        <v>41756</v>
      </c>
    </row>
    <row r="5233" spans="1:4">
      <c r="A5233" s="22">
        <f t="shared" si="81"/>
        <v>41757</v>
      </c>
      <c r="D5233" s="16">
        <v>41757</v>
      </c>
    </row>
    <row r="5234" spans="1:4">
      <c r="A5234" s="22">
        <f t="shared" si="81"/>
        <v>41758</v>
      </c>
      <c r="D5234" s="16">
        <v>41758</v>
      </c>
    </row>
    <row r="5235" spans="1:4">
      <c r="A5235" s="22">
        <f t="shared" si="81"/>
        <v>41759</v>
      </c>
      <c r="D5235" s="16">
        <v>41759</v>
      </c>
    </row>
    <row r="5236" spans="1:4">
      <c r="A5236" s="22">
        <f t="shared" si="81"/>
        <v>41760</v>
      </c>
      <c r="D5236" s="16">
        <v>41760</v>
      </c>
    </row>
    <row r="5237" spans="1:4">
      <c r="A5237" s="22">
        <f t="shared" si="81"/>
        <v>41761</v>
      </c>
      <c r="D5237" s="16">
        <v>41761</v>
      </c>
    </row>
    <row r="5238" spans="1:4">
      <c r="A5238" s="22">
        <f t="shared" si="81"/>
        <v>41762</v>
      </c>
      <c r="D5238" s="16">
        <v>41762</v>
      </c>
    </row>
    <row r="5239" spans="1:4">
      <c r="A5239" s="22">
        <f t="shared" si="81"/>
        <v>41763</v>
      </c>
      <c r="D5239" s="16">
        <v>41763</v>
      </c>
    </row>
    <row r="5240" spans="1:4">
      <c r="A5240" s="22">
        <f t="shared" si="81"/>
        <v>41764</v>
      </c>
      <c r="D5240" s="16">
        <v>41764</v>
      </c>
    </row>
    <row r="5241" spans="1:4">
      <c r="A5241" s="22">
        <f t="shared" si="81"/>
        <v>41765</v>
      </c>
      <c r="D5241" s="16">
        <v>41765</v>
      </c>
    </row>
    <row r="5242" spans="1:4">
      <c r="A5242" s="22">
        <f t="shared" si="81"/>
        <v>41766</v>
      </c>
      <c r="D5242" s="16">
        <v>41766</v>
      </c>
    </row>
    <row r="5243" spans="1:4">
      <c r="A5243" s="22">
        <f t="shared" si="81"/>
        <v>41767</v>
      </c>
      <c r="D5243" s="16">
        <v>41767</v>
      </c>
    </row>
    <row r="5244" spans="1:4">
      <c r="A5244" s="22">
        <f t="shared" si="81"/>
        <v>41768</v>
      </c>
      <c r="D5244" s="16">
        <v>41768</v>
      </c>
    </row>
    <row r="5245" spans="1:4">
      <c r="A5245" s="22">
        <f t="shared" si="81"/>
        <v>41769</v>
      </c>
      <c r="D5245" s="16">
        <v>41769</v>
      </c>
    </row>
    <row r="5246" spans="1:4">
      <c r="A5246" s="22">
        <f t="shared" si="81"/>
        <v>41770</v>
      </c>
      <c r="D5246" s="16">
        <v>41770</v>
      </c>
    </row>
    <row r="5247" spans="1:4">
      <c r="A5247" s="22">
        <f t="shared" si="81"/>
        <v>41771</v>
      </c>
      <c r="D5247" s="16">
        <v>41771</v>
      </c>
    </row>
    <row r="5248" spans="1:4">
      <c r="A5248" s="22">
        <f t="shared" si="81"/>
        <v>41772</v>
      </c>
      <c r="D5248" s="16">
        <v>41772</v>
      </c>
    </row>
    <row r="5249" spans="1:4">
      <c r="A5249" s="22">
        <f t="shared" si="81"/>
        <v>41773</v>
      </c>
      <c r="D5249" s="16">
        <v>41773</v>
      </c>
    </row>
    <row r="5250" spans="1:4">
      <c r="A5250" s="22">
        <f t="shared" ref="A5250:A5313" si="82">D5250</f>
        <v>41774</v>
      </c>
      <c r="D5250" s="16">
        <v>41774</v>
      </c>
    </row>
    <row r="5251" spans="1:4">
      <c r="A5251" s="22">
        <f t="shared" si="82"/>
        <v>41775</v>
      </c>
      <c r="D5251" s="16">
        <v>41775</v>
      </c>
    </row>
    <row r="5252" spans="1:4">
      <c r="A5252" s="22">
        <f t="shared" si="82"/>
        <v>41776</v>
      </c>
      <c r="D5252" s="16">
        <v>41776</v>
      </c>
    </row>
    <row r="5253" spans="1:4">
      <c r="A5253" s="22">
        <f t="shared" si="82"/>
        <v>41777</v>
      </c>
      <c r="D5253" s="16">
        <v>41777</v>
      </c>
    </row>
    <row r="5254" spans="1:4">
      <c r="A5254" s="22">
        <f t="shared" si="82"/>
        <v>41778</v>
      </c>
      <c r="D5254" s="16">
        <v>41778</v>
      </c>
    </row>
    <row r="5255" spans="1:4">
      <c r="A5255" s="22">
        <f t="shared" si="82"/>
        <v>41779</v>
      </c>
      <c r="D5255" s="16">
        <v>41779</v>
      </c>
    </row>
    <row r="5256" spans="1:4">
      <c r="A5256" s="22">
        <f t="shared" si="82"/>
        <v>41780</v>
      </c>
      <c r="D5256" s="16">
        <v>41780</v>
      </c>
    </row>
    <row r="5257" spans="1:4">
      <c r="A5257" s="22">
        <f t="shared" si="82"/>
        <v>41781</v>
      </c>
      <c r="D5257" s="16">
        <v>41781</v>
      </c>
    </row>
    <row r="5258" spans="1:4">
      <c r="A5258" s="22">
        <f t="shared" si="82"/>
        <v>41782</v>
      </c>
      <c r="D5258" s="16">
        <v>41782</v>
      </c>
    </row>
    <row r="5259" spans="1:4">
      <c r="A5259" s="22">
        <f t="shared" si="82"/>
        <v>41783</v>
      </c>
      <c r="D5259" s="16">
        <v>41783</v>
      </c>
    </row>
    <row r="5260" spans="1:4">
      <c r="A5260" s="22">
        <f t="shared" si="82"/>
        <v>41784</v>
      </c>
      <c r="D5260" s="16">
        <v>41784</v>
      </c>
    </row>
    <row r="5261" spans="1:4">
      <c r="A5261" s="22">
        <f t="shared" si="82"/>
        <v>41785</v>
      </c>
      <c r="D5261" s="16">
        <v>41785</v>
      </c>
    </row>
    <row r="5262" spans="1:4">
      <c r="A5262" s="22">
        <f t="shared" si="82"/>
        <v>41786</v>
      </c>
      <c r="D5262" s="16">
        <v>41786</v>
      </c>
    </row>
    <row r="5263" spans="1:4">
      <c r="A5263" s="22">
        <f t="shared" si="82"/>
        <v>41787</v>
      </c>
      <c r="D5263" s="16">
        <v>41787</v>
      </c>
    </row>
    <row r="5264" spans="1:4">
      <c r="A5264" s="22">
        <f t="shared" si="82"/>
        <v>41788</v>
      </c>
      <c r="D5264" s="16">
        <v>41788</v>
      </c>
    </row>
    <row r="5265" spans="1:4">
      <c r="A5265" s="22">
        <f t="shared" si="82"/>
        <v>41789</v>
      </c>
      <c r="D5265" s="16">
        <v>41789</v>
      </c>
    </row>
    <row r="5266" spans="1:4">
      <c r="A5266" s="22">
        <f t="shared" si="82"/>
        <v>41790</v>
      </c>
      <c r="D5266" s="16">
        <v>41790</v>
      </c>
    </row>
    <row r="5267" spans="1:4">
      <c r="A5267" s="22">
        <f t="shared" si="82"/>
        <v>41791</v>
      </c>
      <c r="D5267" s="16">
        <v>41791</v>
      </c>
    </row>
    <row r="5268" spans="1:4">
      <c r="A5268" s="22">
        <f t="shared" si="82"/>
        <v>41792</v>
      </c>
      <c r="D5268" s="16">
        <v>41792</v>
      </c>
    </row>
    <row r="5269" spans="1:4">
      <c r="A5269" s="22">
        <f t="shared" si="82"/>
        <v>41793</v>
      </c>
      <c r="D5269" s="16">
        <v>41793</v>
      </c>
    </row>
    <row r="5270" spans="1:4">
      <c r="A5270" s="22">
        <f t="shared" si="82"/>
        <v>41794</v>
      </c>
      <c r="D5270" s="16">
        <v>41794</v>
      </c>
    </row>
    <row r="5271" spans="1:4">
      <c r="A5271" s="22">
        <f t="shared" si="82"/>
        <v>41795</v>
      </c>
      <c r="D5271" s="16">
        <v>41795</v>
      </c>
    </row>
    <row r="5272" spans="1:4">
      <c r="A5272" s="22">
        <f t="shared" si="82"/>
        <v>41796</v>
      </c>
      <c r="D5272" s="16">
        <v>41796</v>
      </c>
    </row>
    <row r="5273" spans="1:4">
      <c r="A5273" s="22">
        <f t="shared" si="82"/>
        <v>41797</v>
      </c>
      <c r="D5273" s="16">
        <v>41797</v>
      </c>
    </row>
    <row r="5274" spans="1:4">
      <c r="A5274" s="22">
        <f t="shared" si="82"/>
        <v>41798</v>
      </c>
      <c r="D5274" s="16">
        <v>41798</v>
      </c>
    </row>
    <row r="5275" spans="1:4">
      <c r="A5275" s="22">
        <f t="shared" si="82"/>
        <v>41799</v>
      </c>
      <c r="D5275" s="16">
        <v>41799</v>
      </c>
    </row>
    <row r="5276" spans="1:4">
      <c r="A5276" s="22">
        <f t="shared" si="82"/>
        <v>41800</v>
      </c>
      <c r="D5276" s="16">
        <v>41800</v>
      </c>
    </row>
    <row r="5277" spans="1:4">
      <c r="A5277" s="22">
        <f t="shared" si="82"/>
        <v>41801</v>
      </c>
      <c r="D5277" s="16">
        <v>41801</v>
      </c>
    </row>
    <row r="5278" spans="1:4">
      <c r="A5278" s="22">
        <f t="shared" si="82"/>
        <v>41802</v>
      </c>
      <c r="D5278" s="16">
        <v>41802</v>
      </c>
    </row>
    <row r="5279" spans="1:4">
      <c r="A5279" s="22">
        <f t="shared" si="82"/>
        <v>41803</v>
      </c>
      <c r="D5279" s="16">
        <v>41803</v>
      </c>
    </row>
    <row r="5280" spans="1:4">
      <c r="A5280" s="22">
        <f t="shared" si="82"/>
        <v>41804</v>
      </c>
      <c r="D5280" s="16">
        <v>41804</v>
      </c>
    </row>
    <row r="5281" spans="1:4">
      <c r="A5281" s="22">
        <f t="shared" si="82"/>
        <v>41805</v>
      </c>
      <c r="D5281" s="16">
        <v>41805</v>
      </c>
    </row>
    <row r="5282" spans="1:4">
      <c r="A5282" s="22">
        <f t="shared" si="82"/>
        <v>41806</v>
      </c>
      <c r="D5282" s="16">
        <v>41806</v>
      </c>
    </row>
    <row r="5283" spans="1:4">
      <c r="A5283" s="22">
        <f t="shared" si="82"/>
        <v>41807</v>
      </c>
      <c r="D5283" s="16">
        <v>41807</v>
      </c>
    </row>
    <row r="5284" spans="1:4">
      <c r="A5284" s="22">
        <f t="shared" si="82"/>
        <v>41808</v>
      </c>
      <c r="D5284" s="16">
        <v>41808</v>
      </c>
    </row>
    <row r="5285" spans="1:4">
      <c r="A5285" s="22">
        <f t="shared" si="82"/>
        <v>41809</v>
      </c>
      <c r="D5285" s="16">
        <v>41809</v>
      </c>
    </row>
    <row r="5286" spans="1:4">
      <c r="A5286" s="22">
        <f t="shared" si="82"/>
        <v>41810</v>
      </c>
      <c r="D5286" s="16">
        <v>41810</v>
      </c>
    </row>
    <row r="5287" spans="1:4">
      <c r="A5287" s="22">
        <f t="shared" si="82"/>
        <v>41811</v>
      </c>
      <c r="D5287" s="16">
        <v>41811</v>
      </c>
    </row>
    <row r="5288" spans="1:4">
      <c r="A5288" s="22">
        <f t="shared" si="82"/>
        <v>41812</v>
      </c>
      <c r="D5288" s="16">
        <v>41812</v>
      </c>
    </row>
    <row r="5289" spans="1:4">
      <c r="A5289" s="22">
        <f t="shared" si="82"/>
        <v>41813</v>
      </c>
      <c r="D5289" s="16">
        <v>41813</v>
      </c>
    </row>
    <row r="5290" spans="1:4">
      <c r="A5290" s="22">
        <f t="shared" si="82"/>
        <v>41814</v>
      </c>
      <c r="D5290" s="16">
        <v>41814</v>
      </c>
    </row>
    <row r="5291" spans="1:4">
      <c r="A5291" s="22">
        <f t="shared" si="82"/>
        <v>41815</v>
      </c>
      <c r="D5291" s="16">
        <v>41815</v>
      </c>
    </row>
    <row r="5292" spans="1:4">
      <c r="A5292" s="22">
        <f t="shared" si="82"/>
        <v>41816</v>
      </c>
      <c r="D5292" s="16">
        <v>41816</v>
      </c>
    </row>
    <row r="5293" spans="1:4">
      <c r="A5293" s="22">
        <f t="shared" si="82"/>
        <v>41817</v>
      </c>
      <c r="D5293" s="16">
        <v>41817</v>
      </c>
    </row>
    <row r="5294" spans="1:4">
      <c r="A5294" s="22">
        <f t="shared" si="82"/>
        <v>41818</v>
      </c>
      <c r="D5294" s="16">
        <v>41818</v>
      </c>
    </row>
    <row r="5295" spans="1:4">
      <c r="A5295" s="22">
        <f t="shared" si="82"/>
        <v>41819</v>
      </c>
      <c r="D5295" s="16">
        <v>41819</v>
      </c>
    </row>
    <row r="5296" spans="1:4">
      <c r="A5296" s="22">
        <f t="shared" si="82"/>
        <v>41820</v>
      </c>
      <c r="D5296" s="16">
        <v>41820</v>
      </c>
    </row>
    <row r="5297" spans="1:4">
      <c r="A5297" s="22">
        <f t="shared" si="82"/>
        <v>41821</v>
      </c>
      <c r="D5297" s="16">
        <v>41821</v>
      </c>
    </row>
    <row r="5298" spans="1:4">
      <c r="A5298" s="22">
        <f t="shared" si="82"/>
        <v>41822</v>
      </c>
      <c r="D5298" s="16">
        <v>41822</v>
      </c>
    </row>
    <row r="5299" spans="1:4">
      <c r="A5299" s="22">
        <f t="shared" si="82"/>
        <v>41823</v>
      </c>
      <c r="D5299" s="16">
        <v>41823</v>
      </c>
    </row>
    <row r="5300" spans="1:4">
      <c r="A5300" s="22">
        <f t="shared" si="82"/>
        <v>41824</v>
      </c>
      <c r="D5300" s="16">
        <v>41824</v>
      </c>
    </row>
    <row r="5301" spans="1:4">
      <c r="A5301" s="22">
        <f t="shared" si="82"/>
        <v>41825</v>
      </c>
      <c r="D5301" s="16">
        <v>41825</v>
      </c>
    </row>
    <row r="5302" spans="1:4">
      <c r="A5302" s="22">
        <f t="shared" si="82"/>
        <v>41826</v>
      </c>
      <c r="D5302" s="16">
        <v>41826</v>
      </c>
    </row>
    <row r="5303" spans="1:4">
      <c r="A5303" s="22">
        <f t="shared" si="82"/>
        <v>41827</v>
      </c>
      <c r="D5303" s="16">
        <v>41827</v>
      </c>
    </row>
    <row r="5304" spans="1:4">
      <c r="A5304" s="22">
        <f t="shared" si="82"/>
        <v>41828</v>
      </c>
      <c r="D5304" s="16">
        <v>41828</v>
      </c>
    </row>
    <row r="5305" spans="1:4">
      <c r="A5305" s="22">
        <f t="shared" si="82"/>
        <v>41829</v>
      </c>
      <c r="D5305" s="16">
        <v>41829</v>
      </c>
    </row>
    <row r="5306" spans="1:4">
      <c r="A5306" s="22">
        <f t="shared" si="82"/>
        <v>41830</v>
      </c>
      <c r="D5306" s="16">
        <v>41830</v>
      </c>
    </row>
    <row r="5307" spans="1:4">
      <c r="A5307" s="22">
        <f t="shared" si="82"/>
        <v>41831</v>
      </c>
      <c r="D5307" s="16">
        <v>41831</v>
      </c>
    </row>
    <row r="5308" spans="1:4">
      <c r="A5308" s="22">
        <f t="shared" si="82"/>
        <v>41832</v>
      </c>
      <c r="D5308" s="16">
        <v>41832</v>
      </c>
    </row>
    <row r="5309" spans="1:4">
      <c r="A5309" s="22">
        <f t="shared" si="82"/>
        <v>41833</v>
      </c>
      <c r="D5309" s="16">
        <v>41833</v>
      </c>
    </row>
    <row r="5310" spans="1:4">
      <c r="A5310" s="22">
        <f t="shared" si="82"/>
        <v>41834</v>
      </c>
      <c r="D5310" s="16">
        <v>41834</v>
      </c>
    </row>
    <row r="5311" spans="1:4">
      <c r="A5311" s="22">
        <f t="shared" si="82"/>
        <v>41835</v>
      </c>
      <c r="D5311" s="16">
        <v>41835</v>
      </c>
    </row>
    <row r="5312" spans="1:4">
      <c r="A5312" s="22">
        <f t="shared" si="82"/>
        <v>41836</v>
      </c>
      <c r="D5312" s="16">
        <v>41836</v>
      </c>
    </row>
    <row r="5313" spans="1:4">
      <c r="A5313" s="22">
        <f t="shared" si="82"/>
        <v>41837</v>
      </c>
      <c r="D5313" s="16">
        <v>41837</v>
      </c>
    </row>
    <row r="5314" spans="1:4">
      <c r="A5314" s="22">
        <f t="shared" ref="A5314:A5377" si="83">D5314</f>
        <v>41838</v>
      </c>
      <c r="D5314" s="16">
        <v>41838</v>
      </c>
    </row>
    <row r="5315" spans="1:4">
      <c r="A5315" s="22">
        <f t="shared" si="83"/>
        <v>41839</v>
      </c>
      <c r="D5315" s="16">
        <v>41839</v>
      </c>
    </row>
    <row r="5316" spans="1:4">
      <c r="A5316" s="22">
        <f t="shared" si="83"/>
        <v>41840</v>
      </c>
      <c r="D5316" s="16">
        <v>41840</v>
      </c>
    </row>
    <row r="5317" spans="1:4">
      <c r="A5317" s="22">
        <f t="shared" si="83"/>
        <v>41841</v>
      </c>
      <c r="D5317" s="16">
        <v>41841</v>
      </c>
    </row>
    <row r="5318" spans="1:4">
      <c r="A5318" s="22">
        <f t="shared" si="83"/>
        <v>41842</v>
      </c>
      <c r="D5318" s="16">
        <v>41842</v>
      </c>
    </row>
    <row r="5319" spans="1:4">
      <c r="A5319" s="22">
        <f t="shared" si="83"/>
        <v>41843</v>
      </c>
      <c r="D5319" s="16">
        <v>41843</v>
      </c>
    </row>
    <row r="5320" spans="1:4">
      <c r="A5320" s="22">
        <f t="shared" si="83"/>
        <v>41844</v>
      </c>
      <c r="D5320" s="16">
        <v>41844</v>
      </c>
    </row>
    <row r="5321" spans="1:4">
      <c r="A5321" s="22">
        <f t="shared" si="83"/>
        <v>41845</v>
      </c>
      <c r="D5321" s="16">
        <v>41845</v>
      </c>
    </row>
    <row r="5322" spans="1:4">
      <c r="A5322" s="22">
        <f t="shared" si="83"/>
        <v>41846</v>
      </c>
      <c r="D5322" s="16">
        <v>41846</v>
      </c>
    </row>
    <row r="5323" spans="1:4">
      <c r="A5323" s="22">
        <f t="shared" si="83"/>
        <v>41847</v>
      </c>
      <c r="D5323" s="16">
        <v>41847</v>
      </c>
    </row>
    <row r="5324" spans="1:4">
      <c r="A5324" s="22">
        <f t="shared" si="83"/>
        <v>41848</v>
      </c>
      <c r="D5324" s="16">
        <v>41848</v>
      </c>
    </row>
    <row r="5325" spans="1:4">
      <c r="A5325" s="22">
        <f t="shared" si="83"/>
        <v>41849</v>
      </c>
      <c r="D5325" s="16">
        <v>41849</v>
      </c>
    </row>
    <row r="5326" spans="1:4">
      <c r="A5326" s="22">
        <f t="shared" si="83"/>
        <v>41850</v>
      </c>
      <c r="D5326" s="16">
        <v>41850</v>
      </c>
    </row>
    <row r="5327" spans="1:4">
      <c r="A5327" s="22">
        <f t="shared" si="83"/>
        <v>41851</v>
      </c>
      <c r="D5327" s="16">
        <v>41851</v>
      </c>
    </row>
    <row r="5328" spans="1:4">
      <c r="A5328" s="22">
        <f t="shared" si="83"/>
        <v>41852</v>
      </c>
      <c r="D5328" s="16">
        <v>41852</v>
      </c>
    </row>
    <row r="5329" spans="1:4">
      <c r="A5329" s="22">
        <f t="shared" si="83"/>
        <v>41853</v>
      </c>
      <c r="D5329" s="16">
        <v>41853</v>
      </c>
    </row>
    <row r="5330" spans="1:4">
      <c r="A5330" s="22">
        <f t="shared" si="83"/>
        <v>41854</v>
      </c>
      <c r="D5330" s="16">
        <v>41854</v>
      </c>
    </row>
    <row r="5331" spans="1:4">
      <c r="A5331" s="22">
        <f t="shared" si="83"/>
        <v>41855</v>
      </c>
      <c r="D5331" s="16">
        <v>41855</v>
      </c>
    </row>
    <row r="5332" spans="1:4">
      <c r="A5332" s="22">
        <f t="shared" si="83"/>
        <v>41856</v>
      </c>
      <c r="D5332" s="16">
        <v>41856</v>
      </c>
    </row>
    <row r="5333" spans="1:4">
      <c r="A5333" s="22">
        <f t="shared" si="83"/>
        <v>41857</v>
      </c>
      <c r="D5333" s="16">
        <v>41857</v>
      </c>
    </row>
    <row r="5334" spans="1:4">
      <c r="A5334" s="22">
        <f t="shared" si="83"/>
        <v>41858</v>
      </c>
      <c r="D5334" s="16">
        <v>41858</v>
      </c>
    </row>
    <row r="5335" spans="1:4">
      <c r="A5335" s="22">
        <f t="shared" si="83"/>
        <v>41859</v>
      </c>
      <c r="D5335" s="16">
        <v>41859</v>
      </c>
    </row>
    <row r="5336" spans="1:4">
      <c r="A5336" s="22">
        <f t="shared" si="83"/>
        <v>41860</v>
      </c>
      <c r="D5336" s="16">
        <v>41860</v>
      </c>
    </row>
    <row r="5337" spans="1:4">
      <c r="A5337" s="22">
        <f t="shared" si="83"/>
        <v>41861</v>
      </c>
      <c r="D5337" s="16">
        <v>41861</v>
      </c>
    </row>
    <row r="5338" spans="1:4">
      <c r="A5338" s="22">
        <f t="shared" si="83"/>
        <v>41862</v>
      </c>
      <c r="D5338" s="16">
        <v>41862</v>
      </c>
    </row>
    <row r="5339" spans="1:4">
      <c r="A5339" s="22">
        <f t="shared" si="83"/>
        <v>41863</v>
      </c>
      <c r="D5339" s="16">
        <v>41863</v>
      </c>
    </row>
    <row r="5340" spans="1:4">
      <c r="A5340" s="22">
        <f t="shared" si="83"/>
        <v>41864</v>
      </c>
      <c r="D5340" s="16">
        <v>41864</v>
      </c>
    </row>
    <row r="5341" spans="1:4">
      <c r="A5341" s="22">
        <f t="shared" si="83"/>
        <v>41865</v>
      </c>
      <c r="D5341" s="16">
        <v>41865</v>
      </c>
    </row>
    <row r="5342" spans="1:4">
      <c r="A5342" s="22">
        <f t="shared" si="83"/>
        <v>41866</v>
      </c>
      <c r="D5342" s="16">
        <v>41866</v>
      </c>
    </row>
    <row r="5343" spans="1:4">
      <c r="A5343" s="22">
        <f t="shared" si="83"/>
        <v>41867</v>
      </c>
      <c r="D5343" s="16">
        <v>41867</v>
      </c>
    </row>
    <row r="5344" spans="1:4">
      <c r="A5344" s="22">
        <f t="shared" si="83"/>
        <v>41868</v>
      </c>
      <c r="D5344" s="16">
        <v>41868</v>
      </c>
    </row>
    <row r="5345" spans="1:4">
      <c r="A5345" s="22">
        <f t="shared" si="83"/>
        <v>41869</v>
      </c>
      <c r="D5345" s="16">
        <v>41869</v>
      </c>
    </row>
    <row r="5346" spans="1:4">
      <c r="A5346" s="22">
        <f t="shared" si="83"/>
        <v>41870</v>
      </c>
      <c r="D5346" s="16">
        <v>41870</v>
      </c>
    </row>
    <row r="5347" spans="1:4">
      <c r="A5347" s="22">
        <f t="shared" si="83"/>
        <v>41871</v>
      </c>
      <c r="D5347" s="16">
        <v>41871</v>
      </c>
    </row>
    <row r="5348" spans="1:4">
      <c r="A5348" s="22">
        <f t="shared" si="83"/>
        <v>41872</v>
      </c>
      <c r="D5348" s="16">
        <v>41872</v>
      </c>
    </row>
    <row r="5349" spans="1:4">
      <c r="A5349" s="22">
        <f t="shared" si="83"/>
        <v>41873</v>
      </c>
      <c r="D5349" s="16">
        <v>41873</v>
      </c>
    </row>
    <row r="5350" spans="1:4">
      <c r="A5350" s="22">
        <f t="shared" si="83"/>
        <v>41874</v>
      </c>
      <c r="D5350" s="16">
        <v>41874</v>
      </c>
    </row>
    <row r="5351" spans="1:4">
      <c r="A5351" s="22">
        <f t="shared" si="83"/>
        <v>41875</v>
      </c>
      <c r="D5351" s="16">
        <v>41875</v>
      </c>
    </row>
    <row r="5352" spans="1:4">
      <c r="A5352" s="22">
        <f t="shared" si="83"/>
        <v>41876</v>
      </c>
      <c r="D5352" s="16">
        <v>41876</v>
      </c>
    </row>
    <row r="5353" spans="1:4">
      <c r="A5353" s="22">
        <f t="shared" si="83"/>
        <v>41877</v>
      </c>
      <c r="D5353" s="16">
        <v>41877</v>
      </c>
    </row>
    <row r="5354" spans="1:4">
      <c r="A5354" s="22">
        <f t="shared" si="83"/>
        <v>41878</v>
      </c>
      <c r="D5354" s="16">
        <v>41878</v>
      </c>
    </row>
    <row r="5355" spans="1:4">
      <c r="A5355" s="22">
        <f t="shared" si="83"/>
        <v>41879</v>
      </c>
      <c r="D5355" s="16">
        <v>41879</v>
      </c>
    </row>
    <row r="5356" spans="1:4">
      <c r="A5356" s="22">
        <f t="shared" si="83"/>
        <v>41880</v>
      </c>
      <c r="D5356" s="16">
        <v>41880</v>
      </c>
    </row>
    <row r="5357" spans="1:4">
      <c r="A5357" s="22">
        <f t="shared" si="83"/>
        <v>41881</v>
      </c>
      <c r="D5357" s="16">
        <v>41881</v>
      </c>
    </row>
    <row r="5358" spans="1:4">
      <c r="A5358" s="22">
        <f t="shared" si="83"/>
        <v>41882</v>
      </c>
      <c r="D5358" s="16">
        <v>41882</v>
      </c>
    </row>
    <row r="5359" spans="1:4">
      <c r="A5359" s="22">
        <f t="shared" si="83"/>
        <v>41883</v>
      </c>
      <c r="D5359" s="16">
        <v>41883</v>
      </c>
    </row>
    <row r="5360" spans="1:4">
      <c r="A5360" s="22">
        <f t="shared" si="83"/>
        <v>41884</v>
      </c>
      <c r="D5360" s="16">
        <v>41884</v>
      </c>
    </row>
    <row r="5361" spans="1:4">
      <c r="A5361" s="22">
        <f t="shared" si="83"/>
        <v>41885</v>
      </c>
      <c r="D5361" s="16">
        <v>41885</v>
      </c>
    </row>
    <row r="5362" spans="1:4">
      <c r="A5362" s="22">
        <f t="shared" si="83"/>
        <v>41886</v>
      </c>
      <c r="D5362" s="16">
        <v>41886</v>
      </c>
    </row>
    <row r="5363" spans="1:4">
      <c r="A5363" s="22">
        <f t="shared" si="83"/>
        <v>41887</v>
      </c>
      <c r="D5363" s="16">
        <v>41887</v>
      </c>
    </row>
    <row r="5364" spans="1:4">
      <c r="A5364" s="22">
        <f t="shared" si="83"/>
        <v>41888</v>
      </c>
      <c r="D5364" s="16">
        <v>41888</v>
      </c>
    </row>
    <row r="5365" spans="1:4">
      <c r="A5365" s="22">
        <f t="shared" si="83"/>
        <v>41889</v>
      </c>
      <c r="D5365" s="16">
        <v>41889</v>
      </c>
    </row>
    <row r="5366" spans="1:4">
      <c r="A5366" s="22">
        <f t="shared" si="83"/>
        <v>41890</v>
      </c>
      <c r="D5366" s="16">
        <v>41890</v>
      </c>
    </row>
    <row r="5367" spans="1:4">
      <c r="A5367" s="22">
        <f t="shared" si="83"/>
        <v>41891</v>
      </c>
      <c r="D5367" s="16">
        <v>41891</v>
      </c>
    </row>
    <row r="5368" spans="1:4">
      <c r="A5368" s="22">
        <f t="shared" si="83"/>
        <v>41892</v>
      </c>
      <c r="D5368" s="16">
        <v>41892</v>
      </c>
    </row>
    <row r="5369" spans="1:4">
      <c r="A5369" s="22">
        <f t="shared" si="83"/>
        <v>41893</v>
      </c>
      <c r="D5369" s="16">
        <v>41893</v>
      </c>
    </row>
    <row r="5370" spans="1:4">
      <c r="A5370" s="22">
        <f t="shared" si="83"/>
        <v>41894</v>
      </c>
      <c r="D5370" s="16">
        <v>41894</v>
      </c>
    </row>
    <row r="5371" spans="1:4">
      <c r="A5371" s="22">
        <f t="shared" si="83"/>
        <v>41895</v>
      </c>
      <c r="D5371" s="16">
        <v>41895</v>
      </c>
    </row>
    <row r="5372" spans="1:4">
      <c r="A5372" s="22">
        <f t="shared" si="83"/>
        <v>41896</v>
      </c>
      <c r="D5372" s="16">
        <v>41896</v>
      </c>
    </row>
    <row r="5373" spans="1:4">
      <c r="A5373" s="22">
        <f t="shared" si="83"/>
        <v>41897</v>
      </c>
      <c r="D5373" s="16">
        <v>41897</v>
      </c>
    </row>
    <row r="5374" spans="1:4">
      <c r="A5374" s="22">
        <f t="shared" si="83"/>
        <v>41898</v>
      </c>
      <c r="D5374" s="16">
        <v>41898</v>
      </c>
    </row>
    <row r="5375" spans="1:4">
      <c r="A5375" s="22">
        <f t="shared" si="83"/>
        <v>41899</v>
      </c>
      <c r="D5375" s="16">
        <v>41899</v>
      </c>
    </row>
    <row r="5376" spans="1:4">
      <c r="A5376" s="22">
        <f t="shared" si="83"/>
        <v>41900</v>
      </c>
      <c r="D5376" s="16">
        <v>41900</v>
      </c>
    </row>
    <row r="5377" spans="1:4">
      <c r="A5377" s="22">
        <f t="shared" si="83"/>
        <v>41901</v>
      </c>
      <c r="D5377" s="16">
        <v>41901</v>
      </c>
    </row>
    <row r="5378" spans="1:4">
      <c r="A5378" s="22">
        <f t="shared" ref="A5378:A5441" si="84">D5378</f>
        <v>41902</v>
      </c>
      <c r="D5378" s="16">
        <v>41902</v>
      </c>
    </row>
    <row r="5379" spans="1:4">
      <c r="A5379" s="22">
        <f t="shared" si="84"/>
        <v>41903</v>
      </c>
      <c r="D5379" s="16">
        <v>41903</v>
      </c>
    </row>
    <row r="5380" spans="1:4">
      <c r="A5380" s="22">
        <f t="shared" si="84"/>
        <v>41904</v>
      </c>
      <c r="D5380" s="16">
        <v>41904</v>
      </c>
    </row>
    <row r="5381" spans="1:4">
      <c r="A5381" s="22">
        <f t="shared" si="84"/>
        <v>41905</v>
      </c>
      <c r="D5381" s="16">
        <v>41905</v>
      </c>
    </row>
    <row r="5382" spans="1:4">
      <c r="A5382" s="22">
        <f t="shared" si="84"/>
        <v>41906</v>
      </c>
      <c r="D5382" s="16">
        <v>41906</v>
      </c>
    </row>
    <row r="5383" spans="1:4">
      <c r="A5383" s="22">
        <f t="shared" si="84"/>
        <v>41907</v>
      </c>
      <c r="D5383" s="16">
        <v>41907</v>
      </c>
    </row>
    <row r="5384" spans="1:4">
      <c r="A5384" s="22">
        <f t="shared" si="84"/>
        <v>41908</v>
      </c>
      <c r="D5384" s="16">
        <v>41908</v>
      </c>
    </row>
    <row r="5385" spans="1:4">
      <c r="A5385" s="22">
        <f t="shared" si="84"/>
        <v>41909</v>
      </c>
      <c r="D5385" s="16">
        <v>41909</v>
      </c>
    </row>
    <row r="5386" spans="1:4">
      <c r="A5386" s="22">
        <f t="shared" si="84"/>
        <v>41910</v>
      </c>
      <c r="D5386" s="16">
        <v>41910</v>
      </c>
    </row>
    <row r="5387" spans="1:4">
      <c r="A5387" s="22">
        <f t="shared" si="84"/>
        <v>41911</v>
      </c>
      <c r="D5387" s="16">
        <v>41911</v>
      </c>
    </row>
    <row r="5388" spans="1:4">
      <c r="A5388" s="22">
        <f t="shared" si="84"/>
        <v>41912</v>
      </c>
      <c r="D5388" s="16">
        <v>41912</v>
      </c>
    </row>
    <row r="5389" spans="1:4">
      <c r="A5389" s="22">
        <f t="shared" si="84"/>
        <v>41913</v>
      </c>
      <c r="D5389" s="16">
        <v>41913</v>
      </c>
    </row>
    <row r="5390" spans="1:4">
      <c r="A5390" s="22">
        <f t="shared" si="84"/>
        <v>41914</v>
      </c>
      <c r="D5390" s="16">
        <v>41914</v>
      </c>
    </row>
    <row r="5391" spans="1:4">
      <c r="A5391" s="22">
        <f t="shared" si="84"/>
        <v>41915</v>
      </c>
      <c r="D5391" s="16">
        <v>41915</v>
      </c>
    </row>
    <row r="5392" spans="1:4">
      <c r="A5392" s="22">
        <f t="shared" si="84"/>
        <v>41916</v>
      </c>
      <c r="D5392" s="16">
        <v>41916</v>
      </c>
    </row>
    <row r="5393" spans="1:4">
      <c r="A5393" s="22">
        <f t="shared" si="84"/>
        <v>41917</v>
      </c>
      <c r="D5393" s="16">
        <v>41917</v>
      </c>
    </row>
    <row r="5394" spans="1:4">
      <c r="A5394" s="22">
        <f t="shared" si="84"/>
        <v>41918</v>
      </c>
      <c r="D5394" s="16">
        <v>41918</v>
      </c>
    </row>
    <row r="5395" spans="1:4">
      <c r="A5395" s="22">
        <f t="shared" si="84"/>
        <v>41919</v>
      </c>
      <c r="D5395" s="16">
        <v>41919</v>
      </c>
    </row>
    <row r="5396" spans="1:4">
      <c r="A5396" s="22">
        <f t="shared" si="84"/>
        <v>41920</v>
      </c>
      <c r="D5396" s="16">
        <v>41920</v>
      </c>
    </row>
    <row r="5397" spans="1:4">
      <c r="A5397" s="22">
        <f t="shared" si="84"/>
        <v>41921</v>
      </c>
      <c r="D5397" s="16">
        <v>41921</v>
      </c>
    </row>
    <row r="5398" spans="1:4">
      <c r="A5398" s="22">
        <f t="shared" si="84"/>
        <v>41922</v>
      </c>
      <c r="D5398" s="16">
        <v>41922</v>
      </c>
    </row>
    <row r="5399" spans="1:4">
      <c r="A5399" s="22">
        <f t="shared" si="84"/>
        <v>41923</v>
      </c>
      <c r="D5399" s="16">
        <v>41923</v>
      </c>
    </row>
    <row r="5400" spans="1:4">
      <c r="A5400" s="22">
        <f t="shared" si="84"/>
        <v>41924</v>
      </c>
      <c r="D5400" s="16">
        <v>41924</v>
      </c>
    </row>
    <row r="5401" spans="1:4">
      <c r="A5401" s="22">
        <f t="shared" si="84"/>
        <v>41925</v>
      </c>
      <c r="D5401" s="16">
        <v>41925</v>
      </c>
    </row>
    <row r="5402" spans="1:4">
      <c r="A5402" s="22">
        <f t="shared" si="84"/>
        <v>41926</v>
      </c>
      <c r="D5402" s="16">
        <v>41926</v>
      </c>
    </row>
    <row r="5403" spans="1:4">
      <c r="A5403" s="22">
        <f t="shared" si="84"/>
        <v>41927</v>
      </c>
      <c r="D5403" s="16">
        <v>41927</v>
      </c>
    </row>
    <row r="5404" spans="1:4">
      <c r="A5404" s="22">
        <f t="shared" si="84"/>
        <v>41928</v>
      </c>
      <c r="D5404" s="16">
        <v>41928</v>
      </c>
    </row>
    <row r="5405" spans="1:4">
      <c r="A5405" s="22">
        <f t="shared" si="84"/>
        <v>41929</v>
      </c>
      <c r="D5405" s="16">
        <v>41929</v>
      </c>
    </row>
    <row r="5406" spans="1:4">
      <c r="A5406" s="22">
        <f t="shared" si="84"/>
        <v>41930</v>
      </c>
      <c r="D5406" s="16">
        <v>41930</v>
      </c>
    </row>
    <row r="5407" spans="1:4">
      <c r="A5407" s="22">
        <f t="shared" si="84"/>
        <v>41931</v>
      </c>
      <c r="D5407" s="16">
        <v>41931</v>
      </c>
    </row>
    <row r="5408" spans="1:4">
      <c r="A5408" s="22">
        <f t="shared" si="84"/>
        <v>41932</v>
      </c>
      <c r="D5408" s="16">
        <v>41932</v>
      </c>
    </row>
    <row r="5409" spans="1:4">
      <c r="A5409" s="22">
        <f t="shared" si="84"/>
        <v>41933</v>
      </c>
      <c r="D5409" s="16">
        <v>41933</v>
      </c>
    </row>
    <row r="5410" spans="1:4">
      <c r="A5410" s="22">
        <f t="shared" si="84"/>
        <v>41934</v>
      </c>
      <c r="D5410" s="16">
        <v>41934</v>
      </c>
    </row>
    <row r="5411" spans="1:4">
      <c r="A5411" s="22">
        <f t="shared" si="84"/>
        <v>41935</v>
      </c>
      <c r="D5411" s="16">
        <v>41935</v>
      </c>
    </row>
    <row r="5412" spans="1:4">
      <c r="A5412" s="22">
        <f t="shared" si="84"/>
        <v>41936</v>
      </c>
      <c r="D5412" s="16">
        <v>41936</v>
      </c>
    </row>
    <row r="5413" spans="1:4">
      <c r="A5413" s="22">
        <f t="shared" si="84"/>
        <v>41937</v>
      </c>
      <c r="D5413" s="16">
        <v>41937</v>
      </c>
    </row>
    <row r="5414" spans="1:4">
      <c r="A5414" s="22">
        <f t="shared" si="84"/>
        <v>41938</v>
      </c>
      <c r="D5414" s="16">
        <v>41938</v>
      </c>
    </row>
    <row r="5415" spans="1:4">
      <c r="A5415" s="22">
        <f t="shared" si="84"/>
        <v>41939</v>
      </c>
      <c r="D5415" s="16">
        <v>41939</v>
      </c>
    </row>
    <row r="5416" spans="1:4">
      <c r="A5416" s="22">
        <f t="shared" si="84"/>
        <v>41940</v>
      </c>
      <c r="D5416" s="16">
        <v>41940</v>
      </c>
    </row>
    <row r="5417" spans="1:4">
      <c r="A5417" s="22">
        <f t="shared" si="84"/>
        <v>41941</v>
      </c>
      <c r="D5417" s="16">
        <v>41941</v>
      </c>
    </row>
    <row r="5418" spans="1:4">
      <c r="A5418" s="22">
        <f t="shared" si="84"/>
        <v>41942</v>
      </c>
      <c r="D5418" s="16">
        <v>41942</v>
      </c>
    </row>
    <row r="5419" spans="1:4">
      <c r="A5419" s="22">
        <f t="shared" si="84"/>
        <v>41943</v>
      </c>
      <c r="D5419" s="16">
        <v>41943</v>
      </c>
    </row>
    <row r="5420" spans="1:4">
      <c r="A5420" s="22">
        <f t="shared" si="84"/>
        <v>41944</v>
      </c>
      <c r="D5420" s="16">
        <v>41944</v>
      </c>
    </row>
    <row r="5421" spans="1:4">
      <c r="A5421" s="22">
        <f t="shared" si="84"/>
        <v>41945</v>
      </c>
      <c r="D5421" s="16">
        <v>41945</v>
      </c>
    </row>
    <row r="5422" spans="1:4">
      <c r="A5422" s="22">
        <f t="shared" si="84"/>
        <v>41946</v>
      </c>
      <c r="D5422" s="16">
        <v>41946</v>
      </c>
    </row>
    <row r="5423" spans="1:4">
      <c r="A5423" s="22">
        <f t="shared" si="84"/>
        <v>41947</v>
      </c>
      <c r="D5423" s="16">
        <v>41947</v>
      </c>
    </row>
    <row r="5424" spans="1:4">
      <c r="A5424" s="22">
        <f t="shared" si="84"/>
        <v>41948</v>
      </c>
      <c r="D5424" s="16">
        <v>41948</v>
      </c>
    </row>
    <row r="5425" spans="1:4">
      <c r="A5425" s="22">
        <f t="shared" si="84"/>
        <v>41949</v>
      </c>
      <c r="D5425" s="16">
        <v>41949</v>
      </c>
    </row>
    <row r="5426" spans="1:4">
      <c r="A5426" s="22">
        <f t="shared" si="84"/>
        <v>41950</v>
      </c>
      <c r="D5426" s="16">
        <v>41950</v>
      </c>
    </row>
    <row r="5427" spans="1:4">
      <c r="A5427" s="22">
        <f t="shared" si="84"/>
        <v>41951</v>
      </c>
      <c r="D5427" s="16">
        <v>41951</v>
      </c>
    </row>
    <row r="5428" spans="1:4">
      <c r="A5428" s="22">
        <f t="shared" si="84"/>
        <v>41952</v>
      </c>
      <c r="D5428" s="16">
        <v>41952</v>
      </c>
    </row>
    <row r="5429" spans="1:4">
      <c r="A5429" s="22">
        <f t="shared" si="84"/>
        <v>41953</v>
      </c>
      <c r="D5429" s="16">
        <v>41953</v>
      </c>
    </row>
    <row r="5430" spans="1:4">
      <c r="A5430" s="22">
        <f t="shared" si="84"/>
        <v>41954</v>
      </c>
      <c r="D5430" s="16">
        <v>41954</v>
      </c>
    </row>
    <row r="5431" spans="1:4">
      <c r="A5431" s="22">
        <f t="shared" si="84"/>
        <v>41955</v>
      </c>
      <c r="D5431" s="16">
        <v>41955</v>
      </c>
    </row>
    <row r="5432" spans="1:4">
      <c r="A5432" s="22">
        <f t="shared" si="84"/>
        <v>41956</v>
      </c>
      <c r="D5432" s="16">
        <v>41956</v>
      </c>
    </row>
    <row r="5433" spans="1:4">
      <c r="A5433" s="22">
        <f t="shared" si="84"/>
        <v>41957</v>
      </c>
      <c r="D5433" s="16">
        <v>41957</v>
      </c>
    </row>
    <row r="5434" spans="1:4">
      <c r="A5434" s="22">
        <f t="shared" si="84"/>
        <v>41958</v>
      </c>
      <c r="D5434" s="16">
        <v>41958</v>
      </c>
    </row>
    <row r="5435" spans="1:4">
      <c r="A5435" s="22">
        <f t="shared" si="84"/>
        <v>41959</v>
      </c>
      <c r="D5435" s="16">
        <v>41959</v>
      </c>
    </row>
    <row r="5436" spans="1:4">
      <c r="A5436" s="22">
        <f t="shared" si="84"/>
        <v>41960</v>
      </c>
      <c r="D5436" s="16">
        <v>41960</v>
      </c>
    </row>
    <row r="5437" spans="1:4">
      <c r="A5437" s="22">
        <f t="shared" si="84"/>
        <v>41961</v>
      </c>
      <c r="D5437" s="16">
        <v>41961</v>
      </c>
    </row>
    <row r="5438" spans="1:4">
      <c r="A5438" s="22">
        <f t="shared" si="84"/>
        <v>41962</v>
      </c>
      <c r="D5438" s="16">
        <v>41962</v>
      </c>
    </row>
    <row r="5439" spans="1:4">
      <c r="A5439" s="22">
        <f t="shared" si="84"/>
        <v>41963</v>
      </c>
      <c r="D5439" s="16">
        <v>41963</v>
      </c>
    </row>
    <row r="5440" spans="1:4">
      <c r="A5440" s="22">
        <f t="shared" si="84"/>
        <v>41964</v>
      </c>
      <c r="D5440" s="16">
        <v>41964</v>
      </c>
    </row>
    <row r="5441" spans="1:4">
      <c r="A5441" s="22">
        <f t="shared" si="84"/>
        <v>41965</v>
      </c>
      <c r="D5441" s="16">
        <v>41965</v>
      </c>
    </row>
    <row r="5442" spans="1:4">
      <c r="A5442" s="22">
        <f t="shared" ref="A5442:A5505" si="85">D5442</f>
        <v>41966</v>
      </c>
      <c r="D5442" s="16">
        <v>41966</v>
      </c>
    </row>
    <row r="5443" spans="1:4">
      <c r="A5443" s="22">
        <f t="shared" si="85"/>
        <v>41967</v>
      </c>
      <c r="D5443" s="16">
        <v>41967</v>
      </c>
    </row>
    <row r="5444" spans="1:4">
      <c r="A5444" s="22">
        <f t="shared" si="85"/>
        <v>41968</v>
      </c>
      <c r="D5444" s="16">
        <v>41968</v>
      </c>
    </row>
    <row r="5445" spans="1:4">
      <c r="A5445" s="22">
        <f t="shared" si="85"/>
        <v>41969</v>
      </c>
      <c r="D5445" s="16">
        <v>41969</v>
      </c>
    </row>
    <row r="5446" spans="1:4">
      <c r="A5446" s="22">
        <f t="shared" si="85"/>
        <v>41970</v>
      </c>
      <c r="D5446" s="16">
        <v>41970</v>
      </c>
    </row>
    <row r="5447" spans="1:4">
      <c r="A5447" s="22">
        <f t="shared" si="85"/>
        <v>41971</v>
      </c>
      <c r="D5447" s="16">
        <v>41971</v>
      </c>
    </row>
    <row r="5448" spans="1:4">
      <c r="A5448" s="22">
        <f t="shared" si="85"/>
        <v>41972</v>
      </c>
      <c r="D5448" s="16">
        <v>41972</v>
      </c>
    </row>
    <row r="5449" spans="1:4">
      <c r="A5449" s="22">
        <f t="shared" si="85"/>
        <v>41973</v>
      </c>
      <c r="D5449" s="16">
        <v>41973</v>
      </c>
    </row>
    <row r="5450" spans="1:4">
      <c r="A5450" s="22">
        <f t="shared" si="85"/>
        <v>41974</v>
      </c>
      <c r="D5450" s="16">
        <v>41974</v>
      </c>
    </row>
    <row r="5451" spans="1:4">
      <c r="A5451" s="22">
        <f t="shared" si="85"/>
        <v>41975</v>
      </c>
      <c r="D5451" s="16">
        <v>41975</v>
      </c>
    </row>
    <row r="5452" spans="1:4">
      <c r="A5452" s="22">
        <f t="shared" si="85"/>
        <v>41976</v>
      </c>
      <c r="D5452" s="16">
        <v>41976</v>
      </c>
    </row>
    <row r="5453" spans="1:4">
      <c r="A5453" s="22">
        <f t="shared" si="85"/>
        <v>41977</v>
      </c>
      <c r="D5453" s="16">
        <v>41977</v>
      </c>
    </row>
    <row r="5454" spans="1:4">
      <c r="A5454" s="22">
        <f t="shared" si="85"/>
        <v>41978</v>
      </c>
      <c r="D5454" s="16">
        <v>41978</v>
      </c>
    </row>
    <row r="5455" spans="1:4">
      <c r="A5455" s="22">
        <f t="shared" si="85"/>
        <v>41979</v>
      </c>
      <c r="D5455" s="16">
        <v>41979</v>
      </c>
    </row>
    <row r="5456" spans="1:4">
      <c r="A5456" s="22">
        <f t="shared" si="85"/>
        <v>41980</v>
      </c>
      <c r="D5456" s="16">
        <v>41980</v>
      </c>
    </row>
    <row r="5457" spans="1:4">
      <c r="A5457" s="22">
        <f t="shared" si="85"/>
        <v>41981</v>
      </c>
      <c r="D5457" s="16">
        <v>41981</v>
      </c>
    </row>
    <row r="5458" spans="1:4">
      <c r="A5458" s="22">
        <f t="shared" si="85"/>
        <v>41982</v>
      </c>
      <c r="D5458" s="16">
        <v>41982</v>
      </c>
    </row>
    <row r="5459" spans="1:4">
      <c r="A5459" s="22">
        <f t="shared" si="85"/>
        <v>41983</v>
      </c>
      <c r="D5459" s="16">
        <v>41983</v>
      </c>
    </row>
    <row r="5460" spans="1:4">
      <c r="A5460" s="22">
        <f t="shared" si="85"/>
        <v>41984</v>
      </c>
      <c r="D5460" s="16">
        <v>41984</v>
      </c>
    </row>
    <row r="5461" spans="1:4">
      <c r="A5461" s="22">
        <f t="shared" si="85"/>
        <v>41985</v>
      </c>
      <c r="D5461" s="16">
        <v>41985</v>
      </c>
    </row>
    <row r="5462" spans="1:4">
      <c r="A5462" s="22">
        <f t="shared" si="85"/>
        <v>41986</v>
      </c>
      <c r="D5462" s="16">
        <v>41986</v>
      </c>
    </row>
    <row r="5463" spans="1:4">
      <c r="A5463" s="22">
        <f t="shared" si="85"/>
        <v>41987</v>
      </c>
      <c r="D5463" s="16">
        <v>41987</v>
      </c>
    </row>
    <row r="5464" spans="1:4">
      <c r="A5464" s="22">
        <f t="shared" si="85"/>
        <v>41988</v>
      </c>
      <c r="D5464" s="16">
        <v>41988</v>
      </c>
    </row>
    <row r="5465" spans="1:4">
      <c r="A5465" s="22">
        <f t="shared" si="85"/>
        <v>41989</v>
      </c>
      <c r="D5465" s="16">
        <v>41989</v>
      </c>
    </row>
    <row r="5466" spans="1:4">
      <c r="A5466" s="22">
        <f t="shared" si="85"/>
        <v>41990</v>
      </c>
      <c r="D5466" s="16">
        <v>41990</v>
      </c>
    </row>
    <row r="5467" spans="1:4">
      <c r="A5467" s="22">
        <f t="shared" si="85"/>
        <v>41991</v>
      </c>
      <c r="D5467" s="16">
        <v>41991</v>
      </c>
    </row>
    <row r="5468" spans="1:4">
      <c r="A5468" s="22">
        <f t="shared" si="85"/>
        <v>41992</v>
      </c>
      <c r="D5468" s="16">
        <v>41992</v>
      </c>
    </row>
    <row r="5469" spans="1:4">
      <c r="A5469" s="22">
        <f t="shared" si="85"/>
        <v>41993</v>
      </c>
      <c r="D5469" s="16">
        <v>41993</v>
      </c>
    </row>
    <row r="5470" spans="1:4">
      <c r="A5470" s="22">
        <f t="shared" si="85"/>
        <v>41994</v>
      </c>
      <c r="D5470" s="16">
        <v>41994</v>
      </c>
    </row>
    <row r="5471" spans="1:4">
      <c r="A5471" s="22">
        <f t="shared" si="85"/>
        <v>41995</v>
      </c>
      <c r="D5471" s="16">
        <v>41995</v>
      </c>
    </row>
    <row r="5472" spans="1:4">
      <c r="A5472" s="22">
        <f t="shared" si="85"/>
        <v>41996</v>
      </c>
      <c r="D5472" s="16">
        <v>41996</v>
      </c>
    </row>
    <row r="5473" spans="1:4">
      <c r="A5473" s="22">
        <f t="shared" si="85"/>
        <v>41997</v>
      </c>
      <c r="D5473" s="16">
        <v>41997</v>
      </c>
    </row>
    <row r="5474" spans="1:4">
      <c r="A5474" s="22">
        <f t="shared" si="85"/>
        <v>41998</v>
      </c>
      <c r="D5474" s="16">
        <v>41998</v>
      </c>
    </row>
    <row r="5475" spans="1:4">
      <c r="A5475" s="22">
        <f t="shared" si="85"/>
        <v>41999</v>
      </c>
      <c r="D5475" s="16">
        <v>41999</v>
      </c>
    </row>
    <row r="5476" spans="1:4">
      <c r="A5476" s="22">
        <f t="shared" si="85"/>
        <v>42000</v>
      </c>
      <c r="D5476" s="16">
        <v>42000</v>
      </c>
    </row>
    <row r="5477" spans="1:4">
      <c r="A5477" s="22">
        <f t="shared" si="85"/>
        <v>42001</v>
      </c>
      <c r="D5477" s="16">
        <v>42001</v>
      </c>
    </row>
    <row r="5478" spans="1:4">
      <c r="A5478" s="22">
        <f t="shared" si="85"/>
        <v>42002</v>
      </c>
      <c r="D5478" s="16">
        <v>42002</v>
      </c>
    </row>
    <row r="5479" spans="1:4">
      <c r="A5479" s="22">
        <f t="shared" si="85"/>
        <v>42003</v>
      </c>
      <c r="D5479" s="16">
        <v>42003</v>
      </c>
    </row>
    <row r="5480" spans="1:4">
      <c r="A5480" s="22">
        <f t="shared" si="85"/>
        <v>42004</v>
      </c>
      <c r="D5480" s="16">
        <v>42004</v>
      </c>
    </row>
    <row r="5481" spans="1:4">
      <c r="A5481" s="22">
        <f t="shared" si="85"/>
        <v>42005</v>
      </c>
      <c r="D5481" s="16">
        <v>42005</v>
      </c>
    </row>
    <row r="5482" spans="1:4">
      <c r="A5482" s="22">
        <f t="shared" si="85"/>
        <v>42006</v>
      </c>
      <c r="D5482" s="16">
        <v>42006</v>
      </c>
    </row>
    <row r="5483" spans="1:4">
      <c r="A5483" s="22">
        <f t="shared" si="85"/>
        <v>42007</v>
      </c>
      <c r="D5483" s="16">
        <v>42007</v>
      </c>
    </row>
    <row r="5484" spans="1:4">
      <c r="A5484" s="22">
        <f t="shared" si="85"/>
        <v>42008</v>
      </c>
      <c r="D5484" s="16">
        <v>42008</v>
      </c>
    </row>
    <row r="5485" spans="1:4">
      <c r="A5485" s="22">
        <f t="shared" si="85"/>
        <v>42009</v>
      </c>
      <c r="D5485" s="16">
        <v>42009</v>
      </c>
    </row>
    <row r="5486" spans="1:4">
      <c r="A5486" s="22">
        <f t="shared" si="85"/>
        <v>42010</v>
      </c>
      <c r="D5486" s="16">
        <v>42010</v>
      </c>
    </row>
    <row r="5487" spans="1:4">
      <c r="A5487" s="22">
        <f t="shared" si="85"/>
        <v>42011</v>
      </c>
      <c r="D5487" s="16">
        <v>42011</v>
      </c>
    </row>
    <row r="5488" spans="1:4">
      <c r="A5488" s="22">
        <f t="shared" si="85"/>
        <v>42012</v>
      </c>
      <c r="D5488" s="16">
        <v>42012</v>
      </c>
    </row>
    <row r="5489" spans="1:4">
      <c r="A5489" s="22">
        <f t="shared" si="85"/>
        <v>42013</v>
      </c>
      <c r="D5489" s="16">
        <v>42013</v>
      </c>
    </row>
    <row r="5490" spans="1:4">
      <c r="A5490" s="22">
        <f t="shared" si="85"/>
        <v>42014</v>
      </c>
      <c r="D5490" s="16">
        <v>42014</v>
      </c>
    </row>
    <row r="5491" spans="1:4">
      <c r="A5491" s="22">
        <f t="shared" si="85"/>
        <v>42015</v>
      </c>
      <c r="D5491" s="16">
        <v>42015</v>
      </c>
    </row>
    <row r="5492" spans="1:4">
      <c r="A5492" s="22">
        <f t="shared" si="85"/>
        <v>42016</v>
      </c>
      <c r="D5492" s="16">
        <v>42016</v>
      </c>
    </row>
    <row r="5493" spans="1:4">
      <c r="A5493" s="22">
        <f t="shared" si="85"/>
        <v>42017</v>
      </c>
      <c r="D5493" s="16">
        <v>42017</v>
      </c>
    </row>
    <row r="5494" spans="1:4">
      <c r="A5494" s="22">
        <f t="shared" si="85"/>
        <v>42018</v>
      </c>
      <c r="D5494" s="16">
        <v>42018</v>
      </c>
    </row>
    <row r="5495" spans="1:4">
      <c r="A5495" s="22">
        <f t="shared" si="85"/>
        <v>42019</v>
      </c>
      <c r="D5495" s="16">
        <v>42019</v>
      </c>
    </row>
    <row r="5496" spans="1:4">
      <c r="A5496" s="22">
        <f t="shared" si="85"/>
        <v>42020</v>
      </c>
      <c r="D5496" s="16">
        <v>42020</v>
      </c>
    </row>
    <row r="5497" spans="1:4">
      <c r="A5497" s="22">
        <f t="shared" si="85"/>
        <v>42021</v>
      </c>
      <c r="D5497" s="16">
        <v>42021</v>
      </c>
    </row>
    <row r="5498" spans="1:4">
      <c r="A5498" s="22">
        <f t="shared" si="85"/>
        <v>42022</v>
      </c>
      <c r="D5498" s="16">
        <v>42022</v>
      </c>
    </row>
    <row r="5499" spans="1:4">
      <c r="A5499" s="22">
        <f t="shared" si="85"/>
        <v>42023</v>
      </c>
      <c r="D5499" s="16">
        <v>42023</v>
      </c>
    </row>
    <row r="5500" spans="1:4">
      <c r="A5500" s="22">
        <f t="shared" si="85"/>
        <v>42024</v>
      </c>
      <c r="D5500" s="16">
        <v>42024</v>
      </c>
    </row>
    <row r="5501" spans="1:4">
      <c r="A5501" s="22">
        <f t="shared" si="85"/>
        <v>42025</v>
      </c>
      <c r="D5501" s="16">
        <v>42025</v>
      </c>
    </row>
    <row r="5502" spans="1:4">
      <c r="A5502" s="22">
        <f t="shared" si="85"/>
        <v>42026</v>
      </c>
      <c r="D5502" s="16">
        <v>42026</v>
      </c>
    </row>
    <row r="5503" spans="1:4">
      <c r="A5503" s="22">
        <f t="shared" si="85"/>
        <v>42027</v>
      </c>
      <c r="D5503" s="16">
        <v>42027</v>
      </c>
    </row>
    <row r="5504" spans="1:4">
      <c r="A5504" s="22">
        <f t="shared" si="85"/>
        <v>42028</v>
      </c>
      <c r="D5504" s="16">
        <v>42028</v>
      </c>
    </row>
    <row r="5505" spans="1:4">
      <c r="A5505" s="22">
        <f t="shared" si="85"/>
        <v>42029</v>
      </c>
      <c r="D5505" s="16">
        <v>42029</v>
      </c>
    </row>
    <row r="5506" spans="1:4">
      <c r="A5506" s="22">
        <f t="shared" ref="A5506:A5569" si="86">D5506</f>
        <v>42030</v>
      </c>
      <c r="D5506" s="16">
        <v>42030</v>
      </c>
    </row>
    <row r="5507" spans="1:4">
      <c r="A5507" s="22">
        <f t="shared" si="86"/>
        <v>42031</v>
      </c>
      <c r="D5507" s="16">
        <v>42031</v>
      </c>
    </row>
    <row r="5508" spans="1:4">
      <c r="A5508" s="22">
        <f t="shared" si="86"/>
        <v>42032</v>
      </c>
      <c r="D5508" s="16">
        <v>42032</v>
      </c>
    </row>
    <row r="5509" spans="1:4">
      <c r="A5509" s="22">
        <f t="shared" si="86"/>
        <v>42033</v>
      </c>
      <c r="D5509" s="16">
        <v>42033</v>
      </c>
    </row>
    <row r="5510" spans="1:4">
      <c r="A5510" s="22">
        <f t="shared" si="86"/>
        <v>42034</v>
      </c>
      <c r="D5510" s="16">
        <v>42034</v>
      </c>
    </row>
    <row r="5511" spans="1:4">
      <c r="A5511" s="22">
        <f t="shared" si="86"/>
        <v>42035</v>
      </c>
      <c r="D5511" s="16">
        <v>42035</v>
      </c>
    </row>
    <row r="5512" spans="1:4">
      <c r="A5512" s="22">
        <f t="shared" si="86"/>
        <v>42036</v>
      </c>
      <c r="D5512" s="16">
        <v>42036</v>
      </c>
    </row>
    <row r="5513" spans="1:4">
      <c r="A5513" s="22">
        <f t="shared" si="86"/>
        <v>42037</v>
      </c>
      <c r="D5513" s="16">
        <v>42037</v>
      </c>
    </row>
    <row r="5514" spans="1:4">
      <c r="A5514" s="22">
        <f t="shared" si="86"/>
        <v>42038</v>
      </c>
      <c r="D5514" s="16">
        <v>42038</v>
      </c>
    </row>
    <row r="5515" spans="1:4">
      <c r="A5515" s="22">
        <f t="shared" si="86"/>
        <v>42039</v>
      </c>
      <c r="D5515" s="16">
        <v>42039</v>
      </c>
    </row>
    <row r="5516" spans="1:4">
      <c r="A5516" s="22">
        <f t="shared" si="86"/>
        <v>42040</v>
      </c>
      <c r="D5516" s="16">
        <v>42040</v>
      </c>
    </row>
    <row r="5517" spans="1:4">
      <c r="A5517" s="22">
        <f t="shared" si="86"/>
        <v>42041</v>
      </c>
      <c r="D5517" s="16">
        <v>42041</v>
      </c>
    </row>
    <row r="5518" spans="1:4">
      <c r="A5518" s="22">
        <f t="shared" si="86"/>
        <v>42042</v>
      </c>
      <c r="D5518" s="16">
        <v>42042</v>
      </c>
    </row>
    <row r="5519" spans="1:4">
      <c r="A5519" s="22">
        <f t="shared" si="86"/>
        <v>42043</v>
      </c>
      <c r="D5519" s="16">
        <v>42043</v>
      </c>
    </row>
    <row r="5520" spans="1:4">
      <c r="A5520" s="22">
        <f t="shared" si="86"/>
        <v>42044</v>
      </c>
      <c r="D5520" s="16">
        <v>42044</v>
      </c>
    </row>
    <row r="5521" spans="1:4">
      <c r="A5521" s="22">
        <f t="shared" si="86"/>
        <v>42045</v>
      </c>
      <c r="D5521" s="16">
        <v>42045</v>
      </c>
    </row>
    <row r="5522" spans="1:4">
      <c r="A5522" s="22">
        <f t="shared" si="86"/>
        <v>42046</v>
      </c>
      <c r="D5522" s="16">
        <v>42046</v>
      </c>
    </row>
    <row r="5523" spans="1:4">
      <c r="A5523" s="22">
        <f t="shared" si="86"/>
        <v>42047</v>
      </c>
      <c r="D5523" s="16">
        <v>42047</v>
      </c>
    </row>
    <row r="5524" spans="1:4">
      <c r="A5524" s="22">
        <f t="shared" si="86"/>
        <v>42048</v>
      </c>
      <c r="D5524" s="16">
        <v>42048</v>
      </c>
    </row>
    <row r="5525" spans="1:4">
      <c r="A5525" s="22">
        <f t="shared" si="86"/>
        <v>42049</v>
      </c>
      <c r="D5525" s="16">
        <v>42049</v>
      </c>
    </row>
    <row r="5526" spans="1:4">
      <c r="A5526" s="22">
        <f t="shared" si="86"/>
        <v>42050</v>
      </c>
      <c r="D5526" s="16">
        <v>42050</v>
      </c>
    </row>
    <row r="5527" spans="1:4">
      <c r="A5527" s="22">
        <f t="shared" si="86"/>
        <v>42051</v>
      </c>
      <c r="D5527" s="16">
        <v>42051</v>
      </c>
    </row>
    <row r="5528" spans="1:4">
      <c r="A5528" s="22">
        <f t="shared" si="86"/>
        <v>42052</v>
      </c>
      <c r="D5528" s="16">
        <v>42052</v>
      </c>
    </row>
    <row r="5529" spans="1:4">
      <c r="A5529" s="22">
        <f t="shared" si="86"/>
        <v>42053</v>
      </c>
      <c r="D5529" s="16">
        <v>42053</v>
      </c>
    </row>
    <row r="5530" spans="1:4">
      <c r="A5530" s="22">
        <f t="shared" si="86"/>
        <v>42054</v>
      </c>
      <c r="D5530" s="16">
        <v>42054</v>
      </c>
    </row>
    <row r="5531" spans="1:4">
      <c r="A5531" s="22">
        <f t="shared" si="86"/>
        <v>42055</v>
      </c>
      <c r="D5531" s="16">
        <v>42055</v>
      </c>
    </row>
    <row r="5532" spans="1:4">
      <c r="A5532" s="22">
        <f t="shared" si="86"/>
        <v>42056</v>
      </c>
      <c r="D5532" s="16">
        <v>42056</v>
      </c>
    </row>
    <row r="5533" spans="1:4">
      <c r="A5533" s="22">
        <f t="shared" si="86"/>
        <v>42057</v>
      </c>
      <c r="D5533" s="16">
        <v>42057</v>
      </c>
    </row>
    <row r="5534" spans="1:4">
      <c r="A5534" s="22">
        <f t="shared" si="86"/>
        <v>42058</v>
      </c>
      <c r="D5534" s="16">
        <v>42058</v>
      </c>
    </row>
    <row r="5535" spans="1:4">
      <c r="A5535" s="22">
        <f t="shared" si="86"/>
        <v>42059</v>
      </c>
      <c r="D5535" s="16">
        <v>42059</v>
      </c>
    </row>
    <row r="5536" spans="1:4">
      <c r="A5536" s="22">
        <f t="shared" si="86"/>
        <v>42060</v>
      </c>
      <c r="D5536" s="16">
        <v>42060</v>
      </c>
    </row>
    <row r="5537" spans="1:4">
      <c r="A5537" s="22">
        <f t="shared" si="86"/>
        <v>42061</v>
      </c>
      <c r="D5537" s="16">
        <v>42061</v>
      </c>
    </row>
    <row r="5538" spans="1:4">
      <c r="A5538" s="22">
        <f t="shared" si="86"/>
        <v>42062</v>
      </c>
      <c r="D5538" s="16">
        <v>42062</v>
      </c>
    </row>
    <row r="5539" spans="1:4">
      <c r="A5539" s="22">
        <f t="shared" si="86"/>
        <v>42063</v>
      </c>
      <c r="D5539" s="16">
        <v>42063</v>
      </c>
    </row>
    <row r="5540" spans="1:4">
      <c r="A5540" s="22">
        <f t="shared" si="86"/>
        <v>42064</v>
      </c>
      <c r="D5540" s="16">
        <v>42064</v>
      </c>
    </row>
    <row r="5541" spans="1:4">
      <c r="A5541" s="22">
        <f t="shared" si="86"/>
        <v>42065</v>
      </c>
      <c r="D5541" s="16">
        <v>42065</v>
      </c>
    </row>
    <row r="5542" spans="1:4">
      <c r="A5542" s="22">
        <f t="shared" si="86"/>
        <v>42066</v>
      </c>
      <c r="D5542" s="16">
        <v>42066</v>
      </c>
    </row>
    <row r="5543" spans="1:4">
      <c r="A5543" s="22">
        <f t="shared" si="86"/>
        <v>42067</v>
      </c>
      <c r="D5543" s="16">
        <v>42067</v>
      </c>
    </row>
    <row r="5544" spans="1:4">
      <c r="A5544" s="22">
        <f t="shared" si="86"/>
        <v>42068</v>
      </c>
      <c r="D5544" s="16">
        <v>42068</v>
      </c>
    </row>
    <row r="5545" spans="1:4">
      <c r="A5545" s="22">
        <f t="shared" si="86"/>
        <v>42069</v>
      </c>
      <c r="D5545" s="16">
        <v>42069</v>
      </c>
    </row>
    <row r="5546" spans="1:4">
      <c r="A5546" s="22">
        <f t="shared" si="86"/>
        <v>42070</v>
      </c>
      <c r="D5546" s="16">
        <v>42070</v>
      </c>
    </row>
    <row r="5547" spans="1:4">
      <c r="A5547" s="22">
        <f t="shared" si="86"/>
        <v>42071</v>
      </c>
      <c r="D5547" s="16">
        <v>42071</v>
      </c>
    </row>
    <row r="5548" spans="1:4">
      <c r="A5548" s="22">
        <f t="shared" si="86"/>
        <v>42072</v>
      </c>
      <c r="D5548" s="16">
        <v>42072</v>
      </c>
    </row>
    <row r="5549" spans="1:4">
      <c r="A5549" s="22">
        <f t="shared" si="86"/>
        <v>42073</v>
      </c>
      <c r="D5549" s="16">
        <v>42073</v>
      </c>
    </row>
    <row r="5550" spans="1:4">
      <c r="A5550" s="22">
        <f t="shared" si="86"/>
        <v>42074</v>
      </c>
      <c r="D5550" s="16">
        <v>42074</v>
      </c>
    </row>
    <row r="5551" spans="1:4">
      <c r="A5551" s="22">
        <f t="shared" si="86"/>
        <v>42075</v>
      </c>
      <c r="D5551" s="16">
        <v>42075</v>
      </c>
    </row>
    <row r="5552" spans="1:4">
      <c r="A5552" s="22">
        <f t="shared" si="86"/>
        <v>42076</v>
      </c>
      <c r="D5552" s="16">
        <v>42076</v>
      </c>
    </row>
    <row r="5553" spans="1:4">
      <c r="A5553" s="22">
        <f t="shared" si="86"/>
        <v>42077</v>
      </c>
      <c r="D5553" s="16">
        <v>42077</v>
      </c>
    </row>
    <row r="5554" spans="1:4">
      <c r="A5554" s="22">
        <f t="shared" si="86"/>
        <v>42078</v>
      </c>
      <c r="D5554" s="16">
        <v>42078</v>
      </c>
    </row>
    <row r="5555" spans="1:4">
      <c r="A5555" s="22">
        <f t="shared" si="86"/>
        <v>42079</v>
      </c>
      <c r="D5555" s="16">
        <v>42079</v>
      </c>
    </row>
    <row r="5556" spans="1:4">
      <c r="A5556" s="22">
        <f t="shared" si="86"/>
        <v>42080</v>
      </c>
      <c r="D5556" s="16">
        <v>42080</v>
      </c>
    </row>
    <row r="5557" spans="1:4">
      <c r="A5557" s="22">
        <f t="shared" si="86"/>
        <v>42081</v>
      </c>
      <c r="D5557" s="16">
        <v>42081</v>
      </c>
    </row>
    <row r="5558" spans="1:4">
      <c r="A5558" s="22">
        <f t="shared" si="86"/>
        <v>42082</v>
      </c>
      <c r="D5558" s="16">
        <v>42082</v>
      </c>
    </row>
    <row r="5559" spans="1:4">
      <c r="A5559" s="22">
        <f t="shared" si="86"/>
        <v>42083</v>
      </c>
      <c r="D5559" s="16">
        <v>42083</v>
      </c>
    </row>
    <row r="5560" spans="1:4">
      <c r="A5560" s="22">
        <f t="shared" si="86"/>
        <v>42084</v>
      </c>
      <c r="D5560" s="16">
        <v>42084</v>
      </c>
    </row>
    <row r="5561" spans="1:4">
      <c r="A5561" s="22">
        <f t="shared" si="86"/>
        <v>42085</v>
      </c>
      <c r="D5561" s="16">
        <v>42085</v>
      </c>
    </row>
    <row r="5562" spans="1:4">
      <c r="A5562" s="22">
        <f t="shared" si="86"/>
        <v>42086</v>
      </c>
      <c r="D5562" s="16">
        <v>42086</v>
      </c>
    </row>
    <row r="5563" spans="1:4">
      <c r="A5563" s="22">
        <f t="shared" si="86"/>
        <v>42087</v>
      </c>
      <c r="D5563" s="16">
        <v>42087</v>
      </c>
    </row>
    <row r="5564" spans="1:4">
      <c r="A5564" s="22">
        <f t="shared" si="86"/>
        <v>42088</v>
      </c>
      <c r="D5564" s="16">
        <v>42088</v>
      </c>
    </row>
    <row r="5565" spans="1:4">
      <c r="A5565" s="22">
        <f t="shared" si="86"/>
        <v>42089</v>
      </c>
      <c r="D5565" s="16">
        <v>42089</v>
      </c>
    </row>
    <row r="5566" spans="1:4">
      <c r="A5566" s="22">
        <f t="shared" si="86"/>
        <v>42090</v>
      </c>
      <c r="D5566" s="16">
        <v>42090</v>
      </c>
    </row>
    <row r="5567" spans="1:4">
      <c r="A5567" s="22">
        <f t="shared" si="86"/>
        <v>42091</v>
      </c>
      <c r="D5567" s="16">
        <v>42091</v>
      </c>
    </row>
    <row r="5568" spans="1:4">
      <c r="A5568" s="22">
        <f t="shared" si="86"/>
        <v>42092</v>
      </c>
      <c r="D5568" s="16">
        <v>42092</v>
      </c>
    </row>
    <row r="5569" spans="1:4">
      <c r="A5569" s="22">
        <f t="shared" si="86"/>
        <v>42093</v>
      </c>
      <c r="D5569" s="16">
        <v>42093</v>
      </c>
    </row>
    <row r="5570" spans="1:4">
      <c r="A5570" s="22">
        <f t="shared" ref="A5570:A5633" si="87">D5570</f>
        <v>42094</v>
      </c>
      <c r="D5570" s="16">
        <v>42094</v>
      </c>
    </row>
    <row r="5571" spans="1:4">
      <c r="A5571" s="22">
        <f t="shared" si="87"/>
        <v>42095</v>
      </c>
      <c r="D5571" s="16">
        <v>42095</v>
      </c>
    </row>
    <row r="5572" spans="1:4">
      <c r="A5572" s="22">
        <f t="shared" si="87"/>
        <v>42096</v>
      </c>
      <c r="D5572" s="16">
        <v>42096</v>
      </c>
    </row>
    <row r="5573" spans="1:4">
      <c r="A5573" s="22">
        <f t="shared" si="87"/>
        <v>42097</v>
      </c>
      <c r="D5573" s="16">
        <v>42097</v>
      </c>
    </row>
    <row r="5574" spans="1:4">
      <c r="A5574" s="22">
        <f t="shared" si="87"/>
        <v>42098</v>
      </c>
      <c r="D5574" s="16">
        <v>42098</v>
      </c>
    </row>
    <row r="5575" spans="1:4">
      <c r="A5575" s="22">
        <f t="shared" si="87"/>
        <v>42099</v>
      </c>
      <c r="D5575" s="16">
        <v>42099</v>
      </c>
    </row>
    <row r="5576" spans="1:4">
      <c r="A5576" s="22">
        <f t="shared" si="87"/>
        <v>42100</v>
      </c>
      <c r="D5576" s="16">
        <v>42100</v>
      </c>
    </row>
    <row r="5577" spans="1:4">
      <c r="A5577" s="22">
        <f t="shared" si="87"/>
        <v>42101</v>
      </c>
      <c r="D5577" s="16">
        <v>42101</v>
      </c>
    </row>
    <row r="5578" spans="1:4">
      <c r="A5578" s="22">
        <f t="shared" si="87"/>
        <v>42102</v>
      </c>
      <c r="D5578" s="16">
        <v>42102</v>
      </c>
    </row>
    <row r="5579" spans="1:4">
      <c r="A5579" s="22">
        <f t="shared" si="87"/>
        <v>42103</v>
      </c>
      <c r="D5579" s="16">
        <v>42103</v>
      </c>
    </row>
    <row r="5580" spans="1:4">
      <c r="A5580" s="22">
        <f t="shared" si="87"/>
        <v>42104</v>
      </c>
      <c r="D5580" s="16">
        <v>42104</v>
      </c>
    </row>
    <row r="5581" spans="1:4">
      <c r="A5581" s="22">
        <f t="shared" si="87"/>
        <v>42105</v>
      </c>
      <c r="D5581" s="16">
        <v>42105</v>
      </c>
    </row>
    <row r="5582" spans="1:4">
      <c r="A5582" s="22">
        <f t="shared" si="87"/>
        <v>42106</v>
      </c>
      <c r="D5582" s="16">
        <v>42106</v>
      </c>
    </row>
    <row r="5583" spans="1:4">
      <c r="A5583" s="22">
        <f t="shared" si="87"/>
        <v>42107</v>
      </c>
      <c r="D5583" s="16">
        <v>42107</v>
      </c>
    </row>
    <row r="5584" spans="1:4">
      <c r="A5584" s="22">
        <f t="shared" si="87"/>
        <v>42108</v>
      </c>
      <c r="D5584" s="16">
        <v>42108</v>
      </c>
    </row>
    <row r="5585" spans="1:4">
      <c r="A5585" s="22">
        <f t="shared" si="87"/>
        <v>42109</v>
      </c>
      <c r="D5585" s="16">
        <v>42109</v>
      </c>
    </row>
    <row r="5586" spans="1:4">
      <c r="A5586" s="22">
        <f t="shared" si="87"/>
        <v>42110</v>
      </c>
      <c r="D5586" s="16">
        <v>42110</v>
      </c>
    </row>
    <row r="5587" spans="1:4">
      <c r="A5587" s="22">
        <f t="shared" si="87"/>
        <v>42111</v>
      </c>
      <c r="D5587" s="16">
        <v>42111</v>
      </c>
    </row>
    <row r="5588" spans="1:4">
      <c r="A5588" s="22">
        <f t="shared" si="87"/>
        <v>42112</v>
      </c>
      <c r="D5588" s="16">
        <v>42112</v>
      </c>
    </row>
    <row r="5589" spans="1:4">
      <c r="A5589" s="22">
        <f t="shared" si="87"/>
        <v>42113</v>
      </c>
      <c r="D5589" s="16">
        <v>42113</v>
      </c>
    </row>
    <row r="5590" spans="1:4">
      <c r="A5590" s="22">
        <f t="shared" si="87"/>
        <v>42114</v>
      </c>
      <c r="D5590" s="16">
        <v>42114</v>
      </c>
    </row>
    <row r="5591" spans="1:4">
      <c r="A5591" s="22">
        <f t="shared" si="87"/>
        <v>42115</v>
      </c>
      <c r="D5591" s="16">
        <v>42115</v>
      </c>
    </row>
    <row r="5592" spans="1:4">
      <c r="A5592" s="22">
        <f t="shared" si="87"/>
        <v>42116</v>
      </c>
      <c r="D5592" s="16">
        <v>42116</v>
      </c>
    </row>
    <row r="5593" spans="1:4">
      <c r="A5593" s="22">
        <f t="shared" si="87"/>
        <v>42117</v>
      </c>
      <c r="D5593" s="16">
        <v>42117</v>
      </c>
    </row>
    <row r="5594" spans="1:4">
      <c r="A5594" s="22">
        <f t="shared" si="87"/>
        <v>42118</v>
      </c>
      <c r="D5594" s="16">
        <v>42118</v>
      </c>
    </row>
    <row r="5595" spans="1:4">
      <c r="A5595" s="22">
        <f t="shared" si="87"/>
        <v>42119</v>
      </c>
      <c r="D5595" s="16">
        <v>42119</v>
      </c>
    </row>
    <row r="5596" spans="1:4">
      <c r="A5596" s="22">
        <f t="shared" si="87"/>
        <v>42120</v>
      </c>
      <c r="D5596" s="16">
        <v>42120</v>
      </c>
    </row>
    <row r="5597" spans="1:4">
      <c r="A5597" s="22">
        <f t="shared" si="87"/>
        <v>42121</v>
      </c>
      <c r="D5597" s="16">
        <v>42121</v>
      </c>
    </row>
    <row r="5598" spans="1:4">
      <c r="A5598" s="22">
        <f t="shared" si="87"/>
        <v>42122</v>
      </c>
      <c r="D5598" s="16">
        <v>42122</v>
      </c>
    </row>
    <row r="5599" spans="1:4">
      <c r="A5599" s="22">
        <f t="shared" si="87"/>
        <v>42123</v>
      </c>
      <c r="D5599" s="16">
        <v>42123</v>
      </c>
    </row>
    <row r="5600" spans="1:4">
      <c r="A5600" s="22">
        <f t="shared" si="87"/>
        <v>42124</v>
      </c>
      <c r="D5600" s="16">
        <v>42124</v>
      </c>
    </row>
    <row r="5601" spans="1:4">
      <c r="A5601" s="22">
        <f t="shared" si="87"/>
        <v>42125</v>
      </c>
      <c r="D5601" s="16">
        <v>42125</v>
      </c>
    </row>
    <row r="5602" spans="1:4">
      <c r="A5602" s="22">
        <f t="shared" si="87"/>
        <v>42126</v>
      </c>
      <c r="D5602" s="16">
        <v>42126</v>
      </c>
    </row>
    <row r="5603" spans="1:4">
      <c r="A5603" s="22">
        <f t="shared" si="87"/>
        <v>42127</v>
      </c>
      <c r="D5603" s="16">
        <v>42127</v>
      </c>
    </row>
    <row r="5604" spans="1:4">
      <c r="A5604" s="22">
        <f t="shared" si="87"/>
        <v>42128</v>
      </c>
      <c r="D5604" s="16">
        <v>42128</v>
      </c>
    </row>
    <row r="5605" spans="1:4">
      <c r="A5605" s="22">
        <f t="shared" si="87"/>
        <v>42129</v>
      </c>
      <c r="D5605" s="16">
        <v>42129</v>
      </c>
    </row>
    <row r="5606" spans="1:4">
      <c r="A5606" s="22">
        <f t="shared" si="87"/>
        <v>42130</v>
      </c>
      <c r="D5606" s="16">
        <v>42130</v>
      </c>
    </row>
    <row r="5607" spans="1:4">
      <c r="A5607" s="22">
        <f t="shared" si="87"/>
        <v>42131</v>
      </c>
      <c r="D5607" s="16">
        <v>42131</v>
      </c>
    </row>
    <row r="5608" spans="1:4">
      <c r="A5608" s="22">
        <f t="shared" si="87"/>
        <v>42132</v>
      </c>
      <c r="D5608" s="16">
        <v>42132</v>
      </c>
    </row>
    <row r="5609" spans="1:4">
      <c r="A5609" s="22">
        <f t="shared" si="87"/>
        <v>42133</v>
      </c>
      <c r="D5609" s="16">
        <v>42133</v>
      </c>
    </row>
    <row r="5610" spans="1:4">
      <c r="A5610" s="22">
        <f t="shared" si="87"/>
        <v>42134</v>
      </c>
      <c r="D5610" s="16">
        <v>42134</v>
      </c>
    </row>
    <row r="5611" spans="1:4">
      <c r="A5611" s="22">
        <f t="shared" si="87"/>
        <v>42135</v>
      </c>
      <c r="D5611" s="16">
        <v>42135</v>
      </c>
    </row>
    <row r="5612" spans="1:4">
      <c r="A5612" s="22">
        <f t="shared" si="87"/>
        <v>42136</v>
      </c>
      <c r="D5612" s="16">
        <v>42136</v>
      </c>
    </row>
    <row r="5613" spans="1:4">
      <c r="A5613" s="22">
        <f t="shared" si="87"/>
        <v>42137</v>
      </c>
      <c r="D5613" s="16">
        <v>42137</v>
      </c>
    </row>
    <row r="5614" spans="1:4">
      <c r="A5614" s="22">
        <f t="shared" si="87"/>
        <v>42138</v>
      </c>
      <c r="D5614" s="16">
        <v>42138</v>
      </c>
    </row>
    <row r="5615" spans="1:4">
      <c r="A5615" s="22">
        <f t="shared" si="87"/>
        <v>42139</v>
      </c>
      <c r="D5615" s="16">
        <v>42139</v>
      </c>
    </row>
    <row r="5616" spans="1:4">
      <c r="A5616" s="22">
        <f t="shared" si="87"/>
        <v>42140</v>
      </c>
      <c r="D5616" s="16">
        <v>42140</v>
      </c>
    </row>
    <row r="5617" spans="1:4">
      <c r="A5617" s="22">
        <f t="shared" si="87"/>
        <v>42141</v>
      </c>
      <c r="D5617" s="16">
        <v>42141</v>
      </c>
    </row>
    <row r="5618" spans="1:4">
      <c r="A5618" s="22">
        <f t="shared" si="87"/>
        <v>42142</v>
      </c>
      <c r="D5618" s="16">
        <v>42142</v>
      </c>
    </row>
    <row r="5619" spans="1:4">
      <c r="A5619" s="22">
        <f t="shared" si="87"/>
        <v>42143</v>
      </c>
      <c r="D5619" s="16">
        <v>42143</v>
      </c>
    </row>
    <row r="5620" spans="1:4">
      <c r="A5620" s="22">
        <f t="shared" si="87"/>
        <v>42144</v>
      </c>
      <c r="D5620" s="16">
        <v>42144</v>
      </c>
    </row>
    <row r="5621" spans="1:4">
      <c r="A5621" s="22">
        <f t="shared" si="87"/>
        <v>42145</v>
      </c>
      <c r="D5621" s="16">
        <v>42145</v>
      </c>
    </row>
    <row r="5622" spans="1:4">
      <c r="A5622" s="22">
        <f t="shared" si="87"/>
        <v>42146</v>
      </c>
      <c r="D5622" s="16">
        <v>42146</v>
      </c>
    </row>
    <row r="5623" spans="1:4">
      <c r="A5623" s="22">
        <f t="shared" si="87"/>
        <v>42147</v>
      </c>
      <c r="D5623" s="16">
        <v>42147</v>
      </c>
    </row>
    <row r="5624" spans="1:4">
      <c r="A5624" s="22">
        <f t="shared" si="87"/>
        <v>42148</v>
      </c>
      <c r="D5624" s="16">
        <v>42148</v>
      </c>
    </row>
    <row r="5625" spans="1:4">
      <c r="A5625" s="22">
        <f t="shared" si="87"/>
        <v>42149</v>
      </c>
      <c r="D5625" s="16">
        <v>42149</v>
      </c>
    </row>
    <row r="5626" spans="1:4">
      <c r="A5626" s="22">
        <f t="shared" si="87"/>
        <v>42150</v>
      </c>
      <c r="D5626" s="16">
        <v>42150</v>
      </c>
    </row>
    <row r="5627" spans="1:4">
      <c r="A5627" s="22">
        <f t="shared" si="87"/>
        <v>42151</v>
      </c>
      <c r="D5627" s="16">
        <v>42151</v>
      </c>
    </row>
    <row r="5628" spans="1:4">
      <c r="A5628" s="22">
        <f t="shared" si="87"/>
        <v>42152</v>
      </c>
      <c r="D5628" s="16">
        <v>42152</v>
      </c>
    </row>
    <row r="5629" spans="1:4">
      <c r="A5629" s="22">
        <f t="shared" si="87"/>
        <v>42153</v>
      </c>
      <c r="D5629" s="16">
        <v>42153</v>
      </c>
    </row>
    <row r="5630" spans="1:4">
      <c r="A5630" s="22">
        <f t="shared" si="87"/>
        <v>42154</v>
      </c>
      <c r="D5630" s="16">
        <v>42154</v>
      </c>
    </row>
    <row r="5631" spans="1:4">
      <c r="A5631" s="22">
        <f t="shared" si="87"/>
        <v>42155</v>
      </c>
      <c r="D5631" s="16">
        <v>42155</v>
      </c>
    </row>
    <row r="5632" spans="1:4">
      <c r="A5632" s="22">
        <f t="shared" si="87"/>
        <v>42156</v>
      </c>
      <c r="D5632" s="16">
        <v>42156</v>
      </c>
    </row>
    <row r="5633" spans="1:4">
      <c r="A5633" s="22">
        <f t="shared" si="87"/>
        <v>42157</v>
      </c>
      <c r="D5633" s="16">
        <v>42157</v>
      </c>
    </row>
    <row r="5634" spans="1:4">
      <c r="A5634" s="22">
        <f t="shared" ref="A5634:A5697" si="88">D5634</f>
        <v>42158</v>
      </c>
      <c r="D5634" s="16">
        <v>42158</v>
      </c>
    </row>
    <row r="5635" spans="1:4">
      <c r="A5635" s="22">
        <f t="shared" si="88"/>
        <v>42159</v>
      </c>
      <c r="D5635" s="16">
        <v>42159</v>
      </c>
    </row>
    <row r="5636" spans="1:4">
      <c r="A5636" s="22">
        <f t="shared" si="88"/>
        <v>42160</v>
      </c>
      <c r="D5636" s="16">
        <v>42160</v>
      </c>
    </row>
    <row r="5637" spans="1:4">
      <c r="A5637" s="22">
        <f t="shared" si="88"/>
        <v>42161</v>
      </c>
      <c r="D5637" s="16">
        <v>42161</v>
      </c>
    </row>
    <row r="5638" spans="1:4">
      <c r="A5638" s="22">
        <f t="shared" si="88"/>
        <v>42162</v>
      </c>
      <c r="D5638" s="16">
        <v>42162</v>
      </c>
    </row>
    <row r="5639" spans="1:4">
      <c r="A5639" s="22">
        <f t="shared" si="88"/>
        <v>42163</v>
      </c>
      <c r="D5639" s="16">
        <v>42163</v>
      </c>
    </row>
    <row r="5640" spans="1:4">
      <c r="A5640" s="22">
        <f t="shared" si="88"/>
        <v>42164</v>
      </c>
      <c r="D5640" s="16">
        <v>42164</v>
      </c>
    </row>
    <row r="5641" spans="1:4">
      <c r="A5641" s="22">
        <f t="shared" si="88"/>
        <v>42165</v>
      </c>
      <c r="D5641" s="16">
        <v>42165</v>
      </c>
    </row>
    <row r="5642" spans="1:4">
      <c r="A5642" s="22">
        <f t="shared" si="88"/>
        <v>42166</v>
      </c>
      <c r="D5642" s="16">
        <v>42166</v>
      </c>
    </row>
    <row r="5643" spans="1:4">
      <c r="A5643" s="22">
        <f t="shared" si="88"/>
        <v>42167</v>
      </c>
      <c r="D5643" s="16">
        <v>42167</v>
      </c>
    </row>
    <row r="5644" spans="1:4">
      <c r="A5644" s="22">
        <f t="shared" si="88"/>
        <v>42168</v>
      </c>
      <c r="D5644" s="16">
        <v>42168</v>
      </c>
    </row>
    <row r="5645" spans="1:4">
      <c r="A5645" s="22">
        <f t="shared" si="88"/>
        <v>42169</v>
      </c>
      <c r="D5645" s="16">
        <v>42169</v>
      </c>
    </row>
    <row r="5646" spans="1:4">
      <c r="A5646" s="22">
        <f t="shared" si="88"/>
        <v>42170</v>
      </c>
      <c r="D5646" s="16">
        <v>42170</v>
      </c>
    </row>
    <row r="5647" spans="1:4">
      <c r="A5647" s="22">
        <f t="shared" si="88"/>
        <v>42171</v>
      </c>
      <c r="D5647" s="16">
        <v>42171</v>
      </c>
    </row>
    <row r="5648" spans="1:4">
      <c r="A5648" s="22">
        <f t="shared" si="88"/>
        <v>42172</v>
      </c>
      <c r="D5648" s="16">
        <v>42172</v>
      </c>
    </row>
    <row r="5649" spans="1:4">
      <c r="A5649" s="22">
        <f t="shared" si="88"/>
        <v>42173</v>
      </c>
      <c r="D5649" s="16">
        <v>42173</v>
      </c>
    </row>
    <row r="5650" spans="1:4">
      <c r="A5650" s="22">
        <f t="shared" si="88"/>
        <v>42174</v>
      </c>
      <c r="D5650" s="16">
        <v>42174</v>
      </c>
    </row>
    <row r="5651" spans="1:4">
      <c r="A5651" s="22">
        <f t="shared" si="88"/>
        <v>42175</v>
      </c>
      <c r="D5651" s="16">
        <v>42175</v>
      </c>
    </row>
    <row r="5652" spans="1:4">
      <c r="A5652" s="22">
        <f t="shared" si="88"/>
        <v>42176</v>
      </c>
      <c r="D5652" s="16">
        <v>42176</v>
      </c>
    </row>
    <row r="5653" spans="1:4">
      <c r="A5653" s="22">
        <f t="shared" si="88"/>
        <v>42177</v>
      </c>
      <c r="D5653" s="16">
        <v>42177</v>
      </c>
    </row>
    <row r="5654" spans="1:4">
      <c r="A5654" s="22">
        <f t="shared" si="88"/>
        <v>42178</v>
      </c>
      <c r="D5654" s="16">
        <v>42178</v>
      </c>
    </row>
    <row r="5655" spans="1:4">
      <c r="A5655" s="22">
        <f t="shared" si="88"/>
        <v>42179</v>
      </c>
      <c r="D5655" s="16">
        <v>42179</v>
      </c>
    </row>
    <row r="5656" spans="1:4">
      <c r="A5656" s="22">
        <f t="shared" si="88"/>
        <v>42180</v>
      </c>
      <c r="D5656" s="16">
        <v>42180</v>
      </c>
    </row>
    <row r="5657" spans="1:4">
      <c r="A5657" s="22">
        <f t="shared" si="88"/>
        <v>42181</v>
      </c>
      <c r="D5657" s="16">
        <v>42181</v>
      </c>
    </row>
    <row r="5658" spans="1:4">
      <c r="A5658" s="22">
        <f t="shared" si="88"/>
        <v>42182</v>
      </c>
      <c r="D5658" s="16">
        <v>42182</v>
      </c>
    </row>
    <row r="5659" spans="1:4">
      <c r="A5659" s="22">
        <f t="shared" si="88"/>
        <v>42183</v>
      </c>
      <c r="D5659" s="16">
        <v>42183</v>
      </c>
    </row>
    <row r="5660" spans="1:4">
      <c r="A5660" s="22">
        <f t="shared" si="88"/>
        <v>42184</v>
      </c>
      <c r="D5660" s="16">
        <v>42184</v>
      </c>
    </row>
    <row r="5661" spans="1:4">
      <c r="A5661" s="22">
        <f t="shared" si="88"/>
        <v>42185</v>
      </c>
      <c r="D5661" s="16">
        <v>42185</v>
      </c>
    </row>
    <row r="5662" spans="1:4">
      <c r="A5662" s="22">
        <f t="shared" si="88"/>
        <v>42186</v>
      </c>
      <c r="D5662" s="16">
        <v>42186</v>
      </c>
    </row>
    <row r="5663" spans="1:4">
      <c r="A5663" s="22">
        <f t="shared" si="88"/>
        <v>42187</v>
      </c>
      <c r="D5663" s="16">
        <v>42187</v>
      </c>
    </row>
    <row r="5664" spans="1:4">
      <c r="A5664" s="22">
        <f t="shared" si="88"/>
        <v>42188</v>
      </c>
      <c r="D5664" s="16">
        <v>42188</v>
      </c>
    </row>
    <row r="5665" spans="1:4">
      <c r="A5665" s="22">
        <f t="shared" si="88"/>
        <v>42189</v>
      </c>
      <c r="D5665" s="16">
        <v>42189</v>
      </c>
    </row>
    <row r="5666" spans="1:4">
      <c r="A5666" s="22">
        <f t="shared" si="88"/>
        <v>42190</v>
      </c>
      <c r="D5666" s="16">
        <v>42190</v>
      </c>
    </row>
    <row r="5667" spans="1:4">
      <c r="A5667" s="22">
        <f t="shared" si="88"/>
        <v>42191</v>
      </c>
      <c r="D5667" s="16">
        <v>42191</v>
      </c>
    </row>
    <row r="5668" spans="1:4">
      <c r="A5668" s="22">
        <f t="shared" si="88"/>
        <v>42192</v>
      </c>
      <c r="D5668" s="16">
        <v>42192</v>
      </c>
    </row>
    <row r="5669" spans="1:4">
      <c r="A5669" s="22">
        <f t="shared" si="88"/>
        <v>42193</v>
      </c>
      <c r="D5669" s="16">
        <v>42193</v>
      </c>
    </row>
    <row r="5670" spans="1:4">
      <c r="A5670" s="22">
        <f t="shared" si="88"/>
        <v>42194</v>
      </c>
      <c r="D5670" s="16">
        <v>42194</v>
      </c>
    </row>
    <row r="5671" spans="1:4">
      <c r="A5671" s="22">
        <f t="shared" si="88"/>
        <v>42195</v>
      </c>
      <c r="D5671" s="16">
        <v>42195</v>
      </c>
    </row>
    <row r="5672" spans="1:4">
      <c r="A5672" s="22">
        <f t="shared" si="88"/>
        <v>42196</v>
      </c>
      <c r="D5672" s="16">
        <v>42196</v>
      </c>
    </row>
    <row r="5673" spans="1:4">
      <c r="A5673" s="22">
        <f t="shared" si="88"/>
        <v>42197</v>
      </c>
      <c r="D5673" s="16">
        <v>42197</v>
      </c>
    </row>
    <row r="5674" spans="1:4">
      <c r="A5674" s="22">
        <f t="shared" si="88"/>
        <v>42198</v>
      </c>
      <c r="D5674" s="16">
        <v>42198</v>
      </c>
    </row>
    <row r="5675" spans="1:4">
      <c r="A5675" s="22">
        <f t="shared" si="88"/>
        <v>42199</v>
      </c>
      <c r="D5675" s="16">
        <v>42199</v>
      </c>
    </row>
    <row r="5676" spans="1:4">
      <c r="A5676" s="22">
        <f t="shared" si="88"/>
        <v>42200</v>
      </c>
      <c r="D5676" s="16">
        <v>42200</v>
      </c>
    </row>
    <row r="5677" spans="1:4">
      <c r="A5677" s="22">
        <f t="shared" si="88"/>
        <v>42201</v>
      </c>
      <c r="D5677" s="16">
        <v>42201</v>
      </c>
    </row>
    <row r="5678" spans="1:4">
      <c r="A5678" s="22">
        <f t="shared" si="88"/>
        <v>42202</v>
      </c>
      <c r="D5678" s="16">
        <v>42202</v>
      </c>
    </row>
    <row r="5679" spans="1:4">
      <c r="A5679" s="22">
        <f t="shared" si="88"/>
        <v>42203</v>
      </c>
      <c r="D5679" s="16">
        <v>42203</v>
      </c>
    </row>
    <row r="5680" spans="1:4">
      <c r="A5680" s="22">
        <f t="shared" si="88"/>
        <v>42204</v>
      </c>
      <c r="D5680" s="16">
        <v>42204</v>
      </c>
    </row>
    <row r="5681" spans="1:4">
      <c r="A5681" s="22">
        <f t="shared" si="88"/>
        <v>42205</v>
      </c>
      <c r="D5681" s="16">
        <v>42205</v>
      </c>
    </row>
    <row r="5682" spans="1:4">
      <c r="A5682" s="22">
        <f t="shared" si="88"/>
        <v>42206</v>
      </c>
      <c r="D5682" s="16">
        <v>42206</v>
      </c>
    </row>
    <row r="5683" spans="1:4">
      <c r="A5683" s="22">
        <f t="shared" si="88"/>
        <v>42207</v>
      </c>
      <c r="D5683" s="16">
        <v>42207</v>
      </c>
    </row>
    <row r="5684" spans="1:4">
      <c r="A5684" s="22">
        <f t="shared" si="88"/>
        <v>42208</v>
      </c>
      <c r="D5684" s="16">
        <v>42208</v>
      </c>
    </row>
    <row r="5685" spans="1:4">
      <c r="A5685" s="22">
        <f t="shared" si="88"/>
        <v>42209</v>
      </c>
      <c r="D5685" s="16">
        <v>42209</v>
      </c>
    </row>
    <row r="5686" spans="1:4">
      <c r="A5686" s="22">
        <f t="shared" si="88"/>
        <v>42210</v>
      </c>
      <c r="D5686" s="16">
        <v>42210</v>
      </c>
    </row>
    <row r="5687" spans="1:4">
      <c r="A5687" s="22">
        <f t="shared" si="88"/>
        <v>42211</v>
      </c>
      <c r="D5687" s="16">
        <v>42211</v>
      </c>
    </row>
    <row r="5688" spans="1:4">
      <c r="A5688" s="22">
        <f t="shared" si="88"/>
        <v>42212</v>
      </c>
      <c r="D5688" s="16">
        <v>42212</v>
      </c>
    </row>
    <row r="5689" spans="1:4">
      <c r="A5689" s="22">
        <f t="shared" si="88"/>
        <v>42213</v>
      </c>
      <c r="D5689" s="16">
        <v>42213</v>
      </c>
    </row>
    <row r="5690" spans="1:4">
      <c r="A5690" s="22">
        <f t="shared" si="88"/>
        <v>42214</v>
      </c>
      <c r="D5690" s="16">
        <v>42214</v>
      </c>
    </row>
    <row r="5691" spans="1:4">
      <c r="A5691" s="22">
        <f t="shared" si="88"/>
        <v>42215</v>
      </c>
      <c r="D5691" s="16">
        <v>42215</v>
      </c>
    </row>
    <row r="5692" spans="1:4">
      <c r="A5692" s="22">
        <f t="shared" si="88"/>
        <v>42216</v>
      </c>
      <c r="D5692" s="16">
        <v>42216</v>
      </c>
    </row>
    <row r="5693" spans="1:4">
      <c r="A5693" s="22">
        <f t="shared" si="88"/>
        <v>42217</v>
      </c>
      <c r="D5693" s="16">
        <v>42217</v>
      </c>
    </row>
    <row r="5694" spans="1:4">
      <c r="A5694" s="22">
        <f t="shared" si="88"/>
        <v>42218</v>
      </c>
      <c r="D5694" s="16">
        <v>42218</v>
      </c>
    </row>
    <row r="5695" spans="1:4">
      <c r="A5695" s="22">
        <f t="shared" si="88"/>
        <v>42219</v>
      </c>
      <c r="D5695" s="16">
        <v>42219</v>
      </c>
    </row>
    <row r="5696" spans="1:4">
      <c r="A5696" s="22">
        <f t="shared" si="88"/>
        <v>42220</v>
      </c>
      <c r="D5696" s="16">
        <v>42220</v>
      </c>
    </row>
    <row r="5697" spans="1:4">
      <c r="A5697" s="22">
        <f t="shared" si="88"/>
        <v>42221</v>
      </c>
      <c r="D5697" s="16">
        <v>42221</v>
      </c>
    </row>
    <row r="5698" spans="1:4">
      <c r="A5698" s="22">
        <f t="shared" ref="A5698:A5761" si="89">D5698</f>
        <v>42222</v>
      </c>
      <c r="D5698" s="16">
        <v>42222</v>
      </c>
    </row>
    <row r="5699" spans="1:4">
      <c r="A5699" s="22">
        <f t="shared" si="89"/>
        <v>42223</v>
      </c>
      <c r="D5699" s="16">
        <v>42223</v>
      </c>
    </row>
    <row r="5700" spans="1:4">
      <c r="A5700" s="22">
        <f t="shared" si="89"/>
        <v>42224</v>
      </c>
      <c r="D5700" s="16">
        <v>42224</v>
      </c>
    </row>
    <row r="5701" spans="1:4">
      <c r="A5701" s="22">
        <f t="shared" si="89"/>
        <v>42225</v>
      </c>
      <c r="D5701" s="16">
        <v>42225</v>
      </c>
    </row>
    <row r="5702" spans="1:4">
      <c r="A5702" s="22">
        <f t="shared" si="89"/>
        <v>42226</v>
      </c>
      <c r="D5702" s="16">
        <v>42226</v>
      </c>
    </row>
    <row r="5703" spans="1:4">
      <c r="A5703" s="22">
        <f t="shared" si="89"/>
        <v>42227</v>
      </c>
      <c r="D5703" s="16">
        <v>42227</v>
      </c>
    </row>
    <row r="5704" spans="1:4">
      <c r="A5704" s="22">
        <f t="shared" si="89"/>
        <v>42228</v>
      </c>
      <c r="D5704" s="16">
        <v>42228</v>
      </c>
    </row>
    <row r="5705" spans="1:4">
      <c r="A5705" s="22">
        <f t="shared" si="89"/>
        <v>42229</v>
      </c>
      <c r="D5705" s="16">
        <v>42229</v>
      </c>
    </row>
    <row r="5706" spans="1:4">
      <c r="A5706" s="22">
        <f t="shared" si="89"/>
        <v>42230</v>
      </c>
      <c r="D5706" s="16">
        <v>42230</v>
      </c>
    </row>
    <row r="5707" spans="1:4">
      <c r="A5707" s="22">
        <f t="shared" si="89"/>
        <v>42231</v>
      </c>
      <c r="D5707" s="16">
        <v>42231</v>
      </c>
    </row>
    <row r="5708" spans="1:4">
      <c r="A5708" s="22">
        <f t="shared" si="89"/>
        <v>42232</v>
      </c>
      <c r="D5708" s="16">
        <v>42232</v>
      </c>
    </row>
    <row r="5709" spans="1:4">
      <c r="A5709" s="22">
        <f t="shared" si="89"/>
        <v>42233</v>
      </c>
      <c r="D5709" s="16">
        <v>42233</v>
      </c>
    </row>
    <row r="5710" spans="1:4">
      <c r="A5710" s="22">
        <f t="shared" si="89"/>
        <v>42234</v>
      </c>
      <c r="D5710" s="16">
        <v>42234</v>
      </c>
    </row>
    <row r="5711" spans="1:4">
      <c r="A5711" s="22">
        <f t="shared" si="89"/>
        <v>42235</v>
      </c>
      <c r="D5711" s="16">
        <v>42235</v>
      </c>
    </row>
    <row r="5712" spans="1:4">
      <c r="A5712" s="22">
        <f t="shared" si="89"/>
        <v>42236</v>
      </c>
      <c r="D5712" s="16">
        <v>42236</v>
      </c>
    </row>
    <row r="5713" spans="1:4">
      <c r="A5713" s="22">
        <f t="shared" si="89"/>
        <v>42237</v>
      </c>
      <c r="D5713" s="16">
        <v>42237</v>
      </c>
    </row>
    <row r="5714" spans="1:4">
      <c r="A5714" s="22">
        <f t="shared" si="89"/>
        <v>42238</v>
      </c>
      <c r="D5714" s="16">
        <v>42238</v>
      </c>
    </row>
    <row r="5715" spans="1:4">
      <c r="A5715" s="22">
        <f t="shared" si="89"/>
        <v>42239</v>
      </c>
      <c r="D5715" s="16">
        <v>42239</v>
      </c>
    </row>
    <row r="5716" spans="1:4">
      <c r="A5716" s="22">
        <f t="shared" si="89"/>
        <v>42240</v>
      </c>
      <c r="D5716" s="16">
        <v>42240</v>
      </c>
    </row>
    <row r="5717" spans="1:4">
      <c r="A5717" s="22">
        <f t="shared" si="89"/>
        <v>42241</v>
      </c>
      <c r="D5717" s="16">
        <v>42241</v>
      </c>
    </row>
    <row r="5718" spans="1:4">
      <c r="A5718" s="22">
        <f t="shared" si="89"/>
        <v>42242</v>
      </c>
      <c r="D5718" s="16">
        <v>42242</v>
      </c>
    </row>
    <row r="5719" spans="1:4">
      <c r="A5719" s="22">
        <f t="shared" si="89"/>
        <v>42243</v>
      </c>
      <c r="D5719" s="16">
        <v>42243</v>
      </c>
    </row>
    <row r="5720" spans="1:4">
      <c r="A5720" s="22">
        <f t="shared" si="89"/>
        <v>42244</v>
      </c>
      <c r="D5720" s="16">
        <v>42244</v>
      </c>
    </row>
    <row r="5721" spans="1:4">
      <c r="A5721" s="22">
        <f t="shared" si="89"/>
        <v>42245</v>
      </c>
      <c r="D5721" s="16">
        <v>42245</v>
      </c>
    </row>
    <row r="5722" spans="1:4">
      <c r="A5722" s="22">
        <f t="shared" si="89"/>
        <v>42246</v>
      </c>
      <c r="D5722" s="16">
        <v>42246</v>
      </c>
    </row>
    <row r="5723" spans="1:4">
      <c r="A5723" s="22">
        <f t="shared" si="89"/>
        <v>42247</v>
      </c>
      <c r="D5723" s="16">
        <v>42247</v>
      </c>
    </row>
    <row r="5724" spans="1:4">
      <c r="A5724" s="22">
        <f t="shared" si="89"/>
        <v>42248</v>
      </c>
      <c r="D5724" s="16">
        <v>42248</v>
      </c>
    </row>
    <row r="5725" spans="1:4">
      <c r="A5725" s="22">
        <f t="shared" si="89"/>
        <v>42249</v>
      </c>
      <c r="D5725" s="16">
        <v>42249</v>
      </c>
    </row>
    <row r="5726" spans="1:4">
      <c r="A5726" s="22">
        <f t="shared" si="89"/>
        <v>42250</v>
      </c>
      <c r="D5726" s="16">
        <v>42250</v>
      </c>
    </row>
    <row r="5727" spans="1:4">
      <c r="A5727" s="22">
        <f t="shared" si="89"/>
        <v>42251</v>
      </c>
      <c r="D5727" s="16">
        <v>42251</v>
      </c>
    </row>
    <row r="5728" spans="1:4">
      <c r="A5728" s="22">
        <f t="shared" si="89"/>
        <v>42252</v>
      </c>
      <c r="D5728" s="16">
        <v>42252</v>
      </c>
    </row>
    <row r="5729" spans="1:4">
      <c r="A5729" s="22">
        <f t="shared" si="89"/>
        <v>42253</v>
      </c>
      <c r="D5729" s="16">
        <v>42253</v>
      </c>
    </row>
    <row r="5730" spans="1:4">
      <c r="A5730" s="22">
        <f t="shared" si="89"/>
        <v>42254</v>
      </c>
      <c r="D5730" s="16">
        <v>42254</v>
      </c>
    </row>
    <row r="5731" spans="1:4">
      <c r="A5731" s="22">
        <f t="shared" si="89"/>
        <v>42255</v>
      </c>
      <c r="D5731" s="16">
        <v>42255</v>
      </c>
    </row>
    <row r="5732" spans="1:4">
      <c r="A5732" s="22">
        <f t="shared" si="89"/>
        <v>42256</v>
      </c>
      <c r="D5732" s="16">
        <v>42256</v>
      </c>
    </row>
    <row r="5733" spans="1:4">
      <c r="A5733" s="22">
        <f t="shared" si="89"/>
        <v>42257</v>
      </c>
      <c r="D5733" s="16">
        <v>42257</v>
      </c>
    </row>
    <row r="5734" spans="1:4">
      <c r="A5734" s="22">
        <f t="shared" si="89"/>
        <v>42258</v>
      </c>
      <c r="D5734" s="16">
        <v>42258</v>
      </c>
    </row>
    <row r="5735" spans="1:4">
      <c r="A5735" s="22">
        <f t="shared" si="89"/>
        <v>42259</v>
      </c>
      <c r="D5735" s="16">
        <v>42259</v>
      </c>
    </row>
    <row r="5736" spans="1:4">
      <c r="A5736" s="22">
        <f t="shared" si="89"/>
        <v>42260</v>
      </c>
      <c r="D5736" s="16">
        <v>42260</v>
      </c>
    </row>
    <row r="5737" spans="1:4">
      <c r="A5737" s="22">
        <f t="shared" si="89"/>
        <v>42261</v>
      </c>
      <c r="D5737" s="16">
        <v>42261</v>
      </c>
    </row>
    <row r="5738" spans="1:4">
      <c r="A5738" s="22">
        <f t="shared" si="89"/>
        <v>42262</v>
      </c>
      <c r="D5738" s="16">
        <v>42262</v>
      </c>
    </row>
    <row r="5739" spans="1:4">
      <c r="A5739" s="22">
        <f t="shared" si="89"/>
        <v>42263</v>
      </c>
      <c r="D5739" s="16">
        <v>42263</v>
      </c>
    </row>
    <row r="5740" spans="1:4">
      <c r="A5740" s="22">
        <f t="shared" si="89"/>
        <v>42264</v>
      </c>
      <c r="D5740" s="16">
        <v>42264</v>
      </c>
    </row>
    <row r="5741" spans="1:4">
      <c r="A5741" s="22">
        <f t="shared" si="89"/>
        <v>42265</v>
      </c>
      <c r="D5741" s="16">
        <v>42265</v>
      </c>
    </row>
    <row r="5742" spans="1:4">
      <c r="A5742" s="22">
        <f t="shared" si="89"/>
        <v>42266</v>
      </c>
      <c r="D5742" s="16">
        <v>42266</v>
      </c>
    </row>
    <row r="5743" spans="1:4">
      <c r="A5743" s="22">
        <f t="shared" si="89"/>
        <v>42267</v>
      </c>
      <c r="D5743" s="16">
        <v>42267</v>
      </c>
    </row>
    <row r="5744" spans="1:4">
      <c r="A5744" s="22">
        <f t="shared" si="89"/>
        <v>42268</v>
      </c>
      <c r="D5744" s="16">
        <v>42268</v>
      </c>
    </row>
    <row r="5745" spans="1:4">
      <c r="A5745" s="22">
        <f t="shared" si="89"/>
        <v>42269</v>
      </c>
      <c r="D5745" s="16">
        <v>42269</v>
      </c>
    </row>
    <row r="5746" spans="1:4">
      <c r="A5746" s="22">
        <f t="shared" si="89"/>
        <v>42270</v>
      </c>
      <c r="D5746" s="16">
        <v>42270</v>
      </c>
    </row>
    <row r="5747" spans="1:4">
      <c r="A5747" s="22">
        <f t="shared" si="89"/>
        <v>42271</v>
      </c>
      <c r="D5747" s="16">
        <v>42271</v>
      </c>
    </row>
    <row r="5748" spans="1:4">
      <c r="A5748" s="22">
        <f t="shared" si="89"/>
        <v>42272</v>
      </c>
      <c r="D5748" s="16">
        <v>42272</v>
      </c>
    </row>
    <row r="5749" spans="1:4">
      <c r="A5749" s="22">
        <f t="shared" si="89"/>
        <v>42273</v>
      </c>
      <c r="D5749" s="16">
        <v>42273</v>
      </c>
    </row>
    <row r="5750" spans="1:4">
      <c r="A5750" s="22">
        <f t="shared" si="89"/>
        <v>42274</v>
      </c>
      <c r="D5750" s="16">
        <v>42274</v>
      </c>
    </row>
    <row r="5751" spans="1:4">
      <c r="A5751" s="22">
        <f t="shared" si="89"/>
        <v>42275</v>
      </c>
      <c r="D5751" s="16">
        <v>42275</v>
      </c>
    </row>
    <row r="5752" spans="1:4">
      <c r="A5752" s="22">
        <f t="shared" si="89"/>
        <v>42276</v>
      </c>
      <c r="D5752" s="16">
        <v>42276</v>
      </c>
    </row>
    <row r="5753" spans="1:4">
      <c r="A5753" s="22">
        <f t="shared" si="89"/>
        <v>42277</v>
      </c>
      <c r="D5753" s="16">
        <v>42277</v>
      </c>
    </row>
    <row r="5754" spans="1:4">
      <c r="A5754" s="22">
        <f t="shared" si="89"/>
        <v>42278</v>
      </c>
      <c r="D5754" s="16">
        <v>42278</v>
      </c>
    </row>
    <row r="5755" spans="1:4">
      <c r="A5755" s="22">
        <f t="shared" si="89"/>
        <v>42279</v>
      </c>
      <c r="D5755" s="16">
        <v>42279</v>
      </c>
    </row>
    <row r="5756" spans="1:4">
      <c r="A5756" s="22">
        <f t="shared" si="89"/>
        <v>42280</v>
      </c>
      <c r="D5756" s="16">
        <v>42280</v>
      </c>
    </row>
    <row r="5757" spans="1:4">
      <c r="A5757" s="22">
        <f t="shared" si="89"/>
        <v>42281</v>
      </c>
      <c r="D5757" s="16">
        <v>42281</v>
      </c>
    </row>
    <row r="5758" spans="1:4">
      <c r="A5758" s="22">
        <f t="shared" si="89"/>
        <v>42282</v>
      </c>
      <c r="D5758" s="16">
        <v>42282</v>
      </c>
    </row>
    <row r="5759" spans="1:4">
      <c r="A5759" s="22">
        <f t="shared" si="89"/>
        <v>42283</v>
      </c>
      <c r="D5759" s="16">
        <v>42283</v>
      </c>
    </row>
    <row r="5760" spans="1:4">
      <c r="A5760" s="22">
        <f t="shared" si="89"/>
        <v>42284</v>
      </c>
      <c r="D5760" s="16">
        <v>42284</v>
      </c>
    </row>
    <row r="5761" spans="1:4">
      <c r="A5761" s="22">
        <f t="shared" si="89"/>
        <v>42285</v>
      </c>
      <c r="D5761" s="16">
        <v>42285</v>
      </c>
    </row>
    <row r="5762" spans="1:4">
      <c r="A5762" s="22">
        <f t="shared" ref="A5762:A5825" si="90">D5762</f>
        <v>42286</v>
      </c>
      <c r="D5762" s="16">
        <v>42286</v>
      </c>
    </row>
    <row r="5763" spans="1:4">
      <c r="A5763" s="22">
        <f t="shared" si="90"/>
        <v>42287</v>
      </c>
      <c r="D5763" s="16">
        <v>42287</v>
      </c>
    </row>
    <row r="5764" spans="1:4">
      <c r="A5764" s="22">
        <f t="shared" si="90"/>
        <v>42288</v>
      </c>
      <c r="D5764" s="16">
        <v>42288</v>
      </c>
    </row>
    <row r="5765" spans="1:4">
      <c r="A5765" s="22">
        <f t="shared" si="90"/>
        <v>42289</v>
      </c>
      <c r="D5765" s="16">
        <v>42289</v>
      </c>
    </row>
    <row r="5766" spans="1:4">
      <c r="A5766" s="22">
        <f t="shared" si="90"/>
        <v>42290</v>
      </c>
      <c r="D5766" s="16">
        <v>42290</v>
      </c>
    </row>
    <row r="5767" spans="1:4">
      <c r="A5767" s="22">
        <f t="shared" si="90"/>
        <v>42291</v>
      </c>
      <c r="D5767" s="16">
        <v>42291</v>
      </c>
    </row>
    <row r="5768" spans="1:4">
      <c r="A5768" s="22">
        <f t="shared" si="90"/>
        <v>42292</v>
      </c>
      <c r="D5768" s="16">
        <v>42292</v>
      </c>
    </row>
    <row r="5769" spans="1:4">
      <c r="A5769" s="22">
        <f t="shared" si="90"/>
        <v>42293</v>
      </c>
      <c r="D5769" s="16">
        <v>42293</v>
      </c>
    </row>
    <row r="5770" spans="1:4">
      <c r="A5770" s="22">
        <f t="shared" si="90"/>
        <v>42294</v>
      </c>
      <c r="D5770" s="16">
        <v>42294</v>
      </c>
    </row>
    <row r="5771" spans="1:4">
      <c r="A5771" s="22">
        <f t="shared" si="90"/>
        <v>42295</v>
      </c>
      <c r="D5771" s="16">
        <v>42295</v>
      </c>
    </row>
    <row r="5772" spans="1:4">
      <c r="A5772" s="22">
        <f t="shared" si="90"/>
        <v>42296</v>
      </c>
      <c r="D5772" s="16">
        <v>42296</v>
      </c>
    </row>
    <row r="5773" spans="1:4">
      <c r="A5773" s="22">
        <f t="shared" si="90"/>
        <v>42297</v>
      </c>
      <c r="D5773" s="16">
        <v>42297</v>
      </c>
    </row>
    <row r="5774" spans="1:4">
      <c r="A5774" s="22">
        <f t="shared" si="90"/>
        <v>42298</v>
      </c>
      <c r="D5774" s="16">
        <v>42298</v>
      </c>
    </row>
    <row r="5775" spans="1:4">
      <c r="A5775" s="22">
        <f t="shared" si="90"/>
        <v>42299</v>
      </c>
      <c r="D5775" s="16">
        <v>42299</v>
      </c>
    </row>
    <row r="5776" spans="1:4">
      <c r="A5776" s="22">
        <f t="shared" si="90"/>
        <v>42300</v>
      </c>
      <c r="D5776" s="16">
        <v>42300</v>
      </c>
    </row>
    <row r="5777" spans="1:4">
      <c r="A5777" s="22">
        <f t="shared" si="90"/>
        <v>42301</v>
      </c>
      <c r="D5777" s="16">
        <v>42301</v>
      </c>
    </row>
    <row r="5778" spans="1:4">
      <c r="A5778" s="22">
        <f t="shared" si="90"/>
        <v>42302</v>
      </c>
      <c r="D5778" s="16">
        <v>42302</v>
      </c>
    </row>
    <row r="5779" spans="1:4">
      <c r="A5779" s="22">
        <f t="shared" si="90"/>
        <v>42303</v>
      </c>
      <c r="D5779" s="16">
        <v>42303</v>
      </c>
    </row>
    <row r="5780" spans="1:4">
      <c r="A5780" s="22">
        <f t="shared" si="90"/>
        <v>42304</v>
      </c>
      <c r="D5780" s="16">
        <v>42304</v>
      </c>
    </row>
    <row r="5781" spans="1:4">
      <c r="A5781" s="22">
        <f t="shared" si="90"/>
        <v>42305</v>
      </c>
      <c r="D5781" s="16">
        <v>42305</v>
      </c>
    </row>
    <row r="5782" spans="1:4">
      <c r="A5782" s="22">
        <f t="shared" si="90"/>
        <v>42306</v>
      </c>
      <c r="D5782" s="16">
        <v>42306</v>
      </c>
    </row>
    <row r="5783" spans="1:4">
      <c r="A5783" s="22">
        <f t="shared" si="90"/>
        <v>42307</v>
      </c>
      <c r="D5783" s="16">
        <v>42307</v>
      </c>
    </row>
    <row r="5784" spans="1:4">
      <c r="A5784" s="22">
        <f t="shared" si="90"/>
        <v>42308</v>
      </c>
      <c r="D5784" s="16">
        <v>42308</v>
      </c>
    </row>
    <row r="5785" spans="1:4">
      <c r="A5785" s="22">
        <f t="shared" si="90"/>
        <v>42309</v>
      </c>
      <c r="D5785" s="16">
        <v>42309</v>
      </c>
    </row>
    <row r="5786" spans="1:4">
      <c r="A5786" s="22">
        <f t="shared" si="90"/>
        <v>42310</v>
      </c>
      <c r="D5786" s="16">
        <v>42310</v>
      </c>
    </row>
    <row r="5787" spans="1:4">
      <c r="A5787" s="22">
        <f t="shared" si="90"/>
        <v>42311</v>
      </c>
      <c r="D5787" s="16">
        <v>42311</v>
      </c>
    </row>
    <row r="5788" spans="1:4">
      <c r="A5788" s="22">
        <f t="shared" si="90"/>
        <v>42312</v>
      </c>
      <c r="D5788" s="16">
        <v>42312</v>
      </c>
    </row>
    <row r="5789" spans="1:4">
      <c r="A5789" s="22">
        <f t="shared" si="90"/>
        <v>42313</v>
      </c>
      <c r="D5789" s="16">
        <v>42313</v>
      </c>
    </row>
    <row r="5790" spans="1:4">
      <c r="A5790" s="22">
        <f t="shared" si="90"/>
        <v>42314</v>
      </c>
      <c r="D5790" s="16">
        <v>42314</v>
      </c>
    </row>
    <row r="5791" spans="1:4">
      <c r="A5791" s="22">
        <f t="shared" si="90"/>
        <v>42315</v>
      </c>
      <c r="D5791" s="16">
        <v>42315</v>
      </c>
    </row>
    <row r="5792" spans="1:4">
      <c r="A5792" s="22">
        <f t="shared" si="90"/>
        <v>42316</v>
      </c>
      <c r="D5792" s="16">
        <v>42316</v>
      </c>
    </row>
    <row r="5793" spans="1:4">
      <c r="A5793" s="22">
        <f t="shared" si="90"/>
        <v>42317</v>
      </c>
      <c r="D5793" s="16">
        <v>42317</v>
      </c>
    </row>
    <row r="5794" spans="1:4">
      <c r="A5794" s="22">
        <f t="shared" si="90"/>
        <v>42318</v>
      </c>
      <c r="D5794" s="16">
        <v>42318</v>
      </c>
    </row>
    <row r="5795" spans="1:4">
      <c r="A5795" s="22">
        <f t="shared" si="90"/>
        <v>42319</v>
      </c>
      <c r="D5795" s="16">
        <v>42319</v>
      </c>
    </row>
    <row r="5796" spans="1:4">
      <c r="A5796" s="22">
        <f t="shared" si="90"/>
        <v>42320</v>
      </c>
      <c r="D5796" s="16">
        <v>42320</v>
      </c>
    </row>
    <row r="5797" spans="1:4">
      <c r="A5797" s="22">
        <f t="shared" si="90"/>
        <v>42321</v>
      </c>
      <c r="D5797" s="16">
        <v>42321</v>
      </c>
    </row>
    <row r="5798" spans="1:4">
      <c r="A5798" s="22">
        <f t="shared" si="90"/>
        <v>42322</v>
      </c>
      <c r="D5798" s="16">
        <v>42322</v>
      </c>
    </row>
    <row r="5799" spans="1:4">
      <c r="A5799" s="22">
        <f t="shared" si="90"/>
        <v>42323</v>
      </c>
      <c r="D5799" s="16">
        <v>42323</v>
      </c>
    </row>
    <row r="5800" spans="1:4">
      <c r="A5800" s="22">
        <f t="shared" si="90"/>
        <v>42324</v>
      </c>
      <c r="D5800" s="16">
        <v>42324</v>
      </c>
    </row>
    <row r="5801" spans="1:4">
      <c r="A5801" s="22">
        <f t="shared" si="90"/>
        <v>42325</v>
      </c>
      <c r="D5801" s="16">
        <v>42325</v>
      </c>
    </row>
    <row r="5802" spans="1:4">
      <c r="A5802" s="22">
        <f t="shared" si="90"/>
        <v>42326</v>
      </c>
      <c r="D5802" s="16">
        <v>42326</v>
      </c>
    </row>
    <row r="5803" spans="1:4">
      <c r="A5803" s="22">
        <f t="shared" si="90"/>
        <v>42327</v>
      </c>
      <c r="D5803" s="16">
        <v>42327</v>
      </c>
    </row>
    <row r="5804" spans="1:4">
      <c r="A5804" s="22">
        <f t="shared" si="90"/>
        <v>42328</v>
      </c>
      <c r="D5804" s="16">
        <v>42328</v>
      </c>
    </row>
    <row r="5805" spans="1:4">
      <c r="A5805" s="22">
        <f t="shared" si="90"/>
        <v>42329</v>
      </c>
      <c r="D5805" s="16">
        <v>42329</v>
      </c>
    </row>
    <row r="5806" spans="1:4">
      <c r="A5806" s="22">
        <f t="shared" si="90"/>
        <v>42330</v>
      </c>
      <c r="D5806" s="16">
        <v>42330</v>
      </c>
    </row>
    <row r="5807" spans="1:4">
      <c r="A5807" s="22">
        <f t="shared" si="90"/>
        <v>42331</v>
      </c>
      <c r="D5807" s="16">
        <v>42331</v>
      </c>
    </row>
    <row r="5808" spans="1:4">
      <c r="A5808" s="22">
        <f t="shared" si="90"/>
        <v>42332</v>
      </c>
      <c r="D5808" s="16">
        <v>42332</v>
      </c>
    </row>
    <row r="5809" spans="1:4">
      <c r="A5809" s="22">
        <f t="shared" si="90"/>
        <v>42333</v>
      </c>
      <c r="D5809" s="16">
        <v>42333</v>
      </c>
    </row>
    <row r="5810" spans="1:4">
      <c r="A5810" s="22">
        <f t="shared" si="90"/>
        <v>42334</v>
      </c>
      <c r="D5810" s="16">
        <v>42334</v>
      </c>
    </row>
    <row r="5811" spans="1:4">
      <c r="A5811" s="22">
        <f t="shared" si="90"/>
        <v>42335</v>
      </c>
      <c r="D5811" s="16">
        <v>42335</v>
      </c>
    </row>
    <row r="5812" spans="1:4">
      <c r="A5812" s="22">
        <f t="shared" si="90"/>
        <v>42336</v>
      </c>
      <c r="D5812" s="16">
        <v>42336</v>
      </c>
    </row>
    <row r="5813" spans="1:4">
      <c r="A5813" s="22">
        <f t="shared" si="90"/>
        <v>42337</v>
      </c>
      <c r="D5813" s="16">
        <v>42337</v>
      </c>
    </row>
    <row r="5814" spans="1:4">
      <c r="A5814" s="22">
        <f t="shared" si="90"/>
        <v>42338</v>
      </c>
      <c r="D5814" s="16">
        <v>42338</v>
      </c>
    </row>
    <row r="5815" spans="1:4">
      <c r="A5815" s="22">
        <f t="shared" si="90"/>
        <v>42339</v>
      </c>
      <c r="D5815" s="16">
        <v>42339</v>
      </c>
    </row>
    <row r="5816" spans="1:4">
      <c r="A5816" s="22">
        <f t="shared" si="90"/>
        <v>42340</v>
      </c>
      <c r="D5816" s="16">
        <v>42340</v>
      </c>
    </row>
    <row r="5817" spans="1:4">
      <c r="A5817" s="22">
        <f t="shared" si="90"/>
        <v>42341</v>
      </c>
      <c r="D5817" s="16">
        <v>42341</v>
      </c>
    </row>
    <row r="5818" spans="1:4">
      <c r="A5818" s="22">
        <f t="shared" si="90"/>
        <v>42342</v>
      </c>
      <c r="D5818" s="16">
        <v>42342</v>
      </c>
    </row>
    <row r="5819" spans="1:4">
      <c r="A5819" s="22">
        <f t="shared" si="90"/>
        <v>42343</v>
      </c>
      <c r="D5819" s="16">
        <v>42343</v>
      </c>
    </row>
    <row r="5820" spans="1:4">
      <c r="A5820" s="22">
        <f t="shared" si="90"/>
        <v>42344</v>
      </c>
      <c r="D5820" s="16">
        <v>42344</v>
      </c>
    </row>
    <row r="5821" spans="1:4">
      <c r="A5821" s="22">
        <f t="shared" si="90"/>
        <v>42345</v>
      </c>
      <c r="D5821" s="16">
        <v>42345</v>
      </c>
    </row>
    <row r="5822" spans="1:4">
      <c r="A5822" s="22">
        <f t="shared" si="90"/>
        <v>42346</v>
      </c>
      <c r="D5822" s="16">
        <v>42346</v>
      </c>
    </row>
    <row r="5823" spans="1:4">
      <c r="A5823" s="22">
        <f t="shared" si="90"/>
        <v>42347</v>
      </c>
      <c r="D5823" s="16">
        <v>42347</v>
      </c>
    </row>
    <row r="5824" spans="1:4">
      <c r="A5824" s="22">
        <f t="shared" si="90"/>
        <v>42348</v>
      </c>
      <c r="D5824" s="16">
        <v>42348</v>
      </c>
    </row>
    <row r="5825" spans="1:4">
      <c r="A5825" s="22">
        <f t="shared" si="90"/>
        <v>42349</v>
      </c>
      <c r="D5825" s="16">
        <v>42349</v>
      </c>
    </row>
    <row r="5826" spans="1:4">
      <c r="A5826" s="22">
        <f t="shared" ref="A5826:A5889" si="91">D5826</f>
        <v>42350</v>
      </c>
      <c r="D5826" s="16">
        <v>42350</v>
      </c>
    </row>
    <row r="5827" spans="1:4">
      <c r="A5827" s="22">
        <f t="shared" si="91"/>
        <v>42351</v>
      </c>
      <c r="D5827" s="16">
        <v>42351</v>
      </c>
    </row>
    <row r="5828" spans="1:4">
      <c r="A5828" s="22">
        <f t="shared" si="91"/>
        <v>42352</v>
      </c>
      <c r="D5828" s="16">
        <v>42352</v>
      </c>
    </row>
    <row r="5829" spans="1:4">
      <c r="A5829" s="22">
        <f t="shared" si="91"/>
        <v>42353</v>
      </c>
      <c r="D5829" s="16">
        <v>42353</v>
      </c>
    </row>
    <row r="5830" spans="1:4">
      <c r="A5830" s="22">
        <f t="shared" si="91"/>
        <v>42354</v>
      </c>
      <c r="D5830" s="16">
        <v>42354</v>
      </c>
    </row>
    <row r="5831" spans="1:4">
      <c r="A5831" s="22">
        <f t="shared" si="91"/>
        <v>42355</v>
      </c>
      <c r="D5831" s="16">
        <v>42355</v>
      </c>
    </row>
    <row r="5832" spans="1:4">
      <c r="A5832" s="22">
        <f t="shared" si="91"/>
        <v>42356</v>
      </c>
      <c r="D5832" s="16">
        <v>42356</v>
      </c>
    </row>
    <row r="5833" spans="1:4">
      <c r="A5833" s="22">
        <f t="shared" si="91"/>
        <v>42357</v>
      </c>
      <c r="D5833" s="16">
        <v>42357</v>
      </c>
    </row>
    <row r="5834" spans="1:4">
      <c r="A5834" s="22">
        <f t="shared" si="91"/>
        <v>42358</v>
      </c>
      <c r="D5834" s="16">
        <v>42358</v>
      </c>
    </row>
    <row r="5835" spans="1:4">
      <c r="A5835" s="22">
        <f t="shared" si="91"/>
        <v>42359</v>
      </c>
      <c r="D5835" s="16">
        <v>42359</v>
      </c>
    </row>
    <row r="5836" spans="1:4">
      <c r="A5836" s="22">
        <f t="shared" si="91"/>
        <v>42360</v>
      </c>
      <c r="D5836" s="16">
        <v>42360</v>
      </c>
    </row>
    <row r="5837" spans="1:4">
      <c r="A5837" s="22">
        <f t="shared" si="91"/>
        <v>42361</v>
      </c>
      <c r="D5837" s="16">
        <v>42361</v>
      </c>
    </row>
    <row r="5838" spans="1:4">
      <c r="A5838" s="22">
        <f t="shared" si="91"/>
        <v>42362</v>
      </c>
      <c r="D5838" s="16">
        <v>42362</v>
      </c>
    </row>
    <row r="5839" spans="1:4">
      <c r="A5839" s="22">
        <f t="shared" si="91"/>
        <v>42363</v>
      </c>
      <c r="D5839" s="16">
        <v>42363</v>
      </c>
    </row>
    <row r="5840" spans="1:4">
      <c r="A5840" s="22">
        <f t="shared" si="91"/>
        <v>42364</v>
      </c>
      <c r="D5840" s="16">
        <v>42364</v>
      </c>
    </row>
    <row r="5841" spans="1:4">
      <c r="A5841" s="22">
        <f t="shared" si="91"/>
        <v>42365</v>
      </c>
      <c r="D5841" s="16">
        <v>42365</v>
      </c>
    </row>
    <row r="5842" spans="1:4">
      <c r="A5842" s="22">
        <f t="shared" si="91"/>
        <v>42366</v>
      </c>
      <c r="D5842" s="16">
        <v>42366</v>
      </c>
    </row>
    <row r="5843" spans="1:4">
      <c r="A5843" s="22">
        <f t="shared" si="91"/>
        <v>42367</v>
      </c>
      <c r="D5843" s="16">
        <v>42367</v>
      </c>
    </row>
    <row r="5844" spans="1:4">
      <c r="A5844" s="22">
        <f t="shared" si="91"/>
        <v>42368</v>
      </c>
      <c r="D5844" s="16">
        <v>42368</v>
      </c>
    </row>
    <row r="5845" spans="1:4">
      <c r="A5845" s="22">
        <f t="shared" si="91"/>
        <v>42369</v>
      </c>
      <c r="D5845" s="16">
        <v>42369</v>
      </c>
    </row>
    <row r="5846" spans="1:4">
      <c r="A5846" s="22">
        <f t="shared" si="91"/>
        <v>42370</v>
      </c>
      <c r="D5846" s="16">
        <v>42370</v>
      </c>
    </row>
    <row r="5847" spans="1:4">
      <c r="A5847" s="22">
        <f t="shared" si="91"/>
        <v>42371</v>
      </c>
      <c r="D5847" s="16">
        <v>42371</v>
      </c>
    </row>
    <row r="5848" spans="1:4">
      <c r="A5848" s="22">
        <f t="shared" si="91"/>
        <v>42372</v>
      </c>
      <c r="D5848" s="16">
        <v>42372</v>
      </c>
    </row>
    <row r="5849" spans="1:4">
      <c r="A5849" s="22">
        <f t="shared" si="91"/>
        <v>42373</v>
      </c>
      <c r="D5849" s="16">
        <v>42373</v>
      </c>
    </row>
    <row r="5850" spans="1:4">
      <c r="A5850" s="22">
        <f t="shared" si="91"/>
        <v>42374</v>
      </c>
      <c r="D5850" s="16">
        <v>42374</v>
      </c>
    </row>
    <row r="5851" spans="1:4">
      <c r="A5851" s="22">
        <f t="shared" si="91"/>
        <v>42375</v>
      </c>
      <c r="D5851" s="16">
        <v>42375</v>
      </c>
    </row>
    <row r="5852" spans="1:4">
      <c r="A5852" s="22">
        <f t="shared" si="91"/>
        <v>42376</v>
      </c>
      <c r="D5852" s="16">
        <v>42376</v>
      </c>
    </row>
    <row r="5853" spans="1:4">
      <c r="A5853" s="22">
        <f t="shared" si="91"/>
        <v>42377</v>
      </c>
      <c r="D5853" s="16">
        <v>42377</v>
      </c>
    </row>
    <row r="5854" spans="1:4">
      <c r="A5854" s="22">
        <f t="shared" si="91"/>
        <v>42378</v>
      </c>
      <c r="D5854" s="16">
        <v>42378</v>
      </c>
    </row>
    <row r="5855" spans="1:4">
      <c r="A5855" s="22">
        <f t="shared" si="91"/>
        <v>42379</v>
      </c>
      <c r="D5855" s="16">
        <v>42379</v>
      </c>
    </row>
    <row r="5856" spans="1:4">
      <c r="A5856" s="22">
        <f t="shared" si="91"/>
        <v>42380</v>
      </c>
      <c r="D5856" s="16">
        <v>42380</v>
      </c>
    </row>
    <row r="5857" spans="1:4">
      <c r="A5857" s="22">
        <f t="shared" si="91"/>
        <v>42381</v>
      </c>
      <c r="D5857" s="16">
        <v>42381</v>
      </c>
    </row>
    <row r="5858" spans="1:4">
      <c r="A5858" s="22">
        <f t="shared" si="91"/>
        <v>42382</v>
      </c>
      <c r="D5858" s="16">
        <v>42382</v>
      </c>
    </row>
    <row r="5859" spans="1:4">
      <c r="A5859" s="22">
        <f t="shared" si="91"/>
        <v>42383</v>
      </c>
      <c r="D5859" s="16">
        <v>42383</v>
      </c>
    </row>
    <row r="5860" spans="1:4">
      <c r="A5860" s="22">
        <f t="shared" si="91"/>
        <v>42384</v>
      </c>
      <c r="D5860" s="16">
        <v>42384</v>
      </c>
    </row>
    <row r="5861" spans="1:4">
      <c r="A5861" s="22">
        <f t="shared" si="91"/>
        <v>42385</v>
      </c>
      <c r="D5861" s="16">
        <v>42385</v>
      </c>
    </row>
    <row r="5862" spans="1:4">
      <c r="A5862" s="22">
        <f t="shared" si="91"/>
        <v>42386</v>
      </c>
      <c r="D5862" s="16">
        <v>42386</v>
      </c>
    </row>
    <row r="5863" spans="1:4">
      <c r="A5863" s="22">
        <f t="shared" si="91"/>
        <v>42387</v>
      </c>
      <c r="D5863" s="16">
        <v>42387</v>
      </c>
    </row>
    <row r="5864" spans="1:4">
      <c r="A5864" s="22">
        <f t="shared" si="91"/>
        <v>42388</v>
      </c>
      <c r="D5864" s="16">
        <v>42388</v>
      </c>
    </row>
    <row r="5865" spans="1:4">
      <c r="A5865" s="22">
        <f t="shared" si="91"/>
        <v>42389</v>
      </c>
      <c r="D5865" s="16">
        <v>42389</v>
      </c>
    </row>
    <row r="5866" spans="1:4">
      <c r="A5866" s="22">
        <f t="shared" si="91"/>
        <v>42390</v>
      </c>
      <c r="D5866" s="16">
        <v>42390</v>
      </c>
    </row>
    <row r="5867" spans="1:4">
      <c r="A5867" s="22">
        <f t="shared" si="91"/>
        <v>42391</v>
      </c>
      <c r="D5867" s="16">
        <v>42391</v>
      </c>
    </row>
    <row r="5868" spans="1:4">
      <c r="A5868" s="22">
        <f t="shared" si="91"/>
        <v>42392</v>
      </c>
      <c r="D5868" s="16">
        <v>42392</v>
      </c>
    </row>
    <row r="5869" spans="1:4">
      <c r="A5869" s="22">
        <f t="shared" si="91"/>
        <v>42393</v>
      </c>
      <c r="D5869" s="16">
        <v>42393</v>
      </c>
    </row>
    <row r="5870" spans="1:4">
      <c r="A5870" s="22">
        <f t="shared" si="91"/>
        <v>42394</v>
      </c>
      <c r="D5870" s="16">
        <v>42394</v>
      </c>
    </row>
    <row r="5871" spans="1:4">
      <c r="A5871" s="22">
        <f t="shared" si="91"/>
        <v>42395</v>
      </c>
      <c r="D5871" s="16">
        <v>42395</v>
      </c>
    </row>
    <row r="5872" spans="1:4">
      <c r="A5872" s="22">
        <f t="shared" si="91"/>
        <v>42396</v>
      </c>
      <c r="D5872" s="16">
        <v>42396</v>
      </c>
    </row>
    <row r="5873" spans="1:4">
      <c r="A5873" s="22">
        <f t="shared" si="91"/>
        <v>42397</v>
      </c>
      <c r="D5873" s="16">
        <v>42397</v>
      </c>
    </row>
    <row r="5874" spans="1:4">
      <c r="A5874" s="22">
        <f t="shared" si="91"/>
        <v>42398</v>
      </c>
      <c r="D5874" s="16">
        <v>42398</v>
      </c>
    </row>
    <row r="5875" spans="1:4">
      <c r="A5875" s="22">
        <f t="shared" si="91"/>
        <v>42399</v>
      </c>
      <c r="D5875" s="16">
        <v>42399</v>
      </c>
    </row>
    <row r="5876" spans="1:4">
      <c r="A5876" s="22">
        <f t="shared" si="91"/>
        <v>42400</v>
      </c>
      <c r="D5876" s="16">
        <v>42400</v>
      </c>
    </row>
    <row r="5877" spans="1:4">
      <c r="A5877" s="22">
        <f t="shared" si="91"/>
        <v>42401</v>
      </c>
      <c r="D5877" s="16">
        <v>42401</v>
      </c>
    </row>
    <row r="5878" spans="1:4">
      <c r="A5878" s="22">
        <f t="shared" si="91"/>
        <v>42402</v>
      </c>
      <c r="D5878" s="16">
        <v>42402</v>
      </c>
    </row>
    <row r="5879" spans="1:4">
      <c r="A5879" s="22">
        <f t="shared" si="91"/>
        <v>42403</v>
      </c>
      <c r="D5879" s="16">
        <v>42403</v>
      </c>
    </row>
    <row r="5880" spans="1:4">
      <c r="A5880" s="22">
        <f t="shared" si="91"/>
        <v>42404</v>
      </c>
      <c r="D5880" s="16">
        <v>42404</v>
      </c>
    </row>
    <row r="5881" spans="1:4">
      <c r="A5881" s="22">
        <f t="shared" si="91"/>
        <v>42405</v>
      </c>
      <c r="D5881" s="16">
        <v>42405</v>
      </c>
    </row>
    <row r="5882" spans="1:4">
      <c r="A5882" s="22">
        <f t="shared" si="91"/>
        <v>42406</v>
      </c>
      <c r="D5882" s="16">
        <v>42406</v>
      </c>
    </row>
    <row r="5883" spans="1:4">
      <c r="A5883" s="22">
        <f t="shared" si="91"/>
        <v>42407</v>
      </c>
      <c r="D5883" s="16">
        <v>42407</v>
      </c>
    </row>
    <row r="5884" spans="1:4">
      <c r="A5884" s="22">
        <f t="shared" si="91"/>
        <v>42408</v>
      </c>
      <c r="D5884" s="16">
        <v>42408</v>
      </c>
    </row>
    <row r="5885" spans="1:4">
      <c r="A5885" s="22">
        <f t="shared" si="91"/>
        <v>42409</v>
      </c>
      <c r="D5885" s="16">
        <v>42409</v>
      </c>
    </row>
    <row r="5886" spans="1:4">
      <c r="A5886" s="22">
        <f t="shared" si="91"/>
        <v>42410</v>
      </c>
      <c r="D5886" s="16">
        <v>42410</v>
      </c>
    </row>
    <row r="5887" spans="1:4">
      <c r="A5887" s="22">
        <f t="shared" si="91"/>
        <v>42411</v>
      </c>
      <c r="D5887" s="16">
        <v>42411</v>
      </c>
    </row>
    <row r="5888" spans="1:4">
      <c r="A5888" s="22">
        <f t="shared" si="91"/>
        <v>42412</v>
      </c>
      <c r="D5888" s="16">
        <v>42412</v>
      </c>
    </row>
    <row r="5889" spans="1:4">
      <c r="A5889" s="22">
        <f t="shared" si="91"/>
        <v>42413</v>
      </c>
      <c r="D5889" s="16">
        <v>42413</v>
      </c>
    </row>
    <row r="5890" spans="1:4">
      <c r="A5890" s="22">
        <f t="shared" ref="A5890:A5953" si="92">D5890</f>
        <v>42414</v>
      </c>
      <c r="D5890" s="16">
        <v>42414</v>
      </c>
    </row>
    <row r="5891" spans="1:4">
      <c r="A5891" s="22">
        <f t="shared" si="92"/>
        <v>42415</v>
      </c>
      <c r="D5891" s="16">
        <v>42415</v>
      </c>
    </row>
    <row r="5892" spans="1:4">
      <c r="A5892" s="22">
        <f t="shared" si="92"/>
        <v>42416</v>
      </c>
      <c r="D5892" s="16">
        <v>42416</v>
      </c>
    </row>
    <row r="5893" spans="1:4">
      <c r="A5893" s="22">
        <f t="shared" si="92"/>
        <v>42417</v>
      </c>
      <c r="D5893" s="16">
        <v>42417</v>
      </c>
    </row>
    <row r="5894" spans="1:4">
      <c r="A5894" s="22">
        <f t="shared" si="92"/>
        <v>42418</v>
      </c>
      <c r="D5894" s="16">
        <v>42418</v>
      </c>
    </row>
    <row r="5895" spans="1:4">
      <c r="A5895" s="22">
        <f t="shared" si="92"/>
        <v>42419</v>
      </c>
      <c r="D5895" s="16">
        <v>42419</v>
      </c>
    </row>
    <row r="5896" spans="1:4">
      <c r="A5896" s="22">
        <f t="shared" si="92"/>
        <v>42420</v>
      </c>
      <c r="D5896" s="16">
        <v>42420</v>
      </c>
    </row>
    <row r="5897" spans="1:4">
      <c r="A5897" s="22">
        <f t="shared" si="92"/>
        <v>42421</v>
      </c>
      <c r="D5897" s="16">
        <v>42421</v>
      </c>
    </row>
    <row r="5898" spans="1:4">
      <c r="A5898" s="22">
        <f t="shared" si="92"/>
        <v>42422</v>
      </c>
      <c r="D5898" s="16">
        <v>42422</v>
      </c>
    </row>
    <row r="5899" spans="1:4">
      <c r="A5899" s="22">
        <f t="shared" si="92"/>
        <v>42423</v>
      </c>
      <c r="D5899" s="16">
        <v>42423</v>
      </c>
    </row>
    <row r="5900" spans="1:4">
      <c r="A5900" s="22">
        <f t="shared" si="92"/>
        <v>42424</v>
      </c>
      <c r="D5900" s="16">
        <v>42424</v>
      </c>
    </row>
    <row r="5901" spans="1:4">
      <c r="A5901" s="22">
        <f t="shared" si="92"/>
        <v>42425</v>
      </c>
      <c r="D5901" s="16">
        <v>42425</v>
      </c>
    </row>
    <row r="5902" spans="1:4">
      <c r="A5902" s="22">
        <f t="shared" si="92"/>
        <v>42426</v>
      </c>
      <c r="D5902" s="16">
        <v>42426</v>
      </c>
    </row>
    <row r="5903" spans="1:4">
      <c r="A5903" s="22">
        <f t="shared" si="92"/>
        <v>42427</v>
      </c>
      <c r="D5903" s="16">
        <v>42427</v>
      </c>
    </row>
    <row r="5904" spans="1:4">
      <c r="A5904" s="22">
        <f t="shared" si="92"/>
        <v>42428</v>
      </c>
      <c r="D5904" s="16">
        <v>42428</v>
      </c>
    </row>
    <row r="5905" spans="1:4">
      <c r="A5905" s="22">
        <f t="shared" si="92"/>
        <v>42429</v>
      </c>
      <c r="D5905" s="16">
        <v>42429</v>
      </c>
    </row>
    <row r="5906" spans="1:4">
      <c r="A5906" s="22">
        <f t="shared" si="92"/>
        <v>42430</v>
      </c>
      <c r="D5906" s="16">
        <v>42430</v>
      </c>
    </row>
    <row r="5907" spans="1:4">
      <c r="A5907" s="22">
        <f t="shared" si="92"/>
        <v>42431</v>
      </c>
      <c r="D5907" s="16">
        <v>42431</v>
      </c>
    </row>
    <row r="5908" spans="1:4">
      <c r="A5908" s="22">
        <f t="shared" si="92"/>
        <v>42432</v>
      </c>
      <c r="D5908" s="16">
        <v>42432</v>
      </c>
    </row>
    <row r="5909" spans="1:4">
      <c r="A5909" s="22">
        <f t="shared" si="92"/>
        <v>42433</v>
      </c>
      <c r="D5909" s="16">
        <v>42433</v>
      </c>
    </row>
    <row r="5910" spans="1:4">
      <c r="A5910" s="22">
        <f t="shared" si="92"/>
        <v>42434</v>
      </c>
      <c r="D5910" s="16">
        <v>42434</v>
      </c>
    </row>
    <row r="5911" spans="1:4">
      <c r="A5911" s="22">
        <f t="shared" si="92"/>
        <v>42435</v>
      </c>
      <c r="D5911" s="16">
        <v>42435</v>
      </c>
    </row>
    <row r="5912" spans="1:4">
      <c r="A5912" s="22">
        <f t="shared" si="92"/>
        <v>42436</v>
      </c>
      <c r="D5912" s="16">
        <v>42436</v>
      </c>
    </row>
    <row r="5913" spans="1:4">
      <c r="A5913" s="22">
        <f t="shared" si="92"/>
        <v>42437</v>
      </c>
      <c r="D5913" s="16">
        <v>42437</v>
      </c>
    </row>
    <row r="5914" spans="1:4">
      <c r="A5914" s="22">
        <f t="shared" si="92"/>
        <v>42438</v>
      </c>
      <c r="D5914" s="16">
        <v>42438</v>
      </c>
    </row>
    <row r="5915" spans="1:4">
      <c r="A5915" s="22">
        <f t="shared" si="92"/>
        <v>42439</v>
      </c>
      <c r="D5915" s="16">
        <v>42439</v>
      </c>
    </row>
    <row r="5916" spans="1:4">
      <c r="A5916" s="22">
        <f t="shared" si="92"/>
        <v>42440</v>
      </c>
      <c r="D5916" s="16">
        <v>42440</v>
      </c>
    </row>
    <row r="5917" spans="1:4">
      <c r="A5917" s="22">
        <f t="shared" si="92"/>
        <v>42441</v>
      </c>
      <c r="D5917" s="16">
        <v>42441</v>
      </c>
    </row>
    <row r="5918" spans="1:4">
      <c r="A5918" s="22">
        <f t="shared" si="92"/>
        <v>42442</v>
      </c>
      <c r="D5918" s="16">
        <v>42442</v>
      </c>
    </row>
    <row r="5919" spans="1:4">
      <c r="A5919" s="22">
        <f t="shared" si="92"/>
        <v>42443</v>
      </c>
      <c r="D5919" s="16">
        <v>42443</v>
      </c>
    </row>
    <row r="5920" spans="1:4">
      <c r="A5920" s="22">
        <f t="shared" si="92"/>
        <v>42444</v>
      </c>
      <c r="D5920" s="16">
        <v>42444</v>
      </c>
    </row>
    <row r="5921" spans="1:4">
      <c r="A5921" s="22">
        <f t="shared" si="92"/>
        <v>42445</v>
      </c>
      <c r="D5921" s="16">
        <v>42445</v>
      </c>
    </row>
    <row r="5922" spans="1:4">
      <c r="A5922" s="22">
        <f t="shared" si="92"/>
        <v>42446</v>
      </c>
      <c r="D5922" s="16">
        <v>42446</v>
      </c>
    </row>
    <row r="5923" spans="1:4">
      <c r="A5923" s="22">
        <f t="shared" si="92"/>
        <v>42447</v>
      </c>
      <c r="D5923" s="16">
        <v>42447</v>
      </c>
    </row>
    <row r="5924" spans="1:4">
      <c r="A5924" s="22">
        <f t="shared" si="92"/>
        <v>42448</v>
      </c>
      <c r="D5924" s="16">
        <v>42448</v>
      </c>
    </row>
    <row r="5925" spans="1:4">
      <c r="A5925" s="22">
        <f t="shared" si="92"/>
        <v>42449</v>
      </c>
      <c r="D5925" s="16">
        <v>42449</v>
      </c>
    </row>
    <row r="5926" spans="1:4">
      <c r="A5926" s="22">
        <f t="shared" si="92"/>
        <v>42450</v>
      </c>
      <c r="D5926" s="16">
        <v>42450</v>
      </c>
    </row>
    <row r="5927" spans="1:4">
      <c r="A5927" s="22">
        <f t="shared" si="92"/>
        <v>42451</v>
      </c>
      <c r="D5927" s="16">
        <v>42451</v>
      </c>
    </row>
    <row r="5928" spans="1:4">
      <c r="A5928" s="22">
        <f t="shared" si="92"/>
        <v>42452</v>
      </c>
      <c r="D5928" s="16">
        <v>42452</v>
      </c>
    </row>
    <row r="5929" spans="1:4">
      <c r="A5929" s="22">
        <f t="shared" si="92"/>
        <v>42453</v>
      </c>
      <c r="D5929" s="16">
        <v>42453</v>
      </c>
    </row>
    <row r="5930" spans="1:4">
      <c r="A5930" s="22">
        <f t="shared" si="92"/>
        <v>42454</v>
      </c>
      <c r="D5930" s="16">
        <v>42454</v>
      </c>
    </row>
    <row r="5931" spans="1:4">
      <c r="A5931" s="22">
        <f t="shared" si="92"/>
        <v>42455</v>
      </c>
      <c r="D5931" s="16">
        <v>42455</v>
      </c>
    </row>
    <row r="5932" spans="1:4">
      <c r="A5932" s="22">
        <f t="shared" si="92"/>
        <v>42456</v>
      </c>
      <c r="D5932" s="16">
        <v>42456</v>
      </c>
    </row>
    <row r="5933" spans="1:4">
      <c r="A5933" s="22">
        <f t="shared" si="92"/>
        <v>42457</v>
      </c>
      <c r="D5933" s="16">
        <v>42457</v>
      </c>
    </row>
    <row r="5934" spans="1:4">
      <c r="A5934" s="22">
        <f t="shared" si="92"/>
        <v>42458</v>
      </c>
      <c r="D5934" s="16">
        <v>42458</v>
      </c>
    </row>
    <row r="5935" spans="1:4">
      <c r="A5935" s="22">
        <f t="shared" si="92"/>
        <v>42459</v>
      </c>
      <c r="D5935" s="16">
        <v>42459</v>
      </c>
    </row>
    <row r="5936" spans="1:4">
      <c r="A5936" s="22">
        <f t="shared" si="92"/>
        <v>42460</v>
      </c>
      <c r="D5936" s="16">
        <v>42460</v>
      </c>
    </row>
    <row r="5937" spans="1:4">
      <c r="A5937" s="22">
        <f t="shared" si="92"/>
        <v>42461</v>
      </c>
      <c r="D5937" s="16">
        <v>42461</v>
      </c>
    </row>
    <row r="5938" spans="1:4">
      <c r="A5938" s="22">
        <f t="shared" si="92"/>
        <v>42462</v>
      </c>
      <c r="D5938" s="16">
        <v>42462</v>
      </c>
    </row>
    <row r="5939" spans="1:4">
      <c r="A5939" s="22">
        <f t="shared" si="92"/>
        <v>42463</v>
      </c>
      <c r="D5939" s="16">
        <v>42463</v>
      </c>
    </row>
    <row r="5940" spans="1:4">
      <c r="A5940" s="22">
        <f t="shared" si="92"/>
        <v>42464</v>
      </c>
      <c r="D5940" s="16">
        <v>42464</v>
      </c>
    </row>
    <row r="5941" spans="1:4">
      <c r="A5941" s="22">
        <f t="shared" si="92"/>
        <v>42465</v>
      </c>
      <c r="D5941" s="16">
        <v>42465</v>
      </c>
    </row>
    <row r="5942" spans="1:4">
      <c r="A5942" s="22">
        <f t="shared" si="92"/>
        <v>42466</v>
      </c>
      <c r="D5942" s="16">
        <v>42466</v>
      </c>
    </row>
    <row r="5943" spans="1:4">
      <c r="A5943" s="22">
        <f t="shared" si="92"/>
        <v>42467</v>
      </c>
      <c r="D5943" s="16">
        <v>42467</v>
      </c>
    </row>
    <row r="5944" spans="1:4">
      <c r="A5944" s="22">
        <f t="shared" si="92"/>
        <v>42468</v>
      </c>
      <c r="D5944" s="16">
        <v>42468</v>
      </c>
    </row>
    <row r="5945" spans="1:4">
      <c r="A5945" s="22">
        <f t="shared" si="92"/>
        <v>42469</v>
      </c>
      <c r="D5945" s="16">
        <v>42469</v>
      </c>
    </row>
    <row r="5946" spans="1:4">
      <c r="A5946" s="22">
        <f t="shared" si="92"/>
        <v>42470</v>
      </c>
      <c r="D5946" s="16">
        <v>42470</v>
      </c>
    </row>
    <row r="5947" spans="1:4">
      <c r="A5947" s="22">
        <f t="shared" si="92"/>
        <v>42471</v>
      </c>
      <c r="D5947" s="16">
        <v>42471</v>
      </c>
    </row>
    <row r="5948" spans="1:4">
      <c r="A5948" s="22">
        <f t="shared" si="92"/>
        <v>42472</v>
      </c>
      <c r="D5948" s="16">
        <v>42472</v>
      </c>
    </row>
    <row r="5949" spans="1:4">
      <c r="A5949" s="22">
        <f t="shared" si="92"/>
        <v>42473</v>
      </c>
      <c r="D5949" s="16">
        <v>42473</v>
      </c>
    </row>
    <row r="5950" spans="1:4">
      <c r="A5950" s="22">
        <f t="shared" si="92"/>
        <v>42474</v>
      </c>
      <c r="D5950" s="16">
        <v>42474</v>
      </c>
    </row>
    <row r="5951" spans="1:4">
      <c r="A5951" s="22">
        <f t="shared" si="92"/>
        <v>42475</v>
      </c>
      <c r="D5951" s="16">
        <v>42475</v>
      </c>
    </row>
    <row r="5952" spans="1:4">
      <c r="A5952" s="22">
        <f t="shared" si="92"/>
        <v>42476</v>
      </c>
      <c r="D5952" s="16">
        <v>42476</v>
      </c>
    </row>
    <row r="5953" spans="1:4">
      <c r="A5953" s="22">
        <f t="shared" si="92"/>
        <v>42477</v>
      </c>
      <c r="D5953" s="16">
        <v>42477</v>
      </c>
    </row>
    <row r="5954" spans="1:4">
      <c r="A5954" s="22">
        <f t="shared" ref="A5954:A6017" si="93">D5954</f>
        <v>42478</v>
      </c>
      <c r="D5954" s="16">
        <v>42478</v>
      </c>
    </row>
    <row r="5955" spans="1:4">
      <c r="A5955" s="22">
        <f t="shared" si="93"/>
        <v>42479</v>
      </c>
      <c r="D5955" s="16">
        <v>42479</v>
      </c>
    </row>
    <row r="5956" spans="1:4">
      <c r="A5956" s="22">
        <f t="shared" si="93"/>
        <v>42480</v>
      </c>
      <c r="D5956" s="16">
        <v>42480</v>
      </c>
    </row>
    <row r="5957" spans="1:4">
      <c r="A5957" s="22">
        <f t="shared" si="93"/>
        <v>42481</v>
      </c>
      <c r="D5957" s="16">
        <v>42481</v>
      </c>
    </row>
    <row r="5958" spans="1:4">
      <c r="A5958" s="22">
        <f t="shared" si="93"/>
        <v>42482</v>
      </c>
      <c r="D5958" s="16">
        <v>42482</v>
      </c>
    </row>
    <row r="5959" spans="1:4">
      <c r="A5959" s="22">
        <f t="shared" si="93"/>
        <v>42483</v>
      </c>
      <c r="D5959" s="16">
        <v>42483</v>
      </c>
    </row>
    <row r="5960" spans="1:4">
      <c r="A5960" s="22">
        <f t="shared" si="93"/>
        <v>42484</v>
      </c>
      <c r="D5960" s="16">
        <v>42484</v>
      </c>
    </row>
    <row r="5961" spans="1:4">
      <c r="A5961" s="22">
        <f t="shared" si="93"/>
        <v>42485</v>
      </c>
      <c r="D5961" s="16">
        <v>42485</v>
      </c>
    </row>
    <row r="5962" spans="1:4">
      <c r="A5962" s="22">
        <f t="shared" si="93"/>
        <v>42486</v>
      </c>
      <c r="D5962" s="16">
        <v>42486</v>
      </c>
    </row>
    <row r="5963" spans="1:4">
      <c r="A5963" s="22">
        <f t="shared" si="93"/>
        <v>42487</v>
      </c>
      <c r="D5963" s="16">
        <v>42487</v>
      </c>
    </row>
    <row r="5964" spans="1:4">
      <c r="A5964" s="22">
        <f t="shared" si="93"/>
        <v>42488</v>
      </c>
      <c r="D5964" s="16">
        <v>42488</v>
      </c>
    </row>
    <row r="5965" spans="1:4">
      <c r="A5965" s="22">
        <f t="shared" si="93"/>
        <v>42489</v>
      </c>
      <c r="D5965" s="16">
        <v>42489</v>
      </c>
    </row>
    <row r="5966" spans="1:4">
      <c r="A5966" s="22">
        <f t="shared" si="93"/>
        <v>42490</v>
      </c>
      <c r="D5966" s="16">
        <v>42490</v>
      </c>
    </row>
    <row r="5967" spans="1:4">
      <c r="A5967" s="22">
        <f t="shared" si="93"/>
        <v>42491</v>
      </c>
      <c r="D5967" s="16">
        <v>42491</v>
      </c>
    </row>
    <row r="5968" spans="1:4">
      <c r="A5968" s="22">
        <f t="shared" si="93"/>
        <v>42492</v>
      </c>
      <c r="D5968" s="16">
        <v>42492</v>
      </c>
    </row>
    <row r="5969" spans="1:4">
      <c r="A5969" s="22">
        <f t="shared" si="93"/>
        <v>42493</v>
      </c>
      <c r="D5969" s="16">
        <v>42493</v>
      </c>
    </row>
    <row r="5970" spans="1:4">
      <c r="A5970" s="22">
        <f t="shared" si="93"/>
        <v>42494</v>
      </c>
      <c r="D5970" s="16">
        <v>42494</v>
      </c>
    </row>
    <row r="5971" spans="1:4">
      <c r="A5971" s="22">
        <f t="shared" si="93"/>
        <v>42495</v>
      </c>
      <c r="D5971" s="16">
        <v>42495</v>
      </c>
    </row>
    <row r="5972" spans="1:4">
      <c r="A5972" s="22">
        <f t="shared" si="93"/>
        <v>42496</v>
      </c>
      <c r="D5972" s="16">
        <v>42496</v>
      </c>
    </row>
    <row r="5973" spans="1:4">
      <c r="A5973" s="22">
        <f t="shared" si="93"/>
        <v>42497</v>
      </c>
      <c r="D5973" s="16">
        <v>42497</v>
      </c>
    </row>
    <row r="5974" spans="1:4">
      <c r="A5974" s="22">
        <f t="shared" si="93"/>
        <v>42498</v>
      </c>
      <c r="D5974" s="16">
        <v>42498</v>
      </c>
    </row>
    <row r="5975" spans="1:4">
      <c r="A5975" s="22">
        <f t="shared" si="93"/>
        <v>42499</v>
      </c>
      <c r="D5975" s="16">
        <v>42499</v>
      </c>
    </row>
    <row r="5976" spans="1:4">
      <c r="A5976" s="22">
        <f t="shared" si="93"/>
        <v>42500</v>
      </c>
      <c r="D5976" s="16">
        <v>42500</v>
      </c>
    </row>
    <row r="5977" spans="1:4">
      <c r="A5977" s="22">
        <f t="shared" si="93"/>
        <v>42501</v>
      </c>
      <c r="D5977" s="16">
        <v>42501</v>
      </c>
    </row>
    <row r="5978" spans="1:4">
      <c r="A5978" s="22">
        <f t="shared" si="93"/>
        <v>42502</v>
      </c>
      <c r="D5978" s="16">
        <v>42502</v>
      </c>
    </row>
    <row r="5979" spans="1:4">
      <c r="A5979" s="22">
        <f t="shared" si="93"/>
        <v>42503</v>
      </c>
      <c r="D5979" s="16">
        <v>42503</v>
      </c>
    </row>
    <row r="5980" spans="1:4">
      <c r="A5980" s="22">
        <f t="shared" si="93"/>
        <v>42504</v>
      </c>
      <c r="D5980" s="16">
        <v>42504</v>
      </c>
    </row>
    <row r="5981" spans="1:4">
      <c r="A5981" s="22">
        <f t="shared" si="93"/>
        <v>42505</v>
      </c>
      <c r="D5981" s="16">
        <v>42505</v>
      </c>
    </row>
    <row r="5982" spans="1:4">
      <c r="A5982" s="22">
        <f t="shared" si="93"/>
        <v>42506</v>
      </c>
      <c r="D5982" s="16">
        <v>42506</v>
      </c>
    </row>
    <row r="5983" spans="1:4">
      <c r="A5983" s="22">
        <f t="shared" si="93"/>
        <v>42507</v>
      </c>
      <c r="D5983" s="16">
        <v>42507</v>
      </c>
    </row>
    <row r="5984" spans="1:4">
      <c r="A5984" s="22">
        <f t="shared" si="93"/>
        <v>42508</v>
      </c>
      <c r="D5984" s="16">
        <v>42508</v>
      </c>
    </row>
    <row r="5985" spans="1:4">
      <c r="A5985" s="22">
        <f t="shared" si="93"/>
        <v>42509</v>
      </c>
      <c r="D5985" s="16">
        <v>42509</v>
      </c>
    </row>
    <row r="5986" spans="1:4">
      <c r="A5986" s="22">
        <f t="shared" si="93"/>
        <v>42510</v>
      </c>
      <c r="D5986" s="16">
        <v>42510</v>
      </c>
    </row>
    <row r="5987" spans="1:4">
      <c r="A5987" s="22">
        <f t="shared" si="93"/>
        <v>42511</v>
      </c>
      <c r="D5987" s="16">
        <v>42511</v>
      </c>
    </row>
    <row r="5988" spans="1:4">
      <c r="A5988" s="22">
        <f t="shared" si="93"/>
        <v>42512</v>
      </c>
      <c r="D5988" s="16">
        <v>42512</v>
      </c>
    </row>
    <row r="5989" spans="1:4">
      <c r="A5989" s="22">
        <f t="shared" si="93"/>
        <v>42513</v>
      </c>
      <c r="D5989" s="16">
        <v>42513</v>
      </c>
    </row>
    <row r="5990" spans="1:4">
      <c r="A5990" s="22">
        <f t="shared" si="93"/>
        <v>42514</v>
      </c>
      <c r="D5990" s="16">
        <v>42514</v>
      </c>
    </row>
    <row r="5991" spans="1:4">
      <c r="A5991" s="22">
        <f t="shared" si="93"/>
        <v>42515</v>
      </c>
      <c r="D5991" s="16">
        <v>42515</v>
      </c>
    </row>
    <row r="5992" spans="1:4">
      <c r="A5992" s="22">
        <f t="shared" si="93"/>
        <v>42516</v>
      </c>
      <c r="D5992" s="16">
        <v>42516</v>
      </c>
    </row>
    <row r="5993" spans="1:4">
      <c r="A5993" s="22">
        <f t="shared" si="93"/>
        <v>42517</v>
      </c>
      <c r="D5993" s="16">
        <v>42517</v>
      </c>
    </row>
    <row r="5994" spans="1:4">
      <c r="A5994" s="22">
        <f t="shared" si="93"/>
        <v>42518</v>
      </c>
      <c r="D5994" s="16">
        <v>42518</v>
      </c>
    </row>
    <row r="5995" spans="1:4">
      <c r="A5995" s="22">
        <f t="shared" si="93"/>
        <v>42519</v>
      </c>
      <c r="D5995" s="16">
        <v>42519</v>
      </c>
    </row>
    <row r="5996" spans="1:4">
      <c r="A5996" s="22">
        <f t="shared" si="93"/>
        <v>42520</v>
      </c>
      <c r="D5996" s="16">
        <v>42520</v>
      </c>
    </row>
    <row r="5997" spans="1:4">
      <c r="A5997" s="22">
        <f t="shared" si="93"/>
        <v>42521</v>
      </c>
      <c r="D5997" s="16">
        <v>42521</v>
      </c>
    </row>
    <row r="5998" spans="1:4">
      <c r="A5998" s="22">
        <f t="shared" si="93"/>
        <v>42522</v>
      </c>
      <c r="D5998" s="16">
        <v>42522</v>
      </c>
    </row>
    <row r="5999" spans="1:4">
      <c r="A5999" s="22">
        <f t="shared" si="93"/>
        <v>42523</v>
      </c>
      <c r="D5999" s="16">
        <v>42523</v>
      </c>
    </row>
    <row r="6000" spans="1:4">
      <c r="A6000" s="22">
        <f t="shared" si="93"/>
        <v>42524</v>
      </c>
      <c r="D6000" s="16">
        <v>42524</v>
      </c>
    </row>
    <row r="6001" spans="1:4">
      <c r="A6001" s="22">
        <f t="shared" si="93"/>
        <v>42525</v>
      </c>
      <c r="D6001" s="16">
        <v>42525</v>
      </c>
    </row>
    <row r="6002" spans="1:4">
      <c r="A6002" s="22">
        <f t="shared" si="93"/>
        <v>42526</v>
      </c>
      <c r="D6002" s="16">
        <v>42526</v>
      </c>
    </row>
    <row r="6003" spans="1:4">
      <c r="A6003" s="22">
        <f t="shared" si="93"/>
        <v>42527</v>
      </c>
      <c r="D6003" s="16">
        <v>42527</v>
      </c>
    </row>
    <row r="6004" spans="1:4">
      <c r="A6004" s="22">
        <f t="shared" si="93"/>
        <v>42528</v>
      </c>
      <c r="D6004" s="16">
        <v>42528</v>
      </c>
    </row>
    <row r="6005" spans="1:4">
      <c r="A6005" s="22">
        <f t="shared" si="93"/>
        <v>42529</v>
      </c>
      <c r="D6005" s="16">
        <v>42529</v>
      </c>
    </row>
    <row r="6006" spans="1:4">
      <c r="A6006" s="22">
        <f t="shared" si="93"/>
        <v>42530</v>
      </c>
      <c r="D6006" s="16">
        <v>42530</v>
      </c>
    </row>
    <row r="6007" spans="1:4">
      <c r="A6007" s="22">
        <f t="shared" si="93"/>
        <v>42531</v>
      </c>
      <c r="D6007" s="16">
        <v>42531</v>
      </c>
    </row>
    <row r="6008" spans="1:4">
      <c r="A6008" s="22">
        <f t="shared" si="93"/>
        <v>42532</v>
      </c>
      <c r="D6008" s="16">
        <v>42532</v>
      </c>
    </row>
    <row r="6009" spans="1:4">
      <c r="A6009" s="22">
        <f t="shared" si="93"/>
        <v>42533</v>
      </c>
      <c r="D6009" s="16">
        <v>42533</v>
      </c>
    </row>
    <row r="6010" spans="1:4">
      <c r="A6010" s="22">
        <f t="shared" si="93"/>
        <v>42534</v>
      </c>
      <c r="D6010" s="16">
        <v>42534</v>
      </c>
    </row>
    <row r="6011" spans="1:4">
      <c r="A6011" s="22">
        <f t="shared" si="93"/>
        <v>42535</v>
      </c>
      <c r="D6011" s="16">
        <v>42535</v>
      </c>
    </row>
    <row r="6012" spans="1:4">
      <c r="A6012" s="22">
        <f t="shared" si="93"/>
        <v>42536</v>
      </c>
      <c r="D6012" s="16">
        <v>42536</v>
      </c>
    </row>
    <row r="6013" spans="1:4">
      <c r="A6013" s="22">
        <f t="shared" si="93"/>
        <v>42537</v>
      </c>
      <c r="D6013" s="16">
        <v>42537</v>
      </c>
    </row>
    <row r="6014" spans="1:4">
      <c r="A6014" s="22">
        <f t="shared" si="93"/>
        <v>42538</v>
      </c>
      <c r="D6014" s="16">
        <v>42538</v>
      </c>
    </row>
    <row r="6015" spans="1:4">
      <c r="A6015" s="22">
        <f t="shared" si="93"/>
        <v>42539</v>
      </c>
      <c r="D6015" s="16">
        <v>42539</v>
      </c>
    </row>
    <row r="6016" spans="1:4">
      <c r="A6016" s="22">
        <f t="shared" si="93"/>
        <v>42540</v>
      </c>
      <c r="D6016" s="16">
        <v>42540</v>
      </c>
    </row>
    <row r="6017" spans="1:4">
      <c r="A6017" s="22">
        <f t="shared" si="93"/>
        <v>42541</v>
      </c>
      <c r="D6017" s="16">
        <v>42541</v>
      </c>
    </row>
    <row r="6018" spans="1:4">
      <c r="A6018" s="22">
        <f t="shared" ref="A6018:A6081" si="94">D6018</f>
        <v>42542</v>
      </c>
      <c r="D6018" s="16">
        <v>42542</v>
      </c>
    </row>
    <row r="6019" spans="1:4">
      <c r="A6019" s="22">
        <f t="shared" si="94"/>
        <v>42543</v>
      </c>
      <c r="D6019" s="16">
        <v>42543</v>
      </c>
    </row>
    <row r="6020" spans="1:4">
      <c r="A6020" s="22">
        <f t="shared" si="94"/>
        <v>42544</v>
      </c>
      <c r="D6020" s="16">
        <v>42544</v>
      </c>
    </row>
    <row r="6021" spans="1:4">
      <c r="A6021" s="22">
        <f t="shared" si="94"/>
        <v>42545</v>
      </c>
      <c r="D6021" s="16">
        <v>42545</v>
      </c>
    </row>
    <row r="6022" spans="1:4">
      <c r="A6022" s="22">
        <f t="shared" si="94"/>
        <v>42546</v>
      </c>
      <c r="D6022" s="16">
        <v>42546</v>
      </c>
    </row>
    <row r="6023" spans="1:4">
      <c r="A6023" s="22">
        <f t="shared" si="94"/>
        <v>42547</v>
      </c>
      <c r="D6023" s="16">
        <v>42547</v>
      </c>
    </row>
    <row r="6024" spans="1:4">
      <c r="A6024" s="22">
        <f t="shared" si="94"/>
        <v>42548</v>
      </c>
      <c r="D6024" s="16">
        <v>42548</v>
      </c>
    </row>
    <row r="6025" spans="1:4">
      <c r="A6025" s="22">
        <f t="shared" si="94"/>
        <v>42549</v>
      </c>
      <c r="D6025" s="16">
        <v>42549</v>
      </c>
    </row>
    <row r="6026" spans="1:4">
      <c r="A6026" s="22">
        <f t="shared" si="94"/>
        <v>42550</v>
      </c>
      <c r="D6026" s="16">
        <v>42550</v>
      </c>
    </row>
    <row r="6027" spans="1:4">
      <c r="A6027" s="22">
        <f t="shared" si="94"/>
        <v>42551</v>
      </c>
      <c r="D6027" s="16">
        <v>42551</v>
      </c>
    </row>
    <row r="6028" spans="1:4">
      <c r="A6028" s="22">
        <f t="shared" si="94"/>
        <v>42552</v>
      </c>
      <c r="D6028" s="16">
        <v>42552</v>
      </c>
    </row>
    <row r="6029" spans="1:4">
      <c r="A6029" s="22">
        <f t="shared" si="94"/>
        <v>42553</v>
      </c>
      <c r="D6029" s="16">
        <v>42553</v>
      </c>
    </row>
    <row r="6030" spans="1:4">
      <c r="A6030" s="22">
        <f t="shared" si="94"/>
        <v>42554</v>
      </c>
      <c r="D6030" s="16">
        <v>42554</v>
      </c>
    </row>
    <row r="6031" spans="1:4">
      <c r="A6031" s="22">
        <f t="shared" si="94"/>
        <v>42555</v>
      </c>
      <c r="D6031" s="16">
        <v>42555</v>
      </c>
    </row>
    <row r="6032" spans="1:4">
      <c r="A6032" s="22">
        <f t="shared" si="94"/>
        <v>42556</v>
      </c>
      <c r="D6032" s="16">
        <v>42556</v>
      </c>
    </row>
    <row r="6033" spans="1:4">
      <c r="A6033" s="22">
        <f t="shared" si="94"/>
        <v>42557</v>
      </c>
      <c r="D6033" s="16">
        <v>42557</v>
      </c>
    </row>
    <row r="6034" spans="1:4">
      <c r="A6034" s="22">
        <f t="shared" si="94"/>
        <v>42558</v>
      </c>
      <c r="D6034" s="16">
        <v>42558</v>
      </c>
    </row>
    <row r="6035" spans="1:4">
      <c r="A6035" s="22">
        <f t="shared" si="94"/>
        <v>42559</v>
      </c>
      <c r="D6035" s="16">
        <v>42559</v>
      </c>
    </row>
    <row r="6036" spans="1:4">
      <c r="A6036" s="22">
        <f t="shared" si="94"/>
        <v>42560</v>
      </c>
      <c r="D6036" s="16">
        <v>42560</v>
      </c>
    </row>
    <row r="6037" spans="1:4">
      <c r="A6037" s="22">
        <f t="shared" si="94"/>
        <v>42561</v>
      </c>
      <c r="D6037" s="16">
        <v>42561</v>
      </c>
    </row>
    <row r="6038" spans="1:4">
      <c r="A6038" s="22">
        <f t="shared" si="94"/>
        <v>42562</v>
      </c>
      <c r="D6038" s="16">
        <v>42562</v>
      </c>
    </row>
    <row r="6039" spans="1:4">
      <c r="A6039" s="22">
        <f t="shared" si="94"/>
        <v>42563</v>
      </c>
      <c r="D6039" s="16">
        <v>42563</v>
      </c>
    </row>
    <row r="6040" spans="1:4">
      <c r="A6040" s="22">
        <f t="shared" si="94"/>
        <v>42564</v>
      </c>
      <c r="D6040" s="16">
        <v>42564</v>
      </c>
    </row>
    <row r="6041" spans="1:4">
      <c r="A6041" s="22">
        <f t="shared" si="94"/>
        <v>42565</v>
      </c>
      <c r="D6041" s="16">
        <v>42565</v>
      </c>
    </row>
    <row r="6042" spans="1:4">
      <c r="A6042" s="22">
        <f t="shared" si="94"/>
        <v>42566</v>
      </c>
      <c r="D6042" s="16">
        <v>42566</v>
      </c>
    </row>
    <row r="6043" spans="1:4">
      <c r="A6043" s="22">
        <f t="shared" si="94"/>
        <v>42567</v>
      </c>
      <c r="D6043" s="16">
        <v>42567</v>
      </c>
    </row>
    <row r="6044" spans="1:4">
      <c r="A6044" s="22">
        <f t="shared" si="94"/>
        <v>42568</v>
      </c>
      <c r="D6044" s="16">
        <v>42568</v>
      </c>
    </row>
    <row r="6045" spans="1:4">
      <c r="A6045" s="22">
        <f t="shared" si="94"/>
        <v>42569</v>
      </c>
      <c r="D6045" s="16">
        <v>42569</v>
      </c>
    </row>
    <row r="6046" spans="1:4">
      <c r="A6046" s="22">
        <f t="shared" si="94"/>
        <v>42570</v>
      </c>
      <c r="D6046" s="16">
        <v>42570</v>
      </c>
    </row>
    <row r="6047" spans="1:4">
      <c r="A6047" s="22">
        <f t="shared" si="94"/>
        <v>42571</v>
      </c>
      <c r="D6047" s="16">
        <v>42571</v>
      </c>
    </row>
    <row r="6048" spans="1:4">
      <c r="A6048" s="22">
        <f t="shared" si="94"/>
        <v>42572</v>
      </c>
      <c r="D6048" s="16">
        <v>42572</v>
      </c>
    </row>
    <row r="6049" spans="1:4">
      <c r="A6049" s="22">
        <f t="shared" si="94"/>
        <v>42573</v>
      </c>
      <c r="D6049" s="16">
        <v>42573</v>
      </c>
    </row>
    <row r="6050" spans="1:4">
      <c r="A6050" s="22">
        <f t="shared" si="94"/>
        <v>42574</v>
      </c>
      <c r="D6050" s="16">
        <v>42574</v>
      </c>
    </row>
    <row r="6051" spans="1:4">
      <c r="A6051" s="22">
        <f t="shared" si="94"/>
        <v>42575</v>
      </c>
      <c r="D6051" s="16">
        <v>42575</v>
      </c>
    </row>
    <row r="6052" spans="1:4">
      <c r="A6052" s="22">
        <f t="shared" si="94"/>
        <v>42576</v>
      </c>
      <c r="D6052" s="16">
        <v>42576</v>
      </c>
    </row>
    <row r="6053" spans="1:4">
      <c r="A6053" s="22">
        <f t="shared" si="94"/>
        <v>42577</v>
      </c>
      <c r="D6053" s="16">
        <v>42577</v>
      </c>
    </row>
    <row r="6054" spans="1:4">
      <c r="A6054" s="22">
        <f t="shared" si="94"/>
        <v>42578</v>
      </c>
      <c r="D6054" s="16">
        <v>42578</v>
      </c>
    </row>
    <row r="6055" spans="1:4">
      <c r="A6055" s="22">
        <f t="shared" si="94"/>
        <v>42579</v>
      </c>
      <c r="D6055" s="16">
        <v>42579</v>
      </c>
    </row>
    <row r="6056" spans="1:4">
      <c r="A6056" s="22">
        <f t="shared" si="94"/>
        <v>42580</v>
      </c>
      <c r="D6056" s="16">
        <v>42580</v>
      </c>
    </row>
    <row r="6057" spans="1:4">
      <c r="A6057" s="22">
        <f t="shared" si="94"/>
        <v>42581</v>
      </c>
      <c r="D6057" s="16">
        <v>42581</v>
      </c>
    </row>
    <row r="6058" spans="1:4">
      <c r="A6058" s="22">
        <f t="shared" si="94"/>
        <v>42582</v>
      </c>
      <c r="D6058" s="16">
        <v>42582</v>
      </c>
    </row>
    <row r="6059" spans="1:4">
      <c r="A6059" s="22">
        <f t="shared" si="94"/>
        <v>42583</v>
      </c>
      <c r="D6059" s="16">
        <v>42583</v>
      </c>
    </row>
    <row r="6060" spans="1:4">
      <c r="A6060" s="22">
        <f t="shared" si="94"/>
        <v>42584</v>
      </c>
      <c r="D6060" s="16">
        <v>42584</v>
      </c>
    </row>
    <row r="6061" spans="1:4">
      <c r="A6061" s="22">
        <f t="shared" si="94"/>
        <v>42585</v>
      </c>
      <c r="D6061" s="16">
        <v>42585</v>
      </c>
    </row>
    <row r="6062" spans="1:4">
      <c r="A6062" s="22">
        <f t="shared" si="94"/>
        <v>42586</v>
      </c>
      <c r="D6062" s="16">
        <v>42586</v>
      </c>
    </row>
    <row r="6063" spans="1:4">
      <c r="A6063" s="22">
        <f t="shared" si="94"/>
        <v>42587</v>
      </c>
      <c r="D6063" s="16">
        <v>42587</v>
      </c>
    </row>
    <row r="6064" spans="1:4">
      <c r="A6064" s="22">
        <f t="shared" si="94"/>
        <v>42588</v>
      </c>
      <c r="D6064" s="16">
        <v>42588</v>
      </c>
    </row>
    <row r="6065" spans="1:4">
      <c r="A6065" s="22">
        <f t="shared" si="94"/>
        <v>42589</v>
      </c>
      <c r="D6065" s="16">
        <v>42589</v>
      </c>
    </row>
    <row r="6066" spans="1:4">
      <c r="A6066" s="22">
        <f t="shared" si="94"/>
        <v>42590</v>
      </c>
      <c r="D6066" s="16">
        <v>42590</v>
      </c>
    </row>
    <row r="6067" spans="1:4">
      <c r="A6067" s="22">
        <f t="shared" si="94"/>
        <v>42591</v>
      </c>
      <c r="D6067" s="16">
        <v>42591</v>
      </c>
    </row>
    <row r="6068" spans="1:4">
      <c r="A6068" s="22">
        <f t="shared" si="94"/>
        <v>42592</v>
      </c>
      <c r="D6068" s="16">
        <v>42592</v>
      </c>
    </row>
    <row r="6069" spans="1:4">
      <c r="A6069" s="22">
        <f t="shared" si="94"/>
        <v>42593</v>
      </c>
      <c r="D6069" s="16">
        <v>42593</v>
      </c>
    </row>
    <row r="6070" spans="1:4">
      <c r="A6070" s="22">
        <f t="shared" si="94"/>
        <v>42594</v>
      </c>
      <c r="D6070" s="16">
        <v>42594</v>
      </c>
    </row>
    <row r="6071" spans="1:4">
      <c r="A6071" s="22">
        <f t="shared" si="94"/>
        <v>42595</v>
      </c>
      <c r="D6071" s="16">
        <v>42595</v>
      </c>
    </row>
    <row r="6072" spans="1:4">
      <c r="A6072" s="22">
        <f t="shared" si="94"/>
        <v>42596</v>
      </c>
      <c r="D6072" s="16">
        <v>42596</v>
      </c>
    </row>
    <row r="6073" spans="1:4">
      <c r="A6073" s="22">
        <f t="shared" si="94"/>
        <v>42597</v>
      </c>
      <c r="D6073" s="16">
        <v>42597</v>
      </c>
    </row>
    <row r="6074" spans="1:4">
      <c r="A6074" s="22">
        <f t="shared" si="94"/>
        <v>42598</v>
      </c>
      <c r="D6074" s="16">
        <v>42598</v>
      </c>
    </row>
    <row r="6075" spans="1:4">
      <c r="A6075" s="22">
        <f t="shared" si="94"/>
        <v>42599</v>
      </c>
      <c r="D6075" s="16">
        <v>42599</v>
      </c>
    </row>
    <row r="6076" spans="1:4">
      <c r="A6076" s="22">
        <f t="shared" si="94"/>
        <v>42600</v>
      </c>
      <c r="D6076" s="16">
        <v>42600</v>
      </c>
    </row>
    <row r="6077" spans="1:4">
      <c r="A6077" s="22">
        <f t="shared" si="94"/>
        <v>42601</v>
      </c>
      <c r="D6077" s="16">
        <v>42601</v>
      </c>
    </row>
    <row r="6078" spans="1:4">
      <c r="A6078" s="22">
        <f t="shared" si="94"/>
        <v>42602</v>
      </c>
      <c r="D6078" s="16">
        <v>42602</v>
      </c>
    </row>
    <row r="6079" spans="1:4">
      <c r="A6079" s="22">
        <f t="shared" si="94"/>
        <v>42603</v>
      </c>
      <c r="D6079" s="16">
        <v>42603</v>
      </c>
    </row>
    <row r="6080" spans="1:4">
      <c r="A6080" s="22">
        <f t="shared" si="94"/>
        <v>42604</v>
      </c>
      <c r="D6080" s="16">
        <v>42604</v>
      </c>
    </row>
    <row r="6081" spans="1:4">
      <c r="A6081" s="22">
        <f t="shared" si="94"/>
        <v>42605</v>
      </c>
      <c r="D6081" s="16">
        <v>42605</v>
      </c>
    </row>
    <row r="6082" spans="1:4">
      <c r="A6082" s="22">
        <f t="shared" ref="A6082:A6145" si="95">D6082</f>
        <v>42606</v>
      </c>
      <c r="D6082" s="16">
        <v>42606</v>
      </c>
    </row>
    <row r="6083" spans="1:4">
      <c r="A6083" s="22">
        <f t="shared" si="95"/>
        <v>42607</v>
      </c>
      <c r="D6083" s="16">
        <v>42607</v>
      </c>
    </row>
    <row r="6084" spans="1:4">
      <c r="A6084" s="22">
        <f t="shared" si="95"/>
        <v>42608</v>
      </c>
      <c r="D6084" s="16">
        <v>42608</v>
      </c>
    </row>
    <row r="6085" spans="1:4">
      <c r="A6085" s="22">
        <f t="shared" si="95"/>
        <v>42609</v>
      </c>
      <c r="D6085" s="16">
        <v>42609</v>
      </c>
    </row>
    <row r="6086" spans="1:4">
      <c r="A6086" s="22">
        <f t="shared" si="95"/>
        <v>42610</v>
      </c>
      <c r="D6086" s="16">
        <v>42610</v>
      </c>
    </row>
    <row r="6087" spans="1:4">
      <c r="A6087" s="22">
        <f t="shared" si="95"/>
        <v>42611</v>
      </c>
      <c r="D6087" s="16">
        <v>42611</v>
      </c>
    </row>
    <row r="6088" spans="1:4">
      <c r="A6088" s="22">
        <f t="shared" si="95"/>
        <v>42612</v>
      </c>
      <c r="D6088" s="16">
        <v>42612</v>
      </c>
    </row>
    <row r="6089" spans="1:4">
      <c r="A6089" s="22">
        <f t="shared" si="95"/>
        <v>42613</v>
      </c>
      <c r="D6089" s="16">
        <v>42613</v>
      </c>
    </row>
    <row r="6090" spans="1:4">
      <c r="A6090" s="22">
        <f t="shared" si="95"/>
        <v>42614</v>
      </c>
      <c r="D6090" s="16">
        <v>42614</v>
      </c>
    </row>
    <row r="6091" spans="1:4">
      <c r="A6091" s="22">
        <f t="shared" si="95"/>
        <v>42615</v>
      </c>
      <c r="D6091" s="16">
        <v>42615</v>
      </c>
    </row>
    <row r="6092" spans="1:4">
      <c r="A6092" s="22">
        <f t="shared" si="95"/>
        <v>42616</v>
      </c>
      <c r="D6092" s="16">
        <v>42616</v>
      </c>
    </row>
    <row r="6093" spans="1:4">
      <c r="A6093" s="22">
        <f t="shared" si="95"/>
        <v>42617</v>
      </c>
      <c r="D6093" s="16">
        <v>42617</v>
      </c>
    </row>
    <row r="6094" spans="1:4">
      <c r="A6094" s="22">
        <f t="shared" si="95"/>
        <v>42618</v>
      </c>
      <c r="D6094" s="16">
        <v>42618</v>
      </c>
    </row>
    <row r="6095" spans="1:4">
      <c r="A6095" s="22">
        <f t="shared" si="95"/>
        <v>42619</v>
      </c>
      <c r="D6095" s="16">
        <v>42619</v>
      </c>
    </row>
    <row r="6096" spans="1:4">
      <c r="A6096" s="22">
        <f t="shared" si="95"/>
        <v>42620</v>
      </c>
      <c r="D6096" s="16">
        <v>42620</v>
      </c>
    </row>
    <row r="6097" spans="1:4">
      <c r="A6097" s="22">
        <f t="shared" si="95"/>
        <v>42621</v>
      </c>
      <c r="D6097" s="16">
        <v>42621</v>
      </c>
    </row>
    <row r="6098" spans="1:4">
      <c r="A6098" s="22">
        <f t="shared" si="95"/>
        <v>42622</v>
      </c>
      <c r="D6098" s="16">
        <v>42622</v>
      </c>
    </row>
    <row r="6099" spans="1:4">
      <c r="A6099" s="22">
        <f t="shared" si="95"/>
        <v>42623</v>
      </c>
      <c r="D6099" s="16">
        <v>42623</v>
      </c>
    </row>
    <row r="6100" spans="1:4">
      <c r="A6100" s="22">
        <f t="shared" si="95"/>
        <v>42624</v>
      </c>
      <c r="D6100" s="16">
        <v>42624</v>
      </c>
    </row>
    <row r="6101" spans="1:4">
      <c r="A6101" s="22">
        <f t="shared" si="95"/>
        <v>42625</v>
      </c>
      <c r="D6101" s="16">
        <v>42625</v>
      </c>
    </row>
    <row r="6102" spans="1:4">
      <c r="A6102" s="22">
        <f t="shared" si="95"/>
        <v>42626</v>
      </c>
      <c r="D6102" s="16">
        <v>42626</v>
      </c>
    </row>
    <row r="6103" spans="1:4">
      <c r="A6103" s="22">
        <f t="shared" si="95"/>
        <v>42627</v>
      </c>
      <c r="D6103" s="16">
        <v>42627</v>
      </c>
    </row>
    <row r="6104" spans="1:4">
      <c r="A6104" s="22">
        <f t="shared" si="95"/>
        <v>42628</v>
      </c>
      <c r="D6104" s="16">
        <v>42628</v>
      </c>
    </row>
    <row r="6105" spans="1:4">
      <c r="A6105" s="22">
        <f t="shared" si="95"/>
        <v>42629</v>
      </c>
      <c r="D6105" s="16">
        <v>42629</v>
      </c>
    </row>
    <row r="6106" spans="1:4">
      <c r="A6106" s="22">
        <f t="shared" si="95"/>
        <v>42630</v>
      </c>
      <c r="D6106" s="16">
        <v>42630</v>
      </c>
    </row>
    <row r="6107" spans="1:4">
      <c r="A6107" s="22">
        <f t="shared" si="95"/>
        <v>42631</v>
      </c>
      <c r="D6107" s="16">
        <v>42631</v>
      </c>
    </row>
    <row r="6108" spans="1:4">
      <c r="A6108" s="22">
        <f t="shared" si="95"/>
        <v>42632</v>
      </c>
      <c r="D6108" s="16">
        <v>42632</v>
      </c>
    </row>
    <row r="6109" spans="1:4">
      <c r="A6109" s="22">
        <f t="shared" si="95"/>
        <v>42633</v>
      </c>
      <c r="D6109" s="16">
        <v>42633</v>
      </c>
    </row>
    <row r="6110" spans="1:4">
      <c r="A6110" s="22">
        <f t="shared" si="95"/>
        <v>42634</v>
      </c>
      <c r="D6110" s="16">
        <v>42634</v>
      </c>
    </row>
    <row r="6111" spans="1:4">
      <c r="A6111" s="22">
        <f t="shared" si="95"/>
        <v>42635</v>
      </c>
      <c r="D6111" s="16">
        <v>42635</v>
      </c>
    </row>
    <row r="6112" spans="1:4">
      <c r="A6112" s="22">
        <f t="shared" si="95"/>
        <v>42636</v>
      </c>
      <c r="D6112" s="16">
        <v>42636</v>
      </c>
    </row>
    <row r="6113" spans="1:4">
      <c r="A6113" s="22">
        <f t="shared" si="95"/>
        <v>42637</v>
      </c>
      <c r="D6113" s="16">
        <v>42637</v>
      </c>
    </row>
    <row r="6114" spans="1:4">
      <c r="A6114" s="22">
        <f t="shared" si="95"/>
        <v>42638</v>
      </c>
      <c r="D6114" s="16">
        <v>42638</v>
      </c>
    </row>
    <row r="6115" spans="1:4">
      <c r="A6115" s="22">
        <f t="shared" si="95"/>
        <v>42639</v>
      </c>
      <c r="D6115" s="16">
        <v>42639</v>
      </c>
    </row>
    <row r="6116" spans="1:4">
      <c r="A6116" s="22">
        <f t="shared" si="95"/>
        <v>42640</v>
      </c>
      <c r="D6116" s="16">
        <v>42640</v>
      </c>
    </row>
    <row r="6117" spans="1:4">
      <c r="A6117" s="22">
        <f t="shared" si="95"/>
        <v>42641</v>
      </c>
      <c r="D6117" s="16">
        <v>42641</v>
      </c>
    </row>
    <row r="6118" spans="1:4">
      <c r="A6118" s="22">
        <f t="shared" si="95"/>
        <v>42642</v>
      </c>
      <c r="D6118" s="16">
        <v>42642</v>
      </c>
    </row>
    <row r="6119" spans="1:4">
      <c r="A6119" s="22">
        <f t="shared" si="95"/>
        <v>42643</v>
      </c>
      <c r="D6119" s="16">
        <v>42643</v>
      </c>
    </row>
    <row r="6120" spans="1:4">
      <c r="A6120" s="22">
        <f t="shared" si="95"/>
        <v>42644</v>
      </c>
      <c r="D6120" s="16">
        <v>42644</v>
      </c>
    </row>
    <row r="6121" spans="1:4">
      <c r="A6121" s="22">
        <f t="shared" si="95"/>
        <v>42645</v>
      </c>
      <c r="D6121" s="16">
        <v>42645</v>
      </c>
    </row>
    <row r="6122" spans="1:4">
      <c r="A6122" s="22">
        <f t="shared" si="95"/>
        <v>42646</v>
      </c>
      <c r="D6122" s="16">
        <v>42646</v>
      </c>
    </row>
    <row r="6123" spans="1:4">
      <c r="A6123" s="22">
        <f t="shared" si="95"/>
        <v>42647</v>
      </c>
      <c r="D6123" s="16">
        <v>42647</v>
      </c>
    </row>
    <row r="6124" spans="1:4">
      <c r="A6124" s="22">
        <f t="shared" si="95"/>
        <v>42648</v>
      </c>
      <c r="D6124" s="16">
        <v>42648</v>
      </c>
    </row>
    <row r="6125" spans="1:4">
      <c r="A6125" s="22">
        <f t="shared" si="95"/>
        <v>42649</v>
      </c>
      <c r="D6125" s="16">
        <v>42649</v>
      </c>
    </row>
    <row r="6126" spans="1:4">
      <c r="A6126" s="22">
        <f t="shared" si="95"/>
        <v>42650</v>
      </c>
      <c r="D6126" s="16">
        <v>42650</v>
      </c>
    </row>
    <row r="6127" spans="1:4">
      <c r="A6127" s="22">
        <f t="shared" si="95"/>
        <v>42651</v>
      </c>
      <c r="D6127" s="16">
        <v>42651</v>
      </c>
    </row>
    <row r="6128" spans="1:4">
      <c r="A6128" s="22">
        <f t="shared" si="95"/>
        <v>42652</v>
      </c>
      <c r="D6128" s="16">
        <v>42652</v>
      </c>
    </row>
    <row r="6129" spans="1:4">
      <c r="A6129" s="22">
        <f t="shared" si="95"/>
        <v>42653</v>
      </c>
      <c r="D6129" s="16">
        <v>42653</v>
      </c>
    </row>
    <row r="6130" spans="1:4">
      <c r="A6130" s="22">
        <f t="shared" si="95"/>
        <v>42654</v>
      </c>
      <c r="D6130" s="16">
        <v>42654</v>
      </c>
    </row>
    <row r="6131" spans="1:4">
      <c r="A6131" s="22">
        <f t="shared" si="95"/>
        <v>42655</v>
      </c>
      <c r="D6131" s="16">
        <v>42655</v>
      </c>
    </row>
    <row r="6132" spans="1:4">
      <c r="A6132" s="22">
        <f t="shared" si="95"/>
        <v>42656</v>
      </c>
      <c r="D6132" s="16">
        <v>42656</v>
      </c>
    </row>
    <row r="6133" spans="1:4">
      <c r="A6133" s="22">
        <f t="shared" si="95"/>
        <v>42657</v>
      </c>
      <c r="D6133" s="16">
        <v>42657</v>
      </c>
    </row>
    <row r="6134" spans="1:4">
      <c r="A6134" s="22">
        <f t="shared" si="95"/>
        <v>42658</v>
      </c>
      <c r="D6134" s="16">
        <v>42658</v>
      </c>
    </row>
    <row r="6135" spans="1:4">
      <c r="A6135" s="22">
        <f t="shared" si="95"/>
        <v>42659</v>
      </c>
      <c r="D6135" s="16">
        <v>42659</v>
      </c>
    </row>
    <row r="6136" spans="1:4">
      <c r="A6136" s="22">
        <f t="shared" si="95"/>
        <v>42660</v>
      </c>
      <c r="D6136" s="16">
        <v>42660</v>
      </c>
    </row>
    <row r="6137" spans="1:4">
      <c r="A6137" s="22">
        <f t="shared" si="95"/>
        <v>42661</v>
      </c>
      <c r="D6137" s="16">
        <v>42661</v>
      </c>
    </row>
    <row r="6138" spans="1:4">
      <c r="A6138" s="22">
        <f t="shared" si="95"/>
        <v>42662</v>
      </c>
      <c r="D6138" s="16">
        <v>42662</v>
      </c>
    </row>
    <row r="6139" spans="1:4">
      <c r="A6139" s="22">
        <f t="shared" si="95"/>
        <v>42663</v>
      </c>
      <c r="D6139" s="16">
        <v>42663</v>
      </c>
    </row>
    <row r="6140" spans="1:4">
      <c r="A6140" s="22">
        <f t="shared" si="95"/>
        <v>42664</v>
      </c>
      <c r="D6140" s="16">
        <v>42664</v>
      </c>
    </row>
    <row r="6141" spans="1:4">
      <c r="A6141" s="22">
        <f t="shared" si="95"/>
        <v>42665</v>
      </c>
      <c r="D6141" s="16">
        <v>42665</v>
      </c>
    </row>
    <row r="6142" spans="1:4">
      <c r="A6142" s="22">
        <f t="shared" si="95"/>
        <v>42666</v>
      </c>
      <c r="D6142" s="16">
        <v>42666</v>
      </c>
    </row>
    <row r="6143" spans="1:4">
      <c r="A6143" s="22">
        <f t="shared" si="95"/>
        <v>42667</v>
      </c>
      <c r="D6143" s="16">
        <v>42667</v>
      </c>
    </row>
    <row r="6144" spans="1:4">
      <c r="A6144" s="22">
        <f t="shared" si="95"/>
        <v>42668</v>
      </c>
      <c r="D6144" s="16">
        <v>42668</v>
      </c>
    </row>
    <row r="6145" spans="1:4">
      <c r="A6145" s="22">
        <f t="shared" si="95"/>
        <v>42669</v>
      </c>
      <c r="D6145" s="16">
        <v>42669</v>
      </c>
    </row>
    <row r="6146" spans="1:4">
      <c r="A6146" s="22">
        <f t="shared" ref="A6146:A6209" si="96">D6146</f>
        <v>42670</v>
      </c>
      <c r="D6146" s="16">
        <v>42670</v>
      </c>
    </row>
    <row r="6147" spans="1:4">
      <c r="A6147" s="22">
        <f t="shared" si="96"/>
        <v>42671</v>
      </c>
      <c r="D6147" s="16">
        <v>42671</v>
      </c>
    </row>
    <row r="6148" spans="1:4">
      <c r="A6148" s="22">
        <f t="shared" si="96"/>
        <v>42672</v>
      </c>
      <c r="D6148" s="16">
        <v>42672</v>
      </c>
    </row>
    <row r="6149" spans="1:4">
      <c r="A6149" s="22">
        <f t="shared" si="96"/>
        <v>42673</v>
      </c>
      <c r="D6149" s="16">
        <v>42673</v>
      </c>
    </row>
    <row r="6150" spans="1:4">
      <c r="A6150" s="22">
        <f t="shared" si="96"/>
        <v>42674</v>
      </c>
      <c r="D6150" s="16">
        <v>42674</v>
      </c>
    </row>
    <row r="6151" spans="1:4">
      <c r="A6151" s="22">
        <f t="shared" si="96"/>
        <v>42675</v>
      </c>
      <c r="D6151" s="16">
        <v>42675</v>
      </c>
    </row>
    <row r="6152" spans="1:4">
      <c r="A6152" s="22">
        <f t="shared" si="96"/>
        <v>42676</v>
      </c>
      <c r="D6152" s="16">
        <v>42676</v>
      </c>
    </row>
    <row r="6153" spans="1:4">
      <c r="A6153" s="22">
        <f t="shared" si="96"/>
        <v>42677</v>
      </c>
      <c r="D6153" s="16">
        <v>42677</v>
      </c>
    </row>
    <row r="6154" spans="1:4">
      <c r="A6154" s="22">
        <f t="shared" si="96"/>
        <v>42678</v>
      </c>
      <c r="D6154" s="16">
        <v>42678</v>
      </c>
    </row>
    <row r="6155" spans="1:4">
      <c r="A6155" s="22">
        <f t="shared" si="96"/>
        <v>42679</v>
      </c>
      <c r="D6155" s="16">
        <v>42679</v>
      </c>
    </row>
    <row r="6156" spans="1:4">
      <c r="A6156" s="22">
        <f t="shared" si="96"/>
        <v>42680</v>
      </c>
      <c r="D6156" s="16">
        <v>42680</v>
      </c>
    </row>
    <row r="6157" spans="1:4">
      <c r="A6157" s="22">
        <f t="shared" si="96"/>
        <v>42681</v>
      </c>
      <c r="D6157" s="16">
        <v>42681</v>
      </c>
    </row>
    <row r="6158" spans="1:4">
      <c r="A6158" s="22">
        <f t="shared" si="96"/>
        <v>42682</v>
      </c>
      <c r="D6158" s="16">
        <v>42682</v>
      </c>
    </row>
    <row r="6159" spans="1:4">
      <c r="A6159" s="22">
        <f t="shared" si="96"/>
        <v>42683</v>
      </c>
      <c r="D6159" s="16">
        <v>42683</v>
      </c>
    </row>
    <row r="6160" spans="1:4">
      <c r="A6160" s="22">
        <f t="shared" si="96"/>
        <v>42684</v>
      </c>
      <c r="D6160" s="16">
        <v>42684</v>
      </c>
    </row>
    <row r="6161" spans="1:4">
      <c r="A6161" s="22">
        <f t="shared" si="96"/>
        <v>42685</v>
      </c>
      <c r="D6161" s="16">
        <v>42685</v>
      </c>
    </row>
    <row r="6162" spans="1:4">
      <c r="A6162" s="22">
        <f t="shared" si="96"/>
        <v>42686</v>
      </c>
      <c r="D6162" s="16">
        <v>42686</v>
      </c>
    </row>
    <row r="6163" spans="1:4">
      <c r="A6163" s="22">
        <f t="shared" si="96"/>
        <v>42687</v>
      </c>
      <c r="D6163" s="16">
        <v>42687</v>
      </c>
    </row>
    <row r="6164" spans="1:4">
      <c r="A6164" s="22">
        <f t="shared" si="96"/>
        <v>42688</v>
      </c>
      <c r="D6164" s="16">
        <v>42688</v>
      </c>
    </row>
    <row r="6165" spans="1:4">
      <c r="A6165" s="22">
        <f t="shared" si="96"/>
        <v>42689</v>
      </c>
      <c r="D6165" s="16">
        <v>42689</v>
      </c>
    </row>
    <row r="6166" spans="1:4">
      <c r="A6166" s="22">
        <f t="shared" si="96"/>
        <v>42690</v>
      </c>
      <c r="D6166" s="16">
        <v>42690</v>
      </c>
    </row>
    <row r="6167" spans="1:4">
      <c r="A6167" s="22">
        <f t="shared" si="96"/>
        <v>42691</v>
      </c>
      <c r="D6167" s="16">
        <v>42691</v>
      </c>
    </row>
    <row r="6168" spans="1:4">
      <c r="A6168" s="22">
        <f t="shared" si="96"/>
        <v>42692</v>
      </c>
      <c r="D6168" s="16">
        <v>42692</v>
      </c>
    </row>
    <row r="6169" spans="1:4">
      <c r="A6169" s="22">
        <f t="shared" si="96"/>
        <v>42693</v>
      </c>
      <c r="D6169" s="16">
        <v>42693</v>
      </c>
    </row>
    <row r="6170" spans="1:4">
      <c r="A6170" s="22">
        <f t="shared" si="96"/>
        <v>42694</v>
      </c>
      <c r="D6170" s="16">
        <v>42694</v>
      </c>
    </row>
    <row r="6171" spans="1:4">
      <c r="A6171" s="22">
        <f t="shared" si="96"/>
        <v>42695</v>
      </c>
      <c r="D6171" s="16">
        <v>42695</v>
      </c>
    </row>
    <row r="6172" spans="1:4">
      <c r="A6172" s="22">
        <f t="shared" si="96"/>
        <v>42696</v>
      </c>
      <c r="D6172" s="16">
        <v>42696</v>
      </c>
    </row>
    <row r="6173" spans="1:4">
      <c r="A6173" s="22">
        <f t="shared" si="96"/>
        <v>42697</v>
      </c>
      <c r="D6173" s="16">
        <v>42697</v>
      </c>
    </row>
    <row r="6174" spans="1:4">
      <c r="A6174" s="22">
        <f t="shared" si="96"/>
        <v>42698</v>
      </c>
      <c r="D6174" s="16">
        <v>42698</v>
      </c>
    </row>
    <row r="6175" spans="1:4">
      <c r="A6175" s="22">
        <f t="shared" si="96"/>
        <v>42699</v>
      </c>
      <c r="D6175" s="16">
        <v>42699</v>
      </c>
    </row>
    <row r="6176" spans="1:4">
      <c r="A6176" s="22">
        <f t="shared" si="96"/>
        <v>42700</v>
      </c>
      <c r="D6176" s="16">
        <v>42700</v>
      </c>
    </row>
    <row r="6177" spans="1:4">
      <c r="A6177" s="22">
        <f t="shared" si="96"/>
        <v>42701</v>
      </c>
      <c r="D6177" s="16">
        <v>42701</v>
      </c>
    </row>
    <row r="6178" spans="1:4">
      <c r="A6178" s="22">
        <f t="shared" si="96"/>
        <v>42702</v>
      </c>
      <c r="D6178" s="16">
        <v>42702</v>
      </c>
    </row>
    <row r="6179" spans="1:4">
      <c r="A6179" s="22">
        <f t="shared" si="96"/>
        <v>42703</v>
      </c>
      <c r="D6179" s="16">
        <v>42703</v>
      </c>
    </row>
    <row r="6180" spans="1:4">
      <c r="A6180" s="22">
        <f t="shared" si="96"/>
        <v>42704</v>
      </c>
      <c r="D6180" s="16">
        <v>42704</v>
      </c>
    </row>
    <row r="6181" spans="1:4">
      <c r="A6181" s="22">
        <f t="shared" si="96"/>
        <v>42705</v>
      </c>
      <c r="D6181" s="16">
        <v>42705</v>
      </c>
    </row>
    <row r="6182" spans="1:4">
      <c r="A6182" s="22">
        <f t="shared" si="96"/>
        <v>42706</v>
      </c>
      <c r="D6182" s="16">
        <v>42706</v>
      </c>
    </row>
    <row r="6183" spans="1:4">
      <c r="A6183" s="22">
        <f t="shared" si="96"/>
        <v>42707</v>
      </c>
      <c r="D6183" s="16">
        <v>42707</v>
      </c>
    </row>
    <row r="6184" spans="1:4">
      <c r="A6184" s="22">
        <f t="shared" si="96"/>
        <v>42708</v>
      </c>
      <c r="D6184" s="16">
        <v>42708</v>
      </c>
    </row>
    <row r="6185" spans="1:4">
      <c r="A6185" s="22">
        <f t="shared" si="96"/>
        <v>42709</v>
      </c>
      <c r="D6185" s="16">
        <v>42709</v>
      </c>
    </row>
    <row r="6186" spans="1:4">
      <c r="A6186" s="22">
        <f t="shared" si="96"/>
        <v>42710</v>
      </c>
      <c r="D6186" s="16">
        <v>42710</v>
      </c>
    </row>
    <row r="6187" spans="1:4">
      <c r="A6187" s="22">
        <f t="shared" si="96"/>
        <v>42711</v>
      </c>
      <c r="D6187" s="16">
        <v>42711</v>
      </c>
    </row>
    <row r="6188" spans="1:4">
      <c r="A6188" s="22">
        <f t="shared" si="96"/>
        <v>42712</v>
      </c>
      <c r="D6188" s="16">
        <v>42712</v>
      </c>
    </row>
    <row r="6189" spans="1:4">
      <c r="A6189" s="22">
        <f t="shared" si="96"/>
        <v>42713</v>
      </c>
      <c r="D6189" s="16">
        <v>42713</v>
      </c>
    </row>
    <row r="6190" spans="1:4">
      <c r="A6190" s="22">
        <f t="shared" si="96"/>
        <v>42714</v>
      </c>
      <c r="D6190" s="16">
        <v>42714</v>
      </c>
    </row>
    <row r="6191" spans="1:4">
      <c r="A6191" s="22">
        <f t="shared" si="96"/>
        <v>42715</v>
      </c>
      <c r="D6191" s="16">
        <v>42715</v>
      </c>
    </row>
    <row r="6192" spans="1:4">
      <c r="A6192" s="22">
        <f t="shared" si="96"/>
        <v>42716</v>
      </c>
      <c r="D6192" s="16">
        <v>42716</v>
      </c>
    </row>
    <row r="6193" spans="1:4">
      <c r="A6193" s="22">
        <f t="shared" si="96"/>
        <v>42717</v>
      </c>
      <c r="D6193" s="16">
        <v>42717</v>
      </c>
    </row>
    <row r="6194" spans="1:4">
      <c r="A6194" s="22">
        <f t="shared" si="96"/>
        <v>42718</v>
      </c>
      <c r="D6194" s="16">
        <v>42718</v>
      </c>
    </row>
    <row r="6195" spans="1:4">
      <c r="A6195" s="22">
        <f t="shared" si="96"/>
        <v>42719</v>
      </c>
      <c r="D6195" s="16">
        <v>42719</v>
      </c>
    </row>
    <row r="6196" spans="1:4">
      <c r="A6196" s="22">
        <f t="shared" si="96"/>
        <v>42720</v>
      </c>
      <c r="D6196" s="16">
        <v>42720</v>
      </c>
    </row>
    <row r="6197" spans="1:4">
      <c r="A6197" s="22">
        <f t="shared" si="96"/>
        <v>42721</v>
      </c>
      <c r="D6197" s="16">
        <v>42721</v>
      </c>
    </row>
    <row r="6198" spans="1:4">
      <c r="A6198" s="22">
        <f t="shared" si="96"/>
        <v>42722</v>
      </c>
      <c r="D6198" s="16">
        <v>42722</v>
      </c>
    </row>
    <row r="6199" spans="1:4">
      <c r="A6199" s="22">
        <f t="shared" si="96"/>
        <v>42723</v>
      </c>
      <c r="D6199" s="16">
        <v>42723</v>
      </c>
    </row>
    <row r="6200" spans="1:4">
      <c r="A6200" s="22">
        <f t="shared" si="96"/>
        <v>42724</v>
      </c>
      <c r="D6200" s="16">
        <v>42724</v>
      </c>
    </row>
    <row r="6201" spans="1:4">
      <c r="A6201" s="22">
        <f t="shared" si="96"/>
        <v>42725</v>
      </c>
      <c r="D6201" s="16">
        <v>42725</v>
      </c>
    </row>
    <row r="6202" spans="1:4">
      <c r="A6202" s="22">
        <f t="shared" si="96"/>
        <v>42726</v>
      </c>
      <c r="D6202" s="16">
        <v>42726</v>
      </c>
    </row>
    <row r="6203" spans="1:4">
      <c r="A6203" s="22">
        <f t="shared" si="96"/>
        <v>42727</v>
      </c>
      <c r="D6203" s="16">
        <v>42727</v>
      </c>
    </row>
    <row r="6204" spans="1:4">
      <c r="A6204" s="22">
        <f t="shared" si="96"/>
        <v>42728</v>
      </c>
      <c r="D6204" s="16">
        <v>42728</v>
      </c>
    </row>
    <row r="6205" spans="1:4">
      <c r="A6205" s="22">
        <f t="shared" si="96"/>
        <v>42729</v>
      </c>
      <c r="D6205" s="16">
        <v>42729</v>
      </c>
    </row>
    <row r="6206" spans="1:4">
      <c r="A6206" s="22">
        <f t="shared" si="96"/>
        <v>42730</v>
      </c>
      <c r="D6206" s="16">
        <v>42730</v>
      </c>
    </row>
    <row r="6207" spans="1:4">
      <c r="A6207" s="22">
        <f t="shared" si="96"/>
        <v>42731</v>
      </c>
      <c r="D6207" s="16">
        <v>42731</v>
      </c>
    </row>
    <row r="6208" spans="1:4">
      <c r="A6208" s="22">
        <f t="shared" si="96"/>
        <v>42732</v>
      </c>
      <c r="D6208" s="16">
        <v>42732</v>
      </c>
    </row>
    <row r="6209" spans="1:4">
      <c r="A6209" s="22">
        <f t="shared" si="96"/>
        <v>42733</v>
      </c>
      <c r="D6209" s="16">
        <v>42733</v>
      </c>
    </row>
    <row r="6210" spans="1:4">
      <c r="A6210" s="22">
        <f t="shared" ref="A6210:A6273" si="97">D6210</f>
        <v>42734</v>
      </c>
      <c r="D6210" s="16">
        <v>42734</v>
      </c>
    </row>
    <row r="6211" spans="1:4">
      <c r="A6211" s="22">
        <f t="shared" si="97"/>
        <v>42735</v>
      </c>
      <c r="D6211" s="16">
        <v>42735</v>
      </c>
    </row>
    <row r="6212" spans="1:4">
      <c r="A6212" s="22">
        <f t="shared" si="97"/>
        <v>42736</v>
      </c>
      <c r="D6212" s="16">
        <v>42736</v>
      </c>
    </row>
    <row r="6213" spans="1:4">
      <c r="A6213" s="22">
        <f t="shared" si="97"/>
        <v>42737</v>
      </c>
      <c r="D6213" s="16">
        <v>42737</v>
      </c>
    </row>
    <row r="6214" spans="1:4">
      <c r="A6214" s="22">
        <f t="shared" si="97"/>
        <v>42738</v>
      </c>
      <c r="D6214" s="16">
        <v>42738</v>
      </c>
    </row>
    <row r="6215" spans="1:4">
      <c r="A6215" s="22">
        <f t="shared" si="97"/>
        <v>42739</v>
      </c>
      <c r="D6215" s="16">
        <v>42739</v>
      </c>
    </row>
    <row r="6216" spans="1:4">
      <c r="A6216" s="22">
        <f t="shared" si="97"/>
        <v>42740</v>
      </c>
      <c r="D6216" s="16">
        <v>42740</v>
      </c>
    </row>
    <row r="6217" spans="1:4">
      <c r="A6217" s="22">
        <f t="shared" si="97"/>
        <v>42741</v>
      </c>
      <c r="D6217" s="16">
        <v>42741</v>
      </c>
    </row>
    <row r="6218" spans="1:4">
      <c r="A6218" s="22">
        <f t="shared" si="97"/>
        <v>42742</v>
      </c>
      <c r="D6218" s="16">
        <v>42742</v>
      </c>
    </row>
    <row r="6219" spans="1:4">
      <c r="A6219" s="22">
        <f t="shared" si="97"/>
        <v>42743</v>
      </c>
      <c r="D6219" s="16">
        <v>42743</v>
      </c>
    </row>
    <row r="6220" spans="1:4">
      <c r="A6220" s="22">
        <f t="shared" si="97"/>
        <v>42744</v>
      </c>
      <c r="D6220" s="16">
        <v>42744</v>
      </c>
    </row>
    <row r="6221" spans="1:4">
      <c r="A6221" s="22">
        <f t="shared" si="97"/>
        <v>42745</v>
      </c>
      <c r="D6221" s="16">
        <v>42745</v>
      </c>
    </row>
    <row r="6222" spans="1:4">
      <c r="A6222" s="22">
        <f t="shared" si="97"/>
        <v>42746</v>
      </c>
      <c r="D6222" s="16">
        <v>42746</v>
      </c>
    </row>
    <row r="6223" spans="1:4">
      <c r="A6223" s="22">
        <f t="shared" si="97"/>
        <v>42747</v>
      </c>
      <c r="D6223" s="16">
        <v>42747</v>
      </c>
    </row>
    <row r="6224" spans="1:4">
      <c r="A6224" s="22">
        <f t="shared" si="97"/>
        <v>42748</v>
      </c>
      <c r="D6224" s="16">
        <v>42748</v>
      </c>
    </row>
    <row r="6225" spans="1:4">
      <c r="A6225" s="22">
        <f t="shared" si="97"/>
        <v>42749</v>
      </c>
      <c r="D6225" s="16">
        <v>42749</v>
      </c>
    </row>
    <row r="6226" spans="1:4">
      <c r="A6226" s="22">
        <f t="shared" si="97"/>
        <v>42750</v>
      </c>
      <c r="D6226" s="16">
        <v>42750</v>
      </c>
    </row>
    <row r="6227" spans="1:4">
      <c r="A6227" s="22">
        <f t="shared" si="97"/>
        <v>42751</v>
      </c>
      <c r="D6227" s="16">
        <v>42751</v>
      </c>
    </row>
    <row r="6228" spans="1:4">
      <c r="A6228" s="22">
        <f t="shared" si="97"/>
        <v>42752</v>
      </c>
      <c r="D6228" s="16">
        <v>42752</v>
      </c>
    </row>
    <row r="6229" spans="1:4">
      <c r="A6229" s="22">
        <f t="shared" si="97"/>
        <v>42753</v>
      </c>
      <c r="D6229" s="16">
        <v>42753</v>
      </c>
    </row>
    <row r="6230" spans="1:4">
      <c r="A6230" s="22">
        <f t="shared" si="97"/>
        <v>42754</v>
      </c>
      <c r="D6230" s="16">
        <v>42754</v>
      </c>
    </row>
    <row r="6231" spans="1:4">
      <c r="A6231" s="22">
        <f t="shared" si="97"/>
        <v>42755</v>
      </c>
      <c r="D6231" s="16">
        <v>42755</v>
      </c>
    </row>
    <row r="6232" spans="1:4">
      <c r="A6232" s="22">
        <f t="shared" si="97"/>
        <v>42756</v>
      </c>
      <c r="D6232" s="16">
        <v>42756</v>
      </c>
    </row>
    <row r="6233" spans="1:4">
      <c r="A6233" s="22">
        <f t="shared" si="97"/>
        <v>42757</v>
      </c>
      <c r="D6233" s="16">
        <v>42757</v>
      </c>
    </row>
    <row r="6234" spans="1:4">
      <c r="A6234" s="22">
        <f t="shared" si="97"/>
        <v>42758</v>
      </c>
      <c r="D6234" s="16">
        <v>42758</v>
      </c>
    </row>
    <row r="6235" spans="1:4">
      <c r="A6235" s="22">
        <f t="shared" si="97"/>
        <v>42759</v>
      </c>
      <c r="D6235" s="16">
        <v>42759</v>
      </c>
    </row>
    <row r="6236" spans="1:4">
      <c r="A6236" s="22">
        <f t="shared" si="97"/>
        <v>42760</v>
      </c>
      <c r="D6236" s="16">
        <v>42760</v>
      </c>
    </row>
    <row r="6237" spans="1:4">
      <c r="A6237" s="22">
        <f t="shared" si="97"/>
        <v>42761</v>
      </c>
      <c r="D6237" s="16">
        <v>42761</v>
      </c>
    </row>
    <row r="6238" spans="1:4">
      <c r="A6238" s="22">
        <f t="shared" si="97"/>
        <v>42762</v>
      </c>
      <c r="D6238" s="16">
        <v>42762</v>
      </c>
    </row>
    <row r="6239" spans="1:4">
      <c r="A6239" s="22">
        <f t="shared" si="97"/>
        <v>42763</v>
      </c>
      <c r="D6239" s="16">
        <v>42763</v>
      </c>
    </row>
    <row r="6240" spans="1:4">
      <c r="A6240" s="22">
        <f t="shared" si="97"/>
        <v>42764</v>
      </c>
      <c r="D6240" s="16">
        <v>42764</v>
      </c>
    </row>
    <row r="6241" spans="1:4">
      <c r="A6241" s="22">
        <f t="shared" si="97"/>
        <v>42765</v>
      </c>
      <c r="D6241" s="16">
        <v>42765</v>
      </c>
    </row>
    <row r="6242" spans="1:4">
      <c r="A6242" s="22">
        <f t="shared" si="97"/>
        <v>42766</v>
      </c>
      <c r="D6242" s="16">
        <v>42766</v>
      </c>
    </row>
    <row r="6243" spans="1:4">
      <c r="A6243" s="22">
        <f t="shared" si="97"/>
        <v>42767</v>
      </c>
      <c r="D6243" s="16">
        <v>42767</v>
      </c>
    </row>
    <row r="6244" spans="1:4">
      <c r="A6244" s="22">
        <f t="shared" si="97"/>
        <v>42768</v>
      </c>
      <c r="D6244" s="16">
        <v>42768</v>
      </c>
    </row>
    <row r="6245" spans="1:4">
      <c r="A6245" s="22">
        <f t="shared" si="97"/>
        <v>42769</v>
      </c>
      <c r="D6245" s="16">
        <v>42769</v>
      </c>
    </row>
    <row r="6246" spans="1:4">
      <c r="A6246" s="22">
        <f t="shared" si="97"/>
        <v>42770</v>
      </c>
      <c r="D6246" s="16">
        <v>42770</v>
      </c>
    </row>
    <row r="6247" spans="1:4">
      <c r="A6247" s="22">
        <f t="shared" si="97"/>
        <v>42771</v>
      </c>
      <c r="D6247" s="16">
        <v>42771</v>
      </c>
    </row>
    <row r="6248" spans="1:4">
      <c r="A6248" s="22">
        <f t="shared" si="97"/>
        <v>42772</v>
      </c>
      <c r="D6248" s="16">
        <v>42772</v>
      </c>
    </row>
    <row r="6249" spans="1:4">
      <c r="A6249" s="22">
        <f t="shared" si="97"/>
        <v>42773</v>
      </c>
      <c r="D6249" s="16">
        <v>42773</v>
      </c>
    </row>
    <row r="6250" spans="1:4">
      <c r="A6250" s="22">
        <f t="shared" si="97"/>
        <v>42774</v>
      </c>
      <c r="D6250" s="16">
        <v>42774</v>
      </c>
    </row>
    <row r="6251" spans="1:4">
      <c r="A6251" s="22">
        <f t="shared" si="97"/>
        <v>42775</v>
      </c>
      <c r="D6251" s="16">
        <v>42775</v>
      </c>
    </row>
    <row r="6252" spans="1:4">
      <c r="A6252" s="22">
        <f t="shared" si="97"/>
        <v>42776</v>
      </c>
      <c r="D6252" s="16">
        <v>42776</v>
      </c>
    </row>
    <row r="6253" spans="1:4">
      <c r="A6253" s="22">
        <f t="shared" si="97"/>
        <v>42777</v>
      </c>
      <c r="D6253" s="16">
        <v>42777</v>
      </c>
    </row>
    <row r="6254" spans="1:4">
      <c r="A6254" s="22">
        <f t="shared" si="97"/>
        <v>42778</v>
      </c>
      <c r="D6254" s="16">
        <v>42778</v>
      </c>
    </row>
    <row r="6255" spans="1:4">
      <c r="A6255" s="22">
        <f t="shared" si="97"/>
        <v>42779</v>
      </c>
      <c r="D6255" s="16">
        <v>42779</v>
      </c>
    </row>
    <row r="6256" spans="1:4">
      <c r="A6256" s="22">
        <f t="shared" si="97"/>
        <v>42780</v>
      </c>
      <c r="D6256" s="16">
        <v>42780</v>
      </c>
    </row>
    <row r="6257" spans="1:4">
      <c r="A6257" s="22">
        <f t="shared" si="97"/>
        <v>42781</v>
      </c>
      <c r="D6257" s="16">
        <v>42781</v>
      </c>
    </row>
    <row r="6258" spans="1:4">
      <c r="A6258" s="22">
        <f t="shared" si="97"/>
        <v>42782</v>
      </c>
      <c r="D6258" s="16">
        <v>42782</v>
      </c>
    </row>
    <row r="6259" spans="1:4">
      <c r="A6259" s="22">
        <f t="shared" si="97"/>
        <v>42783</v>
      </c>
      <c r="D6259" s="16">
        <v>42783</v>
      </c>
    </row>
    <row r="6260" spans="1:4">
      <c r="A6260" s="22">
        <f t="shared" si="97"/>
        <v>42784</v>
      </c>
      <c r="D6260" s="16">
        <v>42784</v>
      </c>
    </row>
    <row r="6261" spans="1:4">
      <c r="A6261" s="22">
        <f t="shared" si="97"/>
        <v>42785</v>
      </c>
      <c r="D6261" s="16">
        <v>42785</v>
      </c>
    </row>
    <row r="6262" spans="1:4">
      <c r="A6262" s="22">
        <f t="shared" si="97"/>
        <v>42786</v>
      </c>
      <c r="D6262" s="16">
        <v>42786</v>
      </c>
    </row>
    <row r="6263" spans="1:4">
      <c r="A6263" s="22">
        <f t="shared" si="97"/>
        <v>42787</v>
      </c>
      <c r="D6263" s="16">
        <v>42787</v>
      </c>
    </row>
    <row r="6264" spans="1:4">
      <c r="A6264" s="22">
        <f t="shared" si="97"/>
        <v>42788</v>
      </c>
      <c r="D6264" s="16">
        <v>42788</v>
      </c>
    </row>
    <row r="6265" spans="1:4">
      <c r="A6265" s="22">
        <f t="shared" si="97"/>
        <v>42789</v>
      </c>
      <c r="D6265" s="16">
        <v>42789</v>
      </c>
    </row>
    <row r="6266" spans="1:4">
      <c r="A6266" s="22">
        <f t="shared" si="97"/>
        <v>42790</v>
      </c>
      <c r="D6266" s="16">
        <v>42790</v>
      </c>
    </row>
    <row r="6267" spans="1:4">
      <c r="A6267" s="22">
        <f t="shared" si="97"/>
        <v>42791</v>
      </c>
      <c r="D6267" s="16">
        <v>42791</v>
      </c>
    </row>
    <row r="6268" spans="1:4">
      <c r="A6268" s="22">
        <f t="shared" si="97"/>
        <v>42792</v>
      </c>
      <c r="D6268" s="16">
        <v>42792</v>
      </c>
    </row>
    <row r="6269" spans="1:4">
      <c r="A6269" s="22">
        <f t="shared" si="97"/>
        <v>42793</v>
      </c>
      <c r="D6269" s="16">
        <v>42793</v>
      </c>
    </row>
    <row r="6270" spans="1:4">
      <c r="A6270" s="22">
        <f t="shared" si="97"/>
        <v>42794</v>
      </c>
      <c r="D6270" s="16">
        <v>42794</v>
      </c>
    </row>
    <row r="6271" spans="1:4">
      <c r="A6271" s="22">
        <f t="shared" si="97"/>
        <v>42795</v>
      </c>
      <c r="D6271" s="16">
        <v>42795</v>
      </c>
    </row>
    <row r="6272" spans="1:4">
      <c r="A6272" s="22">
        <f t="shared" si="97"/>
        <v>42796</v>
      </c>
      <c r="D6272" s="16">
        <v>42796</v>
      </c>
    </row>
    <row r="6273" spans="1:4">
      <c r="A6273" s="22">
        <f t="shared" si="97"/>
        <v>42797</v>
      </c>
      <c r="D6273" s="16">
        <v>42797</v>
      </c>
    </row>
    <row r="6274" spans="1:4">
      <c r="A6274" s="22">
        <f t="shared" ref="A6274:A6337" si="98">D6274</f>
        <v>42798</v>
      </c>
      <c r="D6274" s="16">
        <v>42798</v>
      </c>
    </row>
    <row r="6275" spans="1:4">
      <c r="A6275" s="22">
        <f t="shared" si="98"/>
        <v>42799</v>
      </c>
      <c r="D6275" s="16">
        <v>42799</v>
      </c>
    </row>
    <row r="6276" spans="1:4">
      <c r="A6276" s="22">
        <f t="shared" si="98"/>
        <v>42800</v>
      </c>
      <c r="D6276" s="16">
        <v>42800</v>
      </c>
    </row>
    <row r="6277" spans="1:4">
      <c r="A6277" s="22">
        <f t="shared" si="98"/>
        <v>42801</v>
      </c>
      <c r="D6277" s="16">
        <v>42801</v>
      </c>
    </row>
    <row r="6278" spans="1:4">
      <c r="A6278" s="22">
        <f t="shared" si="98"/>
        <v>42802</v>
      </c>
      <c r="D6278" s="16">
        <v>42802</v>
      </c>
    </row>
    <row r="6279" spans="1:4">
      <c r="A6279" s="22">
        <f t="shared" si="98"/>
        <v>42803</v>
      </c>
      <c r="D6279" s="16">
        <v>42803</v>
      </c>
    </row>
    <row r="6280" spans="1:4">
      <c r="A6280" s="22">
        <f t="shared" si="98"/>
        <v>42804</v>
      </c>
      <c r="D6280" s="16">
        <v>42804</v>
      </c>
    </row>
    <row r="6281" spans="1:4">
      <c r="A6281" s="22">
        <f t="shared" si="98"/>
        <v>42805</v>
      </c>
      <c r="D6281" s="16">
        <v>42805</v>
      </c>
    </row>
    <row r="6282" spans="1:4">
      <c r="A6282" s="22">
        <f t="shared" si="98"/>
        <v>42806</v>
      </c>
      <c r="D6282" s="16">
        <v>42806</v>
      </c>
    </row>
    <row r="6283" spans="1:4">
      <c r="A6283" s="22">
        <f t="shared" si="98"/>
        <v>42807</v>
      </c>
      <c r="D6283" s="16">
        <v>42807</v>
      </c>
    </row>
    <row r="6284" spans="1:4">
      <c r="A6284" s="22">
        <f t="shared" si="98"/>
        <v>42808</v>
      </c>
      <c r="D6284" s="16">
        <v>42808</v>
      </c>
    </row>
    <row r="6285" spans="1:4">
      <c r="A6285" s="22">
        <f t="shared" si="98"/>
        <v>42809</v>
      </c>
      <c r="D6285" s="16">
        <v>42809</v>
      </c>
    </row>
    <row r="6286" spans="1:4">
      <c r="A6286" s="22">
        <f t="shared" si="98"/>
        <v>42810</v>
      </c>
      <c r="D6286" s="16">
        <v>42810</v>
      </c>
    </row>
    <row r="6287" spans="1:4">
      <c r="A6287" s="22">
        <f t="shared" si="98"/>
        <v>42811</v>
      </c>
      <c r="D6287" s="16">
        <v>42811</v>
      </c>
    </row>
    <row r="6288" spans="1:4">
      <c r="A6288" s="22">
        <f t="shared" si="98"/>
        <v>42812</v>
      </c>
      <c r="D6288" s="16">
        <v>42812</v>
      </c>
    </row>
    <row r="6289" spans="1:4">
      <c r="A6289" s="22">
        <f t="shared" si="98"/>
        <v>42813</v>
      </c>
      <c r="D6289" s="16">
        <v>42813</v>
      </c>
    </row>
    <row r="6290" spans="1:4">
      <c r="A6290" s="22">
        <f t="shared" si="98"/>
        <v>42814</v>
      </c>
      <c r="D6290" s="16">
        <v>42814</v>
      </c>
    </row>
    <row r="6291" spans="1:4">
      <c r="A6291" s="22">
        <f t="shared" si="98"/>
        <v>42815</v>
      </c>
      <c r="D6291" s="16">
        <v>42815</v>
      </c>
    </row>
    <row r="6292" spans="1:4">
      <c r="A6292" s="22">
        <f t="shared" si="98"/>
        <v>42816</v>
      </c>
      <c r="D6292" s="16">
        <v>42816</v>
      </c>
    </row>
    <row r="6293" spans="1:4">
      <c r="A6293" s="22">
        <f t="shared" si="98"/>
        <v>42817</v>
      </c>
      <c r="D6293" s="16">
        <v>42817</v>
      </c>
    </row>
    <row r="6294" spans="1:4">
      <c r="A6294" s="22">
        <f t="shared" si="98"/>
        <v>42818</v>
      </c>
      <c r="D6294" s="16">
        <v>42818</v>
      </c>
    </row>
    <row r="6295" spans="1:4">
      <c r="A6295" s="22">
        <f t="shared" si="98"/>
        <v>42819</v>
      </c>
      <c r="D6295" s="16">
        <v>42819</v>
      </c>
    </row>
    <row r="6296" spans="1:4">
      <c r="A6296" s="22">
        <f t="shared" si="98"/>
        <v>42820</v>
      </c>
      <c r="D6296" s="16">
        <v>42820</v>
      </c>
    </row>
    <row r="6297" spans="1:4">
      <c r="A6297" s="22">
        <f t="shared" si="98"/>
        <v>42821</v>
      </c>
      <c r="D6297" s="16">
        <v>42821</v>
      </c>
    </row>
    <row r="6298" spans="1:4">
      <c r="A6298" s="22">
        <f t="shared" si="98"/>
        <v>42822</v>
      </c>
      <c r="D6298" s="16">
        <v>42822</v>
      </c>
    </row>
    <row r="6299" spans="1:4">
      <c r="A6299" s="22">
        <f t="shared" si="98"/>
        <v>42823</v>
      </c>
      <c r="D6299" s="16">
        <v>42823</v>
      </c>
    </row>
    <row r="6300" spans="1:4">
      <c r="A6300" s="22">
        <f t="shared" si="98"/>
        <v>42824</v>
      </c>
      <c r="D6300" s="16">
        <v>42824</v>
      </c>
    </row>
    <row r="6301" spans="1:4">
      <c r="A6301" s="22">
        <f t="shared" si="98"/>
        <v>42825</v>
      </c>
      <c r="D6301" s="16">
        <v>42825</v>
      </c>
    </row>
    <row r="6302" spans="1:4">
      <c r="A6302" s="22">
        <f t="shared" si="98"/>
        <v>42826</v>
      </c>
      <c r="D6302" s="16">
        <v>42826</v>
      </c>
    </row>
    <row r="6303" spans="1:4">
      <c r="A6303" s="22">
        <f t="shared" si="98"/>
        <v>42827</v>
      </c>
      <c r="D6303" s="16">
        <v>42827</v>
      </c>
    </row>
    <row r="6304" spans="1:4">
      <c r="A6304" s="22">
        <f t="shared" si="98"/>
        <v>42828</v>
      </c>
      <c r="D6304" s="16">
        <v>42828</v>
      </c>
    </row>
    <row r="6305" spans="1:4">
      <c r="A6305" s="22">
        <f t="shared" si="98"/>
        <v>42829</v>
      </c>
      <c r="D6305" s="16">
        <v>42829</v>
      </c>
    </row>
    <row r="6306" spans="1:4">
      <c r="A6306" s="22">
        <f t="shared" si="98"/>
        <v>42830</v>
      </c>
      <c r="D6306" s="16">
        <v>42830</v>
      </c>
    </row>
    <row r="6307" spans="1:4">
      <c r="A6307" s="22">
        <f t="shared" si="98"/>
        <v>42831</v>
      </c>
      <c r="D6307" s="16">
        <v>42831</v>
      </c>
    </row>
    <row r="6308" spans="1:4">
      <c r="A6308" s="22">
        <f t="shared" si="98"/>
        <v>42832</v>
      </c>
      <c r="D6308" s="16">
        <v>42832</v>
      </c>
    </row>
    <row r="6309" spans="1:4">
      <c r="A6309" s="22">
        <f t="shared" si="98"/>
        <v>42833</v>
      </c>
      <c r="D6309" s="16">
        <v>42833</v>
      </c>
    </row>
    <row r="6310" spans="1:4">
      <c r="A6310" s="22">
        <f t="shared" si="98"/>
        <v>42834</v>
      </c>
      <c r="D6310" s="16">
        <v>42834</v>
      </c>
    </row>
    <row r="6311" spans="1:4">
      <c r="A6311" s="22">
        <f t="shared" si="98"/>
        <v>42835</v>
      </c>
      <c r="D6311" s="16">
        <v>42835</v>
      </c>
    </row>
    <row r="6312" spans="1:4">
      <c r="A6312" s="22">
        <f t="shared" si="98"/>
        <v>42836</v>
      </c>
      <c r="D6312" s="16">
        <v>42836</v>
      </c>
    </row>
    <row r="6313" spans="1:4">
      <c r="A6313" s="22">
        <f t="shared" si="98"/>
        <v>42837</v>
      </c>
      <c r="D6313" s="16">
        <v>42837</v>
      </c>
    </row>
    <row r="6314" spans="1:4">
      <c r="A6314" s="22">
        <f t="shared" si="98"/>
        <v>42838</v>
      </c>
      <c r="D6314" s="16">
        <v>42838</v>
      </c>
    </row>
    <row r="6315" spans="1:4">
      <c r="A6315" s="22">
        <f t="shared" si="98"/>
        <v>42839</v>
      </c>
      <c r="D6315" s="16">
        <v>42839</v>
      </c>
    </row>
    <row r="6316" spans="1:4">
      <c r="A6316" s="22">
        <f t="shared" si="98"/>
        <v>42840</v>
      </c>
      <c r="D6316" s="16">
        <v>42840</v>
      </c>
    </row>
    <row r="6317" spans="1:4">
      <c r="A6317" s="22">
        <f t="shared" si="98"/>
        <v>42841</v>
      </c>
      <c r="D6317" s="16">
        <v>42841</v>
      </c>
    </row>
    <row r="6318" spans="1:4">
      <c r="A6318" s="22">
        <f t="shared" si="98"/>
        <v>42842</v>
      </c>
      <c r="D6318" s="16">
        <v>42842</v>
      </c>
    </row>
    <row r="6319" spans="1:4">
      <c r="A6319" s="22">
        <f t="shared" si="98"/>
        <v>42843</v>
      </c>
      <c r="D6319" s="16">
        <v>42843</v>
      </c>
    </row>
    <row r="6320" spans="1:4">
      <c r="A6320" s="22">
        <f t="shared" si="98"/>
        <v>42844</v>
      </c>
      <c r="D6320" s="16">
        <v>42844</v>
      </c>
    </row>
    <row r="6321" spans="1:4">
      <c r="A6321" s="22">
        <f t="shared" si="98"/>
        <v>42845</v>
      </c>
      <c r="D6321" s="16">
        <v>42845</v>
      </c>
    </row>
    <row r="6322" spans="1:4">
      <c r="A6322" s="22">
        <f t="shared" si="98"/>
        <v>42846</v>
      </c>
      <c r="D6322" s="16">
        <v>42846</v>
      </c>
    </row>
    <row r="6323" spans="1:4">
      <c r="A6323" s="22">
        <f t="shared" si="98"/>
        <v>42847</v>
      </c>
      <c r="D6323" s="16">
        <v>42847</v>
      </c>
    </row>
    <row r="6324" spans="1:4">
      <c r="A6324" s="22">
        <f t="shared" si="98"/>
        <v>42848</v>
      </c>
      <c r="D6324" s="16">
        <v>42848</v>
      </c>
    </row>
    <row r="6325" spans="1:4">
      <c r="A6325" s="22">
        <f t="shared" si="98"/>
        <v>42849</v>
      </c>
      <c r="D6325" s="16">
        <v>42849</v>
      </c>
    </row>
    <row r="6326" spans="1:4">
      <c r="A6326" s="22">
        <f t="shared" si="98"/>
        <v>42850</v>
      </c>
      <c r="D6326" s="16">
        <v>42850</v>
      </c>
    </row>
    <row r="6327" spans="1:4">
      <c r="A6327" s="22">
        <f t="shared" si="98"/>
        <v>42851</v>
      </c>
      <c r="D6327" s="16">
        <v>42851</v>
      </c>
    </row>
    <row r="6328" spans="1:4">
      <c r="A6328" s="22">
        <f t="shared" si="98"/>
        <v>42852</v>
      </c>
      <c r="D6328" s="16">
        <v>42852</v>
      </c>
    </row>
    <row r="6329" spans="1:4">
      <c r="A6329" s="22">
        <f t="shared" si="98"/>
        <v>42853</v>
      </c>
      <c r="D6329" s="16">
        <v>42853</v>
      </c>
    </row>
    <row r="6330" spans="1:4">
      <c r="A6330" s="22">
        <f t="shared" si="98"/>
        <v>42854</v>
      </c>
      <c r="D6330" s="16">
        <v>42854</v>
      </c>
    </row>
    <row r="6331" spans="1:4">
      <c r="A6331" s="22">
        <f t="shared" si="98"/>
        <v>42855</v>
      </c>
      <c r="D6331" s="16">
        <v>42855</v>
      </c>
    </row>
    <row r="6332" spans="1:4">
      <c r="A6332" s="22">
        <f t="shared" si="98"/>
        <v>42856</v>
      </c>
      <c r="D6332" s="16">
        <v>42856</v>
      </c>
    </row>
    <row r="6333" spans="1:4">
      <c r="A6333" s="22">
        <f t="shared" si="98"/>
        <v>42857</v>
      </c>
      <c r="D6333" s="16">
        <v>42857</v>
      </c>
    </row>
    <row r="6334" spans="1:4">
      <c r="A6334" s="22">
        <f t="shared" si="98"/>
        <v>42858</v>
      </c>
      <c r="D6334" s="16">
        <v>42858</v>
      </c>
    </row>
    <row r="6335" spans="1:4">
      <c r="A6335" s="22">
        <f t="shared" si="98"/>
        <v>42859</v>
      </c>
      <c r="D6335" s="16">
        <v>42859</v>
      </c>
    </row>
    <row r="6336" spans="1:4">
      <c r="A6336" s="22">
        <f t="shared" si="98"/>
        <v>42860</v>
      </c>
      <c r="D6336" s="16">
        <v>42860</v>
      </c>
    </row>
    <row r="6337" spans="1:4">
      <c r="A6337" s="22">
        <f t="shared" si="98"/>
        <v>42861</v>
      </c>
      <c r="D6337" s="16">
        <v>42861</v>
      </c>
    </row>
    <row r="6338" spans="1:4">
      <c r="A6338" s="22">
        <f t="shared" ref="A6338:A6401" si="99">D6338</f>
        <v>42862</v>
      </c>
      <c r="D6338" s="16">
        <v>42862</v>
      </c>
    </row>
    <row r="6339" spans="1:4">
      <c r="A6339" s="22">
        <f t="shared" si="99"/>
        <v>42863</v>
      </c>
      <c r="D6339" s="16">
        <v>42863</v>
      </c>
    </row>
    <row r="6340" spans="1:4">
      <c r="A6340" s="22">
        <f t="shared" si="99"/>
        <v>42864</v>
      </c>
      <c r="D6340" s="16">
        <v>42864</v>
      </c>
    </row>
    <row r="6341" spans="1:4">
      <c r="A6341" s="22">
        <f t="shared" si="99"/>
        <v>42865</v>
      </c>
      <c r="D6341" s="16">
        <v>42865</v>
      </c>
    </row>
    <row r="6342" spans="1:4">
      <c r="A6342" s="22">
        <f t="shared" si="99"/>
        <v>42866</v>
      </c>
      <c r="D6342" s="16">
        <v>42866</v>
      </c>
    </row>
    <row r="6343" spans="1:4">
      <c r="A6343" s="22">
        <f t="shared" si="99"/>
        <v>42867</v>
      </c>
      <c r="D6343" s="16">
        <v>42867</v>
      </c>
    </row>
    <row r="6344" spans="1:4">
      <c r="A6344" s="22">
        <f t="shared" si="99"/>
        <v>42868</v>
      </c>
      <c r="D6344" s="16">
        <v>42868</v>
      </c>
    </row>
    <row r="6345" spans="1:4">
      <c r="A6345" s="22">
        <f t="shared" si="99"/>
        <v>42869</v>
      </c>
      <c r="D6345" s="16">
        <v>42869</v>
      </c>
    </row>
    <row r="6346" spans="1:4">
      <c r="A6346" s="22">
        <f t="shared" si="99"/>
        <v>42870</v>
      </c>
      <c r="D6346" s="16">
        <v>42870</v>
      </c>
    </row>
    <row r="6347" spans="1:4">
      <c r="A6347" s="22">
        <f t="shared" si="99"/>
        <v>42871</v>
      </c>
      <c r="D6347" s="16">
        <v>42871</v>
      </c>
    </row>
    <row r="6348" spans="1:4">
      <c r="A6348" s="22">
        <f t="shared" si="99"/>
        <v>42872</v>
      </c>
      <c r="D6348" s="16">
        <v>42872</v>
      </c>
    </row>
    <row r="6349" spans="1:4">
      <c r="A6349" s="22">
        <f t="shared" si="99"/>
        <v>42873</v>
      </c>
      <c r="D6349" s="16">
        <v>42873</v>
      </c>
    </row>
    <row r="6350" spans="1:4">
      <c r="A6350" s="22">
        <f t="shared" si="99"/>
        <v>42874</v>
      </c>
      <c r="D6350" s="16">
        <v>42874</v>
      </c>
    </row>
    <row r="6351" spans="1:4">
      <c r="A6351" s="22">
        <f t="shared" si="99"/>
        <v>42875</v>
      </c>
      <c r="D6351" s="16">
        <v>42875</v>
      </c>
    </row>
    <row r="6352" spans="1:4">
      <c r="A6352" s="22">
        <f t="shared" si="99"/>
        <v>42876</v>
      </c>
      <c r="D6352" s="16">
        <v>42876</v>
      </c>
    </row>
    <row r="6353" spans="1:4">
      <c r="A6353" s="22">
        <f t="shared" si="99"/>
        <v>42877</v>
      </c>
      <c r="D6353" s="16">
        <v>42877</v>
      </c>
    </row>
    <row r="6354" spans="1:4">
      <c r="A6354" s="22">
        <f t="shared" si="99"/>
        <v>42878</v>
      </c>
      <c r="D6354" s="16">
        <v>42878</v>
      </c>
    </row>
    <row r="6355" spans="1:4">
      <c r="A6355" s="22">
        <f t="shared" si="99"/>
        <v>42879</v>
      </c>
      <c r="D6355" s="16">
        <v>42879</v>
      </c>
    </row>
    <row r="6356" spans="1:4">
      <c r="A6356" s="22">
        <f t="shared" si="99"/>
        <v>42880</v>
      </c>
      <c r="D6356" s="16">
        <v>42880</v>
      </c>
    </row>
    <row r="6357" spans="1:4">
      <c r="A6357" s="22">
        <f t="shared" si="99"/>
        <v>42881</v>
      </c>
      <c r="D6357" s="16">
        <v>42881</v>
      </c>
    </row>
    <row r="6358" spans="1:4">
      <c r="A6358" s="22">
        <f t="shared" si="99"/>
        <v>42882</v>
      </c>
      <c r="D6358" s="16">
        <v>42882</v>
      </c>
    </row>
    <row r="6359" spans="1:4">
      <c r="A6359" s="22">
        <f t="shared" si="99"/>
        <v>42883</v>
      </c>
      <c r="D6359" s="16">
        <v>42883</v>
      </c>
    </row>
    <row r="6360" spans="1:4">
      <c r="A6360" s="22">
        <f t="shared" si="99"/>
        <v>42884</v>
      </c>
      <c r="D6360" s="16">
        <v>42884</v>
      </c>
    </row>
    <row r="6361" spans="1:4">
      <c r="A6361" s="22">
        <f t="shared" si="99"/>
        <v>42885</v>
      </c>
      <c r="D6361" s="16">
        <v>42885</v>
      </c>
    </row>
    <row r="6362" spans="1:4">
      <c r="A6362" s="22">
        <f t="shared" si="99"/>
        <v>42886</v>
      </c>
      <c r="D6362" s="16">
        <v>42886</v>
      </c>
    </row>
    <row r="6363" spans="1:4">
      <c r="A6363" s="22">
        <f t="shared" si="99"/>
        <v>42887</v>
      </c>
      <c r="D6363" s="16">
        <v>42887</v>
      </c>
    </row>
    <row r="6364" spans="1:4">
      <c r="A6364" s="22">
        <f t="shared" si="99"/>
        <v>42888</v>
      </c>
      <c r="D6364" s="16">
        <v>42888</v>
      </c>
    </row>
    <row r="6365" spans="1:4">
      <c r="A6365" s="22">
        <f t="shared" si="99"/>
        <v>42889</v>
      </c>
      <c r="D6365" s="16">
        <v>42889</v>
      </c>
    </row>
    <row r="6366" spans="1:4">
      <c r="A6366" s="22">
        <f t="shared" si="99"/>
        <v>42890</v>
      </c>
      <c r="D6366" s="16">
        <v>42890</v>
      </c>
    </row>
    <row r="6367" spans="1:4">
      <c r="A6367" s="22">
        <f t="shared" si="99"/>
        <v>42891</v>
      </c>
      <c r="D6367" s="16">
        <v>42891</v>
      </c>
    </row>
    <row r="6368" spans="1:4">
      <c r="A6368" s="22">
        <f t="shared" si="99"/>
        <v>42892</v>
      </c>
      <c r="D6368" s="16">
        <v>42892</v>
      </c>
    </row>
    <row r="6369" spans="1:4">
      <c r="A6369" s="22">
        <f t="shared" si="99"/>
        <v>42893</v>
      </c>
      <c r="D6369" s="16">
        <v>42893</v>
      </c>
    </row>
    <row r="6370" spans="1:4">
      <c r="A6370" s="22">
        <f t="shared" si="99"/>
        <v>42894</v>
      </c>
      <c r="D6370" s="16">
        <v>42894</v>
      </c>
    </row>
    <row r="6371" spans="1:4">
      <c r="A6371" s="22">
        <f t="shared" si="99"/>
        <v>42895</v>
      </c>
      <c r="D6371" s="16">
        <v>42895</v>
      </c>
    </row>
    <row r="6372" spans="1:4">
      <c r="A6372" s="22">
        <f t="shared" si="99"/>
        <v>42896</v>
      </c>
      <c r="D6372" s="16">
        <v>42896</v>
      </c>
    </row>
    <row r="6373" spans="1:4">
      <c r="A6373" s="22">
        <f t="shared" si="99"/>
        <v>42897</v>
      </c>
      <c r="D6373" s="16">
        <v>42897</v>
      </c>
    </row>
    <row r="6374" spans="1:4">
      <c r="A6374" s="22">
        <f t="shared" si="99"/>
        <v>42898</v>
      </c>
      <c r="D6374" s="16">
        <v>42898</v>
      </c>
    </row>
    <row r="6375" spans="1:4">
      <c r="A6375" s="22">
        <f t="shared" si="99"/>
        <v>42899</v>
      </c>
      <c r="D6375" s="16">
        <v>42899</v>
      </c>
    </row>
    <row r="6376" spans="1:4">
      <c r="A6376" s="22">
        <f t="shared" si="99"/>
        <v>42900</v>
      </c>
      <c r="D6376" s="16">
        <v>42900</v>
      </c>
    </row>
    <row r="6377" spans="1:4">
      <c r="A6377" s="22">
        <f t="shared" si="99"/>
        <v>42901</v>
      </c>
      <c r="D6377" s="16">
        <v>42901</v>
      </c>
    </row>
    <row r="6378" spans="1:4">
      <c r="A6378" s="22">
        <f t="shared" si="99"/>
        <v>42902</v>
      </c>
      <c r="D6378" s="16">
        <v>42902</v>
      </c>
    </row>
    <row r="6379" spans="1:4">
      <c r="A6379" s="22">
        <f t="shared" si="99"/>
        <v>42903</v>
      </c>
      <c r="D6379" s="16">
        <v>42903</v>
      </c>
    </row>
    <row r="6380" spans="1:4">
      <c r="A6380" s="22">
        <f t="shared" si="99"/>
        <v>42904</v>
      </c>
      <c r="D6380" s="16">
        <v>42904</v>
      </c>
    </row>
    <row r="6381" spans="1:4">
      <c r="A6381" s="22">
        <f t="shared" si="99"/>
        <v>42905</v>
      </c>
      <c r="D6381" s="16">
        <v>42905</v>
      </c>
    </row>
    <row r="6382" spans="1:4">
      <c r="A6382" s="22">
        <f t="shared" si="99"/>
        <v>42906</v>
      </c>
      <c r="D6382" s="16">
        <v>42906</v>
      </c>
    </row>
    <row r="6383" spans="1:4">
      <c r="A6383" s="22">
        <f t="shared" si="99"/>
        <v>42907</v>
      </c>
      <c r="D6383" s="16">
        <v>42907</v>
      </c>
    </row>
    <row r="6384" spans="1:4">
      <c r="A6384" s="22">
        <f t="shared" si="99"/>
        <v>42908</v>
      </c>
      <c r="D6384" s="16">
        <v>42908</v>
      </c>
    </row>
    <row r="6385" spans="1:4">
      <c r="A6385" s="22">
        <f t="shared" si="99"/>
        <v>42909</v>
      </c>
      <c r="D6385" s="16">
        <v>42909</v>
      </c>
    </row>
    <row r="6386" spans="1:4">
      <c r="A6386" s="22">
        <f t="shared" si="99"/>
        <v>42910</v>
      </c>
      <c r="D6386" s="16">
        <v>42910</v>
      </c>
    </row>
    <row r="6387" spans="1:4">
      <c r="A6387" s="22">
        <f t="shared" si="99"/>
        <v>42911</v>
      </c>
      <c r="D6387" s="16">
        <v>42911</v>
      </c>
    </row>
    <row r="6388" spans="1:4">
      <c r="A6388" s="22">
        <f t="shared" si="99"/>
        <v>42912</v>
      </c>
      <c r="D6388" s="16">
        <v>42912</v>
      </c>
    </row>
    <row r="6389" spans="1:4">
      <c r="A6389" s="22">
        <f t="shared" si="99"/>
        <v>42913</v>
      </c>
      <c r="D6389" s="16">
        <v>42913</v>
      </c>
    </row>
    <row r="6390" spans="1:4">
      <c r="A6390" s="22">
        <f t="shared" si="99"/>
        <v>42914</v>
      </c>
      <c r="D6390" s="16">
        <v>42914</v>
      </c>
    </row>
    <row r="6391" spans="1:4">
      <c r="A6391" s="22">
        <f t="shared" si="99"/>
        <v>42915</v>
      </c>
      <c r="D6391" s="16">
        <v>42915</v>
      </c>
    </row>
    <row r="6392" spans="1:4">
      <c r="A6392" s="22">
        <f t="shared" si="99"/>
        <v>42916</v>
      </c>
      <c r="D6392" s="16">
        <v>42916</v>
      </c>
    </row>
    <row r="6393" spans="1:4">
      <c r="A6393" s="22">
        <f t="shared" si="99"/>
        <v>42917</v>
      </c>
      <c r="D6393" s="16">
        <v>42917</v>
      </c>
    </row>
    <row r="6394" spans="1:4">
      <c r="A6394" s="22">
        <f t="shared" si="99"/>
        <v>42918</v>
      </c>
      <c r="D6394" s="16">
        <v>42918</v>
      </c>
    </row>
    <row r="6395" spans="1:4">
      <c r="A6395" s="22">
        <f t="shared" si="99"/>
        <v>42919</v>
      </c>
      <c r="D6395" s="16">
        <v>42919</v>
      </c>
    </row>
    <row r="6396" spans="1:4">
      <c r="A6396" s="22">
        <f t="shared" si="99"/>
        <v>42920</v>
      </c>
      <c r="D6396" s="16">
        <v>42920</v>
      </c>
    </row>
    <row r="6397" spans="1:4">
      <c r="A6397" s="22">
        <f t="shared" si="99"/>
        <v>42921</v>
      </c>
      <c r="D6397" s="16">
        <v>42921</v>
      </c>
    </row>
    <row r="6398" spans="1:4">
      <c r="A6398" s="22">
        <f t="shared" si="99"/>
        <v>42922</v>
      </c>
      <c r="D6398" s="16">
        <v>42922</v>
      </c>
    </row>
    <row r="6399" spans="1:4">
      <c r="A6399" s="22">
        <f t="shared" si="99"/>
        <v>42923</v>
      </c>
      <c r="D6399" s="16">
        <v>42923</v>
      </c>
    </row>
    <row r="6400" spans="1:4">
      <c r="A6400" s="22">
        <f t="shared" si="99"/>
        <v>42924</v>
      </c>
      <c r="D6400" s="16">
        <v>42924</v>
      </c>
    </row>
    <row r="6401" spans="1:4">
      <c r="A6401" s="22">
        <f t="shared" si="99"/>
        <v>42925</v>
      </c>
      <c r="D6401" s="16">
        <v>42925</v>
      </c>
    </row>
    <row r="6402" spans="1:4">
      <c r="A6402" s="22">
        <f t="shared" ref="A6402:A6465" si="100">D6402</f>
        <v>42926</v>
      </c>
      <c r="D6402" s="16">
        <v>42926</v>
      </c>
    </row>
    <row r="6403" spans="1:4">
      <c r="A6403" s="22">
        <f t="shared" si="100"/>
        <v>42927</v>
      </c>
      <c r="D6403" s="16">
        <v>42927</v>
      </c>
    </row>
    <row r="6404" spans="1:4">
      <c r="A6404" s="22">
        <f t="shared" si="100"/>
        <v>42928</v>
      </c>
      <c r="D6404" s="16">
        <v>42928</v>
      </c>
    </row>
    <row r="6405" spans="1:4">
      <c r="A6405" s="22">
        <f t="shared" si="100"/>
        <v>42929</v>
      </c>
      <c r="D6405" s="16">
        <v>42929</v>
      </c>
    </row>
    <row r="6406" spans="1:4">
      <c r="A6406" s="22">
        <f t="shared" si="100"/>
        <v>42930</v>
      </c>
      <c r="D6406" s="16">
        <v>42930</v>
      </c>
    </row>
    <row r="6407" spans="1:4">
      <c r="A6407" s="22">
        <f t="shared" si="100"/>
        <v>42931</v>
      </c>
      <c r="D6407" s="16">
        <v>42931</v>
      </c>
    </row>
    <row r="6408" spans="1:4">
      <c r="A6408" s="22">
        <f t="shared" si="100"/>
        <v>42932</v>
      </c>
      <c r="D6408" s="16">
        <v>42932</v>
      </c>
    </row>
    <row r="6409" spans="1:4">
      <c r="A6409" s="22">
        <f t="shared" si="100"/>
        <v>42933</v>
      </c>
      <c r="D6409" s="16">
        <v>42933</v>
      </c>
    </row>
    <row r="6410" spans="1:4">
      <c r="A6410" s="22">
        <f t="shared" si="100"/>
        <v>42934</v>
      </c>
      <c r="D6410" s="16">
        <v>42934</v>
      </c>
    </row>
    <row r="6411" spans="1:4">
      <c r="A6411" s="22">
        <f t="shared" si="100"/>
        <v>42935</v>
      </c>
      <c r="D6411" s="16">
        <v>42935</v>
      </c>
    </row>
    <row r="6412" spans="1:4">
      <c r="A6412" s="22">
        <f t="shared" si="100"/>
        <v>42936</v>
      </c>
      <c r="D6412" s="16">
        <v>42936</v>
      </c>
    </row>
    <row r="6413" spans="1:4">
      <c r="A6413" s="22">
        <f t="shared" si="100"/>
        <v>42937</v>
      </c>
      <c r="D6413" s="16">
        <v>42937</v>
      </c>
    </row>
    <row r="6414" spans="1:4">
      <c r="A6414" s="22">
        <f t="shared" si="100"/>
        <v>42938</v>
      </c>
      <c r="D6414" s="16">
        <v>42938</v>
      </c>
    </row>
    <row r="6415" spans="1:4">
      <c r="A6415" s="22">
        <f t="shared" si="100"/>
        <v>42939</v>
      </c>
      <c r="D6415" s="16">
        <v>42939</v>
      </c>
    </row>
    <row r="6416" spans="1:4">
      <c r="A6416" s="22">
        <f t="shared" si="100"/>
        <v>42940</v>
      </c>
      <c r="D6416" s="16">
        <v>42940</v>
      </c>
    </row>
    <row r="6417" spans="1:4">
      <c r="A6417" s="22">
        <f t="shared" si="100"/>
        <v>42941</v>
      </c>
      <c r="D6417" s="16">
        <v>42941</v>
      </c>
    </row>
    <row r="6418" spans="1:4">
      <c r="A6418" s="22">
        <f t="shared" si="100"/>
        <v>42942</v>
      </c>
      <c r="D6418" s="16">
        <v>42942</v>
      </c>
    </row>
    <row r="6419" spans="1:4">
      <c r="A6419" s="22">
        <f t="shared" si="100"/>
        <v>42943</v>
      </c>
      <c r="D6419" s="16">
        <v>42943</v>
      </c>
    </row>
    <row r="6420" spans="1:4">
      <c r="A6420" s="22">
        <f t="shared" si="100"/>
        <v>42944</v>
      </c>
      <c r="D6420" s="16">
        <v>42944</v>
      </c>
    </row>
    <row r="6421" spans="1:4">
      <c r="A6421" s="22">
        <f t="shared" si="100"/>
        <v>42945</v>
      </c>
      <c r="D6421" s="16">
        <v>42945</v>
      </c>
    </row>
    <row r="6422" spans="1:4">
      <c r="A6422" s="22">
        <f t="shared" si="100"/>
        <v>42946</v>
      </c>
      <c r="D6422" s="16">
        <v>42946</v>
      </c>
    </row>
    <row r="6423" spans="1:4">
      <c r="A6423" s="22">
        <f t="shared" si="100"/>
        <v>42947</v>
      </c>
      <c r="D6423" s="16">
        <v>42947</v>
      </c>
    </row>
    <row r="6424" spans="1:4">
      <c r="A6424" s="22">
        <f t="shared" si="100"/>
        <v>42948</v>
      </c>
      <c r="D6424" s="16">
        <v>42948</v>
      </c>
    </row>
    <row r="6425" spans="1:4">
      <c r="A6425" s="22">
        <f t="shared" si="100"/>
        <v>42949</v>
      </c>
      <c r="D6425" s="16">
        <v>42949</v>
      </c>
    </row>
    <row r="6426" spans="1:4">
      <c r="A6426" s="22">
        <f t="shared" si="100"/>
        <v>42950</v>
      </c>
      <c r="D6426" s="16">
        <v>42950</v>
      </c>
    </row>
    <row r="6427" spans="1:4">
      <c r="A6427" s="22">
        <f t="shared" si="100"/>
        <v>42951</v>
      </c>
      <c r="D6427" s="16">
        <v>42951</v>
      </c>
    </row>
    <row r="6428" spans="1:4">
      <c r="A6428" s="22">
        <f t="shared" si="100"/>
        <v>42952</v>
      </c>
      <c r="D6428" s="16">
        <v>42952</v>
      </c>
    </row>
    <row r="6429" spans="1:4">
      <c r="A6429" s="22">
        <f t="shared" si="100"/>
        <v>42953</v>
      </c>
      <c r="D6429" s="16">
        <v>42953</v>
      </c>
    </row>
    <row r="6430" spans="1:4">
      <c r="A6430" s="22">
        <f t="shared" si="100"/>
        <v>42954</v>
      </c>
      <c r="D6430" s="16">
        <v>42954</v>
      </c>
    </row>
    <row r="6431" spans="1:4">
      <c r="A6431" s="22">
        <f t="shared" si="100"/>
        <v>42955</v>
      </c>
      <c r="D6431" s="16">
        <v>42955</v>
      </c>
    </row>
    <row r="6432" spans="1:4">
      <c r="A6432" s="22">
        <f t="shared" si="100"/>
        <v>42956</v>
      </c>
      <c r="D6432" s="16">
        <v>42956</v>
      </c>
    </row>
    <row r="6433" spans="1:4">
      <c r="A6433" s="22">
        <f t="shared" si="100"/>
        <v>42957</v>
      </c>
      <c r="D6433" s="16">
        <v>42957</v>
      </c>
    </row>
    <row r="6434" spans="1:4">
      <c r="A6434" s="22">
        <f t="shared" si="100"/>
        <v>42958</v>
      </c>
      <c r="D6434" s="16">
        <v>42958</v>
      </c>
    </row>
    <row r="6435" spans="1:4">
      <c r="A6435" s="22">
        <f t="shared" si="100"/>
        <v>42959</v>
      </c>
      <c r="D6435" s="16">
        <v>42959</v>
      </c>
    </row>
    <row r="6436" spans="1:4">
      <c r="A6436" s="22">
        <f t="shared" si="100"/>
        <v>42960</v>
      </c>
      <c r="D6436" s="16">
        <v>42960</v>
      </c>
    </row>
    <row r="6437" spans="1:4">
      <c r="A6437" s="22">
        <f t="shared" si="100"/>
        <v>42961</v>
      </c>
      <c r="D6437" s="16">
        <v>42961</v>
      </c>
    </row>
    <row r="6438" spans="1:4">
      <c r="A6438" s="22">
        <f t="shared" si="100"/>
        <v>42962</v>
      </c>
      <c r="D6438" s="16">
        <v>42962</v>
      </c>
    </row>
    <row r="6439" spans="1:4">
      <c r="A6439" s="22">
        <f t="shared" si="100"/>
        <v>42963</v>
      </c>
      <c r="D6439" s="16">
        <v>42963</v>
      </c>
    </row>
    <row r="6440" spans="1:4">
      <c r="A6440" s="22">
        <f t="shared" si="100"/>
        <v>42964</v>
      </c>
      <c r="D6440" s="16">
        <v>42964</v>
      </c>
    </row>
    <row r="6441" spans="1:4">
      <c r="A6441" s="22">
        <f t="shared" si="100"/>
        <v>42965</v>
      </c>
      <c r="D6441" s="16">
        <v>42965</v>
      </c>
    </row>
    <row r="6442" spans="1:4">
      <c r="A6442" s="22">
        <f t="shared" si="100"/>
        <v>42966</v>
      </c>
      <c r="D6442" s="16">
        <v>42966</v>
      </c>
    </row>
    <row r="6443" spans="1:4">
      <c r="A6443" s="22">
        <f t="shared" si="100"/>
        <v>42967</v>
      </c>
      <c r="D6443" s="16">
        <v>42967</v>
      </c>
    </row>
    <row r="6444" spans="1:4">
      <c r="A6444" s="22">
        <f t="shared" si="100"/>
        <v>42968</v>
      </c>
      <c r="D6444" s="16">
        <v>42968</v>
      </c>
    </row>
    <row r="6445" spans="1:4">
      <c r="A6445" s="22">
        <f t="shared" si="100"/>
        <v>42969</v>
      </c>
      <c r="D6445" s="16">
        <v>42969</v>
      </c>
    </row>
    <row r="6446" spans="1:4">
      <c r="A6446" s="22">
        <f t="shared" si="100"/>
        <v>42970</v>
      </c>
      <c r="D6446" s="16">
        <v>42970</v>
      </c>
    </row>
    <row r="6447" spans="1:4">
      <c r="A6447" s="22">
        <f t="shared" si="100"/>
        <v>42971</v>
      </c>
      <c r="D6447" s="16">
        <v>42971</v>
      </c>
    </row>
    <row r="6448" spans="1:4">
      <c r="A6448" s="22">
        <f t="shared" si="100"/>
        <v>42972</v>
      </c>
      <c r="D6448" s="16">
        <v>42972</v>
      </c>
    </row>
    <row r="6449" spans="1:4">
      <c r="A6449" s="22">
        <f t="shared" si="100"/>
        <v>42973</v>
      </c>
      <c r="D6449" s="16">
        <v>42973</v>
      </c>
    </row>
    <row r="6450" spans="1:4">
      <c r="A6450" s="22">
        <f t="shared" si="100"/>
        <v>42974</v>
      </c>
      <c r="D6450" s="16">
        <v>42974</v>
      </c>
    </row>
    <row r="6451" spans="1:4">
      <c r="A6451" s="22">
        <f t="shared" si="100"/>
        <v>42975</v>
      </c>
      <c r="D6451" s="16">
        <v>42975</v>
      </c>
    </row>
    <row r="6452" spans="1:4">
      <c r="A6452" s="22">
        <f t="shared" si="100"/>
        <v>42976</v>
      </c>
      <c r="D6452" s="16">
        <v>42976</v>
      </c>
    </row>
    <row r="6453" spans="1:4">
      <c r="A6453" s="22">
        <f t="shared" si="100"/>
        <v>42977</v>
      </c>
      <c r="D6453" s="16">
        <v>42977</v>
      </c>
    </row>
    <row r="6454" spans="1:4">
      <c r="A6454" s="22">
        <f t="shared" si="100"/>
        <v>42978</v>
      </c>
      <c r="D6454" s="16">
        <v>42978</v>
      </c>
    </row>
    <row r="6455" spans="1:4">
      <c r="A6455" s="22">
        <f t="shared" si="100"/>
        <v>42979</v>
      </c>
      <c r="D6455" s="16">
        <v>42979</v>
      </c>
    </row>
    <row r="6456" spans="1:4">
      <c r="A6456" s="22">
        <f t="shared" si="100"/>
        <v>42980</v>
      </c>
      <c r="D6456" s="16">
        <v>42980</v>
      </c>
    </row>
    <row r="6457" spans="1:4">
      <c r="A6457" s="22">
        <f t="shared" si="100"/>
        <v>42981</v>
      </c>
      <c r="D6457" s="16">
        <v>42981</v>
      </c>
    </row>
    <row r="6458" spans="1:4">
      <c r="A6458" s="22">
        <f t="shared" si="100"/>
        <v>42982</v>
      </c>
      <c r="D6458" s="16">
        <v>42982</v>
      </c>
    </row>
    <row r="6459" spans="1:4">
      <c r="A6459" s="22">
        <f t="shared" si="100"/>
        <v>42983</v>
      </c>
      <c r="D6459" s="16">
        <v>42983</v>
      </c>
    </row>
    <row r="6460" spans="1:4">
      <c r="A6460" s="22">
        <f t="shared" si="100"/>
        <v>42984</v>
      </c>
      <c r="D6460" s="16">
        <v>42984</v>
      </c>
    </row>
    <row r="6461" spans="1:4">
      <c r="A6461" s="22">
        <f t="shared" si="100"/>
        <v>42985</v>
      </c>
      <c r="D6461" s="16">
        <v>42985</v>
      </c>
    </row>
    <row r="6462" spans="1:4">
      <c r="A6462" s="22">
        <f t="shared" si="100"/>
        <v>42986</v>
      </c>
      <c r="D6462" s="16">
        <v>42986</v>
      </c>
    </row>
    <row r="6463" spans="1:4">
      <c r="A6463" s="22">
        <f t="shared" si="100"/>
        <v>42987</v>
      </c>
      <c r="D6463" s="16">
        <v>42987</v>
      </c>
    </row>
    <row r="6464" spans="1:4">
      <c r="A6464" s="22">
        <f t="shared" si="100"/>
        <v>42988</v>
      </c>
      <c r="D6464" s="16">
        <v>42988</v>
      </c>
    </row>
    <row r="6465" spans="1:4">
      <c r="A6465" s="22">
        <f t="shared" si="100"/>
        <v>42989</v>
      </c>
      <c r="D6465" s="16">
        <v>42989</v>
      </c>
    </row>
    <row r="6466" spans="1:4">
      <c r="A6466" s="22">
        <f t="shared" ref="A6466:A6529" si="101">D6466</f>
        <v>42990</v>
      </c>
      <c r="D6466" s="16">
        <v>42990</v>
      </c>
    </row>
    <row r="6467" spans="1:4">
      <c r="A6467" s="22">
        <f t="shared" si="101"/>
        <v>42991</v>
      </c>
      <c r="D6467" s="16">
        <v>42991</v>
      </c>
    </row>
    <row r="6468" spans="1:4">
      <c r="A6468" s="22">
        <f t="shared" si="101"/>
        <v>42992</v>
      </c>
      <c r="D6468" s="16">
        <v>42992</v>
      </c>
    </row>
    <row r="6469" spans="1:4">
      <c r="A6469" s="22">
        <f t="shared" si="101"/>
        <v>42993</v>
      </c>
      <c r="D6469" s="16">
        <v>42993</v>
      </c>
    </row>
    <row r="6470" spans="1:4">
      <c r="A6470" s="22">
        <f t="shared" si="101"/>
        <v>42994</v>
      </c>
      <c r="D6470" s="16">
        <v>42994</v>
      </c>
    </row>
    <row r="6471" spans="1:4">
      <c r="A6471" s="22">
        <f t="shared" si="101"/>
        <v>42995</v>
      </c>
      <c r="D6471" s="16">
        <v>42995</v>
      </c>
    </row>
    <row r="6472" spans="1:4">
      <c r="A6472" s="22">
        <f t="shared" si="101"/>
        <v>42996</v>
      </c>
      <c r="D6472" s="16">
        <v>42996</v>
      </c>
    </row>
    <row r="6473" spans="1:4">
      <c r="A6473" s="22">
        <f t="shared" si="101"/>
        <v>42997</v>
      </c>
      <c r="D6473" s="16">
        <v>42997</v>
      </c>
    </row>
    <row r="6474" spans="1:4">
      <c r="A6474" s="22">
        <f t="shared" si="101"/>
        <v>42998</v>
      </c>
      <c r="D6474" s="16">
        <v>42998</v>
      </c>
    </row>
    <row r="6475" spans="1:4">
      <c r="A6475" s="22">
        <f t="shared" si="101"/>
        <v>42999</v>
      </c>
      <c r="D6475" s="16">
        <v>42999</v>
      </c>
    </row>
    <row r="6476" spans="1:4">
      <c r="A6476" s="22">
        <f t="shared" si="101"/>
        <v>43000</v>
      </c>
      <c r="D6476" s="16">
        <v>43000</v>
      </c>
    </row>
    <row r="6477" spans="1:4">
      <c r="A6477" s="22">
        <f t="shared" si="101"/>
        <v>43001</v>
      </c>
      <c r="D6477" s="16">
        <v>43001</v>
      </c>
    </row>
    <row r="6478" spans="1:4">
      <c r="A6478" s="22">
        <f t="shared" si="101"/>
        <v>43002</v>
      </c>
      <c r="D6478" s="16">
        <v>43002</v>
      </c>
    </row>
    <row r="6479" spans="1:4">
      <c r="A6479" s="22">
        <f t="shared" si="101"/>
        <v>43003</v>
      </c>
      <c r="D6479" s="16">
        <v>43003</v>
      </c>
    </row>
    <row r="6480" spans="1:4">
      <c r="A6480" s="22">
        <f t="shared" si="101"/>
        <v>43004</v>
      </c>
      <c r="D6480" s="16">
        <v>43004</v>
      </c>
    </row>
    <row r="6481" spans="1:4">
      <c r="A6481" s="22">
        <f t="shared" si="101"/>
        <v>43005</v>
      </c>
      <c r="D6481" s="16">
        <v>43005</v>
      </c>
    </row>
    <row r="6482" spans="1:4">
      <c r="A6482" s="22">
        <f t="shared" si="101"/>
        <v>43006</v>
      </c>
      <c r="D6482" s="16">
        <v>43006</v>
      </c>
    </row>
    <row r="6483" spans="1:4">
      <c r="A6483" s="22">
        <f t="shared" si="101"/>
        <v>43007</v>
      </c>
      <c r="D6483" s="16">
        <v>43007</v>
      </c>
    </row>
    <row r="6484" spans="1:4">
      <c r="A6484" s="22">
        <f t="shared" si="101"/>
        <v>43008</v>
      </c>
      <c r="D6484" s="16">
        <v>43008</v>
      </c>
    </row>
    <row r="6485" spans="1:4">
      <c r="A6485" s="22">
        <f t="shared" si="101"/>
        <v>43009</v>
      </c>
      <c r="D6485" s="16">
        <v>43009</v>
      </c>
    </row>
    <row r="6486" spans="1:4">
      <c r="A6486" s="22">
        <f t="shared" si="101"/>
        <v>43010</v>
      </c>
      <c r="D6486" s="16">
        <v>43010</v>
      </c>
    </row>
    <row r="6487" spans="1:4">
      <c r="A6487" s="22">
        <f t="shared" si="101"/>
        <v>43011</v>
      </c>
      <c r="D6487" s="16">
        <v>43011</v>
      </c>
    </row>
    <row r="6488" spans="1:4">
      <c r="A6488" s="22">
        <f t="shared" si="101"/>
        <v>43012</v>
      </c>
      <c r="D6488" s="16">
        <v>43012</v>
      </c>
    </row>
    <row r="6489" spans="1:4">
      <c r="A6489" s="22">
        <f t="shared" si="101"/>
        <v>43013</v>
      </c>
      <c r="D6489" s="16">
        <v>43013</v>
      </c>
    </row>
    <row r="6490" spans="1:4">
      <c r="A6490" s="22">
        <f t="shared" si="101"/>
        <v>43014</v>
      </c>
      <c r="D6490" s="16">
        <v>43014</v>
      </c>
    </row>
    <row r="6491" spans="1:4">
      <c r="A6491" s="22">
        <f t="shared" si="101"/>
        <v>43015</v>
      </c>
      <c r="D6491" s="16">
        <v>43015</v>
      </c>
    </row>
    <row r="6492" spans="1:4">
      <c r="A6492" s="22">
        <f t="shared" si="101"/>
        <v>43016</v>
      </c>
      <c r="D6492" s="16">
        <v>43016</v>
      </c>
    </row>
    <row r="6493" spans="1:4">
      <c r="A6493" s="22">
        <f t="shared" si="101"/>
        <v>43017</v>
      </c>
      <c r="D6493" s="16">
        <v>43017</v>
      </c>
    </row>
    <row r="6494" spans="1:4">
      <c r="A6494" s="22">
        <f t="shared" si="101"/>
        <v>43018</v>
      </c>
      <c r="D6494" s="16">
        <v>43018</v>
      </c>
    </row>
    <row r="6495" spans="1:4">
      <c r="A6495" s="22">
        <f t="shared" si="101"/>
        <v>43019</v>
      </c>
      <c r="D6495" s="16">
        <v>43019</v>
      </c>
    </row>
    <row r="6496" spans="1:4">
      <c r="A6496" s="22">
        <f t="shared" si="101"/>
        <v>43020</v>
      </c>
      <c r="D6496" s="16">
        <v>43020</v>
      </c>
    </row>
    <row r="6497" spans="1:4">
      <c r="A6497" s="22">
        <f t="shared" si="101"/>
        <v>43021</v>
      </c>
      <c r="D6497" s="16">
        <v>43021</v>
      </c>
    </row>
    <row r="6498" spans="1:4">
      <c r="A6498" s="22">
        <f t="shared" si="101"/>
        <v>43022</v>
      </c>
      <c r="D6498" s="16">
        <v>43022</v>
      </c>
    </row>
    <row r="6499" spans="1:4">
      <c r="A6499" s="22">
        <f t="shared" si="101"/>
        <v>43023</v>
      </c>
      <c r="D6499" s="16">
        <v>43023</v>
      </c>
    </row>
    <row r="6500" spans="1:4">
      <c r="A6500" s="22">
        <f t="shared" si="101"/>
        <v>43024</v>
      </c>
      <c r="D6500" s="16">
        <v>43024</v>
      </c>
    </row>
    <row r="6501" spans="1:4">
      <c r="A6501" s="22">
        <f t="shared" si="101"/>
        <v>43025</v>
      </c>
      <c r="D6501" s="16">
        <v>43025</v>
      </c>
    </row>
    <row r="6502" spans="1:4">
      <c r="A6502" s="22">
        <f t="shared" si="101"/>
        <v>43026</v>
      </c>
      <c r="D6502" s="16">
        <v>43026</v>
      </c>
    </row>
    <row r="6503" spans="1:4">
      <c r="A6503" s="22">
        <f t="shared" si="101"/>
        <v>43027</v>
      </c>
      <c r="D6503" s="16">
        <v>43027</v>
      </c>
    </row>
    <row r="6504" spans="1:4">
      <c r="A6504" s="22">
        <f t="shared" si="101"/>
        <v>43028</v>
      </c>
      <c r="D6504" s="16">
        <v>43028</v>
      </c>
    </row>
    <row r="6505" spans="1:4">
      <c r="A6505" s="22">
        <f t="shared" si="101"/>
        <v>43029</v>
      </c>
      <c r="D6505" s="16">
        <v>43029</v>
      </c>
    </row>
    <row r="6506" spans="1:4">
      <c r="A6506" s="22">
        <f t="shared" si="101"/>
        <v>43030</v>
      </c>
      <c r="D6506" s="16">
        <v>43030</v>
      </c>
    </row>
    <row r="6507" spans="1:4">
      <c r="A6507" s="22">
        <f t="shared" si="101"/>
        <v>43031</v>
      </c>
      <c r="D6507" s="16">
        <v>43031</v>
      </c>
    </row>
    <row r="6508" spans="1:4">
      <c r="A6508" s="22">
        <f t="shared" si="101"/>
        <v>43032</v>
      </c>
      <c r="D6508" s="16">
        <v>43032</v>
      </c>
    </row>
    <row r="6509" spans="1:4">
      <c r="A6509" s="22">
        <f t="shared" si="101"/>
        <v>43033</v>
      </c>
      <c r="D6509" s="16">
        <v>43033</v>
      </c>
    </row>
    <row r="6510" spans="1:4">
      <c r="A6510" s="22">
        <f t="shared" si="101"/>
        <v>43034</v>
      </c>
      <c r="D6510" s="16">
        <v>43034</v>
      </c>
    </row>
    <row r="6511" spans="1:4">
      <c r="A6511" s="22">
        <f t="shared" si="101"/>
        <v>43035</v>
      </c>
      <c r="D6511" s="16">
        <v>43035</v>
      </c>
    </row>
    <row r="6512" spans="1:4">
      <c r="A6512" s="22">
        <f t="shared" si="101"/>
        <v>43036</v>
      </c>
      <c r="D6512" s="16">
        <v>43036</v>
      </c>
    </row>
    <row r="6513" spans="1:4">
      <c r="A6513" s="22">
        <f t="shared" si="101"/>
        <v>43037</v>
      </c>
      <c r="D6513" s="16">
        <v>43037</v>
      </c>
    </row>
    <row r="6514" spans="1:4">
      <c r="A6514" s="22">
        <f t="shared" si="101"/>
        <v>43038</v>
      </c>
      <c r="D6514" s="16">
        <v>43038</v>
      </c>
    </row>
    <row r="6515" spans="1:4">
      <c r="A6515" s="22">
        <f t="shared" si="101"/>
        <v>43039</v>
      </c>
      <c r="D6515" s="16">
        <v>43039</v>
      </c>
    </row>
    <row r="6516" spans="1:4">
      <c r="A6516" s="22">
        <f t="shared" si="101"/>
        <v>43040</v>
      </c>
      <c r="D6516" s="16">
        <v>43040</v>
      </c>
    </row>
    <row r="6517" spans="1:4">
      <c r="A6517" s="22">
        <f t="shared" si="101"/>
        <v>43041</v>
      </c>
      <c r="D6517" s="16">
        <v>43041</v>
      </c>
    </row>
    <row r="6518" spans="1:4">
      <c r="A6518" s="22">
        <f t="shared" si="101"/>
        <v>43042</v>
      </c>
      <c r="D6518" s="16">
        <v>43042</v>
      </c>
    </row>
    <row r="6519" spans="1:4">
      <c r="A6519" s="22">
        <f t="shared" si="101"/>
        <v>43043</v>
      </c>
      <c r="D6519" s="16">
        <v>43043</v>
      </c>
    </row>
    <row r="6520" spans="1:4">
      <c r="A6520" s="22">
        <f t="shared" si="101"/>
        <v>43044</v>
      </c>
      <c r="D6520" s="16">
        <v>43044</v>
      </c>
    </row>
    <row r="6521" spans="1:4">
      <c r="A6521" s="22">
        <f t="shared" si="101"/>
        <v>43045</v>
      </c>
      <c r="D6521" s="16">
        <v>43045</v>
      </c>
    </row>
    <row r="6522" spans="1:4">
      <c r="A6522" s="22">
        <f t="shared" si="101"/>
        <v>43046</v>
      </c>
      <c r="D6522" s="16">
        <v>43046</v>
      </c>
    </row>
    <row r="6523" spans="1:4">
      <c r="A6523" s="22">
        <f t="shared" si="101"/>
        <v>43047</v>
      </c>
      <c r="D6523" s="16">
        <v>43047</v>
      </c>
    </row>
    <row r="6524" spans="1:4">
      <c r="A6524" s="22">
        <f t="shared" si="101"/>
        <v>43048</v>
      </c>
      <c r="D6524" s="16">
        <v>43048</v>
      </c>
    </row>
    <row r="6525" spans="1:4">
      <c r="A6525" s="22">
        <f t="shared" si="101"/>
        <v>43049</v>
      </c>
      <c r="D6525" s="16">
        <v>43049</v>
      </c>
    </row>
    <row r="6526" spans="1:4">
      <c r="A6526" s="22">
        <f t="shared" si="101"/>
        <v>43050</v>
      </c>
      <c r="D6526" s="16">
        <v>43050</v>
      </c>
    </row>
    <row r="6527" spans="1:4">
      <c r="A6527" s="22">
        <f t="shared" si="101"/>
        <v>43051</v>
      </c>
      <c r="D6527" s="16">
        <v>43051</v>
      </c>
    </row>
    <row r="6528" spans="1:4">
      <c r="A6528" s="22">
        <f t="shared" si="101"/>
        <v>43052</v>
      </c>
      <c r="D6528" s="16">
        <v>43052</v>
      </c>
    </row>
    <row r="6529" spans="1:4">
      <c r="A6529" s="22">
        <f t="shared" si="101"/>
        <v>43053</v>
      </c>
      <c r="D6529" s="16">
        <v>43053</v>
      </c>
    </row>
    <row r="6530" spans="1:4">
      <c r="A6530" s="22">
        <f t="shared" ref="A6530:A6593" si="102">D6530</f>
        <v>43054</v>
      </c>
      <c r="D6530" s="16">
        <v>43054</v>
      </c>
    </row>
    <row r="6531" spans="1:4">
      <c r="A6531" s="22">
        <f t="shared" si="102"/>
        <v>43055</v>
      </c>
      <c r="D6531" s="16">
        <v>43055</v>
      </c>
    </row>
    <row r="6532" spans="1:4">
      <c r="A6532" s="22">
        <f t="shared" si="102"/>
        <v>43056</v>
      </c>
      <c r="D6532" s="16">
        <v>43056</v>
      </c>
    </row>
    <row r="6533" spans="1:4">
      <c r="A6533" s="22">
        <f t="shared" si="102"/>
        <v>43057</v>
      </c>
      <c r="D6533" s="16">
        <v>43057</v>
      </c>
    </row>
    <row r="6534" spans="1:4">
      <c r="A6534" s="22">
        <f t="shared" si="102"/>
        <v>43058</v>
      </c>
      <c r="D6534" s="16">
        <v>43058</v>
      </c>
    </row>
    <row r="6535" spans="1:4">
      <c r="A6535" s="22">
        <f t="shared" si="102"/>
        <v>43059</v>
      </c>
      <c r="D6535" s="16">
        <v>43059</v>
      </c>
    </row>
    <row r="6536" spans="1:4">
      <c r="A6536" s="22">
        <f t="shared" si="102"/>
        <v>43060</v>
      </c>
      <c r="D6536" s="16">
        <v>43060</v>
      </c>
    </row>
    <row r="6537" spans="1:4">
      <c r="A6537" s="22">
        <f t="shared" si="102"/>
        <v>43061</v>
      </c>
      <c r="D6537" s="16">
        <v>43061</v>
      </c>
    </row>
    <row r="6538" spans="1:4">
      <c r="A6538" s="22">
        <f t="shared" si="102"/>
        <v>43062</v>
      </c>
      <c r="D6538" s="16">
        <v>43062</v>
      </c>
    </row>
    <row r="6539" spans="1:4">
      <c r="A6539" s="22">
        <f t="shared" si="102"/>
        <v>43063</v>
      </c>
      <c r="D6539" s="16">
        <v>43063</v>
      </c>
    </row>
    <row r="6540" spans="1:4">
      <c r="A6540" s="22">
        <f t="shared" si="102"/>
        <v>43064</v>
      </c>
      <c r="D6540" s="16">
        <v>43064</v>
      </c>
    </row>
    <row r="6541" spans="1:4">
      <c r="A6541" s="22">
        <f t="shared" si="102"/>
        <v>43065</v>
      </c>
      <c r="D6541" s="16">
        <v>43065</v>
      </c>
    </row>
    <row r="6542" spans="1:4">
      <c r="A6542" s="22">
        <f t="shared" si="102"/>
        <v>43066</v>
      </c>
      <c r="D6542" s="16">
        <v>43066</v>
      </c>
    </row>
    <row r="6543" spans="1:4">
      <c r="A6543" s="22">
        <f t="shared" si="102"/>
        <v>43067</v>
      </c>
      <c r="D6543" s="16">
        <v>43067</v>
      </c>
    </row>
    <row r="6544" spans="1:4">
      <c r="A6544" s="22">
        <f t="shared" si="102"/>
        <v>43068</v>
      </c>
      <c r="D6544" s="16">
        <v>43068</v>
      </c>
    </row>
    <row r="6545" spans="1:4">
      <c r="A6545" s="22">
        <f t="shared" si="102"/>
        <v>43069</v>
      </c>
      <c r="D6545" s="16">
        <v>43069</v>
      </c>
    </row>
    <row r="6546" spans="1:4">
      <c r="A6546" s="22">
        <f t="shared" si="102"/>
        <v>43070</v>
      </c>
      <c r="D6546" s="16">
        <v>43070</v>
      </c>
    </row>
    <row r="6547" spans="1:4">
      <c r="A6547" s="22">
        <f t="shared" si="102"/>
        <v>43071</v>
      </c>
      <c r="D6547" s="16">
        <v>43071</v>
      </c>
    </row>
    <row r="6548" spans="1:4">
      <c r="A6548" s="22">
        <f t="shared" si="102"/>
        <v>43072</v>
      </c>
      <c r="D6548" s="16">
        <v>43072</v>
      </c>
    </row>
    <row r="6549" spans="1:4">
      <c r="A6549" s="22">
        <f t="shared" si="102"/>
        <v>43073</v>
      </c>
      <c r="D6549" s="16">
        <v>43073</v>
      </c>
    </row>
    <row r="6550" spans="1:4">
      <c r="A6550" s="22">
        <f t="shared" si="102"/>
        <v>43074</v>
      </c>
      <c r="D6550" s="16">
        <v>43074</v>
      </c>
    </row>
    <row r="6551" spans="1:4">
      <c r="A6551" s="22">
        <f t="shared" si="102"/>
        <v>43075</v>
      </c>
      <c r="D6551" s="16">
        <v>43075</v>
      </c>
    </row>
    <row r="6552" spans="1:4">
      <c r="A6552" s="22">
        <f t="shared" si="102"/>
        <v>43076</v>
      </c>
      <c r="D6552" s="16">
        <v>43076</v>
      </c>
    </row>
    <row r="6553" spans="1:4">
      <c r="A6553" s="22">
        <f t="shared" si="102"/>
        <v>43077</v>
      </c>
      <c r="D6553" s="16">
        <v>43077</v>
      </c>
    </row>
    <row r="6554" spans="1:4">
      <c r="A6554" s="22">
        <f t="shared" si="102"/>
        <v>43078</v>
      </c>
      <c r="D6554" s="16">
        <v>43078</v>
      </c>
    </row>
    <row r="6555" spans="1:4">
      <c r="A6555" s="22">
        <f t="shared" si="102"/>
        <v>43079</v>
      </c>
      <c r="D6555" s="16">
        <v>43079</v>
      </c>
    </row>
    <row r="6556" spans="1:4">
      <c r="A6556" s="22">
        <f t="shared" si="102"/>
        <v>43080</v>
      </c>
      <c r="D6556" s="16">
        <v>43080</v>
      </c>
    </row>
    <row r="6557" spans="1:4">
      <c r="A6557" s="22">
        <f t="shared" si="102"/>
        <v>43081</v>
      </c>
      <c r="D6557" s="16">
        <v>43081</v>
      </c>
    </row>
    <row r="6558" spans="1:4">
      <c r="A6558" s="22">
        <f t="shared" si="102"/>
        <v>43082</v>
      </c>
      <c r="D6558" s="16">
        <v>43082</v>
      </c>
    </row>
    <row r="6559" spans="1:4">
      <c r="A6559" s="22">
        <f t="shared" si="102"/>
        <v>43083</v>
      </c>
      <c r="D6559" s="16">
        <v>43083</v>
      </c>
    </row>
    <row r="6560" spans="1:4">
      <c r="A6560" s="22">
        <f t="shared" si="102"/>
        <v>43084</v>
      </c>
      <c r="D6560" s="16">
        <v>43084</v>
      </c>
    </row>
    <row r="6561" spans="1:4">
      <c r="A6561" s="22">
        <f t="shared" si="102"/>
        <v>43085</v>
      </c>
      <c r="D6561" s="16">
        <v>43085</v>
      </c>
    </row>
    <row r="6562" spans="1:4">
      <c r="A6562" s="22">
        <f t="shared" si="102"/>
        <v>43086</v>
      </c>
      <c r="D6562" s="16">
        <v>43086</v>
      </c>
    </row>
    <row r="6563" spans="1:4">
      <c r="A6563" s="22">
        <f t="shared" si="102"/>
        <v>43087</v>
      </c>
      <c r="D6563" s="16">
        <v>43087</v>
      </c>
    </row>
    <row r="6564" spans="1:4">
      <c r="A6564" s="22">
        <f t="shared" si="102"/>
        <v>43088</v>
      </c>
      <c r="D6564" s="16">
        <v>43088</v>
      </c>
    </row>
    <row r="6565" spans="1:4">
      <c r="A6565" s="22">
        <f t="shared" si="102"/>
        <v>43089</v>
      </c>
      <c r="D6565" s="16">
        <v>43089</v>
      </c>
    </row>
    <row r="6566" spans="1:4">
      <c r="A6566" s="22">
        <f t="shared" si="102"/>
        <v>43090</v>
      </c>
      <c r="D6566" s="16">
        <v>43090</v>
      </c>
    </row>
    <row r="6567" spans="1:4">
      <c r="A6567" s="22">
        <f t="shared" si="102"/>
        <v>43091</v>
      </c>
      <c r="D6567" s="16">
        <v>43091</v>
      </c>
    </row>
    <row r="6568" spans="1:4">
      <c r="A6568" s="22">
        <f t="shared" si="102"/>
        <v>43092</v>
      </c>
      <c r="D6568" s="16">
        <v>43092</v>
      </c>
    </row>
    <row r="6569" spans="1:4">
      <c r="A6569" s="22">
        <f t="shared" si="102"/>
        <v>43093</v>
      </c>
      <c r="D6569" s="16">
        <v>43093</v>
      </c>
    </row>
    <row r="6570" spans="1:4">
      <c r="A6570" s="22">
        <f t="shared" si="102"/>
        <v>43094</v>
      </c>
      <c r="D6570" s="16">
        <v>43094</v>
      </c>
    </row>
    <row r="6571" spans="1:4">
      <c r="A6571" s="22">
        <f t="shared" si="102"/>
        <v>43095</v>
      </c>
      <c r="D6571" s="16">
        <v>43095</v>
      </c>
    </row>
    <row r="6572" spans="1:4">
      <c r="A6572" s="22">
        <f t="shared" si="102"/>
        <v>43096</v>
      </c>
      <c r="D6572" s="16">
        <v>43096</v>
      </c>
    </row>
    <row r="6573" spans="1:4">
      <c r="A6573" s="22">
        <f t="shared" si="102"/>
        <v>43097</v>
      </c>
      <c r="D6573" s="16">
        <v>43097</v>
      </c>
    </row>
    <row r="6574" spans="1:4">
      <c r="A6574" s="22">
        <f t="shared" si="102"/>
        <v>43098</v>
      </c>
      <c r="D6574" s="16">
        <v>43098</v>
      </c>
    </row>
    <row r="6575" spans="1:4">
      <c r="A6575" s="22">
        <f t="shared" si="102"/>
        <v>43099</v>
      </c>
      <c r="D6575" s="16">
        <v>43099</v>
      </c>
    </row>
    <row r="6576" spans="1:4">
      <c r="A6576" s="22">
        <f t="shared" si="102"/>
        <v>43100</v>
      </c>
      <c r="D6576" s="16">
        <v>43100</v>
      </c>
    </row>
    <row r="6577" spans="1:4">
      <c r="A6577" s="22">
        <f t="shared" si="102"/>
        <v>43101</v>
      </c>
      <c r="D6577" s="16">
        <v>43101</v>
      </c>
    </row>
    <row r="6578" spans="1:4">
      <c r="A6578" s="22">
        <f t="shared" si="102"/>
        <v>43102</v>
      </c>
      <c r="D6578" s="16">
        <v>43102</v>
      </c>
    </row>
    <row r="6579" spans="1:4">
      <c r="A6579" s="22">
        <f t="shared" si="102"/>
        <v>43103</v>
      </c>
      <c r="D6579" s="16">
        <v>43103</v>
      </c>
    </row>
    <row r="6580" spans="1:4">
      <c r="A6580" s="22">
        <f t="shared" si="102"/>
        <v>43104</v>
      </c>
      <c r="D6580" s="16">
        <v>43104</v>
      </c>
    </row>
    <row r="6581" spans="1:4">
      <c r="A6581" s="22">
        <f t="shared" si="102"/>
        <v>43105</v>
      </c>
      <c r="D6581" s="16">
        <v>43105</v>
      </c>
    </row>
    <row r="6582" spans="1:4">
      <c r="A6582" s="22">
        <f t="shared" si="102"/>
        <v>43106</v>
      </c>
      <c r="D6582" s="16">
        <v>43106</v>
      </c>
    </row>
    <row r="6583" spans="1:4">
      <c r="A6583" s="22">
        <f t="shared" si="102"/>
        <v>43107</v>
      </c>
      <c r="D6583" s="16">
        <v>43107</v>
      </c>
    </row>
    <row r="6584" spans="1:4">
      <c r="A6584" s="22">
        <f t="shared" si="102"/>
        <v>43108</v>
      </c>
      <c r="D6584" s="16">
        <v>43108</v>
      </c>
    </row>
    <row r="6585" spans="1:4">
      <c r="A6585" s="22">
        <f t="shared" si="102"/>
        <v>43109</v>
      </c>
      <c r="D6585" s="16">
        <v>43109</v>
      </c>
    </row>
    <row r="6586" spans="1:4">
      <c r="A6586" s="22">
        <f t="shared" si="102"/>
        <v>43110</v>
      </c>
      <c r="D6586" s="16">
        <v>43110</v>
      </c>
    </row>
    <row r="6587" spans="1:4">
      <c r="A6587" s="22">
        <f t="shared" si="102"/>
        <v>43111</v>
      </c>
      <c r="D6587" s="16">
        <v>43111</v>
      </c>
    </row>
    <row r="6588" spans="1:4">
      <c r="A6588" s="22">
        <f t="shared" si="102"/>
        <v>43112</v>
      </c>
      <c r="D6588" s="16">
        <v>43112</v>
      </c>
    </row>
    <row r="6589" spans="1:4">
      <c r="A6589" s="22">
        <f t="shared" si="102"/>
        <v>43113</v>
      </c>
      <c r="D6589" s="16">
        <v>43113</v>
      </c>
    </row>
    <row r="6590" spans="1:4">
      <c r="A6590" s="22">
        <f t="shared" si="102"/>
        <v>43114</v>
      </c>
      <c r="D6590" s="16">
        <v>43114</v>
      </c>
    </row>
    <row r="6591" spans="1:4">
      <c r="A6591" s="22">
        <f t="shared" si="102"/>
        <v>43115</v>
      </c>
      <c r="D6591" s="16">
        <v>43115</v>
      </c>
    </row>
    <row r="6592" spans="1:4">
      <c r="A6592" s="22">
        <f t="shared" si="102"/>
        <v>43116</v>
      </c>
      <c r="D6592" s="16">
        <v>43116</v>
      </c>
    </row>
    <row r="6593" spans="1:4">
      <c r="A6593" s="22">
        <f t="shared" si="102"/>
        <v>43117</v>
      </c>
      <c r="D6593" s="16">
        <v>43117</v>
      </c>
    </row>
    <row r="6594" spans="1:4">
      <c r="A6594" s="22">
        <f t="shared" ref="A6594:A6657" si="103">D6594</f>
        <v>43118</v>
      </c>
      <c r="D6594" s="16">
        <v>43118</v>
      </c>
    </row>
    <row r="6595" spans="1:4">
      <c r="A6595" s="22">
        <f t="shared" si="103"/>
        <v>43119</v>
      </c>
      <c r="D6595" s="16">
        <v>43119</v>
      </c>
    </row>
    <row r="6596" spans="1:4">
      <c r="A6596" s="22">
        <f t="shared" si="103"/>
        <v>43120</v>
      </c>
      <c r="D6596" s="16">
        <v>43120</v>
      </c>
    </row>
    <row r="6597" spans="1:4">
      <c r="A6597" s="22">
        <f t="shared" si="103"/>
        <v>43121</v>
      </c>
      <c r="D6597" s="16">
        <v>43121</v>
      </c>
    </row>
    <row r="6598" spans="1:4">
      <c r="A6598" s="22">
        <f t="shared" si="103"/>
        <v>43122</v>
      </c>
      <c r="D6598" s="16">
        <v>43122</v>
      </c>
    </row>
    <row r="6599" spans="1:4">
      <c r="A6599" s="22">
        <f t="shared" si="103"/>
        <v>43123</v>
      </c>
      <c r="D6599" s="16">
        <v>43123</v>
      </c>
    </row>
    <row r="6600" spans="1:4">
      <c r="A6600" s="22">
        <f t="shared" si="103"/>
        <v>43124</v>
      </c>
      <c r="D6600" s="16">
        <v>43124</v>
      </c>
    </row>
    <row r="6601" spans="1:4">
      <c r="A6601" s="22">
        <f t="shared" si="103"/>
        <v>43125</v>
      </c>
      <c r="D6601" s="16">
        <v>43125</v>
      </c>
    </row>
    <row r="6602" spans="1:4">
      <c r="A6602" s="22">
        <f t="shared" si="103"/>
        <v>43126</v>
      </c>
      <c r="D6602" s="16">
        <v>43126</v>
      </c>
    </row>
    <row r="6603" spans="1:4">
      <c r="A6603" s="22">
        <f t="shared" si="103"/>
        <v>43127</v>
      </c>
      <c r="D6603" s="16">
        <v>43127</v>
      </c>
    </row>
    <row r="6604" spans="1:4">
      <c r="A6604" s="22">
        <f t="shared" si="103"/>
        <v>43128</v>
      </c>
      <c r="D6604" s="16">
        <v>43128</v>
      </c>
    </row>
    <row r="6605" spans="1:4">
      <c r="A6605" s="22">
        <f t="shared" si="103"/>
        <v>43129</v>
      </c>
      <c r="D6605" s="16">
        <v>43129</v>
      </c>
    </row>
    <row r="6606" spans="1:4">
      <c r="A6606" s="22">
        <f t="shared" si="103"/>
        <v>43130</v>
      </c>
      <c r="D6606" s="16">
        <v>43130</v>
      </c>
    </row>
    <row r="6607" spans="1:4">
      <c r="A6607" s="22">
        <f t="shared" si="103"/>
        <v>43131</v>
      </c>
      <c r="D6607" s="16">
        <v>43131</v>
      </c>
    </row>
    <row r="6608" spans="1:4">
      <c r="A6608" s="22">
        <f t="shared" si="103"/>
        <v>43132</v>
      </c>
      <c r="D6608" s="16">
        <v>43132</v>
      </c>
    </row>
    <row r="6609" spans="1:4">
      <c r="A6609" s="22">
        <f t="shared" si="103"/>
        <v>43133</v>
      </c>
      <c r="D6609" s="16">
        <v>43133</v>
      </c>
    </row>
    <row r="6610" spans="1:4">
      <c r="A6610" s="22">
        <f t="shared" si="103"/>
        <v>43134</v>
      </c>
      <c r="D6610" s="16">
        <v>43134</v>
      </c>
    </row>
    <row r="6611" spans="1:4">
      <c r="A6611" s="22">
        <f t="shared" si="103"/>
        <v>43135</v>
      </c>
      <c r="D6611" s="16">
        <v>43135</v>
      </c>
    </row>
    <row r="6612" spans="1:4">
      <c r="A6612" s="22">
        <f t="shared" si="103"/>
        <v>43136</v>
      </c>
      <c r="D6612" s="16">
        <v>43136</v>
      </c>
    </row>
    <row r="6613" spans="1:4">
      <c r="A6613" s="22">
        <f t="shared" si="103"/>
        <v>43137</v>
      </c>
      <c r="D6613" s="16">
        <v>43137</v>
      </c>
    </row>
    <row r="6614" spans="1:4">
      <c r="A6614" s="22">
        <f t="shared" si="103"/>
        <v>43138</v>
      </c>
      <c r="D6614" s="16">
        <v>43138</v>
      </c>
    </row>
    <row r="6615" spans="1:4">
      <c r="A6615" s="22">
        <f t="shared" si="103"/>
        <v>43139</v>
      </c>
      <c r="D6615" s="16">
        <v>43139</v>
      </c>
    </row>
    <row r="6616" spans="1:4">
      <c r="A6616" s="22">
        <f t="shared" si="103"/>
        <v>43140</v>
      </c>
      <c r="D6616" s="16">
        <v>43140</v>
      </c>
    </row>
    <row r="6617" spans="1:4">
      <c r="A6617" s="22">
        <f t="shared" si="103"/>
        <v>43141</v>
      </c>
      <c r="D6617" s="16">
        <v>43141</v>
      </c>
    </row>
    <row r="6618" spans="1:4">
      <c r="A6618" s="22">
        <f t="shared" si="103"/>
        <v>43142</v>
      </c>
      <c r="D6618" s="16">
        <v>43142</v>
      </c>
    </row>
    <row r="6619" spans="1:4">
      <c r="A6619" s="22">
        <f t="shared" si="103"/>
        <v>43143</v>
      </c>
      <c r="D6619" s="16">
        <v>43143</v>
      </c>
    </row>
    <row r="6620" spans="1:4">
      <c r="A6620" s="22">
        <f t="shared" si="103"/>
        <v>43144</v>
      </c>
      <c r="D6620" s="16">
        <v>43144</v>
      </c>
    </row>
    <row r="6621" spans="1:4">
      <c r="A6621" s="22">
        <f t="shared" si="103"/>
        <v>43145</v>
      </c>
      <c r="D6621" s="16">
        <v>43145</v>
      </c>
    </row>
    <row r="6622" spans="1:4">
      <c r="A6622" s="22">
        <f t="shared" si="103"/>
        <v>43146</v>
      </c>
      <c r="D6622" s="16">
        <v>43146</v>
      </c>
    </row>
    <row r="6623" spans="1:4">
      <c r="A6623" s="22">
        <f t="shared" si="103"/>
        <v>43147</v>
      </c>
      <c r="D6623" s="16">
        <v>43147</v>
      </c>
    </row>
    <row r="6624" spans="1:4">
      <c r="A6624" s="22">
        <f t="shared" si="103"/>
        <v>43148</v>
      </c>
      <c r="D6624" s="16">
        <v>43148</v>
      </c>
    </row>
    <row r="6625" spans="1:4">
      <c r="A6625" s="22">
        <f t="shared" si="103"/>
        <v>43149</v>
      </c>
      <c r="D6625" s="16">
        <v>43149</v>
      </c>
    </row>
    <row r="6626" spans="1:4">
      <c r="A6626" s="22">
        <f t="shared" si="103"/>
        <v>43150</v>
      </c>
      <c r="D6626" s="16">
        <v>43150</v>
      </c>
    </row>
    <row r="6627" spans="1:4">
      <c r="A6627" s="22">
        <f t="shared" si="103"/>
        <v>43151</v>
      </c>
      <c r="D6627" s="16">
        <v>43151</v>
      </c>
    </row>
    <row r="6628" spans="1:4">
      <c r="A6628" s="22">
        <f t="shared" si="103"/>
        <v>43152</v>
      </c>
      <c r="D6628" s="16">
        <v>43152</v>
      </c>
    </row>
    <row r="6629" spans="1:4">
      <c r="A6629" s="22">
        <f t="shared" si="103"/>
        <v>43153</v>
      </c>
      <c r="D6629" s="16">
        <v>43153</v>
      </c>
    </row>
    <row r="6630" spans="1:4">
      <c r="A6630" s="22">
        <f t="shared" si="103"/>
        <v>43154</v>
      </c>
      <c r="D6630" s="16">
        <v>43154</v>
      </c>
    </row>
    <row r="6631" spans="1:4">
      <c r="A6631" s="22">
        <f t="shared" si="103"/>
        <v>43155</v>
      </c>
      <c r="D6631" s="16">
        <v>43155</v>
      </c>
    </row>
    <row r="6632" spans="1:4">
      <c r="A6632" s="22">
        <f t="shared" si="103"/>
        <v>43156</v>
      </c>
      <c r="D6632" s="16">
        <v>43156</v>
      </c>
    </row>
    <row r="6633" spans="1:4">
      <c r="A6633" s="22">
        <f t="shared" si="103"/>
        <v>43157</v>
      </c>
      <c r="D6633" s="16">
        <v>43157</v>
      </c>
    </row>
    <row r="6634" spans="1:4">
      <c r="A6634" s="22">
        <f t="shared" si="103"/>
        <v>43158</v>
      </c>
      <c r="D6634" s="16">
        <v>43158</v>
      </c>
    </row>
    <row r="6635" spans="1:4">
      <c r="A6635" s="22">
        <f t="shared" si="103"/>
        <v>43159</v>
      </c>
      <c r="D6635" s="16">
        <v>43159</v>
      </c>
    </row>
    <row r="6636" spans="1:4">
      <c r="A6636" s="22">
        <f t="shared" si="103"/>
        <v>43160</v>
      </c>
      <c r="D6636" s="16">
        <v>43160</v>
      </c>
    </row>
    <row r="6637" spans="1:4">
      <c r="A6637" s="22">
        <f t="shared" si="103"/>
        <v>43161</v>
      </c>
      <c r="D6637" s="16">
        <v>43161</v>
      </c>
    </row>
    <row r="6638" spans="1:4">
      <c r="A6638" s="22">
        <f t="shared" si="103"/>
        <v>43162</v>
      </c>
      <c r="D6638" s="16">
        <v>43162</v>
      </c>
    </row>
    <row r="6639" spans="1:4">
      <c r="A6639" s="22">
        <f t="shared" si="103"/>
        <v>43163</v>
      </c>
      <c r="D6639" s="16">
        <v>43163</v>
      </c>
    </row>
    <row r="6640" spans="1:4">
      <c r="A6640" s="22">
        <f t="shared" si="103"/>
        <v>43164</v>
      </c>
      <c r="D6640" s="16">
        <v>43164</v>
      </c>
    </row>
    <row r="6641" spans="1:4">
      <c r="A6641" s="22">
        <f t="shared" si="103"/>
        <v>43165</v>
      </c>
      <c r="D6641" s="16">
        <v>43165</v>
      </c>
    </row>
    <row r="6642" spans="1:4">
      <c r="A6642" s="22">
        <f t="shared" si="103"/>
        <v>43166</v>
      </c>
      <c r="D6642" s="16">
        <v>43166</v>
      </c>
    </row>
    <row r="6643" spans="1:4">
      <c r="A6643" s="22">
        <f t="shared" si="103"/>
        <v>43167</v>
      </c>
      <c r="D6643" s="16">
        <v>43167</v>
      </c>
    </row>
    <row r="6644" spans="1:4">
      <c r="A6644" s="22">
        <f t="shared" si="103"/>
        <v>43168</v>
      </c>
      <c r="D6644" s="16">
        <v>43168</v>
      </c>
    </row>
    <row r="6645" spans="1:4">
      <c r="A6645" s="22">
        <f t="shared" si="103"/>
        <v>43169</v>
      </c>
      <c r="D6645" s="16">
        <v>43169</v>
      </c>
    </row>
    <row r="6646" spans="1:4">
      <c r="A6646" s="22">
        <f t="shared" si="103"/>
        <v>43170</v>
      </c>
      <c r="D6646" s="16">
        <v>43170</v>
      </c>
    </row>
    <row r="6647" spans="1:4">
      <c r="A6647" s="22">
        <f t="shared" si="103"/>
        <v>43171</v>
      </c>
      <c r="D6647" s="16">
        <v>43171</v>
      </c>
    </row>
    <row r="6648" spans="1:4">
      <c r="A6648" s="22">
        <f t="shared" si="103"/>
        <v>43172</v>
      </c>
      <c r="D6648" s="16">
        <v>43172</v>
      </c>
    </row>
    <row r="6649" spans="1:4">
      <c r="A6649" s="22">
        <f t="shared" si="103"/>
        <v>43173</v>
      </c>
      <c r="D6649" s="16">
        <v>43173</v>
      </c>
    </row>
    <row r="6650" spans="1:4">
      <c r="A6650" s="22">
        <f t="shared" si="103"/>
        <v>43174</v>
      </c>
      <c r="D6650" s="16">
        <v>43174</v>
      </c>
    </row>
    <row r="6651" spans="1:4">
      <c r="A6651" s="22">
        <f t="shared" si="103"/>
        <v>43175</v>
      </c>
      <c r="D6651" s="16">
        <v>43175</v>
      </c>
    </row>
    <row r="6652" spans="1:4">
      <c r="A6652" s="22">
        <f t="shared" si="103"/>
        <v>43176</v>
      </c>
      <c r="D6652" s="16">
        <v>43176</v>
      </c>
    </row>
    <row r="6653" spans="1:4">
      <c r="A6653" s="22">
        <f t="shared" si="103"/>
        <v>43177</v>
      </c>
      <c r="D6653" s="16">
        <v>43177</v>
      </c>
    </row>
    <row r="6654" spans="1:4">
      <c r="A6654" s="22">
        <f t="shared" si="103"/>
        <v>43178</v>
      </c>
      <c r="D6654" s="16">
        <v>43178</v>
      </c>
    </row>
    <row r="6655" spans="1:4">
      <c r="A6655" s="22">
        <f t="shared" si="103"/>
        <v>43179</v>
      </c>
      <c r="D6655" s="16">
        <v>43179</v>
      </c>
    </row>
    <row r="6656" spans="1:4">
      <c r="A6656" s="22">
        <f t="shared" si="103"/>
        <v>43180</v>
      </c>
      <c r="D6656" s="16">
        <v>43180</v>
      </c>
    </row>
    <row r="6657" spans="1:4">
      <c r="A6657" s="22">
        <f t="shared" si="103"/>
        <v>43181</v>
      </c>
      <c r="D6657" s="16">
        <v>43181</v>
      </c>
    </row>
    <row r="6658" spans="1:4">
      <c r="A6658" s="22">
        <f t="shared" ref="A6658:A6721" si="104">D6658</f>
        <v>43182</v>
      </c>
      <c r="D6658" s="16">
        <v>43182</v>
      </c>
    </row>
    <row r="6659" spans="1:4">
      <c r="A6659" s="22">
        <f t="shared" si="104"/>
        <v>43183</v>
      </c>
      <c r="D6659" s="16">
        <v>43183</v>
      </c>
    </row>
    <row r="6660" spans="1:4">
      <c r="A6660" s="22">
        <f t="shared" si="104"/>
        <v>43184</v>
      </c>
      <c r="D6660" s="16">
        <v>43184</v>
      </c>
    </row>
    <row r="6661" spans="1:4">
      <c r="A6661" s="22">
        <f t="shared" si="104"/>
        <v>43185</v>
      </c>
      <c r="D6661" s="16">
        <v>43185</v>
      </c>
    </row>
    <row r="6662" spans="1:4">
      <c r="A6662" s="22">
        <f t="shared" si="104"/>
        <v>43186</v>
      </c>
      <c r="D6662" s="16">
        <v>43186</v>
      </c>
    </row>
    <row r="6663" spans="1:4">
      <c r="A6663" s="22">
        <f t="shared" si="104"/>
        <v>43187</v>
      </c>
      <c r="D6663" s="16">
        <v>43187</v>
      </c>
    </row>
    <row r="6664" spans="1:4">
      <c r="A6664" s="22">
        <f t="shared" si="104"/>
        <v>43188</v>
      </c>
      <c r="D6664" s="16">
        <v>43188</v>
      </c>
    </row>
    <row r="6665" spans="1:4">
      <c r="A6665" s="22">
        <f t="shared" si="104"/>
        <v>43189</v>
      </c>
      <c r="D6665" s="16">
        <v>43189</v>
      </c>
    </row>
    <row r="6666" spans="1:4">
      <c r="A6666" s="22">
        <f t="shared" si="104"/>
        <v>43190</v>
      </c>
      <c r="D6666" s="16">
        <v>43190</v>
      </c>
    </row>
    <row r="6667" spans="1:4">
      <c r="A6667" s="22">
        <f t="shared" si="104"/>
        <v>43191</v>
      </c>
      <c r="D6667" s="16">
        <v>43191</v>
      </c>
    </row>
    <row r="6668" spans="1:4">
      <c r="A6668" s="22">
        <f t="shared" si="104"/>
        <v>43192</v>
      </c>
      <c r="D6668" s="16">
        <v>43192</v>
      </c>
    </row>
    <row r="6669" spans="1:4">
      <c r="A6669" s="22">
        <f t="shared" si="104"/>
        <v>43193</v>
      </c>
      <c r="D6669" s="16">
        <v>43193</v>
      </c>
    </row>
    <row r="6670" spans="1:4">
      <c r="A6670" s="22">
        <f t="shared" si="104"/>
        <v>43194</v>
      </c>
      <c r="D6670" s="16">
        <v>43194</v>
      </c>
    </row>
    <row r="6671" spans="1:4">
      <c r="A6671" s="22">
        <f t="shared" si="104"/>
        <v>43195</v>
      </c>
      <c r="D6671" s="16">
        <v>43195</v>
      </c>
    </row>
    <row r="6672" spans="1:4">
      <c r="A6672" s="22">
        <f t="shared" si="104"/>
        <v>43196</v>
      </c>
      <c r="D6672" s="16">
        <v>43196</v>
      </c>
    </row>
    <row r="6673" spans="1:4">
      <c r="A6673" s="22">
        <f t="shared" si="104"/>
        <v>43197</v>
      </c>
      <c r="D6673" s="16">
        <v>43197</v>
      </c>
    </row>
    <row r="6674" spans="1:4">
      <c r="A6674" s="22">
        <f t="shared" si="104"/>
        <v>43198</v>
      </c>
      <c r="D6674" s="16">
        <v>43198</v>
      </c>
    </row>
    <row r="6675" spans="1:4">
      <c r="A6675" s="22">
        <f t="shared" si="104"/>
        <v>43199</v>
      </c>
      <c r="D6675" s="16">
        <v>43199</v>
      </c>
    </row>
    <row r="6676" spans="1:4">
      <c r="A6676" s="22">
        <f t="shared" si="104"/>
        <v>43200</v>
      </c>
      <c r="D6676" s="16">
        <v>43200</v>
      </c>
    </row>
    <row r="6677" spans="1:4">
      <c r="A6677" s="22">
        <f t="shared" si="104"/>
        <v>43201</v>
      </c>
      <c r="D6677" s="16">
        <v>43201</v>
      </c>
    </row>
    <row r="6678" spans="1:4">
      <c r="A6678" s="22">
        <f t="shared" si="104"/>
        <v>43202</v>
      </c>
      <c r="D6678" s="16">
        <v>43202</v>
      </c>
    </row>
    <row r="6679" spans="1:4">
      <c r="A6679" s="22">
        <f t="shared" si="104"/>
        <v>43203</v>
      </c>
      <c r="D6679" s="16">
        <v>43203</v>
      </c>
    </row>
    <row r="6680" spans="1:4">
      <c r="A6680" s="22">
        <f t="shared" si="104"/>
        <v>43204</v>
      </c>
      <c r="D6680" s="16">
        <v>43204</v>
      </c>
    </row>
    <row r="6681" spans="1:4">
      <c r="A6681" s="22">
        <f t="shared" si="104"/>
        <v>43205</v>
      </c>
      <c r="D6681" s="16">
        <v>43205</v>
      </c>
    </row>
    <row r="6682" spans="1:4">
      <c r="A6682" s="22">
        <f t="shared" si="104"/>
        <v>43206</v>
      </c>
      <c r="D6682" s="16">
        <v>43206</v>
      </c>
    </row>
    <row r="6683" spans="1:4">
      <c r="A6683" s="22">
        <f t="shared" si="104"/>
        <v>43207</v>
      </c>
      <c r="D6683" s="16">
        <v>43207</v>
      </c>
    </row>
    <row r="6684" spans="1:4">
      <c r="A6684" s="22">
        <f t="shared" si="104"/>
        <v>43208</v>
      </c>
      <c r="D6684" s="16">
        <v>43208</v>
      </c>
    </row>
    <row r="6685" spans="1:4">
      <c r="A6685" s="22">
        <f t="shared" si="104"/>
        <v>43209</v>
      </c>
      <c r="D6685" s="16">
        <v>43209</v>
      </c>
    </row>
    <row r="6686" spans="1:4">
      <c r="A6686" s="22">
        <f t="shared" si="104"/>
        <v>43210</v>
      </c>
      <c r="D6686" s="16">
        <v>43210</v>
      </c>
    </row>
    <row r="6687" spans="1:4">
      <c r="A6687" s="22">
        <f t="shared" si="104"/>
        <v>43211</v>
      </c>
      <c r="D6687" s="16">
        <v>43211</v>
      </c>
    </row>
    <row r="6688" spans="1:4">
      <c r="A6688" s="22">
        <f t="shared" si="104"/>
        <v>43212</v>
      </c>
      <c r="D6688" s="16">
        <v>43212</v>
      </c>
    </row>
    <row r="6689" spans="1:4">
      <c r="A6689" s="22">
        <f t="shared" si="104"/>
        <v>43213</v>
      </c>
      <c r="D6689" s="16">
        <v>43213</v>
      </c>
    </row>
    <row r="6690" spans="1:4">
      <c r="A6690" s="22">
        <f t="shared" si="104"/>
        <v>43214</v>
      </c>
      <c r="D6690" s="16">
        <v>43214</v>
      </c>
    </row>
    <row r="6691" spans="1:4">
      <c r="A6691" s="22">
        <f t="shared" si="104"/>
        <v>43215</v>
      </c>
      <c r="D6691" s="16">
        <v>43215</v>
      </c>
    </row>
    <row r="6692" spans="1:4">
      <c r="A6692" s="22">
        <f t="shared" si="104"/>
        <v>43216</v>
      </c>
      <c r="D6692" s="16">
        <v>43216</v>
      </c>
    </row>
    <row r="6693" spans="1:4">
      <c r="A6693" s="22">
        <f t="shared" si="104"/>
        <v>43217</v>
      </c>
      <c r="D6693" s="16">
        <v>43217</v>
      </c>
    </row>
    <row r="6694" spans="1:4">
      <c r="A6694" s="22">
        <f t="shared" si="104"/>
        <v>43218</v>
      </c>
      <c r="D6694" s="16">
        <v>43218</v>
      </c>
    </row>
    <row r="6695" spans="1:4">
      <c r="A6695" s="22">
        <f t="shared" si="104"/>
        <v>43219</v>
      </c>
      <c r="D6695" s="16">
        <v>43219</v>
      </c>
    </row>
    <row r="6696" spans="1:4">
      <c r="A6696" s="22">
        <f t="shared" si="104"/>
        <v>43220</v>
      </c>
      <c r="D6696" s="16">
        <v>43220</v>
      </c>
    </row>
    <row r="6697" spans="1:4">
      <c r="A6697" s="22">
        <f t="shared" si="104"/>
        <v>43221</v>
      </c>
      <c r="D6697" s="16">
        <v>43221</v>
      </c>
    </row>
    <row r="6698" spans="1:4">
      <c r="A6698" s="22">
        <f t="shared" si="104"/>
        <v>43222</v>
      </c>
      <c r="D6698" s="16">
        <v>43222</v>
      </c>
    </row>
    <row r="6699" spans="1:4">
      <c r="A6699" s="22">
        <f t="shared" si="104"/>
        <v>43223</v>
      </c>
      <c r="D6699" s="16">
        <v>43223</v>
      </c>
    </row>
    <row r="6700" spans="1:4">
      <c r="A6700" s="22">
        <f t="shared" si="104"/>
        <v>43224</v>
      </c>
      <c r="D6700" s="16">
        <v>43224</v>
      </c>
    </row>
    <row r="6701" spans="1:4">
      <c r="A6701" s="22">
        <f t="shared" si="104"/>
        <v>43225</v>
      </c>
      <c r="D6701" s="16">
        <v>43225</v>
      </c>
    </row>
    <row r="6702" spans="1:4">
      <c r="A6702" s="22">
        <f t="shared" si="104"/>
        <v>43226</v>
      </c>
      <c r="D6702" s="16">
        <v>43226</v>
      </c>
    </row>
    <row r="6703" spans="1:4">
      <c r="A6703" s="22">
        <f t="shared" si="104"/>
        <v>43227</v>
      </c>
      <c r="D6703" s="16">
        <v>43227</v>
      </c>
    </row>
    <row r="6704" spans="1:4">
      <c r="A6704" s="22">
        <f t="shared" si="104"/>
        <v>43228</v>
      </c>
      <c r="D6704" s="16">
        <v>43228</v>
      </c>
    </row>
    <row r="6705" spans="1:4">
      <c r="A6705" s="22">
        <f t="shared" si="104"/>
        <v>43229</v>
      </c>
      <c r="D6705" s="16">
        <v>43229</v>
      </c>
    </row>
    <row r="6706" spans="1:4">
      <c r="A6706" s="22">
        <f t="shared" si="104"/>
        <v>43230</v>
      </c>
      <c r="D6706" s="16">
        <v>43230</v>
      </c>
    </row>
    <row r="6707" spans="1:4">
      <c r="A6707" s="22">
        <f t="shared" si="104"/>
        <v>43231</v>
      </c>
      <c r="D6707" s="16">
        <v>43231</v>
      </c>
    </row>
    <row r="6708" spans="1:4">
      <c r="A6708" s="22">
        <f t="shared" si="104"/>
        <v>43232</v>
      </c>
      <c r="D6708" s="16">
        <v>43232</v>
      </c>
    </row>
    <row r="6709" spans="1:4">
      <c r="A6709" s="22">
        <f t="shared" si="104"/>
        <v>43233</v>
      </c>
      <c r="D6709" s="16">
        <v>43233</v>
      </c>
    </row>
    <row r="6710" spans="1:4">
      <c r="A6710" s="22">
        <f t="shared" si="104"/>
        <v>43234</v>
      </c>
      <c r="D6710" s="16">
        <v>43234</v>
      </c>
    </row>
    <row r="6711" spans="1:4">
      <c r="A6711" s="22">
        <f t="shared" si="104"/>
        <v>43235</v>
      </c>
      <c r="D6711" s="16">
        <v>43235</v>
      </c>
    </row>
    <row r="6712" spans="1:4">
      <c r="A6712" s="22">
        <f t="shared" si="104"/>
        <v>43236</v>
      </c>
      <c r="D6712" s="16">
        <v>43236</v>
      </c>
    </row>
    <row r="6713" spans="1:4">
      <c r="A6713" s="22">
        <f t="shared" si="104"/>
        <v>43237</v>
      </c>
      <c r="D6713" s="16">
        <v>43237</v>
      </c>
    </row>
    <row r="6714" spans="1:4">
      <c r="A6714" s="22">
        <f t="shared" si="104"/>
        <v>43238</v>
      </c>
      <c r="D6714" s="16">
        <v>43238</v>
      </c>
    </row>
    <row r="6715" spans="1:4">
      <c r="A6715" s="22">
        <f t="shared" si="104"/>
        <v>43239</v>
      </c>
      <c r="D6715" s="16">
        <v>43239</v>
      </c>
    </row>
    <row r="6716" spans="1:4">
      <c r="A6716" s="22">
        <f t="shared" si="104"/>
        <v>43240</v>
      </c>
      <c r="D6716" s="16">
        <v>43240</v>
      </c>
    </row>
    <row r="6717" spans="1:4">
      <c r="A6717" s="22">
        <f t="shared" si="104"/>
        <v>43241</v>
      </c>
      <c r="D6717" s="16">
        <v>43241</v>
      </c>
    </row>
    <row r="6718" spans="1:4">
      <c r="A6718" s="22">
        <f t="shared" si="104"/>
        <v>43242</v>
      </c>
      <c r="D6718" s="16">
        <v>43242</v>
      </c>
    </row>
    <row r="6719" spans="1:4">
      <c r="A6719" s="22">
        <f t="shared" si="104"/>
        <v>43243</v>
      </c>
      <c r="D6719" s="16">
        <v>43243</v>
      </c>
    </row>
    <row r="6720" spans="1:4">
      <c r="A6720" s="22">
        <f t="shared" si="104"/>
        <v>43244</v>
      </c>
      <c r="D6720" s="16">
        <v>43244</v>
      </c>
    </row>
    <row r="6721" spans="1:4">
      <c r="A6721" s="22">
        <f t="shared" si="104"/>
        <v>43245</v>
      </c>
      <c r="D6721" s="16">
        <v>43245</v>
      </c>
    </row>
    <row r="6722" spans="1:4">
      <c r="A6722" s="22">
        <f t="shared" ref="A6722:A6785" si="105">D6722</f>
        <v>43246</v>
      </c>
      <c r="D6722" s="16">
        <v>43246</v>
      </c>
    </row>
    <row r="6723" spans="1:4">
      <c r="A6723" s="22">
        <f t="shared" si="105"/>
        <v>43247</v>
      </c>
      <c r="D6723" s="16">
        <v>43247</v>
      </c>
    </row>
    <row r="6724" spans="1:4">
      <c r="A6724" s="22">
        <f t="shared" si="105"/>
        <v>43248</v>
      </c>
      <c r="D6724" s="16">
        <v>43248</v>
      </c>
    </row>
    <row r="6725" spans="1:4">
      <c r="A6725" s="22">
        <f t="shared" si="105"/>
        <v>43249</v>
      </c>
      <c r="D6725" s="16">
        <v>43249</v>
      </c>
    </row>
    <row r="6726" spans="1:4">
      <c r="A6726" s="22">
        <f t="shared" si="105"/>
        <v>43250</v>
      </c>
      <c r="D6726" s="16">
        <v>43250</v>
      </c>
    </row>
    <row r="6727" spans="1:4">
      <c r="A6727" s="22">
        <f t="shared" si="105"/>
        <v>43251</v>
      </c>
      <c r="D6727" s="16">
        <v>43251</v>
      </c>
    </row>
    <row r="6728" spans="1:4">
      <c r="A6728" s="22">
        <f t="shared" si="105"/>
        <v>43252</v>
      </c>
      <c r="D6728" s="16">
        <v>43252</v>
      </c>
    </row>
    <row r="6729" spans="1:4">
      <c r="A6729" s="22">
        <f t="shared" si="105"/>
        <v>43253</v>
      </c>
      <c r="D6729" s="16">
        <v>43253</v>
      </c>
    </row>
    <row r="6730" spans="1:4">
      <c r="A6730" s="22">
        <f t="shared" si="105"/>
        <v>43254</v>
      </c>
      <c r="D6730" s="16">
        <v>43254</v>
      </c>
    </row>
    <row r="6731" spans="1:4">
      <c r="A6731" s="22">
        <f t="shared" si="105"/>
        <v>43255</v>
      </c>
      <c r="D6731" s="16">
        <v>43255</v>
      </c>
    </row>
    <row r="6732" spans="1:4">
      <c r="A6732" s="22">
        <f t="shared" si="105"/>
        <v>43256</v>
      </c>
      <c r="D6732" s="16">
        <v>43256</v>
      </c>
    </row>
    <row r="6733" spans="1:4">
      <c r="A6733" s="22">
        <f t="shared" si="105"/>
        <v>43257</v>
      </c>
      <c r="D6733" s="16">
        <v>43257</v>
      </c>
    </row>
    <row r="6734" spans="1:4">
      <c r="A6734" s="22">
        <f t="shared" si="105"/>
        <v>43258</v>
      </c>
      <c r="D6734" s="16">
        <v>43258</v>
      </c>
    </row>
    <row r="6735" spans="1:4">
      <c r="A6735" s="22">
        <f t="shared" si="105"/>
        <v>43259</v>
      </c>
      <c r="D6735" s="16">
        <v>43259</v>
      </c>
    </row>
    <row r="6736" spans="1:4">
      <c r="A6736" s="22">
        <f t="shared" si="105"/>
        <v>43260</v>
      </c>
      <c r="D6736" s="16">
        <v>43260</v>
      </c>
    </row>
    <row r="6737" spans="1:4">
      <c r="A6737" s="22">
        <f t="shared" si="105"/>
        <v>43261</v>
      </c>
      <c r="D6737" s="16">
        <v>43261</v>
      </c>
    </row>
    <row r="6738" spans="1:4">
      <c r="A6738" s="22">
        <f t="shared" si="105"/>
        <v>43262</v>
      </c>
      <c r="D6738" s="16">
        <v>43262</v>
      </c>
    </row>
    <row r="6739" spans="1:4">
      <c r="A6739" s="22">
        <f t="shared" si="105"/>
        <v>43263</v>
      </c>
      <c r="D6739" s="16">
        <v>43263</v>
      </c>
    </row>
    <row r="6740" spans="1:4">
      <c r="A6740" s="22">
        <f t="shared" si="105"/>
        <v>43264</v>
      </c>
      <c r="D6740" s="16">
        <v>43264</v>
      </c>
    </row>
    <row r="6741" spans="1:4">
      <c r="A6741" s="22">
        <f t="shared" si="105"/>
        <v>43265</v>
      </c>
      <c r="D6741" s="16">
        <v>43265</v>
      </c>
    </row>
    <row r="6742" spans="1:4">
      <c r="A6742" s="22">
        <f t="shared" si="105"/>
        <v>43266</v>
      </c>
      <c r="D6742" s="16">
        <v>43266</v>
      </c>
    </row>
    <row r="6743" spans="1:4">
      <c r="A6743" s="22">
        <f t="shared" si="105"/>
        <v>43267</v>
      </c>
      <c r="D6743" s="16">
        <v>43267</v>
      </c>
    </row>
    <row r="6744" spans="1:4">
      <c r="A6744" s="22">
        <f t="shared" si="105"/>
        <v>43268</v>
      </c>
      <c r="D6744" s="16">
        <v>43268</v>
      </c>
    </row>
    <row r="6745" spans="1:4">
      <c r="A6745" s="22">
        <f t="shared" si="105"/>
        <v>43269</v>
      </c>
      <c r="D6745" s="16">
        <v>43269</v>
      </c>
    </row>
    <row r="6746" spans="1:4">
      <c r="A6746" s="22">
        <f t="shared" si="105"/>
        <v>43270</v>
      </c>
      <c r="D6746" s="16">
        <v>43270</v>
      </c>
    </row>
    <row r="6747" spans="1:4">
      <c r="A6747" s="22">
        <f t="shared" si="105"/>
        <v>43271</v>
      </c>
      <c r="D6747" s="16">
        <v>43271</v>
      </c>
    </row>
    <row r="6748" spans="1:4">
      <c r="A6748" s="22">
        <f t="shared" si="105"/>
        <v>43272</v>
      </c>
      <c r="D6748" s="16">
        <v>43272</v>
      </c>
    </row>
    <row r="6749" spans="1:4">
      <c r="A6749" s="22">
        <f t="shared" si="105"/>
        <v>43273</v>
      </c>
      <c r="D6749" s="16">
        <v>43273</v>
      </c>
    </row>
    <row r="6750" spans="1:4">
      <c r="A6750" s="22">
        <f t="shared" si="105"/>
        <v>43274</v>
      </c>
      <c r="D6750" s="16">
        <v>43274</v>
      </c>
    </row>
    <row r="6751" spans="1:4">
      <c r="A6751" s="22">
        <f t="shared" si="105"/>
        <v>43275</v>
      </c>
      <c r="D6751" s="16">
        <v>43275</v>
      </c>
    </row>
    <row r="6752" spans="1:4">
      <c r="A6752" s="22">
        <f t="shared" si="105"/>
        <v>43276</v>
      </c>
      <c r="D6752" s="16">
        <v>43276</v>
      </c>
    </row>
    <row r="6753" spans="1:4">
      <c r="A6753" s="22">
        <f t="shared" si="105"/>
        <v>43277</v>
      </c>
      <c r="D6753" s="16">
        <v>43277</v>
      </c>
    </row>
    <row r="6754" spans="1:4">
      <c r="A6754" s="22">
        <f t="shared" si="105"/>
        <v>43278</v>
      </c>
      <c r="D6754" s="16">
        <v>43278</v>
      </c>
    </row>
    <row r="6755" spans="1:4">
      <c r="A6755" s="22">
        <f t="shared" si="105"/>
        <v>43279</v>
      </c>
      <c r="D6755" s="16">
        <v>43279</v>
      </c>
    </row>
    <row r="6756" spans="1:4">
      <c r="A6756" s="22">
        <f t="shared" si="105"/>
        <v>43280</v>
      </c>
      <c r="D6756" s="16">
        <v>43280</v>
      </c>
    </row>
    <row r="6757" spans="1:4">
      <c r="A6757" s="22">
        <f t="shared" si="105"/>
        <v>43281</v>
      </c>
      <c r="D6757" s="16">
        <v>43281</v>
      </c>
    </row>
    <row r="6758" spans="1:4">
      <c r="A6758" s="22">
        <f t="shared" si="105"/>
        <v>43282</v>
      </c>
      <c r="D6758" s="16">
        <v>43282</v>
      </c>
    </row>
    <row r="6759" spans="1:4">
      <c r="A6759" s="22">
        <f t="shared" si="105"/>
        <v>43283</v>
      </c>
      <c r="D6759" s="16">
        <v>43283</v>
      </c>
    </row>
    <row r="6760" spans="1:4">
      <c r="A6760" s="22">
        <f t="shared" si="105"/>
        <v>43284</v>
      </c>
      <c r="D6760" s="16">
        <v>43284</v>
      </c>
    </row>
    <row r="6761" spans="1:4">
      <c r="A6761" s="22">
        <f t="shared" si="105"/>
        <v>43285</v>
      </c>
      <c r="D6761" s="16">
        <v>43285</v>
      </c>
    </row>
    <row r="6762" spans="1:4">
      <c r="A6762" s="22">
        <f t="shared" si="105"/>
        <v>43286</v>
      </c>
      <c r="D6762" s="16">
        <v>43286</v>
      </c>
    </row>
    <row r="6763" spans="1:4">
      <c r="A6763" s="22">
        <f t="shared" si="105"/>
        <v>43287</v>
      </c>
      <c r="D6763" s="16">
        <v>43287</v>
      </c>
    </row>
    <row r="6764" spans="1:4">
      <c r="A6764" s="22">
        <f t="shared" si="105"/>
        <v>43288</v>
      </c>
      <c r="D6764" s="16">
        <v>43288</v>
      </c>
    </row>
    <row r="6765" spans="1:4">
      <c r="A6765" s="22">
        <f t="shared" si="105"/>
        <v>43289</v>
      </c>
      <c r="D6765" s="16">
        <v>43289</v>
      </c>
    </row>
    <row r="6766" spans="1:4">
      <c r="A6766" s="22">
        <f t="shared" si="105"/>
        <v>43290</v>
      </c>
      <c r="D6766" s="16">
        <v>43290</v>
      </c>
    </row>
    <row r="6767" spans="1:4">
      <c r="A6767" s="22">
        <f t="shared" si="105"/>
        <v>43291</v>
      </c>
      <c r="D6767" s="16">
        <v>43291</v>
      </c>
    </row>
    <row r="6768" spans="1:4">
      <c r="A6768" s="22">
        <f t="shared" si="105"/>
        <v>43292</v>
      </c>
      <c r="D6768" s="16">
        <v>43292</v>
      </c>
    </row>
    <row r="6769" spans="1:4">
      <c r="A6769" s="22">
        <f t="shared" si="105"/>
        <v>43293</v>
      </c>
      <c r="D6769" s="16">
        <v>43293</v>
      </c>
    </row>
    <row r="6770" spans="1:4">
      <c r="A6770" s="22">
        <f t="shared" si="105"/>
        <v>43294</v>
      </c>
      <c r="D6770" s="16">
        <v>43294</v>
      </c>
    </row>
    <row r="6771" spans="1:4">
      <c r="A6771" s="22">
        <f t="shared" si="105"/>
        <v>43295</v>
      </c>
      <c r="D6771" s="16">
        <v>43295</v>
      </c>
    </row>
    <row r="6772" spans="1:4">
      <c r="A6772" s="22">
        <f t="shared" si="105"/>
        <v>43296</v>
      </c>
      <c r="D6772" s="16">
        <v>43296</v>
      </c>
    </row>
    <row r="6773" spans="1:4">
      <c r="A6773" s="22">
        <f t="shared" si="105"/>
        <v>43297</v>
      </c>
      <c r="D6773" s="16">
        <v>43297</v>
      </c>
    </row>
    <row r="6774" spans="1:4">
      <c r="A6774" s="22">
        <f t="shared" si="105"/>
        <v>43298</v>
      </c>
      <c r="D6774" s="16">
        <v>43298</v>
      </c>
    </row>
    <row r="6775" spans="1:4">
      <c r="A6775" s="22">
        <f t="shared" si="105"/>
        <v>43299</v>
      </c>
      <c r="D6775" s="16">
        <v>43299</v>
      </c>
    </row>
    <row r="6776" spans="1:4">
      <c r="A6776" s="22">
        <f t="shared" si="105"/>
        <v>43300</v>
      </c>
      <c r="D6776" s="16">
        <v>43300</v>
      </c>
    </row>
    <row r="6777" spans="1:4">
      <c r="A6777" s="22">
        <f t="shared" si="105"/>
        <v>43301</v>
      </c>
      <c r="D6777" s="16">
        <v>43301</v>
      </c>
    </row>
    <row r="6778" spans="1:4">
      <c r="A6778" s="22">
        <f t="shared" si="105"/>
        <v>43302</v>
      </c>
      <c r="D6778" s="16">
        <v>43302</v>
      </c>
    </row>
    <row r="6779" spans="1:4">
      <c r="A6779" s="22">
        <f t="shared" si="105"/>
        <v>43303</v>
      </c>
      <c r="D6779" s="16">
        <v>43303</v>
      </c>
    </row>
    <row r="6780" spans="1:4">
      <c r="A6780" s="22">
        <f t="shared" si="105"/>
        <v>43304</v>
      </c>
      <c r="D6780" s="16">
        <v>43304</v>
      </c>
    </row>
    <row r="6781" spans="1:4">
      <c r="A6781" s="22">
        <f t="shared" si="105"/>
        <v>43305</v>
      </c>
      <c r="D6781" s="16">
        <v>43305</v>
      </c>
    </row>
    <row r="6782" spans="1:4">
      <c r="A6782" s="22">
        <f t="shared" si="105"/>
        <v>43306</v>
      </c>
      <c r="D6782" s="16">
        <v>43306</v>
      </c>
    </row>
    <row r="6783" spans="1:4">
      <c r="A6783" s="22">
        <f t="shared" si="105"/>
        <v>43307</v>
      </c>
      <c r="D6783" s="16">
        <v>43307</v>
      </c>
    </row>
    <row r="6784" spans="1:4">
      <c r="A6784" s="22">
        <f t="shared" si="105"/>
        <v>43308</v>
      </c>
      <c r="D6784" s="16">
        <v>43308</v>
      </c>
    </row>
    <row r="6785" spans="1:4">
      <c r="A6785" s="22">
        <f t="shared" si="105"/>
        <v>43309</v>
      </c>
      <c r="D6785" s="16">
        <v>43309</v>
      </c>
    </row>
    <row r="6786" spans="1:4">
      <c r="A6786" s="22">
        <f t="shared" ref="A6786:A6849" si="106">D6786</f>
        <v>43310</v>
      </c>
      <c r="D6786" s="16">
        <v>43310</v>
      </c>
    </row>
    <row r="6787" spans="1:4">
      <c r="A6787" s="22">
        <f t="shared" si="106"/>
        <v>43311</v>
      </c>
      <c r="D6787" s="16">
        <v>43311</v>
      </c>
    </row>
    <row r="6788" spans="1:4">
      <c r="A6788" s="22">
        <f t="shared" si="106"/>
        <v>43312</v>
      </c>
      <c r="D6788" s="16">
        <v>43312</v>
      </c>
    </row>
    <row r="6789" spans="1:4">
      <c r="A6789" s="22">
        <f t="shared" si="106"/>
        <v>43313</v>
      </c>
      <c r="D6789" s="16">
        <v>43313</v>
      </c>
    </row>
    <row r="6790" spans="1:4">
      <c r="A6790" s="22">
        <f t="shared" si="106"/>
        <v>43314</v>
      </c>
      <c r="D6790" s="16">
        <v>43314</v>
      </c>
    </row>
    <row r="6791" spans="1:4">
      <c r="A6791" s="22">
        <f t="shared" si="106"/>
        <v>43315</v>
      </c>
      <c r="D6791" s="16">
        <v>43315</v>
      </c>
    </row>
    <row r="6792" spans="1:4">
      <c r="A6792" s="22">
        <f t="shared" si="106"/>
        <v>43316</v>
      </c>
      <c r="D6792" s="16">
        <v>43316</v>
      </c>
    </row>
    <row r="6793" spans="1:4">
      <c r="A6793" s="22">
        <f t="shared" si="106"/>
        <v>43317</v>
      </c>
      <c r="D6793" s="16">
        <v>43317</v>
      </c>
    </row>
    <row r="6794" spans="1:4">
      <c r="A6794" s="22">
        <f t="shared" si="106"/>
        <v>43318</v>
      </c>
      <c r="D6794" s="16">
        <v>43318</v>
      </c>
    </row>
    <row r="6795" spans="1:4">
      <c r="A6795" s="22">
        <f t="shared" si="106"/>
        <v>43319</v>
      </c>
      <c r="D6795" s="16">
        <v>43319</v>
      </c>
    </row>
    <row r="6796" spans="1:4">
      <c r="A6796" s="22">
        <f t="shared" si="106"/>
        <v>43320</v>
      </c>
      <c r="D6796" s="16">
        <v>43320</v>
      </c>
    </row>
    <row r="6797" spans="1:4">
      <c r="A6797" s="22">
        <f t="shared" si="106"/>
        <v>43321</v>
      </c>
      <c r="D6797" s="16">
        <v>43321</v>
      </c>
    </row>
    <row r="6798" spans="1:4">
      <c r="A6798" s="22">
        <f t="shared" si="106"/>
        <v>43322</v>
      </c>
      <c r="D6798" s="16">
        <v>43322</v>
      </c>
    </row>
    <row r="6799" spans="1:4">
      <c r="A6799" s="22">
        <f t="shared" si="106"/>
        <v>43323</v>
      </c>
      <c r="D6799" s="16">
        <v>43323</v>
      </c>
    </row>
    <row r="6800" spans="1:4">
      <c r="A6800" s="22">
        <f t="shared" si="106"/>
        <v>43324</v>
      </c>
      <c r="D6800" s="16">
        <v>43324</v>
      </c>
    </row>
    <row r="6801" spans="1:4">
      <c r="A6801" s="22">
        <f t="shared" si="106"/>
        <v>43325</v>
      </c>
      <c r="D6801" s="16">
        <v>43325</v>
      </c>
    </row>
    <row r="6802" spans="1:4">
      <c r="A6802" s="22">
        <f t="shared" si="106"/>
        <v>43326</v>
      </c>
      <c r="D6802" s="16">
        <v>43326</v>
      </c>
    </row>
    <row r="6803" spans="1:4">
      <c r="A6803" s="22">
        <f t="shared" si="106"/>
        <v>43327</v>
      </c>
      <c r="D6803" s="16">
        <v>43327</v>
      </c>
    </row>
    <row r="6804" spans="1:4">
      <c r="A6804" s="22">
        <f t="shared" si="106"/>
        <v>43328</v>
      </c>
      <c r="D6804" s="16">
        <v>43328</v>
      </c>
    </row>
    <row r="6805" spans="1:4">
      <c r="A6805" s="22">
        <f t="shared" si="106"/>
        <v>43329</v>
      </c>
      <c r="D6805" s="16">
        <v>43329</v>
      </c>
    </row>
    <row r="6806" spans="1:4">
      <c r="A6806" s="22">
        <f t="shared" si="106"/>
        <v>43330</v>
      </c>
      <c r="D6806" s="16">
        <v>43330</v>
      </c>
    </row>
    <row r="6807" spans="1:4">
      <c r="A6807" s="22">
        <f t="shared" si="106"/>
        <v>43331</v>
      </c>
      <c r="D6807" s="16">
        <v>43331</v>
      </c>
    </row>
    <row r="6808" spans="1:4">
      <c r="A6808" s="22">
        <f t="shared" si="106"/>
        <v>43332</v>
      </c>
      <c r="D6808" s="16">
        <v>43332</v>
      </c>
    </row>
    <row r="6809" spans="1:4">
      <c r="A6809" s="22">
        <f t="shared" si="106"/>
        <v>43333</v>
      </c>
      <c r="D6809" s="16">
        <v>43333</v>
      </c>
    </row>
    <row r="6810" spans="1:4">
      <c r="A6810" s="22">
        <f t="shared" si="106"/>
        <v>43334</v>
      </c>
      <c r="D6810" s="16">
        <v>43334</v>
      </c>
    </row>
    <row r="6811" spans="1:4">
      <c r="A6811" s="22">
        <f t="shared" si="106"/>
        <v>43335</v>
      </c>
      <c r="D6811" s="16">
        <v>43335</v>
      </c>
    </row>
    <row r="6812" spans="1:4">
      <c r="A6812" s="22">
        <f t="shared" si="106"/>
        <v>43336</v>
      </c>
      <c r="D6812" s="16">
        <v>43336</v>
      </c>
    </row>
    <row r="6813" spans="1:4">
      <c r="A6813" s="22">
        <f t="shared" si="106"/>
        <v>43337</v>
      </c>
      <c r="D6813" s="16">
        <v>43337</v>
      </c>
    </row>
    <row r="6814" spans="1:4">
      <c r="A6814" s="22">
        <f t="shared" si="106"/>
        <v>43338</v>
      </c>
      <c r="D6814" s="16">
        <v>43338</v>
      </c>
    </row>
    <row r="6815" spans="1:4">
      <c r="A6815" s="22">
        <f t="shared" si="106"/>
        <v>43339</v>
      </c>
      <c r="D6815" s="16">
        <v>43339</v>
      </c>
    </row>
    <row r="6816" spans="1:4">
      <c r="A6816" s="22">
        <f t="shared" si="106"/>
        <v>43340</v>
      </c>
      <c r="D6816" s="16">
        <v>43340</v>
      </c>
    </row>
    <row r="6817" spans="1:4">
      <c r="A6817" s="22">
        <f t="shared" si="106"/>
        <v>43341</v>
      </c>
      <c r="D6817" s="16">
        <v>43341</v>
      </c>
    </row>
    <row r="6818" spans="1:4">
      <c r="A6818" s="22">
        <f t="shared" si="106"/>
        <v>43342</v>
      </c>
      <c r="D6818" s="16">
        <v>43342</v>
      </c>
    </row>
    <row r="6819" spans="1:4">
      <c r="A6819" s="22">
        <f t="shared" si="106"/>
        <v>43343</v>
      </c>
      <c r="D6819" s="16">
        <v>43343</v>
      </c>
    </row>
    <row r="6820" spans="1:4">
      <c r="A6820" s="22">
        <f t="shared" si="106"/>
        <v>43344</v>
      </c>
      <c r="D6820" s="16">
        <v>43344</v>
      </c>
    </row>
    <row r="6821" spans="1:4">
      <c r="A6821" s="22">
        <f t="shared" si="106"/>
        <v>43345</v>
      </c>
      <c r="D6821" s="16">
        <v>43345</v>
      </c>
    </row>
    <row r="6822" spans="1:4">
      <c r="A6822" s="22">
        <f t="shared" si="106"/>
        <v>43346</v>
      </c>
      <c r="D6822" s="16">
        <v>43346</v>
      </c>
    </row>
    <row r="6823" spans="1:4">
      <c r="A6823" s="22">
        <f t="shared" si="106"/>
        <v>43347</v>
      </c>
      <c r="D6823" s="16">
        <v>43347</v>
      </c>
    </row>
    <row r="6824" spans="1:4">
      <c r="A6824" s="22">
        <f t="shared" si="106"/>
        <v>43348</v>
      </c>
      <c r="D6824" s="16">
        <v>43348</v>
      </c>
    </row>
    <row r="6825" spans="1:4">
      <c r="A6825" s="22">
        <f t="shared" si="106"/>
        <v>43349</v>
      </c>
      <c r="D6825" s="16">
        <v>43349</v>
      </c>
    </row>
    <row r="6826" spans="1:4">
      <c r="A6826" s="22">
        <f t="shared" si="106"/>
        <v>43350</v>
      </c>
      <c r="D6826" s="16">
        <v>43350</v>
      </c>
    </row>
    <row r="6827" spans="1:4">
      <c r="A6827" s="22">
        <f t="shared" si="106"/>
        <v>43351</v>
      </c>
      <c r="D6827" s="16">
        <v>43351</v>
      </c>
    </row>
    <row r="6828" spans="1:4">
      <c r="A6828" s="22">
        <f t="shared" si="106"/>
        <v>43352</v>
      </c>
      <c r="D6828" s="16">
        <v>43352</v>
      </c>
    </row>
    <row r="6829" spans="1:4">
      <c r="A6829" s="22">
        <f t="shared" si="106"/>
        <v>43353</v>
      </c>
      <c r="D6829" s="16">
        <v>43353</v>
      </c>
    </row>
    <row r="6830" spans="1:4">
      <c r="A6830" s="22">
        <f t="shared" si="106"/>
        <v>43354</v>
      </c>
      <c r="D6830" s="16">
        <v>43354</v>
      </c>
    </row>
    <row r="6831" spans="1:4">
      <c r="A6831" s="22">
        <f t="shared" si="106"/>
        <v>43355</v>
      </c>
      <c r="D6831" s="16">
        <v>43355</v>
      </c>
    </row>
    <row r="6832" spans="1:4">
      <c r="A6832" s="22">
        <f t="shared" si="106"/>
        <v>43356</v>
      </c>
      <c r="D6832" s="16">
        <v>43356</v>
      </c>
    </row>
    <row r="6833" spans="1:4">
      <c r="A6833" s="22">
        <f t="shared" si="106"/>
        <v>43357</v>
      </c>
      <c r="D6833" s="16">
        <v>43357</v>
      </c>
    </row>
    <row r="6834" spans="1:4">
      <c r="A6834" s="22">
        <f t="shared" si="106"/>
        <v>43358</v>
      </c>
      <c r="D6834" s="16">
        <v>43358</v>
      </c>
    </row>
    <row r="6835" spans="1:4">
      <c r="A6835" s="22">
        <f t="shared" si="106"/>
        <v>43359</v>
      </c>
      <c r="D6835" s="16">
        <v>43359</v>
      </c>
    </row>
    <row r="6836" spans="1:4">
      <c r="A6836" s="22">
        <f t="shared" si="106"/>
        <v>43360</v>
      </c>
      <c r="D6836" s="16">
        <v>43360</v>
      </c>
    </row>
    <row r="6837" spans="1:4">
      <c r="A6837" s="22">
        <f t="shared" si="106"/>
        <v>43361</v>
      </c>
      <c r="D6837" s="16">
        <v>43361</v>
      </c>
    </row>
    <row r="6838" spans="1:4">
      <c r="A6838" s="22">
        <f t="shared" si="106"/>
        <v>43362</v>
      </c>
      <c r="D6838" s="16">
        <v>43362</v>
      </c>
    </row>
    <row r="6839" spans="1:4">
      <c r="A6839" s="22">
        <f t="shared" si="106"/>
        <v>43363</v>
      </c>
      <c r="D6839" s="16">
        <v>43363</v>
      </c>
    </row>
    <row r="6840" spans="1:4">
      <c r="A6840" s="22">
        <f t="shared" si="106"/>
        <v>43364</v>
      </c>
      <c r="D6840" s="16">
        <v>43364</v>
      </c>
    </row>
    <row r="6841" spans="1:4">
      <c r="A6841" s="22">
        <f t="shared" si="106"/>
        <v>43365</v>
      </c>
      <c r="D6841" s="16">
        <v>43365</v>
      </c>
    </row>
    <row r="6842" spans="1:4">
      <c r="A6842" s="22">
        <f t="shared" si="106"/>
        <v>43366</v>
      </c>
      <c r="D6842" s="16">
        <v>43366</v>
      </c>
    </row>
    <row r="6843" spans="1:4">
      <c r="A6843" s="22">
        <f t="shared" si="106"/>
        <v>43367</v>
      </c>
      <c r="D6843" s="16">
        <v>43367</v>
      </c>
    </row>
    <row r="6844" spans="1:4">
      <c r="A6844" s="22">
        <f t="shared" si="106"/>
        <v>43368</v>
      </c>
      <c r="D6844" s="16">
        <v>43368</v>
      </c>
    </row>
    <row r="6845" spans="1:4">
      <c r="A6845" s="22">
        <f t="shared" si="106"/>
        <v>43369</v>
      </c>
      <c r="D6845" s="16">
        <v>43369</v>
      </c>
    </row>
    <row r="6846" spans="1:4">
      <c r="A6846" s="22">
        <f t="shared" si="106"/>
        <v>43370</v>
      </c>
      <c r="D6846" s="16">
        <v>43370</v>
      </c>
    </row>
    <row r="6847" spans="1:4">
      <c r="A6847" s="22">
        <f t="shared" si="106"/>
        <v>43371</v>
      </c>
      <c r="D6847" s="16">
        <v>43371</v>
      </c>
    </row>
    <row r="6848" spans="1:4">
      <c r="A6848" s="22">
        <f t="shared" si="106"/>
        <v>43372</v>
      </c>
      <c r="D6848" s="16">
        <v>43372</v>
      </c>
    </row>
    <row r="6849" spans="1:4">
      <c r="A6849" s="22">
        <f t="shared" si="106"/>
        <v>43373</v>
      </c>
      <c r="D6849" s="16">
        <v>43373</v>
      </c>
    </row>
    <row r="6850" spans="1:4">
      <c r="A6850" s="22">
        <f t="shared" ref="A6850:A6913" si="107">D6850</f>
        <v>43374</v>
      </c>
      <c r="D6850" s="16">
        <v>43374</v>
      </c>
    </row>
    <row r="6851" spans="1:4">
      <c r="A6851" s="22">
        <f t="shared" si="107"/>
        <v>43375</v>
      </c>
      <c r="D6851" s="16">
        <v>43375</v>
      </c>
    </row>
    <row r="6852" spans="1:4">
      <c r="A6852" s="22">
        <f t="shared" si="107"/>
        <v>43376</v>
      </c>
      <c r="D6852" s="16">
        <v>43376</v>
      </c>
    </row>
    <row r="6853" spans="1:4">
      <c r="A6853" s="22">
        <f t="shared" si="107"/>
        <v>43377</v>
      </c>
      <c r="D6853" s="16">
        <v>43377</v>
      </c>
    </row>
    <row r="6854" spans="1:4">
      <c r="A6854" s="22">
        <f t="shared" si="107"/>
        <v>43378</v>
      </c>
      <c r="D6854" s="16">
        <v>43378</v>
      </c>
    </row>
    <row r="6855" spans="1:4">
      <c r="A6855" s="22">
        <f t="shared" si="107"/>
        <v>43379</v>
      </c>
      <c r="D6855" s="16">
        <v>43379</v>
      </c>
    </row>
    <row r="6856" spans="1:4">
      <c r="A6856" s="22">
        <f t="shared" si="107"/>
        <v>43380</v>
      </c>
      <c r="D6856" s="16">
        <v>43380</v>
      </c>
    </row>
    <row r="6857" spans="1:4">
      <c r="A6857" s="22">
        <f t="shared" si="107"/>
        <v>43381</v>
      </c>
      <c r="D6857" s="16">
        <v>43381</v>
      </c>
    </row>
    <row r="6858" spans="1:4">
      <c r="A6858" s="22">
        <f t="shared" si="107"/>
        <v>43382</v>
      </c>
      <c r="D6858" s="16">
        <v>43382</v>
      </c>
    </row>
    <row r="6859" spans="1:4">
      <c r="A6859" s="22">
        <f t="shared" si="107"/>
        <v>43383</v>
      </c>
      <c r="D6859" s="16">
        <v>43383</v>
      </c>
    </row>
    <row r="6860" spans="1:4">
      <c r="A6860" s="22">
        <f t="shared" si="107"/>
        <v>43384</v>
      </c>
      <c r="D6860" s="16">
        <v>43384</v>
      </c>
    </row>
    <row r="6861" spans="1:4">
      <c r="A6861" s="22">
        <f t="shared" si="107"/>
        <v>43385</v>
      </c>
      <c r="D6861" s="16">
        <v>43385</v>
      </c>
    </row>
    <row r="6862" spans="1:4">
      <c r="A6862" s="22">
        <f t="shared" si="107"/>
        <v>43386</v>
      </c>
      <c r="D6862" s="16">
        <v>43386</v>
      </c>
    </row>
    <row r="6863" spans="1:4">
      <c r="A6863" s="22">
        <f t="shared" si="107"/>
        <v>43387</v>
      </c>
      <c r="D6863" s="16">
        <v>43387</v>
      </c>
    </row>
    <row r="6864" spans="1:4">
      <c r="A6864" s="22">
        <f t="shared" si="107"/>
        <v>43388</v>
      </c>
      <c r="D6864" s="16">
        <v>43388</v>
      </c>
    </row>
    <row r="6865" spans="1:4">
      <c r="A6865" s="22">
        <f t="shared" si="107"/>
        <v>43389</v>
      </c>
      <c r="D6865" s="16">
        <v>43389</v>
      </c>
    </row>
    <row r="6866" spans="1:4">
      <c r="A6866" s="22">
        <f t="shared" si="107"/>
        <v>43390</v>
      </c>
      <c r="D6866" s="16">
        <v>43390</v>
      </c>
    </row>
    <row r="6867" spans="1:4">
      <c r="A6867" s="22">
        <f t="shared" si="107"/>
        <v>43391</v>
      </c>
      <c r="D6867" s="16">
        <v>43391</v>
      </c>
    </row>
    <row r="6868" spans="1:4">
      <c r="A6868" s="22">
        <f t="shared" si="107"/>
        <v>43392</v>
      </c>
      <c r="D6868" s="16">
        <v>43392</v>
      </c>
    </row>
    <row r="6869" spans="1:4">
      <c r="A6869" s="22">
        <f t="shared" si="107"/>
        <v>43393</v>
      </c>
      <c r="D6869" s="16">
        <v>43393</v>
      </c>
    </row>
    <row r="6870" spans="1:4">
      <c r="A6870" s="22">
        <f t="shared" si="107"/>
        <v>43394</v>
      </c>
      <c r="D6870" s="16">
        <v>43394</v>
      </c>
    </row>
    <row r="6871" spans="1:4">
      <c r="A6871" s="22">
        <f t="shared" si="107"/>
        <v>43395</v>
      </c>
      <c r="D6871" s="16">
        <v>43395</v>
      </c>
    </row>
    <row r="6872" spans="1:4">
      <c r="A6872" s="22">
        <f t="shared" si="107"/>
        <v>43396</v>
      </c>
      <c r="D6872" s="16">
        <v>43396</v>
      </c>
    </row>
    <row r="6873" spans="1:4">
      <c r="A6873" s="22">
        <f t="shared" si="107"/>
        <v>43397</v>
      </c>
      <c r="D6873" s="16">
        <v>43397</v>
      </c>
    </row>
    <row r="6874" spans="1:4">
      <c r="A6874" s="22">
        <f t="shared" si="107"/>
        <v>43398</v>
      </c>
      <c r="D6874" s="16">
        <v>43398</v>
      </c>
    </row>
    <row r="6875" spans="1:4">
      <c r="A6875" s="22">
        <f t="shared" si="107"/>
        <v>43399</v>
      </c>
      <c r="D6875" s="16">
        <v>43399</v>
      </c>
    </row>
    <row r="6876" spans="1:4">
      <c r="A6876" s="22">
        <f t="shared" si="107"/>
        <v>43400</v>
      </c>
      <c r="D6876" s="16">
        <v>43400</v>
      </c>
    </row>
    <row r="6877" spans="1:4">
      <c r="A6877" s="22">
        <f t="shared" si="107"/>
        <v>43401</v>
      </c>
      <c r="D6877" s="16">
        <v>43401</v>
      </c>
    </row>
    <row r="6878" spans="1:4">
      <c r="A6878" s="22">
        <f t="shared" si="107"/>
        <v>43402</v>
      </c>
      <c r="D6878" s="16">
        <v>43402</v>
      </c>
    </row>
    <row r="6879" spans="1:4">
      <c r="A6879" s="22">
        <f t="shared" si="107"/>
        <v>43403</v>
      </c>
      <c r="D6879" s="16">
        <v>43403</v>
      </c>
    </row>
    <row r="6880" spans="1:4">
      <c r="A6880" s="22">
        <f t="shared" si="107"/>
        <v>43404</v>
      </c>
      <c r="D6880" s="16">
        <v>43404</v>
      </c>
    </row>
    <row r="6881" spans="1:4">
      <c r="A6881" s="22">
        <f t="shared" si="107"/>
        <v>43405</v>
      </c>
      <c r="D6881" s="16">
        <v>43405</v>
      </c>
    </row>
    <row r="6882" spans="1:4">
      <c r="A6882" s="22">
        <f t="shared" si="107"/>
        <v>43406</v>
      </c>
      <c r="D6882" s="16">
        <v>43406</v>
      </c>
    </row>
    <row r="6883" spans="1:4">
      <c r="A6883" s="22">
        <f t="shared" si="107"/>
        <v>43407</v>
      </c>
      <c r="D6883" s="16">
        <v>43407</v>
      </c>
    </row>
    <row r="6884" spans="1:4">
      <c r="A6884" s="22">
        <f t="shared" si="107"/>
        <v>43408</v>
      </c>
      <c r="D6884" s="16">
        <v>43408</v>
      </c>
    </row>
    <row r="6885" spans="1:4">
      <c r="A6885" s="22">
        <f t="shared" si="107"/>
        <v>43409</v>
      </c>
      <c r="D6885" s="16">
        <v>43409</v>
      </c>
    </row>
    <row r="6886" spans="1:4">
      <c r="A6886" s="22">
        <f t="shared" si="107"/>
        <v>43410</v>
      </c>
      <c r="D6886" s="16">
        <v>43410</v>
      </c>
    </row>
    <row r="6887" spans="1:4">
      <c r="A6887" s="22">
        <f t="shared" si="107"/>
        <v>43411</v>
      </c>
      <c r="D6887" s="16">
        <v>43411</v>
      </c>
    </row>
    <row r="6888" spans="1:4">
      <c r="A6888" s="22">
        <f t="shared" si="107"/>
        <v>43412</v>
      </c>
      <c r="D6888" s="16">
        <v>43412</v>
      </c>
    </row>
    <row r="6889" spans="1:4">
      <c r="A6889" s="22">
        <f t="shared" si="107"/>
        <v>43413</v>
      </c>
      <c r="D6889" s="16">
        <v>43413</v>
      </c>
    </row>
    <row r="6890" spans="1:4">
      <c r="A6890" s="22">
        <f t="shared" si="107"/>
        <v>43414</v>
      </c>
      <c r="D6890" s="16">
        <v>43414</v>
      </c>
    </row>
    <row r="6891" spans="1:4">
      <c r="A6891" s="22">
        <f t="shared" si="107"/>
        <v>43415</v>
      </c>
      <c r="D6891" s="16">
        <v>43415</v>
      </c>
    </row>
    <row r="6892" spans="1:4">
      <c r="A6892" s="22">
        <f t="shared" si="107"/>
        <v>43416</v>
      </c>
      <c r="D6892" s="16">
        <v>43416</v>
      </c>
    </row>
    <row r="6893" spans="1:4">
      <c r="A6893" s="22">
        <f t="shared" si="107"/>
        <v>43417</v>
      </c>
      <c r="D6893" s="16">
        <v>43417</v>
      </c>
    </row>
    <row r="6894" spans="1:4">
      <c r="A6894" s="22">
        <f t="shared" si="107"/>
        <v>43418</v>
      </c>
      <c r="D6894" s="16">
        <v>43418</v>
      </c>
    </row>
    <row r="6895" spans="1:4">
      <c r="A6895" s="22">
        <f t="shared" si="107"/>
        <v>43419</v>
      </c>
      <c r="D6895" s="16">
        <v>43419</v>
      </c>
    </row>
    <row r="6896" spans="1:4">
      <c r="A6896" s="22">
        <f t="shared" si="107"/>
        <v>43420</v>
      </c>
      <c r="D6896" s="16">
        <v>43420</v>
      </c>
    </row>
    <row r="6897" spans="1:4">
      <c r="A6897" s="22">
        <f t="shared" si="107"/>
        <v>43421</v>
      </c>
      <c r="D6897" s="16">
        <v>43421</v>
      </c>
    </row>
    <row r="6898" spans="1:4">
      <c r="A6898" s="22">
        <f t="shared" si="107"/>
        <v>43422</v>
      </c>
      <c r="D6898" s="16">
        <v>43422</v>
      </c>
    </row>
    <row r="6899" spans="1:4">
      <c r="A6899" s="22">
        <f t="shared" si="107"/>
        <v>43423</v>
      </c>
      <c r="D6899" s="16">
        <v>43423</v>
      </c>
    </row>
    <row r="6900" spans="1:4">
      <c r="A6900" s="22">
        <f t="shared" si="107"/>
        <v>43424</v>
      </c>
      <c r="D6900" s="16">
        <v>43424</v>
      </c>
    </row>
    <row r="6901" spans="1:4">
      <c r="A6901" s="22">
        <f t="shared" si="107"/>
        <v>43425</v>
      </c>
      <c r="D6901" s="16">
        <v>43425</v>
      </c>
    </row>
    <row r="6902" spans="1:4">
      <c r="A6902" s="22">
        <f t="shared" si="107"/>
        <v>43426</v>
      </c>
      <c r="D6902" s="16">
        <v>43426</v>
      </c>
    </row>
    <row r="6903" spans="1:4">
      <c r="A6903" s="22">
        <f t="shared" si="107"/>
        <v>43427</v>
      </c>
      <c r="D6903" s="16">
        <v>43427</v>
      </c>
    </row>
    <row r="6904" spans="1:4">
      <c r="A6904" s="22">
        <f t="shared" si="107"/>
        <v>43428</v>
      </c>
      <c r="D6904" s="16">
        <v>43428</v>
      </c>
    </row>
    <row r="6905" spans="1:4">
      <c r="A6905" s="22">
        <f t="shared" si="107"/>
        <v>43429</v>
      </c>
      <c r="D6905" s="16">
        <v>43429</v>
      </c>
    </row>
    <row r="6906" spans="1:4">
      <c r="A6906" s="22">
        <f t="shared" si="107"/>
        <v>43430</v>
      </c>
      <c r="D6906" s="16">
        <v>43430</v>
      </c>
    </row>
    <row r="6907" spans="1:4">
      <c r="A6907" s="22">
        <f t="shared" si="107"/>
        <v>43431</v>
      </c>
      <c r="D6907" s="16">
        <v>43431</v>
      </c>
    </row>
    <row r="6908" spans="1:4">
      <c r="A6908" s="22">
        <f t="shared" si="107"/>
        <v>43432</v>
      </c>
      <c r="D6908" s="16">
        <v>43432</v>
      </c>
    </row>
    <row r="6909" spans="1:4">
      <c r="A6909" s="22">
        <f t="shared" si="107"/>
        <v>43433</v>
      </c>
      <c r="D6909" s="16">
        <v>43433</v>
      </c>
    </row>
    <row r="6910" spans="1:4">
      <c r="A6910" s="22">
        <f t="shared" si="107"/>
        <v>43434</v>
      </c>
      <c r="D6910" s="16">
        <v>43434</v>
      </c>
    </row>
    <row r="6911" spans="1:4">
      <c r="A6911" s="22">
        <f t="shared" si="107"/>
        <v>43435</v>
      </c>
      <c r="D6911" s="16">
        <v>43435</v>
      </c>
    </row>
    <row r="6912" spans="1:4">
      <c r="A6912" s="22">
        <f t="shared" si="107"/>
        <v>43436</v>
      </c>
      <c r="D6912" s="16">
        <v>43436</v>
      </c>
    </row>
    <row r="6913" spans="1:4">
      <c r="A6913" s="22">
        <f t="shared" si="107"/>
        <v>43437</v>
      </c>
      <c r="D6913" s="16">
        <v>43437</v>
      </c>
    </row>
    <row r="6914" spans="1:4">
      <c r="A6914" s="22">
        <f t="shared" ref="A6914:A6977" si="108">D6914</f>
        <v>43438</v>
      </c>
      <c r="D6914" s="16">
        <v>43438</v>
      </c>
    </row>
    <row r="6915" spans="1:4">
      <c r="A6915" s="22">
        <f t="shared" si="108"/>
        <v>43439</v>
      </c>
      <c r="D6915" s="16">
        <v>43439</v>
      </c>
    </row>
    <row r="6916" spans="1:4">
      <c r="A6916" s="22">
        <f t="shared" si="108"/>
        <v>43440</v>
      </c>
      <c r="D6916" s="16">
        <v>43440</v>
      </c>
    </row>
    <row r="6917" spans="1:4">
      <c r="A6917" s="22">
        <f t="shared" si="108"/>
        <v>43441</v>
      </c>
      <c r="D6917" s="16">
        <v>43441</v>
      </c>
    </row>
    <row r="6918" spans="1:4">
      <c r="A6918" s="22">
        <f t="shared" si="108"/>
        <v>43442</v>
      </c>
      <c r="D6918" s="16">
        <v>43442</v>
      </c>
    </row>
    <row r="6919" spans="1:4">
      <c r="A6919" s="22">
        <f t="shared" si="108"/>
        <v>43443</v>
      </c>
      <c r="D6919" s="16">
        <v>43443</v>
      </c>
    </row>
    <row r="6920" spans="1:4">
      <c r="A6920" s="22">
        <f t="shared" si="108"/>
        <v>43444</v>
      </c>
      <c r="D6920" s="16">
        <v>43444</v>
      </c>
    </row>
    <row r="6921" spans="1:4">
      <c r="A6921" s="22">
        <f t="shared" si="108"/>
        <v>43445</v>
      </c>
      <c r="D6921" s="16">
        <v>43445</v>
      </c>
    </row>
    <row r="6922" spans="1:4">
      <c r="A6922" s="22">
        <f t="shared" si="108"/>
        <v>43446</v>
      </c>
      <c r="D6922" s="16">
        <v>43446</v>
      </c>
    </row>
    <row r="6923" spans="1:4">
      <c r="A6923" s="22">
        <f t="shared" si="108"/>
        <v>43447</v>
      </c>
      <c r="D6923" s="16">
        <v>43447</v>
      </c>
    </row>
    <row r="6924" spans="1:4">
      <c r="A6924" s="22">
        <f t="shared" si="108"/>
        <v>43448</v>
      </c>
      <c r="D6924" s="16">
        <v>43448</v>
      </c>
    </row>
    <row r="6925" spans="1:4">
      <c r="A6925" s="22">
        <f t="shared" si="108"/>
        <v>43449</v>
      </c>
      <c r="D6925" s="16">
        <v>43449</v>
      </c>
    </row>
    <row r="6926" spans="1:4">
      <c r="A6926" s="22">
        <f t="shared" si="108"/>
        <v>43450</v>
      </c>
      <c r="D6926" s="16">
        <v>43450</v>
      </c>
    </row>
    <row r="6927" spans="1:4">
      <c r="A6927" s="22">
        <f t="shared" si="108"/>
        <v>43451</v>
      </c>
      <c r="D6927" s="16">
        <v>43451</v>
      </c>
    </row>
    <row r="6928" spans="1:4">
      <c r="A6928" s="22">
        <f t="shared" si="108"/>
        <v>43452</v>
      </c>
      <c r="D6928" s="16">
        <v>43452</v>
      </c>
    </row>
    <row r="6929" spans="1:4">
      <c r="A6929" s="22">
        <f t="shared" si="108"/>
        <v>43453</v>
      </c>
      <c r="D6929" s="16">
        <v>43453</v>
      </c>
    </row>
    <row r="6930" spans="1:4">
      <c r="A6930" s="22">
        <f t="shared" si="108"/>
        <v>43454</v>
      </c>
      <c r="D6930" s="16">
        <v>43454</v>
      </c>
    </row>
    <row r="6931" spans="1:4">
      <c r="A6931" s="22">
        <f t="shared" si="108"/>
        <v>43455</v>
      </c>
      <c r="D6931" s="16">
        <v>43455</v>
      </c>
    </row>
    <row r="6932" spans="1:4">
      <c r="A6932" s="22">
        <f t="shared" si="108"/>
        <v>43456</v>
      </c>
      <c r="D6932" s="16">
        <v>43456</v>
      </c>
    </row>
    <row r="6933" spans="1:4">
      <c r="A6933" s="22">
        <f t="shared" si="108"/>
        <v>43457</v>
      </c>
      <c r="D6933" s="16">
        <v>43457</v>
      </c>
    </row>
    <row r="6934" spans="1:4">
      <c r="A6934" s="22">
        <f t="shared" si="108"/>
        <v>43458</v>
      </c>
      <c r="D6934" s="16">
        <v>43458</v>
      </c>
    </row>
    <row r="6935" spans="1:4">
      <c r="A6935" s="22">
        <f t="shared" si="108"/>
        <v>43459</v>
      </c>
      <c r="D6935" s="16">
        <v>43459</v>
      </c>
    </row>
    <row r="6936" spans="1:4">
      <c r="A6936" s="22">
        <f t="shared" si="108"/>
        <v>43460</v>
      </c>
      <c r="D6936" s="16">
        <v>43460</v>
      </c>
    </row>
    <row r="6937" spans="1:4">
      <c r="A6937" s="22">
        <f t="shared" si="108"/>
        <v>43461</v>
      </c>
      <c r="D6937" s="16">
        <v>43461</v>
      </c>
    </row>
    <row r="6938" spans="1:4">
      <c r="A6938" s="22">
        <f t="shared" si="108"/>
        <v>43462</v>
      </c>
      <c r="D6938" s="16">
        <v>43462</v>
      </c>
    </row>
    <row r="6939" spans="1:4">
      <c r="A6939" s="22">
        <f t="shared" si="108"/>
        <v>43463</v>
      </c>
      <c r="D6939" s="16">
        <v>43463</v>
      </c>
    </row>
    <row r="6940" spans="1:4">
      <c r="A6940" s="22">
        <f t="shared" si="108"/>
        <v>43464</v>
      </c>
      <c r="D6940" s="16">
        <v>43464</v>
      </c>
    </row>
    <row r="6941" spans="1:4">
      <c r="A6941" s="22">
        <f t="shared" si="108"/>
        <v>43465</v>
      </c>
      <c r="D6941" s="16">
        <v>43465</v>
      </c>
    </row>
    <row r="6942" spans="1:4">
      <c r="A6942" s="22">
        <f t="shared" si="108"/>
        <v>43466</v>
      </c>
      <c r="D6942" s="16">
        <v>43466</v>
      </c>
    </row>
    <row r="6943" spans="1:4">
      <c r="A6943" s="22">
        <f t="shared" si="108"/>
        <v>43467</v>
      </c>
      <c r="D6943" s="16">
        <v>43467</v>
      </c>
    </row>
    <row r="6944" spans="1:4">
      <c r="A6944" s="22">
        <f t="shared" si="108"/>
        <v>43468</v>
      </c>
      <c r="D6944" s="16">
        <v>43468</v>
      </c>
    </row>
    <row r="6945" spans="1:4">
      <c r="A6945" s="22">
        <f t="shared" si="108"/>
        <v>43469</v>
      </c>
      <c r="D6945" s="16">
        <v>43469</v>
      </c>
    </row>
    <row r="6946" spans="1:4">
      <c r="A6946" s="22">
        <f t="shared" si="108"/>
        <v>43470</v>
      </c>
      <c r="D6946" s="16">
        <v>43470</v>
      </c>
    </row>
    <row r="6947" spans="1:4">
      <c r="A6947" s="22">
        <f t="shared" si="108"/>
        <v>43471</v>
      </c>
      <c r="D6947" s="16">
        <v>43471</v>
      </c>
    </row>
    <row r="6948" spans="1:4">
      <c r="A6948" s="22">
        <f t="shared" si="108"/>
        <v>43472</v>
      </c>
      <c r="D6948" s="16">
        <v>43472</v>
      </c>
    </row>
    <row r="6949" spans="1:4">
      <c r="A6949" s="22">
        <f t="shared" si="108"/>
        <v>43473</v>
      </c>
      <c r="D6949" s="16">
        <v>43473</v>
      </c>
    </row>
    <row r="6950" spans="1:4">
      <c r="A6950" s="22">
        <f t="shared" si="108"/>
        <v>43474</v>
      </c>
      <c r="D6950" s="16">
        <v>43474</v>
      </c>
    </row>
    <row r="6951" spans="1:4">
      <c r="A6951" s="22">
        <f t="shared" si="108"/>
        <v>43475</v>
      </c>
      <c r="D6951" s="16">
        <v>43475</v>
      </c>
    </row>
    <row r="6952" spans="1:4">
      <c r="A6952" s="22">
        <f t="shared" si="108"/>
        <v>43476</v>
      </c>
      <c r="D6952" s="16">
        <v>43476</v>
      </c>
    </row>
    <row r="6953" spans="1:4">
      <c r="A6953" s="22">
        <f t="shared" si="108"/>
        <v>43477</v>
      </c>
      <c r="D6953" s="16">
        <v>43477</v>
      </c>
    </row>
    <row r="6954" spans="1:4">
      <c r="A6954" s="22">
        <f t="shared" si="108"/>
        <v>43478</v>
      </c>
      <c r="D6954" s="16">
        <v>43478</v>
      </c>
    </row>
    <row r="6955" spans="1:4">
      <c r="A6955" s="22">
        <f t="shared" si="108"/>
        <v>43479</v>
      </c>
      <c r="D6955" s="16">
        <v>43479</v>
      </c>
    </row>
    <row r="6956" spans="1:4">
      <c r="A6956" s="22">
        <f t="shared" si="108"/>
        <v>43480</v>
      </c>
      <c r="D6956" s="16">
        <v>43480</v>
      </c>
    </row>
    <row r="6957" spans="1:4">
      <c r="A6957" s="22">
        <f t="shared" si="108"/>
        <v>43481</v>
      </c>
      <c r="D6957" s="16">
        <v>43481</v>
      </c>
    </row>
    <row r="6958" spans="1:4">
      <c r="A6958" s="22">
        <f t="shared" si="108"/>
        <v>43482</v>
      </c>
      <c r="D6958" s="16">
        <v>43482</v>
      </c>
    </row>
    <row r="6959" spans="1:4">
      <c r="A6959" s="22">
        <f t="shared" si="108"/>
        <v>43483</v>
      </c>
      <c r="D6959" s="16">
        <v>43483</v>
      </c>
    </row>
    <row r="6960" spans="1:4">
      <c r="A6960" s="22">
        <f t="shared" si="108"/>
        <v>43484</v>
      </c>
      <c r="D6960" s="16">
        <v>43484</v>
      </c>
    </row>
    <row r="6961" spans="1:4">
      <c r="A6961" s="22">
        <f t="shared" si="108"/>
        <v>43485</v>
      </c>
      <c r="D6961" s="16">
        <v>43485</v>
      </c>
    </row>
    <row r="6962" spans="1:4">
      <c r="A6962" s="22">
        <f t="shared" si="108"/>
        <v>43486</v>
      </c>
      <c r="D6962" s="16">
        <v>43486</v>
      </c>
    </row>
    <row r="6963" spans="1:4">
      <c r="A6963" s="22">
        <f t="shared" si="108"/>
        <v>43487</v>
      </c>
      <c r="D6963" s="16">
        <v>43487</v>
      </c>
    </row>
    <row r="6964" spans="1:4">
      <c r="A6964" s="22">
        <f t="shared" si="108"/>
        <v>43488</v>
      </c>
      <c r="D6964" s="16">
        <v>43488</v>
      </c>
    </row>
    <row r="6965" spans="1:4">
      <c r="A6965" s="22">
        <f t="shared" si="108"/>
        <v>43489</v>
      </c>
      <c r="D6965" s="16">
        <v>43489</v>
      </c>
    </row>
    <row r="6966" spans="1:4">
      <c r="A6966" s="22">
        <f t="shared" si="108"/>
        <v>43490</v>
      </c>
      <c r="D6966" s="16">
        <v>43490</v>
      </c>
    </row>
    <row r="6967" spans="1:4">
      <c r="A6967" s="22">
        <f t="shared" si="108"/>
        <v>43491</v>
      </c>
      <c r="D6967" s="16">
        <v>43491</v>
      </c>
    </row>
    <row r="6968" spans="1:4">
      <c r="A6968" s="22">
        <f t="shared" si="108"/>
        <v>43492</v>
      </c>
      <c r="D6968" s="16">
        <v>43492</v>
      </c>
    </row>
    <row r="6969" spans="1:4">
      <c r="A6969" s="22">
        <f t="shared" si="108"/>
        <v>43493</v>
      </c>
      <c r="D6969" s="16">
        <v>43493</v>
      </c>
    </row>
    <row r="6970" spans="1:4">
      <c r="A6970" s="22">
        <f t="shared" si="108"/>
        <v>43494</v>
      </c>
      <c r="D6970" s="16">
        <v>43494</v>
      </c>
    </row>
    <row r="6971" spans="1:4">
      <c r="A6971" s="22">
        <f t="shared" si="108"/>
        <v>43495</v>
      </c>
      <c r="D6971" s="16">
        <v>43495</v>
      </c>
    </row>
    <row r="6972" spans="1:4">
      <c r="A6972" s="22">
        <f t="shared" si="108"/>
        <v>43496</v>
      </c>
      <c r="D6972" s="16">
        <v>43496</v>
      </c>
    </row>
    <row r="6973" spans="1:4">
      <c r="A6973" s="22">
        <f t="shared" si="108"/>
        <v>43497</v>
      </c>
      <c r="D6973" s="16">
        <v>43497</v>
      </c>
    </row>
    <row r="6974" spans="1:4">
      <c r="A6974" s="22">
        <f t="shared" si="108"/>
        <v>43498</v>
      </c>
      <c r="D6974" s="16">
        <v>43498</v>
      </c>
    </row>
    <row r="6975" spans="1:4">
      <c r="A6975" s="22">
        <f t="shared" si="108"/>
        <v>43499</v>
      </c>
      <c r="D6975" s="16">
        <v>43499</v>
      </c>
    </row>
    <row r="6976" spans="1:4">
      <c r="A6976" s="22">
        <f t="shared" si="108"/>
        <v>43500</v>
      </c>
      <c r="D6976" s="16">
        <v>43500</v>
      </c>
    </row>
    <row r="6977" spans="1:4">
      <c r="A6977" s="22">
        <f t="shared" si="108"/>
        <v>43501</v>
      </c>
      <c r="D6977" s="16">
        <v>43501</v>
      </c>
    </row>
    <row r="6978" spans="1:4">
      <c r="A6978" s="22">
        <f t="shared" ref="A6978:A7041" si="109">D6978</f>
        <v>43502</v>
      </c>
      <c r="D6978" s="16">
        <v>43502</v>
      </c>
    </row>
    <row r="6979" spans="1:4">
      <c r="A6979" s="22">
        <f t="shared" si="109"/>
        <v>43503</v>
      </c>
      <c r="D6979" s="16">
        <v>43503</v>
      </c>
    </row>
    <row r="6980" spans="1:4">
      <c r="A6980" s="22">
        <f t="shared" si="109"/>
        <v>43504</v>
      </c>
      <c r="D6980" s="16">
        <v>43504</v>
      </c>
    </row>
    <row r="6981" spans="1:4">
      <c r="A6981" s="22">
        <f t="shared" si="109"/>
        <v>43505</v>
      </c>
      <c r="D6981" s="16">
        <v>43505</v>
      </c>
    </row>
    <row r="6982" spans="1:4">
      <c r="A6982" s="22">
        <f t="shared" si="109"/>
        <v>43506</v>
      </c>
      <c r="D6982" s="16">
        <v>43506</v>
      </c>
    </row>
    <row r="6983" spans="1:4">
      <c r="A6983" s="22">
        <f t="shared" si="109"/>
        <v>43507</v>
      </c>
      <c r="D6983" s="16">
        <v>43507</v>
      </c>
    </row>
    <row r="6984" spans="1:4">
      <c r="A6984" s="22">
        <f t="shared" si="109"/>
        <v>43508</v>
      </c>
      <c r="D6984" s="16">
        <v>43508</v>
      </c>
    </row>
    <row r="6985" spans="1:4">
      <c r="A6985" s="22">
        <f t="shared" si="109"/>
        <v>43509</v>
      </c>
      <c r="D6985" s="16">
        <v>43509</v>
      </c>
    </row>
    <row r="6986" spans="1:4">
      <c r="A6986" s="22">
        <f t="shared" si="109"/>
        <v>43510</v>
      </c>
      <c r="D6986" s="16">
        <v>43510</v>
      </c>
    </row>
    <row r="6987" spans="1:4">
      <c r="A6987" s="22">
        <f t="shared" si="109"/>
        <v>43511</v>
      </c>
      <c r="D6987" s="16">
        <v>43511</v>
      </c>
    </row>
    <row r="6988" spans="1:4">
      <c r="A6988" s="22">
        <f t="shared" si="109"/>
        <v>43512</v>
      </c>
      <c r="D6988" s="16">
        <v>43512</v>
      </c>
    </row>
    <row r="6989" spans="1:4">
      <c r="A6989" s="22">
        <f t="shared" si="109"/>
        <v>43513</v>
      </c>
      <c r="D6989" s="16">
        <v>43513</v>
      </c>
    </row>
    <row r="6990" spans="1:4">
      <c r="A6990" s="22">
        <f t="shared" si="109"/>
        <v>43514</v>
      </c>
      <c r="D6990" s="16">
        <v>43514</v>
      </c>
    </row>
    <row r="6991" spans="1:4">
      <c r="A6991" s="22">
        <f t="shared" si="109"/>
        <v>43515</v>
      </c>
      <c r="D6991" s="16">
        <v>43515</v>
      </c>
    </row>
    <row r="6992" spans="1:4">
      <c r="A6992" s="22">
        <f t="shared" si="109"/>
        <v>43516</v>
      </c>
      <c r="D6992" s="16">
        <v>43516</v>
      </c>
    </row>
    <row r="6993" spans="1:4">
      <c r="A6993" s="22">
        <f t="shared" si="109"/>
        <v>43517</v>
      </c>
      <c r="D6993" s="16">
        <v>43517</v>
      </c>
    </row>
    <row r="6994" spans="1:4">
      <c r="A6994" s="22">
        <f t="shared" si="109"/>
        <v>43518</v>
      </c>
      <c r="D6994" s="16">
        <v>43518</v>
      </c>
    </row>
    <row r="6995" spans="1:4">
      <c r="A6995" s="22">
        <f t="shared" si="109"/>
        <v>43519</v>
      </c>
      <c r="D6995" s="16">
        <v>43519</v>
      </c>
    </row>
    <row r="6996" spans="1:4">
      <c r="A6996" s="22">
        <f t="shared" si="109"/>
        <v>43520</v>
      </c>
      <c r="D6996" s="16">
        <v>43520</v>
      </c>
    </row>
    <row r="6997" spans="1:4">
      <c r="A6997" s="22">
        <f t="shared" si="109"/>
        <v>43521</v>
      </c>
      <c r="D6997" s="16">
        <v>43521</v>
      </c>
    </row>
    <row r="6998" spans="1:4">
      <c r="A6998" s="22">
        <f t="shared" si="109"/>
        <v>43522</v>
      </c>
      <c r="D6998" s="16">
        <v>43522</v>
      </c>
    </row>
    <row r="6999" spans="1:4">
      <c r="A6999" s="22">
        <f t="shared" si="109"/>
        <v>43523</v>
      </c>
      <c r="D6999" s="16">
        <v>43523</v>
      </c>
    </row>
    <row r="7000" spans="1:4">
      <c r="A7000" s="22">
        <f t="shared" si="109"/>
        <v>43524</v>
      </c>
      <c r="D7000" s="16">
        <v>43524</v>
      </c>
    </row>
    <row r="7001" spans="1:4">
      <c r="A7001" s="22">
        <f t="shared" si="109"/>
        <v>43525</v>
      </c>
      <c r="D7001" s="16">
        <v>43525</v>
      </c>
    </row>
    <row r="7002" spans="1:4">
      <c r="A7002" s="22">
        <f t="shared" si="109"/>
        <v>43526</v>
      </c>
      <c r="D7002" s="16">
        <v>43526</v>
      </c>
    </row>
    <row r="7003" spans="1:4">
      <c r="A7003" s="22">
        <f t="shared" si="109"/>
        <v>43527</v>
      </c>
      <c r="D7003" s="16">
        <v>43527</v>
      </c>
    </row>
    <row r="7004" spans="1:4">
      <c r="A7004" s="22">
        <f t="shared" si="109"/>
        <v>43528</v>
      </c>
      <c r="D7004" s="16">
        <v>43528</v>
      </c>
    </row>
    <row r="7005" spans="1:4">
      <c r="A7005" s="22">
        <f t="shared" si="109"/>
        <v>43529</v>
      </c>
      <c r="D7005" s="16">
        <v>43529</v>
      </c>
    </row>
    <row r="7006" spans="1:4">
      <c r="A7006" s="22">
        <f t="shared" si="109"/>
        <v>43530</v>
      </c>
      <c r="D7006" s="16">
        <v>43530</v>
      </c>
    </row>
    <row r="7007" spans="1:4">
      <c r="A7007" s="22">
        <f t="shared" si="109"/>
        <v>43531</v>
      </c>
      <c r="D7007" s="16">
        <v>43531</v>
      </c>
    </row>
    <row r="7008" spans="1:4">
      <c r="A7008" s="22">
        <f t="shared" si="109"/>
        <v>43532</v>
      </c>
      <c r="D7008" s="16">
        <v>43532</v>
      </c>
    </row>
    <row r="7009" spans="1:4">
      <c r="A7009" s="22">
        <f t="shared" si="109"/>
        <v>43533</v>
      </c>
      <c r="D7009" s="16">
        <v>43533</v>
      </c>
    </row>
    <row r="7010" spans="1:4">
      <c r="A7010" s="22">
        <f t="shared" si="109"/>
        <v>43534</v>
      </c>
      <c r="D7010" s="16">
        <v>43534</v>
      </c>
    </row>
    <row r="7011" spans="1:4">
      <c r="A7011" s="22">
        <f t="shared" si="109"/>
        <v>43535</v>
      </c>
      <c r="D7011" s="16">
        <v>43535</v>
      </c>
    </row>
    <row r="7012" spans="1:4">
      <c r="A7012" s="22">
        <f t="shared" si="109"/>
        <v>43536</v>
      </c>
      <c r="D7012" s="16">
        <v>43536</v>
      </c>
    </row>
    <row r="7013" spans="1:4">
      <c r="A7013" s="22">
        <f t="shared" si="109"/>
        <v>43537</v>
      </c>
      <c r="D7013" s="16">
        <v>43537</v>
      </c>
    </row>
    <row r="7014" spans="1:4">
      <c r="A7014" s="22">
        <f t="shared" si="109"/>
        <v>43538</v>
      </c>
      <c r="D7014" s="16">
        <v>43538</v>
      </c>
    </row>
    <row r="7015" spans="1:4">
      <c r="A7015" s="22">
        <f t="shared" si="109"/>
        <v>43539</v>
      </c>
      <c r="D7015" s="16">
        <v>43539</v>
      </c>
    </row>
    <row r="7016" spans="1:4">
      <c r="A7016" s="22">
        <f t="shared" si="109"/>
        <v>43540</v>
      </c>
      <c r="D7016" s="16">
        <v>43540</v>
      </c>
    </row>
    <row r="7017" spans="1:4">
      <c r="A7017" s="22">
        <f t="shared" si="109"/>
        <v>43541</v>
      </c>
      <c r="D7017" s="16">
        <v>43541</v>
      </c>
    </row>
    <row r="7018" spans="1:4">
      <c r="A7018" s="22">
        <f t="shared" si="109"/>
        <v>43542</v>
      </c>
      <c r="D7018" s="16">
        <v>43542</v>
      </c>
    </row>
    <row r="7019" spans="1:4">
      <c r="A7019" s="22">
        <f t="shared" si="109"/>
        <v>43543</v>
      </c>
      <c r="D7019" s="16">
        <v>43543</v>
      </c>
    </row>
    <row r="7020" spans="1:4">
      <c r="A7020" s="22">
        <f t="shared" si="109"/>
        <v>43544</v>
      </c>
      <c r="D7020" s="16">
        <v>43544</v>
      </c>
    </row>
    <row r="7021" spans="1:4">
      <c r="A7021" s="22">
        <f t="shared" si="109"/>
        <v>43545</v>
      </c>
      <c r="D7021" s="16">
        <v>43545</v>
      </c>
    </row>
    <row r="7022" spans="1:4">
      <c r="A7022" s="22">
        <f t="shared" si="109"/>
        <v>43546</v>
      </c>
      <c r="D7022" s="16">
        <v>43546</v>
      </c>
    </row>
    <row r="7023" spans="1:4">
      <c r="A7023" s="22">
        <f t="shared" si="109"/>
        <v>43547</v>
      </c>
      <c r="D7023" s="16">
        <v>43547</v>
      </c>
    </row>
    <row r="7024" spans="1:4">
      <c r="A7024" s="22">
        <f t="shared" si="109"/>
        <v>43548</v>
      </c>
      <c r="D7024" s="16">
        <v>43548</v>
      </c>
    </row>
    <row r="7025" spans="1:4">
      <c r="A7025" s="22">
        <f t="shared" si="109"/>
        <v>43549</v>
      </c>
      <c r="D7025" s="16">
        <v>43549</v>
      </c>
    </row>
    <row r="7026" spans="1:4">
      <c r="A7026" s="22">
        <f t="shared" si="109"/>
        <v>43550</v>
      </c>
      <c r="D7026" s="16">
        <v>43550</v>
      </c>
    </row>
    <row r="7027" spans="1:4">
      <c r="A7027" s="22">
        <f t="shared" si="109"/>
        <v>43551</v>
      </c>
      <c r="D7027" s="16">
        <v>43551</v>
      </c>
    </row>
    <row r="7028" spans="1:4">
      <c r="A7028" s="22">
        <f t="shared" si="109"/>
        <v>43552</v>
      </c>
      <c r="D7028" s="16">
        <v>43552</v>
      </c>
    </row>
    <row r="7029" spans="1:4">
      <c r="A7029" s="22">
        <f t="shared" si="109"/>
        <v>43553</v>
      </c>
      <c r="D7029" s="16">
        <v>43553</v>
      </c>
    </row>
    <row r="7030" spans="1:4">
      <c r="A7030" s="22">
        <f t="shared" si="109"/>
        <v>43554</v>
      </c>
      <c r="D7030" s="16">
        <v>43554</v>
      </c>
    </row>
    <row r="7031" spans="1:4">
      <c r="A7031" s="22">
        <f t="shared" si="109"/>
        <v>43555</v>
      </c>
      <c r="D7031" s="16">
        <v>43555</v>
      </c>
    </row>
    <row r="7032" spans="1:4">
      <c r="A7032" s="22">
        <f t="shared" si="109"/>
        <v>43556</v>
      </c>
      <c r="D7032" s="16">
        <v>43556</v>
      </c>
    </row>
    <row r="7033" spans="1:4">
      <c r="A7033" s="22">
        <f t="shared" si="109"/>
        <v>43557</v>
      </c>
      <c r="D7033" s="16">
        <v>43557</v>
      </c>
    </row>
    <row r="7034" spans="1:4">
      <c r="A7034" s="22">
        <f t="shared" si="109"/>
        <v>43558</v>
      </c>
      <c r="D7034" s="16">
        <v>43558</v>
      </c>
    </row>
    <row r="7035" spans="1:4">
      <c r="A7035" s="22">
        <f t="shared" si="109"/>
        <v>43559</v>
      </c>
      <c r="D7035" s="16">
        <v>43559</v>
      </c>
    </row>
    <row r="7036" spans="1:4">
      <c r="A7036" s="22">
        <f t="shared" si="109"/>
        <v>43560</v>
      </c>
      <c r="D7036" s="16">
        <v>43560</v>
      </c>
    </row>
    <row r="7037" spans="1:4">
      <c r="A7037" s="22">
        <f t="shared" si="109"/>
        <v>43561</v>
      </c>
      <c r="D7037" s="16">
        <v>43561</v>
      </c>
    </row>
    <row r="7038" spans="1:4">
      <c r="A7038" s="22">
        <f t="shared" si="109"/>
        <v>43562</v>
      </c>
      <c r="D7038" s="16">
        <v>43562</v>
      </c>
    </row>
    <row r="7039" spans="1:4">
      <c r="A7039" s="22">
        <f t="shared" si="109"/>
        <v>43563</v>
      </c>
      <c r="D7039" s="16">
        <v>43563</v>
      </c>
    </row>
    <row r="7040" spans="1:4">
      <c r="A7040" s="22">
        <f t="shared" si="109"/>
        <v>43564</v>
      </c>
      <c r="D7040" s="16">
        <v>43564</v>
      </c>
    </row>
    <row r="7041" spans="1:4">
      <c r="A7041" s="22">
        <f t="shared" si="109"/>
        <v>43565</v>
      </c>
      <c r="D7041" s="16">
        <v>43565</v>
      </c>
    </row>
    <row r="7042" spans="1:4">
      <c r="A7042" s="22">
        <f t="shared" ref="A7042:A7105" si="110">D7042</f>
        <v>43566</v>
      </c>
      <c r="D7042" s="16">
        <v>43566</v>
      </c>
    </row>
    <row r="7043" spans="1:4">
      <c r="A7043" s="22">
        <f t="shared" si="110"/>
        <v>43567</v>
      </c>
      <c r="D7043" s="16">
        <v>43567</v>
      </c>
    </row>
    <row r="7044" spans="1:4">
      <c r="A7044" s="22">
        <f t="shared" si="110"/>
        <v>43568</v>
      </c>
      <c r="D7044" s="16">
        <v>43568</v>
      </c>
    </row>
    <row r="7045" spans="1:4">
      <c r="A7045" s="22">
        <f t="shared" si="110"/>
        <v>43569</v>
      </c>
      <c r="D7045" s="16">
        <v>43569</v>
      </c>
    </row>
    <row r="7046" spans="1:4">
      <c r="A7046" s="22">
        <f t="shared" si="110"/>
        <v>43570</v>
      </c>
      <c r="D7046" s="16">
        <v>43570</v>
      </c>
    </row>
    <row r="7047" spans="1:4">
      <c r="A7047" s="22">
        <f t="shared" si="110"/>
        <v>43571</v>
      </c>
      <c r="D7047" s="16">
        <v>43571</v>
      </c>
    </row>
    <row r="7048" spans="1:4">
      <c r="A7048" s="22">
        <f t="shared" si="110"/>
        <v>43572</v>
      </c>
      <c r="D7048" s="16">
        <v>43572</v>
      </c>
    </row>
    <row r="7049" spans="1:4">
      <c r="A7049" s="22">
        <f t="shared" si="110"/>
        <v>43573</v>
      </c>
      <c r="D7049" s="16">
        <v>43573</v>
      </c>
    </row>
    <row r="7050" spans="1:4">
      <c r="A7050" s="22">
        <f t="shared" si="110"/>
        <v>43574</v>
      </c>
      <c r="D7050" s="16">
        <v>43574</v>
      </c>
    </row>
    <row r="7051" spans="1:4">
      <c r="A7051" s="22">
        <f t="shared" si="110"/>
        <v>43575</v>
      </c>
      <c r="D7051" s="16">
        <v>43575</v>
      </c>
    </row>
    <row r="7052" spans="1:4">
      <c r="A7052" s="22">
        <f t="shared" si="110"/>
        <v>43576</v>
      </c>
      <c r="D7052" s="16">
        <v>43576</v>
      </c>
    </row>
    <row r="7053" spans="1:4">
      <c r="A7053" s="22">
        <f t="shared" si="110"/>
        <v>43577</v>
      </c>
      <c r="D7053" s="16">
        <v>43577</v>
      </c>
    </row>
    <row r="7054" spans="1:4">
      <c r="A7054" s="22">
        <f t="shared" si="110"/>
        <v>43578</v>
      </c>
      <c r="D7054" s="16">
        <v>43578</v>
      </c>
    </row>
    <row r="7055" spans="1:4">
      <c r="A7055" s="22">
        <f t="shared" si="110"/>
        <v>43579</v>
      </c>
      <c r="D7055" s="16">
        <v>43579</v>
      </c>
    </row>
    <row r="7056" spans="1:4">
      <c r="A7056" s="22">
        <f t="shared" si="110"/>
        <v>43580</v>
      </c>
      <c r="D7056" s="16">
        <v>43580</v>
      </c>
    </row>
    <row r="7057" spans="1:4">
      <c r="A7057" s="22">
        <f t="shared" si="110"/>
        <v>43581</v>
      </c>
      <c r="D7057" s="16">
        <v>43581</v>
      </c>
    </row>
    <row r="7058" spans="1:4">
      <c r="A7058" s="22">
        <f t="shared" si="110"/>
        <v>43582</v>
      </c>
      <c r="D7058" s="16">
        <v>43582</v>
      </c>
    </row>
    <row r="7059" spans="1:4">
      <c r="A7059" s="22">
        <f t="shared" si="110"/>
        <v>43583</v>
      </c>
      <c r="D7059" s="16">
        <v>43583</v>
      </c>
    </row>
    <row r="7060" spans="1:4">
      <c r="A7060" s="22">
        <f t="shared" si="110"/>
        <v>43584</v>
      </c>
      <c r="D7060" s="16">
        <v>43584</v>
      </c>
    </row>
    <row r="7061" spans="1:4">
      <c r="A7061" s="22">
        <f t="shared" si="110"/>
        <v>43585</v>
      </c>
      <c r="D7061" s="16">
        <v>43585</v>
      </c>
    </row>
    <row r="7062" spans="1:4">
      <c r="A7062" s="22">
        <f t="shared" si="110"/>
        <v>43586</v>
      </c>
      <c r="D7062" s="16">
        <v>43586</v>
      </c>
    </row>
    <row r="7063" spans="1:4">
      <c r="A7063" s="22">
        <f t="shared" si="110"/>
        <v>43587</v>
      </c>
      <c r="D7063" s="16">
        <v>43587</v>
      </c>
    </row>
    <row r="7064" spans="1:4">
      <c r="A7064" s="22">
        <f t="shared" si="110"/>
        <v>43588</v>
      </c>
      <c r="D7064" s="16">
        <v>43588</v>
      </c>
    </row>
    <row r="7065" spans="1:4">
      <c r="A7065" s="22">
        <f t="shared" si="110"/>
        <v>43589</v>
      </c>
      <c r="D7065" s="16">
        <v>43589</v>
      </c>
    </row>
    <row r="7066" spans="1:4">
      <c r="A7066" s="22">
        <f t="shared" si="110"/>
        <v>43590</v>
      </c>
      <c r="D7066" s="16">
        <v>43590</v>
      </c>
    </row>
    <row r="7067" spans="1:4">
      <c r="A7067" s="22">
        <f t="shared" si="110"/>
        <v>43591</v>
      </c>
      <c r="D7067" s="16">
        <v>43591</v>
      </c>
    </row>
    <row r="7068" spans="1:4">
      <c r="A7068" s="22">
        <f t="shared" si="110"/>
        <v>43592</v>
      </c>
      <c r="D7068" s="16">
        <v>43592</v>
      </c>
    </row>
    <row r="7069" spans="1:4">
      <c r="A7069" s="22">
        <f t="shared" si="110"/>
        <v>43593</v>
      </c>
      <c r="D7069" s="16">
        <v>43593</v>
      </c>
    </row>
    <row r="7070" spans="1:4">
      <c r="A7070" s="22">
        <f t="shared" si="110"/>
        <v>43594</v>
      </c>
      <c r="D7070" s="16">
        <v>43594</v>
      </c>
    </row>
    <row r="7071" spans="1:4">
      <c r="A7071" s="22">
        <f t="shared" si="110"/>
        <v>43595</v>
      </c>
      <c r="D7071" s="16">
        <v>43595</v>
      </c>
    </row>
    <row r="7072" spans="1:4">
      <c r="A7072" s="22">
        <f t="shared" si="110"/>
        <v>43596</v>
      </c>
      <c r="D7072" s="16">
        <v>43596</v>
      </c>
    </row>
    <row r="7073" spans="1:4">
      <c r="A7073" s="22">
        <f t="shared" si="110"/>
        <v>43597</v>
      </c>
      <c r="D7073" s="16">
        <v>43597</v>
      </c>
    </row>
    <row r="7074" spans="1:4">
      <c r="A7074" s="22">
        <f t="shared" si="110"/>
        <v>43598</v>
      </c>
      <c r="D7074" s="16">
        <v>43598</v>
      </c>
    </row>
    <row r="7075" spans="1:4">
      <c r="A7075" s="22">
        <f t="shared" si="110"/>
        <v>43599</v>
      </c>
      <c r="D7075" s="16">
        <v>43599</v>
      </c>
    </row>
    <row r="7076" spans="1:4">
      <c r="A7076" s="22">
        <f t="shared" si="110"/>
        <v>43600</v>
      </c>
      <c r="D7076" s="16">
        <v>43600</v>
      </c>
    </row>
    <row r="7077" spans="1:4">
      <c r="A7077" s="22">
        <f t="shared" si="110"/>
        <v>43601</v>
      </c>
      <c r="D7077" s="16">
        <v>43601</v>
      </c>
    </row>
    <row r="7078" spans="1:4">
      <c r="A7078" s="22">
        <f t="shared" si="110"/>
        <v>43602</v>
      </c>
      <c r="D7078" s="16">
        <v>43602</v>
      </c>
    </row>
    <row r="7079" spans="1:4">
      <c r="A7079" s="22">
        <f t="shared" si="110"/>
        <v>43603</v>
      </c>
      <c r="D7079" s="16">
        <v>43603</v>
      </c>
    </row>
    <row r="7080" spans="1:4">
      <c r="A7080" s="22">
        <f t="shared" si="110"/>
        <v>43604</v>
      </c>
      <c r="D7080" s="16">
        <v>43604</v>
      </c>
    </row>
    <row r="7081" spans="1:4">
      <c r="A7081" s="22">
        <f t="shared" si="110"/>
        <v>43605</v>
      </c>
      <c r="D7081" s="16">
        <v>43605</v>
      </c>
    </row>
    <row r="7082" spans="1:4">
      <c r="A7082" s="22">
        <f t="shared" si="110"/>
        <v>43606</v>
      </c>
      <c r="D7082" s="16">
        <v>43606</v>
      </c>
    </row>
    <row r="7083" spans="1:4">
      <c r="A7083" s="22">
        <f t="shared" si="110"/>
        <v>43607</v>
      </c>
      <c r="D7083" s="16">
        <v>43607</v>
      </c>
    </row>
    <row r="7084" spans="1:4">
      <c r="A7084" s="22">
        <f t="shared" si="110"/>
        <v>43608</v>
      </c>
      <c r="D7084" s="16">
        <v>43608</v>
      </c>
    </row>
    <row r="7085" spans="1:4">
      <c r="A7085" s="22">
        <f t="shared" si="110"/>
        <v>43609</v>
      </c>
      <c r="D7085" s="16">
        <v>43609</v>
      </c>
    </row>
    <row r="7086" spans="1:4">
      <c r="A7086" s="22">
        <f t="shared" si="110"/>
        <v>43610</v>
      </c>
      <c r="D7086" s="16">
        <v>43610</v>
      </c>
    </row>
    <row r="7087" spans="1:4">
      <c r="A7087" s="22">
        <f t="shared" si="110"/>
        <v>43611</v>
      </c>
      <c r="D7087" s="16">
        <v>43611</v>
      </c>
    </row>
    <row r="7088" spans="1:4">
      <c r="A7088" s="22">
        <f t="shared" si="110"/>
        <v>43612</v>
      </c>
      <c r="D7088" s="16">
        <v>43612</v>
      </c>
    </row>
    <row r="7089" spans="1:4">
      <c r="A7089" s="22">
        <f t="shared" si="110"/>
        <v>43613</v>
      </c>
      <c r="D7089" s="16">
        <v>43613</v>
      </c>
    </row>
    <row r="7090" spans="1:4">
      <c r="A7090" s="22">
        <f t="shared" si="110"/>
        <v>43614</v>
      </c>
      <c r="D7090" s="16">
        <v>43614</v>
      </c>
    </row>
    <row r="7091" spans="1:4">
      <c r="A7091" s="22">
        <f t="shared" si="110"/>
        <v>43615</v>
      </c>
      <c r="D7091" s="16">
        <v>43615</v>
      </c>
    </row>
    <row r="7092" spans="1:4">
      <c r="A7092" s="22">
        <f t="shared" si="110"/>
        <v>43616</v>
      </c>
      <c r="D7092" s="16">
        <v>43616</v>
      </c>
    </row>
    <row r="7093" spans="1:4">
      <c r="A7093" s="22">
        <f t="shared" si="110"/>
        <v>43617</v>
      </c>
      <c r="D7093" s="16">
        <v>43617</v>
      </c>
    </row>
    <row r="7094" spans="1:4">
      <c r="A7094" s="22">
        <f t="shared" si="110"/>
        <v>43618</v>
      </c>
      <c r="D7094" s="16">
        <v>43618</v>
      </c>
    </row>
    <row r="7095" spans="1:4">
      <c r="A7095" s="22">
        <f t="shared" si="110"/>
        <v>43619</v>
      </c>
      <c r="D7095" s="16">
        <v>43619</v>
      </c>
    </row>
    <row r="7096" spans="1:4">
      <c r="A7096" s="22">
        <f t="shared" si="110"/>
        <v>43620</v>
      </c>
      <c r="D7096" s="16">
        <v>43620</v>
      </c>
    </row>
    <row r="7097" spans="1:4">
      <c r="A7097" s="22">
        <f t="shared" si="110"/>
        <v>43621</v>
      </c>
      <c r="D7097" s="16">
        <v>43621</v>
      </c>
    </row>
    <row r="7098" spans="1:4">
      <c r="A7098" s="22">
        <f t="shared" si="110"/>
        <v>43622</v>
      </c>
      <c r="D7098" s="16">
        <v>43622</v>
      </c>
    </row>
    <row r="7099" spans="1:4">
      <c r="A7099" s="22">
        <f t="shared" si="110"/>
        <v>43623</v>
      </c>
      <c r="D7099" s="16">
        <v>43623</v>
      </c>
    </row>
    <row r="7100" spans="1:4">
      <c r="A7100" s="22">
        <f t="shared" si="110"/>
        <v>43624</v>
      </c>
      <c r="D7100" s="16">
        <v>43624</v>
      </c>
    </row>
    <row r="7101" spans="1:4">
      <c r="A7101" s="22">
        <f t="shared" si="110"/>
        <v>43625</v>
      </c>
      <c r="D7101" s="16">
        <v>43625</v>
      </c>
    </row>
    <row r="7102" spans="1:4">
      <c r="A7102" s="22">
        <f t="shared" si="110"/>
        <v>43626</v>
      </c>
      <c r="D7102" s="16">
        <v>43626</v>
      </c>
    </row>
    <row r="7103" spans="1:4">
      <c r="A7103" s="22">
        <f t="shared" si="110"/>
        <v>43627</v>
      </c>
      <c r="D7103" s="16">
        <v>43627</v>
      </c>
    </row>
    <row r="7104" spans="1:4">
      <c r="A7104" s="22">
        <f t="shared" si="110"/>
        <v>43628</v>
      </c>
      <c r="D7104" s="16">
        <v>43628</v>
      </c>
    </row>
    <row r="7105" spans="1:4">
      <c r="A7105" s="22">
        <f t="shared" si="110"/>
        <v>43629</v>
      </c>
      <c r="D7105" s="16">
        <v>43629</v>
      </c>
    </row>
    <row r="7106" spans="1:4">
      <c r="A7106" s="22">
        <f t="shared" ref="A7106:A7169" si="111">D7106</f>
        <v>43630</v>
      </c>
      <c r="D7106" s="16">
        <v>43630</v>
      </c>
    </row>
    <row r="7107" spans="1:4">
      <c r="A7107" s="22">
        <f t="shared" si="111"/>
        <v>43631</v>
      </c>
      <c r="D7107" s="16">
        <v>43631</v>
      </c>
    </row>
    <row r="7108" spans="1:4">
      <c r="A7108" s="22">
        <f t="shared" si="111"/>
        <v>43632</v>
      </c>
      <c r="D7108" s="16">
        <v>43632</v>
      </c>
    </row>
    <row r="7109" spans="1:4">
      <c r="A7109" s="22">
        <f t="shared" si="111"/>
        <v>43633</v>
      </c>
      <c r="D7109" s="16">
        <v>43633</v>
      </c>
    </row>
    <row r="7110" spans="1:4">
      <c r="A7110" s="22">
        <f t="shared" si="111"/>
        <v>43634</v>
      </c>
      <c r="D7110" s="16">
        <v>43634</v>
      </c>
    </row>
    <row r="7111" spans="1:4">
      <c r="A7111" s="22">
        <f t="shared" si="111"/>
        <v>43635</v>
      </c>
      <c r="D7111" s="16">
        <v>43635</v>
      </c>
    </row>
    <row r="7112" spans="1:4">
      <c r="A7112" s="22">
        <f t="shared" si="111"/>
        <v>43636</v>
      </c>
      <c r="D7112" s="16">
        <v>43636</v>
      </c>
    </row>
    <row r="7113" spans="1:4">
      <c r="A7113" s="22">
        <f t="shared" si="111"/>
        <v>43637</v>
      </c>
      <c r="D7113" s="16">
        <v>43637</v>
      </c>
    </row>
    <row r="7114" spans="1:4">
      <c r="A7114" s="22">
        <f t="shared" si="111"/>
        <v>43638</v>
      </c>
      <c r="D7114" s="16">
        <v>43638</v>
      </c>
    </row>
    <row r="7115" spans="1:4">
      <c r="A7115" s="22">
        <f t="shared" si="111"/>
        <v>43639</v>
      </c>
      <c r="D7115" s="16">
        <v>43639</v>
      </c>
    </row>
    <row r="7116" spans="1:4">
      <c r="A7116" s="22">
        <f t="shared" si="111"/>
        <v>43640</v>
      </c>
      <c r="D7116" s="16">
        <v>43640</v>
      </c>
    </row>
    <row r="7117" spans="1:4">
      <c r="A7117" s="22">
        <f t="shared" si="111"/>
        <v>43641</v>
      </c>
      <c r="D7117" s="16">
        <v>43641</v>
      </c>
    </row>
    <row r="7118" spans="1:4">
      <c r="A7118" s="22">
        <f t="shared" si="111"/>
        <v>43642</v>
      </c>
      <c r="D7118" s="16">
        <v>43642</v>
      </c>
    </row>
    <row r="7119" spans="1:4">
      <c r="A7119" s="22">
        <f t="shared" si="111"/>
        <v>43643</v>
      </c>
      <c r="D7119" s="16">
        <v>43643</v>
      </c>
    </row>
    <row r="7120" spans="1:4">
      <c r="A7120" s="22">
        <f t="shared" si="111"/>
        <v>43644</v>
      </c>
      <c r="D7120" s="16">
        <v>43644</v>
      </c>
    </row>
    <row r="7121" spans="1:4">
      <c r="A7121" s="22">
        <f t="shared" si="111"/>
        <v>43645</v>
      </c>
      <c r="D7121" s="16">
        <v>43645</v>
      </c>
    </row>
    <row r="7122" spans="1:4">
      <c r="A7122" s="22">
        <f t="shared" si="111"/>
        <v>43646</v>
      </c>
      <c r="D7122" s="16">
        <v>43646</v>
      </c>
    </row>
    <row r="7123" spans="1:4">
      <c r="A7123" s="22">
        <f t="shared" si="111"/>
        <v>43647</v>
      </c>
      <c r="D7123" s="16">
        <v>43647</v>
      </c>
    </row>
    <row r="7124" spans="1:4">
      <c r="A7124" s="22">
        <f t="shared" si="111"/>
        <v>43648</v>
      </c>
      <c r="D7124" s="16">
        <v>43648</v>
      </c>
    </row>
    <row r="7125" spans="1:4">
      <c r="A7125" s="22">
        <f t="shared" si="111"/>
        <v>43649</v>
      </c>
      <c r="D7125" s="16">
        <v>43649</v>
      </c>
    </row>
    <row r="7126" spans="1:4">
      <c r="A7126" s="22">
        <f t="shared" si="111"/>
        <v>43650</v>
      </c>
      <c r="D7126" s="16">
        <v>43650</v>
      </c>
    </row>
    <row r="7127" spans="1:4">
      <c r="A7127" s="22">
        <f t="shared" si="111"/>
        <v>43651</v>
      </c>
      <c r="D7127" s="16">
        <v>43651</v>
      </c>
    </row>
    <row r="7128" spans="1:4">
      <c r="A7128" s="22">
        <f t="shared" si="111"/>
        <v>43652</v>
      </c>
      <c r="D7128" s="16">
        <v>43652</v>
      </c>
    </row>
    <row r="7129" spans="1:4">
      <c r="A7129" s="22">
        <f t="shared" si="111"/>
        <v>43653</v>
      </c>
      <c r="D7129" s="16">
        <v>43653</v>
      </c>
    </row>
    <row r="7130" spans="1:4">
      <c r="A7130" s="22">
        <f t="shared" si="111"/>
        <v>43654</v>
      </c>
      <c r="D7130" s="16">
        <v>43654</v>
      </c>
    </row>
    <row r="7131" spans="1:4">
      <c r="A7131" s="22">
        <f t="shared" si="111"/>
        <v>43655</v>
      </c>
      <c r="D7131" s="16">
        <v>43655</v>
      </c>
    </row>
    <row r="7132" spans="1:4">
      <c r="A7132" s="22">
        <f t="shared" si="111"/>
        <v>43656</v>
      </c>
      <c r="D7132" s="16">
        <v>43656</v>
      </c>
    </row>
    <row r="7133" spans="1:4">
      <c r="A7133" s="22">
        <f t="shared" si="111"/>
        <v>43657</v>
      </c>
      <c r="D7133" s="16">
        <v>43657</v>
      </c>
    </row>
    <row r="7134" spans="1:4">
      <c r="A7134" s="22">
        <f t="shared" si="111"/>
        <v>43658</v>
      </c>
      <c r="D7134" s="16">
        <v>43658</v>
      </c>
    </row>
    <row r="7135" spans="1:4">
      <c r="A7135" s="22">
        <f t="shared" si="111"/>
        <v>43659</v>
      </c>
      <c r="D7135" s="16">
        <v>43659</v>
      </c>
    </row>
    <row r="7136" spans="1:4">
      <c r="A7136" s="22">
        <f t="shared" si="111"/>
        <v>43660</v>
      </c>
      <c r="D7136" s="16">
        <v>43660</v>
      </c>
    </row>
    <row r="7137" spans="1:4">
      <c r="A7137" s="22">
        <f t="shared" si="111"/>
        <v>43661</v>
      </c>
      <c r="D7137" s="16">
        <v>43661</v>
      </c>
    </row>
    <row r="7138" spans="1:4">
      <c r="A7138" s="22">
        <f t="shared" si="111"/>
        <v>43662</v>
      </c>
      <c r="D7138" s="16">
        <v>43662</v>
      </c>
    </row>
    <row r="7139" spans="1:4">
      <c r="A7139" s="22">
        <f t="shared" si="111"/>
        <v>43663</v>
      </c>
      <c r="D7139" s="16">
        <v>43663</v>
      </c>
    </row>
    <row r="7140" spans="1:4">
      <c r="A7140" s="22">
        <f t="shared" si="111"/>
        <v>43664</v>
      </c>
      <c r="D7140" s="16">
        <v>43664</v>
      </c>
    </row>
    <row r="7141" spans="1:4">
      <c r="A7141" s="22">
        <f t="shared" si="111"/>
        <v>43665</v>
      </c>
      <c r="D7141" s="16">
        <v>43665</v>
      </c>
    </row>
    <row r="7142" spans="1:4">
      <c r="A7142" s="22">
        <f t="shared" si="111"/>
        <v>43666</v>
      </c>
      <c r="D7142" s="16">
        <v>43666</v>
      </c>
    </row>
    <row r="7143" spans="1:4">
      <c r="A7143" s="22">
        <f t="shared" si="111"/>
        <v>43667</v>
      </c>
      <c r="D7143" s="16">
        <v>43667</v>
      </c>
    </row>
    <row r="7144" spans="1:4">
      <c r="A7144" s="22">
        <f t="shared" si="111"/>
        <v>43668</v>
      </c>
      <c r="D7144" s="16">
        <v>43668</v>
      </c>
    </row>
    <row r="7145" spans="1:4">
      <c r="A7145" s="22">
        <f t="shared" si="111"/>
        <v>43669</v>
      </c>
      <c r="D7145" s="16">
        <v>43669</v>
      </c>
    </row>
    <row r="7146" spans="1:4">
      <c r="A7146" s="22">
        <f t="shared" si="111"/>
        <v>43670</v>
      </c>
      <c r="D7146" s="16">
        <v>43670</v>
      </c>
    </row>
    <row r="7147" spans="1:4">
      <c r="A7147" s="22">
        <f t="shared" si="111"/>
        <v>43671</v>
      </c>
      <c r="D7147" s="16">
        <v>43671</v>
      </c>
    </row>
    <row r="7148" spans="1:4">
      <c r="A7148" s="22">
        <f t="shared" si="111"/>
        <v>43672</v>
      </c>
      <c r="D7148" s="16">
        <v>43672</v>
      </c>
    </row>
    <row r="7149" spans="1:4">
      <c r="A7149" s="22">
        <f t="shared" si="111"/>
        <v>43673</v>
      </c>
      <c r="D7149" s="16">
        <v>43673</v>
      </c>
    </row>
    <row r="7150" spans="1:4">
      <c r="A7150" s="22">
        <f t="shared" si="111"/>
        <v>43674</v>
      </c>
      <c r="D7150" s="16">
        <v>43674</v>
      </c>
    </row>
    <row r="7151" spans="1:4">
      <c r="A7151" s="22">
        <f t="shared" si="111"/>
        <v>43675</v>
      </c>
      <c r="D7151" s="16">
        <v>43675</v>
      </c>
    </row>
    <row r="7152" spans="1:4">
      <c r="A7152" s="22">
        <f t="shared" si="111"/>
        <v>43676</v>
      </c>
      <c r="D7152" s="16">
        <v>43676</v>
      </c>
    </row>
    <row r="7153" spans="1:4">
      <c r="A7153" s="22">
        <f t="shared" si="111"/>
        <v>43677</v>
      </c>
      <c r="D7153" s="16">
        <v>43677</v>
      </c>
    </row>
    <row r="7154" spans="1:4">
      <c r="A7154" s="22">
        <f t="shared" si="111"/>
        <v>43678</v>
      </c>
      <c r="D7154" s="16">
        <v>43678</v>
      </c>
    </row>
    <row r="7155" spans="1:4">
      <c r="A7155" s="22">
        <f t="shared" si="111"/>
        <v>43679</v>
      </c>
      <c r="D7155" s="16">
        <v>43679</v>
      </c>
    </row>
    <row r="7156" spans="1:4">
      <c r="A7156" s="22">
        <f t="shared" si="111"/>
        <v>43680</v>
      </c>
      <c r="D7156" s="16">
        <v>43680</v>
      </c>
    </row>
    <row r="7157" spans="1:4">
      <c r="A7157" s="22">
        <f t="shared" si="111"/>
        <v>43681</v>
      </c>
      <c r="D7157" s="16">
        <v>43681</v>
      </c>
    </row>
    <row r="7158" spans="1:4">
      <c r="A7158" s="22">
        <f t="shared" si="111"/>
        <v>43682</v>
      </c>
      <c r="D7158" s="16">
        <v>43682</v>
      </c>
    </row>
    <row r="7159" spans="1:4">
      <c r="A7159" s="22">
        <f t="shared" si="111"/>
        <v>43683</v>
      </c>
      <c r="D7159" s="16">
        <v>43683</v>
      </c>
    </row>
    <row r="7160" spans="1:4">
      <c r="A7160" s="22">
        <f t="shared" si="111"/>
        <v>43684</v>
      </c>
      <c r="D7160" s="16">
        <v>43684</v>
      </c>
    </row>
    <row r="7161" spans="1:4">
      <c r="A7161" s="22">
        <f t="shared" si="111"/>
        <v>43685</v>
      </c>
      <c r="D7161" s="16">
        <v>43685</v>
      </c>
    </row>
    <row r="7162" spans="1:4">
      <c r="A7162" s="22">
        <f t="shared" si="111"/>
        <v>43686</v>
      </c>
      <c r="D7162" s="16">
        <v>43686</v>
      </c>
    </row>
    <row r="7163" spans="1:4">
      <c r="A7163" s="22">
        <f t="shared" si="111"/>
        <v>43687</v>
      </c>
      <c r="D7163" s="16">
        <v>43687</v>
      </c>
    </row>
    <row r="7164" spans="1:4">
      <c r="A7164" s="22">
        <f t="shared" si="111"/>
        <v>43688</v>
      </c>
      <c r="D7164" s="16">
        <v>43688</v>
      </c>
    </row>
    <row r="7165" spans="1:4">
      <c r="A7165" s="22">
        <f t="shared" si="111"/>
        <v>43689</v>
      </c>
      <c r="D7165" s="16">
        <v>43689</v>
      </c>
    </row>
    <row r="7166" spans="1:4">
      <c r="A7166" s="22">
        <f t="shared" si="111"/>
        <v>43690</v>
      </c>
      <c r="D7166" s="16">
        <v>43690</v>
      </c>
    </row>
    <row r="7167" spans="1:4">
      <c r="A7167" s="22">
        <f t="shared" si="111"/>
        <v>43691</v>
      </c>
      <c r="D7167" s="16">
        <v>43691</v>
      </c>
    </row>
    <row r="7168" spans="1:4">
      <c r="A7168" s="22">
        <f t="shared" si="111"/>
        <v>43692</v>
      </c>
      <c r="D7168" s="16">
        <v>43692</v>
      </c>
    </row>
    <row r="7169" spans="1:4">
      <c r="A7169" s="22">
        <f t="shared" si="111"/>
        <v>43693</v>
      </c>
      <c r="D7169" s="16">
        <v>43693</v>
      </c>
    </row>
    <row r="7170" spans="1:4">
      <c r="A7170" s="22">
        <f t="shared" ref="A7170:A7233" si="112">D7170</f>
        <v>43694</v>
      </c>
      <c r="D7170" s="16">
        <v>43694</v>
      </c>
    </row>
    <row r="7171" spans="1:4">
      <c r="A7171" s="22">
        <f t="shared" si="112"/>
        <v>43695</v>
      </c>
      <c r="D7171" s="16">
        <v>43695</v>
      </c>
    </row>
    <row r="7172" spans="1:4">
      <c r="A7172" s="22">
        <f t="shared" si="112"/>
        <v>43696</v>
      </c>
      <c r="D7172" s="16">
        <v>43696</v>
      </c>
    </row>
    <row r="7173" spans="1:4">
      <c r="A7173" s="22">
        <f t="shared" si="112"/>
        <v>43697</v>
      </c>
      <c r="D7173" s="16">
        <v>43697</v>
      </c>
    </row>
    <row r="7174" spans="1:4">
      <c r="A7174" s="22">
        <f t="shared" si="112"/>
        <v>43698</v>
      </c>
      <c r="D7174" s="16">
        <v>43698</v>
      </c>
    </row>
    <row r="7175" spans="1:4">
      <c r="A7175" s="22">
        <f t="shared" si="112"/>
        <v>43699</v>
      </c>
      <c r="D7175" s="16">
        <v>43699</v>
      </c>
    </row>
    <row r="7176" spans="1:4">
      <c r="A7176" s="22">
        <f t="shared" si="112"/>
        <v>43700</v>
      </c>
      <c r="D7176" s="16">
        <v>43700</v>
      </c>
    </row>
    <row r="7177" spans="1:4">
      <c r="A7177" s="22">
        <f t="shared" si="112"/>
        <v>43701</v>
      </c>
      <c r="D7177" s="16">
        <v>43701</v>
      </c>
    </row>
    <row r="7178" spans="1:4">
      <c r="A7178" s="22">
        <f t="shared" si="112"/>
        <v>43702</v>
      </c>
      <c r="D7178" s="16">
        <v>43702</v>
      </c>
    </row>
    <row r="7179" spans="1:4">
      <c r="A7179" s="22">
        <f t="shared" si="112"/>
        <v>43703</v>
      </c>
      <c r="D7179" s="16">
        <v>43703</v>
      </c>
    </row>
    <row r="7180" spans="1:4">
      <c r="A7180" s="22">
        <f t="shared" si="112"/>
        <v>43704</v>
      </c>
      <c r="D7180" s="16">
        <v>43704</v>
      </c>
    </row>
    <row r="7181" spans="1:4">
      <c r="A7181" s="22">
        <f t="shared" si="112"/>
        <v>43705</v>
      </c>
      <c r="D7181" s="16">
        <v>43705</v>
      </c>
    </row>
    <row r="7182" spans="1:4">
      <c r="A7182" s="22">
        <f t="shared" si="112"/>
        <v>43706</v>
      </c>
      <c r="D7182" s="16">
        <v>43706</v>
      </c>
    </row>
    <row r="7183" spans="1:4">
      <c r="A7183" s="22">
        <f t="shared" si="112"/>
        <v>43707</v>
      </c>
      <c r="D7183" s="16">
        <v>43707</v>
      </c>
    </row>
    <row r="7184" spans="1:4">
      <c r="A7184" s="22">
        <f t="shared" si="112"/>
        <v>43708</v>
      </c>
      <c r="D7184" s="16">
        <v>43708</v>
      </c>
    </row>
    <row r="7185" spans="1:4">
      <c r="A7185" s="22">
        <f t="shared" si="112"/>
        <v>43709</v>
      </c>
      <c r="D7185" s="16">
        <v>43709</v>
      </c>
    </row>
    <row r="7186" spans="1:4">
      <c r="A7186" s="22">
        <f t="shared" si="112"/>
        <v>43710</v>
      </c>
      <c r="D7186" s="16">
        <v>43710</v>
      </c>
    </row>
    <row r="7187" spans="1:4">
      <c r="A7187" s="22">
        <f t="shared" si="112"/>
        <v>43711</v>
      </c>
      <c r="D7187" s="16">
        <v>43711</v>
      </c>
    </row>
    <row r="7188" spans="1:4">
      <c r="A7188" s="22">
        <f t="shared" si="112"/>
        <v>43712</v>
      </c>
      <c r="D7188" s="16">
        <v>43712</v>
      </c>
    </row>
    <row r="7189" spans="1:4">
      <c r="A7189" s="22">
        <f t="shared" si="112"/>
        <v>43713</v>
      </c>
      <c r="D7189" s="16">
        <v>43713</v>
      </c>
    </row>
    <row r="7190" spans="1:4">
      <c r="A7190" s="22">
        <f t="shared" si="112"/>
        <v>43714</v>
      </c>
      <c r="D7190" s="16">
        <v>43714</v>
      </c>
    </row>
    <row r="7191" spans="1:4">
      <c r="A7191" s="22">
        <f t="shared" si="112"/>
        <v>43715</v>
      </c>
      <c r="D7191" s="16">
        <v>43715</v>
      </c>
    </row>
    <row r="7192" spans="1:4">
      <c r="A7192" s="22">
        <f t="shared" si="112"/>
        <v>43716</v>
      </c>
      <c r="D7192" s="16">
        <v>43716</v>
      </c>
    </row>
    <row r="7193" spans="1:4">
      <c r="A7193" s="22">
        <f t="shared" si="112"/>
        <v>43717</v>
      </c>
      <c r="D7193" s="16">
        <v>43717</v>
      </c>
    </row>
    <row r="7194" spans="1:4">
      <c r="A7194" s="22">
        <f t="shared" si="112"/>
        <v>43718</v>
      </c>
      <c r="D7194" s="16">
        <v>43718</v>
      </c>
    </row>
    <row r="7195" spans="1:4">
      <c r="A7195" s="22">
        <f t="shared" si="112"/>
        <v>43719</v>
      </c>
      <c r="D7195" s="16">
        <v>43719</v>
      </c>
    </row>
    <row r="7196" spans="1:4">
      <c r="A7196" s="22">
        <f t="shared" si="112"/>
        <v>43720</v>
      </c>
      <c r="D7196" s="16">
        <v>43720</v>
      </c>
    </row>
    <row r="7197" spans="1:4">
      <c r="A7197" s="22">
        <f t="shared" si="112"/>
        <v>43721</v>
      </c>
      <c r="D7197" s="16">
        <v>43721</v>
      </c>
    </row>
    <row r="7198" spans="1:4">
      <c r="A7198" s="22">
        <f t="shared" si="112"/>
        <v>43722</v>
      </c>
      <c r="D7198" s="16">
        <v>43722</v>
      </c>
    </row>
    <row r="7199" spans="1:4">
      <c r="A7199" s="22">
        <f t="shared" si="112"/>
        <v>43723</v>
      </c>
      <c r="D7199" s="16">
        <v>43723</v>
      </c>
    </row>
    <row r="7200" spans="1:4">
      <c r="A7200" s="22">
        <f t="shared" si="112"/>
        <v>43724</v>
      </c>
      <c r="D7200" s="16">
        <v>43724</v>
      </c>
    </row>
    <row r="7201" spans="1:4">
      <c r="A7201" s="22">
        <f t="shared" si="112"/>
        <v>43725</v>
      </c>
      <c r="D7201" s="16">
        <v>43725</v>
      </c>
    </row>
    <row r="7202" spans="1:4">
      <c r="A7202" s="22">
        <f t="shared" si="112"/>
        <v>43726</v>
      </c>
      <c r="D7202" s="16">
        <v>43726</v>
      </c>
    </row>
    <row r="7203" spans="1:4">
      <c r="A7203" s="22">
        <f t="shared" si="112"/>
        <v>43727</v>
      </c>
      <c r="D7203" s="16">
        <v>43727</v>
      </c>
    </row>
    <row r="7204" spans="1:4">
      <c r="A7204" s="22">
        <f t="shared" si="112"/>
        <v>43728</v>
      </c>
      <c r="D7204" s="16">
        <v>43728</v>
      </c>
    </row>
    <row r="7205" spans="1:4">
      <c r="A7205" s="22">
        <f t="shared" si="112"/>
        <v>43729</v>
      </c>
      <c r="D7205" s="16">
        <v>43729</v>
      </c>
    </row>
    <row r="7206" spans="1:4">
      <c r="A7206" s="22">
        <f t="shared" si="112"/>
        <v>43730</v>
      </c>
      <c r="D7206" s="16">
        <v>43730</v>
      </c>
    </row>
    <row r="7207" spans="1:4">
      <c r="A7207" s="22">
        <f t="shared" si="112"/>
        <v>43731</v>
      </c>
      <c r="D7207" s="16">
        <v>43731</v>
      </c>
    </row>
    <row r="7208" spans="1:4">
      <c r="A7208" s="22">
        <f t="shared" si="112"/>
        <v>43732</v>
      </c>
      <c r="D7208" s="16">
        <v>43732</v>
      </c>
    </row>
    <row r="7209" spans="1:4">
      <c r="A7209" s="22">
        <f t="shared" si="112"/>
        <v>43733</v>
      </c>
      <c r="D7209" s="16">
        <v>43733</v>
      </c>
    </row>
    <row r="7210" spans="1:4">
      <c r="A7210" s="22">
        <f t="shared" si="112"/>
        <v>43734</v>
      </c>
      <c r="D7210" s="16">
        <v>43734</v>
      </c>
    </row>
    <row r="7211" spans="1:4">
      <c r="A7211" s="22">
        <f t="shared" si="112"/>
        <v>43735</v>
      </c>
      <c r="D7211" s="16">
        <v>43735</v>
      </c>
    </row>
    <row r="7212" spans="1:4">
      <c r="A7212" s="22">
        <f t="shared" si="112"/>
        <v>43736</v>
      </c>
      <c r="D7212" s="16">
        <v>43736</v>
      </c>
    </row>
    <row r="7213" spans="1:4">
      <c r="A7213" s="22">
        <f t="shared" si="112"/>
        <v>43737</v>
      </c>
      <c r="D7213" s="16">
        <v>43737</v>
      </c>
    </row>
    <row r="7214" spans="1:4">
      <c r="A7214" s="22">
        <f t="shared" si="112"/>
        <v>43738</v>
      </c>
      <c r="D7214" s="16">
        <v>43738</v>
      </c>
    </row>
    <row r="7215" spans="1:4">
      <c r="A7215" s="22">
        <f t="shared" si="112"/>
        <v>43739</v>
      </c>
      <c r="D7215" s="16">
        <v>43739</v>
      </c>
    </row>
    <row r="7216" spans="1:4">
      <c r="A7216" s="22">
        <f t="shared" si="112"/>
        <v>43740</v>
      </c>
      <c r="D7216" s="16">
        <v>43740</v>
      </c>
    </row>
    <row r="7217" spans="1:4">
      <c r="A7217" s="22">
        <f t="shared" si="112"/>
        <v>43741</v>
      </c>
      <c r="D7217" s="16">
        <v>43741</v>
      </c>
    </row>
    <row r="7218" spans="1:4">
      <c r="A7218" s="22">
        <f t="shared" si="112"/>
        <v>43742</v>
      </c>
      <c r="D7218" s="16">
        <v>43742</v>
      </c>
    </row>
    <row r="7219" spans="1:4">
      <c r="A7219" s="22">
        <f t="shared" si="112"/>
        <v>43743</v>
      </c>
      <c r="D7219" s="16">
        <v>43743</v>
      </c>
    </row>
    <row r="7220" spans="1:4">
      <c r="A7220" s="22">
        <f t="shared" si="112"/>
        <v>43744</v>
      </c>
      <c r="D7220" s="16">
        <v>43744</v>
      </c>
    </row>
    <row r="7221" spans="1:4">
      <c r="A7221" s="22">
        <f t="shared" si="112"/>
        <v>43745</v>
      </c>
      <c r="D7221" s="16">
        <v>43745</v>
      </c>
    </row>
    <row r="7222" spans="1:4">
      <c r="A7222" s="22">
        <f t="shared" si="112"/>
        <v>43746</v>
      </c>
      <c r="D7222" s="16">
        <v>43746</v>
      </c>
    </row>
    <row r="7223" spans="1:4">
      <c r="A7223" s="22">
        <f t="shared" si="112"/>
        <v>43747</v>
      </c>
      <c r="D7223" s="16">
        <v>43747</v>
      </c>
    </row>
    <row r="7224" spans="1:4">
      <c r="A7224" s="22">
        <f t="shared" si="112"/>
        <v>43748</v>
      </c>
      <c r="D7224" s="16">
        <v>43748</v>
      </c>
    </row>
    <row r="7225" spans="1:4">
      <c r="A7225" s="22">
        <f t="shared" si="112"/>
        <v>43749</v>
      </c>
      <c r="D7225" s="16">
        <v>43749</v>
      </c>
    </row>
    <row r="7226" spans="1:4">
      <c r="A7226" s="22">
        <f t="shared" si="112"/>
        <v>43750</v>
      </c>
      <c r="D7226" s="16">
        <v>43750</v>
      </c>
    </row>
    <row r="7227" spans="1:4">
      <c r="A7227" s="22">
        <f t="shared" si="112"/>
        <v>43751</v>
      </c>
      <c r="D7227" s="16">
        <v>43751</v>
      </c>
    </row>
    <row r="7228" spans="1:4">
      <c r="A7228" s="22">
        <f t="shared" si="112"/>
        <v>43752</v>
      </c>
      <c r="D7228" s="16">
        <v>43752</v>
      </c>
    </row>
    <row r="7229" spans="1:4">
      <c r="A7229" s="22">
        <f t="shared" si="112"/>
        <v>43753</v>
      </c>
      <c r="D7229" s="16">
        <v>43753</v>
      </c>
    </row>
    <row r="7230" spans="1:4">
      <c r="A7230" s="22">
        <f t="shared" si="112"/>
        <v>43754</v>
      </c>
      <c r="D7230" s="16">
        <v>43754</v>
      </c>
    </row>
    <row r="7231" spans="1:4">
      <c r="A7231" s="22">
        <f t="shared" si="112"/>
        <v>43755</v>
      </c>
      <c r="D7231" s="16">
        <v>43755</v>
      </c>
    </row>
    <row r="7232" spans="1:4">
      <c r="A7232" s="22">
        <f t="shared" si="112"/>
        <v>43756</v>
      </c>
      <c r="D7232" s="16">
        <v>43756</v>
      </c>
    </row>
    <row r="7233" spans="1:4">
      <c r="A7233" s="22">
        <f t="shared" si="112"/>
        <v>43757</v>
      </c>
      <c r="D7233" s="16">
        <v>43757</v>
      </c>
    </row>
    <row r="7234" spans="1:4">
      <c r="A7234" s="22">
        <f t="shared" ref="A7234:A7297" si="113">D7234</f>
        <v>43758</v>
      </c>
      <c r="D7234" s="16">
        <v>43758</v>
      </c>
    </row>
    <row r="7235" spans="1:4">
      <c r="A7235" s="22">
        <f t="shared" si="113"/>
        <v>43759</v>
      </c>
      <c r="D7235" s="16">
        <v>43759</v>
      </c>
    </row>
    <row r="7236" spans="1:4">
      <c r="A7236" s="22">
        <f t="shared" si="113"/>
        <v>43760</v>
      </c>
      <c r="D7236" s="16">
        <v>43760</v>
      </c>
    </row>
    <row r="7237" spans="1:4">
      <c r="A7237" s="22">
        <f t="shared" si="113"/>
        <v>43761</v>
      </c>
      <c r="D7237" s="16">
        <v>43761</v>
      </c>
    </row>
    <row r="7238" spans="1:4">
      <c r="A7238" s="22">
        <f t="shared" si="113"/>
        <v>43762</v>
      </c>
      <c r="D7238" s="16">
        <v>43762</v>
      </c>
    </row>
    <row r="7239" spans="1:4">
      <c r="A7239" s="22">
        <f t="shared" si="113"/>
        <v>43763</v>
      </c>
      <c r="D7239" s="16">
        <v>43763</v>
      </c>
    </row>
    <row r="7240" spans="1:4">
      <c r="A7240" s="22">
        <f t="shared" si="113"/>
        <v>43764</v>
      </c>
      <c r="D7240" s="16">
        <v>43764</v>
      </c>
    </row>
    <row r="7241" spans="1:4">
      <c r="A7241" s="22">
        <f t="shared" si="113"/>
        <v>43765</v>
      </c>
      <c r="D7241" s="16">
        <v>43765</v>
      </c>
    </row>
    <row r="7242" spans="1:4">
      <c r="A7242" s="22">
        <f t="shared" si="113"/>
        <v>43766</v>
      </c>
      <c r="D7242" s="16">
        <v>43766</v>
      </c>
    </row>
    <row r="7243" spans="1:4">
      <c r="A7243" s="22">
        <f t="shared" si="113"/>
        <v>43767</v>
      </c>
      <c r="D7243" s="16">
        <v>43767</v>
      </c>
    </row>
    <row r="7244" spans="1:4">
      <c r="A7244" s="22">
        <f t="shared" si="113"/>
        <v>43768</v>
      </c>
      <c r="D7244" s="16">
        <v>43768</v>
      </c>
    </row>
    <row r="7245" spans="1:4">
      <c r="A7245" s="22">
        <f t="shared" si="113"/>
        <v>43769</v>
      </c>
      <c r="D7245" s="16">
        <v>43769</v>
      </c>
    </row>
    <row r="7246" spans="1:4">
      <c r="A7246" s="22">
        <f t="shared" si="113"/>
        <v>43770</v>
      </c>
      <c r="D7246" s="16">
        <v>43770</v>
      </c>
    </row>
    <row r="7247" spans="1:4">
      <c r="A7247" s="22">
        <f t="shared" si="113"/>
        <v>43771</v>
      </c>
      <c r="D7247" s="16">
        <v>43771</v>
      </c>
    </row>
    <row r="7248" spans="1:4">
      <c r="A7248" s="22">
        <f t="shared" si="113"/>
        <v>43772</v>
      </c>
      <c r="D7248" s="16">
        <v>43772</v>
      </c>
    </row>
    <row r="7249" spans="1:4">
      <c r="A7249" s="22">
        <f t="shared" si="113"/>
        <v>43773</v>
      </c>
      <c r="D7249" s="16">
        <v>43773</v>
      </c>
    </row>
    <row r="7250" spans="1:4">
      <c r="A7250" s="22">
        <f t="shared" si="113"/>
        <v>43774</v>
      </c>
      <c r="D7250" s="16">
        <v>43774</v>
      </c>
    </row>
    <row r="7251" spans="1:4">
      <c r="A7251" s="22">
        <f t="shared" si="113"/>
        <v>43775</v>
      </c>
      <c r="D7251" s="16">
        <v>43775</v>
      </c>
    </row>
    <row r="7252" spans="1:4">
      <c r="A7252" s="22">
        <f t="shared" si="113"/>
        <v>43776</v>
      </c>
      <c r="D7252" s="16">
        <v>43776</v>
      </c>
    </row>
    <row r="7253" spans="1:4">
      <c r="A7253" s="22">
        <f t="shared" si="113"/>
        <v>43777</v>
      </c>
      <c r="D7253" s="16">
        <v>43777</v>
      </c>
    </row>
    <row r="7254" spans="1:4">
      <c r="A7254" s="22">
        <f t="shared" si="113"/>
        <v>43778</v>
      </c>
      <c r="D7254" s="16">
        <v>43778</v>
      </c>
    </row>
    <row r="7255" spans="1:4">
      <c r="A7255" s="22">
        <f t="shared" si="113"/>
        <v>43779</v>
      </c>
      <c r="D7255" s="16">
        <v>43779</v>
      </c>
    </row>
    <row r="7256" spans="1:4">
      <c r="A7256" s="22">
        <f t="shared" si="113"/>
        <v>43780</v>
      </c>
      <c r="D7256" s="16">
        <v>43780</v>
      </c>
    </row>
    <row r="7257" spans="1:4">
      <c r="A7257" s="22">
        <f t="shared" si="113"/>
        <v>43781</v>
      </c>
      <c r="D7257" s="16">
        <v>43781</v>
      </c>
    </row>
    <row r="7258" spans="1:4">
      <c r="A7258" s="22">
        <f t="shared" si="113"/>
        <v>43782</v>
      </c>
      <c r="D7258" s="16">
        <v>43782</v>
      </c>
    </row>
    <row r="7259" spans="1:4">
      <c r="A7259" s="22">
        <f t="shared" si="113"/>
        <v>43783</v>
      </c>
      <c r="D7259" s="16">
        <v>43783</v>
      </c>
    </row>
    <row r="7260" spans="1:4">
      <c r="A7260" s="22">
        <f t="shared" si="113"/>
        <v>43784</v>
      </c>
      <c r="D7260" s="16">
        <v>43784</v>
      </c>
    </row>
    <row r="7261" spans="1:4">
      <c r="A7261" s="22">
        <f t="shared" si="113"/>
        <v>43785</v>
      </c>
      <c r="D7261" s="16">
        <v>43785</v>
      </c>
    </row>
    <row r="7262" spans="1:4">
      <c r="A7262" s="22">
        <f t="shared" si="113"/>
        <v>43786</v>
      </c>
      <c r="D7262" s="16">
        <v>43786</v>
      </c>
    </row>
    <row r="7263" spans="1:4">
      <c r="A7263" s="22">
        <f t="shared" si="113"/>
        <v>43787</v>
      </c>
      <c r="D7263" s="16">
        <v>43787</v>
      </c>
    </row>
    <row r="7264" spans="1:4">
      <c r="A7264" s="22">
        <f t="shared" si="113"/>
        <v>43788</v>
      </c>
      <c r="D7264" s="16">
        <v>43788</v>
      </c>
    </row>
    <row r="7265" spans="1:4">
      <c r="A7265" s="22">
        <f t="shared" si="113"/>
        <v>43789</v>
      </c>
      <c r="D7265" s="16">
        <v>43789</v>
      </c>
    </row>
    <row r="7266" spans="1:4">
      <c r="A7266" s="22">
        <f t="shared" si="113"/>
        <v>43790</v>
      </c>
      <c r="D7266" s="16">
        <v>43790</v>
      </c>
    </row>
    <row r="7267" spans="1:4">
      <c r="A7267" s="22">
        <f t="shared" si="113"/>
        <v>43791</v>
      </c>
      <c r="D7267" s="16">
        <v>43791</v>
      </c>
    </row>
    <row r="7268" spans="1:4">
      <c r="A7268" s="22">
        <f t="shared" si="113"/>
        <v>43792</v>
      </c>
      <c r="D7268" s="16">
        <v>43792</v>
      </c>
    </row>
    <row r="7269" spans="1:4">
      <c r="A7269" s="22">
        <f t="shared" si="113"/>
        <v>43793</v>
      </c>
      <c r="D7269" s="16">
        <v>43793</v>
      </c>
    </row>
    <row r="7270" spans="1:4">
      <c r="A7270" s="22">
        <f t="shared" si="113"/>
        <v>43794</v>
      </c>
      <c r="D7270" s="16">
        <v>43794</v>
      </c>
    </row>
    <row r="7271" spans="1:4">
      <c r="A7271" s="22">
        <f t="shared" si="113"/>
        <v>43795</v>
      </c>
      <c r="D7271" s="16">
        <v>43795</v>
      </c>
    </row>
    <row r="7272" spans="1:4">
      <c r="A7272" s="22">
        <f t="shared" si="113"/>
        <v>43796</v>
      </c>
      <c r="D7272" s="16">
        <v>43796</v>
      </c>
    </row>
    <row r="7273" spans="1:4">
      <c r="A7273" s="22">
        <f t="shared" si="113"/>
        <v>43797</v>
      </c>
      <c r="D7273" s="16">
        <v>43797</v>
      </c>
    </row>
    <row r="7274" spans="1:4">
      <c r="A7274" s="22">
        <f t="shared" si="113"/>
        <v>43798</v>
      </c>
      <c r="D7274" s="16">
        <v>43798</v>
      </c>
    </row>
    <row r="7275" spans="1:4">
      <c r="A7275" s="22">
        <f t="shared" si="113"/>
        <v>43799</v>
      </c>
      <c r="D7275" s="16">
        <v>43799</v>
      </c>
    </row>
    <row r="7276" spans="1:4">
      <c r="A7276" s="22">
        <f t="shared" si="113"/>
        <v>43800</v>
      </c>
      <c r="D7276" s="16">
        <v>43800</v>
      </c>
    </row>
    <row r="7277" spans="1:4">
      <c r="A7277" s="22">
        <f t="shared" si="113"/>
        <v>43801</v>
      </c>
      <c r="D7277" s="16">
        <v>43801</v>
      </c>
    </row>
    <row r="7278" spans="1:4">
      <c r="A7278" s="22">
        <f t="shared" si="113"/>
        <v>43802</v>
      </c>
      <c r="D7278" s="16">
        <v>43802</v>
      </c>
    </row>
    <row r="7279" spans="1:4">
      <c r="A7279" s="22">
        <f t="shared" si="113"/>
        <v>43803</v>
      </c>
      <c r="D7279" s="16">
        <v>43803</v>
      </c>
    </row>
    <row r="7280" spans="1:4">
      <c r="A7280" s="22">
        <f t="shared" si="113"/>
        <v>43804</v>
      </c>
      <c r="D7280" s="16">
        <v>43804</v>
      </c>
    </row>
    <row r="7281" spans="1:4">
      <c r="A7281" s="22">
        <f t="shared" si="113"/>
        <v>43805</v>
      </c>
      <c r="D7281" s="16">
        <v>43805</v>
      </c>
    </row>
    <row r="7282" spans="1:4">
      <c r="A7282" s="22">
        <f t="shared" si="113"/>
        <v>43806</v>
      </c>
      <c r="D7282" s="16">
        <v>43806</v>
      </c>
    </row>
    <row r="7283" spans="1:4">
      <c r="A7283" s="22">
        <f t="shared" si="113"/>
        <v>43807</v>
      </c>
      <c r="D7283" s="16">
        <v>43807</v>
      </c>
    </row>
    <row r="7284" spans="1:4">
      <c r="A7284" s="22">
        <f t="shared" si="113"/>
        <v>43808</v>
      </c>
      <c r="D7284" s="16">
        <v>43808</v>
      </c>
    </row>
    <row r="7285" spans="1:4">
      <c r="A7285" s="22">
        <f t="shared" si="113"/>
        <v>43809</v>
      </c>
      <c r="D7285" s="16">
        <v>43809</v>
      </c>
    </row>
    <row r="7286" spans="1:4">
      <c r="A7286" s="22">
        <f t="shared" si="113"/>
        <v>43810</v>
      </c>
      <c r="D7286" s="16">
        <v>43810</v>
      </c>
    </row>
    <row r="7287" spans="1:4">
      <c r="A7287" s="22">
        <f t="shared" si="113"/>
        <v>43811</v>
      </c>
      <c r="D7287" s="16">
        <v>43811</v>
      </c>
    </row>
    <row r="7288" spans="1:4">
      <c r="A7288" s="22">
        <f t="shared" si="113"/>
        <v>43812</v>
      </c>
      <c r="D7288" s="16">
        <v>43812</v>
      </c>
    </row>
    <row r="7289" spans="1:4">
      <c r="A7289" s="22">
        <f t="shared" si="113"/>
        <v>43813</v>
      </c>
      <c r="D7289" s="16">
        <v>43813</v>
      </c>
    </row>
    <row r="7290" spans="1:4">
      <c r="A7290" s="22">
        <f t="shared" si="113"/>
        <v>43814</v>
      </c>
      <c r="D7290" s="16">
        <v>43814</v>
      </c>
    </row>
    <row r="7291" spans="1:4">
      <c r="A7291" s="22">
        <f t="shared" si="113"/>
        <v>43815</v>
      </c>
      <c r="D7291" s="16">
        <v>43815</v>
      </c>
    </row>
    <row r="7292" spans="1:4">
      <c r="A7292" s="22">
        <f t="shared" si="113"/>
        <v>43816</v>
      </c>
      <c r="D7292" s="16">
        <v>43816</v>
      </c>
    </row>
    <row r="7293" spans="1:4">
      <c r="A7293" s="22">
        <f t="shared" si="113"/>
        <v>43817</v>
      </c>
      <c r="D7293" s="16">
        <v>43817</v>
      </c>
    </row>
    <row r="7294" spans="1:4">
      <c r="A7294" s="22">
        <f t="shared" si="113"/>
        <v>43818</v>
      </c>
      <c r="D7294" s="16">
        <v>43818</v>
      </c>
    </row>
    <row r="7295" spans="1:4">
      <c r="A7295" s="22">
        <f t="shared" si="113"/>
        <v>43819</v>
      </c>
      <c r="D7295" s="16">
        <v>43819</v>
      </c>
    </row>
    <row r="7296" spans="1:4">
      <c r="A7296" s="22">
        <f t="shared" si="113"/>
        <v>43820</v>
      </c>
      <c r="D7296" s="16">
        <v>43820</v>
      </c>
    </row>
    <row r="7297" spans="1:4">
      <c r="A7297" s="22">
        <f t="shared" si="113"/>
        <v>43821</v>
      </c>
      <c r="D7297" s="16">
        <v>43821</v>
      </c>
    </row>
    <row r="7298" spans="1:4">
      <c r="A7298" s="22">
        <f t="shared" ref="A7298:A7361" si="114">D7298</f>
        <v>43822</v>
      </c>
      <c r="D7298" s="16">
        <v>43822</v>
      </c>
    </row>
    <row r="7299" spans="1:4">
      <c r="A7299" s="22">
        <f t="shared" si="114"/>
        <v>43823</v>
      </c>
      <c r="D7299" s="16">
        <v>43823</v>
      </c>
    </row>
    <row r="7300" spans="1:4">
      <c r="A7300" s="22">
        <f t="shared" si="114"/>
        <v>43824</v>
      </c>
      <c r="D7300" s="16">
        <v>43824</v>
      </c>
    </row>
    <row r="7301" spans="1:4">
      <c r="A7301" s="22">
        <f t="shared" si="114"/>
        <v>43825</v>
      </c>
      <c r="D7301" s="16">
        <v>43825</v>
      </c>
    </row>
    <row r="7302" spans="1:4">
      <c r="A7302" s="22">
        <f t="shared" si="114"/>
        <v>43826</v>
      </c>
      <c r="D7302" s="16">
        <v>43826</v>
      </c>
    </row>
    <row r="7303" spans="1:4">
      <c r="A7303" s="22">
        <f t="shared" si="114"/>
        <v>43827</v>
      </c>
      <c r="D7303" s="16">
        <v>43827</v>
      </c>
    </row>
    <row r="7304" spans="1:4">
      <c r="A7304" s="22">
        <f t="shared" si="114"/>
        <v>43828</v>
      </c>
      <c r="D7304" s="16">
        <v>43828</v>
      </c>
    </row>
    <row r="7305" spans="1:4">
      <c r="A7305" s="22">
        <f t="shared" si="114"/>
        <v>43829</v>
      </c>
      <c r="D7305" s="16">
        <v>43829</v>
      </c>
    </row>
    <row r="7306" spans="1:4">
      <c r="A7306" s="22">
        <f t="shared" si="114"/>
        <v>43830</v>
      </c>
      <c r="D7306" s="16">
        <v>43830</v>
      </c>
    </row>
    <row r="7307" spans="1:4">
      <c r="A7307" s="22">
        <f t="shared" si="114"/>
        <v>43831</v>
      </c>
      <c r="D7307" s="16">
        <v>43831</v>
      </c>
    </row>
    <row r="7308" spans="1:4">
      <c r="A7308" s="22">
        <f t="shared" si="114"/>
        <v>43832</v>
      </c>
      <c r="D7308" s="16">
        <v>43832</v>
      </c>
    </row>
    <row r="7309" spans="1:4">
      <c r="A7309" s="22">
        <f t="shared" si="114"/>
        <v>43833</v>
      </c>
      <c r="D7309" s="16">
        <v>43833</v>
      </c>
    </row>
    <row r="7310" spans="1:4">
      <c r="A7310" s="22">
        <f t="shared" si="114"/>
        <v>43834</v>
      </c>
      <c r="D7310" s="16">
        <v>43834</v>
      </c>
    </row>
    <row r="7311" spans="1:4">
      <c r="A7311" s="22">
        <f t="shared" si="114"/>
        <v>43835</v>
      </c>
      <c r="D7311" s="16">
        <v>43835</v>
      </c>
    </row>
    <row r="7312" spans="1:4">
      <c r="A7312" s="22">
        <f t="shared" si="114"/>
        <v>43836</v>
      </c>
      <c r="D7312" s="16">
        <v>43836</v>
      </c>
    </row>
    <row r="7313" spans="1:4">
      <c r="A7313" s="22">
        <f t="shared" si="114"/>
        <v>43837</v>
      </c>
      <c r="D7313" s="16">
        <v>43837</v>
      </c>
    </row>
    <row r="7314" spans="1:4">
      <c r="A7314" s="22">
        <f t="shared" si="114"/>
        <v>43838</v>
      </c>
      <c r="D7314" s="16">
        <v>43838</v>
      </c>
    </row>
    <row r="7315" spans="1:4">
      <c r="A7315" s="22">
        <f t="shared" si="114"/>
        <v>43839</v>
      </c>
      <c r="D7315" s="16">
        <v>43839</v>
      </c>
    </row>
    <row r="7316" spans="1:4">
      <c r="A7316" s="22">
        <f t="shared" si="114"/>
        <v>43840</v>
      </c>
      <c r="D7316" s="16">
        <v>43840</v>
      </c>
    </row>
    <row r="7317" spans="1:4">
      <c r="A7317" s="22">
        <f t="shared" si="114"/>
        <v>43841</v>
      </c>
      <c r="D7317" s="16">
        <v>43841</v>
      </c>
    </row>
    <row r="7318" spans="1:4">
      <c r="A7318" s="22">
        <f t="shared" si="114"/>
        <v>43842</v>
      </c>
      <c r="D7318" s="16">
        <v>43842</v>
      </c>
    </row>
    <row r="7319" spans="1:4">
      <c r="A7319" s="22">
        <f t="shared" si="114"/>
        <v>43843</v>
      </c>
      <c r="D7319" s="16">
        <v>43843</v>
      </c>
    </row>
    <row r="7320" spans="1:4">
      <c r="A7320" s="22">
        <f t="shared" si="114"/>
        <v>43844</v>
      </c>
      <c r="D7320" s="16">
        <v>43844</v>
      </c>
    </row>
    <row r="7321" spans="1:4">
      <c r="A7321" s="22">
        <f t="shared" si="114"/>
        <v>43845</v>
      </c>
      <c r="D7321" s="16">
        <v>43845</v>
      </c>
    </row>
    <row r="7322" spans="1:4">
      <c r="A7322" s="22">
        <f t="shared" si="114"/>
        <v>43846</v>
      </c>
      <c r="D7322" s="16">
        <v>43846</v>
      </c>
    </row>
    <row r="7323" spans="1:4">
      <c r="A7323" s="22">
        <f t="shared" si="114"/>
        <v>43847</v>
      </c>
      <c r="D7323" s="16">
        <v>43847</v>
      </c>
    </row>
    <row r="7324" spans="1:4">
      <c r="A7324" s="22">
        <f t="shared" si="114"/>
        <v>43848</v>
      </c>
      <c r="D7324" s="16">
        <v>43848</v>
      </c>
    </row>
    <row r="7325" spans="1:4">
      <c r="A7325" s="22">
        <f t="shared" si="114"/>
        <v>43849</v>
      </c>
      <c r="D7325" s="16">
        <v>43849</v>
      </c>
    </row>
    <row r="7326" spans="1:4">
      <c r="A7326" s="22">
        <f t="shared" si="114"/>
        <v>43850</v>
      </c>
      <c r="D7326" s="16">
        <v>43850</v>
      </c>
    </row>
    <row r="7327" spans="1:4">
      <c r="A7327" s="22">
        <f t="shared" si="114"/>
        <v>43851</v>
      </c>
      <c r="D7327" s="16">
        <v>43851</v>
      </c>
    </row>
    <row r="7328" spans="1:4">
      <c r="A7328" s="22">
        <f t="shared" si="114"/>
        <v>43852</v>
      </c>
      <c r="D7328" s="16">
        <v>43852</v>
      </c>
    </row>
    <row r="7329" spans="1:4">
      <c r="A7329" s="22">
        <f t="shared" si="114"/>
        <v>43853</v>
      </c>
      <c r="D7329" s="16">
        <v>43853</v>
      </c>
    </row>
    <row r="7330" spans="1:4">
      <c r="A7330" s="22">
        <f t="shared" si="114"/>
        <v>43854</v>
      </c>
      <c r="D7330" s="16">
        <v>43854</v>
      </c>
    </row>
    <row r="7331" spans="1:4">
      <c r="A7331" s="22">
        <f t="shared" si="114"/>
        <v>43855</v>
      </c>
      <c r="D7331" s="16">
        <v>43855</v>
      </c>
    </row>
    <row r="7332" spans="1:4">
      <c r="A7332" s="22">
        <f t="shared" si="114"/>
        <v>43856</v>
      </c>
      <c r="D7332" s="16">
        <v>43856</v>
      </c>
    </row>
    <row r="7333" spans="1:4">
      <c r="A7333" s="22">
        <f t="shared" si="114"/>
        <v>43857</v>
      </c>
      <c r="D7333" s="16">
        <v>43857</v>
      </c>
    </row>
    <row r="7334" spans="1:4">
      <c r="A7334" s="22">
        <f t="shared" si="114"/>
        <v>43858</v>
      </c>
      <c r="D7334" s="16">
        <v>43858</v>
      </c>
    </row>
    <row r="7335" spans="1:4">
      <c r="A7335" s="22">
        <f t="shared" si="114"/>
        <v>43859</v>
      </c>
      <c r="D7335" s="16">
        <v>43859</v>
      </c>
    </row>
    <row r="7336" spans="1:4">
      <c r="A7336" s="22">
        <f t="shared" si="114"/>
        <v>43860</v>
      </c>
      <c r="D7336" s="16">
        <v>43860</v>
      </c>
    </row>
    <row r="7337" spans="1:4">
      <c r="A7337" s="22">
        <f t="shared" si="114"/>
        <v>43861</v>
      </c>
      <c r="D7337" s="16">
        <v>43861</v>
      </c>
    </row>
    <row r="7338" spans="1:4">
      <c r="A7338" s="22">
        <f t="shared" si="114"/>
        <v>43862</v>
      </c>
      <c r="D7338" s="16">
        <v>43862</v>
      </c>
    </row>
    <row r="7339" spans="1:4">
      <c r="A7339" s="22">
        <f t="shared" si="114"/>
        <v>43863</v>
      </c>
      <c r="D7339" s="16">
        <v>43863</v>
      </c>
    </row>
    <row r="7340" spans="1:4">
      <c r="A7340" s="22">
        <f t="shared" si="114"/>
        <v>43864</v>
      </c>
      <c r="D7340" s="16">
        <v>43864</v>
      </c>
    </row>
    <row r="7341" spans="1:4">
      <c r="A7341" s="22">
        <f t="shared" si="114"/>
        <v>43865</v>
      </c>
      <c r="D7341" s="16">
        <v>43865</v>
      </c>
    </row>
    <row r="7342" spans="1:4">
      <c r="A7342" s="22">
        <f t="shared" si="114"/>
        <v>43866</v>
      </c>
      <c r="D7342" s="16">
        <v>43866</v>
      </c>
    </row>
    <row r="7343" spans="1:4">
      <c r="A7343" s="22">
        <f t="shared" si="114"/>
        <v>43867</v>
      </c>
      <c r="D7343" s="16">
        <v>43867</v>
      </c>
    </row>
    <row r="7344" spans="1:4">
      <c r="A7344" s="22">
        <f t="shared" si="114"/>
        <v>43868</v>
      </c>
      <c r="D7344" s="16">
        <v>43868</v>
      </c>
    </row>
    <row r="7345" spans="1:4">
      <c r="A7345" s="22">
        <f t="shared" si="114"/>
        <v>43869</v>
      </c>
      <c r="D7345" s="16">
        <v>43869</v>
      </c>
    </row>
    <row r="7346" spans="1:4">
      <c r="A7346" s="22">
        <f t="shared" si="114"/>
        <v>43870</v>
      </c>
      <c r="D7346" s="16">
        <v>43870</v>
      </c>
    </row>
    <row r="7347" spans="1:4">
      <c r="A7347" s="22">
        <f t="shared" si="114"/>
        <v>43871</v>
      </c>
      <c r="D7347" s="16">
        <v>43871</v>
      </c>
    </row>
    <row r="7348" spans="1:4">
      <c r="A7348" s="22">
        <f t="shared" si="114"/>
        <v>43872</v>
      </c>
      <c r="D7348" s="16">
        <v>43872</v>
      </c>
    </row>
    <row r="7349" spans="1:4">
      <c r="A7349" s="22">
        <f t="shared" si="114"/>
        <v>43873</v>
      </c>
      <c r="D7349" s="16">
        <v>43873</v>
      </c>
    </row>
    <row r="7350" spans="1:4">
      <c r="A7350" s="22">
        <f t="shared" si="114"/>
        <v>43874</v>
      </c>
      <c r="D7350" s="16">
        <v>43874</v>
      </c>
    </row>
    <row r="7351" spans="1:4">
      <c r="A7351" s="22">
        <f t="shared" si="114"/>
        <v>43875</v>
      </c>
      <c r="D7351" s="16">
        <v>43875</v>
      </c>
    </row>
    <row r="7352" spans="1:4">
      <c r="A7352" s="22">
        <f t="shared" si="114"/>
        <v>43876</v>
      </c>
      <c r="D7352" s="16">
        <v>43876</v>
      </c>
    </row>
    <row r="7353" spans="1:4">
      <c r="A7353" s="22">
        <f t="shared" si="114"/>
        <v>43877</v>
      </c>
      <c r="D7353" s="16">
        <v>43877</v>
      </c>
    </row>
    <row r="7354" spans="1:4">
      <c r="A7354" s="22">
        <f t="shared" si="114"/>
        <v>43878</v>
      </c>
      <c r="D7354" s="16">
        <v>43878</v>
      </c>
    </row>
    <row r="7355" spans="1:4">
      <c r="A7355" s="22">
        <f t="shared" si="114"/>
        <v>43879</v>
      </c>
      <c r="D7355" s="16">
        <v>43879</v>
      </c>
    </row>
    <row r="7356" spans="1:4">
      <c r="A7356" s="22">
        <f t="shared" si="114"/>
        <v>43880</v>
      </c>
      <c r="D7356" s="16">
        <v>43880</v>
      </c>
    </row>
    <row r="7357" spans="1:4">
      <c r="A7357" s="22">
        <f t="shared" si="114"/>
        <v>43881</v>
      </c>
      <c r="D7357" s="16">
        <v>43881</v>
      </c>
    </row>
    <row r="7358" spans="1:4">
      <c r="A7358" s="22">
        <f t="shared" si="114"/>
        <v>43882</v>
      </c>
      <c r="D7358" s="16">
        <v>43882</v>
      </c>
    </row>
    <row r="7359" spans="1:4">
      <c r="A7359" s="22">
        <f t="shared" si="114"/>
        <v>43883</v>
      </c>
      <c r="D7359" s="16">
        <v>43883</v>
      </c>
    </row>
    <row r="7360" spans="1:4">
      <c r="A7360" s="22">
        <f t="shared" si="114"/>
        <v>43884</v>
      </c>
      <c r="D7360" s="16">
        <v>43884</v>
      </c>
    </row>
    <row r="7361" spans="1:4">
      <c r="A7361" s="22">
        <f t="shared" si="114"/>
        <v>43885</v>
      </c>
      <c r="D7361" s="16">
        <v>43885</v>
      </c>
    </row>
    <row r="7362" spans="1:4">
      <c r="A7362" s="22">
        <f t="shared" ref="A7362:A7425" si="115">D7362</f>
        <v>43886</v>
      </c>
      <c r="D7362" s="16">
        <v>43886</v>
      </c>
    </row>
    <row r="7363" spans="1:4">
      <c r="A7363" s="22">
        <f t="shared" si="115"/>
        <v>43887</v>
      </c>
      <c r="D7363" s="16">
        <v>43887</v>
      </c>
    </row>
    <row r="7364" spans="1:4">
      <c r="A7364" s="22">
        <f t="shared" si="115"/>
        <v>43888</v>
      </c>
      <c r="D7364" s="16">
        <v>43888</v>
      </c>
    </row>
    <row r="7365" spans="1:4">
      <c r="A7365" s="22">
        <f t="shared" si="115"/>
        <v>43889</v>
      </c>
      <c r="D7365" s="16">
        <v>43889</v>
      </c>
    </row>
    <row r="7366" spans="1:4">
      <c r="A7366" s="22">
        <f t="shared" si="115"/>
        <v>43890</v>
      </c>
      <c r="D7366" s="16">
        <v>43890</v>
      </c>
    </row>
    <row r="7367" spans="1:4">
      <c r="A7367" s="22">
        <f t="shared" si="115"/>
        <v>43891</v>
      </c>
      <c r="D7367" s="16">
        <v>43891</v>
      </c>
    </row>
    <row r="7368" spans="1:4">
      <c r="A7368" s="22">
        <f t="shared" si="115"/>
        <v>43892</v>
      </c>
      <c r="D7368" s="16">
        <v>43892</v>
      </c>
    </row>
    <row r="7369" spans="1:4">
      <c r="A7369" s="22">
        <f t="shared" si="115"/>
        <v>43893</v>
      </c>
      <c r="D7369" s="16">
        <v>43893</v>
      </c>
    </row>
    <row r="7370" spans="1:4">
      <c r="A7370" s="22">
        <f t="shared" si="115"/>
        <v>43894</v>
      </c>
      <c r="D7370" s="16">
        <v>43894</v>
      </c>
    </row>
    <row r="7371" spans="1:4">
      <c r="A7371" s="22">
        <f t="shared" si="115"/>
        <v>43895</v>
      </c>
      <c r="D7371" s="16">
        <v>43895</v>
      </c>
    </row>
    <row r="7372" spans="1:4">
      <c r="A7372" s="22">
        <f t="shared" si="115"/>
        <v>43896</v>
      </c>
      <c r="D7372" s="16">
        <v>43896</v>
      </c>
    </row>
    <row r="7373" spans="1:4">
      <c r="A7373" s="22">
        <f t="shared" si="115"/>
        <v>43897</v>
      </c>
      <c r="D7373" s="16">
        <v>43897</v>
      </c>
    </row>
    <row r="7374" spans="1:4">
      <c r="A7374" s="22">
        <f t="shared" si="115"/>
        <v>43898</v>
      </c>
      <c r="D7374" s="16">
        <v>43898</v>
      </c>
    </row>
    <row r="7375" spans="1:4">
      <c r="A7375" s="22">
        <f t="shared" si="115"/>
        <v>43899</v>
      </c>
      <c r="D7375" s="16">
        <v>43899</v>
      </c>
    </row>
    <row r="7376" spans="1:4">
      <c r="A7376" s="22">
        <f t="shared" si="115"/>
        <v>43900</v>
      </c>
      <c r="D7376" s="16">
        <v>43900</v>
      </c>
    </row>
    <row r="7377" spans="1:4">
      <c r="A7377" s="22">
        <f t="shared" si="115"/>
        <v>43901</v>
      </c>
      <c r="D7377" s="16">
        <v>43901</v>
      </c>
    </row>
    <row r="7378" spans="1:4">
      <c r="A7378" s="22">
        <f t="shared" si="115"/>
        <v>43902</v>
      </c>
      <c r="D7378" s="16">
        <v>43902</v>
      </c>
    </row>
    <row r="7379" spans="1:4">
      <c r="A7379" s="22">
        <f t="shared" si="115"/>
        <v>43903</v>
      </c>
      <c r="D7379" s="16">
        <v>43903</v>
      </c>
    </row>
    <row r="7380" spans="1:4">
      <c r="A7380" s="22">
        <f t="shared" si="115"/>
        <v>43904</v>
      </c>
      <c r="D7380" s="16">
        <v>43904</v>
      </c>
    </row>
    <row r="7381" spans="1:4">
      <c r="A7381" s="22">
        <f t="shared" si="115"/>
        <v>43905</v>
      </c>
      <c r="D7381" s="16">
        <v>43905</v>
      </c>
    </row>
    <row r="7382" spans="1:4">
      <c r="A7382" s="22">
        <f t="shared" si="115"/>
        <v>43906</v>
      </c>
      <c r="D7382" s="16">
        <v>43906</v>
      </c>
    </row>
    <row r="7383" spans="1:4">
      <c r="A7383" s="22">
        <f t="shared" si="115"/>
        <v>43907</v>
      </c>
      <c r="D7383" s="16">
        <v>43907</v>
      </c>
    </row>
    <row r="7384" spans="1:4">
      <c r="A7384" s="22">
        <f t="shared" si="115"/>
        <v>43908</v>
      </c>
      <c r="D7384" s="16">
        <v>43908</v>
      </c>
    </row>
    <row r="7385" spans="1:4">
      <c r="A7385" s="22">
        <f t="shared" si="115"/>
        <v>43909</v>
      </c>
      <c r="D7385" s="16">
        <v>43909</v>
      </c>
    </row>
    <row r="7386" spans="1:4">
      <c r="A7386" s="22">
        <f t="shared" si="115"/>
        <v>43910</v>
      </c>
      <c r="D7386" s="16">
        <v>43910</v>
      </c>
    </row>
    <row r="7387" spans="1:4">
      <c r="A7387" s="22">
        <f t="shared" si="115"/>
        <v>43911</v>
      </c>
      <c r="D7387" s="16">
        <v>43911</v>
      </c>
    </row>
    <row r="7388" spans="1:4">
      <c r="A7388" s="22">
        <f t="shared" si="115"/>
        <v>43912</v>
      </c>
      <c r="D7388" s="16">
        <v>43912</v>
      </c>
    </row>
    <row r="7389" spans="1:4">
      <c r="A7389" s="22">
        <f t="shared" si="115"/>
        <v>43913</v>
      </c>
      <c r="D7389" s="16">
        <v>43913</v>
      </c>
    </row>
    <row r="7390" spans="1:4">
      <c r="A7390" s="22">
        <f t="shared" si="115"/>
        <v>43914</v>
      </c>
      <c r="D7390" s="16">
        <v>43914</v>
      </c>
    </row>
    <row r="7391" spans="1:4">
      <c r="A7391" s="22">
        <f t="shared" si="115"/>
        <v>43915</v>
      </c>
      <c r="D7391" s="16">
        <v>43915</v>
      </c>
    </row>
    <row r="7392" spans="1:4">
      <c r="A7392" s="22">
        <f t="shared" si="115"/>
        <v>43916</v>
      </c>
      <c r="D7392" s="16">
        <v>43916</v>
      </c>
    </row>
    <row r="7393" spans="1:4">
      <c r="A7393" s="22">
        <f t="shared" si="115"/>
        <v>43917</v>
      </c>
      <c r="D7393" s="16">
        <v>43917</v>
      </c>
    </row>
    <row r="7394" spans="1:4">
      <c r="A7394" s="22">
        <f t="shared" si="115"/>
        <v>43918</v>
      </c>
      <c r="D7394" s="16">
        <v>43918</v>
      </c>
    </row>
    <row r="7395" spans="1:4">
      <c r="A7395" s="22">
        <f t="shared" si="115"/>
        <v>43919</v>
      </c>
      <c r="D7395" s="16">
        <v>43919</v>
      </c>
    </row>
    <row r="7396" spans="1:4">
      <c r="A7396" s="22">
        <f t="shared" si="115"/>
        <v>43920</v>
      </c>
      <c r="D7396" s="16">
        <v>43920</v>
      </c>
    </row>
    <row r="7397" spans="1:4">
      <c r="A7397" s="22">
        <f t="shared" si="115"/>
        <v>43921</v>
      </c>
      <c r="D7397" s="16">
        <v>43921</v>
      </c>
    </row>
    <row r="7398" spans="1:4">
      <c r="A7398" s="22">
        <f t="shared" si="115"/>
        <v>43922</v>
      </c>
      <c r="D7398" s="16">
        <v>43922</v>
      </c>
    </row>
    <row r="7399" spans="1:4">
      <c r="A7399" s="22">
        <f t="shared" si="115"/>
        <v>43923</v>
      </c>
      <c r="D7399" s="16">
        <v>43923</v>
      </c>
    </row>
    <row r="7400" spans="1:4">
      <c r="A7400" s="22">
        <f t="shared" si="115"/>
        <v>43924</v>
      </c>
      <c r="D7400" s="16">
        <v>43924</v>
      </c>
    </row>
    <row r="7401" spans="1:4">
      <c r="A7401" s="22">
        <f t="shared" si="115"/>
        <v>43925</v>
      </c>
      <c r="D7401" s="16">
        <v>43925</v>
      </c>
    </row>
    <row r="7402" spans="1:4">
      <c r="A7402" s="22">
        <f t="shared" si="115"/>
        <v>43926</v>
      </c>
      <c r="D7402" s="16">
        <v>43926</v>
      </c>
    </row>
    <row r="7403" spans="1:4">
      <c r="A7403" s="22">
        <f t="shared" si="115"/>
        <v>43927</v>
      </c>
      <c r="D7403" s="16">
        <v>43927</v>
      </c>
    </row>
    <row r="7404" spans="1:4">
      <c r="A7404" s="22">
        <f t="shared" si="115"/>
        <v>43928</v>
      </c>
      <c r="D7404" s="16">
        <v>43928</v>
      </c>
    </row>
    <row r="7405" spans="1:4">
      <c r="A7405" s="22">
        <f t="shared" si="115"/>
        <v>43929</v>
      </c>
      <c r="D7405" s="16">
        <v>43929</v>
      </c>
    </row>
    <row r="7406" spans="1:4">
      <c r="A7406" s="22">
        <f t="shared" si="115"/>
        <v>43930</v>
      </c>
      <c r="D7406" s="16">
        <v>43930</v>
      </c>
    </row>
    <row r="7407" spans="1:4">
      <c r="A7407" s="22">
        <f t="shared" si="115"/>
        <v>43931</v>
      </c>
      <c r="D7407" s="16">
        <v>43931</v>
      </c>
    </row>
    <row r="7408" spans="1:4">
      <c r="A7408" s="22">
        <f t="shared" si="115"/>
        <v>43932</v>
      </c>
      <c r="D7408" s="16">
        <v>43932</v>
      </c>
    </row>
    <row r="7409" spans="1:4">
      <c r="A7409" s="22">
        <f t="shared" si="115"/>
        <v>43933</v>
      </c>
      <c r="D7409" s="16">
        <v>43933</v>
      </c>
    </row>
    <row r="7410" spans="1:4">
      <c r="A7410" s="22">
        <f t="shared" si="115"/>
        <v>43934</v>
      </c>
      <c r="D7410" s="16">
        <v>43934</v>
      </c>
    </row>
    <row r="7411" spans="1:4">
      <c r="A7411" s="22">
        <f t="shared" si="115"/>
        <v>43935</v>
      </c>
      <c r="D7411" s="16">
        <v>43935</v>
      </c>
    </row>
    <row r="7412" spans="1:4">
      <c r="A7412" s="22">
        <f t="shared" si="115"/>
        <v>43936</v>
      </c>
      <c r="D7412" s="16">
        <v>43936</v>
      </c>
    </row>
    <row r="7413" spans="1:4">
      <c r="A7413" s="22">
        <f t="shared" si="115"/>
        <v>43937</v>
      </c>
      <c r="D7413" s="16">
        <v>43937</v>
      </c>
    </row>
    <row r="7414" spans="1:4">
      <c r="A7414" s="22">
        <f t="shared" si="115"/>
        <v>43938</v>
      </c>
      <c r="D7414" s="16">
        <v>43938</v>
      </c>
    </row>
    <row r="7415" spans="1:4">
      <c r="A7415" s="22">
        <f t="shared" si="115"/>
        <v>43939</v>
      </c>
      <c r="D7415" s="16">
        <v>43939</v>
      </c>
    </row>
    <row r="7416" spans="1:4">
      <c r="A7416" s="22">
        <f t="shared" si="115"/>
        <v>43940</v>
      </c>
      <c r="D7416" s="16">
        <v>43940</v>
      </c>
    </row>
    <row r="7417" spans="1:4">
      <c r="A7417" s="22">
        <f t="shared" si="115"/>
        <v>43941</v>
      </c>
      <c r="D7417" s="16">
        <v>43941</v>
      </c>
    </row>
    <row r="7418" spans="1:4">
      <c r="A7418" s="22">
        <f t="shared" si="115"/>
        <v>43942</v>
      </c>
      <c r="D7418" s="16">
        <v>43942</v>
      </c>
    </row>
    <row r="7419" spans="1:4">
      <c r="A7419" s="22">
        <f t="shared" si="115"/>
        <v>43943</v>
      </c>
      <c r="D7419" s="16">
        <v>43943</v>
      </c>
    </row>
    <row r="7420" spans="1:4">
      <c r="A7420" s="22">
        <f t="shared" si="115"/>
        <v>43944</v>
      </c>
      <c r="D7420" s="16">
        <v>43944</v>
      </c>
    </row>
    <row r="7421" spans="1:4">
      <c r="A7421" s="22">
        <f t="shared" si="115"/>
        <v>43945</v>
      </c>
      <c r="D7421" s="16">
        <v>43945</v>
      </c>
    </row>
    <row r="7422" spans="1:4">
      <c r="A7422" s="22">
        <f t="shared" si="115"/>
        <v>43946</v>
      </c>
      <c r="D7422" s="16">
        <v>43946</v>
      </c>
    </row>
    <row r="7423" spans="1:4">
      <c r="A7423" s="22">
        <f t="shared" si="115"/>
        <v>43947</v>
      </c>
      <c r="D7423" s="16">
        <v>43947</v>
      </c>
    </row>
    <row r="7424" spans="1:4">
      <c r="A7424" s="22">
        <f t="shared" si="115"/>
        <v>43948</v>
      </c>
      <c r="D7424" s="16">
        <v>43948</v>
      </c>
    </row>
    <row r="7425" spans="1:4">
      <c r="A7425" s="22">
        <f t="shared" si="115"/>
        <v>43949</v>
      </c>
      <c r="D7425" s="16">
        <v>43949</v>
      </c>
    </row>
    <row r="7426" spans="1:4">
      <c r="A7426" s="22">
        <f t="shared" ref="A7426:A7489" si="116">D7426</f>
        <v>43950</v>
      </c>
      <c r="D7426" s="16">
        <v>43950</v>
      </c>
    </row>
    <row r="7427" spans="1:4">
      <c r="A7427" s="22">
        <f t="shared" si="116"/>
        <v>43951</v>
      </c>
      <c r="D7427" s="16">
        <v>43951</v>
      </c>
    </row>
    <row r="7428" spans="1:4">
      <c r="A7428" s="22">
        <f t="shared" si="116"/>
        <v>43952</v>
      </c>
      <c r="D7428" s="16">
        <v>43952</v>
      </c>
    </row>
    <row r="7429" spans="1:4">
      <c r="A7429" s="22">
        <f t="shared" si="116"/>
        <v>43953</v>
      </c>
      <c r="D7429" s="16">
        <v>43953</v>
      </c>
    </row>
    <row r="7430" spans="1:4">
      <c r="A7430" s="22">
        <f t="shared" si="116"/>
        <v>43954</v>
      </c>
      <c r="D7430" s="16">
        <v>43954</v>
      </c>
    </row>
    <row r="7431" spans="1:4">
      <c r="A7431" s="22">
        <f t="shared" si="116"/>
        <v>43955</v>
      </c>
      <c r="D7431" s="16">
        <v>43955</v>
      </c>
    </row>
    <row r="7432" spans="1:4">
      <c r="A7432" s="22">
        <f t="shared" si="116"/>
        <v>43956</v>
      </c>
      <c r="D7432" s="16">
        <v>43956</v>
      </c>
    </row>
    <row r="7433" spans="1:4">
      <c r="A7433" s="22">
        <f t="shared" si="116"/>
        <v>43957</v>
      </c>
      <c r="D7433" s="16">
        <v>43957</v>
      </c>
    </row>
    <row r="7434" spans="1:4">
      <c r="A7434" s="22">
        <f t="shared" si="116"/>
        <v>43958</v>
      </c>
      <c r="D7434" s="16">
        <v>43958</v>
      </c>
    </row>
    <row r="7435" spans="1:4">
      <c r="A7435" s="22">
        <f t="shared" si="116"/>
        <v>43959</v>
      </c>
      <c r="D7435" s="16">
        <v>43959</v>
      </c>
    </row>
    <row r="7436" spans="1:4">
      <c r="A7436" s="22">
        <f t="shared" si="116"/>
        <v>43960</v>
      </c>
      <c r="D7436" s="16">
        <v>43960</v>
      </c>
    </row>
    <row r="7437" spans="1:4">
      <c r="A7437" s="22">
        <f t="shared" si="116"/>
        <v>43961</v>
      </c>
      <c r="D7437" s="16">
        <v>43961</v>
      </c>
    </row>
    <row r="7438" spans="1:4">
      <c r="A7438" s="22">
        <f t="shared" si="116"/>
        <v>43962</v>
      </c>
      <c r="D7438" s="16">
        <v>43962</v>
      </c>
    </row>
    <row r="7439" spans="1:4">
      <c r="A7439" s="22">
        <f t="shared" si="116"/>
        <v>43963</v>
      </c>
      <c r="D7439" s="16">
        <v>43963</v>
      </c>
    </row>
    <row r="7440" spans="1:4">
      <c r="A7440" s="22">
        <f t="shared" si="116"/>
        <v>43964</v>
      </c>
      <c r="D7440" s="16">
        <v>43964</v>
      </c>
    </row>
    <row r="7441" spans="1:4">
      <c r="A7441" s="22">
        <f t="shared" si="116"/>
        <v>43965</v>
      </c>
      <c r="D7441" s="16">
        <v>43965</v>
      </c>
    </row>
    <row r="7442" spans="1:4">
      <c r="A7442" s="22">
        <f t="shared" si="116"/>
        <v>43966</v>
      </c>
      <c r="D7442" s="16">
        <v>43966</v>
      </c>
    </row>
    <row r="7443" spans="1:4">
      <c r="A7443" s="22">
        <f t="shared" si="116"/>
        <v>43967</v>
      </c>
      <c r="D7443" s="16">
        <v>43967</v>
      </c>
    </row>
    <row r="7444" spans="1:4">
      <c r="A7444" s="22">
        <f t="shared" si="116"/>
        <v>43968</v>
      </c>
      <c r="D7444" s="16">
        <v>43968</v>
      </c>
    </row>
    <row r="7445" spans="1:4">
      <c r="A7445" s="22">
        <f t="shared" si="116"/>
        <v>43969</v>
      </c>
      <c r="D7445" s="16">
        <v>43969</v>
      </c>
    </row>
    <row r="7446" spans="1:4">
      <c r="A7446" s="22">
        <f t="shared" si="116"/>
        <v>43970</v>
      </c>
      <c r="D7446" s="16">
        <v>43970</v>
      </c>
    </row>
    <row r="7447" spans="1:4">
      <c r="A7447" s="22">
        <f t="shared" si="116"/>
        <v>43971</v>
      </c>
      <c r="D7447" s="16">
        <v>43971</v>
      </c>
    </row>
    <row r="7448" spans="1:4">
      <c r="A7448" s="22">
        <f t="shared" si="116"/>
        <v>43972</v>
      </c>
      <c r="D7448" s="16">
        <v>43972</v>
      </c>
    </row>
    <row r="7449" spans="1:4">
      <c r="A7449" s="22">
        <f t="shared" si="116"/>
        <v>43973</v>
      </c>
      <c r="D7449" s="16">
        <v>43973</v>
      </c>
    </row>
    <row r="7450" spans="1:4">
      <c r="A7450" s="22">
        <f t="shared" si="116"/>
        <v>43974</v>
      </c>
      <c r="D7450" s="16">
        <v>43974</v>
      </c>
    </row>
    <row r="7451" spans="1:4">
      <c r="A7451" s="22">
        <f t="shared" si="116"/>
        <v>43975</v>
      </c>
      <c r="D7451" s="16">
        <v>43975</v>
      </c>
    </row>
    <row r="7452" spans="1:4">
      <c r="A7452" s="22">
        <f t="shared" si="116"/>
        <v>43976</v>
      </c>
      <c r="D7452" s="16">
        <v>43976</v>
      </c>
    </row>
    <row r="7453" spans="1:4">
      <c r="A7453" s="22">
        <f t="shared" si="116"/>
        <v>43977</v>
      </c>
      <c r="D7453" s="16">
        <v>43977</v>
      </c>
    </row>
    <row r="7454" spans="1:4">
      <c r="A7454" s="22">
        <f t="shared" si="116"/>
        <v>43978</v>
      </c>
      <c r="D7454" s="16">
        <v>43978</v>
      </c>
    </row>
    <row r="7455" spans="1:4">
      <c r="A7455" s="22">
        <f t="shared" si="116"/>
        <v>43979</v>
      </c>
      <c r="D7455" s="16">
        <v>43979</v>
      </c>
    </row>
    <row r="7456" spans="1:4">
      <c r="A7456" s="22">
        <f t="shared" si="116"/>
        <v>43980</v>
      </c>
      <c r="D7456" s="16">
        <v>43980</v>
      </c>
    </row>
    <row r="7457" spans="1:4">
      <c r="A7457" s="22">
        <f t="shared" si="116"/>
        <v>43981</v>
      </c>
      <c r="D7457" s="16">
        <v>43981</v>
      </c>
    </row>
    <row r="7458" spans="1:4">
      <c r="A7458" s="22">
        <f t="shared" si="116"/>
        <v>43982</v>
      </c>
      <c r="D7458" s="16">
        <v>43982</v>
      </c>
    </row>
    <row r="7459" spans="1:4">
      <c r="A7459" s="22">
        <f t="shared" si="116"/>
        <v>43983</v>
      </c>
      <c r="D7459" s="16">
        <v>43983</v>
      </c>
    </row>
    <row r="7460" spans="1:4">
      <c r="A7460" s="22">
        <f t="shared" si="116"/>
        <v>43984</v>
      </c>
      <c r="D7460" s="16">
        <v>43984</v>
      </c>
    </row>
    <row r="7461" spans="1:4">
      <c r="A7461" s="22">
        <f t="shared" si="116"/>
        <v>43985</v>
      </c>
      <c r="D7461" s="16">
        <v>43985</v>
      </c>
    </row>
    <row r="7462" spans="1:4">
      <c r="A7462" s="22">
        <f t="shared" si="116"/>
        <v>43986</v>
      </c>
      <c r="D7462" s="16">
        <v>43986</v>
      </c>
    </row>
    <row r="7463" spans="1:4">
      <c r="A7463" s="22">
        <f t="shared" si="116"/>
        <v>43987</v>
      </c>
      <c r="D7463" s="16">
        <v>43987</v>
      </c>
    </row>
    <row r="7464" spans="1:4">
      <c r="A7464" s="22">
        <f t="shared" si="116"/>
        <v>43988</v>
      </c>
      <c r="D7464" s="16">
        <v>43988</v>
      </c>
    </row>
    <row r="7465" spans="1:4">
      <c r="A7465" s="22">
        <f t="shared" si="116"/>
        <v>43989</v>
      </c>
      <c r="D7465" s="16">
        <v>43989</v>
      </c>
    </row>
    <row r="7466" spans="1:4">
      <c r="A7466" s="22">
        <f t="shared" si="116"/>
        <v>43990</v>
      </c>
      <c r="D7466" s="16">
        <v>43990</v>
      </c>
    </row>
    <row r="7467" spans="1:4">
      <c r="A7467" s="22">
        <f t="shared" si="116"/>
        <v>43991</v>
      </c>
      <c r="D7467" s="16">
        <v>43991</v>
      </c>
    </row>
    <row r="7468" spans="1:4">
      <c r="A7468" s="22">
        <f t="shared" si="116"/>
        <v>43992</v>
      </c>
      <c r="D7468" s="16">
        <v>43992</v>
      </c>
    </row>
    <row r="7469" spans="1:4">
      <c r="A7469" s="22">
        <f t="shared" si="116"/>
        <v>43993</v>
      </c>
      <c r="D7469" s="16">
        <v>43993</v>
      </c>
    </row>
    <row r="7470" spans="1:4">
      <c r="A7470" s="22">
        <f t="shared" si="116"/>
        <v>43994</v>
      </c>
      <c r="D7470" s="16">
        <v>43994</v>
      </c>
    </row>
    <row r="7471" spans="1:4">
      <c r="A7471" s="22">
        <f t="shared" si="116"/>
        <v>43995</v>
      </c>
      <c r="D7471" s="16">
        <v>43995</v>
      </c>
    </row>
    <row r="7472" spans="1:4">
      <c r="A7472" s="22">
        <f t="shared" si="116"/>
        <v>43996</v>
      </c>
      <c r="D7472" s="16">
        <v>43996</v>
      </c>
    </row>
    <row r="7473" spans="1:4">
      <c r="A7473" s="22">
        <f t="shared" si="116"/>
        <v>43997</v>
      </c>
      <c r="D7473" s="16">
        <v>43997</v>
      </c>
    </row>
    <row r="7474" spans="1:4">
      <c r="A7474" s="22">
        <f t="shared" si="116"/>
        <v>43998</v>
      </c>
      <c r="D7474" s="16">
        <v>43998</v>
      </c>
    </row>
    <row r="7475" spans="1:4">
      <c r="A7475" s="22">
        <f t="shared" si="116"/>
        <v>43999</v>
      </c>
      <c r="D7475" s="16">
        <v>43999</v>
      </c>
    </row>
    <row r="7476" spans="1:4">
      <c r="A7476" s="22">
        <f t="shared" si="116"/>
        <v>44000</v>
      </c>
      <c r="D7476" s="16">
        <v>44000</v>
      </c>
    </row>
    <row r="7477" spans="1:4">
      <c r="A7477" s="22">
        <f t="shared" si="116"/>
        <v>44001</v>
      </c>
      <c r="D7477" s="16">
        <v>44001</v>
      </c>
    </row>
    <row r="7478" spans="1:4">
      <c r="A7478" s="22">
        <f t="shared" si="116"/>
        <v>44002</v>
      </c>
      <c r="D7478" s="16">
        <v>44002</v>
      </c>
    </row>
    <row r="7479" spans="1:4">
      <c r="A7479" s="22">
        <f t="shared" si="116"/>
        <v>44003</v>
      </c>
      <c r="D7479" s="16">
        <v>44003</v>
      </c>
    </row>
    <row r="7480" spans="1:4">
      <c r="A7480" s="22">
        <f t="shared" si="116"/>
        <v>44004</v>
      </c>
      <c r="D7480" s="16">
        <v>44004</v>
      </c>
    </row>
    <row r="7481" spans="1:4">
      <c r="A7481" s="22">
        <f t="shared" si="116"/>
        <v>44005</v>
      </c>
      <c r="D7481" s="16">
        <v>44005</v>
      </c>
    </row>
    <row r="7482" spans="1:4">
      <c r="A7482" s="22">
        <f t="shared" si="116"/>
        <v>44006</v>
      </c>
      <c r="D7482" s="16">
        <v>44006</v>
      </c>
    </row>
    <row r="7483" spans="1:4">
      <c r="A7483" s="22">
        <f t="shared" si="116"/>
        <v>44007</v>
      </c>
      <c r="D7483" s="16">
        <v>44007</v>
      </c>
    </row>
    <row r="7484" spans="1:4">
      <c r="A7484" s="22">
        <f t="shared" si="116"/>
        <v>44008</v>
      </c>
      <c r="D7484" s="16">
        <v>44008</v>
      </c>
    </row>
    <row r="7485" spans="1:4">
      <c r="A7485" s="22">
        <f t="shared" si="116"/>
        <v>44009</v>
      </c>
      <c r="D7485" s="16">
        <v>44009</v>
      </c>
    </row>
    <row r="7486" spans="1:4">
      <c r="A7486" s="22">
        <f t="shared" si="116"/>
        <v>44010</v>
      </c>
      <c r="D7486" s="16">
        <v>44010</v>
      </c>
    </row>
    <row r="7487" spans="1:4">
      <c r="A7487" s="22">
        <f t="shared" si="116"/>
        <v>44011</v>
      </c>
      <c r="D7487" s="16">
        <v>44011</v>
      </c>
    </row>
    <row r="7488" spans="1:4">
      <c r="A7488" s="22">
        <f t="shared" si="116"/>
        <v>44012</v>
      </c>
      <c r="D7488" s="16">
        <v>44012</v>
      </c>
    </row>
    <row r="7489" spans="1:4">
      <c r="A7489" s="22">
        <f t="shared" si="116"/>
        <v>44013</v>
      </c>
      <c r="D7489" s="16">
        <v>44013</v>
      </c>
    </row>
    <row r="7490" spans="1:4">
      <c r="A7490" s="22">
        <f t="shared" ref="A7490:A7553" si="117">D7490</f>
        <v>44014</v>
      </c>
      <c r="D7490" s="16">
        <v>44014</v>
      </c>
    </row>
    <row r="7491" spans="1:4">
      <c r="A7491" s="22">
        <f t="shared" si="117"/>
        <v>44015</v>
      </c>
      <c r="D7491" s="16">
        <v>44015</v>
      </c>
    </row>
    <row r="7492" spans="1:4">
      <c r="A7492" s="22">
        <f t="shared" si="117"/>
        <v>44016</v>
      </c>
      <c r="D7492" s="16">
        <v>44016</v>
      </c>
    </row>
    <row r="7493" spans="1:4">
      <c r="A7493" s="22">
        <f t="shared" si="117"/>
        <v>44017</v>
      </c>
      <c r="D7493" s="16">
        <v>44017</v>
      </c>
    </row>
    <row r="7494" spans="1:4">
      <c r="A7494" s="22">
        <f t="shared" si="117"/>
        <v>44018</v>
      </c>
      <c r="D7494" s="16">
        <v>44018</v>
      </c>
    </row>
    <row r="7495" spans="1:4">
      <c r="A7495" s="22">
        <f t="shared" si="117"/>
        <v>44019</v>
      </c>
      <c r="D7495" s="16">
        <v>44019</v>
      </c>
    </row>
    <row r="7496" spans="1:4">
      <c r="A7496" s="22">
        <f t="shared" si="117"/>
        <v>44020</v>
      </c>
      <c r="D7496" s="16">
        <v>44020</v>
      </c>
    </row>
    <row r="7497" spans="1:4">
      <c r="A7497" s="22">
        <f t="shared" si="117"/>
        <v>44021</v>
      </c>
      <c r="D7497" s="16">
        <v>44021</v>
      </c>
    </row>
    <row r="7498" spans="1:4">
      <c r="A7498" s="22">
        <f t="shared" si="117"/>
        <v>44022</v>
      </c>
      <c r="D7498" s="16">
        <v>44022</v>
      </c>
    </row>
    <row r="7499" spans="1:4">
      <c r="A7499" s="22">
        <f t="shared" si="117"/>
        <v>44023</v>
      </c>
      <c r="D7499" s="16">
        <v>44023</v>
      </c>
    </row>
    <row r="7500" spans="1:4">
      <c r="A7500" s="22">
        <f t="shared" si="117"/>
        <v>44024</v>
      </c>
      <c r="D7500" s="16">
        <v>44024</v>
      </c>
    </row>
    <row r="7501" spans="1:4">
      <c r="A7501" s="22">
        <f t="shared" si="117"/>
        <v>44025</v>
      </c>
      <c r="D7501" s="16">
        <v>44025</v>
      </c>
    </row>
    <row r="7502" spans="1:4">
      <c r="A7502" s="22">
        <f t="shared" si="117"/>
        <v>44026</v>
      </c>
      <c r="D7502" s="16">
        <v>44026</v>
      </c>
    </row>
    <row r="7503" spans="1:4">
      <c r="A7503" s="22">
        <f t="shared" si="117"/>
        <v>44027</v>
      </c>
      <c r="D7503" s="16">
        <v>44027</v>
      </c>
    </row>
    <row r="7504" spans="1:4">
      <c r="A7504" s="22">
        <f t="shared" si="117"/>
        <v>44028</v>
      </c>
      <c r="D7504" s="16">
        <v>44028</v>
      </c>
    </row>
    <row r="7505" spans="1:4">
      <c r="A7505" s="22">
        <f t="shared" si="117"/>
        <v>44029</v>
      </c>
      <c r="D7505" s="16">
        <v>44029</v>
      </c>
    </row>
    <row r="7506" spans="1:4">
      <c r="A7506" s="22">
        <f t="shared" si="117"/>
        <v>44030</v>
      </c>
      <c r="D7506" s="16">
        <v>44030</v>
      </c>
    </row>
    <row r="7507" spans="1:4">
      <c r="A7507" s="22">
        <f t="shared" si="117"/>
        <v>44031</v>
      </c>
      <c r="D7507" s="16">
        <v>44031</v>
      </c>
    </row>
    <row r="7508" spans="1:4">
      <c r="A7508" s="22">
        <f t="shared" si="117"/>
        <v>44032</v>
      </c>
      <c r="D7508" s="16">
        <v>44032</v>
      </c>
    </row>
    <row r="7509" spans="1:4">
      <c r="A7509" s="22">
        <f t="shared" si="117"/>
        <v>44033</v>
      </c>
      <c r="D7509" s="16">
        <v>44033</v>
      </c>
    </row>
    <row r="7510" spans="1:4">
      <c r="A7510" s="22">
        <f t="shared" si="117"/>
        <v>44034</v>
      </c>
      <c r="D7510" s="16">
        <v>44034</v>
      </c>
    </row>
    <row r="7511" spans="1:4">
      <c r="A7511" s="22">
        <f t="shared" si="117"/>
        <v>44035</v>
      </c>
      <c r="D7511" s="16">
        <v>44035</v>
      </c>
    </row>
    <row r="7512" spans="1:4">
      <c r="A7512" s="22">
        <f t="shared" si="117"/>
        <v>44036</v>
      </c>
      <c r="D7512" s="16">
        <v>44036</v>
      </c>
    </row>
    <row r="7513" spans="1:4">
      <c r="A7513" s="22">
        <f t="shared" si="117"/>
        <v>44037</v>
      </c>
      <c r="D7513" s="16">
        <v>44037</v>
      </c>
    </row>
    <row r="7514" spans="1:4">
      <c r="A7514" s="22">
        <f t="shared" si="117"/>
        <v>44038</v>
      </c>
      <c r="D7514" s="16">
        <v>44038</v>
      </c>
    </row>
    <row r="7515" spans="1:4">
      <c r="A7515" s="22">
        <f t="shared" si="117"/>
        <v>44039</v>
      </c>
      <c r="D7515" s="16">
        <v>44039</v>
      </c>
    </row>
    <row r="7516" spans="1:4">
      <c r="A7516" s="22">
        <f t="shared" si="117"/>
        <v>44040</v>
      </c>
      <c r="D7516" s="16">
        <v>44040</v>
      </c>
    </row>
    <row r="7517" spans="1:4">
      <c r="A7517" s="22">
        <f t="shared" si="117"/>
        <v>44041</v>
      </c>
      <c r="D7517" s="16">
        <v>44041</v>
      </c>
    </row>
    <row r="7518" spans="1:4">
      <c r="A7518" s="22">
        <f t="shared" si="117"/>
        <v>44042</v>
      </c>
      <c r="D7518" s="16">
        <v>44042</v>
      </c>
    </row>
    <row r="7519" spans="1:4">
      <c r="A7519" s="22">
        <f t="shared" si="117"/>
        <v>44043</v>
      </c>
      <c r="D7519" s="16">
        <v>44043</v>
      </c>
    </row>
    <row r="7520" spans="1:4">
      <c r="A7520" s="22">
        <f t="shared" si="117"/>
        <v>44044</v>
      </c>
      <c r="D7520" s="16">
        <v>44044</v>
      </c>
    </row>
    <row r="7521" spans="1:4">
      <c r="A7521" s="22">
        <f t="shared" si="117"/>
        <v>44045</v>
      </c>
      <c r="D7521" s="16">
        <v>44045</v>
      </c>
    </row>
    <row r="7522" spans="1:4">
      <c r="A7522" s="22">
        <f t="shared" si="117"/>
        <v>44046</v>
      </c>
      <c r="D7522" s="16">
        <v>44046</v>
      </c>
    </row>
    <row r="7523" spans="1:4">
      <c r="A7523" s="22">
        <f t="shared" si="117"/>
        <v>44047</v>
      </c>
      <c r="D7523" s="16">
        <v>44047</v>
      </c>
    </row>
    <row r="7524" spans="1:4">
      <c r="A7524" s="22">
        <f t="shared" si="117"/>
        <v>44048</v>
      </c>
      <c r="D7524" s="16">
        <v>44048</v>
      </c>
    </row>
    <row r="7525" spans="1:4">
      <c r="A7525" s="22">
        <f t="shared" si="117"/>
        <v>44049</v>
      </c>
      <c r="D7525" s="16">
        <v>44049</v>
      </c>
    </row>
    <row r="7526" spans="1:4">
      <c r="A7526" s="22">
        <f t="shared" si="117"/>
        <v>44050</v>
      </c>
      <c r="D7526" s="16">
        <v>44050</v>
      </c>
    </row>
    <row r="7527" spans="1:4">
      <c r="A7527" s="22">
        <f t="shared" si="117"/>
        <v>44051</v>
      </c>
      <c r="D7527" s="16">
        <v>44051</v>
      </c>
    </row>
    <row r="7528" spans="1:4">
      <c r="A7528" s="22">
        <f t="shared" si="117"/>
        <v>44052</v>
      </c>
      <c r="D7528" s="16">
        <v>44052</v>
      </c>
    </row>
    <row r="7529" spans="1:4">
      <c r="A7529" s="22">
        <f t="shared" si="117"/>
        <v>44053</v>
      </c>
      <c r="D7529" s="16">
        <v>44053</v>
      </c>
    </row>
    <row r="7530" spans="1:4">
      <c r="A7530" s="22">
        <f t="shared" si="117"/>
        <v>44054</v>
      </c>
      <c r="D7530" s="16">
        <v>44054</v>
      </c>
    </row>
    <row r="7531" spans="1:4">
      <c r="A7531" s="22">
        <f t="shared" si="117"/>
        <v>44055</v>
      </c>
      <c r="D7531" s="16">
        <v>44055</v>
      </c>
    </row>
    <row r="7532" spans="1:4">
      <c r="A7532" s="22">
        <f t="shared" si="117"/>
        <v>44056</v>
      </c>
      <c r="D7532" s="16">
        <v>44056</v>
      </c>
    </row>
    <row r="7533" spans="1:4">
      <c r="A7533" s="22">
        <f t="shared" si="117"/>
        <v>44057</v>
      </c>
      <c r="D7533" s="16">
        <v>44057</v>
      </c>
    </row>
    <row r="7534" spans="1:4">
      <c r="A7534" s="22">
        <f t="shared" si="117"/>
        <v>44058</v>
      </c>
      <c r="D7534" s="16">
        <v>44058</v>
      </c>
    </row>
    <row r="7535" spans="1:4">
      <c r="A7535" s="22">
        <f t="shared" si="117"/>
        <v>44059</v>
      </c>
      <c r="D7535" s="16">
        <v>44059</v>
      </c>
    </row>
    <row r="7536" spans="1:4">
      <c r="A7536" s="22">
        <f t="shared" si="117"/>
        <v>44060</v>
      </c>
      <c r="D7536" s="16">
        <v>44060</v>
      </c>
    </row>
    <row r="7537" spans="1:4">
      <c r="A7537" s="22">
        <f t="shared" si="117"/>
        <v>44061</v>
      </c>
      <c r="D7537" s="16">
        <v>44061</v>
      </c>
    </row>
    <row r="7538" spans="1:4">
      <c r="A7538" s="22">
        <f t="shared" si="117"/>
        <v>44062</v>
      </c>
      <c r="D7538" s="16">
        <v>44062</v>
      </c>
    </row>
    <row r="7539" spans="1:4">
      <c r="A7539" s="22">
        <f t="shared" si="117"/>
        <v>44063</v>
      </c>
      <c r="D7539" s="16">
        <v>44063</v>
      </c>
    </row>
    <row r="7540" spans="1:4">
      <c r="A7540" s="22">
        <f t="shared" si="117"/>
        <v>44064</v>
      </c>
      <c r="D7540" s="16">
        <v>44064</v>
      </c>
    </row>
    <row r="7541" spans="1:4">
      <c r="A7541" s="22">
        <f t="shared" si="117"/>
        <v>44065</v>
      </c>
      <c r="D7541" s="16">
        <v>44065</v>
      </c>
    </row>
    <row r="7542" spans="1:4">
      <c r="A7542" s="22">
        <f t="shared" si="117"/>
        <v>44066</v>
      </c>
      <c r="D7542" s="16">
        <v>44066</v>
      </c>
    </row>
    <row r="7543" spans="1:4">
      <c r="A7543" s="22">
        <f t="shared" si="117"/>
        <v>44067</v>
      </c>
      <c r="D7543" s="16">
        <v>44067</v>
      </c>
    </row>
    <row r="7544" spans="1:4">
      <c r="A7544" s="22">
        <f t="shared" si="117"/>
        <v>44068</v>
      </c>
      <c r="D7544" s="16">
        <v>44068</v>
      </c>
    </row>
    <row r="7545" spans="1:4">
      <c r="A7545" s="22">
        <f t="shared" si="117"/>
        <v>44069</v>
      </c>
      <c r="D7545" s="16">
        <v>44069</v>
      </c>
    </row>
    <row r="7546" spans="1:4">
      <c r="A7546" s="22">
        <f t="shared" si="117"/>
        <v>44070</v>
      </c>
      <c r="D7546" s="16">
        <v>44070</v>
      </c>
    </row>
    <row r="7547" spans="1:4">
      <c r="A7547" s="22">
        <f t="shared" si="117"/>
        <v>44071</v>
      </c>
      <c r="D7547" s="16">
        <v>44071</v>
      </c>
    </row>
    <row r="7548" spans="1:4">
      <c r="A7548" s="22">
        <f t="shared" si="117"/>
        <v>44072</v>
      </c>
      <c r="D7548" s="16">
        <v>44072</v>
      </c>
    </row>
    <row r="7549" spans="1:4">
      <c r="A7549" s="22">
        <f t="shared" si="117"/>
        <v>44073</v>
      </c>
      <c r="D7549" s="16">
        <v>44073</v>
      </c>
    </row>
    <row r="7550" spans="1:4">
      <c r="A7550" s="22">
        <f t="shared" si="117"/>
        <v>44074</v>
      </c>
      <c r="D7550" s="16">
        <v>44074</v>
      </c>
    </row>
    <row r="7551" spans="1:4">
      <c r="A7551" s="22">
        <f t="shared" si="117"/>
        <v>44075</v>
      </c>
      <c r="D7551" s="16">
        <v>44075</v>
      </c>
    </row>
    <row r="7552" spans="1:4">
      <c r="A7552" s="22">
        <f t="shared" si="117"/>
        <v>44076</v>
      </c>
      <c r="D7552" s="16">
        <v>44076</v>
      </c>
    </row>
    <row r="7553" spans="1:4">
      <c r="A7553" s="22">
        <f t="shared" si="117"/>
        <v>44077</v>
      </c>
      <c r="D7553" s="16">
        <v>44077</v>
      </c>
    </row>
    <row r="7554" spans="1:4">
      <c r="A7554" s="22">
        <f t="shared" ref="A7554:A7617" si="118">D7554</f>
        <v>44078</v>
      </c>
      <c r="D7554" s="16">
        <v>44078</v>
      </c>
    </row>
    <row r="7555" spans="1:4">
      <c r="A7555" s="22">
        <f t="shared" si="118"/>
        <v>44079</v>
      </c>
      <c r="D7555" s="16">
        <v>44079</v>
      </c>
    </row>
    <row r="7556" spans="1:4">
      <c r="A7556" s="22">
        <f t="shared" si="118"/>
        <v>44080</v>
      </c>
      <c r="D7556" s="16">
        <v>44080</v>
      </c>
    </row>
    <row r="7557" spans="1:4">
      <c r="A7557" s="22">
        <f t="shared" si="118"/>
        <v>44081</v>
      </c>
      <c r="D7557" s="16">
        <v>44081</v>
      </c>
    </row>
    <row r="7558" spans="1:4">
      <c r="A7558" s="22">
        <f t="shared" si="118"/>
        <v>44082</v>
      </c>
      <c r="D7558" s="16">
        <v>44082</v>
      </c>
    </row>
    <row r="7559" spans="1:4">
      <c r="A7559" s="22">
        <f t="shared" si="118"/>
        <v>44083</v>
      </c>
      <c r="D7559" s="16">
        <v>44083</v>
      </c>
    </row>
    <row r="7560" spans="1:4">
      <c r="A7560" s="22">
        <f t="shared" si="118"/>
        <v>44084</v>
      </c>
      <c r="D7560" s="16">
        <v>44084</v>
      </c>
    </row>
    <row r="7561" spans="1:4">
      <c r="A7561" s="22">
        <f t="shared" si="118"/>
        <v>44085</v>
      </c>
      <c r="D7561" s="16">
        <v>44085</v>
      </c>
    </row>
    <row r="7562" spans="1:4">
      <c r="A7562" s="22">
        <f t="shared" si="118"/>
        <v>44086</v>
      </c>
      <c r="D7562" s="16">
        <v>44086</v>
      </c>
    </row>
    <row r="7563" spans="1:4">
      <c r="A7563" s="22">
        <f t="shared" si="118"/>
        <v>44087</v>
      </c>
      <c r="D7563" s="16">
        <v>44087</v>
      </c>
    </row>
    <row r="7564" spans="1:4">
      <c r="A7564" s="22">
        <f t="shared" si="118"/>
        <v>44088</v>
      </c>
      <c r="D7564" s="16">
        <v>44088</v>
      </c>
    </row>
    <row r="7565" spans="1:4">
      <c r="A7565" s="22">
        <f t="shared" si="118"/>
        <v>44089</v>
      </c>
      <c r="D7565" s="16">
        <v>44089</v>
      </c>
    </row>
    <row r="7566" spans="1:4">
      <c r="A7566" s="22">
        <f t="shared" si="118"/>
        <v>44090</v>
      </c>
      <c r="D7566" s="16">
        <v>44090</v>
      </c>
    </row>
    <row r="7567" spans="1:4">
      <c r="A7567" s="22">
        <f t="shared" si="118"/>
        <v>44091</v>
      </c>
      <c r="D7567" s="16">
        <v>44091</v>
      </c>
    </row>
    <row r="7568" spans="1:4">
      <c r="A7568" s="22">
        <f t="shared" si="118"/>
        <v>44092</v>
      </c>
      <c r="D7568" s="16">
        <v>44092</v>
      </c>
    </row>
    <row r="7569" spans="1:4">
      <c r="A7569" s="22">
        <f t="shared" si="118"/>
        <v>44093</v>
      </c>
      <c r="D7569" s="16">
        <v>44093</v>
      </c>
    </row>
    <row r="7570" spans="1:4">
      <c r="A7570" s="22">
        <f t="shared" si="118"/>
        <v>44094</v>
      </c>
      <c r="D7570" s="16">
        <v>44094</v>
      </c>
    </row>
    <row r="7571" spans="1:4">
      <c r="A7571" s="22">
        <f t="shared" si="118"/>
        <v>44095</v>
      </c>
      <c r="D7571" s="16">
        <v>44095</v>
      </c>
    </row>
    <row r="7572" spans="1:4">
      <c r="A7572" s="22">
        <f t="shared" si="118"/>
        <v>44096</v>
      </c>
      <c r="D7572" s="16">
        <v>44096</v>
      </c>
    </row>
    <row r="7573" spans="1:4">
      <c r="A7573" s="22">
        <f t="shared" si="118"/>
        <v>44097</v>
      </c>
      <c r="D7573" s="16">
        <v>44097</v>
      </c>
    </row>
    <row r="7574" spans="1:4">
      <c r="A7574" s="22">
        <f t="shared" si="118"/>
        <v>44098</v>
      </c>
      <c r="D7574" s="16">
        <v>44098</v>
      </c>
    </row>
    <row r="7575" spans="1:4">
      <c r="A7575" s="22">
        <f t="shared" si="118"/>
        <v>44099</v>
      </c>
      <c r="D7575" s="16">
        <v>44099</v>
      </c>
    </row>
    <row r="7576" spans="1:4">
      <c r="A7576" s="22">
        <f t="shared" si="118"/>
        <v>44100</v>
      </c>
      <c r="D7576" s="16">
        <v>44100</v>
      </c>
    </row>
    <row r="7577" spans="1:4">
      <c r="A7577" s="22">
        <f t="shared" si="118"/>
        <v>44101</v>
      </c>
      <c r="D7577" s="16">
        <v>44101</v>
      </c>
    </row>
    <row r="7578" spans="1:4">
      <c r="A7578" s="22">
        <f t="shared" si="118"/>
        <v>44102</v>
      </c>
      <c r="D7578" s="16">
        <v>44102</v>
      </c>
    </row>
    <row r="7579" spans="1:4">
      <c r="A7579" s="22">
        <f t="shared" si="118"/>
        <v>44103</v>
      </c>
      <c r="D7579" s="16">
        <v>44103</v>
      </c>
    </row>
    <row r="7580" spans="1:4">
      <c r="A7580" s="22">
        <f t="shared" si="118"/>
        <v>44104</v>
      </c>
      <c r="D7580" s="16">
        <v>44104</v>
      </c>
    </row>
    <row r="7581" spans="1:4">
      <c r="A7581" s="22">
        <f t="shared" si="118"/>
        <v>44105</v>
      </c>
      <c r="D7581" s="16">
        <v>44105</v>
      </c>
    </row>
    <row r="7582" spans="1:4">
      <c r="A7582" s="22">
        <f t="shared" si="118"/>
        <v>44106</v>
      </c>
      <c r="D7582" s="16">
        <v>44106</v>
      </c>
    </row>
    <row r="7583" spans="1:4">
      <c r="A7583" s="22">
        <f t="shared" si="118"/>
        <v>44107</v>
      </c>
      <c r="D7583" s="16">
        <v>44107</v>
      </c>
    </row>
    <row r="7584" spans="1:4">
      <c r="A7584" s="22">
        <f t="shared" si="118"/>
        <v>44108</v>
      </c>
      <c r="D7584" s="16">
        <v>44108</v>
      </c>
    </row>
    <row r="7585" spans="1:4">
      <c r="A7585" s="22">
        <f t="shared" si="118"/>
        <v>44109</v>
      </c>
      <c r="D7585" s="16">
        <v>44109</v>
      </c>
    </row>
    <row r="7586" spans="1:4">
      <c r="A7586" s="22">
        <f t="shared" si="118"/>
        <v>44110</v>
      </c>
      <c r="D7586" s="16">
        <v>44110</v>
      </c>
    </row>
    <row r="7587" spans="1:4">
      <c r="A7587" s="22">
        <f t="shared" si="118"/>
        <v>44111</v>
      </c>
      <c r="D7587" s="16">
        <v>44111</v>
      </c>
    </row>
    <row r="7588" spans="1:4">
      <c r="A7588" s="22">
        <f t="shared" si="118"/>
        <v>44112</v>
      </c>
      <c r="D7588" s="16">
        <v>44112</v>
      </c>
    </row>
    <row r="7589" spans="1:4">
      <c r="A7589" s="22">
        <f t="shared" si="118"/>
        <v>44113</v>
      </c>
      <c r="D7589" s="16">
        <v>44113</v>
      </c>
    </row>
    <row r="7590" spans="1:4">
      <c r="A7590" s="22">
        <f t="shared" si="118"/>
        <v>44114</v>
      </c>
      <c r="D7590" s="16">
        <v>44114</v>
      </c>
    </row>
    <row r="7591" spans="1:4">
      <c r="A7591" s="22">
        <f t="shared" si="118"/>
        <v>44115</v>
      </c>
      <c r="D7591" s="16">
        <v>44115</v>
      </c>
    </row>
    <row r="7592" spans="1:4">
      <c r="A7592" s="22">
        <f t="shared" si="118"/>
        <v>44116</v>
      </c>
      <c r="D7592" s="16">
        <v>44116</v>
      </c>
    </row>
    <row r="7593" spans="1:4">
      <c r="A7593" s="22">
        <f t="shared" si="118"/>
        <v>44117</v>
      </c>
      <c r="D7593" s="16">
        <v>44117</v>
      </c>
    </row>
    <row r="7594" spans="1:4">
      <c r="A7594" s="22">
        <f t="shared" si="118"/>
        <v>44118</v>
      </c>
      <c r="D7594" s="16">
        <v>44118</v>
      </c>
    </row>
    <row r="7595" spans="1:4">
      <c r="A7595" s="22">
        <f t="shared" si="118"/>
        <v>44119</v>
      </c>
      <c r="D7595" s="16">
        <v>44119</v>
      </c>
    </row>
    <row r="7596" spans="1:4">
      <c r="A7596" s="22">
        <f t="shared" si="118"/>
        <v>44120</v>
      </c>
      <c r="D7596" s="16">
        <v>44120</v>
      </c>
    </row>
    <row r="7597" spans="1:4">
      <c r="A7597" s="22">
        <f t="shared" si="118"/>
        <v>44121</v>
      </c>
      <c r="D7597" s="16">
        <v>44121</v>
      </c>
    </row>
    <row r="7598" spans="1:4">
      <c r="A7598" s="22">
        <f t="shared" si="118"/>
        <v>44122</v>
      </c>
      <c r="D7598" s="16">
        <v>44122</v>
      </c>
    </row>
    <row r="7599" spans="1:4">
      <c r="A7599" s="22">
        <f t="shared" si="118"/>
        <v>44123</v>
      </c>
      <c r="D7599" s="16">
        <v>44123</v>
      </c>
    </row>
    <row r="7600" spans="1:4">
      <c r="A7600" s="22">
        <f t="shared" si="118"/>
        <v>44124</v>
      </c>
      <c r="D7600" s="16">
        <v>44124</v>
      </c>
    </row>
    <row r="7601" spans="1:4">
      <c r="A7601" s="22">
        <f t="shared" si="118"/>
        <v>44125</v>
      </c>
      <c r="D7601" s="16">
        <v>44125</v>
      </c>
    </row>
    <row r="7602" spans="1:4">
      <c r="A7602" s="22">
        <f t="shared" si="118"/>
        <v>44126</v>
      </c>
      <c r="D7602" s="16">
        <v>44126</v>
      </c>
    </row>
    <row r="7603" spans="1:4">
      <c r="A7603" s="22">
        <f t="shared" si="118"/>
        <v>44127</v>
      </c>
      <c r="D7603" s="16">
        <v>44127</v>
      </c>
    </row>
    <row r="7604" spans="1:4">
      <c r="A7604" s="22">
        <f t="shared" si="118"/>
        <v>44128</v>
      </c>
      <c r="D7604" s="16">
        <v>44128</v>
      </c>
    </row>
    <row r="7605" spans="1:4">
      <c r="A7605" s="22">
        <f t="shared" si="118"/>
        <v>44129</v>
      </c>
      <c r="D7605" s="16">
        <v>44129</v>
      </c>
    </row>
    <row r="7606" spans="1:4">
      <c r="A7606" s="22">
        <f t="shared" si="118"/>
        <v>44130</v>
      </c>
      <c r="D7606" s="16">
        <v>44130</v>
      </c>
    </row>
    <row r="7607" spans="1:4">
      <c r="A7607" s="22">
        <f t="shared" si="118"/>
        <v>44131</v>
      </c>
      <c r="D7607" s="16">
        <v>44131</v>
      </c>
    </row>
    <row r="7608" spans="1:4">
      <c r="A7608" s="22">
        <f t="shared" si="118"/>
        <v>44132</v>
      </c>
      <c r="D7608" s="16">
        <v>44132</v>
      </c>
    </row>
    <row r="7609" spans="1:4">
      <c r="A7609" s="22">
        <f t="shared" si="118"/>
        <v>44133</v>
      </c>
      <c r="D7609" s="16">
        <v>44133</v>
      </c>
    </row>
    <row r="7610" spans="1:4">
      <c r="A7610" s="22">
        <f t="shared" si="118"/>
        <v>44134</v>
      </c>
      <c r="D7610" s="16">
        <v>44134</v>
      </c>
    </row>
    <row r="7611" spans="1:4">
      <c r="A7611" s="22">
        <f t="shared" si="118"/>
        <v>44135</v>
      </c>
      <c r="D7611" s="16">
        <v>44135</v>
      </c>
    </row>
    <row r="7612" spans="1:4">
      <c r="A7612" s="22">
        <f t="shared" si="118"/>
        <v>44136</v>
      </c>
      <c r="D7612" s="16">
        <v>44136</v>
      </c>
    </row>
    <row r="7613" spans="1:4">
      <c r="A7613" s="22">
        <f t="shared" si="118"/>
        <v>44137</v>
      </c>
      <c r="D7613" s="16">
        <v>44137</v>
      </c>
    </row>
    <row r="7614" spans="1:4">
      <c r="A7614" s="22">
        <f t="shared" si="118"/>
        <v>44138</v>
      </c>
      <c r="D7614" s="16">
        <v>44138</v>
      </c>
    </row>
    <row r="7615" spans="1:4">
      <c r="A7615" s="22">
        <f t="shared" si="118"/>
        <v>44139</v>
      </c>
      <c r="D7615" s="16">
        <v>44139</v>
      </c>
    </row>
    <row r="7616" spans="1:4">
      <c r="A7616" s="22">
        <f t="shared" si="118"/>
        <v>44140</v>
      </c>
      <c r="D7616" s="16">
        <v>44140</v>
      </c>
    </row>
    <row r="7617" spans="1:4">
      <c r="A7617" s="22">
        <f t="shared" si="118"/>
        <v>44141</v>
      </c>
      <c r="D7617" s="16">
        <v>44141</v>
      </c>
    </row>
    <row r="7618" spans="1:4">
      <c r="A7618" s="22">
        <f t="shared" ref="A7618:A7681" si="119">D7618</f>
        <v>44142</v>
      </c>
      <c r="D7618" s="16">
        <v>44142</v>
      </c>
    </row>
    <row r="7619" spans="1:4">
      <c r="A7619" s="22">
        <f t="shared" si="119"/>
        <v>44143</v>
      </c>
      <c r="D7619" s="16">
        <v>44143</v>
      </c>
    </row>
    <row r="7620" spans="1:4">
      <c r="A7620" s="22">
        <f t="shared" si="119"/>
        <v>44144</v>
      </c>
      <c r="D7620" s="16">
        <v>44144</v>
      </c>
    </row>
    <row r="7621" spans="1:4">
      <c r="A7621" s="22">
        <f t="shared" si="119"/>
        <v>44145</v>
      </c>
      <c r="D7621" s="16">
        <v>44145</v>
      </c>
    </row>
    <row r="7622" spans="1:4">
      <c r="A7622" s="22">
        <f t="shared" si="119"/>
        <v>44146</v>
      </c>
      <c r="D7622" s="16">
        <v>44146</v>
      </c>
    </row>
    <row r="7623" spans="1:4">
      <c r="A7623" s="22">
        <f t="shared" si="119"/>
        <v>44147</v>
      </c>
      <c r="D7623" s="16">
        <v>44147</v>
      </c>
    </row>
    <row r="7624" spans="1:4">
      <c r="A7624" s="22">
        <f t="shared" si="119"/>
        <v>44148</v>
      </c>
      <c r="D7624" s="16">
        <v>44148</v>
      </c>
    </row>
    <row r="7625" spans="1:4">
      <c r="A7625" s="22">
        <f t="shared" si="119"/>
        <v>44149</v>
      </c>
      <c r="D7625" s="16">
        <v>44149</v>
      </c>
    </row>
    <row r="7626" spans="1:4">
      <c r="A7626" s="22">
        <f t="shared" si="119"/>
        <v>44150</v>
      </c>
      <c r="D7626" s="16">
        <v>44150</v>
      </c>
    </row>
    <row r="7627" spans="1:4">
      <c r="A7627" s="22">
        <f t="shared" si="119"/>
        <v>44151</v>
      </c>
      <c r="D7627" s="16">
        <v>44151</v>
      </c>
    </row>
    <row r="7628" spans="1:4">
      <c r="A7628" s="22">
        <f t="shared" si="119"/>
        <v>44152</v>
      </c>
      <c r="D7628" s="16">
        <v>44152</v>
      </c>
    </row>
    <row r="7629" spans="1:4">
      <c r="A7629" s="22">
        <f t="shared" si="119"/>
        <v>44153</v>
      </c>
      <c r="D7629" s="16">
        <v>44153</v>
      </c>
    </row>
    <row r="7630" spans="1:4">
      <c r="A7630" s="22">
        <f t="shared" si="119"/>
        <v>44154</v>
      </c>
      <c r="D7630" s="16">
        <v>44154</v>
      </c>
    </row>
    <row r="7631" spans="1:4">
      <c r="A7631" s="22">
        <f t="shared" si="119"/>
        <v>44155</v>
      </c>
      <c r="D7631" s="16">
        <v>44155</v>
      </c>
    </row>
    <row r="7632" spans="1:4">
      <c r="A7632" s="22">
        <f t="shared" si="119"/>
        <v>44156</v>
      </c>
      <c r="D7632" s="16">
        <v>44156</v>
      </c>
    </row>
    <row r="7633" spans="1:4">
      <c r="A7633" s="22">
        <f t="shared" si="119"/>
        <v>44157</v>
      </c>
      <c r="D7633" s="16">
        <v>44157</v>
      </c>
    </row>
    <row r="7634" spans="1:4">
      <c r="A7634" s="22">
        <f t="shared" si="119"/>
        <v>44158</v>
      </c>
      <c r="D7634" s="16">
        <v>44158</v>
      </c>
    </row>
    <row r="7635" spans="1:4">
      <c r="A7635" s="22">
        <f t="shared" si="119"/>
        <v>44159</v>
      </c>
      <c r="D7635" s="16">
        <v>44159</v>
      </c>
    </row>
    <row r="7636" spans="1:4">
      <c r="A7636" s="22">
        <f t="shared" si="119"/>
        <v>44160</v>
      </c>
      <c r="D7636" s="16">
        <v>44160</v>
      </c>
    </row>
    <row r="7637" spans="1:4">
      <c r="A7637" s="22">
        <f t="shared" si="119"/>
        <v>44161</v>
      </c>
      <c r="D7637" s="16">
        <v>44161</v>
      </c>
    </row>
    <row r="7638" spans="1:4">
      <c r="A7638" s="22">
        <f t="shared" si="119"/>
        <v>44162</v>
      </c>
      <c r="D7638" s="16">
        <v>44162</v>
      </c>
    </row>
    <row r="7639" spans="1:4">
      <c r="A7639" s="22">
        <f t="shared" si="119"/>
        <v>44163</v>
      </c>
      <c r="D7639" s="16">
        <v>44163</v>
      </c>
    </row>
    <row r="7640" spans="1:4">
      <c r="A7640" s="22">
        <f t="shared" si="119"/>
        <v>44164</v>
      </c>
      <c r="D7640" s="16">
        <v>44164</v>
      </c>
    </row>
    <row r="7641" spans="1:4">
      <c r="A7641" s="22">
        <f t="shared" si="119"/>
        <v>44165</v>
      </c>
      <c r="D7641" s="16">
        <v>44165</v>
      </c>
    </row>
    <row r="7642" spans="1:4">
      <c r="A7642" s="22">
        <f t="shared" si="119"/>
        <v>44166</v>
      </c>
      <c r="D7642" s="16">
        <v>44166</v>
      </c>
    </row>
    <row r="7643" spans="1:4">
      <c r="A7643" s="22">
        <f t="shared" si="119"/>
        <v>44167</v>
      </c>
      <c r="D7643" s="16">
        <v>44167</v>
      </c>
    </row>
    <row r="7644" spans="1:4">
      <c r="A7644" s="22">
        <f t="shared" si="119"/>
        <v>44168</v>
      </c>
      <c r="D7644" s="16">
        <v>44168</v>
      </c>
    </row>
    <row r="7645" spans="1:4">
      <c r="A7645" s="22">
        <f t="shared" si="119"/>
        <v>44169</v>
      </c>
      <c r="D7645" s="16">
        <v>44169</v>
      </c>
    </row>
    <row r="7646" spans="1:4">
      <c r="A7646" s="22">
        <f t="shared" si="119"/>
        <v>44170</v>
      </c>
      <c r="D7646" s="16">
        <v>44170</v>
      </c>
    </row>
    <row r="7647" spans="1:4">
      <c r="A7647" s="22">
        <f t="shared" si="119"/>
        <v>44171</v>
      </c>
      <c r="D7647" s="16">
        <v>44171</v>
      </c>
    </row>
    <row r="7648" spans="1:4">
      <c r="A7648" s="22">
        <f t="shared" si="119"/>
        <v>44172</v>
      </c>
      <c r="D7648" s="16">
        <v>44172</v>
      </c>
    </row>
    <row r="7649" spans="1:4">
      <c r="A7649" s="22">
        <f t="shared" si="119"/>
        <v>44173</v>
      </c>
      <c r="D7649" s="16">
        <v>44173</v>
      </c>
    </row>
    <row r="7650" spans="1:4">
      <c r="A7650" s="22">
        <f t="shared" si="119"/>
        <v>44174</v>
      </c>
      <c r="D7650" s="16">
        <v>44174</v>
      </c>
    </row>
    <row r="7651" spans="1:4">
      <c r="A7651" s="22">
        <f t="shared" si="119"/>
        <v>44175</v>
      </c>
      <c r="D7651" s="16">
        <v>44175</v>
      </c>
    </row>
    <row r="7652" spans="1:4">
      <c r="A7652" s="22">
        <f t="shared" si="119"/>
        <v>44176</v>
      </c>
      <c r="D7652" s="16">
        <v>44176</v>
      </c>
    </row>
    <row r="7653" spans="1:4">
      <c r="A7653" s="22">
        <f t="shared" si="119"/>
        <v>44177</v>
      </c>
      <c r="D7653" s="16">
        <v>44177</v>
      </c>
    </row>
    <row r="7654" spans="1:4">
      <c r="A7654" s="22">
        <f t="shared" si="119"/>
        <v>44178</v>
      </c>
      <c r="D7654" s="16">
        <v>44178</v>
      </c>
    </row>
    <row r="7655" spans="1:4">
      <c r="A7655" s="22">
        <f t="shared" si="119"/>
        <v>44179</v>
      </c>
      <c r="D7655" s="16">
        <v>44179</v>
      </c>
    </row>
    <row r="7656" spans="1:4">
      <c r="A7656" s="22">
        <f t="shared" si="119"/>
        <v>44180</v>
      </c>
      <c r="D7656" s="16">
        <v>44180</v>
      </c>
    </row>
    <row r="7657" spans="1:4">
      <c r="A7657" s="22">
        <f t="shared" si="119"/>
        <v>44181</v>
      </c>
      <c r="D7657" s="16">
        <v>44181</v>
      </c>
    </row>
    <row r="7658" spans="1:4">
      <c r="A7658" s="22">
        <f t="shared" si="119"/>
        <v>44182</v>
      </c>
      <c r="D7658" s="16">
        <v>44182</v>
      </c>
    </row>
    <row r="7659" spans="1:4">
      <c r="A7659" s="22">
        <f t="shared" si="119"/>
        <v>44183</v>
      </c>
      <c r="D7659" s="16">
        <v>44183</v>
      </c>
    </row>
    <row r="7660" spans="1:4">
      <c r="A7660" s="22">
        <f t="shared" si="119"/>
        <v>44184</v>
      </c>
      <c r="D7660" s="16">
        <v>44184</v>
      </c>
    </row>
    <row r="7661" spans="1:4">
      <c r="A7661" s="22">
        <f t="shared" si="119"/>
        <v>44185</v>
      </c>
      <c r="D7661" s="16">
        <v>44185</v>
      </c>
    </row>
    <row r="7662" spans="1:4">
      <c r="A7662" s="22">
        <f t="shared" si="119"/>
        <v>44186</v>
      </c>
      <c r="D7662" s="16">
        <v>44186</v>
      </c>
    </row>
    <row r="7663" spans="1:4">
      <c r="A7663" s="22">
        <f t="shared" si="119"/>
        <v>44187</v>
      </c>
      <c r="D7663" s="16">
        <v>44187</v>
      </c>
    </row>
    <row r="7664" spans="1:4">
      <c r="A7664" s="22">
        <f t="shared" si="119"/>
        <v>44188</v>
      </c>
      <c r="D7664" s="16">
        <v>44188</v>
      </c>
    </row>
    <row r="7665" spans="1:4">
      <c r="A7665" s="22">
        <f t="shared" si="119"/>
        <v>44189</v>
      </c>
      <c r="D7665" s="16">
        <v>44189</v>
      </c>
    </row>
    <row r="7666" spans="1:4">
      <c r="A7666" s="22">
        <f t="shared" si="119"/>
        <v>44190</v>
      </c>
      <c r="D7666" s="16">
        <v>44190</v>
      </c>
    </row>
    <row r="7667" spans="1:4">
      <c r="A7667" s="22">
        <f t="shared" si="119"/>
        <v>44191</v>
      </c>
      <c r="D7667" s="16">
        <v>44191</v>
      </c>
    </row>
    <row r="7668" spans="1:4">
      <c r="A7668" s="22">
        <f t="shared" si="119"/>
        <v>44192</v>
      </c>
      <c r="D7668" s="16">
        <v>44192</v>
      </c>
    </row>
    <row r="7669" spans="1:4">
      <c r="A7669" s="22">
        <f t="shared" si="119"/>
        <v>44193</v>
      </c>
      <c r="D7669" s="16">
        <v>44193</v>
      </c>
    </row>
    <row r="7670" spans="1:4">
      <c r="A7670" s="22">
        <f t="shared" si="119"/>
        <v>44194</v>
      </c>
      <c r="D7670" s="16">
        <v>44194</v>
      </c>
    </row>
    <row r="7671" spans="1:4">
      <c r="A7671" s="22">
        <f t="shared" si="119"/>
        <v>44195</v>
      </c>
      <c r="D7671" s="16">
        <v>44195</v>
      </c>
    </row>
    <row r="7672" spans="1:4">
      <c r="A7672" s="22">
        <f t="shared" si="119"/>
        <v>44196</v>
      </c>
      <c r="D7672" s="16">
        <v>44196</v>
      </c>
    </row>
    <row r="7673" spans="1:4">
      <c r="A7673" s="22">
        <f t="shared" si="119"/>
        <v>44197</v>
      </c>
      <c r="D7673" s="16">
        <v>44197</v>
      </c>
    </row>
    <row r="7674" spans="1:4">
      <c r="A7674" s="22">
        <f t="shared" si="119"/>
        <v>44198</v>
      </c>
      <c r="D7674" s="16">
        <v>44198</v>
      </c>
    </row>
    <row r="7675" spans="1:4">
      <c r="A7675" s="22">
        <f t="shared" si="119"/>
        <v>44199</v>
      </c>
      <c r="D7675" s="16">
        <v>44199</v>
      </c>
    </row>
    <row r="7676" spans="1:4">
      <c r="A7676" s="22">
        <f t="shared" si="119"/>
        <v>44200</v>
      </c>
      <c r="D7676" s="16">
        <v>44200</v>
      </c>
    </row>
    <row r="7677" spans="1:4">
      <c r="A7677" s="22">
        <f t="shared" si="119"/>
        <v>44201</v>
      </c>
      <c r="D7677" s="16">
        <v>44201</v>
      </c>
    </row>
    <row r="7678" spans="1:4">
      <c r="A7678" s="22">
        <f t="shared" si="119"/>
        <v>44202</v>
      </c>
      <c r="D7678" s="16">
        <v>44202</v>
      </c>
    </row>
    <row r="7679" spans="1:4">
      <c r="A7679" s="22">
        <f t="shared" si="119"/>
        <v>44203</v>
      </c>
      <c r="D7679" s="16">
        <v>44203</v>
      </c>
    </row>
    <row r="7680" spans="1:4">
      <c r="A7680" s="22">
        <f t="shared" si="119"/>
        <v>44204</v>
      </c>
      <c r="D7680" s="16">
        <v>44204</v>
      </c>
    </row>
    <row r="7681" spans="1:4">
      <c r="A7681" s="22">
        <f t="shared" si="119"/>
        <v>44205</v>
      </c>
      <c r="D7681" s="16">
        <v>44205</v>
      </c>
    </row>
    <row r="7682" spans="1:4">
      <c r="A7682" s="22">
        <f t="shared" ref="A7682:A7745" si="120">D7682</f>
        <v>44206</v>
      </c>
      <c r="D7682" s="16">
        <v>44206</v>
      </c>
    </row>
    <row r="7683" spans="1:4">
      <c r="A7683" s="22">
        <f t="shared" si="120"/>
        <v>44207</v>
      </c>
      <c r="D7683" s="16">
        <v>44207</v>
      </c>
    </row>
    <row r="7684" spans="1:4">
      <c r="A7684" s="22">
        <f t="shared" si="120"/>
        <v>44208</v>
      </c>
      <c r="D7684" s="16">
        <v>44208</v>
      </c>
    </row>
    <row r="7685" spans="1:4">
      <c r="A7685" s="22">
        <f t="shared" si="120"/>
        <v>44209</v>
      </c>
      <c r="D7685" s="16">
        <v>44209</v>
      </c>
    </row>
    <row r="7686" spans="1:4">
      <c r="A7686" s="22">
        <f t="shared" si="120"/>
        <v>44210</v>
      </c>
      <c r="D7686" s="16">
        <v>44210</v>
      </c>
    </row>
    <row r="7687" spans="1:4">
      <c r="A7687" s="22">
        <f t="shared" si="120"/>
        <v>44211</v>
      </c>
      <c r="D7687" s="16">
        <v>44211</v>
      </c>
    </row>
    <row r="7688" spans="1:4">
      <c r="A7688" s="22">
        <f t="shared" si="120"/>
        <v>44212</v>
      </c>
      <c r="D7688" s="16">
        <v>44212</v>
      </c>
    </row>
    <row r="7689" spans="1:4">
      <c r="A7689" s="22">
        <f t="shared" si="120"/>
        <v>44213</v>
      </c>
      <c r="D7689" s="16">
        <v>44213</v>
      </c>
    </row>
    <row r="7690" spans="1:4">
      <c r="A7690" s="22">
        <f t="shared" si="120"/>
        <v>44214</v>
      </c>
      <c r="D7690" s="16">
        <v>44214</v>
      </c>
    </row>
    <row r="7691" spans="1:4">
      <c r="A7691" s="22">
        <f t="shared" si="120"/>
        <v>44215</v>
      </c>
      <c r="D7691" s="16">
        <v>44215</v>
      </c>
    </row>
    <row r="7692" spans="1:4">
      <c r="A7692" s="22">
        <f t="shared" si="120"/>
        <v>44216</v>
      </c>
      <c r="D7692" s="16">
        <v>44216</v>
      </c>
    </row>
    <row r="7693" spans="1:4">
      <c r="A7693" s="22">
        <f t="shared" si="120"/>
        <v>44217</v>
      </c>
      <c r="D7693" s="16">
        <v>44217</v>
      </c>
    </row>
    <row r="7694" spans="1:4">
      <c r="A7694" s="22">
        <f t="shared" si="120"/>
        <v>44218</v>
      </c>
      <c r="D7694" s="16">
        <v>44218</v>
      </c>
    </row>
    <row r="7695" spans="1:4">
      <c r="A7695" s="22">
        <f t="shared" si="120"/>
        <v>44219</v>
      </c>
      <c r="D7695" s="16">
        <v>44219</v>
      </c>
    </row>
    <row r="7696" spans="1:4">
      <c r="A7696" s="22">
        <f t="shared" si="120"/>
        <v>44220</v>
      </c>
      <c r="D7696" s="16">
        <v>44220</v>
      </c>
    </row>
    <row r="7697" spans="1:4">
      <c r="A7697" s="22">
        <f t="shared" si="120"/>
        <v>44221</v>
      </c>
      <c r="D7697" s="16">
        <v>44221</v>
      </c>
    </row>
    <row r="7698" spans="1:4">
      <c r="A7698" s="22">
        <f t="shared" si="120"/>
        <v>44222</v>
      </c>
      <c r="D7698" s="16">
        <v>44222</v>
      </c>
    </row>
    <row r="7699" spans="1:4">
      <c r="A7699" s="22">
        <f t="shared" si="120"/>
        <v>44223</v>
      </c>
      <c r="D7699" s="16">
        <v>44223</v>
      </c>
    </row>
    <row r="7700" spans="1:4">
      <c r="A7700" s="22">
        <f t="shared" si="120"/>
        <v>44224</v>
      </c>
      <c r="D7700" s="16">
        <v>44224</v>
      </c>
    </row>
    <row r="7701" spans="1:4">
      <c r="A7701" s="22">
        <f t="shared" si="120"/>
        <v>44225</v>
      </c>
      <c r="D7701" s="16">
        <v>44225</v>
      </c>
    </row>
    <row r="7702" spans="1:4">
      <c r="A7702" s="22">
        <f t="shared" si="120"/>
        <v>44226</v>
      </c>
      <c r="D7702" s="16">
        <v>44226</v>
      </c>
    </row>
    <row r="7703" spans="1:4">
      <c r="A7703" s="22">
        <f t="shared" si="120"/>
        <v>44227</v>
      </c>
      <c r="D7703" s="16">
        <v>44227</v>
      </c>
    </row>
    <row r="7704" spans="1:4">
      <c r="A7704" s="22">
        <f t="shared" si="120"/>
        <v>44228</v>
      </c>
      <c r="D7704" s="16">
        <v>44228</v>
      </c>
    </row>
    <row r="7705" spans="1:4">
      <c r="A7705" s="22">
        <f t="shared" si="120"/>
        <v>44229</v>
      </c>
      <c r="D7705" s="16">
        <v>44229</v>
      </c>
    </row>
    <row r="7706" spans="1:4">
      <c r="A7706" s="22">
        <f t="shared" si="120"/>
        <v>44230</v>
      </c>
      <c r="D7706" s="16">
        <v>44230</v>
      </c>
    </row>
    <row r="7707" spans="1:4">
      <c r="A7707" s="22">
        <f t="shared" si="120"/>
        <v>44231</v>
      </c>
      <c r="D7707" s="16">
        <v>44231</v>
      </c>
    </row>
    <row r="7708" spans="1:4">
      <c r="A7708" s="22">
        <f t="shared" si="120"/>
        <v>44232</v>
      </c>
      <c r="D7708" s="16">
        <v>44232</v>
      </c>
    </row>
    <row r="7709" spans="1:4">
      <c r="A7709" s="22">
        <f t="shared" si="120"/>
        <v>44233</v>
      </c>
      <c r="D7709" s="16">
        <v>44233</v>
      </c>
    </row>
    <row r="7710" spans="1:4">
      <c r="A7710" s="22">
        <f t="shared" si="120"/>
        <v>44234</v>
      </c>
      <c r="D7710" s="16">
        <v>44234</v>
      </c>
    </row>
    <row r="7711" spans="1:4">
      <c r="A7711" s="22">
        <f t="shared" si="120"/>
        <v>44235</v>
      </c>
      <c r="D7711" s="16">
        <v>44235</v>
      </c>
    </row>
    <row r="7712" spans="1:4">
      <c r="A7712" s="22">
        <f t="shared" si="120"/>
        <v>44236</v>
      </c>
      <c r="D7712" s="16">
        <v>44236</v>
      </c>
    </row>
    <row r="7713" spans="1:4">
      <c r="A7713" s="22">
        <f t="shared" si="120"/>
        <v>44237</v>
      </c>
      <c r="D7713" s="16">
        <v>44237</v>
      </c>
    </row>
    <row r="7714" spans="1:4">
      <c r="A7714" s="22">
        <f t="shared" si="120"/>
        <v>44238</v>
      </c>
      <c r="D7714" s="16">
        <v>44238</v>
      </c>
    </row>
    <row r="7715" spans="1:4">
      <c r="A7715" s="22">
        <f t="shared" si="120"/>
        <v>44239</v>
      </c>
      <c r="D7715" s="16">
        <v>44239</v>
      </c>
    </row>
    <row r="7716" spans="1:4">
      <c r="A7716" s="22">
        <f t="shared" si="120"/>
        <v>44240</v>
      </c>
      <c r="D7716" s="16">
        <v>44240</v>
      </c>
    </row>
    <row r="7717" spans="1:4">
      <c r="A7717" s="22">
        <f t="shared" si="120"/>
        <v>44241</v>
      </c>
      <c r="D7717" s="16">
        <v>44241</v>
      </c>
    </row>
    <row r="7718" spans="1:4">
      <c r="A7718" s="22">
        <f t="shared" si="120"/>
        <v>44242</v>
      </c>
      <c r="D7718" s="16">
        <v>44242</v>
      </c>
    </row>
    <row r="7719" spans="1:4">
      <c r="A7719" s="22">
        <f t="shared" si="120"/>
        <v>44243</v>
      </c>
      <c r="D7719" s="16">
        <v>44243</v>
      </c>
    </row>
    <row r="7720" spans="1:4">
      <c r="A7720" s="22">
        <f t="shared" si="120"/>
        <v>44244</v>
      </c>
      <c r="D7720" s="16">
        <v>44244</v>
      </c>
    </row>
    <row r="7721" spans="1:4">
      <c r="A7721" s="22">
        <f t="shared" si="120"/>
        <v>44245</v>
      </c>
      <c r="D7721" s="16">
        <v>44245</v>
      </c>
    </row>
    <row r="7722" spans="1:4">
      <c r="A7722" s="22">
        <f t="shared" si="120"/>
        <v>44246</v>
      </c>
      <c r="D7722" s="16">
        <v>44246</v>
      </c>
    </row>
    <row r="7723" spans="1:4">
      <c r="A7723" s="22">
        <f t="shared" si="120"/>
        <v>44247</v>
      </c>
      <c r="D7723" s="16">
        <v>44247</v>
      </c>
    </row>
    <row r="7724" spans="1:4">
      <c r="A7724" s="22">
        <f t="shared" si="120"/>
        <v>44248</v>
      </c>
      <c r="D7724" s="16">
        <v>44248</v>
      </c>
    </row>
    <row r="7725" spans="1:4">
      <c r="A7725" s="22">
        <f t="shared" si="120"/>
        <v>44249</v>
      </c>
      <c r="D7725" s="16">
        <v>44249</v>
      </c>
    </row>
    <row r="7726" spans="1:4">
      <c r="A7726" s="22">
        <f t="shared" si="120"/>
        <v>44250</v>
      </c>
      <c r="D7726" s="16">
        <v>44250</v>
      </c>
    </row>
    <row r="7727" spans="1:4">
      <c r="A7727" s="22">
        <f t="shared" si="120"/>
        <v>44251</v>
      </c>
      <c r="D7727" s="16">
        <v>44251</v>
      </c>
    </row>
    <row r="7728" spans="1:4">
      <c r="A7728" s="22">
        <f t="shared" si="120"/>
        <v>44252</v>
      </c>
      <c r="D7728" s="16">
        <v>44252</v>
      </c>
    </row>
    <row r="7729" spans="1:4">
      <c r="A7729" s="22">
        <f t="shared" si="120"/>
        <v>44253</v>
      </c>
      <c r="D7729" s="16">
        <v>44253</v>
      </c>
    </row>
    <row r="7730" spans="1:4">
      <c r="A7730" s="22">
        <f t="shared" si="120"/>
        <v>44254</v>
      </c>
      <c r="D7730" s="16">
        <v>44254</v>
      </c>
    </row>
    <row r="7731" spans="1:4">
      <c r="A7731" s="22">
        <f t="shared" si="120"/>
        <v>44255</v>
      </c>
      <c r="D7731" s="16">
        <v>44255</v>
      </c>
    </row>
    <row r="7732" spans="1:4">
      <c r="A7732" s="22">
        <f t="shared" si="120"/>
        <v>44256</v>
      </c>
      <c r="D7732" s="16">
        <v>44256</v>
      </c>
    </row>
    <row r="7733" spans="1:4">
      <c r="A7733" s="22">
        <f t="shared" si="120"/>
        <v>44257</v>
      </c>
      <c r="D7733" s="16">
        <v>44257</v>
      </c>
    </row>
    <row r="7734" spans="1:4">
      <c r="A7734" s="22">
        <f t="shared" si="120"/>
        <v>44258</v>
      </c>
      <c r="D7734" s="16">
        <v>44258</v>
      </c>
    </row>
    <row r="7735" spans="1:4">
      <c r="A7735" s="22">
        <f t="shared" si="120"/>
        <v>44259</v>
      </c>
      <c r="D7735" s="16">
        <v>44259</v>
      </c>
    </row>
    <row r="7736" spans="1:4">
      <c r="A7736" s="22">
        <f t="shared" si="120"/>
        <v>44260</v>
      </c>
      <c r="D7736" s="16">
        <v>44260</v>
      </c>
    </row>
    <row r="7737" spans="1:4">
      <c r="A7737" s="22">
        <f t="shared" si="120"/>
        <v>44261</v>
      </c>
      <c r="D7737" s="16">
        <v>44261</v>
      </c>
    </row>
    <row r="7738" spans="1:4">
      <c r="A7738" s="22">
        <f t="shared" si="120"/>
        <v>44262</v>
      </c>
      <c r="D7738" s="16">
        <v>44262</v>
      </c>
    </row>
    <row r="7739" spans="1:4">
      <c r="A7739" s="22">
        <f t="shared" si="120"/>
        <v>44263</v>
      </c>
      <c r="D7739" s="16">
        <v>44263</v>
      </c>
    </row>
    <row r="7740" spans="1:4">
      <c r="A7740" s="22">
        <f t="shared" si="120"/>
        <v>44264</v>
      </c>
      <c r="D7740" s="16">
        <v>44264</v>
      </c>
    </row>
    <row r="7741" spans="1:4">
      <c r="A7741" s="22">
        <f t="shared" si="120"/>
        <v>44265</v>
      </c>
      <c r="D7741" s="16">
        <v>44265</v>
      </c>
    </row>
    <row r="7742" spans="1:4">
      <c r="A7742" s="22">
        <f t="shared" si="120"/>
        <v>44266</v>
      </c>
      <c r="D7742" s="16">
        <v>44266</v>
      </c>
    </row>
    <row r="7743" spans="1:4">
      <c r="A7743" s="22">
        <f t="shared" si="120"/>
        <v>44267</v>
      </c>
      <c r="D7743" s="16">
        <v>44267</v>
      </c>
    </row>
    <row r="7744" spans="1:4">
      <c r="A7744" s="22">
        <f t="shared" si="120"/>
        <v>44268</v>
      </c>
      <c r="D7744" s="16">
        <v>44268</v>
      </c>
    </row>
    <row r="7745" spans="1:4">
      <c r="A7745" s="22">
        <f t="shared" si="120"/>
        <v>44269</v>
      </c>
      <c r="D7745" s="16">
        <v>44269</v>
      </c>
    </row>
    <row r="7746" spans="1:4">
      <c r="A7746" s="22">
        <f t="shared" ref="A7746:A7809" si="121">D7746</f>
        <v>44270</v>
      </c>
      <c r="D7746" s="16">
        <v>44270</v>
      </c>
    </row>
    <row r="7747" spans="1:4">
      <c r="A7747" s="22">
        <f t="shared" si="121"/>
        <v>44271</v>
      </c>
      <c r="D7747" s="16">
        <v>44271</v>
      </c>
    </row>
    <row r="7748" spans="1:4">
      <c r="A7748" s="22">
        <f t="shared" si="121"/>
        <v>44272</v>
      </c>
      <c r="D7748" s="16">
        <v>44272</v>
      </c>
    </row>
    <row r="7749" spans="1:4">
      <c r="A7749" s="22">
        <f t="shared" si="121"/>
        <v>44273</v>
      </c>
      <c r="D7749" s="16">
        <v>44273</v>
      </c>
    </row>
    <row r="7750" spans="1:4">
      <c r="A7750" s="22">
        <f t="shared" si="121"/>
        <v>44274</v>
      </c>
      <c r="D7750" s="16">
        <v>44274</v>
      </c>
    </row>
    <row r="7751" spans="1:4">
      <c r="A7751" s="22">
        <f t="shared" si="121"/>
        <v>44275</v>
      </c>
      <c r="D7751" s="16">
        <v>44275</v>
      </c>
    </row>
    <row r="7752" spans="1:4">
      <c r="A7752" s="22">
        <f t="shared" si="121"/>
        <v>44276</v>
      </c>
      <c r="D7752" s="16">
        <v>44276</v>
      </c>
    </row>
    <row r="7753" spans="1:4">
      <c r="A7753" s="22">
        <f t="shared" si="121"/>
        <v>44277</v>
      </c>
      <c r="D7753" s="16">
        <v>44277</v>
      </c>
    </row>
    <row r="7754" spans="1:4">
      <c r="A7754" s="22">
        <f t="shared" si="121"/>
        <v>44278</v>
      </c>
      <c r="D7754" s="16">
        <v>44278</v>
      </c>
    </row>
    <row r="7755" spans="1:4">
      <c r="A7755" s="22">
        <f t="shared" si="121"/>
        <v>44279</v>
      </c>
      <c r="D7755" s="16">
        <v>44279</v>
      </c>
    </row>
    <row r="7756" spans="1:4">
      <c r="A7756" s="22">
        <f t="shared" si="121"/>
        <v>44280</v>
      </c>
      <c r="D7756" s="16">
        <v>44280</v>
      </c>
    </row>
    <row r="7757" spans="1:4">
      <c r="A7757" s="22">
        <f t="shared" si="121"/>
        <v>44281</v>
      </c>
      <c r="D7757" s="16">
        <v>44281</v>
      </c>
    </row>
    <row r="7758" spans="1:4">
      <c r="A7758" s="22">
        <f t="shared" si="121"/>
        <v>44282</v>
      </c>
      <c r="D7758" s="16">
        <v>44282</v>
      </c>
    </row>
    <row r="7759" spans="1:4">
      <c r="A7759" s="22">
        <f t="shared" si="121"/>
        <v>44283</v>
      </c>
      <c r="D7759" s="16">
        <v>44283</v>
      </c>
    </row>
    <row r="7760" spans="1:4">
      <c r="A7760" s="22">
        <f t="shared" si="121"/>
        <v>44284</v>
      </c>
      <c r="D7760" s="16">
        <v>44284</v>
      </c>
    </row>
    <row r="7761" spans="1:4">
      <c r="A7761" s="22">
        <f t="shared" si="121"/>
        <v>44285</v>
      </c>
      <c r="D7761" s="16">
        <v>44285</v>
      </c>
    </row>
    <row r="7762" spans="1:4">
      <c r="A7762" s="22">
        <f t="shared" si="121"/>
        <v>44286</v>
      </c>
      <c r="D7762" s="16">
        <v>44286</v>
      </c>
    </row>
    <row r="7763" spans="1:4">
      <c r="A7763" s="22">
        <f t="shared" si="121"/>
        <v>44287</v>
      </c>
      <c r="D7763" s="16">
        <v>44287</v>
      </c>
    </row>
    <row r="7764" spans="1:4">
      <c r="A7764" s="22">
        <f t="shared" si="121"/>
        <v>44288</v>
      </c>
      <c r="D7764" s="16">
        <v>44288</v>
      </c>
    </row>
    <row r="7765" spans="1:4">
      <c r="A7765" s="22">
        <f t="shared" si="121"/>
        <v>44289</v>
      </c>
      <c r="D7765" s="16">
        <v>44289</v>
      </c>
    </row>
    <row r="7766" spans="1:4">
      <c r="A7766" s="22">
        <f t="shared" si="121"/>
        <v>44290</v>
      </c>
      <c r="D7766" s="16">
        <v>44290</v>
      </c>
    </row>
    <row r="7767" spans="1:4">
      <c r="A7767" s="22">
        <f t="shared" si="121"/>
        <v>44291</v>
      </c>
      <c r="D7767" s="16">
        <v>44291</v>
      </c>
    </row>
    <row r="7768" spans="1:4">
      <c r="A7768" s="22">
        <f t="shared" si="121"/>
        <v>44292</v>
      </c>
      <c r="D7768" s="16">
        <v>44292</v>
      </c>
    </row>
    <row r="7769" spans="1:4">
      <c r="A7769" s="22">
        <f t="shared" si="121"/>
        <v>44293</v>
      </c>
      <c r="D7769" s="16">
        <v>44293</v>
      </c>
    </row>
    <row r="7770" spans="1:4">
      <c r="A7770" s="22">
        <f t="shared" si="121"/>
        <v>44294</v>
      </c>
      <c r="D7770" s="16">
        <v>44294</v>
      </c>
    </row>
    <row r="7771" spans="1:4">
      <c r="A7771" s="22">
        <f t="shared" si="121"/>
        <v>44295</v>
      </c>
      <c r="D7771" s="16">
        <v>44295</v>
      </c>
    </row>
    <row r="7772" spans="1:4">
      <c r="A7772" s="22">
        <f t="shared" si="121"/>
        <v>44296</v>
      </c>
      <c r="D7772" s="16">
        <v>44296</v>
      </c>
    </row>
    <row r="7773" spans="1:4">
      <c r="A7773" s="22">
        <f t="shared" si="121"/>
        <v>44297</v>
      </c>
      <c r="D7773" s="16">
        <v>44297</v>
      </c>
    </row>
    <row r="7774" spans="1:4">
      <c r="A7774" s="22">
        <f t="shared" si="121"/>
        <v>44298</v>
      </c>
      <c r="D7774" s="16">
        <v>44298</v>
      </c>
    </row>
    <row r="7775" spans="1:4">
      <c r="A7775" s="22">
        <f t="shared" si="121"/>
        <v>44299</v>
      </c>
      <c r="D7775" s="16">
        <v>44299</v>
      </c>
    </row>
    <row r="7776" spans="1:4">
      <c r="A7776" s="22">
        <f t="shared" si="121"/>
        <v>44300</v>
      </c>
      <c r="D7776" s="16">
        <v>44300</v>
      </c>
    </row>
    <row r="7777" spans="1:4">
      <c r="A7777" s="22">
        <f t="shared" si="121"/>
        <v>44301</v>
      </c>
      <c r="D7777" s="16">
        <v>44301</v>
      </c>
    </row>
    <row r="7778" spans="1:4">
      <c r="A7778" s="22">
        <f t="shared" si="121"/>
        <v>44302</v>
      </c>
      <c r="D7778" s="16">
        <v>44302</v>
      </c>
    </row>
    <row r="7779" spans="1:4">
      <c r="A7779" s="22">
        <f t="shared" si="121"/>
        <v>44303</v>
      </c>
      <c r="D7779" s="16">
        <v>44303</v>
      </c>
    </row>
    <row r="7780" spans="1:4">
      <c r="A7780" s="22">
        <f t="shared" si="121"/>
        <v>44304</v>
      </c>
      <c r="D7780" s="16">
        <v>44304</v>
      </c>
    </row>
    <row r="7781" spans="1:4">
      <c r="A7781" s="22">
        <f t="shared" si="121"/>
        <v>44305</v>
      </c>
      <c r="D7781" s="16">
        <v>44305</v>
      </c>
    </row>
    <row r="7782" spans="1:4">
      <c r="A7782" s="22">
        <f t="shared" si="121"/>
        <v>44306</v>
      </c>
      <c r="D7782" s="16">
        <v>44306</v>
      </c>
    </row>
    <row r="7783" spans="1:4">
      <c r="A7783" s="22">
        <f t="shared" si="121"/>
        <v>44307</v>
      </c>
      <c r="D7783" s="16">
        <v>44307</v>
      </c>
    </row>
    <row r="7784" spans="1:4">
      <c r="A7784" s="22">
        <f t="shared" si="121"/>
        <v>44308</v>
      </c>
      <c r="D7784" s="16">
        <v>44308</v>
      </c>
    </row>
    <row r="7785" spans="1:4">
      <c r="A7785" s="22">
        <f t="shared" si="121"/>
        <v>44309</v>
      </c>
      <c r="D7785" s="16">
        <v>44309</v>
      </c>
    </row>
    <row r="7786" spans="1:4">
      <c r="A7786" s="22">
        <f t="shared" si="121"/>
        <v>44310</v>
      </c>
      <c r="D7786" s="16">
        <v>44310</v>
      </c>
    </row>
    <row r="7787" spans="1:4">
      <c r="A7787" s="22">
        <f t="shared" si="121"/>
        <v>44311</v>
      </c>
      <c r="D7787" s="16">
        <v>44311</v>
      </c>
    </row>
    <row r="7788" spans="1:4">
      <c r="A7788" s="22">
        <f t="shared" si="121"/>
        <v>44312</v>
      </c>
      <c r="D7788" s="16">
        <v>44312</v>
      </c>
    </row>
    <row r="7789" spans="1:4">
      <c r="A7789" s="22">
        <f t="shared" si="121"/>
        <v>44313</v>
      </c>
      <c r="D7789" s="16">
        <v>44313</v>
      </c>
    </row>
    <row r="7790" spans="1:4">
      <c r="A7790" s="22">
        <f t="shared" si="121"/>
        <v>44314</v>
      </c>
      <c r="D7790" s="16">
        <v>44314</v>
      </c>
    </row>
    <row r="7791" spans="1:4">
      <c r="A7791" s="22">
        <f t="shared" si="121"/>
        <v>44315</v>
      </c>
      <c r="D7791" s="16">
        <v>44315</v>
      </c>
    </row>
    <row r="7792" spans="1:4">
      <c r="A7792" s="22">
        <f t="shared" si="121"/>
        <v>44316</v>
      </c>
      <c r="D7792" s="16">
        <v>44316</v>
      </c>
    </row>
    <row r="7793" spans="1:4">
      <c r="A7793" s="22">
        <f t="shared" si="121"/>
        <v>44317</v>
      </c>
      <c r="D7793" s="16">
        <v>44317</v>
      </c>
    </row>
    <row r="7794" spans="1:4">
      <c r="A7794" s="22">
        <f t="shared" si="121"/>
        <v>44318</v>
      </c>
      <c r="D7794" s="16">
        <v>44318</v>
      </c>
    </row>
    <row r="7795" spans="1:4">
      <c r="A7795" s="22">
        <f t="shared" si="121"/>
        <v>44319</v>
      </c>
      <c r="D7795" s="16">
        <v>44319</v>
      </c>
    </row>
    <row r="7796" spans="1:4">
      <c r="A7796" s="22">
        <f t="shared" si="121"/>
        <v>44320</v>
      </c>
      <c r="D7796" s="16">
        <v>44320</v>
      </c>
    </row>
    <row r="7797" spans="1:4">
      <c r="A7797" s="22">
        <f t="shared" si="121"/>
        <v>44321</v>
      </c>
      <c r="D7797" s="16">
        <v>44321</v>
      </c>
    </row>
    <row r="7798" spans="1:4">
      <c r="A7798" s="22">
        <f t="shared" si="121"/>
        <v>44322</v>
      </c>
      <c r="D7798" s="16">
        <v>44322</v>
      </c>
    </row>
    <row r="7799" spans="1:4">
      <c r="A7799" s="22">
        <f t="shared" si="121"/>
        <v>44323</v>
      </c>
      <c r="D7799" s="16">
        <v>44323</v>
      </c>
    </row>
    <row r="7800" spans="1:4">
      <c r="A7800" s="22">
        <f t="shared" si="121"/>
        <v>44324</v>
      </c>
      <c r="D7800" s="16">
        <v>44324</v>
      </c>
    </row>
    <row r="7801" spans="1:4">
      <c r="A7801" s="22">
        <f t="shared" si="121"/>
        <v>44325</v>
      </c>
      <c r="D7801" s="16">
        <v>44325</v>
      </c>
    </row>
    <row r="7802" spans="1:4">
      <c r="A7802" s="22">
        <f t="shared" si="121"/>
        <v>44326</v>
      </c>
      <c r="D7802" s="16">
        <v>44326</v>
      </c>
    </row>
    <row r="7803" spans="1:4">
      <c r="A7803" s="22">
        <f t="shared" si="121"/>
        <v>44327</v>
      </c>
      <c r="D7803" s="16">
        <v>44327</v>
      </c>
    </row>
    <row r="7804" spans="1:4">
      <c r="A7804" s="22">
        <f t="shared" si="121"/>
        <v>44328</v>
      </c>
      <c r="D7804" s="16">
        <v>44328</v>
      </c>
    </row>
    <row r="7805" spans="1:4">
      <c r="A7805" s="22">
        <f t="shared" si="121"/>
        <v>44329</v>
      </c>
      <c r="D7805" s="16">
        <v>44329</v>
      </c>
    </row>
    <row r="7806" spans="1:4">
      <c r="A7806" s="22">
        <f t="shared" si="121"/>
        <v>44330</v>
      </c>
      <c r="D7806" s="16">
        <v>44330</v>
      </c>
    </row>
    <row r="7807" spans="1:4">
      <c r="A7807" s="22">
        <f t="shared" si="121"/>
        <v>44331</v>
      </c>
      <c r="D7807" s="16">
        <v>44331</v>
      </c>
    </row>
    <row r="7808" spans="1:4">
      <c r="A7808" s="22">
        <f t="shared" si="121"/>
        <v>44332</v>
      </c>
      <c r="D7808" s="16">
        <v>44332</v>
      </c>
    </row>
    <row r="7809" spans="1:4">
      <c r="A7809" s="22">
        <f t="shared" si="121"/>
        <v>44333</v>
      </c>
      <c r="D7809" s="16">
        <v>44333</v>
      </c>
    </row>
    <row r="7810" spans="1:4">
      <c r="A7810" s="22">
        <f t="shared" ref="A7810:A7873" si="122">D7810</f>
        <v>44334</v>
      </c>
      <c r="D7810" s="16">
        <v>44334</v>
      </c>
    </row>
    <row r="7811" spans="1:4">
      <c r="A7811" s="22">
        <f t="shared" si="122"/>
        <v>44335</v>
      </c>
      <c r="D7811" s="16">
        <v>44335</v>
      </c>
    </row>
    <row r="7812" spans="1:4">
      <c r="A7812" s="22">
        <f t="shared" si="122"/>
        <v>44336</v>
      </c>
      <c r="D7812" s="16">
        <v>44336</v>
      </c>
    </row>
    <row r="7813" spans="1:4">
      <c r="A7813" s="22">
        <f t="shared" si="122"/>
        <v>44337</v>
      </c>
      <c r="D7813" s="16">
        <v>44337</v>
      </c>
    </row>
    <row r="7814" spans="1:4">
      <c r="A7814" s="22">
        <f t="shared" si="122"/>
        <v>44338</v>
      </c>
      <c r="D7814" s="16">
        <v>44338</v>
      </c>
    </row>
    <row r="7815" spans="1:4">
      <c r="A7815" s="22">
        <f t="shared" si="122"/>
        <v>44339</v>
      </c>
      <c r="D7815" s="16">
        <v>44339</v>
      </c>
    </row>
    <row r="7816" spans="1:4">
      <c r="A7816" s="22">
        <f t="shared" si="122"/>
        <v>44340</v>
      </c>
      <c r="D7816" s="16">
        <v>44340</v>
      </c>
    </row>
    <row r="7817" spans="1:4">
      <c r="A7817" s="22">
        <f t="shared" si="122"/>
        <v>44341</v>
      </c>
      <c r="D7817" s="16">
        <v>44341</v>
      </c>
    </row>
    <row r="7818" spans="1:4">
      <c r="A7818" s="22">
        <f t="shared" si="122"/>
        <v>44342</v>
      </c>
      <c r="D7818" s="16">
        <v>44342</v>
      </c>
    </row>
    <row r="7819" spans="1:4">
      <c r="A7819" s="22">
        <f t="shared" si="122"/>
        <v>44343</v>
      </c>
      <c r="D7819" s="16">
        <v>44343</v>
      </c>
    </row>
    <row r="7820" spans="1:4">
      <c r="A7820" s="22">
        <f t="shared" si="122"/>
        <v>44344</v>
      </c>
      <c r="D7820" s="16">
        <v>44344</v>
      </c>
    </row>
    <row r="7821" spans="1:4">
      <c r="A7821" s="22">
        <f t="shared" si="122"/>
        <v>44345</v>
      </c>
      <c r="D7821" s="16">
        <v>44345</v>
      </c>
    </row>
    <row r="7822" spans="1:4">
      <c r="A7822" s="22">
        <f t="shared" si="122"/>
        <v>44346</v>
      </c>
      <c r="D7822" s="16">
        <v>44346</v>
      </c>
    </row>
    <row r="7823" spans="1:4">
      <c r="A7823" s="22">
        <f t="shared" si="122"/>
        <v>44347</v>
      </c>
      <c r="D7823" s="16">
        <v>44347</v>
      </c>
    </row>
    <row r="7824" spans="1:4">
      <c r="A7824" s="22">
        <f t="shared" si="122"/>
        <v>44348</v>
      </c>
      <c r="D7824" s="16">
        <v>44348</v>
      </c>
    </row>
    <row r="7825" spans="1:4">
      <c r="A7825" s="22">
        <f t="shared" si="122"/>
        <v>44349</v>
      </c>
      <c r="D7825" s="16">
        <v>44349</v>
      </c>
    </row>
    <row r="7826" spans="1:4">
      <c r="A7826" s="22">
        <f t="shared" si="122"/>
        <v>44350</v>
      </c>
      <c r="D7826" s="16">
        <v>44350</v>
      </c>
    </row>
    <row r="7827" spans="1:4">
      <c r="A7827" s="22">
        <f t="shared" si="122"/>
        <v>44351</v>
      </c>
      <c r="D7827" s="16">
        <v>44351</v>
      </c>
    </row>
    <row r="7828" spans="1:4">
      <c r="A7828" s="22">
        <f t="shared" si="122"/>
        <v>44352</v>
      </c>
      <c r="D7828" s="16">
        <v>44352</v>
      </c>
    </row>
    <row r="7829" spans="1:4">
      <c r="A7829" s="22">
        <f t="shared" si="122"/>
        <v>44353</v>
      </c>
      <c r="D7829" s="16">
        <v>44353</v>
      </c>
    </row>
    <row r="7830" spans="1:4">
      <c r="A7830" s="22">
        <f t="shared" si="122"/>
        <v>44354</v>
      </c>
      <c r="D7830" s="16">
        <v>44354</v>
      </c>
    </row>
    <row r="7831" spans="1:4">
      <c r="A7831" s="22">
        <f t="shared" si="122"/>
        <v>44355</v>
      </c>
      <c r="D7831" s="16">
        <v>44355</v>
      </c>
    </row>
    <row r="7832" spans="1:4">
      <c r="A7832" s="22">
        <f t="shared" si="122"/>
        <v>44356</v>
      </c>
      <c r="D7832" s="16">
        <v>44356</v>
      </c>
    </row>
    <row r="7833" spans="1:4">
      <c r="A7833" s="22">
        <f t="shared" si="122"/>
        <v>44357</v>
      </c>
      <c r="D7833" s="16">
        <v>44357</v>
      </c>
    </row>
    <row r="7834" spans="1:4">
      <c r="A7834" s="22">
        <f t="shared" si="122"/>
        <v>44358</v>
      </c>
      <c r="D7834" s="16">
        <v>44358</v>
      </c>
    </row>
    <row r="7835" spans="1:4">
      <c r="A7835" s="22">
        <f t="shared" si="122"/>
        <v>44359</v>
      </c>
      <c r="D7835" s="16">
        <v>44359</v>
      </c>
    </row>
    <row r="7836" spans="1:4">
      <c r="A7836" s="22">
        <f t="shared" si="122"/>
        <v>44360</v>
      </c>
      <c r="D7836" s="16">
        <v>44360</v>
      </c>
    </row>
    <row r="7837" spans="1:4">
      <c r="A7837" s="22">
        <f t="shared" si="122"/>
        <v>44361</v>
      </c>
      <c r="D7837" s="16">
        <v>44361</v>
      </c>
    </row>
    <row r="7838" spans="1:4">
      <c r="A7838" s="22">
        <f t="shared" si="122"/>
        <v>44362</v>
      </c>
      <c r="D7838" s="16">
        <v>44362</v>
      </c>
    </row>
    <row r="7839" spans="1:4">
      <c r="A7839" s="22">
        <f t="shared" si="122"/>
        <v>44363</v>
      </c>
      <c r="D7839" s="16">
        <v>44363</v>
      </c>
    </row>
    <row r="7840" spans="1:4">
      <c r="A7840" s="22">
        <f t="shared" si="122"/>
        <v>44364</v>
      </c>
      <c r="D7840" s="16">
        <v>44364</v>
      </c>
    </row>
    <row r="7841" spans="1:4">
      <c r="A7841" s="22">
        <f t="shared" si="122"/>
        <v>44365</v>
      </c>
      <c r="D7841" s="16">
        <v>44365</v>
      </c>
    </row>
    <row r="7842" spans="1:4">
      <c r="A7842" s="22">
        <f t="shared" si="122"/>
        <v>44366</v>
      </c>
      <c r="D7842" s="16">
        <v>44366</v>
      </c>
    </row>
    <row r="7843" spans="1:4">
      <c r="A7843" s="22">
        <f t="shared" si="122"/>
        <v>44367</v>
      </c>
      <c r="D7843" s="16">
        <v>44367</v>
      </c>
    </row>
    <row r="7844" spans="1:4">
      <c r="A7844" s="22">
        <f t="shared" si="122"/>
        <v>44368</v>
      </c>
      <c r="D7844" s="16">
        <v>44368</v>
      </c>
    </row>
    <row r="7845" spans="1:4">
      <c r="A7845" s="22">
        <f t="shared" si="122"/>
        <v>44369</v>
      </c>
      <c r="D7845" s="16">
        <v>44369</v>
      </c>
    </row>
    <row r="7846" spans="1:4">
      <c r="A7846" s="22">
        <f t="shared" si="122"/>
        <v>44370</v>
      </c>
      <c r="D7846" s="16">
        <v>44370</v>
      </c>
    </row>
    <row r="7847" spans="1:4">
      <c r="A7847" s="22">
        <f t="shared" si="122"/>
        <v>44371</v>
      </c>
      <c r="D7847" s="16">
        <v>44371</v>
      </c>
    </row>
    <row r="7848" spans="1:4">
      <c r="A7848" s="22">
        <f t="shared" si="122"/>
        <v>44372</v>
      </c>
      <c r="D7848" s="16">
        <v>44372</v>
      </c>
    </row>
    <row r="7849" spans="1:4">
      <c r="A7849" s="22">
        <f t="shared" si="122"/>
        <v>44373</v>
      </c>
      <c r="D7849" s="16">
        <v>44373</v>
      </c>
    </row>
    <row r="7850" spans="1:4">
      <c r="A7850" s="22">
        <f t="shared" si="122"/>
        <v>44374</v>
      </c>
      <c r="D7850" s="16">
        <v>44374</v>
      </c>
    </row>
    <row r="7851" spans="1:4">
      <c r="A7851" s="22">
        <f t="shared" si="122"/>
        <v>44375</v>
      </c>
      <c r="D7851" s="16">
        <v>44375</v>
      </c>
    </row>
    <row r="7852" spans="1:4">
      <c r="A7852" s="22">
        <f t="shared" si="122"/>
        <v>44376</v>
      </c>
      <c r="D7852" s="16">
        <v>44376</v>
      </c>
    </row>
    <row r="7853" spans="1:4">
      <c r="A7853" s="22">
        <f t="shared" si="122"/>
        <v>44377</v>
      </c>
      <c r="D7853" s="16">
        <v>44377</v>
      </c>
    </row>
    <row r="7854" spans="1:4">
      <c r="A7854" s="22">
        <f t="shared" si="122"/>
        <v>44378</v>
      </c>
      <c r="D7854" s="16">
        <v>44378</v>
      </c>
    </row>
    <row r="7855" spans="1:4">
      <c r="A7855" s="22">
        <f t="shared" si="122"/>
        <v>44379</v>
      </c>
      <c r="D7855" s="16">
        <v>44379</v>
      </c>
    </row>
    <row r="7856" spans="1:4">
      <c r="A7856" s="22">
        <f t="shared" si="122"/>
        <v>44380</v>
      </c>
      <c r="D7856" s="16">
        <v>44380</v>
      </c>
    </row>
    <row r="7857" spans="1:4">
      <c r="A7857" s="22">
        <f t="shared" si="122"/>
        <v>44381</v>
      </c>
      <c r="D7857" s="16">
        <v>44381</v>
      </c>
    </row>
    <row r="7858" spans="1:4">
      <c r="A7858" s="22">
        <f t="shared" si="122"/>
        <v>44382</v>
      </c>
      <c r="D7858" s="16">
        <v>44382</v>
      </c>
    </row>
    <row r="7859" spans="1:4">
      <c r="A7859" s="22">
        <f t="shared" si="122"/>
        <v>44383</v>
      </c>
      <c r="D7859" s="16">
        <v>44383</v>
      </c>
    </row>
    <row r="7860" spans="1:4">
      <c r="A7860" s="22">
        <f t="shared" si="122"/>
        <v>44384</v>
      </c>
      <c r="D7860" s="16">
        <v>44384</v>
      </c>
    </row>
    <row r="7861" spans="1:4">
      <c r="A7861" s="22">
        <f t="shared" si="122"/>
        <v>44385</v>
      </c>
      <c r="D7861" s="16">
        <v>44385</v>
      </c>
    </row>
    <row r="7862" spans="1:4">
      <c r="A7862" s="22">
        <f t="shared" si="122"/>
        <v>44386</v>
      </c>
      <c r="D7862" s="16">
        <v>44386</v>
      </c>
    </row>
    <row r="7863" spans="1:4">
      <c r="A7863" s="22">
        <f t="shared" si="122"/>
        <v>44387</v>
      </c>
      <c r="D7863" s="16">
        <v>44387</v>
      </c>
    </row>
    <row r="7864" spans="1:4">
      <c r="A7864" s="22">
        <f t="shared" si="122"/>
        <v>44388</v>
      </c>
      <c r="D7864" s="16">
        <v>44388</v>
      </c>
    </row>
    <row r="7865" spans="1:4">
      <c r="A7865" s="22">
        <f t="shared" si="122"/>
        <v>44389</v>
      </c>
      <c r="D7865" s="16">
        <v>44389</v>
      </c>
    </row>
    <row r="7866" spans="1:4">
      <c r="A7866" s="22">
        <f t="shared" si="122"/>
        <v>44390</v>
      </c>
      <c r="D7866" s="16">
        <v>44390</v>
      </c>
    </row>
    <row r="7867" spans="1:4">
      <c r="A7867" s="22">
        <f t="shared" si="122"/>
        <v>44391</v>
      </c>
      <c r="D7867" s="16">
        <v>44391</v>
      </c>
    </row>
    <row r="7868" spans="1:4">
      <c r="A7868" s="22">
        <f t="shared" si="122"/>
        <v>44392</v>
      </c>
      <c r="D7868" s="16">
        <v>44392</v>
      </c>
    </row>
    <row r="7869" spans="1:4">
      <c r="A7869" s="22">
        <f t="shared" si="122"/>
        <v>44393</v>
      </c>
      <c r="D7869" s="16">
        <v>44393</v>
      </c>
    </row>
    <row r="7870" spans="1:4">
      <c r="A7870" s="22">
        <f t="shared" si="122"/>
        <v>44394</v>
      </c>
      <c r="D7870" s="16">
        <v>44394</v>
      </c>
    </row>
    <row r="7871" spans="1:4">
      <c r="A7871" s="22">
        <f t="shared" si="122"/>
        <v>44395</v>
      </c>
      <c r="D7871" s="16">
        <v>44395</v>
      </c>
    </row>
    <row r="7872" spans="1:4">
      <c r="A7872" s="22">
        <f t="shared" si="122"/>
        <v>44396</v>
      </c>
      <c r="D7872" s="16">
        <v>44396</v>
      </c>
    </row>
    <row r="7873" spans="1:4">
      <c r="A7873" s="22">
        <f t="shared" si="122"/>
        <v>44397</v>
      </c>
      <c r="D7873" s="16">
        <v>44397</v>
      </c>
    </row>
    <row r="7874" spans="1:4">
      <c r="A7874" s="22">
        <f t="shared" ref="A7874:A7937" si="123">D7874</f>
        <v>44398</v>
      </c>
      <c r="D7874" s="16">
        <v>44398</v>
      </c>
    </row>
    <row r="7875" spans="1:4">
      <c r="A7875" s="22">
        <f t="shared" si="123"/>
        <v>44399</v>
      </c>
      <c r="D7875" s="16">
        <v>44399</v>
      </c>
    </row>
    <row r="7876" spans="1:4">
      <c r="A7876" s="22">
        <f t="shared" si="123"/>
        <v>44400</v>
      </c>
      <c r="D7876" s="16">
        <v>44400</v>
      </c>
    </row>
    <row r="7877" spans="1:4">
      <c r="A7877" s="22">
        <f t="shared" si="123"/>
        <v>44401</v>
      </c>
      <c r="D7877" s="16">
        <v>44401</v>
      </c>
    </row>
    <row r="7878" spans="1:4">
      <c r="A7878" s="22">
        <f t="shared" si="123"/>
        <v>44402</v>
      </c>
      <c r="D7878" s="16">
        <v>44402</v>
      </c>
    </row>
    <row r="7879" spans="1:4">
      <c r="A7879" s="22">
        <f t="shared" si="123"/>
        <v>44403</v>
      </c>
      <c r="D7879" s="16">
        <v>44403</v>
      </c>
    </row>
    <row r="7880" spans="1:4">
      <c r="A7880" s="22">
        <f t="shared" si="123"/>
        <v>44404</v>
      </c>
      <c r="D7880" s="16">
        <v>44404</v>
      </c>
    </row>
    <row r="7881" spans="1:4">
      <c r="A7881" s="22">
        <f t="shared" si="123"/>
        <v>44405</v>
      </c>
      <c r="D7881" s="16">
        <v>44405</v>
      </c>
    </row>
    <row r="7882" spans="1:4">
      <c r="A7882" s="22">
        <f t="shared" si="123"/>
        <v>44406</v>
      </c>
      <c r="D7882" s="16">
        <v>44406</v>
      </c>
    </row>
    <row r="7883" spans="1:4">
      <c r="A7883" s="22">
        <f t="shared" si="123"/>
        <v>44407</v>
      </c>
      <c r="D7883" s="16">
        <v>44407</v>
      </c>
    </row>
    <row r="7884" spans="1:4">
      <c r="A7884" s="22">
        <f t="shared" si="123"/>
        <v>44408</v>
      </c>
      <c r="D7884" s="16">
        <v>44408</v>
      </c>
    </row>
    <row r="7885" spans="1:4">
      <c r="A7885" s="22">
        <f t="shared" si="123"/>
        <v>44409</v>
      </c>
      <c r="D7885" s="16">
        <v>44409</v>
      </c>
    </row>
    <row r="7886" spans="1:4">
      <c r="A7886" s="22">
        <f t="shared" si="123"/>
        <v>44410</v>
      </c>
      <c r="D7886" s="16">
        <v>44410</v>
      </c>
    </row>
    <row r="7887" spans="1:4">
      <c r="A7887" s="22">
        <f t="shared" si="123"/>
        <v>44411</v>
      </c>
      <c r="D7887" s="16">
        <v>44411</v>
      </c>
    </row>
    <row r="7888" spans="1:4">
      <c r="A7888" s="22">
        <f t="shared" si="123"/>
        <v>44412</v>
      </c>
      <c r="D7888" s="16">
        <v>44412</v>
      </c>
    </row>
    <row r="7889" spans="1:4">
      <c r="A7889" s="22">
        <f t="shared" si="123"/>
        <v>44413</v>
      </c>
      <c r="D7889" s="16">
        <v>44413</v>
      </c>
    </row>
    <row r="7890" spans="1:4">
      <c r="A7890" s="22">
        <f t="shared" si="123"/>
        <v>44414</v>
      </c>
      <c r="D7890" s="16">
        <v>44414</v>
      </c>
    </row>
    <row r="7891" spans="1:4">
      <c r="A7891" s="22">
        <f t="shared" si="123"/>
        <v>44415</v>
      </c>
      <c r="D7891" s="16">
        <v>44415</v>
      </c>
    </row>
    <row r="7892" spans="1:4">
      <c r="A7892" s="22">
        <f t="shared" si="123"/>
        <v>44416</v>
      </c>
      <c r="D7892" s="16">
        <v>44416</v>
      </c>
    </row>
    <row r="7893" spans="1:4">
      <c r="A7893" s="22">
        <f t="shared" si="123"/>
        <v>44417</v>
      </c>
      <c r="D7893" s="16">
        <v>44417</v>
      </c>
    </row>
    <row r="7894" spans="1:4">
      <c r="A7894" s="22">
        <f t="shared" si="123"/>
        <v>44418</v>
      </c>
      <c r="D7894" s="16">
        <v>44418</v>
      </c>
    </row>
    <row r="7895" spans="1:4">
      <c r="A7895" s="22">
        <f t="shared" si="123"/>
        <v>44419</v>
      </c>
      <c r="D7895" s="16">
        <v>44419</v>
      </c>
    </row>
    <row r="7896" spans="1:4">
      <c r="A7896" s="22">
        <f t="shared" si="123"/>
        <v>44420</v>
      </c>
      <c r="D7896" s="16">
        <v>44420</v>
      </c>
    </row>
    <row r="7897" spans="1:4">
      <c r="A7897" s="22">
        <f t="shared" si="123"/>
        <v>44421</v>
      </c>
      <c r="D7897" s="16">
        <v>44421</v>
      </c>
    </row>
    <row r="7898" spans="1:4">
      <c r="A7898" s="22">
        <f t="shared" si="123"/>
        <v>44422</v>
      </c>
      <c r="D7898" s="16">
        <v>44422</v>
      </c>
    </row>
    <row r="7899" spans="1:4">
      <c r="A7899" s="22">
        <f t="shared" si="123"/>
        <v>44423</v>
      </c>
      <c r="D7899" s="16">
        <v>44423</v>
      </c>
    </row>
    <row r="7900" spans="1:4">
      <c r="A7900" s="22">
        <f t="shared" si="123"/>
        <v>44424</v>
      </c>
      <c r="D7900" s="16">
        <v>44424</v>
      </c>
    </row>
    <row r="7901" spans="1:4">
      <c r="A7901" s="22">
        <f t="shared" si="123"/>
        <v>44425</v>
      </c>
      <c r="D7901" s="16">
        <v>44425</v>
      </c>
    </row>
    <row r="7902" spans="1:4">
      <c r="A7902" s="22">
        <f t="shared" si="123"/>
        <v>44426</v>
      </c>
      <c r="D7902" s="16">
        <v>44426</v>
      </c>
    </row>
    <row r="7903" spans="1:4">
      <c r="A7903" s="22">
        <f t="shared" si="123"/>
        <v>44427</v>
      </c>
      <c r="D7903" s="16">
        <v>44427</v>
      </c>
    </row>
    <row r="7904" spans="1:4">
      <c r="A7904" s="22">
        <f t="shared" si="123"/>
        <v>44428</v>
      </c>
      <c r="D7904" s="16">
        <v>44428</v>
      </c>
    </row>
    <row r="7905" spans="1:4">
      <c r="A7905" s="22">
        <f t="shared" si="123"/>
        <v>44429</v>
      </c>
      <c r="D7905" s="16">
        <v>44429</v>
      </c>
    </row>
    <row r="7906" spans="1:4">
      <c r="A7906" s="22">
        <f t="shared" si="123"/>
        <v>44430</v>
      </c>
      <c r="D7906" s="16">
        <v>44430</v>
      </c>
    </row>
    <row r="7907" spans="1:4">
      <c r="A7907" s="22">
        <f t="shared" si="123"/>
        <v>44431</v>
      </c>
      <c r="D7907" s="16">
        <v>44431</v>
      </c>
    </row>
    <row r="7908" spans="1:4">
      <c r="A7908" s="22">
        <f t="shared" si="123"/>
        <v>44432</v>
      </c>
      <c r="D7908" s="16">
        <v>44432</v>
      </c>
    </row>
    <row r="7909" spans="1:4">
      <c r="A7909" s="22">
        <f t="shared" si="123"/>
        <v>44433</v>
      </c>
      <c r="D7909" s="16">
        <v>44433</v>
      </c>
    </row>
    <row r="7910" spans="1:4">
      <c r="A7910" s="22">
        <f t="shared" si="123"/>
        <v>44434</v>
      </c>
      <c r="D7910" s="16">
        <v>44434</v>
      </c>
    </row>
    <row r="7911" spans="1:4">
      <c r="A7911" s="22">
        <f t="shared" si="123"/>
        <v>44435</v>
      </c>
      <c r="D7911" s="16">
        <v>44435</v>
      </c>
    </row>
    <row r="7912" spans="1:4">
      <c r="A7912" s="22">
        <f t="shared" si="123"/>
        <v>44436</v>
      </c>
      <c r="D7912" s="16">
        <v>44436</v>
      </c>
    </row>
    <row r="7913" spans="1:4">
      <c r="A7913" s="22">
        <f t="shared" si="123"/>
        <v>44437</v>
      </c>
      <c r="D7913" s="16">
        <v>44437</v>
      </c>
    </row>
    <row r="7914" spans="1:4">
      <c r="A7914" s="22">
        <f t="shared" si="123"/>
        <v>44438</v>
      </c>
      <c r="D7914" s="16">
        <v>44438</v>
      </c>
    </row>
    <row r="7915" spans="1:4">
      <c r="A7915" s="22">
        <f t="shared" si="123"/>
        <v>44439</v>
      </c>
      <c r="D7915" s="16">
        <v>44439</v>
      </c>
    </row>
    <row r="7916" spans="1:4">
      <c r="A7916" s="22">
        <f t="shared" si="123"/>
        <v>44440</v>
      </c>
      <c r="D7916" s="16">
        <v>44440</v>
      </c>
    </row>
    <row r="7917" spans="1:4">
      <c r="A7917" s="22">
        <f t="shared" si="123"/>
        <v>44441</v>
      </c>
      <c r="D7917" s="16">
        <v>44441</v>
      </c>
    </row>
    <row r="7918" spans="1:4">
      <c r="A7918" s="22">
        <f t="shared" si="123"/>
        <v>44442</v>
      </c>
      <c r="D7918" s="16">
        <v>44442</v>
      </c>
    </row>
    <row r="7919" spans="1:4">
      <c r="A7919" s="22">
        <f t="shared" si="123"/>
        <v>44443</v>
      </c>
      <c r="D7919" s="16">
        <v>44443</v>
      </c>
    </row>
    <row r="7920" spans="1:4">
      <c r="A7920" s="22">
        <f t="shared" si="123"/>
        <v>44444</v>
      </c>
      <c r="D7920" s="16">
        <v>44444</v>
      </c>
    </row>
    <row r="7921" spans="1:4">
      <c r="A7921" s="22">
        <f t="shared" si="123"/>
        <v>44445</v>
      </c>
      <c r="D7921" s="16">
        <v>44445</v>
      </c>
    </row>
    <row r="7922" spans="1:4">
      <c r="A7922" s="22">
        <f t="shared" si="123"/>
        <v>44446</v>
      </c>
      <c r="D7922" s="16">
        <v>44446</v>
      </c>
    </row>
    <row r="7923" spans="1:4">
      <c r="A7923" s="22">
        <f t="shared" si="123"/>
        <v>44447</v>
      </c>
      <c r="D7923" s="16">
        <v>44447</v>
      </c>
    </row>
    <row r="7924" spans="1:4">
      <c r="A7924" s="22">
        <f t="shared" si="123"/>
        <v>44448</v>
      </c>
      <c r="D7924" s="16">
        <v>44448</v>
      </c>
    </row>
    <row r="7925" spans="1:4">
      <c r="A7925" s="22">
        <f t="shared" si="123"/>
        <v>44449</v>
      </c>
      <c r="D7925" s="16">
        <v>44449</v>
      </c>
    </row>
    <row r="7926" spans="1:4">
      <c r="A7926" s="22">
        <f t="shared" si="123"/>
        <v>44450</v>
      </c>
      <c r="D7926" s="16">
        <v>44450</v>
      </c>
    </row>
    <row r="7927" spans="1:4">
      <c r="A7927" s="22">
        <f t="shared" si="123"/>
        <v>44451</v>
      </c>
      <c r="D7927" s="16">
        <v>44451</v>
      </c>
    </row>
    <row r="7928" spans="1:4">
      <c r="A7928" s="22">
        <f t="shared" si="123"/>
        <v>44452</v>
      </c>
      <c r="D7928" s="16">
        <v>44452</v>
      </c>
    </row>
    <row r="7929" spans="1:4">
      <c r="A7929" s="22">
        <f t="shared" si="123"/>
        <v>44453</v>
      </c>
      <c r="D7929" s="16">
        <v>44453</v>
      </c>
    </row>
    <row r="7930" spans="1:4">
      <c r="A7930" s="22">
        <f t="shared" si="123"/>
        <v>44454</v>
      </c>
      <c r="D7930" s="16">
        <v>44454</v>
      </c>
    </row>
    <row r="7931" spans="1:4">
      <c r="A7931" s="22">
        <f t="shared" si="123"/>
        <v>44455</v>
      </c>
      <c r="D7931" s="16">
        <v>44455</v>
      </c>
    </row>
    <row r="7932" spans="1:4">
      <c r="A7932" s="22">
        <f t="shared" si="123"/>
        <v>44456</v>
      </c>
      <c r="D7932" s="16">
        <v>44456</v>
      </c>
    </row>
    <row r="7933" spans="1:4">
      <c r="A7933" s="22">
        <f t="shared" si="123"/>
        <v>44457</v>
      </c>
      <c r="D7933" s="16">
        <v>44457</v>
      </c>
    </row>
    <row r="7934" spans="1:4">
      <c r="A7934" s="22">
        <f t="shared" si="123"/>
        <v>44458</v>
      </c>
      <c r="D7934" s="16">
        <v>44458</v>
      </c>
    </row>
    <row r="7935" spans="1:4">
      <c r="A7935" s="22">
        <f t="shared" si="123"/>
        <v>44459</v>
      </c>
      <c r="D7935" s="16">
        <v>44459</v>
      </c>
    </row>
    <row r="7936" spans="1:4">
      <c r="A7936" s="22">
        <f t="shared" si="123"/>
        <v>44460</v>
      </c>
      <c r="D7936" s="16">
        <v>44460</v>
      </c>
    </row>
    <row r="7937" spans="1:4">
      <c r="A7937" s="22">
        <f t="shared" si="123"/>
        <v>44461</v>
      </c>
      <c r="D7937" s="16">
        <v>44461</v>
      </c>
    </row>
    <row r="7938" spans="1:4">
      <c r="A7938" s="22">
        <f t="shared" ref="A7938:A8001" si="124">D7938</f>
        <v>44462</v>
      </c>
      <c r="D7938" s="16">
        <v>44462</v>
      </c>
    </row>
    <row r="7939" spans="1:4">
      <c r="A7939" s="22">
        <f t="shared" si="124"/>
        <v>44463</v>
      </c>
      <c r="D7939" s="16">
        <v>44463</v>
      </c>
    </row>
    <row r="7940" spans="1:4">
      <c r="A7940" s="22">
        <f t="shared" si="124"/>
        <v>44464</v>
      </c>
      <c r="D7940" s="16">
        <v>44464</v>
      </c>
    </row>
    <row r="7941" spans="1:4">
      <c r="A7941" s="22">
        <f t="shared" si="124"/>
        <v>44465</v>
      </c>
      <c r="D7941" s="16">
        <v>44465</v>
      </c>
    </row>
    <row r="7942" spans="1:4">
      <c r="A7942" s="22">
        <f t="shared" si="124"/>
        <v>44466</v>
      </c>
      <c r="D7942" s="16">
        <v>44466</v>
      </c>
    </row>
    <row r="7943" spans="1:4">
      <c r="A7943" s="22">
        <f t="shared" si="124"/>
        <v>44467</v>
      </c>
      <c r="D7943" s="16">
        <v>44467</v>
      </c>
    </row>
    <row r="7944" spans="1:4">
      <c r="A7944" s="22">
        <f t="shared" si="124"/>
        <v>44468</v>
      </c>
      <c r="D7944" s="16">
        <v>44468</v>
      </c>
    </row>
    <row r="7945" spans="1:4">
      <c r="A7945" s="22">
        <f t="shared" si="124"/>
        <v>44469</v>
      </c>
      <c r="D7945" s="16">
        <v>44469</v>
      </c>
    </row>
    <row r="7946" spans="1:4">
      <c r="A7946" s="22">
        <f t="shared" si="124"/>
        <v>44470</v>
      </c>
      <c r="D7946" s="16">
        <v>44470</v>
      </c>
    </row>
    <row r="7947" spans="1:4">
      <c r="A7947" s="22">
        <f t="shared" si="124"/>
        <v>44471</v>
      </c>
      <c r="D7947" s="16">
        <v>44471</v>
      </c>
    </row>
    <row r="7948" spans="1:4">
      <c r="A7948" s="22">
        <f t="shared" si="124"/>
        <v>44472</v>
      </c>
      <c r="D7948" s="16">
        <v>44472</v>
      </c>
    </row>
    <row r="7949" spans="1:4">
      <c r="A7949" s="22">
        <f t="shared" si="124"/>
        <v>44473</v>
      </c>
      <c r="D7949" s="16">
        <v>44473</v>
      </c>
    </row>
    <row r="7950" spans="1:4">
      <c r="A7950" s="22">
        <f t="shared" si="124"/>
        <v>44474</v>
      </c>
      <c r="D7950" s="16">
        <v>44474</v>
      </c>
    </row>
    <row r="7951" spans="1:4">
      <c r="A7951" s="22">
        <f t="shared" si="124"/>
        <v>44475</v>
      </c>
      <c r="D7951" s="16">
        <v>44475</v>
      </c>
    </row>
    <row r="7952" spans="1:4">
      <c r="A7952" s="22">
        <f t="shared" si="124"/>
        <v>44476</v>
      </c>
      <c r="D7952" s="16">
        <v>44476</v>
      </c>
    </row>
    <row r="7953" spans="1:4">
      <c r="A7953" s="22">
        <f t="shared" si="124"/>
        <v>44477</v>
      </c>
      <c r="D7953" s="16">
        <v>44477</v>
      </c>
    </row>
    <row r="7954" spans="1:4">
      <c r="A7954" s="22">
        <f t="shared" si="124"/>
        <v>44478</v>
      </c>
      <c r="D7954" s="16">
        <v>44478</v>
      </c>
    </row>
    <row r="7955" spans="1:4">
      <c r="A7955" s="22">
        <f t="shared" si="124"/>
        <v>44479</v>
      </c>
      <c r="D7955" s="16">
        <v>44479</v>
      </c>
    </row>
    <row r="7956" spans="1:4">
      <c r="A7956" s="22">
        <f t="shared" si="124"/>
        <v>44480</v>
      </c>
      <c r="D7956" s="16">
        <v>44480</v>
      </c>
    </row>
    <row r="7957" spans="1:4">
      <c r="A7957" s="22">
        <f t="shared" si="124"/>
        <v>44481</v>
      </c>
      <c r="D7957" s="16">
        <v>44481</v>
      </c>
    </row>
    <row r="7958" spans="1:4">
      <c r="A7958" s="22">
        <f t="shared" si="124"/>
        <v>44482</v>
      </c>
      <c r="D7958" s="16">
        <v>44482</v>
      </c>
    </row>
    <row r="7959" spans="1:4">
      <c r="A7959" s="22">
        <f t="shared" si="124"/>
        <v>44483</v>
      </c>
      <c r="D7959" s="16">
        <v>44483</v>
      </c>
    </row>
    <row r="7960" spans="1:4">
      <c r="A7960" s="22">
        <f t="shared" si="124"/>
        <v>44484</v>
      </c>
      <c r="D7960" s="16">
        <v>44484</v>
      </c>
    </row>
    <row r="7961" spans="1:4">
      <c r="A7961" s="22">
        <f t="shared" si="124"/>
        <v>44485</v>
      </c>
      <c r="D7961" s="16">
        <v>44485</v>
      </c>
    </row>
    <row r="7962" spans="1:4">
      <c r="A7962" s="22">
        <f t="shared" si="124"/>
        <v>44486</v>
      </c>
      <c r="D7962" s="16">
        <v>44486</v>
      </c>
    </row>
    <row r="7963" spans="1:4">
      <c r="A7963" s="22">
        <f t="shared" si="124"/>
        <v>44487</v>
      </c>
      <c r="D7963" s="16">
        <v>44487</v>
      </c>
    </row>
    <row r="7964" spans="1:4">
      <c r="A7964" s="22">
        <f t="shared" si="124"/>
        <v>44488</v>
      </c>
      <c r="D7964" s="16">
        <v>44488</v>
      </c>
    </row>
    <row r="7965" spans="1:4">
      <c r="A7965" s="22">
        <f t="shared" si="124"/>
        <v>44489</v>
      </c>
      <c r="D7965" s="16">
        <v>44489</v>
      </c>
    </row>
    <row r="7966" spans="1:4">
      <c r="A7966" s="22">
        <f t="shared" si="124"/>
        <v>44490</v>
      </c>
      <c r="D7966" s="16">
        <v>44490</v>
      </c>
    </row>
    <row r="7967" spans="1:4">
      <c r="A7967" s="22">
        <f t="shared" si="124"/>
        <v>44491</v>
      </c>
      <c r="D7967" s="16">
        <v>44491</v>
      </c>
    </row>
    <row r="7968" spans="1:4">
      <c r="A7968" s="22">
        <f t="shared" si="124"/>
        <v>44492</v>
      </c>
      <c r="D7968" s="16">
        <v>44492</v>
      </c>
    </row>
    <row r="7969" spans="1:4">
      <c r="A7969" s="22">
        <f t="shared" si="124"/>
        <v>44493</v>
      </c>
      <c r="D7969" s="16">
        <v>44493</v>
      </c>
    </row>
    <row r="7970" spans="1:4">
      <c r="A7970" s="22">
        <f t="shared" si="124"/>
        <v>44494</v>
      </c>
      <c r="D7970" s="16">
        <v>44494</v>
      </c>
    </row>
    <row r="7971" spans="1:4">
      <c r="A7971" s="22">
        <f t="shared" si="124"/>
        <v>44495</v>
      </c>
      <c r="D7971" s="16">
        <v>44495</v>
      </c>
    </row>
    <row r="7972" spans="1:4">
      <c r="A7972" s="22">
        <f t="shared" si="124"/>
        <v>44496</v>
      </c>
      <c r="D7972" s="16">
        <v>44496</v>
      </c>
    </row>
    <row r="7973" spans="1:4">
      <c r="A7973" s="22">
        <f t="shared" si="124"/>
        <v>44497</v>
      </c>
      <c r="D7973" s="16">
        <v>44497</v>
      </c>
    </row>
    <row r="7974" spans="1:4">
      <c r="A7974" s="22">
        <f t="shared" si="124"/>
        <v>44498</v>
      </c>
      <c r="D7974" s="16">
        <v>44498</v>
      </c>
    </row>
    <row r="7975" spans="1:4">
      <c r="A7975" s="22">
        <f t="shared" si="124"/>
        <v>44499</v>
      </c>
      <c r="D7975" s="16">
        <v>44499</v>
      </c>
    </row>
    <row r="7976" spans="1:4">
      <c r="A7976" s="22">
        <f t="shared" si="124"/>
        <v>44500</v>
      </c>
      <c r="D7976" s="16">
        <v>44500</v>
      </c>
    </row>
    <row r="7977" spans="1:4">
      <c r="A7977" s="22">
        <f t="shared" si="124"/>
        <v>44501</v>
      </c>
      <c r="D7977" s="16">
        <v>44501</v>
      </c>
    </row>
    <row r="7978" spans="1:4">
      <c r="A7978" s="22">
        <f t="shared" si="124"/>
        <v>44502</v>
      </c>
      <c r="D7978" s="16">
        <v>44502</v>
      </c>
    </row>
    <row r="7979" spans="1:4">
      <c r="A7979" s="22">
        <f t="shared" si="124"/>
        <v>44503</v>
      </c>
      <c r="D7979" s="16">
        <v>44503</v>
      </c>
    </row>
    <row r="7980" spans="1:4">
      <c r="A7980" s="22">
        <f t="shared" si="124"/>
        <v>44504</v>
      </c>
      <c r="D7980" s="16">
        <v>44504</v>
      </c>
    </row>
    <row r="7981" spans="1:4">
      <c r="A7981" s="22">
        <f t="shared" si="124"/>
        <v>44505</v>
      </c>
      <c r="D7981" s="16">
        <v>44505</v>
      </c>
    </row>
    <row r="7982" spans="1:4">
      <c r="A7982" s="22">
        <f t="shared" si="124"/>
        <v>44506</v>
      </c>
      <c r="D7982" s="16">
        <v>44506</v>
      </c>
    </row>
    <row r="7983" spans="1:4">
      <c r="A7983" s="22">
        <f t="shared" si="124"/>
        <v>44507</v>
      </c>
      <c r="D7983" s="16">
        <v>44507</v>
      </c>
    </row>
    <row r="7984" spans="1:4">
      <c r="A7984" s="22">
        <f t="shared" si="124"/>
        <v>44508</v>
      </c>
      <c r="D7984" s="16">
        <v>44508</v>
      </c>
    </row>
    <row r="7985" spans="1:4">
      <c r="A7985" s="22">
        <f t="shared" si="124"/>
        <v>44509</v>
      </c>
      <c r="D7985" s="16">
        <v>44509</v>
      </c>
    </row>
    <row r="7986" spans="1:4">
      <c r="A7986" s="22">
        <f t="shared" si="124"/>
        <v>44510</v>
      </c>
      <c r="D7986" s="16">
        <v>44510</v>
      </c>
    </row>
    <row r="7987" spans="1:4">
      <c r="A7987" s="22">
        <f t="shared" si="124"/>
        <v>44511</v>
      </c>
      <c r="D7987" s="16">
        <v>44511</v>
      </c>
    </row>
    <row r="7988" spans="1:4">
      <c r="A7988" s="22">
        <f t="shared" si="124"/>
        <v>44512</v>
      </c>
      <c r="D7988" s="16">
        <v>44512</v>
      </c>
    </row>
    <row r="7989" spans="1:4">
      <c r="A7989" s="22">
        <f t="shared" si="124"/>
        <v>44513</v>
      </c>
      <c r="D7989" s="16">
        <v>44513</v>
      </c>
    </row>
    <row r="7990" spans="1:4">
      <c r="A7990" s="22">
        <f t="shared" si="124"/>
        <v>44514</v>
      </c>
      <c r="D7990" s="16">
        <v>44514</v>
      </c>
    </row>
    <row r="7991" spans="1:4">
      <c r="A7991" s="22">
        <f t="shared" si="124"/>
        <v>44515</v>
      </c>
      <c r="D7991" s="16">
        <v>44515</v>
      </c>
    </row>
    <row r="7992" spans="1:4">
      <c r="A7992" s="22">
        <f t="shared" si="124"/>
        <v>44516</v>
      </c>
      <c r="D7992" s="16">
        <v>44516</v>
      </c>
    </row>
    <row r="7993" spans="1:4">
      <c r="A7993" s="22">
        <f t="shared" si="124"/>
        <v>44517</v>
      </c>
      <c r="D7993" s="16">
        <v>44517</v>
      </c>
    </row>
    <row r="7994" spans="1:4">
      <c r="A7994" s="22">
        <f t="shared" si="124"/>
        <v>44518</v>
      </c>
      <c r="D7994" s="16">
        <v>44518</v>
      </c>
    </row>
    <row r="7995" spans="1:4">
      <c r="A7995" s="22">
        <f t="shared" si="124"/>
        <v>44519</v>
      </c>
      <c r="D7995" s="16">
        <v>44519</v>
      </c>
    </row>
    <row r="7996" spans="1:4">
      <c r="A7996" s="22">
        <f t="shared" si="124"/>
        <v>44520</v>
      </c>
      <c r="D7996" s="16">
        <v>44520</v>
      </c>
    </row>
    <row r="7997" spans="1:4">
      <c r="A7997" s="22">
        <f t="shared" si="124"/>
        <v>44521</v>
      </c>
      <c r="D7997" s="16">
        <v>44521</v>
      </c>
    </row>
    <row r="7998" spans="1:4">
      <c r="A7998" s="22">
        <f t="shared" si="124"/>
        <v>44522</v>
      </c>
      <c r="D7998" s="16">
        <v>44522</v>
      </c>
    </row>
    <row r="7999" spans="1:4">
      <c r="A7999" s="22">
        <f t="shared" si="124"/>
        <v>44523</v>
      </c>
      <c r="D7999" s="16">
        <v>44523</v>
      </c>
    </row>
    <row r="8000" spans="1:4">
      <c r="A8000" s="22">
        <f t="shared" si="124"/>
        <v>44524</v>
      </c>
      <c r="D8000" s="16">
        <v>44524</v>
      </c>
    </row>
    <row r="8001" spans="1:4">
      <c r="A8001" s="22">
        <f t="shared" si="124"/>
        <v>44525</v>
      </c>
      <c r="D8001" s="16">
        <v>44525</v>
      </c>
    </row>
    <row r="8002" spans="1:4">
      <c r="A8002" s="22">
        <f t="shared" ref="A8002:A8065" si="125">D8002</f>
        <v>44526</v>
      </c>
      <c r="D8002" s="16">
        <v>44526</v>
      </c>
    </row>
    <row r="8003" spans="1:4">
      <c r="A8003" s="22">
        <f t="shared" si="125"/>
        <v>44527</v>
      </c>
      <c r="D8003" s="16">
        <v>44527</v>
      </c>
    </row>
    <row r="8004" spans="1:4">
      <c r="A8004" s="22">
        <f t="shared" si="125"/>
        <v>44528</v>
      </c>
      <c r="D8004" s="16">
        <v>44528</v>
      </c>
    </row>
    <row r="8005" spans="1:4">
      <c r="A8005" s="22">
        <f t="shared" si="125"/>
        <v>44529</v>
      </c>
      <c r="D8005" s="16">
        <v>44529</v>
      </c>
    </row>
    <row r="8006" spans="1:4">
      <c r="A8006" s="22">
        <f t="shared" si="125"/>
        <v>44530</v>
      </c>
      <c r="D8006" s="16">
        <v>44530</v>
      </c>
    </row>
    <row r="8007" spans="1:4">
      <c r="A8007" s="22">
        <f t="shared" si="125"/>
        <v>44531</v>
      </c>
      <c r="D8007" s="16">
        <v>44531</v>
      </c>
    </row>
    <row r="8008" spans="1:4">
      <c r="A8008" s="22">
        <f t="shared" si="125"/>
        <v>44532</v>
      </c>
      <c r="D8008" s="16">
        <v>44532</v>
      </c>
    </row>
    <row r="8009" spans="1:4">
      <c r="A8009" s="22">
        <f t="shared" si="125"/>
        <v>44533</v>
      </c>
      <c r="D8009" s="16">
        <v>44533</v>
      </c>
    </row>
    <row r="8010" spans="1:4">
      <c r="A8010" s="22">
        <f t="shared" si="125"/>
        <v>44534</v>
      </c>
      <c r="D8010" s="16">
        <v>44534</v>
      </c>
    </row>
    <row r="8011" spans="1:4">
      <c r="A8011" s="22">
        <f t="shared" si="125"/>
        <v>44535</v>
      </c>
      <c r="D8011" s="16">
        <v>44535</v>
      </c>
    </row>
    <row r="8012" spans="1:4">
      <c r="A8012" s="22">
        <f t="shared" si="125"/>
        <v>44536</v>
      </c>
      <c r="D8012" s="16">
        <v>44536</v>
      </c>
    </row>
    <row r="8013" spans="1:4">
      <c r="A8013" s="22">
        <f t="shared" si="125"/>
        <v>44537</v>
      </c>
      <c r="D8013" s="16">
        <v>44537</v>
      </c>
    </row>
    <row r="8014" spans="1:4">
      <c r="A8014" s="22">
        <f t="shared" si="125"/>
        <v>44538</v>
      </c>
      <c r="D8014" s="16">
        <v>44538</v>
      </c>
    </row>
    <row r="8015" spans="1:4">
      <c r="A8015" s="22">
        <f t="shared" si="125"/>
        <v>44539</v>
      </c>
      <c r="D8015" s="16">
        <v>44539</v>
      </c>
    </row>
    <row r="8016" spans="1:4">
      <c r="A8016" s="22">
        <f t="shared" si="125"/>
        <v>44540</v>
      </c>
      <c r="D8016" s="16">
        <v>44540</v>
      </c>
    </row>
    <row r="8017" spans="1:4">
      <c r="A8017" s="22">
        <f t="shared" si="125"/>
        <v>44541</v>
      </c>
      <c r="D8017" s="16">
        <v>44541</v>
      </c>
    </row>
    <row r="8018" spans="1:4">
      <c r="A8018" s="22">
        <f t="shared" si="125"/>
        <v>44542</v>
      </c>
      <c r="D8018" s="16">
        <v>44542</v>
      </c>
    </row>
    <row r="8019" spans="1:4">
      <c r="A8019" s="22">
        <f t="shared" si="125"/>
        <v>44543</v>
      </c>
      <c r="D8019" s="16">
        <v>44543</v>
      </c>
    </row>
    <row r="8020" spans="1:4">
      <c r="A8020" s="22">
        <f t="shared" si="125"/>
        <v>44544</v>
      </c>
      <c r="D8020" s="16">
        <v>44544</v>
      </c>
    </row>
    <row r="8021" spans="1:4">
      <c r="A8021" s="22">
        <f t="shared" si="125"/>
        <v>44545</v>
      </c>
      <c r="D8021" s="16">
        <v>44545</v>
      </c>
    </row>
    <row r="8022" spans="1:4">
      <c r="A8022" s="22">
        <f t="shared" si="125"/>
        <v>44546</v>
      </c>
      <c r="D8022" s="16">
        <v>44546</v>
      </c>
    </row>
    <row r="8023" spans="1:4">
      <c r="A8023" s="22">
        <f t="shared" si="125"/>
        <v>44547</v>
      </c>
      <c r="D8023" s="16">
        <v>44547</v>
      </c>
    </row>
    <row r="8024" spans="1:4">
      <c r="A8024" s="22">
        <f t="shared" si="125"/>
        <v>44548</v>
      </c>
      <c r="D8024" s="16">
        <v>44548</v>
      </c>
    </row>
    <row r="8025" spans="1:4">
      <c r="A8025" s="22">
        <f t="shared" si="125"/>
        <v>44549</v>
      </c>
      <c r="D8025" s="16">
        <v>44549</v>
      </c>
    </row>
    <row r="8026" spans="1:4">
      <c r="A8026" s="22">
        <f t="shared" si="125"/>
        <v>44550</v>
      </c>
      <c r="D8026" s="16">
        <v>44550</v>
      </c>
    </row>
    <row r="8027" spans="1:4">
      <c r="A8027" s="22">
        <f t="shared" si="125"/>
        <v>44551</v>
      </c>
      <c r="D8027" s="16">
        <v>44551</v>
      </c>
    </row>
    <row r="8028" spans="1:4">
      <c r="A8028" s="22">
        <f t="shared" si="125"/>
        <v>44552</v>
      </c>
      <c r="D8028" s="16">
        <v>44552</v>
      </c>
    </row>
    <row r="8029" spans="1:4">
      <c r="A8029" s="22">
        <f t="shared" si="125"/>
        <v>44553</v>
      </c>
      <c r="D8029" s="16">
        <v>44553</v>
      </c>
    </row>
    <row r="8030" spans="1:4">
      <c r="A8030" s="22">
        <f t="shared" si="125"/>
        <v>44554</v>
      </c>
      <c r="D8030" s="16">
        <v>44554</v>
      </c>
    </row>
    <row r="8031" spans="1:4">
      <c r="A8031" s="22">
        <f t="shared" si="125"/>
        <v>44555</v>
      </c>
      <c r="D8031" s="16">
        <v>44555</v>
      </c>
    </row>
    <row r="8032" spans="1:4">
      <c r="A8032" s="22">
        <f t="shared" si="125"/>
        <v>44556</v>
      </c>
      <c r="D8032" s="16">
        <v>44556</v>
      </c>
    </row>
    <row r="8033" spans="1:4">
      <c r="A8033" s="22">
        <f t="shared" si="125"/>
        <v>44557</v>
      </c>
      <c r="D8033" s="16">
        <v>44557</v>
      </c>
    </row>
    <row r="8034" spans="1:4">
      <c r="A8034" s="22">
        <f t="shared" si="125"/>
        <v>44558</v>
      </c>
      <c r="D8034" s="16">
        <v>44558</v>
      </c>
    </row>
    <row r="8035" spans="1:4">
      <c r="A8035" s="22">
        <f t="shared" si="125"/>
        <v>44559</v>
      </c>
      <c r="D8035" s="16">
        <v>44559</v>
      </c>
    </row>
    <row r="8036" spans="1:4">
      <c r="A8036" s="22">
        <f t="shared" si="125"/>
        <v>44560</v>
      </c>
      <c r="D8036" s="16">
        <v>44560</v>
      </c>
    </row>
    <row r="8037" spans="1:4">
      <c r="A8037" s="22">
        <f t="shared" si="125"/>
        <v>44561</v>
      </c>
      <c r="D8037" s="16">
        <v>44561</v>
      </c>
    </row>
    <row r="8038" spans="1:4">
      <c r="A8038" s="22">
        <f t="shared" si="125"/>
        <v>44562</v>
      </c>
      <c r="D8038" s="16">
        <v>44562</v>
      </c>
    </row>
    <row r="8039" spans="1:4">
      <c r="A8039" s="22">
        <f t="shared" si="125"/>
        <v>44563</v>
      </c>
      <c r="D8039" s="16">
        <v>44563</v>
      </c>
    </row>
    <row r="8040" spans="1:4">
      <c r="A8040" s="22">
        <f t="shared" si="125"/>
        <v>44564</v>
      </c>
      <c r="D8040" s="16">
        <v>44564</v>
      </c>
    </row>
    <row r="8041" spans="1:4">
      <c r="A8041" s="22">
        <f t="shared" si="125"/>
        <v>44565</v>
      </c>
      <c r="D8041" s="16">
        <v>44565</v>
      </c>
    </row>
    <row r="8042" spans="1:4">
      <c r="A8042" s="22">
        <f t="shared" si="125"/>
        <v>44566</v>
      </c>
      <c r="D8042" s="16">
        <v>44566</v>
      </c>
    </row>
    <row r="8043" spans="1:4">
      <c r="A8043" s="22">
        <f t="shared" si="125"/>
        <v>44567</v>
      </c>
      <c r="D8043" s="16">
        <v>44567</v>
      </c>
    </row>
    <row r="8044" spans="1:4">
      <c r="A8044" s="22">
        <f t="shared" si="125"/>
        <v>44568</v>
      </c>
      <c r="D8044" s="16">
        <v>44568</v>
      </c>
    </row>
    <row r="8045" spans="1:4">
      <c r="A8045" s="22">
        <f t="shared" si="125"/>
        <v>44569</v>
      </c>
      <c r="D8045" s="16">
        <v>44569</v>
      </c>
    </row>
    <row r="8046" spans="1:4">
      <c r="A8046" s="22">
        <f t="shared" si="125"/>
        <v>44570</v>
      </c>
      <c r="D8046" s="16">
        <v>44570</v>
      </c>
    </row>
    <row r="8047" spans="1:4">
      <c r="A8047" s="22">
        <f t="shared" si="125"/>
        <v>44571</v>
      </c>
      <c r="D8047" s="16">
        <v>44571</v>
      </c>
    </row>
    <row r="8048" spans="1:4">
      <c r="A8048" s="22">
        <f t="shared" si="125"/>
        <v>44572</v>
      </c>
      <c r="D8048" s="16">
        <v>44572</v>
      </c>
    </row>
    <row r="8049" spans="1:4">
      <c r="A8049" s="22">
        <f t="shared" si="125"/>
        <v>44573</v>
      </c>
      <c r="D8049" s="16">
        <v>44573</v>
      </c>
    </row>
    <row r="8050" spans="1:4">
      <c r="A8050" s="22">
        <f t="shared" si="125"/>
        <v>44574</v>
      </c>
      <c r="D8050" s="16">
        <v>44574</v>
      </c>
    </row>
    <row r="8051" spans="1:4">
      <c r="A8051" s="22">
        <f t="shared" si="125"/>
        <v>44575</v>
      </c>
      <c r="D8051" s="16">
        <v>44575</v>
      </c>
    </row>
    <row r="8052" spans="1:4">
      <c r="A8052" s="22">
        <f t="shared" si="125"/>
        <v>44576</v>
      </c>
      <c r="D8052" s="16">
        <v>44576</v>
      </c>
    </row>
    <row r="8053" spans="1:4">
      <c r="A8053" s="22">
        <f t="shared" si="125"/>
        <v>44577</v>
      </c>
      <c r="D8053" s="16">
        <v>44577</v>
      </c>
    </row>
    <row r="8054" spans="1:4">
      <c r="A8054" s="22">
        <f t="shared" si="125"/>
        <v>44578</v>
      </c>
      <c r="D8054" s="16">
        <v>44578</v>
      </c>
    </row>
    <row r="8055" spans="1:4">
      <c r="A8055" s="22">
        <f t="shared" si="125"/>
        <v>44579</v>
      </c>
      <c r="D8055" s="16">
        <v>44579</v>
      </c>
    </row>
    <row r="8056" spans="1:4">
      <c r="A8056" s="22">
        <f t="shared" si="125"/>
        <v>44580</v>
      </c>
      <c r="D8056" s="16">
        <v>44580</v>
      </c>
    </row>
    <row r="8057" spans="1:4">
      <c r="A8057" s="22">
        <f t="shared" si="125"/>
        <v>44581</v>
      </c>
      <c r="D8057" s="16">
        <v>44581</v>
      </c>
    </row>
    <row r="8058" spans="1:4">
      <c r="A8058" s="22">
        <f t="shared" si="125"/>
        <v>44582</v>
      </c>
      <c r="D8058" s="16">
        <v>44582</v>
      </c>
    </row>
    <row r="8059" spans="1:4">
      <c r="A8059" s="22">
        <f t="shared" si="125"/>
        <v>44583</v>
      </c>
      <c r="D8059" s="16">
        <v>44583</v>
      </c>
    </row>
    <row r="8060" spans="1:4">
      <c r="A8060" s="22">
        <f t="shared" si="125"/>
        <v>44584</v>
      </c>
      <c r="D8060" s="16">
        <v>44584</v>
      </c>
    </row>
    <row r="8061" spans="1:4">
      <c r="A8061" s="22">
        <f t="shared" si="125"/>
        <v>44585</v>
      </c>
      <c r="D8061" s="16">
        <v>44585</v>
      </c>
    </row>
    <row r="8062" spans="1:4">
      <c r="A8062" s="22">
        <f t="shared" si="125"/>
        <v>44586</v>
      </c>
      <c r="D8062" s="16">
        <v>44586</v>
      </c>
    </row>
    <row r="8063" spans="1:4">
      <c r="A8063" s="22">
        <f t="shared" si="125"/>
        <v>44587</v>
      </c>
      <c r="D8063" s="16">
        <v>44587</v>
      </c>
    </row>
    <row r="8064" spans="1:4">
      <c r="A8064" s="22">
        <f t="shared" si="125"/>
        <v>44588</v>
      </c>
      <c r="D8064" s="16">
        <v>44588</v>
      </c>
    </row>
    <row r="8065" spans="1:4">
      <c r="A8065" s="22">
        <f t="shared" si="125"/>
        <v>44589</v>
      </c>
      <c r="D8065" s="16">
        <v>44589</v>
      </c>
    </row>
    <row r="8066" spans="1:4">
      <c r="A8066" s="22">
        <f t="shared" ref="A8066:A8129" si="126">D8066</f>
        <v>44590</v>
      </c>
      <c r="D8066" s="16">
        <v>44590</v>
      </c>
    </row>
    <row r="8067" spans="1:4">
      <c r="A8067" s="22">
        <f t="shared" si="126"/>
        <v>44591</v>
      </c>
      <c r="D8067" s="16">
        <v>44591</v>
      </c>
    </row>
    <row r="8068" spans="1:4">
      <c r="A8068" s="22">
        <f t="shared" si="126"/>
        <v>44592</v>
      </c>
      <c r="D8068" s="16">
        <v>44592</v>
      </c>
    </row>
    <row r="8069" spans="1:4">
      <c r="A8069" s="22">
        <f t="shared" si="126"/>
        <v>44593</v>
      </c>
      <c r="D8069" s="16">
        <v>44593</v>
      </c>
    </row>
    <row r="8070" spans="1:4">
      <c r="A8070" s="22">
        <f t="shared" si="126"/>
        <v>44594</v>
      </c>
      <c r="D8070" s="16">
        <v>44594</v>
      </c>
    </row>
    <row r="8071" spans="1:4">
      <c r="A8071" s="22">
        <f t="shared" si="126"/>
        <v>44595</v>
      </c>
      <c r="D8071" s="16">
        <v>44595</v>
      </c>
    </row>
    <row r="8072" spans="1:4">
      <c r="A8072" s="22">
        <f t="shared" si="126"/>
        <v>44596</v>
      </c>
      <c r="D8072" s="16">
        <v>44596</v>
      </c>
    </row>
    <row r="8073" spans="1:4">
      <c r="A8073" s="22">
        <f t="shared" si="126"/>
        <v>44597</v>
      </c>
      <c r="D8073" s="16">
        <v>44597</v>
      </c>
    </row>
    <row r="8074" spans="1:4">
      <c r="A8074" s="22">
        <f t="shared" si="126"/>
        <v>44598</v>
      </c>
      <c r="D8074" s="16">
        <v>44598</v>
      </c>
    </row>
    <row r="8075" spans="1:4">
      <c r="A8075" s="22">
        <f t="shared" si="126"/>
        <v>44599</v>
      </c>
      <c r="D8075" s="16">
        <v>44599</v>
      </c>
    </row>
    <row r="8076" spans="1:4">
      <c r="A8076" s="22">
        <f t="shared" si="126"/>
        <v>44600</v>
      </c>
      <c r="D8076" s="16">
        <v>44600</v>
      </c>
    </row>
    <row r="8077" spans="1:4">
      <c r="A8077" s="22">
        <f t="shared" si="126"/>
        <v>44601</v>
      </c>
      <c r="D8077" s="16">
        <v>44601</v>
      </c>
    </row>
    <row r="8078" spans="1:4">
      <c r="A8078" s="22">
        <f t="shared" si="126"/>
        <v>44602</v>
      </c>
      <c r="D8078" s="16">
        <v>44602</v>
      </c>
    </row>
    <row r="8079" spans="1:4">
      <c r="A8079" s="22">
        <f t="shared" si="126"/>
        <v>44603</v>
      </c>
      <c r="D8079" s="16">
        <v>44603</v>
      </c>
    </row>
    <row r="8080" spans="1:4">
      <c r="A8080" s="22">
        <f t="shared" si="126"/>
        <v>44604</v>
      </c>
      <c r="D8080" s="16">
        <v>44604</v>
      </c>
    </row>
    <row r="8081" spans="1:4">
      <c r="A8081" s="22">
        <f t="shared" si="126"/>
        <v>44605</v>
      </c>
      <c r="D8081" s="16">
        <v>44605</v>
      </c>
    </row>
    <row r="8082" spans="1:4">
      <c r="A8082" s="22">
        <f t="shared" si="126"/>
        <v>44606</v>
      </c>
      <c r="D8082" s="16">
        <v>44606</v>
      </c>
    </row>
    <row r="8083" spans="1:4">
      <c r="A8083" s="22">
        <f t="shared" si="126"/>
        <v>44607</v>
      </c>
      <c r="D8083" s="16">
        <v>44607</v>
      </c>
    </row>
    <row r="8084" spans="1:4">
      <c r="A8084" s="22">
        <f t="shared" si="126"/>
        <v>44608</v>
      </c>
      <c r="D8084" s="16">
        <v>44608</v>
      </c>
    </row>
    <row r="8085" spans="1:4">
      <c r="A8085" s="22">
        <f t="shared" si="126"/>
        <v>44609</v>
      </c>
      <c r="D8085" s="16">
        <v>44609</v>
      </c>
    </row>
    <row r="8086" spans="1:4">
      <c r="A8086" s="22">
        <f t="shared" si="126"/>
        <v>44610</v>
      </c>
      <c r="D8086" s="16">
        <v>44610</v>
      </c>
    </row>
    <row r="8087" spans="1:4">
      <c r="A8087" s="22">
        <f t="shared" si="126"/>
        <v>44611</v>
      </c>
      <c r="D8087" s="16">
        <v>44611</v>
      </c>
    </row>
    <row r="8088" spans="1:4">
      <c r="A8088" s="22">
        <f t="shared" si="126"/>
        <v>44612</v>
      </c>
      <c r="D8088" s="16">
        <v>44612</v>
      </c>
    </row>
    <row r="8089" spans="1:4">
      <c r="A8089" s="22">
        <f t="shared" si="126"/>
        <v>44613</v>
      </c>
      <c r="D8089" s="16">
        <v>44613</v>
      </c>
    </row>
    <row r="8090" spans="1:4">
      <c r="A8090" s="22">
        <f t="shared" si="126"/>
        <v>44614</v>
      </c>
      <c r="D8090" s="16">
        <v>44614</v>
      </c>
    </row>
    <row r="8091" spans="1:4">
      <c r="A8091" s="22">
        <f t="shared" si="126"/>
        <v>44615</v>
      </c>
      <c r="D8091" s="16">
        <v>44615</v>
      </c>
    </row>
    <row r="8092" spans="1:4">
      <c r="A8092" s="22">
        <f t="shared" si="126"/>
        <v>44616</v>
      </c>
      <c r="D8092" s="16">
        <v>44616</v>
      </c>
    </row>
    <row r="8093" spans="1:4">
      <c r="A8093" s="22">
        <f t="shared" si="126"/>
        <v>44617</v>
      </c>
      <c r="D8093" s="16">
        <v>44617</v>
      </c>
    </row>
    <row r="8094" spans="1:4">
      <c r="A8094" s="22">
        <f t="shared" si="126"/>
        <v>44618</v>
      </c>
      <c r="D8094" s="16">
        <v>44618</v>
      </c>
    </row>
    <row r="8095" spans="1:4">
      <c r="A8095" s="22">
        <f t="shared" si="126"/>
        <v>44619</v>
      </c>
      <c r="D8095" s="16">
        <v>44619</v>
      </c>
    </row>
    <row r="8096" spans="1:4">
      <c r="A8096" s="22">
        <f t="shared" si="126"/>
        <v>44620</v>
      </c>
      <c r="D8096" s="16">
        <v>44620</v>
      </c>
    </row>
    <row r="8097" spans="1:4">
      <c r="A8097" s="22">
        <f t="shared" si="126"/>
        <v>44621</v>
      </c>
      <c r="D8097" s="16">
        <v>44621</v>
      </c>
    </row>
    <row r="8098" spans="1:4">
      <c r="A8098" s="22">
        <f t="shared" si="126"/>
        <v>44622</v>
      </c>
      <c r="D8098" s="16">
        <v>44622</v>
      </c>
    </row>
    <row r="8099" spans="1:4">
      <c r="A8099" s="22">
        <f t="shared" si="126"/>
        <v>44623</v>
      </c>
      <c r="D8099" s="16">
        <v>44623</v>
      </c>
    </row>
    <row r="8100" spans="1:4">
      <c r="A8100" s="22">
        <f t="shared" si="126"/>
        <v>44624</v>
      </c>
      <c r="D8100" s="16">
        <v>44624</v>
      </c>
    </row>
    <row r="8101" spans="1:4">
      <c r="A8101" s="22">
        <f t="shared" si="126"/>
        <v>44625</v>
      </c>
      <c r="D8101" s="16">
        <v>44625</v>
      </c>
    </row>
    <row r="8102" spans="1:4">
      <c r="A8102" s="22">
        <f t="shared" si="126"/>
        <v>44626</v>
      </c>
      <c r="D8102" s="16">
        <v>44626</v>
      </c>
    </row>
    <row r="8103" spans="1:4">
      <c r="A8103" s="22">
        <f t="shared" si="126"/>
        <v>44627</v>
      </c>
      <c r="D8103" s="16">
        <v>44627</v>
      </c>
    </row>
    <row r="8104" spans="1:4">
      <c r="A8104" s="22">
        <f t="shared" si="126"/>
        <v>44628</v>
      </c>
      <c r="D8104" s="16">
        <v>44628</v>
      </c>
    </row>
    <row r="8105" spans="1:4">
      <c r="A8105" s="22">
        <f t="shared" si="126"/>
        <v>44629</v>
      </c>
      <c r="D8105" s="16">
        <v>44629</v>
      </c>
    </row>
    <row r="8106" spans="1:4">
      <c r="A8106" s="22">
        <f t="shared" si="126"/>
        <v>44630</v>
      </c>
      <c r="D8106" s="16">
        <v>44630</v>
      </c>
    </row>
    <row r="8107" spans="1:4">
      <c r="A8107" s="22">
        <f t="shared" si="126"/>
        <v>44631</v>
      </c>
      <c r="D8107" s="16">
        <v>44631</v>
      </c>
    </row>
    <row r="8108" spans="1:4">
      <c r="A8108" s="22">
        <f t="shared" si="126"/>
        <v>44632</v>
      </c>
      <c r="D8108" s="16">
        <v>44632</v>
      </c>
    </row>
    <row r="8109" spans="1:4">
      <c r="A8109" s="22">
        <f t="shared" si="126"/>
        <v>44633</v>
      </c>
      <c r="D8109" s="16">
        <v>44633</v>
      </c>
    </row>
    <row r="8110" spans="1:4">
      <c r="A8110" s="22">
        <f t="shared" si="126"/>
        <v>44634</v>
      </c>
      <c r="D8110" s="16">
        <v>44634</v>
      </c>
    </row>
    <row r="8111" spans="1:4">
      <c r="A8111" s="22">
        <f t="shared" si="126"/>
        <v>44635</v>
      </c>
      <c r="D8111" s="16">
        <v>44635</v>
      </c>
    </row>
    <row r="8112" spans="1:4">
      <c r="A8112" s="22">
        <f t="shared" si="126"/>
        <v>44636</v>
      </c>
      <c r="D8112" s="16">
        <v>44636</v>
      </c>
    </row>
    <row r="8113" spans="1:4">
      <c r="A8113" s="22">
        <f t="shared" si="126"/>
        <v>44637</v>
      </c>
      <c r="D8113" s="16">
        <v>44637</v>
      </c>
    </row>
    <row r="8114" spans="1:4">
      <c r="A8114" s="22">
        <f t="shared" si="126"/>
        <v>44638</v>
      </c>
      <c r="D8114" s="16">
        <v>44638</v>
      </c>
    </row>
    <row r="8115" spans="1:4">
      <c r="A8115" s="22">
        <f t="shared" si="126"/>
        <v>44639</v>
      </c>
      <c r="D8115" s="16">
        <v>44639</v>
      </c>
    </row>
    <row r="8116" spans="1:4">
      <c r="A8116" s="22">
        <f t="shared" si="126"/>
        <v>44640</v>
      </c>
      <c r="D8116" s="16">
        <v>44640</v>
      </c>
    </row>
    <row r="8117" spans="1:4">
      <c r="A8117" s="22">
        <f t="shared" si="126"/>
        <v>44641</v>
      </c>
      <c r="D8117" s="16">
        <v>44641</v>
      </c>
    </row>
    <row r="8118" spans="1:4">
      <c r="A8118" s="22">
        <f t="shared" si="126"/>
        <v>44642</v>
      </c>
      <c r="D8118" s="16">
        <v>44642</v>
      </c>
    </row>
    <row r="8119" spans="1:4">
      <c r="A8119" s="22">
        <f t="shared" si="126"/>
        <v>44643</v>
      </c>
      <c r="D8119" s="16">
        <v>44643</v>
      </c>
    </row>
    <row r="8120" spans="1:4">
      <c r="A8120" s="22">
        <f t="shared" si="126"/>
        <v>44644</v>
      </c>
      <c r="D8120" s="16">
        <v>44644</v>
      </c>
    </row>
    <row r="8121" spans="1:4">
      <c r="A8121" s="22">
        <f t="shared" si="126"/>
        <v>44645</v>
      </c>
      <c r="D8121" s="16">
        <v>44645</v>
      </c>
    </row>
    <row r="8122" spans="1:4">
      <c r="A8122" s="22">
        <f t="shared" si="126"/>
        <v>44646</v>
      </c>
      <c r="D8122" s="16">
        <v>44646</v>
      </c>
    </row>
    <row r="8123" spans="1:4">
      <c r="A8123" s="22">
        <f t="shared" si="126"/>
        <v>44647</v>
      </c>
      <c r="D8123" s="16">
        <v>44647</v>
      </c>
    </row>
    <row r="8124" spans="1:4">
      <c r="A8124" s="22">
        <f t="shared" si="126"/>
        <v>44648</v>
      </c>
      <c r="D8124" s="16">
        <v>44648</v>
      </c>
    </row>
    <row r="8125" spans="1:4">
      <c r="A8125" s="22">
        <f t="shared" si="126"/>
        <v>44649</v>
      </c>
      <c r="D8125" s="16">
        <v>44649</v>
      </c>
    </row>
    <row r="8126" spans="1:4">
      <c r="A8126" s="22">
        <f t="shared" si="126"/>
        <v>44650</v>
      </c>
      <c r="D8126" s="16">
        <v>44650</v>
      </c>
    </row>
    <row r="8127" spans="1:4">
      <c r="A8127" s="22">
        <f t="shared" si="126"/>
        <v>44651</v>
      </c>
      <c r="D8127" s="16">
        <v>44651</v>
      </c>
    </row>
    <row r="8128" spans="1:4">
      <c r="A8128" s="22">
        <f t="shared" si="126"/>
        <v>44652</v>
      </c>
      <c r="D8128" s="16">
        <v>44652</v>
      </c>
    </row>
    <row r="8129" spans="1:4">
      <c r="A8129" s="22">
        <f t="shared" si="126"/>
        <v>44653</v>
      </c>
      <c r="D8129" s="16">
        <v>44653</v>
      </c>
    </row>
    <row r="8130" spans="1:4">
      <c r="A8130" s="22">
        <f t="shared" ref="A8130:A8193" si="127">D8130</f>
        <v>44654</v>
      </c>
      <c r="D8130" s="16">
        <v>44654</v>
      </c>
    </row>
    <row r="8131" spans="1:4">
      <c r="A8131" s="22">
        <f t="shared" si="127"/>
        <v>44655</v>
      </c>
      <c r="D8131" s="16">
        <v>44655</v>
      </c>
    </row>
    <row r="8132" spans="1:4">
      <c r="A8132" s="22">
        <f t="shared" si="127"/>
        <v>44656</v>
      </c>
      <c r="D8132" s="16">
        <v>44656</v>
      </c>
    </row>
    <row r="8133" spans="1:4">
      <c r="A8133" s="22">
        <f t="shared" si="127"/>
        <v>44657</v>
      </c>
      <c r="D8133" s="16">
        <v>44657</v>
      </c>
    </row>
    <row r="8134" spans="1:4">
      <c r="A8134" s="22">
        <f t="shared" si="127"/>
        <v>44658</v>
      </c>
      <c r="D8134" s="16">
        <v>44658</v>
      </c>
    </row>
    <row r="8135" spans="1:4">
      <c r="A8135" s="22">
        <f t="shared" si="127"/>
        <v>44659</v>
      </c>
      <c r="D8135" s="16">
        <v>44659</v>
      </c>
    </row>
    <row r="8136" spans="1:4">
      <c r="A8136" s="22">
        <f t="shared" si="127"/>
        <v>44660</v>
      </c>
      <c r="D8136" s="16">
        <v>44660</v>
      </c>
    </row>
    <row r="8137" spans="1:4">
      <c r="A8137" s="22">
        <f t="shared" si="127"/>
        <v>44661</v>
      </c>
      <c r="D8137" s="16">
        <v>44661</v>
      </c>
    </row>
    <row r="8138" spans="1:4">
      <c r="A8138" s="22">
        <f t="shared" si="127"/>
        <v>44662</v>
      </c>
      <c r="D8138" s="16">
        <v>44662</v>
      </c>
    </row>
    <row r="8139" spans="1:4">
      <c r="A8139" s="22">
        <f t="shared" si="127"/>
        <v>44663</v>
      </c>
      <c r="D8139" s="16">
        <v>44663</v>
      </c>
    </row>
    <row r="8140" spans="1:4">
      <c r="A8140" s="22">
        <f t="shared" si="127"/>
        <v>44664</v>
      </c>
      <c r="D8140" s="16">
        <v>44664</v>
      </c>
    </row>
    <row r="8141" spans="1:4">
      <c r="A8141" s="22">
        <f t="shared" si="127"/>
        <v>44665</v>
      </c>
      <c r="D8141" s="16">
        <v>44665</v>
      </c>
    </row>
    <row r="8142" spans="1:4">
      <c r="A8142" s="22">
        <f t="shared" si="127"/>
        <v>44666</v>
      </c>
      <c r="D8142" s="16">
        <v>44666</v>
      </c>
    </row>
    <row r="8143" spans="1:4">
      <c r="A8143" s="22">
        <f t="shared" si="127"/>
        <v>44667</v>
      </c>
      <c r="D8143" s="16">
        <v>44667</v>
      </c>
    </row>
    <row r="8144" spans="1:4">
      <c r="A8144" s="22">
        <f t="shared" si="127"/>
        <v>44668</v>
      </c>
      <c r="D8144" s="16">
        <v>44668</v>
      </c>
    </row>
    <row r="8145" spans="1:4">
      <c r="A8145" s="22">
        <f t="shared" si="127"/>
        <v>44669</v>
      </c>
      <c r="D8145" s="16">
        <v>44669</v>
      </c>
    </row>
    <row r="8146" spans="1:4">
      <c r="A8146" s="22">
        <f t="shared" si="127"/>
        <v>44670</v>
      </c>
      <c r="D8146" s="16">
        <v>44670</v>
      </c>
    </row>
    <row r="8147" spans="1:4">
      <c r="A8147" s="22">
        <f t="shared" si="127"/>
        <v>44671</v>
      </c>
      <c r="D8147" s="16">
        <v>44671</v>
      </c>
    </row>
    <row r="8148" spans="1:4">
      <c r="A8148" s="22">
        <f t="shared" si="127"/>
        <v>44672</v>
      </c>
      <c r="D8148" s="16">
        <v>44672</v>
      </c>
    </row>
    <row r="8149" spans="1:4">
      <c r="A8149" s="22">
        <f t="shared" si="127"/>
        <v>44673</v>
      </c>
      <c r="D8149" s="16">
        <v>44673</v>
      </c>
    </row>
    <row r="8150" spans="1:4">
      <c r="A8150" s="22">
        <f t="shared" si="127"/>
        <v>44674</v>
      </c>
      <c r="D8150" s="16">
        <v>44674</v>
      </c>
    </row>
    <row r="8151" spans="1:4">
      <c r="A8151" s="22">
        <f t="shared" si="127"/>
        <v>44675</v>
      </c>
      <c r="D8151" s="16">
        <v>44675</v>
      </c>
    </row>
    <row r="8152" spans="1:4">
      <c r="A8152" s="22">
        <f t="shared" si="127"/>
        <v>44676</v>
      </c>
      <c r="D8152" s="16">
        <v>44676</v>
      </c>
    </row>
    <row r="8153" spans="1:4">
      <c r="A8153" s="22">
        <f t="shared" si="127"/>
        <v>44677</v>
      </c>
      <c r="D8153" s="16">
        <v>44677</v>
      </c>
    </row>
    <row r="8154" spans="1:4">
      <c r="A8154" s="22">
        <f t="shared" si="127"/>
        <v>44678</v>
      </c>
      <c r="D8154" s="16">
        <v>44678</v>
      </c>
    </row>
    <row r="8155" spans="1:4">
      <c r="A8155" s="22">
        <f t="shared" si="127"/>
        <v>44679</v>
      </c>
      <c r="D8155" s="16">
        <v>44679</v>
      </c>
    </row>
    <row r="8156" spans="1:4">
      <c r="A8156" s="22">
        <f t="shared" si="127"/>
        <v>44680</v>
      </c>
      <c r="D8156" s="16">
        <v>44680</v>
      </c>
    </row>
    <row r="8157" spans="1:4">
      <c r="A8157" s="22">
        <f t="shared" si="127"/>
        <v>44681</v>
      </c>
      <c r="D8157" s="16">
        <v>44681</v>
      </c>
    </row>
    <row r="8158" spans="1:4">
      <c r="A8158" s="22">
        <f t="shared" si="127"/>
        <v>44682</v>
      </c>
      <c r="D8158" s="16">
        <v>44682</v>
      </c>
    </row>
    <row r="8159" spans="1:4">
      <c r="A8159" s="22">
        <f t="shared" si="127"/>
        <v>44683</v>
      </c>
      <c r="D8159" s="16">
        <v>44683</v>
      </c>
    </row>
    <row r="8160" spans="1:4">
      <c r="A8160" s="22">
        <f t="shared" si="127"/>
        <v>44684</v>
      </c>
      <c r="D8160" s="16">
        <v>44684</v>
      </c>
    </row>
    <row r="8161" spans="1:4">
      <c r="A8161" s="22">
        <f t="shared" si="127"/>
        <v>44685</v>
      </c>
      <c r="D8161" s="16">
        <v>44685</v>
      </c>
    </row>
    <row r="8162" spans="1:4">
      <c r="A8162" s="22">
        <f t="shared" si="127"/>
        <v>44686</v>
      </c>
      <c r="D8162" s="16">
        <v>44686</v>
      </c>
    </row>
    <row r="8163" spans="1:4">
      <c r="A8163" s="22">
        <f t="shared" si="127"/>
        <v>44687</v>
      </c>
      <c r="D8163" s="16">
        <v>44687</v>
      </c>
    </row>
    <row r="8164" spans="1:4">
      <c r="A8164" s="22">
        <f t="shared" si="127"/>
        <v>44688</v>
      </c>
      <c r="D8164" s="16">
        <v>44688</v>
      </c>
    </row>
    <row r="8165" spans="1:4">
      <c r="A8165" s="22">
        <f t="shared" si="127"/>
        <v>44689</v>
      </c>
      <c r="D8165" s="16">
        <v>44689</v>
      </c>
    </row>
    <row r="8166" spans="1:4">
      <c r="A8166" s="22">
        <f t="shared" si="127"/>
        <v>44690</v>
      </c>
      <c r="D8166" s="16">
        <v>44690</v>
      </c>
    </row>
    <row r="8167" spans="1:4">
      <c r="A8167" s="22">
        <f t="shared" si="127"/>
        <v>44691</v>
      </c>
      <c r="D8167" s="16">
        <v>44691</v>
      </c>
    </row>
    <row r="8168" spans="1:4">
      <c r="A8168" s="22">
        <f t="shared" si="127"/>
        <v>44692</v>
      </c>
      <c r="D8168" s="16">
        <v>44692</v>
      </c>
    </row>
    <row r="8169" spans="1:4">
      <c r="A8169" s="22">
        <f t="shared" si="127"/>
        <v>44693</v>
      </c>
      <c r="D8169" s="16">
        <v>44693</v>
      </c>
    </row>
    <row r="8170" spans="1:4">
      <c r="A8170" s="22">
        <f t="shared" si="127"/>
        <v>44694</v>
      </c>
      <c r="D8170" s="16">
        <v>44694</v>
      </c>
    </row>
    <row r="8171" spans="1:4">
      <c r="A8171" s="22">
        <f t="shared" si="127"/>
        <v>44695</v>
      </c>
      <c r="D8171" s="16">
        <v>44695</v>
      </c>
    </row>
    <row r="8172" spans="1:4">
      <c r="A8172" s="22">
        <f t="shared" si="127"/>
        <v>44696</v>
      </c>
      <c r="D8172" s="16">
        <v>44696</v>
      </c>
    </row>
    <row r="8173" spans="1:4">
      <c r="A8173" s="22">
        <f t="shared" si="127"/>
        <v>44697</v>
      </c>
      <c r="D8173" s="16">
        <v>44697</v>
      </c>
    </row>
    <row r="8174" spans="1:4">
      <c r="A8174" s="22">
        <f t="shared" si="127"/>
        <v>44698</v>
      </c>
      <c r="D8174" s="16">
        <v>44698</v>
      </c>
    </row>
    <row r="8175" spans="1:4">
      <c r="A8175" s="22">
        <f t="shared" si="127"/>
        <v>44699</v>
      </c>
      <c r="D8175" s="16">
        <v>44699</v>
      </c>
    </row>
    <row r="8176" spans="1:4">
      <c r="A8176" s="22">
        <f t="shared" si="127"/>
        <v>44700</v>
      </c>
      <c r="D8176" s="16">
        <v>44700</v>
      </c>
    </row>
    <row r="8177" spans="1:4">
      <c r="A8177" s="22">
        <f t="shared" si="127"/>
        <v>44701</v>
      </c>
      <c r="D8177" s="16">
        <v>44701</v>
      </c>
    </row>
    <row r="8178" spans="1:4">
      <c r="A8178" s="22">
        <f t="shared" si="127"/>
        <v>44702</v>
      </c>
      <c r="D8178" s="16">
        <v>44702</v>
      </c>
    </row>
    <row r="8179" spans="1:4">
      <c r="A8179" s="22">
        <f t="shared" si="127"/>
        <v>44703</v>
      </c>
      <c r="D8179" s="16">
        <v>44703</v>
      </c>
    </row>
    <row r="8180" spans="1:4">
      <c r="A8180" s="22">
        <f t="shared" si="127"/>
        <v>44704</v>
      </c>
      <c r="D8180" s="16">
        <v>44704</v>
      </c>
    </row>
    <row r="8181" spans="1:4">
      <c r="A8181" s="22">
        <f t="shared" si="127"/>
        <v>44705</v>
      </c>
      <c r="D8181" s="16">
        <v>44705</v>
      </c>
    </row>
    <row r="8182" spans="1:4">
      <c r="A8182" s="22">
        <f t="shared" si="127"/>
        <v>44706</v>
      </c>
      <c r="D8182" s="16">
        <v>44706</v>
      </c>
    </row>
    <row r="8183" spans="1:4">
      <c r="A8183" s="22">
        <f t="shared" si="127"/>
        <v>44707</v>
      </c>
      <c r="D8183" s="16">
        <v>44707</v>
      </c>
    </row>
    <row r="8184" spans="1:4">
      <c r="A8184" s="22">
        <f t="shared" si="127"/>
        <v>44708</v>
      </c>
      <c r="D8184" s="16">
        <v>44708</v>
      </c>
    </row>
    <row r="8185" spans="1:4">
      <c r="A8185" s="22">
        <f t="shared" si="127"/>
        <v>44709</v>
      </c>
      <c r="D8185" s="16">
        <v>44709</v>
      </c>
    </row>
    <row r="8186" spans="1:4">
      <c r="A8186" s="22">
        <f t="shared" si="127"/>
        <v>44710</v>
      </c>
      <c r="D8186" s="16">
        <v>44710</v>
      </c>
    </row>
    <row r="8187" spans="1:4">
      <c r="A8187" s="22">
        <f t="shared" si="127"/>
        <v>44711</v>
      </c>
      <c r="D8187" s="16">
        <v>44711</v>
      </c>
    </row>
    <row r="8188" spans="1:4">
      <c r="A8188" s="22">
        <f t="shared" si="127"/>
        <v>44712</v>
      </c>
      <c r="D8188" s="16">
        <v>44712</v>
      </c>
    </row>
    <row r="8189" spans="1:4">
      <c r="A8189" s="22">
        <f t="shared" si="127"/>
        <v>44713</v>
      </c>
      <c r="D8189" s="16">
        <v>44713</v>
      </c>
    </row>
    <row r="8190" spans="1:4">
      <c r="A8190" s="22">
        <f t="shared" si="127"/>
        <v>44714</v>
      </c>
      <c r="D8190" s="16">
        <v>44714</v>
      </c>
    </row>
    <row r="8191" spans="1:4">
      <c r="A8191" s="22">
        <f t="shared" si="127"/>
        <v>44715</v>
      </c>
      <c r="D8191" s="16">
        <v>44715</v>
      </c>
    </row>
    <row r="8192" spans="1:4">
      <c r="A8192" s="22">
        <f t="shared" si="127"/>
        <v>44716</v>
      </c>
      <c r="D8192" s="16">
        <v>44716</v>
      </c>
    </row>
    <row r="8193" spans="1:4">
      <c r="A8193" s="22">
        <f t="shared" si="127"/>
        <v>44717</v>
      </c>
      <c r="D8193" s="16">
        <v>44717</v>
      </c>
    </row>
    <row r="8194" spans="1:4">
      <c r="A8194" s="22">
        <f t="shared" ref="A8194:A8257" si="128">D8194</f>
        <v>44718</v>
      </c>
      <c r="D8194" s="16">
        <v>44718</v>
      </c>
    </row>
    <row r="8195" spans="1:4">
      <c r="A8195" s="22">
        <f t="shared" si="128"/>
        <v>44719</v>
      </c>
      <c r="D8195" s="16">
        <v>44719</v>
      </c>
    </row>
    <row r="8196" spans="1:4">
      <c r="A8196" s="22">
        <f t="shared" si="128"/>
        <v>44720</v>
      </c>
      <c r="D8196" s="16">
        <v>44720</v>
      </c>
    </row>
    <row r="8197" spans="1:4">
      <c r="A8197" s="22">
        <f t="shared" si="128"/>
        <v>44721</v>
      </c>
      <c r="D8197" s="16">
        <v>44721</v>
      </c>
    </row>
    <row r="8198" spans="1:4">
      <c r="A8198" s="22">
        <f t="shared" si="128"/>
        <v>44722</v>
      </c>
      <c r="D8198" s="16">
        <v>44722</v>
      </c>
    </row>
    <row r="8199" spans="1:4">
      <c r="A8199" s="22">
        <f t="shared" si="128"/>
        <v>44723</v>
      </c>
      <c r="D8199" s="16">
        <v>44723</v>
      </c>
    </row>
    <row r="8200" spans="1:4">
      <c r="A8200" s="22">
        <f t="shared" si="128"/>
        <v>44724</v>
      </c>
      <c r="D8200" s="16">
        <v>44724</v>
      </c>
    </row>
    <row r="8201" spans="1:4">
      <c r="A8201" s="22">
        <f t="shared" si="128"/>
        <v>44725</v>
      </c>
      <c r="D8201" s="16">
        <v>44725</v>
      </c>
    </row>
    <row r="8202" spans="1:4">
      <c r="A8202" s="22">
        <f t="shared" si="128"/>
        <v>44726</v>
      </c>
      <c r="D8202" s="16">
        <v>44726</v>
      </c>
    </row>
    <row r="8203" spans="1:4">
      <c r="A8203" s="22">
        <f t="shared" si="128"/>
        <v>44727</v>
      </c>
      <c r="D8203" s="16">
        <v>44727</v>
      </c>
    </row>
    <row r="8204" spans="1:4">
      <c r="A8204" s="22">
        <f t="shared" si="128"/>
        <v>44728</v>
      </c>
      <c r="D8204" s="16">
        <v>44728</v>
      </c>
    </row>
    <row r="8205" spans="1:4">
      <c r="A8205" s="22">
        <f t="shared" si="128"/>
        <v>44729</v>
      </c>
      <c r="D8205" s="16">
        <v>44729</v>
      </c>
    </row>
    <row r="8206" spans="1:4">
      <c r="A8206" s="22">
        <f t="shared" si="128"/>
        <v>44730</v>
      </c>
      <c r="D8206" s="16">
        <v>44730</v>
      </c>
    </row>
    <row r="8207" spans="1:4">
      <c r="A8207" s="22">
        <f t="shared" si="128"/>
        <v>44731</v>
      </c>
      <c r="D8207" s="16">
        <v>44731</v>
      </c>
    </row>
    <row r="8208" spans="1:4">
      <c r="A8208" s="22">
        <f t="shared" si="128"/>
        <v>44732</v>
      </c>
      <c r="D8208" s="16">
        <v>44732</v>
      </c>
    </row>
    <row r="8209" spans="1:4">
      <c r="A8209" s="22">
        <f t="shared" si="128"/>
        <v>44733</v>
      </c>
      <c r="D8209" s="16">
        <v>44733</v>
      </c>
    </row>
    <row r="8210" spans="1:4">
      <c r="A8210" s="22">
        <f t="shared" si="128"/>
        <v>44734</v>
      </c>
      <c r="D8210" s="16">
        <v>44734</v>
      </c>
    </row>
    <row r="8211" spans="1:4">
      <c r="A8211" s="22">
        <f t="shared" si="128"/>
        <v>44735</v>
      </c>
      <c r="D8211" s="16">
        <v>44735</v>
      </c>
    </row>
    <row r="8212" spans="1:4">
      <c r="A8212" s="22">
        <f t="shared" si="128"/>
        <v>44736</v>
      </c>
      <c r="D8212" s="16">
        <v>44736</v>
      </c>
    </row>
    <row r="8213" spans="1:4">
      <c r="A8213" s="22">
        <f t="shared" si="128"/>
        <v>44737</v>
      </c>
      <c r="D8213" s="16">
        <v>44737</v>
      </c>
    </row>
    <row r="8214" spans="1:4">
      <c r="A8214" s="22">
        <f t="shared" si="128"/>
        <v>44738</v>
      </c>
      <c r="D8214" s="16">
        <v>44738</v>
      </c>
    </row>
    <row r="8215" spans="1:4">
      <c r="A8215" s="22">
        <f t="shared" si="128"/>
        <v>44739</v>
      </c>
      <c r="D8215" s="16">
        <v>44739</v>
      </c>
    </row>
    <row r="8216" spans="1:4">
      <c r="A8216" s="22">
        <f t="shared" si="128"/>
        <v>44740</v>
      </c>
      <c r="D8216" s="16">
        <v>44740</v>
      </c>
    </row>
    <row r="8217" spans="1:4">
      <c r="A8217" s="22">
        <f t="shared" si="128"/>
        <v>44741</v>
      </c>
      <c r="D8217" s="16">
        <v>44741</v>
      </c>
    </row>
    <row r="8218" spans="1:4">
      <c r="A8218" s="22">
        <f t="shared" si="128"/>
        <v>44742</v>
      </c>
      <c r="D8218" s="16">
        <v>44742</v>
      </c>
    </row>
    <row r="8219" spans="1:4">
      <c r="A8219" s="22">
        <f t="shared" si="128"/>
        <v>44743</v>
      </c>
      <c r="D8219" s="16">
        <v>44743</v>
      </c>
    </row>
    <row r="8220" spans="1:4">
      <c r="A8220" s="22">
        <f t="shared" si="128"/>
        <v>44744</v>
      </c>
      <c r="D8220" s="16">
        <v>44744</v>
      </c>
    </row>
    <row r="8221" spans="1:4">
      <c r="A8221" s="22">
        <f t="shared" si="128"/>
        <v>44745</v>
      </c>
      <c r="D8221" s="16">
        <v>44745</v>
      </c>
    </row>
    <row r="8222" spans="1:4">
      <c r="A8222" s="22">
        <f t="shared" si="128"/>
        <v>44746</v>
      </c>
      <c r="D8222" s="16">
        <v>44746</v>
      </c>
    </row>
    <row r="8223" spans="1:4">
      <c r="A8223" s="22">
        <f t="shared" si="128"/>
        <v>44747</v>
      </c>
      <c r="D8223" s="16">
        <v>44747</v>
      </c>
    </row>
    <row r="8224" spans="1:4">
      <c r="A8224" s="22">
        <f t="shared" si="128"/>
        <v>44748</v>
      </c>
      <c r="D8224" s="16">
        <v>44748</v>
      </c>
    </row>
    <row r="8225" spans="1:4">
      <c r="A8225" s="22">
        <f t="shared" si="128"/>
        <v>44749</v>
      </c>
      <c r="D8225" s="16">
        <v>44749</v>
      </c>
    </row>
    <row r="8226" spans="1:4">
      <c r="A8226" s="22">
        <f t="shared" si="128"/>
        <v>44750</v>
      </c>
      <c r="D8226" s="16">
        <v>44750</v>
      </c>
    </row>
    <row r="8227" spans="1:4">
      <c r="A8227" s="22">
        <f t="shared" si="128"/>
        <v>44751</v>
      </c>
      <c r="D8227" s="16">
        <v>44751</v>
      </c>
    </row>
    <row r="8228" spans="1:4">
      <c r="A8228" s="22">
        <f t="shared" si="128"/>
        <v>44752</v>
      </c>
      <c r="D8228" s="16">
        <v>44752</v>
      </c>
    </row>
    <row r="8229" spans="1:4">
      <c r="A8229" s="22">
        <f t="shared" si="128"/>
        <v>44753</v>
      </c>
      <c r="D8229" s="16">
        <v>44753</v>
      </c>
    </row>
    <row r="8230" spans="1:4">
      <c r="A8230" s="22">
        <f t="shared" si="128"/>
        <v>44754</v>
      </c>
      <c r="D8230" s="16">
        <v>44754</v>
      </c>
    </row>
    <row r="8231" spans="1:4">
      <c r="A8231" s="22">
        <f t="shared" si="128"/>
        <v>44755</v>
      </c>
      <c r="D8231" s="16">
        <v>44755</v>
      </c>
    </row>
    <row r="8232" spans="1:4">
      <c r="A8232" s="22">
        <f t="shared" si="128"/>
        <v>44756</v>
      </c>
      <c r="D8232" s="16">
        <v>44756</v>
      </c>
    </row>
    <row r="8233" spans="1:4">
      <c r="A8233" s="22">
        <f t="shared" si="128"/>
        <v>44757</v>
      </c>
      <c r="D8233" s="16">
        <v>44757</v>
      </c>
    </row>
    <row r="8234" spans="1:4">
      <c r="A8234" s="22">
        <f t="shared" si="128"/>
        <v>44758</v>
      </c>
      <c r="D8234" s="16">
        <v>44758</v>
      </c>
    </row>
    <row r="8235" spans="1:4">
      <c r="A8235" s="22">
        <f t="shared" si="128"/>
        <v>44759</v>
      </c>
      <c r="D8235" s="16">
        <v>44759</v>
      </c>
    </row>
    <row r="8236" spans="1:4">
      <c r="A8236" s="22">
        <f t="shared" si="128"/>
        <v>44760</v>
      </c>
      <c r="D8236" s="16">
        <v>44760</v>
      </c>
    </row>
    <row r="8237" spans="1:4">
      <c r="A8237" s="22">
        <f t="shared" si="128"/>
        <v>44761</v>
      </c>
      <c r="D8237" s="16">
        <v>44761</v>
      </c>
    </row>
    <row r="8238" spans="1:4">
      <c r="A8238" s="22">
        <f t="shared" si="128"/>
        <v>44762</v>
      </c>
      <c r="D8238" s="16">
        <v>44762</v>
      </c>
    </row>
    <row r="8239" spans="1:4">
      <c r="A8239" s="22">
        <f t="shared" si="128"/>
        <v>44763</v>
      </c>
      <c r="D8239" s="16">
        <v>44763</v>
      </c>
    </row>
    <row r="8240" spans="1:4">
      <c r="A8240" s="22">
        <f t="shared" si="128"/>
        <v>44764</v>
      </c>
      <c r="D8240" s="16">
        <v>44764</v>
      </c>
    </row>
    <row r="8241" spans="1:4">
      <c r="A8241" s="22">
        <f t="shared" si="128"/>
        <v>44765</v>
      </c>
      <c r="D8241" s="16">
        <v>44765</v>
      </c>
    </row>
    <row r="8242" spans="1:4">
      <c r="A8242" s="22">
        <f t="shared" si="128"/>
        <v>44766</v>
      </c>
      <c r="D8242" s="16">
        <v>44766</v>
      </c>
    </row>
    <row r="8243" spans="1:4">
      <c r="A8243" s="22">
        <f t="shared" si="128"/>
        <v>44767</v>
      </c>
      <c r="D8243" s="16">
        <v>44767</v>
      </c>
    </row>
    <row r="8244" spans="1:4">
      <c r="A8244" s="22">
        <f t="shared" si="128"/>
        <v>44768</v>
      </c>
      <c r="D8244" s="16">
        <v>44768</v>
      </c>
    </row>
    <row r="8245" spans="1:4">
      <c r="A8245" s="22">
        <f t="shared" si="128"/>
        <v>44769</v>
      </c>
      <c r="D8245" s="16">
        <v>44769</v>
      </c>
    </row>
    <row r="8246" spans="1:4">
      <c r="A8246" s="22">
        <f t="shared" si="128"/>
        <v>44770</v>
      </c>
      <c r="D8246" s="16">
        <v>44770</v>
      </c>
    </row>
    <row r="8247" spans="1:4">
      <c r="A8247" s="22">
        <f t="shared" si="128"/>
        <v>44771</v>
      </c>
      <c r="D8247" s="16">
        <v>44771</v>
      </c>
    </row>
    <row r="8248" spans="1:4">
      <c r="A8248" s="22">
        <f t="shared" si="128"/>
        <v>44772</v>
      </c>
      <c r="D8248" s="16">
        <v>44772</v>
      </c>
    </row>
    <row r="8249" spans="1:4">
      <c r="A8249" s="22">
        <f t="shared" si="128"/>
        <v>44773</v>
      </c>
      <c r="D8249" s="16">
        <v>44773</v>
      </c>
    </row>
    <row r="8250" spans="1:4">
      <c r="A8250" s="22">
        <f t="shared" si="128"/>
        <v>44774</v>
      </c>
      <c r="D8250" s="16">
        <v>44774</v>
      </c>
    </row>
    <row r="8251" spans="1:4">
      <c r="A8251" s="22">
        <f t="shared" si="128"/>
        <v>44775</v>
      </c>
      <c r="D8251" s="16">
        <v>44775</v>
      </c>
    </row>
    <row r="8252" spans="1:4">
      <c r="A8252" s="22">
        <f t="shared" si="128"/>
        <v>44776</v>
      </c>
      <c r="D8252" s="16">
        <v>44776</v>
      </c>
    </row>
    <row r="8253" spans="1:4">
      <c r="A8253" s="22">
        <f t="shared" si="128"/>
        <v>44777</v>
      </c>
      <c r="D8253" s="16">
        <v>44777</v>
      </c>
    </row>
    <row r="8254" spans="1:4">
      <c r="A8254" s="22">
        <f t="shared" si="128"/>
        <v>44778</v>
      </c>
      <c r="D8254" s="16">
        <v>44778</v>
      </c>
    </row>
    <row r="8255" spans="1:4">
      <c r="A8255" s="22">
        <f t="shared" si="128"/>
        <v>44779</v>
      </c>
      <c r="D8255" s="16">
        <v>44779</v>
      </c>
    </row>
    <row r="8256" spans="1:4">
      <c r="A8256" s="22">
        <f t="shared" si="128"/>
        <v>44780</v>
      </c>
      <c r="D8256" s="16">
        <v>44780</v>
      </c>
    </row>
    <row r="8257" spans="1:4">
      <c r="A8257" s="22">
        <f t="shared" si="128"/>
        <v>44781</v>
      </c>
      <c r="D8257" s="16">
        <v>44781</v>
      </c>
    </row>
    <row r="8258" spans="1:4">
      <c r="A8258" s="22">
        <f t="shared" ref="A8258:A8321" si="129">D8258</f>
        <v>44782</v>
      </c>
      <c r="D8258" s="16">
        <v>44782</v>
      </c>
    </row>
    <row r="8259" spans="1:4">
      <c r="A8259" s="22">
        <f t="shared" si="129"/>
        <v>44783</v>
      </c>
      <c r="D8259" s="16">
        <v>44783</v>
      </c>
    </row>
    <row r="8260" spans="1:4">
      <c r="A8260" s="22">
        <f t="shared" si="129"/>
        <v>44784</v>
      </c>
      <c r="D8260" s="16">
        <v>44784</v>
      </c>
    </row>
    <row r="8261" spans="1:4">
      <c r="A8261" s="22">
        <f t="shared" si="129"/>
        <v>44785</v>
      </c>
      <c r="D8261" s="16">
        <v>44785</v>
      </c>
    </row>
    <row r="8262" spans="1:4">
      <c r="A8262" s="22">
        <f t="shared" si="129"/>
        <v>44786</v>
      </c>
      <c r="D8262" s="16">
        <v>44786</v>
      </c>
    </row>
    <row r="8263" spans="1:4">
      <c r="A8263" s="22">
        <f t="shared" si="129"/>
        <v>44787</v>
      </c>
      <c r="D8263" s="16">
        <v>44787</v>
      </c>
    </row>
    <row r="8264" spans="1:4">
      <c r="A8264" s="22">
        <f t="shared" si="129"/>
        <v>44788</v>
      </c>
      <c r="D8264" s="16">
        <v>44788</v>
      </c>
    </row>
    <row r="8265" spans="1:4">
      <c r="A8265" s="22">
        <f t="shared" si="129"/>
        <v>44789</v>
      </c>
      <c r="D8265" s="16">
        <v>44789</v>
      </c>
    </row>
    <row r="8266" spans="1:4">
      <c r="A8266" s="22">
        <f t="shared" si="129"/>
        <v>44790</v>
      </c>
      <c r="D8266" s="16">
        <v>44790</v>
      </c>
    </row>
    <row r="8267" spans="1:4">
      <c r="A8267" s="22">
        <f t="shared" si="129"/>
        <v>44791</v>
      </c>
      <c r="D8267" s="16">
        <v>44791</v>
      </c>
    </row>
    <row r="8268" spans="1:4">
      <c r="A8268" s="22">
        <f t="shared" si="129"/>
        <v>44792</v>
      </c>
      <c r="D8268" s="16">
        <v>44792</v>
      </c>
    </row>
    <row r="8269" spans="1:4">
      <c r="A8269" s="22">
        <f t="shared" si="129"/>
        <v>44793</v>
      </c>
      <c r="D8269" s="16">
        <v>44793</v>
      </c>
    </row>
    <row r="8270" spans="1:4">
      <c r="A8270" s="22">
        <f t="shared" si="129"/>
        <v>44794</v>
      </c>
      <c r="D8270" s="16">
        <v>44794</v>
      </c>
    </row>
    <row r="8271" spans="1:4">
      <c r="A8271" s="22">
        <f t="shared" si="129"/>
        <v>44795</v>
      </c>
      <c r="D8271" s="16">
        <v>44795</v>
      </c>
    </row>
    <row r="8272" spans="1:4">
      <c r="A8272" s="22">
        <f t="shared" si="129"/>
        <v>44796</v>
      </c>
      <c r="D8272" s="16">
        <v>44796</v>
      </c>
    </row>
    <row r="8273" spans="1:4">
      <c r="A8273" s="22">
        <f t="shared" si="129"/>
        <v>44797</v>
      </c>
      <c r="D8273" s="16">
        <v>44797</v>
      </c>
    </row>
    <row r="8274" spans="1:4">
      <c r="A8274" s="22">
        <f t="shared" si="129"/>
        <v>44798</v>
      </c>
      <c r="D8274" s="16">
        <v>44798</v>
      </c>
    </row>
    <row r="8275" spans="1:4">
      <c r="A8275" s="22">
        <f t="shared" si="129"/>
        <v>44799</v>
      </c>
      <c r="D8275" s="16">
        <v>44799</v>
      </c>
    </row>
    <row r="8276" spans="1:4">
      <c r="A8276" s="22">
        <f t="shared" si="129"/>
        <v>44800</v>
      </c>
      <c r="D8276" s="16">
        <v>44800</v>
      </c>
    </row>
    <row r="8277" spans="1:4">
      <c r="A8277" s="22">
        <f t="shared" si="129"/>
        <v>44801</v>
      </c>
      <c r="D8277" s="16">
        <v>44801</v>
      </c>
    </row>
    <row r="8278" spans="1:4">
      <c r="A8278" s="22">
        <f t="shared" si="129"/>
        <v>44802</v>
      </c>
      <c r="D8278" s="16">
        <v>44802</v>
      </c>
    </row>
    <row r="8279" spans="1:4">
      <c r="A8279" s="22">
        <f t="shared" si="129"/>
        <v>44803</v>
      </c>
      <c r="D8279" s="16">
        <v>44803</v>
      </c>
    </row>
    <row r="8280" spans="1:4">
      <c r="A8280" s="22">
        <f t="shared" si="129"/>
        <v>44804</v>
      </c>
      <c r="D8280" s="16">
        <v>44804</v>
      </c>
    </row>
    <row r="8281" spans="1:4">
      <c r="A8281" s="22">
        <f t="shared" si="129"/>
        <v>44805</v>
      </c>
      <c r="D8281" s="16">
        <v>44805</v>
      </c>
    </row>
    <row r="8282" spans="1:4">
      <c r="A8282" s="22">
        <f t="shared" si="129"/>
        <v>44806</v>
      </c>
      <c r="D8282" s="16">
        <v>44806</v>
      </c>
    </row>
    <row r="8283" spans="1:4">
      <c r="A8283" s="22">
        <f t="shared" si="129"/>
        <v>44807</v>
      </c>
      <c r="D8283" s="16">
        <v>44807</v>
      </c>
    </row>
    <row r="8284" spans="1:4">
      <c r="A8284" s="22">
        <f t="shared" si="129"/>
        <v>44808</v>
      </c>
      <c r="D8284" s="16">
        <v>44808</v>
      </c>
    </row>
    <row r="8285" spans="1:4">
      <c r="A8285" s="22">
        <f t="shared" si="129"/>
        <v>44809</v>
      </c>
      <c r="D8285" s="16">
        <v>44809</v>
      </c>
    </row>
    <row r="8286" spans="1:4">
      <c r="A8286" s="22">
        <f t="shared" si="129"/>
        <v>44810</v>
      </c>
      <c r="D8286" s="16">
        <v>44810</v>
      </c>
    </row>
    <row r="8287" spans="1:4">
      <c r="A8287" s="22">
        <f t="shared" si="129"/>
        <v>44811</v>
      </c>
      <c r="D8287" s="16">
        <v>44811</v>
      </c>
    </row>
    <row r="8288" spans="1:4">
      <c r="A8288" s="22">
        <f t="shared" si="129"/>
        <v>44812</v>
      </c>
      <c r="D8288" s="16">
        <v>44812</v>
      </c>
    </row>
    <row r="8289" spans="1:4">
      <c r="A8289" s="22">
        <f t="shared" si="129"/>
        <v>44813</v>
      </c>
      <c r="D8289" s="16">
        <v>44813</v>
      </c>
    </row>
    <row r="8290" spans="1:4">
      <c r="A8290" s="22">
        <f t="shared" si="129"/>
        <v>44814</v>
      </c>
      <c r="D8290" s="16">
        <v>44814</v>
      </c>
    </row>
    <row r="8291" spans="1:4">
      <c r="A8291" s="22">
        <f t="shared" si="129"/>
        <v>44815</v>
      </c>
      <c r="D8291" s="16">
        <v>44815</v>
      </c>
    </row>
    <row r="8292" spans="1:4">
      <c r="A8292" s="22">
        <f t="shared" si="129"/>
        <v>44816</v>
      </c>
      <c r="D8292" s="16">
        <v>44816</v>
      </c>
    </row>
    <row r="8293" spans="1:4">
      <c r="A8293" s="22">
        <f t="shared" si="129"/>
        <v>44817</v>
      </c>
      <c r="D8293" s="16">
        <v>44817</v>
      </c>
    </row>
    <row r="8294" spans="1:4">
      <c r="A8294" s="22">
        <f t="shared" si="129"/>
        <v>44818</v>
      </c>
      <c r="D8294" s="16">
        <v>44818</v>
      </c>
    </row>
    <row r="8295" spans="1:4">
      <c r="A8295" s="22">
        <f t="shared" si="129"/>
        <v>44819</v>
      </c>
      <c r="D8295" s="16">
        <v>44819</v>
      </c>
    </row>
    <row r="8296" spans="1:4">
      <c r="A8296" s="22">
        <f t="shared" si="129"/>
        <v>44820</v>
      </c>
      <c r="D8296" s="16">
        <v>44820</v>
      </c>
    </row>
    <row r="8297" spans="1:4">
      <c r="A8297" s="22">
        <f t="shared" si="129"/>
        <v>44821</v>
      </c>
      <c r="D8297" s="16">
        <v>44821</v>
      </c>
    </row>
    <row r="8298" spans="1:4">
      <c r="A8298" s="22">
        <f t="shared" si="129"/>
        <v>44822</v>
      </c>
      <c r="D8298" s="16">
        <v>44822</v>
      </c>
    </row>
    <row r="8299" spans="1:4">
      <c r="A8299" s="22">
        <f t="shared" si="129"/>
        <v>44823</v>
      </c>
      <c r="D8299" s="16">
        <v>44823</v>
      </c>
    </row>
    <row r="8300" spans="1:4">
      <c r="A8300" s="22">
        <f t="shared" si="129"/>
        <v>44824</v>
      </c>
      <c r="D8300" s="16">
        <v>44824</v>
      </c>
    </row>
    <row r="8301" spans="1:4">
      <c r="A8301" s="22">
        <f t="shared" si="129"/>
        <v>44825</v>
      </c>
      <c r="D8301" s="16">
        <v>44825</v>
      </c>
    </row>
    <row r="8302" spans="1:4">
      <c r="A8302" s="22">
        <f t="shared" si="129"/>
        <v>44826</v>
      </c>
      <c r="D8302" s="16">
        <v>44826</v>
      </c>
    </row>
    <row r="8303" spans="1:4">
      <c r="A8303" s="22">
        <f t="shared" si="129"/>
        <v>44827</v>
      </c>
      <c r="D8303" s="16">
        <v>44827</v>
      </c>
    </row>
    <row r="8304" spans="1:4">
      <c r="A8304" s="22">
        <f t="shared" si="129"/>
        <v>44828</v>
      </c>
      <c r="D8304" s="16">
        <v>44828</v>
      </c>
    </row>
    <row r="8305" spans="1:4">
      <c r="A8305" s="22">
        <f t="shared" si="129"/>
        <v>44829</v>
      </c>
      <c r="D8305" s="16">
        <v>44829</v>
      </c>
    </row>
    <row r="8306" spans="1:4">
      <c r="A8306" s="22">
        <f t="shared" si="129"/>
        <v>44830</v>
      </c>
      <c r="D8306" s="16">
        <v>44830</v>
      </c>
    </row>
    <row r="8307" spans="1:4">
      <c r="A8307" s="22">
        <f t="shared" si="129"/>
        <v>44831</v>
      </c>
      <c r="D8307" s="16">
        <v>44831</v>
      </c>
    </row>
    <row r="8308" spans="1:4">
      <c r="A8308" s="22">
        <f t="shared" si="129"/>
        <v>44832</v>
      </c>
      <c r="D8308" s="16">
        <v>44832</v>
      </c>
    </row>
    <row r="8309" spans="1:4">
      <c r="A8309" s="22">
        <f t="shared" si="129"/>
        <v>44833</v>
      </c>
      <c r="D8309" s="16">
        <v>44833</v>
      </c>
    </row>
    <row r="8310" spans="1:4">
      <c r="A8310" s="22">
        <f t="shared" si="129"/>
        <v>44834</v>
      </c>
      <c r="D8310" s="16">
        <v>44834</v>
      </c>
    </row>
    <row r="8311" spans="1:4">
      <c r="A8311" s="22">
        <f t="shared" si="129"/>
        <v>44835</v>
      </c>
      <c r="D8311" s="16">
        <v>44835</v>
      </c>
    </row>
    <row r="8312" spans="1:4">
      <c r="A8312" s="22">
        <f t="shared" si="129"/>
        <v>44836</v>
      </c>
      <c r="D8312" s="16">
        <v>44836</v>
      </c>
    </row>
    <row r="8313" spans="1:4">
      <c r="A8313" s="22">
        <f t="shared" si="129"/>
        <v>44837</v>
      </c>
      <c r="D8313" s="16">
        <v>44837</v>
      </c>
    </row>
    <row r="8314" spans="1:4">
      <c r="A8314" s="22">
        <f t="shared" si="129"/>
        <v>44838</v>
      </c>
      <c r="D8314" s="16">
        <v>44838</v>
      </c>
    </row>
    <row r="8315" spans="1:4">
      <c r="A8315" s="22">
        <f t="shared" si="129"/>
        <v>44839</v>
      </c>
      <c r="D8315" s="16">
        <v>44839</v>
      </c>
    </row>
    <row r="8316" spans="1:4">
      <c r="A8316" s="22">
        <f t="shared" si="129"/>
        <v>44840</v>
      </c>
      <c r="D8316" s="16">
        <v>44840</v>
      </c>
    </row>
    <row r="8317" spans="1:4">
      <c r="A8317" s="22">
        <f t="shared" si="129"/>
        <v>44841</v>
      </c>
      <c r="D8317" s="16">
        <v>44841</v>
      </c>
    </row>
    <row r="8318" spans="1:4">
      <c r="A8318" s="22">
        <f t="shared" si="129"/>
        <v>44842</v>
      </c>
      <c r="D8318" s="16">
        <v>44842</v>
      </c>
    </row>
    <row r="8319" spans="1:4">
      <c r="A8319" s="22">
        <f t="shared" si="129"/>
        <v>44843</v>
      </c>
      <c r="D8319" s="16">
        <v>44843</v>
      </c>
    </row>
    <row r="8320" spans="1:4">
      <c r="A8320" s="22">
        <f t="shared" si="129"/>
        <v>44844</v>
      </c>
      <c r="D8320" s="16">
        <v>44844</v>
      </c>
    </row>
    <row r="8321" spans="1:4">
      <c r="A8321" s="22">
        <f t="shared" si="129"/>
        <v>44845</v>
      </c>
      <c r="D8321" s="16">
        <v>44845</v>
      </c>
    </row>
    <row r="8322" spans="1:4">
      <c r="A8322" s="22">
        <f t="shared" ref="A8322:A8385" si="130">D8322</f>
        <v>44846</v>
      </c>
      <c r="D8322" s="16">
        <v>44846</v>
      </c>
    </row>
    <row r="8323" spans="1:4">
      <c r="A8323" s="22">
        <f t="shared" si="130"/>
        <v>44847</v>
      </c>
      <c r="D8323" s="16">
        <v>44847</v>
      </c>
    </row>
    <row r="8324" spans="1:4">
      <c r="A8324" s="22">
        <f t="shared" si="130"/>
        <v>44848</v>
      </c>
      <c r="D8324" s="16">
        <v>44848</v>
      </c>
    </row>
    <row r="8325" spans="1:4">
      <c r="A8325" s="22">
        <f t="shared" si="130"/>
        <v>44849</v>
      </c>
      <c r="D8325" s="16">
        <v>44849</v>
      </c>
    </row>
    <row r="8326" spans="1:4">
      <c r="A8326" s="22">
        <f t="shared" si="130"/>
        <v>44850</v>
      </c>
      <c r="D8326" s="16">
        <v>44850</v>
      </c>
    </row>
    <row r="8327" spans="1:4">
      <c r="A8327" s="22">
        <f t="shared" si="130"/>
        <v>44851</v>
      </c>
      <c r="D8327" s="16">
        <v>44851</v>
      </c>
    </row>
    <row r="8328" spans="1:4">
      <c r="A8328" s="22">
        <f t="shared" si="130"/>
        <v>44852</v>
      </c>
      <c r="D8328" s="16">
        <v>44852</v>
      </c>
    </row>
    <row r="8329" spans="1:4">
      <c r="A8329" s="22">
        <f t="shared" si="130"/>
        <v>44853</v>
      </c>
      <c r="D8329" s="16">
        <v>44853</v>
      </c>
    </row>
    <row r="8330" spans="1:4">
      <c r="A8330" s="22">
        <f t="shared" si="130"/>
        <v>44854</v>
      </c>
      <c r="D8330" s="16">
        <v>44854</v>
      </c>
    </row>
    <row r="8331" spans="1:4">
      <c r="A8331" s="22">
        <f t="shared" si="130"/>
        <v>44855</v>
      </c>
      <c r="D8331" s="16">
        <v>44855</v>
      </c>
    </row>
    <row r="8332" spans="1:4">
      <c r="A8332" s="22">
        <f t="shared" si="130"/>
        <v>44856</v>
      </c>
      <c r="D8332" s="16">
        <v>44856</v>
      </c>
    </row>
    <row r="8333" spans="1:4">
      <c r="A8333" s="22">
        <f t="shared" si="130"/>
        <v>44857</v>
      </c>
      <c r="D8333" s="16">
        <v>44857</v>
      </c>
    </row>
    <row r="8334" spans="1:4">
      <c r="A8334" s="22">
        <f t="shared" si="130"/>
        <v>44858</v>
      </c>
      <c r="D8334" s="16">
        <v>44858</v>
      </c>
    </row>
    <row r="8335" spans="1:4">
      <c r="A8335" s="22">
        <f t="shared" si="130"/>
        <v>44859</v>
      </c>
      <c r="D8335" s="16">
        <v>44859</v>
      </c>
    </row>
    <row r="8336" spans="1:4">
      <c r="A8336" s="22">
        <f t="shared" si="130"/>
        <v>44860</v>
      </c>
      <c r="D8336" s="16">
        <v>44860</v>
      </c>
    </row>
    <row r="8337" spans="1:4">
      <c r="A8337" s="22">
        <f t="shared" si="130"/>
        <v>44861</v>
      </c>
      <c r="D8337" s="16">
        <v>44861</v>
      </c>
    </row>
    <row r="8338" spans="1:4">
      <c r="A8338" s="22">
        <f t="shared" si="130"/>
        <v>44862</v>
      </c>
      <c r="D8338" s="16">
        <v>44862</v>
      </c>
    </row>
    <row r="8339" spans="1:4">
      <c r="A8339" s="22">
        <f t="shared" si="130"/>
        <v>44863</v>
      </c>
      <c r="D8339" s="16">
        <v>44863</v>
      </c>
    </row>
    <row r="8340" spans="1:4">
      <c r="A8340" s="22">
        <f t="shared" si="130"/>
        <v>44864</v>
      </c>
      <c r="D8340" s="16">
        <v>44864</v>
      </c>
    </row>
    <row r="8341" spans="1:4">
      <c r="A8341" s="22">
        <f t="shared" si="130"/>
        <v>44865</v>
      </c>
      <c r="D8341" s="16">
        <v>44865</v>
      </c>
    </row>
    <row r="8342" spans="1:4">
      <c r="A8342" s="22">
        <f t="shared" si="130"/>
        <v>44866</v>
      </c>
      <c r="D8342" s="16">
        <v>44866</v>
      </c>
    </row>
    <row r="8343" spans="1:4">
      <c r="A8343" s="22">
        <f t="shared" si="130"/>
        <v>44867</v>
      </c>
      <c r="D8343" s="16">
        <v>44867</v>
      </c>
    </row>
    <row r="8344" spans="1:4">
      <c r="A8344" s="22">
        <f t="shared" si="130"/>
        <v>44868</v>
      </c>
      <c r="D8344" s="16">
        <v>44868</v>
      </c>
    </row>
    <row r="8345" spans="1:4">
      <c r="A8345" s="22">
        <f t="shared" si="130"/>
        <v>44869</v>
      </c>
      <c r="D8345" s="16">
        <v>44869</v>
      </c>
    </row>
    <row r="8346" spans="1:4">
      <c r="A8346" s="22">
        <f t="shared" si="130"/>
        <v>44870</v>
      </c>
      <c r="D8346" s="16">
        <v>44870</v>
      </c>
    </row>
    <row r="8347" spans="1:4">
      <c r="A8347" s="22">
        <f t="shared" si="130"/>
        <v>44871</v>
      </c>
      <c r="D8347" s="16">
        <v>44871</v>
      </c>
    </row>
    <row r="8348" spans="1:4">
      <c r="A8348" s="22">
        <f t="shared" si="130"/>
        <v>44872</v>
      </c>
      <c r="D8348" s="16">
        <v>44872</v>
      </c>
    </row>
    <row r="8349" spans="1:4">
      <c r="A8349" s="22">
        <f t="shared" si="130"/>
        <v>44873</v>
      </c>
      <c r="D8349" s="16">
        <v>44873</v>
      </c>
    </row>
    <row r="8350" spans="1:4">
      <c r="A8350" s="22">
        <f t="shared" si="130"/>
        <v>44874</v>
      </c>
      <c r="D8350" s="16">
        <v>44874</v>
      </c>
    </row>
    <row r="8351" spans="1:4">
      <c r="A8351" s="22">
        <f t="shared" si="130"/>
        <v>44875</v>
      </c>
      <c r="D8351" s="16">
        <v>44875</v>
      </c>
    </row>
    <row r="8352" spans="1:4">
      <c r="A8352" s="22">
        <f t="shared" si="130"/>
        <v>44876</v>
      </c>
      <c r="D8352" s="16">
        <v>44876</v>
      </c>
    </row>
    <row r="8353" spans="1:4">
      <c r="A8353" s="22">
        <f t="shared" si="130"/>
        <v>44877</v>
      </c>
      <c r="D8353" s="16">
        <v>44877</v>
      </c>
    </row>
    <row r="8354" spans="1:4">
      <c r="A8354" s="22">
        <f t="shared" si="130"/>
        <v>44878</v>
      </c>
      <c r="D8354" s="16">
        <v>44878</v>
      </c>
    </row>
    <row r="8355" spans="1:4">
      <c r="A8355" s="22">
        <f t="shared" si="130"/>
        <v>44879</v>
      </c>
      <c r="D8355" s="16">
        <v>44879</v>
      </c>
    </row>
    <row r="8356" spans="1:4">
      <c r="A8356" s="22">
        <f t="shared" si="130"/>
        <v>44880</v>
      </c>
      <c r="D8356" s="16">
        <v>44880</v>
      </c>
    </row>
    <row r="8357" spans="1:4">
      <c r="A8357" s="22">
        <f t="shared" si="130"/>
        <v>44881</v>
      </c>
      <c r="D8357" s="16">
        <v>44881</v>
      </c>
    </row>
    <row r="8358" spans="1:4">
      <c r="A8358" s="22">
        <f t="shared" si="130"/>
        <v>44882</v>
      </c>
      <c r="D8358" s="16">
        <v>44882</v>
      </c>
    </row>
    <row r="8359" spans="1:4">
      <c r="A8359" s="22">
        <f t="shared" si="130"/>
        <v>44883</v>
      </c>
      <c r="D8359" s="16">
        <v>44883</v>
      </c>
    </row>
    <row r="8360" spans="1:4">
      <c r="A8360" s="22">
        <f t="shared" si="130"/>
        <v>44884</v>
      </c>
      <c r="D8360" s="16">
        <v>44884</v>
      </c>
    </row>
    <row r="8361" spans="1:4">
      <c r="A8361" s="22">
        <f t="shared" si="130"/>
        <v>44885</v>
      </c>
      <c r="D8361" s="16">
        <v>44885</v>
      </c>
    </row>
    <row r="8362" spans="1:4">
      <c r="A8362" s="22">
        <f t="shared" si="130"/>
        <v>44886</v>
      </c>
      <c r="D8362" s="16">
        <v>44886</v>
      </c>
    </row>
    <row r="8363" spans="1:4">
      <c r="A8363" s="22">
        <f t="shared" si="130"/>
        <v>44887</v>
      </c>
      <c r="D8363" s="16">
        <v>44887</v>
      </c>
    </row>
    <row r="8364" spans="1:4">
      <c r="A8364" s="22">
        <f t="shared" si="130"/>
        <v>44888</v>
      </c>
      <c r="D8364" s="16">
        <v>44888</v>
      </c>
    </row>
    <row r="8365" spans="1:4">
      <c r="A8365" s="22">
        <f t="shared" si="130"/>
        <v>44889</v>
      </c>
      <c r="D8365" s="16">
        <v>44889</v>
      </c>
    </row>
    <row r="8366" spans="1:4">
      <c r="A8366" s="22">
        <f t="shared" si="130"/>
        <v>44890</v>
      </c>
      <c r="D8366" s="16">
        <v>44890</v>
      </c>
    </row>
    <row r="8367" spans="1:4">
      <c r="A8367" s="22">
        <f t="shared" si="130"/>
        <v>44891</v>
      </c>
      <c r="D8367" s="16">
        <v>44891</v>
      </c>
    </row>
    <row r="8368" spans="1:4">
      <c r="A8368" s="22">
        <f t="shared" si="130"/>
        <v>44892</v>
      </c>
      <c r="D8368" s="16">
        <v>44892</v>
      </c>
    </row>
    <row r="8369" spans="1:4">
      <c r="A8369" s="22">
        <f t="shared" si="130"/>
        <v>44893</v>
      </c>
      <c r="D8369" s="16">
        <v>44893</v>
      </c>
    </row>
    <row r="8370" spans="1:4">
      <c r="A8370" s="22">
        <f t="shared" si="130"/>
        <v>44894</v>
      </c>
      <c r="D8370" s="16">
        <v>44894</v>
      </c>
    </row>
    <row r="8371" spans="1:4">
      <c r="A8371" s="22">
        <f t="shared" si="130"/>
        <v>44895</v>
      </c>
      <c r="D8371" s="16">
        <v>44895</v>
      </c>
    </row>
    <row r="8372" spans="1:4">
      <c r="A8372" s="22">
        <f t="shared" si="130"/>
        <v>44896</v>
      </c>
      <c r="D8372" s="16">
        <v>44896</v>
      </c>
    </row>
    <row r="8373" spans="1:4">
      <c r="A8373" s="22">
        <f t="shared" si="130"/>
        <v>44897</v>
      </c>
      <c r="D8373" s="16">
        <v>44897</v>
      </c>
    </row>
    <row r="8374" spans="1:4">
      <c r="A8374" s="22">
        <f t="shared" si="130"/>
        <v>44898</v>
      </c>
      <c r="D8374" s="16">
        <v>44898</v>
      </c>
    </row>
    <row r="8375" spans="1:4">
      <c r="A8375" s="22">
        <f t="shared" si="130"/>
        <v>44899</v>
      </c>
      <c r="D8375" s="16">
        <v>44899</v>
      </c>
    </row>
    <row r="8376" spans="1:4">
      <c r="A8376" s="22">
        <f t="shared" si="130"/>
        <v>44900</v>
      </c>
      <c r="D8376" s="16">
        <v>44900</v>
      </c>
    </row>
    <row r="8377" spans="1:4">
      <c r="A8377" s="22">
        <f t="shared" si="130"/>
        <v>44901</v>
      </c>
      <c r="D8377" s="16">
        <v>44901</v>
      </c>
    </row>
    <row r="8378" spans="1:4">
      <c r="A8378" s="22">
        <f t="shared" si="130"/>
        <v>44902</v>
      </c>
      <c r="D8378" s="16">
        <v>44902</v>
      </c>
    </row>
    <row r="8379" spans="1:4">
      <c r="A8379" s="22">
        <f t="shared" si="130"/>
        <v>44903</v>
      </c>
      <c r="D8379" s="16">
        <v>44903</v>
      </c>
    </row>
    <row r="8380" spans="1:4">
      <c r="A8380" s="22">
        <f t="shared" si="130"/>
        <v>44904</v>
      </c>
      <c r="D8380" s="16">
        <v>44904</v>
      </c>
    </row>
    <row r="8381" spans="1:4">
      <c r="A8381" s="22">
        <f t="shared" si="130"/>
        <v>44905</v>
      </c>
      <c r="D8381" s="16">
        <v>44905</v>
      </c>
    </row>
    <row r="8382" spans="1:4">
      <c r="A8382" s="22">
        <f t="shared" si="130"/>
        <v>44906</v>
      </c>
      <c r="D8382" s="16">
        <v>44906</v>
      </c>
    </row>
    <row r="8383" spans="1:4">
      <c r="A8383" s="22">
        <f t="shared" si="130"/>
        <v>44907</v>
      </c>
      <c r="D8383" s="16">
        <v>44907</v>
      </c>
    </row>
    <row r="8384" spans="1:4">
      <c r="A8384" s="22">
        <f t="shared" si="130"/>
        <v>44908</v>
      </c>
      <c r="D8384" s="16">
        <v>44908</v>
      </c>
    </row>
    <row r="8385" spans="1:4">
      <c r="A8385" s="22">
        <f t="shared" si="130"/>
        <v>44909</v>
      </c>
      <c r="D8385" s="16">
        <v>44909</v>
      </c>
    </row>
    <row r="8386" spans="1:4">
      <c r="A8386" s="22">
        <f t="shared" ref="A8386:A8449" si="131">D8386</f>
        <v>44910</v>
      </c>
      <c r="D8386" s="16">
        <v>44910</v>
      </c>
    </row>
    <row r="8387" spans="1:4">
      <c r="A8387" s="22">
        <f t="shared" si="131"/>
        <v>44911</v>
      </c>
      <c r="D8387" s="16">
        <v>44911</v>
      </c>
    </row>
    <row r="8388" spans="1:4">
      <c r="A8388" s="22">
        <f t="shared" si="131"/>
        <v>44912</v>
      </c>
      <c r="D8388" s="16">
        <v>44912</v>
      </c>
    </row>
    <row r="8389" spans="1:4">
      <c r="A8389" s="22">
        <f t="shared" si="131"/>
        <v>44913</v>
      </c>
      <c r="D8389" s="16">
        <v>44913</v>
      </c>
    </row>
    <row r="8390" spans="1:4">
      <c r="A8390" s="22">
        <f t="shared" si="131"/>
        <v>44914</v>
      </c>
      <c r="D8390" s="16">
        <v>44914</v>
      </c>
    </row>
    <row r="8391" spans="1:4">
      <c r="A8391" s="22">
        <f t="shared" si="131"/>
        <v>44915</v>
      </c>
      <c r="D8391" s="16">
        <v>44915</v>
      </c>
    </row>
    <row r="8392" spans="1:4">
      <c r="A8392" s="22">
        <f t="shared" si="131"/>
        <v>44916</v>
      </c>
      <c r="D8392" s="16">
        <v>44916</v>
      </c>
    </row>
    <row r="8393" spans="1:4">
      <c r="A8393" s="22">
        <f t="shared" si="131"/>
        <v>44917</v>
      </c>
      <c r="D8393" s="16">
        <v>44917</v>
      </c>
    </row>
    <row r="8394" spans="1:4">
      <c r="A8394" s="22">
        <f t="shared" si="131"/>
        <v>44918</v>
      </c>
      <c r="D8394" s="16">
        <v>44918</v>
      </c>
    </row>
    <row r="8395" spans="1:4">
      <c r="A8395" s="22">
        <f t="shared" si="131"/>
        <v>44919</v>
      </c>
      <c r="D8395" s="16">
        <v>44919</v>
      </c>
    </row>
    <row r="8396" spans="1:4">
      <c r="A8396" s="22">
        <f t="shared" si="131"/>
        <v>44920</v>
      </c>
      <c r="D8396" s="16">
        <v>44920</v>
      </c>
    </row>
    <row r="8397" spans="1:4">
      <c r="A8397" s="22">
        <f t="shared" si="131"/>
        <v>44921</v>
      </c>
      <c r="D8397" s="16">
        <v>44921</v>
      </c>
    </row>
    <row r="8398" spans="1:4">
      <c r="A8398" s="22">
        <f t="shared" si="131"/>
        <v>44922</v>
      </c>
      <c r="D8398" s="16">
        <v>44922</v>
      </c>
    </row>
    <row r="8399" spans="1:4">
      <c r="A8399" s="22">
        <f t="shared" si="131"/>
        <v>44923</v>
      </c>
      <c r="D8399" s="16">
        <v>44923</v>
      </c>
    </row>
    <row r="8400" spans="1:4">
      <c r="A8400" s="22">
        <f t="shared" si="131"/>
        <v>44924</v>
      </c>
      <c r="D8400" s="16">
        <v>44924</v>
      </c>
    </row>
    <row r="8401" spans="1:4">
      <c r="A8401" s="22">
        <f t="shared" si="131"/>
        <v>44925</v>
      </c>
      <c r="D8401" s="16">
        <v>44925</v>
      </c>
    </row>
    <row r="8402" spans="1:4">
      <c r="A8402" s="22">
        <f t="shared" si="131"/>
        <v>44926</v>
      </c>
      <c r="D8402" s="16">
        <v>44926</v>
      </c>
    </row>
    <row r="8403" spans="1:4">
      <c r="A8403" s="22">
        <f t="shared" si="131"/>
        <v>44927</v>
      </c>
      <c r="D8403" s="16">
        <v>44927</v>
      </c>
    </row>
    <row r="8404" spans="1:4">
      <c r="A8404" s="22">
        <f t="shared" si="131"/>
        <v>44928</v>
      </c>
      <c r="D8404" s="16">
        <v>44928</v>
      </c>
    </row>
    <row r="8405" spans="1:4">
      <c r="A8405" s="22">
        <f t="shared" si="131"/>
        <v>44929</v>
      </c>
      <c r="D8405" s="16">
        <v>44929</v>
      </c>
    </row>
    <row r="8406" spans="1:4">
      <c r="A8406" s="22">
        <f t="shared" si="131"/>
        <v>44930</v>
      </c>
      <c r="D8406" s="16">
        <v>44930</v>
      </c>
    </row>
    <row r="8407" spans="1:4">
      <c r="A8407" s="22">
        <f t="shared" si="131"/>
        <v>44931</v>
      </c>
      <c r="D8407" s="16">
        <v>44931</v>
      </c>
    </row>
    <row r="8408" spans="1:4">
      <c r="A8408" s="22">
        <f t="shared" si="131"/>
        <v>44932</v>
      </c>
      <c r="D8408" s="16">
        <v>44932</v>
      </c>
    </row>
    <row r="8409" spans="1:4">
      <c r="A8409" s="22">
        <f t="shared" si="131"/>
        <v>44933</v>
      </c>
      <c r="D8409" s="16">
        <v>44933</v>
      </c>
    </row>
    <row r="8410" spans="1:4">
      <c r="A8410" s="22">
        <f t="shared" si="131"/>
        <v>44934</v>
      </c>
      <c r="D8410" s="16">
        <v>44934</v>
      </c>
    </row>
    <row r="8411" spans="1:4">
      <c r="A8411" s="22">
        <f t="shared" si="131"/>
        <v>44935</v>
      </c>
      <c r="D8411" s="16">
        <v>44935</v>
      </c>
    </row>
    <row r="8412" spans="1:4">
      <c r="A8412" s="22">
        <f t="shared" si="131"/>
        <v>44936</v>
      </c>
      <c r="D8412" s="16">
        <v>44936</v>
      </c>
    </row>
    <row r="8413" spans="1:4">
      <c r="A8413" s="22">
        <f t="shared" si="131"/>
        <v>44937</v>
      </c>
      <c r="D8413" s="16">
        <v>44937</v>
      </c>
    </row>
    <row r="8414" spans="1:4">
      <c r="A8414" s="22">
        <f t="shared" si="131"/>
        <v>44938</v>
      </c>
      <c r="D8414" s="16">
        <v>44938</v>
      </c>
    </row>
    <row r="8415" spans="1:4">
      <c r="A8415" s="22">
        <f t="shared" si="131"/>
        <v>44939</v>
      </c>
      <c r="D8415" s="16">
        <v>44939</v>
      </c>
    </row>
    <row r="8416" spans="1:4">
      <c r="A8416" s="22">
        <f t="shared" si="131"/>
        <v>44940</v>
      </c>
      <c r="D8416" s="16">
        <v>44940</v>
      </c>
    </row>
    <row r="8417" spans="1:4">
      <c r="A8417" s="22">
        <f t="shared" si="131"/>
        <v>44941</v>
      </c>
      <c r="D8417" s="16">
        <v>44941</v>
      </c>
    </row>
    <row r="8418" spans="1:4">
      <c r="A8418" s="22">
        <f t="shared" si="131"/>
        <v>44942</v>
      </c>
      <c r="D8418" s="16">
        <v>44942</v>
      </c>
    </row>
    <row r="8419" spans="1:4">
      <c r="A8419" s="22">
        <f t="shared" si="131"/>
        <v>44943</v>
      </c>
      <c r="D8419" s="16">
        <v>44943</v>
      </c>
    </row>
    <row r="8420" spans="1:4">
      <c r="A8420" s="22">
        <f t="shared" si="131"/>
        <v>44944</v>
      </c>
      <c r="D8420" s="16">
        <v>44944</v>
      </c>
    </row>
    <row r="8421" spans="1:4">
      <c r="A8421" s="22">
        <f t="shared" si="131"/>
        <v>44945</v>
      </c>
      <c r="D8421" s="16">
        <v>44945</v>
      </c>
    </row>
    <row r="8422" spans="1:4">
      <c r="A8422" s="22">
        <f t="shared" si="131"/>
        <v>44946</v>
      </c>
      <c r="D8422" s="16">
        <v>44946</v>
      </c>
    </row>
    <row r="8423" spans="1:4">
      <c r="A8423" s="22">
        <f t="shared" si="131"/>
        <v>44947</v>
      </c>
      <c r="D8423" s="16">
        <v>44947</v>
      </c>
    </row>
    <row r="8424" spans="1:4">
      <c r="A8424" s="22">
        <f t="shared" si="131"/>
        <v>44948</v>
      </c>
      <c r="D8424" s="16">
        <v>44948</v>
      </c>
    </row>
    <row r="8425" spans="1:4">
      <c r="A8425" s="22">
        <f t="shared" si="131"/>
        <v>44949</v>
      </c>
      <c r="D8425" s="16">
        <v>44949</v>
      </c>
    </row>
    <row r="8426" spans="1:4">
      <c r="A8426" s="22">
        <f t="shared" si="131"/>
        <v>44950</v>
      </c>
      <c r="D8426" s="16">
        <v>44950</v>
      </c>
    </row>
    <row r="8427" spans="1:4">
      <c r="A8427" s="22">
        <f t="shared" si="131"/>
        <v>44951</v>
      </c>
      <c r="D8427" s="16">
        <v>44951</v>
      </c>
    </row>
    <row r="8428" spans="1:4">
      <c r="A8428" s="22">
        <f t="shared" si="131"/>
        <v>44952</v>
      </c>
      <c r="D8428" s="16">
        <v>44952</v>
      </c>
    </row>
    <row r="8429" spans="1:4">
      <c r="A8429" s="22">
        <f t="shared" si="131"/>
        <v>44953</v>
      </c>
      <c r="D8429" s="16">
        <v>44953</v>
      </c>
    </row>
    <row r="8430" spans="1:4">
      <c r="A8430" s="22">
        <f t="shared" si="131"/>
        <v>44954</v>
      </c>
      <c r="D8430" s="16">
        <v>44954</v>
      </c>
    </row>
    <row r="8431" spans="1:4">
      <c r="A8431" s="22">
        <f t="shared" si="131"/>
        <v>44955</v>
      </c>
      <c r="D8431" s="16">
        <v>44955</v>
      </c>
    </row>
    <row r="8432" spans="1:4">
      <c r="A8432" s="22">
        <f t="shared" si="131"/>
        <v>44956</v>
      </c>
      <c r="D8432" s="16">
        <v>44956</v>
      </c>
    </row>
    <row r="8433" spans="1:4">
      <c r="A8433" s="22">
        <f t="shared" si="131"/>
        <v>44957</v>
      </c>
      <c r="D8433" s="16">
        <v>44957</v>
      </c>
    </row>
    <row r="8434" spans="1:4">
      <c r="A8434" s="22">
        <f t="shared" si="131"/>
        <v>44958</v>
      </c>
      <c r="D8434" s="16">
        <v>44958</v>
      </c>
    </row>
    <row r="8435" spans="1:4">
      <c r="A8435" s="22">
        <f t="shared" si="131"/>
        <v>44959</v>
      </c>
      <c r="D8435" s="16">
        <v>44959</v>
      </c>
    </row>
    <row r="8436" spans="1:4">
      <c r="A8436" s="22">
        <f t="shared" si="131"/>
        <v>44960</v>
      </c>
      <c r="D8436" s="16">
        <v>44960</v>
      </c>
    </row>
    <row r="8437" spans="1:4">
      <c r="A8437" s="22">
        <f t="shared" si="131"/>
        <v>44961</v>
      </c>
      <c r="D8437" s="16">
        <v>44961</v>
      </c>
    </row>
    <row r="8438" spans="1:4">
      <c r="A8438" s="22">
        <f t="shared" si="131"/>
        <v>44962</v>
      </c>
      <c r="D8438" s="16">
        <v>44962</v>
      </c>
    </row>
    <row r="8439" spans="1:4">
      <c r="A8439" s="22">
        <f t="shared" si="131"/>
        <v>44963</v>
      </c>
      <c r="D8439" s="16">
        <v>44963</v>
      </c>
    </row>
    <row r="8440" spans="1:4">
      <c r="A8440" s="22">
        <f t="shared" si="131"/>
        <v>44964</v>
      </c>
      <c r="D8440" s="16">
        <v>44964</v>
      </c>
    </row>
    <row r="8441" spans="1:4">
      <c r="A8441" s="22">
        <f t="shared" si="131"/>
        <v>44965</v>
      </c>
      <c r="D8441" s="16">
        <v>44965</v>
      </c>
    </row>
    <row r="8442" spans="1:4">
      <c r="A8442" s="22">
        <f t="shared" si="131"/>
        <v>44966</v>
      </c>
      <c r="D8442" s="16">
        <v>44966</v>
      </c>
    </row>
    <row r="8443" spans="1:4">
      <c r="A8443" s="22">
        <f t="shared" si="131"/>
        <v>44967</v>
      </c>
      <c r="D8443" s="16">
        <v>44967</v>
      </c>
    </row>
    <row r="8444" spans="1:4">
      <c r="A8444" s="22">
        <f t="shared" si="131"/>
        <v>44968</v>
      </c>
      <c r="D8444" s="16">
        <v>44968</v>
      </c>
    </row>
    <row r="8445" spans="1:4">
      <c r="A8445" s="22">
        <f t="shared" si="131"/>
        <v>44969</v>
      </c>
      <c r="D8445" s="16">
        <v>44969</v>
      </c>
    </row>
    <row r="8446" spans="1:4">
      <c r="A8446" s="22">
        <f t="shared" si="131"/>
        <v>44970</v>
      </c>
      <c r="D8446" s="16">
        <v>44970</v>
      </c>
    </row>
    <row r="8447" spans="1:4">
      <c r="A8447" s="22">
        <f t="shared" si="131"/>
        <v>44971</v>
      </c>
      <c r="D8447" s="16">
        <v>44971</v>
      </c>
    </row>
    <row r="8448" spans="1:4">
      <c r="A8448" s="22">
        <f t="shared" si="131"/>
        <v>44972</v>
      </c>
      <c r="D8448" s="16">
        <v>44972</v>
      </c>
    </row>
    <row r="8449" spans="1:4">
      <c r="A8449" s="22">
        <f t="shared" si="131"/>
        <v>44973</v>
      </c>
      <c r="D8449" s="16">
        <v>44973</v>
      </c>
    </row>
    <row r="8450" spans="1:4">
      <c r="A8450" s="22">
        <f t="shared" ref="A8450:A8513" si="132">D8450</f>
        <v>44974</v>
      </c>
      <c r="D8450" s="16">
        <v>44974</v>
      </c>
    </row>
    <row r="8451" spans="1:4">
      <c r="A8451" s="22">
        <f t="shared" si="132"/>
        <v>44975</v>
      </c>
      <c r="D8451" s="16">
        <v>44975</v>
      </c>
    </row>
    <row r="8452" spans="1:4">
      <c r="A8452" s="22">
        <f t="shared" si="132"/>
        <v>44976</v>
      </c>
      <c r="D8452" s="16">
        <v>44976</v>
      </c>
    </row>
    <row r="8453" spans="1:4">
      <c r="A8453" s="22">
        <f t="shared" si="132"/>
        <v>44977</v>
      </c>
      <c r="D8453" s="16">
        <v>44977</v>
      </c>
    </row>
    <row r="8454" spans="1:4">
      <c r="A8454" s="22">
        <f t="shared" si="132"/>
        <v>44978</v>
      </c>
      <c r="D8454" s="16">
        <v>44978</v>
      </c>
    </row>
    <row r="8455" spans="1:4">
      <c r="A8455" s="22">
        <f t="shared" si="132"/>
        <v>44979</v>
      </c>
      <c r="D8455" s="16">
        <v>44979</v>
      </c>
    </row>
    <row r="8456" spans="1:4">
      <c r="A8456" s="22">
        <f t="shared" si="132"/>
        <v>44980</v>
      </c>
      <c r="D8456" s="16">
        <v>44980</v>
      </c>
    </row>
    <row r="8457" spans="1:4">
      <c r="A8457" s="22">
        <f t="shared" si="132"/>
        <v>44981</v>
      </c>
      <c r="D8457" s="16">
        <v>44981</v>
      </c>
    </row>
    <row r="8458" spans="1:4">
      <c r="A8458" s="22">
        <f t="shared" si="132"/>
        <v>44982</v>
      </c>
      <c r="D8458" s="16">
        <v>44982</v>
      </c>
    </row>
    <row r="8459" spans="1:4">
      <c r="A8459" s="22">
        <f t="shared" si="132"/>
        <v>44983</v>
      </c>
      <c r="D8459" s="16">
        <v>44983</v>
      </c>
    </row>
    <row r="8460" spans="1:4">
      <c r="A8460" s="22">
        <f t="shared" si="132"/>
        <v>44984</v>
      </c>
      <c r="D8460" s="16">
        <v>44984</v>
      </c>
    </row>
    <row r="8461" spans="1:4">
      <c r="A8461" s="22">
        <f t="shared" si="132"/>
        <v>44985</v>
      </c>
      <c r="D8461" s="16">
        <v>44985</v>
      </c>
    </row>
    <row r="8462" spans="1:4">
      <c r="A8462" s="22">
        <f t="shared" si="132"/>
        <v>44986</v>
      </c>
      <c r="D8462" s="16">
        <v>44986</v>
      </c>
    </row>
    <row r="8463" spans="1:4">
      <c r="A8463" s="22">
        <f t="shared" si="132"/>
        <v>44987</v>
      </c>
      <c r="D8463" s="16">
        <v>44987</v>
      </c>
    </row>
    <row r="8464" spans="1:4">
      <c r="A8464" s="22">
        <f t="shared" si="132"/>
        <v>44988</v>
      </c>
      <c r="D8464" s="16">
        <v>44988</v>
      </c>
    </row>
    <row r="8465" spans="1:4">
      <c r="A8465" s="22">
        <f t="shared" si="132"/>
        <v>44989</v>
      </c>
      <c r="D8465" s="16">
        <v>44989</v>
      </c>
    </row>
    <row r="8466" spans="1:4">
      <c r="A8466" s="22">
        <f t="shared" si="132"/>
        <v>44990</v>
      </c>
      <c r="D8466" s="16">
        <v>44990</v>
      </c>
    </row>
    <row r="8467" spans="1:4">
      <c r="A8467" s="22">
        <f t="shared" si="132"/>
        <v>44991</v>
      </c>
      <c r="D8467" s="16">
        <v>44991</v>
      </c>
    </row>
    <row r="8468" spans="1:4">
      <c r="A8468" s="22">
        <f t="shared" si="132"/>
        <v>44992</v>
      </c>
      <c r="D8468" s="16">
        <v>44992</v>
      </c>
    </row>
    <row r="8469" spans="1:4">
      <c r="A8469" s="22">
        <f t="shared" si="132"/>
        <v>44993</v>
      </c>
      <c r="D8469" s="16">
        <v>44993</v>
      </c>
    </row>
    <row r="8470" spans="1:4">
      <c r="A8470" s="22">
        <f t="shared" si="132"/>
        <v>44994</v>
      </c>
      <c r="D8470" s="16">
        <v>44994</v>
      </c>
    </row>
    <row r="8471" spans="1:4">
      <c r="A8471" s="22">
        <f t="shared" si="132"/>
        <v>44995</v>
      </c>
      <c r="D8471" s="16">
        <v>44995</v>
      </c>
    </row>
    <row r="8472" spans="1:4">
      <c r="A8472" s="22">
        <f t="shared" si="132"/>
        <v>44996</v>
      </c>
      <c r="D8472" s="16">
        <v>44996</v>
      </c>
    </row>
    <row r="8473" spans="1:4">
      <c r="A8473" s="22">
        <f t="shared" si="132"/>
        <v>44997</v>
      </c>
      <c r="D8473" s="16">
        <v>44997</v>
      </c>
    </row>
    <row r="8474" spans="1:4">
      <c r="A8474" s="22">
        <f t="shared" si="132"/>
        <v>44998</v>
      </c>
      <c r="D8474" s="16">
        <v>44998</v>
      </c>
    </row>
    <row r="8475" spans="1:4">
      <c r="A8475" s="22">
        <f t="shared" si="132"/>
        <v>44999</v>
      </c>
      <c r="D8475" s="16">
        <v>44999</v>
      </c>
    </row>
    <row r="8476" spans="1:4">
      <c r="A8476" s="22">
        <f t="shared" si="132"/>
        <v>45000</v>
      </c>
      <c r="D8476" s="16">
        <v>45000</v>
      </c>
    </row>
    <row r="8477" spans="1:4">
      <c r="A8477" s="22">
        <f t="shared" si="132"/>
        <v>45001</v>
      </c>
      <c r="D8477" s="16">
        <v>45001</v>
      </c>
    </row>
    <row r="8478" spans="1:4">
      <c r="A8478" s="22">
        <f t="shared" si="132"/>
        <v>45002</v>
      </c>
      <c r="D8478" s="16">
        <v>45002</v>
      </c>
    </row>
    <row r="8479" spans="1:4">
      <c r="A8479" s="22">
        <f t="shared" si="132"/>
        <v>45003</v>
      </c>
      <c r="D8479" s="16">
        <v>45003</v>
      </c>
    </row>
    <row r="8480" spans="1:4">
      <c r="A8480" s="22">
        <f t="shared" si="132"/>
        <v>45004</v>
      </c>
      <c r="D8480" s="16">
        <v>45004</v>
      </c>
    </row>
    <row r="8481" spans="1:4">
      <c r="A8481" s="22">
        <f t="shared" si="132"/>
        <v>45005</v>
      </c>
      <c r="D8481" s="16">
        <v>45005</v>
      </c>
    </row>
    <row r="8482" spans="1:4">
      <c r="A8482" s="22">
        <f t="shared" si="132"/>
        <v>45006</v>
      </c>
      <c r="D8482" s="16">
        <v>45006</v>
      </c>
    </row>
    <row r="8483" spans="1:4">
      <c r="A8483" s="22">
        <f t="shared" si="132"/>
        <v>45007</v>
      </c>
      <c r="D8483" s="16">
        <v>45007</v>
      </c>
    </row>
    <row r="8484" spans="1:4">
      <c r="A8484" s="22">
        <f t="shared" si="132"/>
        <v>45008</v>
      </c>
      <c r="D8484" s="16">
        <v>45008</v>
      </c>
    </row>
    <row r="8485" spans="1:4">
      <c r="A8485" s="22">
        <f t="shared" si="132"/>
        <v>45009</v>
      </c>
      <c r="D8485" s="16">
        <v>45009</v>
      </c>
    </row>
    <row r="8486" spans="1:4">
      <c r="A8486" s="22">
        <f t="shared" si="132"/>
        <v>45010</v>
      </c>
      <c r="D8486" s="16">
        <v>45010</v>
      </c>
    </row>
    <row r="8487" spans="1:4">
      <c r="A8487" s="22">
        <f t="shared" si="132"/>
        <v>45011</v>
      </c>
      <c r="D8487" s="16">
        <v>45011</v>
      </c>
    </row>
    <row r="8488" spans="1:4">
      <c r="A8488" s="22">
        <f t="shared" si="132"/>
        <v>45012</v>
      </c>
      <c r="D8488" s="16">
        <v>45012</v>
      </c>
    </row>
    <row r="8489" spans="1:4">
      <c r="A8489" s="22">
        <f t="shared" si="132"/>
        <v>45013</v>
      </c>
      <c r="D8489" s="16">
        <v>45013</v>
      </c>
    </row>
    <row r="8490" spans="1:4">
      <c r="A8490" s="22">
        <f t="shared" si="132"/>
        <v>45014</v>
      </c>
      <c r="D8490" s="16">
        <v>45014</v>
      </c>
    </row>
    <row r="8491" spans="1:4">
      <c r="A8491" s="22">
        <f t="shared" si="132"/>
        <v>45015</v>
      </c>
      <c r="D8491" s="16">
        <v>45015</v>
      </c>
    </row>
    <row r="8492" spans="1:4">
      <c r="A8492" s="22">
        <f t="shared" si="132"/>
        <v>45016</v>
      </c>
      <c r="D8492" s="16">
        <v>45016</v>
      </c>
    </row>
    <row r="8493" spans="1:4">
      <c r="A8493" s="22">
        <f t="shared" si="132"/>
        <v>45017</v>
      </c>
      <c r="D8493" s="16">
        <v>45017</v>
      </c>
    </row>
    <row r="8494" spans="1:4">
      <c r="A8494" s="22">
        <f t="shared" si="132"/>
        <v>45018</v>
      </c>
      <c r="D8494" s="16">
        <v>45018</v>
      </c>
    </row>
    <row r="8495" spans="1:4">
      <c r="A8495" s="22">
        <f t="shared" si="132"/>
        <v>45019</v>
      </c>
      <c r="D8495" s="16">
        <v>45019</v>
      </c>
    </row>
    <row r="8496" spans="1:4">
      <c r="A8496" s="22">
        <f t="shared" si="132"/>
        <v>45020</v>
      </c>
      <c r="D8496" s="16">
        <v>45020</v>
      </c>
    </row>
    <row r="8497" spans="1:4">
      <c r="A8497" s="22">
        <f t="shared" si="132"/>
        <v>45021</v>
      </c>
      <c r="D8497" s="16">
        <v>45021</v>
      </c>
    </row>
    <row r="8498" spans="1:4">
      <c r="A8498" s="22">
        <f t="shared" si="132"/>
        <v>45022</v>
      </c>
      <c r="D8498" s="16">
        <v>45022</v>
      </c>
    </row>
    <row r="8499" spans="1:4">
      <c r="A8499" s="22">
        <f t="shared" si="132"/>
        <v>45023</v>
      </c>
      <c r="D8499" s="16">
        <v>45023</v>
      </c>
    </row>
    <row r="8500" spans="1:4">
      <c r="A8500" s="22">
        <f t="shared" si="132"/>
        <v>45024</v>
      </c>
      <c r="D8500" s="16">
        <v>45024</v>
      </c>
    </row>
    <row r="8501" spans="1:4">
      <c r="A8501" s="22">
        <f t="shared" si="132"/>
        <v>45025</v>
      </c>
      <c r="D8501" s="16">
        <v>45025</v>
      </c>
    </row>
    <row r="8502" spans="1:4">
      <c r="A8502" s="22">
        <f t="shared" si="132"/>
        <v>45026</v>
      </c>
      <c r="D8502" s="16">
        <v>45026</v>
      </c>
    </row>
    <row r="8503" spans="1:4">
      <c r="A8503" s="22">
        <f t="shared" si="132"/>
        <v>45027</v>
      </c>
      <c r="D8503" s="16">
        <v>45027</v>
      </c>
    </row>
    <row r="8504" spans="1:4">
      <c r="A8504" s="22">
        <f t="shared" si="132"/>
        <v>45028</v>
      </c>
      <c r="D8504" s="16">
        <v>45028</v>
      </c>
    </row>
    <row r="8505" spans="1:4">
      <c r="A8505" s="22">
        <f t="shared" si="132"/>
        <v>45029</v>
      </c>
      <c r="D8505" s="16">
        <v>45029</v>
      </c>
    </row>
    <row r="8506" spans="1:4">
      <c r="A8506" s="22">
        <f t="shared" si="132"/>
        <v>45030</v>
      </c>
      <c r="D8506" s="16">
        <v>45030</v>
      </c>
    </row>
    <row r="8507" spans="1:4">
      <c r="A8507" s="22">
        <f t="shared" si="132"/>
        <v>45031</v>
      </c>
      <c r="D8507" s="16">
        <v>45031</v>
      </c>
    </row>
    <row r="8508" spans="1:4">
      <c r="A8508" s="22">
        <f t="shared" si="132"/>
        <v>45032</v>
      </c>
      <c r="D8508" s="16">
        <v>45032</v>
      </c>
    </row>
    <row r="8509" spans="1:4">
      <c r="A8509" s="22">
        <f t="shared" si="132"/>
        <v>45033</v>
      </c>
      <c r="D8509" s="16">
        <v>45033</v>
      </c>
    </row>
    <row r="8510" spans="1:4">
      <c r="A8510" s="22">
        <f t="shared" si="132"/>
        <v>45034</v>
      </c>
      <c r="D8510" s="16">
        <v>45034</v>
      </c>
    </row>
    <row r="8511" spans="1:4">
      <c r="A8511" s="22">
        <f t="shared" si="132"/>
        <v>45035</v>
      </c>
      <c r="D8511" s="16">
        <v>45035</v>
      </c>
    </row>
    <row r="8512" spans="1:4">
      <c r="A8512" s="22">
        <f t="shared" si="132"/>
        <v>45036</v>
      </c>
      <c r="D8512" s="16">
        <v>45036</v>
      </c>
    </row>
    <row r="8513" spans="1:4">
      <c r="A8513" s="22">
        <f t="shared" si="132"/>
        <v>45037</v>
      </c>
      <c r="D8513" s="16">
        <v>45037</v>
      </c>
    </row>
    <row r="8514" spans="1:4">
      <c r="A8514" s="22">
        <f t="shared" ref="A8514:A8577" si="133">D8514</f>
        <v>45038</v>
      </c>
      <c r="D8514" s="16">
        <v>45038</v>
      </c>
    </row>
    <row r="8515" spans="1:4">
      <c r="A8515" s="22">
        <f t="shared" si="133"/>
        <v>45039</v>
      </c>
      <c r="D8515" s="16">
        <v>45039</v>
      </c>
    </row>
    <row r="8516" spans="1:4">
      <c r="A8516" s="22">
        <f t="shared" si="133"/>
        <v>45040</v>
      </c>
      <c r="D8516" s="16">
        <v>45040</v>
      </c>
    </row>
    <row r="8517" spans="1:4">
      <c r="A8517" s="22">
        <f t="shared" si="133"/>
        <v>45041</v>
      </c>
      <c r="D8517" s="16">
        <v>45041</v>
      </c>
    </row>
    <row r="8518" spans="1:4">
      <c r="A8518" s="22">
        <f t="shared" si="133"/>
        <v>45042</v>
      </c>
      <c r="D8518" s="16">
        <v>45042</v>
      </c>
    </row>
    <row r="8519" spans="1:4">
      <c r="A8519" s="22">
        <f t="shared" si="133"/>
        <v>45043</v>
      </c>
      <c r="D8519" s="16">
        <v>45043</v>
      </c>
    </row>
    <row r="8520" spans="1:4">
      <c r="A8520" s="22">
        <f t="shared" si="133"/>
        <v>45044</v>
      </c>
      <c r="D8520" s="16">
        <v>45044</v>
      </c>
    </row>
    <row r="8521" spans="1:4">
      <c r="A8521" s="22">
        <f t="shared" si="133"/>
        <v>45045</v>
      </c>
      <c r="D8521" s="16">
        <v>45045</v>
      </c>
    </row>
    <row r="8522" spans="1:4">
      <c r="A8522" s="22">
        <f t="shared" si="133"/>
        <v>45046</v>
      </c>
      <c r="D8522" s="16">
        <v>45046</v>
      </c>
    </row>
    <row r="8523" spans="1:4">
      <c r="A8523" s="22">
        <f t="shared" si="133"/>
        <v>45047</v>
      </c>
      <c r="D8523" s="16">
        <v>45047</v>
      </c>
    </row>
    <row r="8524" spans="1:4">
      <c r="A8524" s="22">
        <f t="shared" si="133"/>
        <v>45048</v>
      </c>
      <c r="D8524" s="16">
        <v>45048</v>
      </c>
    </row>
    <row r="8525" spans="1:4">
      <c r="A8525" s="22">
        <f t="shared" si="133"/>
        <v>45049</v>
      </c>
      <c r="D8525" s="16">
        <v>45049</v>
      </c>
    </row>
    <row r="8526" spans="1:4">
      <c r="A8526" s="22">
        <f t="shared" si="133"/>
        <v>45050</v>
      </c>
      <c r="D8526" s="16">
        <v>45050</v>
      </c>
    </row>
    <row r="8527" spans="1:4">
      <c r="A8527" s="22">
        <f t="shared" si="133"/>
        <v>45051</v>
      </c>
      <c r="D8527" s="16">
        <v>45051</v>
      </c>
    </row>
    <row r="8528" spans="1:4">
      <c r="A8528" s="22">
        <f t="shared" si="133"/>
        <v>45052</v>
      </c>
      <c r="D8528" s="16">
        <v>45052</v>
      </c>
    </row>
    <row r="8529" spans="1:4">
      <c r="A8529" s="22">
        <f t="shared" si="133"/>
        <v>45053</v>
      </c>
      <c r="D8529" s="16">
        <v>45053</v>
      </c>
    </row>
    <row r="8530" spans="1:4">
      <c r="A8530" s="22">
        <f t="shared" si="133"/>
        <v>45054</v>
      </c>
      <c r="D8530" s="16">
        <v>45054</v>
      </c>
    </row>
    <row r="8531" spans="1:4">
      <c r="A8531" s="22">
        <f t="shared" si="133"/>
        <v>45055</v>
      </c>
      <c r="D8531" s="16">
        <v>45055</v>
      </c>
    </row>
    <row r="8532" spans="1:4">
      <c r="A8532" s="22">
        <f t="shared" si="133"/>
        <v>45056</v>
      </c>
      <c r="D8532" s="16">
        <v>45056</v>
      </c>
    </row>
    <row r="8533" spans="1:4">
      <c r="A8533" s="22">
        <f t="shared" si="133"/>
        <v>45057</v>
      </c>
      <c r="D8533" s="16">
        <v>45057</v>
      </c>
    </row>
    <row r="8534" spans="1:4">
      <c r="A8534" s="22">
        <f t="shared" si="133"/>
        <v>45058</v>
      </c>
      <c r="D8534" s="16">
        <v>45058</v>
      </c>
    </row>
    <row r="8535" spans="1:4">
      <c r="A8535" s="22">
        <f t="shared" si="133"/>
        <v>45059</v>
      </c>
      <c r="D8535" s="16">
        <v>45059</v>
      </c>
    </row>
    <row r="8536" spans="1:4">
      <c r="A8536" s="22">
        <f t="shared" si="133"/>
        <v>45060</v>
      </c>
      <c r="D8536" s="16">
        <v>45060</v>
      </c>
    </row>
    <row r="8537" spans="1:4">
      <c r="A8537" s="22">
        <f t="shared" si="133"/>
        <v>45061</v>
      </c>
      <c r="D8537" s="16">
        <v>45061</v>
      </c>
    </row>
    <row r="8538" spans="1:4">
      <c r="A8538" s="22">
        <f t="shared" si="133"/>
        <v>45062</v>
      </c>
      <c r="D8538" s="16">
        <v>45062</v>
      </c>
    </row>
    <row r="8539" spans="1:4">
      <c r="A8539" s="22">
        <f t="shared" si="133"/>
        <v>45063</v>
      </c>
      <c r="D8539" s="16">
        <v>45063</v>
      </c>
    </row>
    <row r="8540" spans="1:4">
      <c r="A8540" s="22">
        <f t="shared" si="133"/>
        <v>45064</v>
      </c>
      <c r="D8540" s="16">
        <v>45064</v>
      </c>
    </row>
    <row r="8541" spans="1:4">
      <c r="A8541" s="22">
        <f t="shared" si="133"/>
        <v>45065</v>
      </c>
      <c r="D8541" s="16">
        <v>45065</v>
      </c>
    </row>
    <row r="8542" spans="1:4">
      <c r="A8542" s="22">
        <f t="shared" si="133"/>
        <v>45066</v>
      </c>
      <c r="D8542" s="16">
        <v>45066</v>
      </c>
    </row>
    <row r="8543" spans="1:4">
      <c r="A8543" s="22">
        <f t="shared" si="133"/>
        <v>45067</v>
      </c>
      <c r="D8543" s="16">
        <v>45067</v>
      </c>
    </row>
    <row r="8544" spans="1:4">
      <c r="A8544" s="22">
        <f t="shared" si="133"/>
        <v>45068</v>
      </c>
      <c r="D8544" s="16">
        <v>45068</v>
      </c>
    </row>
    <row r="8545" spans="1:4">
      <c r="A8545" s="22">
        <f t="shared" si="133"/>
        <v>45069</v>
      </c>
      <c r="D8545" s="16">
        <v>45069</v>
      </c>
    </row>
    <row r="8546" spans="1:4">
      <c r="A8546" s="22">
        <f t="shared" si="133"/>
        <v>45070</v>
      </c>
      <c r="D8546" s="16">
        <v>45070</v>
      </c>
    </row>
    <row r="8547" spans="1:4">
      <c r="A8547" s="22">
        <f t="shared" si="133"/>
        <v>45071</v>
      </c>
      <c r="D8547" s="16">
        <v>45071</v>
      </c>
    </row>
    <row r="8548" spans="1:4">
      <c r="A8548" s="22">
        <f t="shared" si="133"/>
        <v>45072</v>
      </c>
      <c r="D8548" s="16">
        <v>45072</v>
      </c>
    </row>
    <row r="8549" spans="1:4">
      <c r="A8549" s="22">
        <f t="shared" si="133"/>
        <v>45073</v>
      </c>
      <c r="D8549" s="16">
        <v>45073</v>
      </c>
    </row>
    <row r="8550" spans="1:4">
      <c r="A8550" s="22">
        <f t="shared" si="133"/>
        <v>45074</v>
      </c>
      <c r="D8550" s="16">
        <v>45074</v>
      </c>
    </row>
    <row r="8551" spans="1:4">
      <c r="A8551" s="22">
        <f t="shared" si="133"/>
        <v>45075</v>
      </c>
      <c r="D8551" s="16">
        <v>45075</v>
      </c>
    </row>
    <row r="8552" spans="1:4">
      <c r="A8552" s="22">
        <f t="shared" si="133"/>
        <v>45076</v>
      </c>
      <c r="D8552" s="16">
        <v>45076</v>
      </c>
    </row>
    <row r="8553" spans="1:4">
      <c r="A8553" s="22">
        <f t="shared" si="133"/>
        <v>45077</v>
      </c>
      <c r="D8553" s="16">
        <v>45077</v>
      </c>
    </row>
    <row r="8554" spans="1:4">
      <c r="A8554" s="22">
        <f t="shared" si="133"/>
        <v>45078</v>
      </c>
      <c r="D8554" s="16">
        <v>45078</v>
      </c>
    </row>
    <row r="8555" spans="1:4">
      <c r="A8555" s="22">
        <f t="shared" si="133"/>
        <v>45079</v>
      </c>
      <c r="D8555" s="16">
        <v>45079</v>
      </c>
    </row>
    <row r="8556" spans="1:4">
      <c r="A8556" s="22">
        <f t="shared" si="133"/>
        <v>45080</v>
      </c>
      <c r="D8556" s="16">
        <v>45080</v>
      </c>
    </row>
    <row r="8557" spans="1:4">
      <c r="A8557" s="22">
        <f t="shared" si="133"/>
        <v>45081</v>
      </c>
      <c r="D8557" s="16">
        <v>45081</v>
      </c>
    </row>
    <row r="8558" spans="1:4">
      <c r="A8558" s="22">
        <f t="shared" si="133"/>
        <v>45082</v>
      </c>
      <c r="D8558" s="16">
        <v>45082</v>
      </c>
    </row>
    <row r="8559" spans="1:4">
      <c r="A8559" s="22">
        <f t="shared" si="133"/>
        <v>45083</v>
      </c>
      <c r="D8559" s="16">
        <v>45083</v>
      </c>
    </row>
    <row r="8560" spans="1:4">
      <c r="A8560" s="22">
        <f t="shared" si="133"/>
        <v>45084</v>
      </c>
      <c r="D8560" s="16">
        <v>45084</v>
      </c>
    </row>
    <row r="8561" spans="1:4">
      <c r="A8561" s="22">
        <f t="shared" si="133"/>
        <v>45085</v>
      </c>
      <c r="D8561" s="16">
        <v>45085</v>
      </c>
    </row>
    <row r="8562" spans="1:4">
      <c r="A8562" s="22">
        <f t="shared" si="133"/>
        <v>45086</v>
      </c>
      <c r="D8562" s="16">
        <v>45086</v>
      </c>
    </row>
    <row r="8563" spans="1:4">
      <c r="A8563" s="22">
        <f t="shared" si="133"/>
        <v>45087</v>
      </c>
      <c r="D8563" s="16">
        <v>45087</v>
      </c>
    </row>
    <row r="8564" spans="1:4">
      <c r="A8564" s="22">
        <f t="shared" si="133"/>
        <v>45088</v>
      </c>
      <c r="D8564" s="16">
        <v>45088</v>
      </c>
    </row>
    <row r="8565" spans="1:4">
      <c r="A8565" s="22">
        <f t="shared" si="133"/>
        <v>45089</v>
      </c>
      <c r="D8565" s="16">
        <v>45089</v>
      </c>
    </row>
    <row r="8566" spans="1:4">
      <c r="A8566" s="22">
        <f t="shared" si="133"/>
        <v>45090</v>
      </c>
      <c r="D8566" s="16">
        <v>45090</v>
      </c>
    </row>
    <row r="8567" spans="1:4">
      <c r="A8567" s="22">
        <f t="shared" si="133"/>
        <v>45091</v>
      </c>
      <c r="D8567" s="16">
        <v>45091</v>
      </c>
    </row>
    <row r="8568" spans="1:4">
      <c r="A8568" s="22">
        <f t="shared" si="133"/>
        <v>45092</v>
      </c>
      <c r="D8568" s="16">
        <v>45092</v>
      </c>
    </row>
    <row r="8569" spans="1:4">
      <c r="A8569" s="22">
        <f t="shared" si="133"/>
        <v>45093</v>
      </c>
      <c r="D8569" s="16">
        <v>45093</v>
      </c>
    </row>
    <row r="8570" spans="1:4">
      <c r="A8570" s="22">
        <f t="shared" si="133"/>
        <v>45094</v>
      </c>
      <c r="D8570" s="16">
        <v>45094</v>
      </c>
    </row>
    <row r="8571" spans="1:4">
      <c r="A8571" s="22">
        <f t="shared" si="133"/>
        <v>45095</v>
      </c>
      <c r="D8571" s="16">
        <v>45095</v>
      </c>
    </row>
    <row r="8572" spans="1:4">
      <c r="A8572" s="22">
        <f t="shared" si="133"/>
        <v>45096</v>
      </c>
      <c r="D8572" s="16">
        <v>45096</v>
      </c>
    </row>
    <row r="8573" spans="1:4">
      <c r="A8573" s="22">
        <f t="shared" si="133"/>
        <v>45097</v>
      </c>
      <c r="D8573" s="16">
        <v>45097</v>
      </c>
    </row>
    <row r="8574" spans="1:4">
      <c r="A8574" s="22">
        <f t="shared" si="133"/>
        <v>45098</v>
      </c>
      <c r="D8574" s="16">
        <v>45098</v>
      </c>
    </row>
    <row r="8575" spans="1:4">
      <c r="A8575" s="22">
        <f t="shared" si="133"/>
        <v>45099</v>
      </c>
      <c r="D8575" s="16">
        <v>45099</v>
      </c>
    </row>
    <row r="8576" spans="1:4">
      <c r="A8576" s="22">
        <f t="shared" si="133"/>
        <v>45100</v>
      </c>
      <c r="D8576" s="16">
        <v>45100</v>
      </c>
    </row>
    <row r="8577" spans="1:4">
      <c r="A8577" s="22">
        <f t="shared" si="133"/>
        <v>45101</v>
      </c>
      <c r="D8577" s="16">
        <v>45101</v>
      </c>
    </row>
    <row r="8578" spans="1:4">
      <c r="A8578" s="22">
        <f t="shared" ref="A8578:A8641" si="134">D8578</f>
        <v>45102</v>
      </c>
      <c r="D8578" s="16">
        <v>45102</v>
      </c>
    </row>
    <row r="8579" spans="1:4">
      <c r="A8579" s="22">
        <f t="shared" si="134"/>
        <v>45103</v>
      </c>
      <c r="D8579" s="16">
        <v>45103</v>
      </c>
    </row>
    <row r="8580" spans="1:4">
      <c r="A8580" s="22">
        <f t="shared" si="134"/>
        <v>45104</v>
      </c>
      <c r="D8580" s="16">
        <v>45104</v>
      </c>
    </row>
    <row r="8581" spans="1:4">
      <c r="A8581" s="22">
        <f t="shared" si="134"/>
        <v>45105</v>
      </c>
      <c r="D8581" s="16">
        <v>45105</v>
      </c>
    </row>
    <row r="8582" spans="1:4">
      <c r="A8582" s="22">
        <f t="shared" si="134"/>
        <v>45106</v>
      </c>
      <c r="D8582" s="16">
        <v>45106</v>
      </c>
    </row>
    <row r="8583" spans="1:4">
      <c r="A8583" s="22">
        <f t="shared" si="134"/>
        <v>45107</v>
      </c>
      <c r="D8583" s="16">
        <v>45107</v>
      </c>
    </row>
    <row r="8584" spans="1:4">
      <c r="A8584" s="22">
        <f t="shared" si="134"/>
        <v>45108</v>
      </c>
      <c r="D8584" s="16">
        <v>45108</v>
      </c>
    </row>
    <row r="8585" spans="1:4">
      <c r="A8585" s="22">
        <f t="shared" si="134"/>
        <v>45109</v>
      </c>
      <c r="D8585" s="16">
        <v>45109</v>
      </c>
    </row>
    <row r="8586" spans="1:4">
      <c r="A8586" s="22">
        <f t="shared" si="134"/>
        <v>45110</v>
      </c>
      <c r="D8586" s="16">
        <v>45110</v>
      </c>
    </row>
    <row r="8587" spans="1:4">
      <c r="A8587" s="22">
        <f t="shared" si="134"/>
        <v>45111</v>
      </c>
      <c r="D8587" s="16">
        <v>45111</v>
      </c>
    </row>
    <row r="8588" spans="1:4">
      <c r="A8588" s="22">
        <f t="shared" si="134"/>
        <v>45112</v>
      </c>
      <c r="D8588" s="16">
        <v>45112</v>
      </c>
    </row>
    <row r="8589" spans="1:4">
      <c r="A8589" s="22">
        <f t="shared" si="134"/>
        <v>45113</v>
      </c>
      <c r="D8589" s="16">
        <v>45113</v>
      </c>
    </row>
    <row r="8590" spans="1:4">
      <c r="A8590" s="22">
        <f t="shared" si="134"/>
        <v>45114</v>
      </c>
      <c r="D8590" s="16">
        <v>45114</v>
      </c>
    </row>
    <row r="8591" spans="1:4">
      <c r="A8591" s="22">
        <f t="shared" si="134"/>
        <v>45115</v>
      </c>
      <c r="D8591" s="16">
        <v>45115</v>
      </c>
    </row>
    <row r="8592" spans="1:4">
      <c r="A8592" s="22">
        <f t="shared" si="134"/>
        <v>45116</v>
      </c>
      <c r="D8592" s="16">
        <v>45116</v>
      </c>
    </row>
    <row r="8593" spans="1:4">
      <c r="A8593" s="22">
        <f t="shared" si="134"/>
        <v>45117</v>
      </c>
      <c r="D8593" s="16">
        <v>45117</v>
      </c>
    </row>
    <row r="8594" spans="1:4">
      <c r="A8594" s="22">
        <f t="shared" si="134"/>
        <v>45118</v>
      </c>
      <c r="D8594" s="16">
        <v>45118</v>
      </c>
    </row>
    <row r="8595" spans="1:4">
      <c r="A8595" s="22">
        <f t="shared" si="134"/>
        <v>45119</v>
      </c>
      <c r="D8595" s="16">
        <v>45119</v>
      </c>
    </row>
    <row r="8596" spans="1:4">
      <c r="A8596" s="22">
        <f t="shared" si="134"/>
        <v>45120</v>
      </c>
      <c r="D8596" s="16">
        <v>45120</v>
      </c>
    </row>
    <row r="8597" spans="1:4">
      <c r="A8597" s="22">
        <f t="shared" si="134"/>
        <v>45121</v>
      </c>
      <c r="D8597" s="16">
        <v>45121</v>
      </c>
    </row>
    <row r="8598" spans="1:4">
      <c r="A8598" s="22">
        <f t="shared" si="134"/>
        <v>45122</v>
      </c>
      <c r="D8598" s="16">
        <v>45122</v>
      </c>
    </row>
    <row r="8599" spans="1:4">
      <c r="A8599" s="22">
        <f t="shared" si="134"/>
        <v>45123</v>
      </c>
      <c r="D8599" s="16">
        <v>45123</v>
      </c>
    </row>
    <row r="8600" spans="1:4">
      <c r="A8600" s="22">
        <f t="shared" si="134"/>
        <v>45124</v>
      </c>
      <c r="D8600" s="16">
        <v>45124</v>
      </c>
    </row>
    <row r="8601" spans="1:4">
      <c r="A8601" s="22">
        <f t="shared" si="134"/>
        <v>45125</v>
      </c>
      <c r="D8601" s="16">
        <v>45125</v>
      </c>
    </row>
    <row r="8602" spans="1:4">
      <c r="A8602" s="22">
        <f t="shared" si="134"/>
        <v>45126</v>
      </c>
      <c r="D8602" s="16">
        <v>45126</v>
      </c>
    </row>
    <row r="8603" spans="1:4">
      <c r="A8603" s="22">
        <f t="shared" si="134"/>
        <v>45127</v>
      </c>
      <c r="D8603" s="16">
        <v>45127</v>
      </c>
    </row>
    <row r="8604" spans="1:4">
      <c r="A8604" s="22">
        <f t="shared" si="134"/>
        <v>45128</v>
      </c>
      <c r="D8604" s="16">
        <v>45128</v>
      </c>
    </row>
    <row r="8605" spans="1:4">
      <c r="A8605" s="22">
        <f t="shared" si="134"/>
        <v>45129</v>
      </c>
      <c r="D8605" s="16">
        <v>45129</v>
      </c>
    </row>
    <row r="8606" spans="1:4">
      <c r="A8606" s="22">
        <f t="shared" si="134"/>
        <v>45130</v>
      </c>
      <c r="D8606" s="16">
        <v>45130</v>
      </c>
    </row>
    <row r="8607" spans="1:4">
      <c r="A8607" s="22">
        <f t="shared" si="134"/>
        <v>45131</v>
      </c>
      <c r="D8607" s="16">
        <v>45131</v>
      </c>
    </row>
    <row r="8608" spans="1:4">
      <c r="A8608" s="22">
        <f t="shared" si="134"/>
        <v>45132</v>
      </c>
      <c r="D8608" s="16">
        <v>45132</v>
      </c>
    </row>
    <row r="8609" spans="1:4">
      <c r="A8609" s="22">
        <f t="shared" si="134"/>
        <v>45133</v>
      </c>
      <c r="D8609" s="16">
        <v>45133</v>
      </c>
    </row>
    <row r="8610" spans="1:4">
      <c r="A8610" s="22">
        <f t="shared" si="134"/>
        <v>45134</v>
      </c>
      <c r="D8610" s="16">
        <v>45134</v>
      </c>
    </row>
    <row r="8611" spans="1:4">
      <c r="A8611" s="22">
        <f t="shared" si="134"/>
        <v>45135</v>
      </c>
      <c r="D8611" s="16">
        <v>45135</v>
      </c>
    </row>
    <row r="8612" spans="1:4">
      <c r="A8612" s="22">
        <f t="shared" si="134"/>
        <v>45136</v>
      </c>
      <c r="D8612" s="16">
        <v>45136</v>
      </c>
    </row>
    <row r="8613" spans="1:4">
      <c r="A8613" s="22">
        <f t="shared" si="134"/>
        <v>45137</v>
      </c>
      <c r="D8613" s="16">
        <v>45137</v>
      </c>
    </row>
    <row r="8614" spans="1:4">
      <c r="A8614" s="22">
        <f t="shared" si="134"/>
        <v>45138</v>
      </c>
      <c r="D8614" s="16">
        <v>45138</v>
      </c>
    </row>
    <row r="8615" spans="1:4">
      <c r="A8615" s="22">
        <f t="shared" si="134"/>
        <v>45139</v>
      </c>
      <c r="D8615" s="16">
        <v>45139</v>
      </c>
    </row>
    <row r="8616" spans="1:4">
      <c r="A8616" s="22">
        <f t="shared" si="134"/>
        <v>45140</v>
      </c>
      <c r="D8616" s="16">
        <v>45140</v>
      </c>
    </row>
    <row r="8617" spans="1:4">
      <c r="A8617" s="22">
        <f t="shared" si="134"/>
        <v>45141</v>
      </c>
      <c r="D8617" s="16">
        <v>45141</v>
      </c>
    </row>
    <row r="8618" spans="1:4">
      <c r="A8618" s="22">
        <f t="shared" si="134"/>
        <v>45142</v>
      </c>
      <c r="D8618" s="16">
        <v>45142</v>
      </c>
    </row>
    <row r="8619" spans="1:4">
      <c r="A8619" s="22">
        <f t="shared" si="134"/>
        <v>45143</v>
      </c>
      <c r="D8619" s="16">
        <v>45143</v>
      </c>
    </row>
    <row r="8620" spans="1:4">
      <c r="A8620" s="22">
        <f t="shared" si="134"/>
        <v>45144</v>
      </c>
      <c r="D8620" s="16">
        <v>45144</v>
      </c>
    </row>
    <row r="8621" spans="1:4">
      <c r="A8621" s="22">
        <f t="shared" si="134"/>
        <v>45145</v>
      </c>
      <c r="D8621" s="16">
        <v>45145</v>
      </c>
    </row>
    <row r="8622" spans="1:4">
      <c r="A8622" s="22">
        <f t="shared" si="134"/>
        <v>45146</v>
      </c>
      <c r="D8622" s="16">
        <v>45146</v>
      </c>
    </row>
    <row r="8623" spans="1:4">
      <c r="A8623" s="22">
        <f t="shared" si="134"/>
        <v>45147</v>
      </c>
      <c r="D8623" s="16">
        <v>45147</v>
      </c>
    </row>
    <row r="8624" spans="1:4">
      <c r="A8624" s="22">
        <f t="shared" si="134"/>
        <v>45148</v>
      </c>
      <c r="D8624" s="16">
        <v>45148</v>
      </c>
    </row>
    <row r="8625" spans="1:4">
      <c r="A8625" s="22">
        <f t="shared" si="134"/>
        <v>45149</v>
      </c>
      <c r="D8625" s="16">
        <v>45149</v>
      </c>
    </row>
    <row r="8626" spans="1:4">
      <c r="A8626" s="22">
        <f t="shared" si="134"/>
        <v>45150</v>
      </c>
      <c r="D8626" s="16">
        <v>45150</v>
      </c>
    </row>
    <row r="8627" spans="1:4">
      <c r="A8627" s="22">
        <f t="shared" si="134"/>
        <v>45151</v>
      </c>
      <c r="D8627" s="16">
        <v>45151</v>
      </c>
    </row>
    <row r="8628" spans="1:4">
      <c r="A8628" s="22">
        <f t="shared" si="134"/>
        <v>45152</v>
      </c>
      <c r="D8628" s="16">
        <v>45152</v>
      </c>
    </row>
    <row r="8629" spans="1:4">
      <c r="A8629" s="22">
        <f t="shared" si="134"/>
        <v>45153</v>
      </c>
      <c r="D8629" s="16">
        <v>45153</v>
      </c>
    </row>
    <row r="8630" spans="1:4">
      <c r="A8630" s="22">
        <f t="shared" si="134"/>
        <v>45154</v>
      </c>
      <c r="D8630" s="16">
        <v>45154</v>
      </c>
    </row>
    <row r="8631" spans="1:4">
      <c r="A8631" s="22">
        <f t="shared" si="134"/>
        <v>45155</v>
      </c>
      <c r="D8631" s="16">
        <v>45155</v>
      </c>
    </row>
    <row r="8632" spans="1:4">
      <c r="A8632" s="22">
        <f t="shared" si="134"/>
        <v>45156</v>
      </c>
      <c r="D8632" s="16">
        <v>45156</v>
      </c>
    </row>
    <row r="8633" spans="1:4">
      <c r="A8633" s="22">
        <f t="shared" si="134"/>
        <v>45157</v>
      </c>
      <c r="D8633" s="16">
        <v>45157</v>
      </c>
    </row>
    <row r="8634" spans="1:4">
      <c r="A8634" s="22">
        <f t="shared" si="134"/>
        <v>45158</v>
      </c>
      <c r="D8634" s="16">
        <v>45158</v>
      </c>
    </row>
    <row r="8635" spans="1:4">
      <c r="A8635" s="22">
        <f t="shared" si="134"/>
        <v>45159</v>
      </c>
      <c r="D8635" s="16">
        <v>45159</v>
      </c>
    </row>
    <row r="8636" spans="1:4">
      <c r="A8636" s="22">
        <f t="shared" si="134"/>
        <v>45160</v>
      </c>
      <c r="D8636" s="16">
        <v>45160</v>
      </c>
    </row>
    <row r="8637" spans="1:4">
      <c r="A8637" s="22">
        <f t="shared" si="134"/>
        <v>45161</v>
      </c>
      <c r="D8637" s="16">
        <v>45161</v>
      </c>
    </row>
    <row r="8638" spans="1:4">
      <c r="A8638" s="22">
        <f t="shared" si="134"/>
        <v>45162</v>
      </c>
      <c r="D8638" s="16">
        <v>45162</v>
      </c>
    </row>
    <row r="8639" spans="1:4">
      <c r="A8639" s="22">
        <f t="shared" si="134"/>
        <v>45163</v>
      </c>
      <c r="D8639" s="16">
        <v>45163</v>
      </c>
    </row>
    <row r="8640" spans="1:4">
      <c r="A8640" s="22">
        <f t="shared" si="134"/>
        <v>45164</v>
      </c>
      <c r="D8640" s="16">
        <v>45164</v>
      </c>
    </row>
    <row r="8641" spans="1:4">
      <c r="A8641" s="22">
        <f t="shared" si="134"/>
        <v>45165</v>
      </c>
      <c r="D8641" s="16">
        <v>45165</v>
      </c>
    </row>
    <row r="8642" spans="1:4">
      <c r="A8642" s="22">
        <f t="shared" ref="A8642:A8705" si="135">D8642</f>
        <v>45166</v>
      </c>
      <c r="D8642" s="16">
        <v>45166</v>
      </c>
    </row>
    <row r="8643" spans="1:4">
      <c r="A8643" s="22">
        <f t="shared" si="135"/>
        <v>45167</v>
      </c>
      <c r="D8643" s="16">
        <v>45167</v>
      </c>
    </row>
    <row r="8644" spans="1:4">
      <c r="A8644" s="22">
        <f t="shared" si="135"/>
        <v>45168</v>
      </c>
      <c r="D8644" s="16">
        <v>45168</v>
      </c>
    </row>
    <row r="8645" spans="1:4">
      <c r="A8645" s="22">
        <f t="shared" si="135"/>
        <v>45169</v>
      </c>
      <c r="D8645" s="16">
        <v>45169</v>
      </c>
    </row>
    <row r="8646" spans="1:4">
      <c r="A8646" s="22">
        <f t="shared" si="135"/>
        <v>45170</v>
      </c>
      <c r="D8646" s="16">
        <v>45170</v>
      </c>
    </row>
    <row r="8647" spans="1:4">
      <c r="A8647" s="22">
        <f t="shared" si="135"/>
        <v>45171</v>
      </c>
      <c r="D8647" s="16">
        <v>45171</v>
      </c>
    </row>
    <row r="8648" spans="1:4">
      <c r="A8648" s="22">
        <f t="shared" si="135"/>
        <v>45172</v>
      </c>
      <c r="D8648" s="16">
        <v>45172</v>
      </c>
    </row>
    <row r="8649" spans="1:4">
      <c r="A8649" s="22">
        <f t="shared" si="135"/>
        <v>45173</v>
      </c>
      <c r="D8649" s="16">
        <v>45173</v>
      </c>
    </row>
    <row r="8650" spans="1:4">
      <c r="A8650" s="22">
        <f t="shared" si="135"/>
        <v>45174</v>
      </c>
      <c r="D8650" s="16">
        <v>45174</v>
      </c>
    </row>
    <row r="8651" spans="1:4">
      <c r="A8651" s="22">
        <f t="shared" si="135"/>
        <v>45175</v>
      </c>
      <c r="D8651" s="16">
        <v>45175</v>
      </c>
    </row>
    <row r="8652" spans="1:4">
      <c r="A8652" s="22">
        <f t="shared" si="135"/>
        <v>45176</v>
      </c>
      <c r="D8652" s="16">
        <v>45176</v>
      </c>
    </row>
    <row r="8653" spans="1:4">
      <c r="A8653" s="22">
        <f t="shared" si="135"/>
        <v>45177</v>
      </c>
      <c r="D8653" s="16">
        <v>45177</v>
      </c>
    </row>
    <row r="8654" spans="1:4">
      <c r="A8654" s="22">
        <f t="shared" si="135"/>
        <v>45178</v>
      </c>
      <c r="D8654" s="16">
        <v>45178</v>
      </c>
    </row>
    <row r="8655" spans="1:4">
      <c r="A8655" s="22">
        <f t="shared" si="135"/>
        <v>45179</v>
      </c>
      <c r="D8655" s="16">
        <v>45179</v>
      </c>
    </row>
    <row r="8656" spans="1:4">
      <c r="A8656" s="22">
        <f t="shared" si="135"/>
        <v>45180</v>
      </c>
      <c r="D8656" s="16">
        <v>45180</v>
      </c>
    </row>
    <row r="8657" spans="1:4">
      <c r="A8657" s="22">
        <f t="shared" si="135"/>
        <v>45181</v>
      </c>
      <c r="D8657" s="16">
        <v>45181</v>
      </c>
    </row>
    <row r="8658" spans="1:4">
      <c r="A8658" s="22">
        <f t="shared" si="135"/>
        <v>45182</v>
      </c>
      <c r="D8658" s="16">
        <v>45182</v>
      </c>
    </row>
    <row r="8659" spans="1:4">
      <c r="A8659" s="22">
        <f t="shared" si="135"/>
        <v>45183</v>
      </c>
      <c r="D8659" s="16">
        <v>45183</v>
      </c>
    </row>
    <row r="8660" spans="1:4">
      <c r="A8660" s="22">
        <f t="shared" si="135"/>
        <v>45184</v>
      </c>
      <c r="D8660" s="16">
        <v>45184</v>
      </c>
    </row>
    <row r="8661" spans="1:4">
      <c r="A8661" s="22">
        <f t="shared" si="135"/>
        <v>45185</v>
      </c>
      <c r="D8661" s="16">
        <v>45185</v>
      </c>
    </row>
    <row r="8662" spans="1:4">
      <c r="A8662" s="22">
        <f t="shared" si="135"/>
        <v>45186</v>
      </c>
      <c r="D8662" s="16">
        <v>45186</v>
      </c>
    </row>
    <row r="8663" spans="1:4">
      <c r="A8663" s="22">
        <f t="shared" si="135"/>
        <v>45187</v>
      </c>
      <c r="D8663" s="16">
        <v>45187</v>
      </c>
    </row>
    <row r="8664" spans="1:4">
      <c r="A8664" s="22">
        <f t="shared" si="135"/>
        <v>45188</v>
      </c>
      <c r="D8664" s="16">
        <v>45188</v>
      </c>
    </row>
    <row r="8665" spans="1:4">
      <c r="A8665" s="22">
        <f t="shared" si="135"/>
        <v>45189</v>
      </c>
      <c r="D8665" s="16">
        <v>45189</v>
      </c>
    </row>
    <row r="8666" spans="1:4">
      <c r="A8666" s="22">
        <f t="shared" si="135"/>
        <v>45190</v>
      </c>
      <c r="D8666" s="16">
        <v>45190</v>
      </c>
    </row>
    <row r="8667" spans="1:4">
      <c r="A8667" s="22">
        <f t="shared" si="135"/>
        <v>45191</v>
      </c>
      <c r="D8667" s="16">
        <v>45191</v>
      </c>
    </row>
    <row r="8668" spans="1:4">
      <c r="A8668" s="22">
        <f t="shared" si="135"/>
        <v>45192</v>
      </c>
      <c r="D8668" s="16">
        <v>45192</v>
      </c>
    </row>
    <row r="8669" spans="1:4">
      <c r="A8669" s="22">
        <f t="shared" si="135"/>
        <v>45193</v>
      </c>
      <c r="D8669" s="16">
        <v>45193</v>
      </c>
    </row>
    <row r="8670" spans="1:4">
      <c r="A8670" s="22">
        <f t="shared" si="135"/>
        <v>45194</v>
      </c>
      <c r="D8670" s="16">
        <v>45194</v>
      </c>
    </row>
    <row r="8671" spans="1:4">
      <c r="A8671" s="22">
        <f t="shared" si="135"/>
        <v>45195</v>
      </c>
      <c r="D8671" s="16">
        <v>45195</v>
      </c>
    </row>
    <row r="8672" spans="1:4">
      <c r="A8672" s="22">
        <f t="shared" si="135"/>
        <v>45196</v>
      </c>
      <c r="D8672" s="16">
        <v>45196</v>
      </c>
    </row>
    <row r="8673" spans="1:4">
      <c r="A8673" s="22">
        <f t="shared" si="135"/>
        <v>45197</v>
      </c>
      <c r="D8673" s="16">
        <v>45197</v>
      </c>
    </row>
    <row r="8674" spans="1:4">
      <c r="A8674" s="22">
        <f t="shared" si="135"/>
        <v>45198</v>
      </c>
      <c r="D8674" s="16">
        <v>45198</v>
      </c>
    </row>
    <row r="8675" spans="1:4">
      <c r="A8675" s="22">
        <f t="shared" si="135"/>
        <v>45199</v>
      </c>
      <c r="D8675" s="16">
        <v>45199</v>
      </c>
    </row>
    <row r="8676" spans="1:4">
      <c r="A8676" s="22">
        <f t="shared" si="135"/>
        <v>45200</v>
      </c>
      <c r="D8676" s="16">
        <v>45200</v>
      </c>
    </row>
    <row r="8677" spans="1:4">
      <c r="A8677" s="22">
        <f t="shared" si="135"/>
        <v>45201</v>
      </c>
      <c r="D8677" s="16">
        <v>45201</v>
      </c>
    </row>
    <row r="8678" spans="1:4">
      <c r="A8678" s="22">
        <f t="shared" si="135"/>
        <v>45202</v>
      </c>
      <c r="D8678" s="16">
        <v>45202</v>
      </c>
    </row>
    <row r="8679" spans="1:4">
      <c r="A8679" s="22">
        <f t="shared" si="135"/>
        <v>45203</v>
      </c>
      <c r="D8679" s="16">
        <v>45203</v>
      </c>
    </row>
    <row r="8680" spans="1:4">
      <c r="A8680" s="22">
        <f t="shared" si="135"/>
        <v>45204</v>
      </c>
      <c r="D8680" s="16">
        <v>45204</v>
      </c>
    </row>
    <row r="8681" spans="1:4">
      <c r="A8681" s="22">
        <f t="shared" si="135"/>
        <v>45205</v>
      </c>
      <c r="D8681" s="16">
        <v>45205</v>
      </c>
    </row>
    <row r="8682" spans="1:4">
      <c r="A8682" s="22">
        <f t="shared" si="135"/>
        <v>45206</v>
      </c>
      <c r="D8682" s="16">
        <v>45206</v>
      </c>
    </row>
    <row r="8683" spans="1:4">
      <c r="A8683" s="22">
        <f t="shared" si="135"/>
        <v>45207</v>
      </c>
      <c r="D8683" s="16">
        <v>45207</v>
      </c>
    </row>
    <row r="8684" spans="1:4">
      <c r="A8684" s="22">
        <f t="shared" si="135"/>
        <v>45208</v>
      </c>
      <c r="D8684" s="16">
        <v>45208</v>
      </c>
    </row>
    <row r="8685" spans="1:4">
      <c r="A8685" s="22">
        <f t="shared" si="135"/>
        <v>45209</v>
      </c>
      <c r="D8685" s="16">
        <v>45209</v>
      </c>
    </row>
    <row r="8686" spans="1:4">
      <c r="A8686" s="22">
        <f t="shared" si="135"/>
        <v>45210</v>
      </c>
      <c r="D8686" s="16">
        <v>45210</v>
      </c>
    </row>
    <row r="8687" spans="1:4">
      <c r="A8687" s="22">
        <f t="shared" si="135"/>
        <v>45211</v>
      </c>
      <c r="D8687" s="16">
        <v>45211</v>
      </c>
    </row>
    <row r="8688" spans="1:4">
      <c r="A8688" s="22">
        <f t="shared" si="135"/>
        <v>45212</v>
      </c>
      <c r="D8688" s="16">
        <v>45212</v>
      </c>
    </row>
    <row r="8689" spans="1:4">
      <c r="A8689" s="22">
        <f t="shared" si="135"/>
        <v>45213</v>
      </c>
      <c r="D8689" s="16">
        <v>45213</v>
      </c>
    </row>
    <row r="8690" spans="1:4">
      <c r="A8690" s="22">
        <f t="shared" si="135"/>
        <v>45214</v>
      </c>
      <c r="D8690" s="16">
        <v>45214</v>
      </c>
    </row>
    <row r="8691" spans="1:4">
      <c r="A8691" s="22">
        <f t="shared" si="135"/>
        <v>45215</v>
      </c>
      <c r="D8691" s="16">
        <v>45215</v>
      </c>
    </row>
    <row r="8692" spans="1:4">
      <c r="A8692" s="22">
        <f t="shared" si="135"/>
        <v>45216</v>
      </c>
      <c r="D8692" s="16">
        <v>45216</v>
      </c>
    </row>
    <row r="8693" spans="1:4">
      <c r="A8693" s="22">
        <f t="shared" si="135"/>
        <v>45217</v>
      </c>
      <c r="D8693" s="16">
        <v>45217</v>
      </c>
    </row>
    <row r="8694" spans="1:4">
      <c r="A8694" s="22">
        <f t="shared" si="135"/>
        <v>45218</v>
      </c>
      <c r="D8694" s="16">
        <v>45218</v>
      </c>
    </row>
    <row r="8695" spans="1:4">
      <c r="A8695" s="22">
        <f t="shared" si="135"/>
        <v>45219</v>
      </c>
      <c r="D8695" s="16">
        <v>45219</v>
      </c>
    </row>
    <row r="8696" spans="1:4">
      <c r="A8696" s="22">
        <f t="shared" si="135"/>
        <v>45220</v>
      </c>
      <c r="D8696" s="16">
        <v>45220</v>
      </c>
    </row>
    <row r="8697" spans="1:4">
      <c r="A8697" s="22">
        <f t="shared" si="135"/>
        <v>45221</v>
      </c>
      <c r="D8697" s="16">
        <v>45221</v>
      </c>
    </row>
    <row r="8698" spans="1:4">
      <c r="A8698" s="22">
        <f t="shared" si="135"/>
        <v>45222</v>
      </c>
      <c r="D8698" s="16">
        <v>45222</v>
      </c>
    </row>
    <row r="8699" spans="1:4">
      <c r="A8699" s="22">
        <f t="shared" si="135"/>
        <v>45223</v>
      </c>
      <c r="D8699" s="16">
        <v>45223</v>
      </c>
    </row>
    <row r="8700" spans="1:4">
      <c r="A8700" s="22">
        <f t="shared" si="135"/>
        <v>45224</v>
      </c>
      <c r="D8700" s="16">
        <v>45224</v>
      </c>
    </row>
    <row r="8701" spans="1:4">
      <c r="A8701" s="22">
        <f t="shared" si="135"/>
        <v>45225</v>
      </c>
      <c r="D8701" s="16">
        <v>45225</v>
      </c>
    </row>
    <row r="8702" spans="1:4">
      <c r="A8702" s="22">
        <f t="shared" si="135"/>
        <v>45226</v>
      </c>
      <c r="D8702" s="16">
        <v>45226</v>
      </c>
    </row>
    <row r="8703" spans="1:4">
      <c r="A8703" s="22">
        <f t="shared" si="135"/>
        <v>45227</v>
      </c>
      <c r="D8703" s="16">
        <v>45227</v>
      </c>
    </row>
    <row r="8704" spans="1:4">
      <c r="A8704" s="22">
        <f t="shared" si="135"/>
        <v>45228</v>
      </c>
      <c r="D8704" s="16">
        <v>45228</v>
      </c>
    </row>
    <row r="8705" spans="1:4">
      <c r="A8705" s="22">
        <f t="shared" si="135"/>
        <v>45229</v>
      </c>
      <c r="D8705" s="16">
        <v>45229</v>
      </c>
    </row>
    <row r="8706" spans="1:4">
      <c r="A8706" s="22">
        <f t="shared" ref="A8706:A8769" si="136">D8706</f>
        <v>45230</v>
      </c>
      <c r="D8706" s="16">
        <v>45230</v>
      </c>
    </row>
    <row r="8707" spans="1:4">
      <c r="A8707" s="22">
        <f t="shared" si="136"/>
        <v>45231</v>
      </c>
      <c r="D8707" s="16">
        <v>45231</v>
      </c>
    </row>
    <row r="8708" spans="1:4">
      <c r="A8708" s="22">
        <f t="shared" si="136"/>
        <v>45232</v>
      </c>
      <c r="D8708" s="16">
        <v>45232</v>
      </c>
    </row>
    <row r="8709" spans="1:4">
      <c r="A8709" s="22">
        <f t="shared" si="136"/>
        <v>45233</v>
      </c>
      <c r="D8709" s="16">
        <v>45233</v>
      </c>
    </row>
    <row r="8710" spans="1:4">
      <c r="A8710" s="22">
        <f t="shared" si="136"/>
        <v>45234</v>
      </c>
      <c r="D8710" s="16">
        <v>45234</v>
      </c>
    </row>
    <row r="8711" spans="1:4">
      <c r="A8711" s="22">
        <f t="shared" si="136"/>
        <v>45235</v>
      </c>
      <c r="D8711" s="16">
        <v>45235</v>
      </c>
    </row>
    <row r="8712" spans="1:4">
      <c r="A8712" s="22">
        <f t="shared" si="136"/>
        <v>45236</v>
      </c>
      <c r="D8712" s="16">
        <v>45236</v>
      </c>
    </row>
    <row r="8713" spans="1:4">
      <c r="A8713" s="22">
        <f t="shared" si="136"/>
        <v>45237</v>
      </c>
      <c r="D8713" s="16">
        <v>45237</v>
      </c>
    </row>
    <row r="8714" spans="1:4">
      <c r="A8714" s="22">
        <f t="shared" si="136"/>
        <v>45238</v>
      </c>
      <c r="D8714" s="16">
        <v>45238</v>
      </c>
    </row>
    <row r="8715" spans="1:4">
      <c r="A8715" s="22">
        <f t="shared" si="136"/>
        <v>45239</v>
      </c>
      <c r="D8715" s="16">
        <v>45239</v>
      </c>
    </row>
    <row r="8716" spans="1:4">
      <c r="A8716" s="22">
        <f t="shared" si="136"/>
        <v>45240</v>
      </c>
      <c r="D8716" s="16">
        <v>45240</v>
      </c>
    </row>
    <row r="8717" spans="1:4">
      <c r="A8717" s="22">
        <f t="shared" si="136"/>
        <v>45241</v>
      </c>
      <c r="D8717" s="16">
        <v>45241</v>
      </c>
    </row>
    <row r="8718" spans="1:4">
      <c r="A8718" s="22">
        <f t="shared" si="136"/>
        <v>45242</v>
      </c>
      <c r="D8718" s="16">
        <v>45242</v>
      </c>
    </row>
    <row r="8719" spans="1:4">
      <c r="A8719" s="22">
        <f t="shared" si="136"/>
        <v>45243</v>
      </c>
      <c r="D8719" s="16">
        <v>45243</v>
      </c>
    </row>
    <row r="8720" spans="1:4">
      <c r="A8720" s="22">
        <f t="shared" si="136"/>
        <v>45244</v>
      </c>
      <c r="D8720" s="16">
        <v>45244</v>
      </c>
    </row>
    <row r="8721" spans="1:4">
      <c r="A8721" s="22">
        <f t="shared" si="136"/>
        <v>45245</v>
      </c>
      <c r="D8721" s="16">
        <v>45245</v>
      </c>
    </row>
    <row r="8722" spans="1:4">
      <c r="A8722" s="22">
        <f t="shared" si="136"/>
        <v>45246</v>
      </c>
      <c r="D8722" s="16">
        <v>45246</v>
      </c>
    </row>
    <row r="8723" spans="1:4">
      <c r="A8723" s="22">
        <f t="shared" si="136"/>
        <v>45247</v>
      </c>
      <c r="D8723" s="16">
        <v>45247</v>
      </c>
    </row>
    <row r="8724" spans="1:4">
      <c r="A8724" s="22">
        <f t="shared" si="136"/>
        <v>45248</v>
      </c>
      <c r="D8724" s="16">
        <v>45248</v>
      </c>
    </row>
    <row r="8725" spans="1:4">
      <c r="A8725" s="22">
        <f t="shared" si="136"/>
        <v>45249</v>
      </c>
      <c r="D8725" s="16">
        <v>45249</v>
      </c>
    </row>
    <row r="8726" spans="1:4">
      <c r="A8726" s="22">
        <f t="shared" si="136"/>
        <v>45250</v>
      </c>
      <c r="D8726" s="16">
        <v>45250</v>
      </c>
    </row>
    <row r="8727" spans="1:4">
      <c r="A8727" s="22">
        <f t="shared" si="136"/>
        <v>45251</v>
      </c>
      <c r="D8727" s="16">
        <v>45251</v>
      </c>
    </row>
    <row r="8728" spans="1:4">
      <c r="A8728" s="22">
        <f t="shared" si="136"/>
        <v>45252</v>
      </c>
      <c r="D8728" s="16">
        <v>45252</v>
      </c>
    </row>
    <row r="8729" spans="1:4">
      <c r="A8729" s="22">
        <f t="shared" si="136"/>
        <v>45253</v>
      </c>
      <c r="D8729" s="16">
        <v>45253</v>
      </c>
    </row>
    <row r="8730" spans="1:4">
      <c r="A8730" s="22">
        <f t="shared" si="136"/>
        <v>45254</v>
      </c>
      <c r="D8730" s="16">
        <v>45254</v>
      </c>
    </row>
    <row r="8731" spans="1:4">
      <c r="A8731" s="22">
        <f t="shared" si="136"/>
        <v>45255</v>
      </c>
      <c r="D8731" s="16">
        <v>45255</v>
      </c>
    </row>
    <row r="8732" spans="1:4">
      <c r="A8732" s="22">
        <f t="shared" si="136"/>
        <v>45256</v>
      </c>
      <c r="D8732" s="16">
        <v>45256</v>
      </c>
    </row>
    <row r="8733" spans="1:4">
      <c r="A8733" s="22">
        <f t="shared" si="136"/>
        <v>45257</v>
      </c>
      <c r="D8733" s="16">
        <v>45257</v>
      </c>
    </row>
    <row r="8734" spans="1:4">
      <c r="A8734" s="22">
        <f t="shared" si="136"/>
        <v>45258</v>
      </c>
      <c r="D8734" s="16">
        <v>45258</v>
      </c>
    </row>
    <row r="8735" spans="1:4">
      <c r="A8735" s="22">
        <f t="shared" si="136"/>
        <v>45259</v>
      </c>
      <c r="D8735" s="16">
        <v>45259</v>
      </c>
    </row>
    <row r="8736" spans="1:4">
      <c r="A8736" s="22">
        <f t="shared" si="136"/>
        <v>45260</v>
      </c>
      <c r="D8736" s="16">
        <v>45260</v>
      </c>
    </row>
    <row r="8737" spans="1:4">
      <c r="A8737" s="22">
        <f t="shared" si="136"/>
        <v>45261</v>
      </c>
      <c r="D8737" s="16">
        <v>45261</v>
      </c>
    </row>
    <row r="8738" spans="1:4">
      <c r="A8738" s="22">
        <f t="shared" si="136"/>
        <v>45262</v>
      </c>
      <c r="D8738" s="16">
        <v>45262</v>
      </c>
    </row>
    <row r="8739" spans="1:4">
      <c r="A8739" s="22">
        <f t="shared" si="136"/>
        <v>45263</v>
      </c>
      <c r="D8739" s="16">
        <v>45263</v>
      </c>
    </row>
    <row r="8740" spans="1:4">
      <c r="A8740" s="22">
        <f t="shared" si="136"/>
        <v>45264</v>
      </c>
      <c r="D8740" s="16">
        <v>45264</v>
      </c>
    </row>
    <row r="8741" spans="1:4">
      <c r="A8741" s="22">
        <f t="shared" si="136"/>
        <v>45265</v>
      </c>
      <c r="D8741" s="16">
        <v>45265</v>
      </c>
    </row>
    <row r="8742" spans="1:4">
      <c r="A8742" s="22">
        <f t="shared" si="136"/>
        <v>45266</v>
      </c>
      <c r="D8742" s="16">
        <v>45266</v>
      </c>
    </row>
    <row r="8743" spans="1:4">
      <c r="A8743" s="22">
        <f t="shared" si="136"/>
        <v>45267</v>
      </c>
      <c r="D8743" s="16">
        <v>45267</v>
      </c>
    </row>
    <row r="8744" spans="1:4">
      <c r="A8744" s="22">
        <f t="shared" si="136"/>
        <v>45268</v>
      </c>
      <c r="D8744" s="16">
        <v>45268</v>
      </c>
    </row>
    <row r="8745" spans="1:4">
      <c r="A8745" s="22">
        <f t="shared" si="136"/>
        <v>45269</v>
      </c>
      <c r="D8745" s="16">
        <v>45269</v>
      </c>
    </row>
    <row r="8746" spans="1:4">
      <c r="A8746" s="22">
        <f t="shared" si="136"/>
        <v>45270</v>
      </c>
      <c r="D8746" s="16">
        <v>45270</v>
      </c>
    </row>
    <row r="8747" spans="1:4">
      <c r="A8747" s="22">
        <f t="shared" si="136"/>
        <v>45271</v>
      </c>
      <c r="D8747" s="16">
        <v>45271</v>
      </c>
    </row>
    <row r="8748" spans="1:4">
      <c r="A8748" s="22">
        <f t="shared" si="136"/>
        <v>45272</v>
      </c>
      <c r="D8748" s="16">
        <v>45272</v>
      </c>
    </row>
    <row r="8749" spans="1:4">
      <c r="A8749" s="22">
        <f t="shared" si="136"/>
        <v>45273</v>
      </c>
      <c r="D8749" s="16">
        <v>45273</v>
      </c>
    </row>
    <row r="8750" spans="1:4">
      <c r="A8750" s="22">
        <f t="shared" si="136"/>
        <v>45274</v>
      </c>
      <c r="D8750" s="16">
        <v>45274</v>
      </c>
    </row>
    <row r="8751" spans="1:4">
      <c r="A8751" s="22">
        <f t="shared" si="136"/>
        <v>45275</v>
      </c>
      <c r="D8751" s="16">
        <v>45275</v>
      </c>
    </row>
    <row r="8752" spans="1:4">
      <c r="A8752" s="22">
        <f t="shared" si="136"/>
        <v>45276</v>
      </c>
      <c r="D8752" s="16">
        <v>45276</v>
      </c>
    </row>
    <row r="8753" spans="1:4">
      <c r="A8753" s="22">
        <f t="shared" si="136"/>
        <v>45277</v>
      </c>
      <c r="D8753" s="16">
        <v>45277</v>
      </c>
    </row>
    <row r="8754" spans="1:4">
      <c r="A8754" s="22">
        <f t="shared" si="136"/>
        <v>45278</v>
      </c>
      <c r="D8754" s="16">
        <v>45278</v>
      </c>
    </row>
    <row r="8755" spans="1:4">
      <c r="A8755" s="22">
        <f t="shared" si="136"/>
        <v>45279</v>
      </c>
      <c r="D8755" s="16">
        <v>45279</v>
      </c>
    </row>
    <row r="8756" spans="1:4">
      <c r="A8756" s="22">
        <f t="shared" si="136"/>
        <v>45280</v>
      </c>
      <c r="D8756" s="16">
        <v>45280</v>
      </c>
    </row>
    <row r="8757" spans="1:4">
      <c r="A8757" s="22">
        <f t="shared" si="136"/>
        <v>45281</v>
      </c>
      <c r="D8757" s="16">
        <v>45281</v>
      </c>
    </row>
    <row r="8758" spans="1:4">
      <c r="A8758" s="22">
        <f t="shared" si="136"/>
        <v>45282</v>
      </c>
      <c r="D8758" s="16">
        <v>45282</v>
      </c>
    </row>
    <row r="8759" spans="1:4">
      <c r="A8759" s="22">
        <f t="shared" si="136"/>
        <v>45283</v>
      </c>
      <c r="D8759" s="16">
        <v>45283</v>
      </c>
    </row>
    <row r="8760" spans="1:4">
      <c r="A8760" s="22">
        <f t="shared" si="136"/>
        <v>45284</v>
      </c>
      <c r="D8760" s="16">
        <v>45284</v>
      </c>
    </row>
    <row r="8761" spans="1:4">
      <c r="A8761" s="22">
        <f t="shared" si="136"/>
        <v>45285</v>
      </c>
      <c r="D8761" s="16">
        <v>45285</v>
      </c>
    </row>
    <row r="8762" spans="1:4">
      <c r="A8762" s="22">
        <f t="shared" si="136"/>
        <v>45286</v>
      </c>
      <c r="D8762" s="16">
        <v>45286</v>
      </c>
    </row>
    <row r="8763" spans="1:4">
      <c r="A8763" s="22">
        <f t="shared" si="136"/>
        <v>45287</v>
      </c>
      <c r="D8763" s="16">
        <v>45287</v>
      </c>
    </row>
    <row r="8764" spans="1:4">
      <c r="A8764" s="22">
        <f t="shared" si="136"/>
        <v>45288</v>
      </c>
      <c r="D8764" s="16">
        <v>45288</v>
      </c>
    </row>
    <row r="8765" spans="1:4">
      <c r="A8765" s="22">
        <f t="shared" si="136"/>
        <v>45289</v>
      </c>
      <c r="D8765" s="16">
        <v>45289</v>
      </c>
    </row>
    <row r="8766" spans="1:4">
      <c r="A8766" s="22">
        <f t="shared" si="136"/>
        <v>45290</v>
      </c>
      <c r="D8766" s="16">
        <v>45290</v>
      </c>
    </row>
    <row r="8767" spans="1:4">
      <c r="A8767" s="22">
        <f t="shared" si="136"/>
        <v>45291</v>
      </c>
      <c r="D8767" s="16">
        <v>45291</v>
      </c>
    </row>
    <row r="8768" spans="1:4">
      <c r="A8768" s="22">
        <f t="shared" si="136"/>
        <v>45292</v>
      </c>
      <c r="D8768" s="16">
        <v>45292</v>
      </c>
    </row>
    <row r="8769" spans="1:4">
      <c r="A8769" s="22">
        <f t="shared" si="136"/>
        <v>45293</v>
      </c>
      <c r="D8769" s="16">
        <v>45293</v>
      </c>
    </row>
    <row r="8770" spans="1:4">
      <c r="A8770" s="22">
        <f t="shared" ref="A8770:A8833" si="137">D8770</f>
        <v>45294</v>
      </c>
      <c r="D8770" s="16">
        <v>45294</v>
      </c>
    </row>
    <row r="8771" spans="1:4">
      <c r="A8771" s="22">
        <f t="shared" si="137"/>
        <v>45295</v>
      </c>
      <c r="D8771" s="16">
        <v>45295</v>
      </c>
    </row>
    <row r="8772" spans="1:4">
      <c r="A8772" s="22">
        <f t="shared" si="137"/>
        <v>45296</v>
      </c>
      <c r="D8772" s="16">
        <v>45296</v>
      </c>
    </row>
    <row r="8773" spans="1:4">
      <c r="A8773" s="22">
        <f t="shared" si="137"/>
        <v>45297</v>
      </c>
      <c r="D8773" s="16">
        <v>45297</v>
      </c>
    </row>
    <row r="8774" spans="1:4">
      <c r="A8774" s="22">
        <f t="shared" si="137"/>
        <v>45298</v>
      </c>
      <c r="D8774" s="16">
        <v>45298</v>
      </c>
    </row>
    <row r="8775" spans="1:4">
      <c r="A8775" s="22">
        <f t="shared" si="137"/>
        <v>45299</v>
      </c>
      <c r="D8775" s="16">
        <v>45299</v>
      </c>
    </row>
    <row r="8776" spans="1:4">
      <c r="A8776" s="22">
        <f t="shared" si="137"/>
        <v>45300</v>
      </c>
      <c r="D8776" s="16">
        <v>45300</v>
      </c>
    </row>
    <row r="8777" spans="1:4">
      <c r="A8777" s="22">
        <f t="shared" si="137"/>
        <v>45301</v>
      </c>
      <c r="D8777" s="16">
        <v>45301</v>
      </c>
    </row>
    <row r="8778" spans="1:4">
      <c r="A8778" s="22">
        <f t="shared" si="137"/>
        <v>45302</v>
      </c>
      <c r="D8778" s="16">
        <v>45302</v>
      </c>
    </row>
    <row r="8779" spans="1:4">
      <c r="A8779" s="22">
        <f t="shared" si="137"/>
        <v>45303</v>
      </c>
      <c r="D8779" s="16">
        <v>45303</v>
      </c>
    </row>
    <row r="8780" spans="1:4">
      <c r="A8780" s="22">
        <f t="shared" si="137"/>
        <v>45304</v>
      </c>
      <c r="D8780" s="16">
        <v>45304</v>
      </c>
    </row>
    <row r="8781" spans="1:4">
      <c r="A8781" s="22">
        <f t="shared" si="137"/>
        <v>45305</v>
      </c>
      <c r="D8781" s="16">
        <v>45305</v>
      </c>
    </row>
    <row r="8782" spans="1:4">
      <c r="A8782" s="22">
        <f t="shared" si="137"/>
        <v>45306</v>
      </c>
      <c r="D8782" s="16">
        <v>45306</v>
      </c>
    </row>
    <row r="8783" spans="1:4">
      <c r="A8783" s="22">
        <f t="shared" si="137"/>
        <v>45307</v>
      </c>
      <c r="D8783" s="16">
        <v>45307</v>
      </c>
    </row>
    <row r="8784" spans="1:4">
      <c r="A8784" s="22">
        <f t="shared" si="137"/>
        <v>45308</v>
      </c>
      <c r="D8784" s="16">
        <v>45308</v>
      </c>
    </row>
    <row r="8785" spans="1:4">
      <c r="A8785" s="22">
        <f t="shared" si="137"/>
        <v>45309</v>
      </c>
      <c r="D8785" s="16">
        <v>45309</v>
      </c>
    </row>
    <row r="8786" spans="1:4">
      <c r="A8786" s="22">
        <f t="shared" si="137"/>
        <v>45310</v>
      </c>
      <c r="D8786" s="16">
        <v>45310</v>
      </c>
    </row>
    <row r="8787" spans="1:4">
      <c r="A8787" s="22">
        <f t="shared" si="137"/>
        <v>45311</v>
      </c>
      <c r="D8787" s="16">
        <v>45311</v>
      </c>
    </row>
    <row r="8788" spans="1:4">
      <c r="A8788" s="22">
        <f t="shared" si="137"/>
        <v>45312</v>
      </c>
      <c r="D8788" s="16">
        <v>45312</v>
      </c>
    </row>
    <row r="8789" spans="1:4">
      <c r="A8789" s="22">
        <f t="shared" si="137"/>
        <v>45313</v>
      </c>
      <c r="D8789" s="16">
        <v>45313</v>
      </c>
    </row>
    <row r="8790" spans="1:4">
      <c r="A8790" s="22">
        <f t="shared" si="137"/>
        <v>45314</v>
      </c>
      <c r="D8790" s="16">
        <v>45314</v>
      </c>
    </row>
    <row r="8791" spans="1:4">
      <c r="A8791" s="22">
        <f t="shared" si="137"/>
        <v>45315</v>
      </c>
      <c r="D8791" s="16">
        <v>45315</v>
      </c>
    </row>
    <row r="8792" spans="1:4">
      <c r="A8792" s="22">
        <f t="shared" si="137"/>
        <v>45316</v>
      </c>
      <c r="D8792" s="16">
        <v>45316</v>
      </c>
    </row>
    <row r="8793" spans="1:4">
      <c r="A8793" s="22">
        <f t="shared" si="137"/>
        <v>45317</v>
      </c>
      <c r="D8793" s="16">
        <v>45317</v>
      </c>
    </row>
    <row r="8794" spans="1:4">
      <c r="A8794" s="22">
        <f t="shared" si="137"/>
        <v>45318</v>
      </c>
      <c r="D8794" s="16">
        <v>45318</v>
      </c>
    </row>
    <row r="8795" spans="1:4">
      <c r="A8795" s="22">
        <f t="shared" si="137"/>
        <v>45319</v>
      </c>
      <c r="D8795" s="16">
        <v>45319</v>
      </c>
    </row>
    <row r="8796" spans="1:4">
      <c r="A8796" s="22">
        <f t="shared" si="137"/>
        <v>45320</v>
      </c>
      <c r="D8796" s="16">
        <v>45320</v>
      </c>
    </row>
    <row r="8797" spans="1:4">
      <c r="A8797" s="22">
        <f t="shared" si="137"/>
        <v>45321</v>
      </c>
      <c r="D8797" s="16">
        <v>45321</v>
      </c>
    </row>
    <row r="8798" spans="1:4">
      <c r="A8798" s="22">
        <f t="shared" si="137"/>
        <v>45322</v>
      </c>
      <c r="D8798" s="16">
        <v>45322</v>
      </c>
    </row>
    <row r="8799" spans="1:4">
      <c r="A8799" s="22">
        <f t="shared" si="137"/>
        <v>45323</v>
      </c>
      <c r="D8799" s="16">
        <v>45323</v>
      </c>
    </row>
    <row r="8800" spans="1:4">
      <c r="A8800" s="22">
        <f t="shared" si="137"/>
        <v>45324</v>
      </c>
      <c r="D8800" s="16">
        <v>45324</v>
      </c>
    </row>
    <row r="8801" spans="1:4">
      <c r="A8801" s="22">
        <f t="shared" si="137"/>
        <v>45325</v>
      </c>
      <c r="D8801" s="16">
        <v>45325</v>
      </c>
    </row>
    <row r="8802" spans="1:4">
      <c r="A8802" s="22">
        <f t="shared" si="137"/>
        <v>45326</v>
      </c>
      <c r="D8802" s="16">
        <v>45326</v>
      </c>
    </row>
    <row r="8803" spans="1:4">
      <c r="A8803" s="22">
        <f t="shared" si="137"/>
        <v>45327</v>
      </c>
      <c r="D8803" s="16">
        <v>45327</v>
      </c>
    </row>
    <row r="8804" spans="1:4">
      <c r="A8804" s="22">
        <f t="shared" si="137"/>
        <v>45328</v>
      </c>
      <c r="D8804" s="16">
        <v>45328</v>
      </c>
    </row>
    <row r="8805" spans="1:4">
      <c r="A8805" s="22">
        <f t="shared" si="137"/>
        <v>45329</v>
      </c>
      <c r="D8805" s="16">
        <v>45329</v>
      </c>
    </row>
    <row r="8806" spans="1:4">
      <c r="A8806" s="22">
        <f t="shared" si="137"/>
        <v>45330</v>
      </c>
      <c r="D8806" s="16">
        <v>45330</v>
      </c>
    </row>
    <row r="8807" spans="1:4">
      <c r="A8807" s="22">
        <f t="shared" si="137"/>
        <v>45331</v>
      </c>
      <c r="D8807" s="16">
        <v>45331</v>
      </c>
    </row>
    <row r="8808" spans="1:4">
      <c r="A8808" s="22">
        <f t="shared" si="137"/>
        <v>45332</v>
      </c>
      <c r="D8808" s="16">
        <v>45332</v>
      </c>
    </row>
    <row r="8809" spans="1:4">
      <c r="A8809" s="22">
        <f t="shared" si="137"/>
        <v>45333</v>
      </c>
      <c r="D8809" s="16">
        <v>45333</v>
      </c>
    </row>
    <row r="8810" spans="1:4">
      <c r="A8810" s="22">
        <f t="shared" si="137"/>
        <v>45334</v>
      </c>
      <c r="D8810" s="16">
        <v>45334</v>
      </c>
    </row>
    <row r="8811" spans="1:4">
      <c r="A8811" s="22">
        <f t="shared" si="137"/>
        <v>45335</v>
      </c>
      <c r="D8811" s="16">
        <v>45335</v>
      </c>
    </row>
    <row r="8812" spans="1:4">
      <c r="A8812" s="22">
        <f t="shared" si="137"/>
        <v>45336</v>
      </c>
      <c r="D8812" s="16">
        <v>45336</v>
      </c>
    </row>
    <row r="8813" spans="1:4">
      <c r="A8813" s="22">
        <f t="shared" si="137"/>
        <v>45337</v>
      </c>
      <c r="D8813" s="16">
        <v>45337</v>
      </c>
    </row>
    <row r="8814" spans="1:4">
      <c r="A8814" s="22">
        <f t="shared" si="137"/>
        <v>45338</v>
      </c>
      <c r="D8814" s="16">
        <v>45338</v>
      </c>
    </row>
    <row r="8815" spans="1:4">
      <c r="A8815" s="22">
        <f t="shared" si="137"/>
        <v>45339</v>
      </c>
      <c r="D8815" s="16">
        <v>45339</v>
      </c>
    </row>
    <row r="8816" spans="1:4">
      <c r="A8816" s="22">
        <f t="shared" si="137"/>
        <v>45340</v>
      </c>
      <c r="D8816" s="16">
        <v>45340</v>
      </c>
    </row>
    <row r="8817" spans="1:4">
      <c r="A8817" s="22">
        <f t="shared" si="137"/>
        <v>45341</v>
      </c>
      <c r="D8817" s="16">
        <v>45341</v>
      </c>
    </row>
    <row r="8818" spans="1:4">
      <c r="A8818" s="22">
        <f t="shared" si="137"/>
        <v>45342</v>
      </c>
      <c r="D8818" s="16">
        <v>45342</v>
      </c>
    </row>
    <row r="8819" spans="1:4">
      <c r="A8819" s="22">
        <f t="shared" si="137"/>
        <v>45343</v>
      </c>
      <c r="D8819" s="16">
        <v>45343</v>
      </c>
    </row>
    <row r="8820" spans="1:4">
      <c r="A8820" s="22">
        <f t="shared" si="137"/>
        <v>45344</v>
      </c>
      <c r="D8820" s="16">
        <v>45344</v>
      </c>
    </row>
    <row r="8821" spans="1:4">
      <c r="A8821" s="22">
        <f t="shared" si="137"/>
        <v>45345</v>
      </c>
      <c r="D8821" s="16">
        <v>45345</v>
      </c>
    </row>
    <row r="8822" spans="1:4">
      <c r="A8822" s="22">
        <f t="shared" si="137"/>
        <v>45346</v>
      </c>
      <c r="D8822" s="16">
        <v>45346</v>
      </c>
    </row>
    <row r="8823" spans="1:4">
      <c r="A8823" s="22">
        <f t="shared" si="137"/>
        <v>45347</v>
      </c>
      <c r="D8823" s="16">
        <v>45347</v>
      </c>
    </row>
    <row r="8824" spans="1:4">
      <c r="A8824" s="22">
        <f t="shared" si="137"/>
        <v>45348</v>
      </c>
      <c r="D8824" s="16">
        <v>45348</v>
      </c>
    </row>
    <row r="8825" spans="1:4">
      <c r="A8825" s="22">
        <f t="shared" si="137"/>
        <v>45349</v>
      </c>
      <c r="D8825" s="16">
        <v>45349</v>
      </c>
    </row>
    <row r="8826" spans="1:4">
      <c r="A8826" s="22">
        <f t="shared" si="137"/>
        <v>45350</v>
      </c>
      <c r="D8826" s="16">
        <v>45350</v>
      </c>
    </row>
    <row r="8827" spans="1:4">
      <c r="A8827" s="22">
        <f t="shared" si="137"/>
        <v>45351</v>
      </c>
      <c r="D8827" s="16">
        <v>45351</v>
      </c>
    </row>
    <row r="8828" spans="1:4">
      <c r="A8828" s="22">
        <f t="shared" si="137"/>
        <v>45352</v>
      </c>
      <c r="D8828" s="16">
        <v>45352</v>
      </c>
    </row>
    <row r="8829" spans="1:4">
      <c r="A8829" s="22">
        <f t="shared" si="137"/>
        <v>45353</v>
      </c>
      <c r="D8829" s="16">
        <v>45353</v>
      </c>
    </row>
    <row r="8830" spans="1:4">
      <c r="A8830" s="22">
        <f t="shared" si="137"/>
        <v>45354</v>
      </c>
      <c r="D8830" s="16">
        <v>45354</v>
      </c>
    </row>
    <row r="8831" spans="1:4">
      <c r="A8831" s="22">
        <f t="shared" si="137"/>
        <v>45355</v>
      </c>
      <c r="D8831" s="16">
        <v>45355</v>
      </c>
    </row>
    <row r="8832" spans="1:4">
      <c r="A8832" s="22">
        <f t="shared" si="137"/>
        <v>45356</v>
      </c>
      <c r="D8832" s="16">
        <v>45356</v>
      </c>
    </row>
    <row r="8833" spans="1:4">
      <c r="A8833" s="22">
        <f t="shared" si="137"/>
        <v>45357</v>
      </c>
      <c r="D8833" s="16">
        <v>45357</v>
      </c>
    </row>
    <row r="8834" spans="1:4">
      <c r="A8834" s="22">
        <f t="shared" ref="A8834:A8897" si="138">D8834</f>
        <v>45358</v>
      </c>
      <c r="D8834" s="16">
        <v>45358</v>
      </c>
    </row>
    <row r="8835" spans="1:4">
      <c r="A8835" s="22">
        <f t="shared" si="138"/>
        <v>45359</v>
      </c>
      <c r="D8835" s="16">
        <v>45359</v>
      </c>
    </row>
    <row r="8836" spans="1:4">
      <c r="A8836" s="22">
        <f t="shared" si="138"/>
        <v>45360</v>
      </c>
      <c r="D8836" s="16">
        <v>45360</v>
      </c>
    </row>
    <row r="8837" spans="1:4">
      <c r="A8837" s="22">
        <f t="shared" si="138"/>
        <v>45361</v>
      </c>
      <c r="D8837" s="16">
        <v>45361</v>
      </c>
    </row>
    <row r="8838" spans="1:4">
      <c r="A8838" s="22">
        <f t="shared" si="138"/>
        <v>45362</v>
      </c>
      <c r="D8838" s="16">
        <v>45362</v>
      </c>
    </row>
    <row r="8839" spans="1:4">
      <c r="A8839" s="22">
        <f t="shared" si="138"/>
        <v>45363</v>
      </c>
      <c r="D8839" s="16">
        <v>45363</v>
      </c>
    </row>
    <row r="8840" spans="1:4">
      <c r="A8840" s="22">
        <f t="shared" si="138"/>
        <v>45364</v>
      </c>
      <c r="D8840" s="16">
        <v>45364</v>
      </c>
    </row>
    <row r="8841" spans="1:4">
      <c r="A8841" s="22">
        <f t="shared" si="138"/>
        <v>45365</v>
      </c>
      <c r="D8841" s="16">
        <v>45365</v>
      </c>
    </row>
    <row r="8842" spans="1:4">
      <c r="A8842" s="22">
        <f t="shared" si="138"/>
        <v>45366</v>
      </c>
      <c r="D8842" s="16">
        <v>45366</v>
      </c>
    </row>
    <row r="8843" spans="1:4">
      <c r="A8843" s="22">
        <f t="shared" si="138"/>
        <v>45367</v>
      </c>
      <c r="D8843" s="16">
        <v>45367</v>
      </c>
    </row>
    <row r="8844" spans="1:4">
      <c r="A8844" s="22">
        <f t="shared" si="138"/>
        <v>45368</v>
      </c>
      <c r="D8844" s="16">
        <v>45368</v>
      </c>
    </row>
    <row r="8845" spans="1:4">
      <c r="A8845" s="22">
        <f t="shared" si="138"/>
        <v>45369</v>
      </c>
      <c r="D8845" s="16">
        <v>45369</v>
      </c>
    </row>
    <row r="8846" spans="1:4">
      <c r="A8846" s="22">
        <f t="shared" si="138"/>
        <v>45370</v>
      </c>
      <c r="D8846" s="16">
        <v>45370</v>
      </c>
    </row>
    <row r="8847" spans="1:4">
      <c r="A8847" s="22">
        <f t="shared" si="138"/>
        <v>45371</v>
      </c>
      <c r="D8847" s="16">
        <v>45371</v>
      </c>
    </row>
    <row r="8848" spans="1:4">
      <c r="A8848" s="22">
        <f t="shared" si="138"/>
        <v>45372</v>
      </c>
      <c r="D8848" s="16">
        <v>45372</v>
      </c>
    </row>
    <row r="8849" spans="1:4">
      <c r="A8849" s="22">
        <f t="shared" si="138"/>
        <v>45373</v>
      </c>
      <c r="D8849" s="16">
        <v>45373</v>
      </c>
    </row>
    <row r="8850" spans="1:4">
      <c r="A8850" s="22">
        <f t="shared" si="138"/>
        <v>45374</v>
      </c>
      <c r="D8850" s="16">
        <v>45374</v>
      </c>
    </row>
    <row r="8851" spans="1:4">
      <c r="A8851" s="22">
        <f t="shared" si="138"/>
        <v>45375</v>
      </c>
      <c r="D8851" s="16">
        <v>45375</v>
      </c>
    </row>
    <row r="8852" spans="1:4">
      <c r="A8852" s="22">
        <f t="shared" si="138"/>
        <v>45376</v>
      </c>
      <c r="D8852" s="16">
        <v>45376</v>
      </c>
    </row>
    <row r="8853" spans="1:4">
      <c r="A8853" s="22">
        <f t="shared" si="138"/>
        <v>45377</v>
      </c>
      <c r="D8853" s="16">
        <v>45377</v>
      </c>
    </row>
    <row r="8854" spans="1:4">
      <c r="A8854" s="22">
        <f t="shared" si="138"/>
        <v>45378</v>
      </c>
      <c r="D8854" s="16">
        <v>45378</v>
      </c>
    </row>
    <row r="8855" spans="1:4">
      <c r="A8855" s="22">
        <f t="shared" si="138"/>
        <v>45379</v>
      </c>
      <c r="D8855" s="16">
        <v>45379</v>
      </c>
    </row>
    <row r="8856" spans="1:4">
      <c r="A8856" s="22">
        <f t="shared" si="138"/>
        <v>45380</v>
      </c>
      <c r="D8856" s="16">
        <v>45380</v>
      </c>
    </row>
    <row r="8857" spans="1:4">
      <c r="A8857" s="22">
        <f t="shared" si="138"/>
        <v>45381</v>
      </c>
      <c r="D8857" s="16">
        <v>45381</v>
      </c>
    </row>
    <row r="8858" spans="1:4">
      <c r="A8858" s="22">
        <f t="shared" si="138"/>
        <v>45382</v>
      </c>
      <c r="D8858" s="16">
        <v>45382</v>
      </c>
    </row>
    <row r="8859" spans="1:4">
      <c r="A8859" s="22">
        <f t="shared" si="138"/>
        <v>45383</v>
      </c>
      <c r="D8859" s="16">
        <v>45383</v>
      </c>
    </row>
    <row r="8860" spans="1:4">
      <c r="A8860" s="22">
        <f t="shared" si="138"/>
        <v>45384</v>
      </c>
      <c r="D8860" s="16">
        <v>45384</v>
      </c>
    </row>
    <row r="8861" spans="1:4">
      <c r="A8861" s="22">
        <f t="shared" si="138"/>
        <v>45385</v>
      </c>
      <c r="D8861" s="16">
        <v>45385</v>
      </c>
    </row>
    <row r="8862" spans="1:4">
      <c r="A8862" s="22">
        <f t="shared" si="138"/>
        <v>45386</v>
      </c>
      <c r="D8862" s="16">
        <v>45386</v>
      </c>
    </row>
    <row r="8863" spans="1:4">
      <c r="A8863" s="22">
        <f t="shared" si="138"/>
        <v>45387</v>
      </c>
      <c r="D8863" s="16">
        <v>45387</v>
      </c>
    </row>
    <row r="8864" spans="1:4">
      <c r="A8864" s="22">
        <f t="shared" si="138"/>
        <v>45388</v>
      </c>
      <c r="D8864" s="16">
        <v>45388</v>
      </c>
    </row>
    <row r="8865" spans="1:4">
      <c r="A8865" s="22">
        <f t="shared" si="138"/>
        <v>45389</v>
      </c>
      <c r="D8865" s="16">
        <v>45389</v>
      </c>
    </row>
    <row r="8866" spans="1:4">
      <c r="A8866" s="22">
        <f t="shared" si="138"/>
        <v>45390</v>
      </c>
      <c r="D8866" s="16">
        <v>45390</v>
      </c>
    </row>
    <row r="8867" spans="1:4">
      <c r="A8867" s="22">
        <f t="shared" si="138"/>
        <v>45391</v>
      </c>
      <c r="D8867" s="16">
        <v>45391</v>
      </c>
    </row>
    <row r="8868" spans="1:4">
      <c r="A8868" s="22">
        <f t="shared" si="138"/>
        <v>45392</v>
      </c>
      <c r="D8868" s="16">
        <v>45392</v>
      </c>
    </row>
    <row r="8869" spans="1:4">
      <c r="A8869" s="22">
        <f t="shared" si="138"/>
        <v>45393</v>
      </c>
      <c r="D8869" s="16">
        <v>45393</v>
      </c>
    </row>
    <row r="8870" spans="1:4">
      <c r="A8870" s="22">
        <f t="shared" si="138"/>
        <v>45394</v>
      </c>
      <c r="D8870" s="16">
        <v>45394</v>
      </c>
    </row>
    <row r="8871" spans="1:4">
      <c r="A8871" s="22">
        <f t="shared" si="138"/>
        <v>45395</v>
      </c>
      <c r="D8871" s="16">
        <v>45395</v>
      </c>
    </row>
    <row r="8872" spans="1:4">
      <c r="A8872" s="22">
        <f t="shared" si="138"/>
        <v>45396</v>
      </c>
      <c r="D8872" s="16">
        <v>45396</v>
      </c>
    </row>
    <row r="8873" spans="1:4">
      <c r="A8873" s="22">
        <f t="shared" si="138"/>
        <v>45397</v>
      </c>
      <c r="D8873" s="16">
        <v>45397</v>
      </c>
    </row>
    <row r="8874" spans="1:4">
      <c r="A8874" s="22">
        <f t="shared" si="138"/>
        <v>45398</v>
      </c>
      <c r="D8874" s="16">
        <v>45398</v>
      </c>
    </row>
    <row r="8875" spans="1:4">
      <c r="A8875" s="22">
        <f t="shared" si="138"/>
        <v>45399</v>
      </c>
      <c r="D8875" s="16">
        <v>45399</v>
      </c>
    </row>
    <row r="8876" spans="1:4">
      <c r="A8876" s="22">
        <f t="shared" si="138"/>
        <v>45400</v>
      </c>
      <c r="D8876" s="16">
        <v>45400</v>
      </c>
    </row>
    <row r="8877" spans="1:4">
      <c r="A8877" s="22">
        <f t="shared" si="138"/>
        <v>45401</v>
      </c>
      <c r="D8877" s="16">
        <v>45401</v>
      </c>
    </row>
    <row r="8878" spans="1:4">
      <c r="A8878" s="22">
        <f t="shared" si="138"/>
        <v>45402</v>
      </c>
      <c r="D8878" s="16">
        <v>45402</v>
      </c>
    </row>
    <row r="8879" spans="1:4">
      <c r="A8879" s="22">
        <f t="shared" si="138"/>
        <v>45403</v>
      </c>
      <c r="D8879" s="16">
        <v>45403</v>
      </c>
    </row>
    <row r="8880" spans="1:4">
      <c r="A8880" s="22">
        <f t="shared" si="138"/>
        <v>45404</v>
      </c>
      <c r="D8880" s="16">
        <v>45404</v>
      </c>
    </row>
    <row r="8881" spans="1:4">
      <c r="A8881" s="22">
        <f t="shared" si="138"/>
        <v>45405</v>
      </c>
      <c r="D8881" s="16">
        <v>45405</v>
      </c>
    </row>
    <row r="8882" spans="1:4">
      <c r="A8882" s="22">
        <f t="shared" si="138"/>
        <v>45406</v>
      </c>
      <c r="D8882" s="16">
        <v>45406</v>
      </c>
    </row>
    <row r="8883" spans="1:4">
      <c r="A8883" s="22">
        <f t="shared" si="138"/>
        <v>45407</v>
      </c>
      <c r="D8883" s="16">
        <v>45407</v>
      </c>
    </row>
    <row r="8884" spans="1:4">
      <c r="A8884" s="22">
        <f t="shared" si="138"/>
        <v>45408</v>
      </c>
      <c r="D8884" s="16">
        <v>45408</v>
      </c>
    </row>
    <row r="8885" spans="1:4">
      <c r="A8885" s="22">
        <f t="shared" si="138"/>
        <v>45409</v>
      </c>
      <c r="D8885" s="16">
        <v>45409</v>
      </c>
    </row>
    <row r="8886" spans="1:4">
      <c r="A8886" s="22">
        <f t="shared" si="138"/>
        <v>45410</v>
      </c>
      <c r="D8886" s="16">
        <v>45410</v>
      </c>
    </row>
    <row r="8887" spans="1:4">
      <c r="A8887" s="22">
        <f t="shared" si="138"/>
        <v>45411</v>
      </c>
      <c r="D8887" s="16">
        <v>45411</v>
      </c>
    </row>
    <row r="8888" spans="1:4">
      <c r="A8888" s="22">
        <f t="shared" si="138"/>
        <v>45412</v>
      </c>
      <c r="D8888" s="16">
        <v>45412</v>
      </c>
    </row>
    <row r="8889" spans="1:4">
      <c r="A8889" s="22">
        <f t="shared" si="138"/>
        <v>45413</v>
      </c>
      <c r="D8889" s="16">
        <v>45413</v>
      </c>
    </row>
    <row r="8890" spans="1:4">
      <c r="A8890" s="22">
        <f t="shared" si="138"/>
        <v>45414</v>
      </c>
      <c r="D8890" s="16">
        <v>45414</v>
      </c>
    </row>
    <row r="8891" spans="1:4">
      <c r="A8891" s="22">
        <f t="shared" si="138"/>
        <v>45415</v>
      </c>
      <c r="D8891" s="16">
        <v>45415</v>
      </c>
    </row>
    <row r="8892" spans="1:4">
      <c r="A8892" s="22">
        <f t="shared" si="138"/>
        <v>45416</v>
      </c>
      <c r="D8892" s="16">
        <v>45416</v>
      </c>
    </row>
    <row r="8893" spans="1:4">
      <c r="A8893" s="22">
        <f t="shared" si="138"/>
        <v>45417</v>
      </c>
      <c r="D8893" s="16">
        <v>45417</v>
      </c>
    </row>
    <row r="8894" spans="1:4">
      <c r="A8894" s="22">
        <f t="shared" si="138"/>
        <v>45418</v>
      </c>
      <c r="D8894" s="16">
        <v>45418</v>
      </c>
    </row>
    <row r="8895" spans="1:4">
      <c r="A8895" s="22">
        <f t="shared" si="138"/>
        <v>45419</v>
      </c>
      <c r="D8895" s="16">
        <v>45419</v>
      </c>
    </row>
    <row r="8896" spans="1:4">
      <c r="A8896" s="22">
        <f t="shared" si="138"/>
        <v>45420</v>
      </c>
      <c r="D8896" s="16">
        <v>45420</v>
      </c>
    </row>
    <row r="8897" spans="1:4">
      <c r="A8897" s="22">
        <f t="shared" si="138"/>
        <v>45421</v>
      </c>
      <c r="D8897" s="16">
        <v>45421</v>
      </c>
    </row>
    <row r="8898" spans="1:4">
      <c r="A8898" s="22">
        <f t="shared" ref="A8898:A8961" si="139">D8898</f>
        <v>45422</v>
      </c>
      <c r="D8898" s="16">
        <v>45422</v>
      </c>
    </row>
    <row r="8899" spans="1:4">
      <c r="A8899" s="22">
        <f t="shared" si="139"/>
        <v>45423</v>
      </c>
      <c r="D8899" s="16">
        <v>45423</v>
      </c>
    </row>
    <row r="8900" spans="1:4">
      <c r="A8900" s="22">
        <f t="shared" si="139"/>
        <v>45424</v>
      </c>
      <c r="D8900" s="16">
        <v>45424</v>
      </c>
    </row>
    <row r="8901" spans="1:4">
      <c r="A8901" s="22">
        <f t="shared" si="139"/>
        <v>45425</v>
      </c>
      <c r="D8901" s="16">
        <v>45425</v>
      </c>
    </row>
    <row r="8902" spans="1:4">
      <c r="A8902" s="22">
        <f t="shared" si="139"/>
        <v>45426</v>
      </c>
      <c r="D8902" s="16">
        <v>45426</v>
      </c>
    </row>
    <row r="8903" spans="1:4">
      <c r="A8903" s="22">
        <f t="shared" si="139"/>
        <v>45427</v>
      </c>
      <c r="D8903" s="16">
        <v>45427</v>
      </c>
    </row>
    <row r="8904" spans="1:4">
      <c r="A8904" s="22">
        <f t="shared" si="139"/>
        <v>45428</v>
      </c>
      <c r="D8904" s="16">
        <v>45428</v>
      </c>
    </row>
    <row r="8905" spans="1:4">
      <c r="A8905" s="22">
        <f t="shared" si="139"/>
        <v>45429</v>
      </c>
      <c r="D8905" s="16">
        <v>45429</v>
      </c>
    </row>
    <row r="8906" spans="1:4">
      <c r="A8906" s="22">
        <f t="shared" si="139"/>
        <v>45430</v>
      </c>
      <c r="D8906" s="16">
        <v>45430</v>
      </c>
    </row>
    <row r="8907" spans="1:4">
      <c r="A8907" s="22">
        <f t="shared" si="139"/>
        <v>45431</v>
      </c>
      <c r="D8907" s="16">
        <v>45431</v>
      </c>
    </row>
    <row r="8908" spans="1:4">
      <c r="A8908" s="22">
        <f t="shared" si="139"/>
        <v>45432</v>
      </c>
      <c r="D8908" s="16">
        <v>45432</v>
      </c>
    </row>
    <row r="8909" spans="1:4">
      <c r="A8909" s="22">
        <f t="shared" si="139"/>
        <v>45433</v>
      </c>
      <c r="D8909" s="16">
        <v>45433</v>
      </c>
    </row>
    <row r="8910" spans="1:4">
      <c r="A8910" s="22">
        <f t="shared" si="139"/>
        <v>45434</v>
      </c>
      <c r="D8910" s="16">
        <v>45434</v>
      </c>
    </row>
    <row r="8911" spans="1:4">
      <c r="A8911" s="22">
        <f t="shared" si="139"/>
        <v>45435</v>
      </c>
      <c r="D8911" s="16">
        <v>45435</v>
      </c>
    </row>
    <row r="8912" spans="1:4">
      <c r="A8912" s="22">
        <f t="shared" si="139"/>
        <v>45436</v>
      </c>
      <c r="D8912" s="16">
        <v>45436</v>
      </c>
    </row>
    <row r="8913" spans="1:4">
      <c r="A8913" s="22">
        <f t="shared" si="139"/>
        <v>45437</v>
      </c>
      <c r="D8913" s="16">
        <v>45437</v>
      </c>
    </row>
    <row r="8914" spans="1:4">
      <c r="A8914" s="22">
        <f t="shared" si="139"/>
        <v>45438</v>
      </c>
      <c r="D8914" s="16">
        <v>45438</v>
      </c>
    </row>
    <row r="8915" spans="1:4">
      <c r="A8915" s="22">
        <f t="shared" si="139"/>
        <v>45439</v>
      </c>
      <c r="D8915" s="16">
        <v>45439</v>
      </c>
    </row>
    <row r="8916" spans="1:4">
      <c r="A8916" s="22">
        <f t="shared" si="139"/>
        <v>45440</v>
      </c>
      <c r="D8916" s="16">
        <v>45440</v>
      </c>
    </row>
    <row r="8917" spans="1:4">
      <c r="A8917" s="22">
        <f t="shared" si="139"/>
        <v>45441</v>
      </c>
      <c r="D8917" s="16">
        <v>45441</v>
      </c>
    </row>
    <row r="8918" spans="1:4">
      <c r="A8918" s="22">
        <f t="shared" si="139"/>
        <v>45442</v>
      </c>
      <c r="D8918" s="16">
        <v>45442</v>
      </c>
    </row>
    <row r="8919" spans="1:4">
      <c r="A8919" s="22">
        <f t="shared" si="139"/>
        <v>45443</v>
      </c>
      <c r="D8919" s="16">
        <v>45443</v>
      </c>
    </row>
    <row r="8920" spans="1:4">
      <c r="A8920" s="22">
        <f t="shared" si="139"/>
        <v>45444</v>
      </c>
      <c r="D8920" s="16">
        <v>45444</v>
      </c>
    </row>
    <row r="8921" spans="1:4">
      <c r="A8921" s="22">
        <f t="shared" si="139"/>
        <v>45445</v>
      </c>
      <c r="D8921" s="16">
        <v>45445</v>
      </c>
    </row>
    <row r="8922" spans="1:4">
      <c r="A8922" s="22">
        <f t="shared" si="139"/>
        <v>45446</v>
      </c>
      <c r="D8922" s="16">
        <v>45446</v>
      </c>
    </row>
    <row r="8923" spans="1:4">
      <c r="A8923" s="22">
        <f t="shared" si="139"/>
        <v>45447</v>
      </c>
      <c r="D8923" s="16">
        <v>45447</v>
      </c>
    </row>
    <row r="8924" spans="1:4">
      <c r="A8924" s="22">
        <f t="shared" si="139"/>
        <v>45448</v>
      </c>
      <c r="D8924" s="16">
        <v>45448</v>
      </c>
    </row>
    <row r="8925" spans="1:4">
      <c r="A8925" s="22">
        <f t="shared" si="139"/>
        <v>45449</v>
      </c>
      <c r="D8925" s="16">
        <v>45449</v>
      </c>
    </row>
    <row r="8926" spans="1:4">
      <c r="A8926" s="22">
        <f t="shared" si="139"/>
        <v>45450</v>
      </c>
      <c r="D8926" s="16">
        <v>45450</v>
      </c>
    </row>
    <row r="8927" spans="1:4">
      <c r="A8927" s="22">
        <f t="shared" si="139"/>
        <v>45451</v>
      </c>
      <c r="D8927" s="16">
        <v>45451</v>
      </c>
    </row>
    <row r="8928" spans="1:4">
      <c r="A8928" s="22">
        <f t="shared" si="139"/>
        <v>45452</v>
      </c>
      <c r="D8928" s="16">
        <v>45452</v>
      </c>
    </row>
    <row r="8929" spans="1:4">
      <c r="A8929" s="22">
        <f t="shared" si="139"/>
        <v>45453</v>
      </c>
      <c r="D8929" s="16">
        <v>45453</v>
      </c>
    </row>
    <row r="8930" spans="1:4">
      <c r="A8930" s="22">
        <f t="shared" si="139"/>
        <v>45454</v>
      </c>
      <c r="D8930" s="16">
        <v>45454</v>
      </c>
    </row>
    <row r="8931" spans="1:4">
      <c r="A8931" s="22">
        <f t="shared" si="139"/>
        <v>45455</v>
      </c>
      <c r="D8931" s="16">
        <v>45455</v>
      </c>
    </row>
    <row r="8932" spans="1:4">
      <c r="A8932" s="22">
        <f t="shared" si="139"/>
        <v>45456</v>
      </c>
      <c r="D8932" s="16">
        <v>45456</v>
      </c>
    </row>
    <row r="8933" spans="1:4">
      <c r="A8933" s="22">
        <f t="shared" si="139"/>
        <v>45457</v>
      </c>
      <c r="D8933" s="16">
        <v>45457</v>
      </c>
    </row>
    <row r="8934" spans="1:4">
      <c r="A8934" s="22">
        <f t="shared" si="139"/>
        <v>45458</v>
      </c>
      <c r="D8934" s="16">
        <v>45458</v>
      </c>
    </row>
    <row r="8935" spans="1:4">
      <c r="A8935" s="22">
        <f t="shared" si="139"/>
        <v>45459</v>
      </c>
      <c r="D8935" s="16">
        <v>45459</v>
      </c>
    </row>
    <row r="8936" spans="1:4">
      <c r="A8936" s="22">
        <f t="shared" si="139"/>
        <v>45460</v>
      </c>
      <c r="D8936" s="16">
        <v>45460</v>
      </c>
    </row>
    <row r="8937" spans="1:4">
      <c r="A8937" s="22">
        <f t="shared" si="139"/>
        <v>45461</v>
      </c>
      <c r="D8937" s="16">
        <v>45461</v>
      </c>
    </row>
    <row r="8938" spans="1:4">
      <c r="A8938" s="22">
        <f t="shared" si="139"/>
        <v>45462</v>
      </c>
      <c r="D8938" s="16">
        <v>45462</v>
      </c>
    </row>
    <row r="8939" spans="1:4">
      <c r="A8939" s="22">
        <f t="shared" si="139"/>
        <v>45463</v>
      </c>
      <c r="D8939" s="16">
        <v>45463</v>
      </c>
    </row>
    <row r="8940" spans="1:4">
      <c r="A8940" s="22">
        <f t="shared" si="139"/>
        <v>45464</v>
      </c>
      <c r="D8940" s="16">
        <v>45464</v>
      </c>
    </row>
    <row r="8941" spans="1:4">
      <c r="A8941" s="22">
        <f t="shared" si="139"/>
        <v>45465</v>
      </c>
      <c r="D8941" s="16">
        <v>45465</v>
      </c>
    </row>
    <row r="8942" spans="1:4">
      <c r="A8942" s="22">
        <f t="shared" si="139"/>
        <v>45466</v>
      </c>
      <c r="D8942" s="16">
        <v>45466</v>
      </c>
    </row>
    <row r="8943" spans="1:4">
      <c r="A8943" s="22">
        <f t="shared" si="139"/>
        <v>45467</v>
      </c>
      <c r="D8943" s="16">
        <v>45467</v>
      </c>
    </row>
    <row r="8944" spans="1:4">
      <c r="A8944" s="22">
        <f t="shared" si="139"/>
        <v>45468</v>
      </c>
      <c r="D8944" s="16">
        <v>45468</v>
      </c>
    </row>
    <row r="8945" spans="1:4">
      <c r="A8945" s="22">
        <f t="shared" si="139"/>
        <v>45469</v>
      </c>
      <c r="D8945" s="16">
        <v>45469</v>
      </c>
    </row>
    <row r="8946" spans="1:4">
      <c r="A8946" s="22">
        <f t="shared" si="139"/>
        <v>45470</v>
      </c>
      <c r="D8946" s="16">
        <v>45470</v>
      </c>
    </row>
    <row r="8947" spans="1:4">
      <c r="A8947" s="22">
        <f t="shared" si="139"/>
        <v>45471</v>
      </c>
      <c r="D8947" s="16">
        <v>45471</v>
      </c>
    </row>
    <row r="8948" spans="1:4">
      <c r="A8948" s="22">
        <f t="shared" si="139"/>
        <v>45472</v>
      </c>
      <c r="D8948" s="16">
        <v>45472</v>
      </c>
    </row>
    <row r="8949" spans="1:4">
      <c r="A8949" s="22">
        <f t="shared" si="139"/>
        <v>45473</v>
      </c>
      <c r="D8949" s="16">
        <v>45473</v>
      </c>
    </row>
    <row r="8950" spans="1:4">
      <c r="A8950" s="22">
        <f t="shared" si="139"/>
        <v>45474</v>
      </c>
      <c r="D8950" s="16">
        <v>45474</v>
      </c>
    </row>
    <row r="8951" spans="1:4">
      <c r="A8951" s="22">
        <f t="shared" si="139"/>
        <v>45475</v>
      </c>
      <c r="D8951" s="16">
        <v>45475</v>
      </c>
    </row>
    <row r="8952" spans="1:4">
      <c r="A8952" s="22">
        <f t="shared" si="139"/>
        <v>45476</v>
      </c>
      <c r="D8952" s="16">
        <v>45476</v>
      </c>
    </row>
    <row r="8953" spans="1:4">
      <c r="A8953" s="22">
        <f t="shared" si="139"/>
        <v>45477</v>
      </c>
      <c r="D8953" s="16">
        <v>45477</v>
      </c>
    </row>
    <row r="8954" spans="1:4">
      <c r="A8954" s="22">
        <f t="shared" si="139"/>
        <v>45478</v>
      </c>
      <c r="D8954" s="16">
        <v>45478</v>
      </c>
    </row>
    <row r="8955" spans="1:4">
      <c r="A8955" s="22">
        <f t="shared" si="139"/>
        <v>45479</v>
      </c>
      <c r="D8955" s="16">
        <v>45479</v>
      </c>
    </row>
    <row r="8956" spans="1:4">
      <c r="A8956" s="22">
        <f t="shared" si="139"/>
        <v>45480</v>
      </c>
      <c r="D8956" s="16">
        <v>45480</v>
      </c>
    </row>
    <row r="8957" spans="1:4">
      <c r="A8957" s="22">
        <f t="shared" si="139"/>
        <v>45481</v>
      </c>
      <c r="D8957" s="16">
        <v>45481</v>
      </c>
    </row>
    <row r="8958" spans="1:4">
      <c r="A8958" s="22">
        <f t="shared" si="139"/>
        <v>45482</v>
      </c>
      <c r="D8958" s="16">
        <v>45482</v>
      </c>
    </row>
    <row r="8959" spans="1:4">
      <c r="A8959" s="22">
        <f t="shared" si="139"/>
        <v>45483</v>
      </c>
      <c r="D8959" s="16">
        <v>45483</v>
      </c>
    </row>
    <row r="8960" spans="1:4">
      <c r="A8960" s="22">
        <f t="shared" si="139"/>
        <v>45484</v>
      </c>
      <c r="D8960" s="16">
        <v>45484</v>
      </c>
    </row>
    <row r="8961" spans="1:4">
      <c r="A8961" s="22">
        <f t="shared" si="139"/>
        <v>45485</v>
      </c>
      <c r="D8961" s="16">
        <v>45485</v>
      </c>
    </row>
    <row r="8962" spans="1:4">
      <c r="A8962" s="22">
        <f t="shared" ref="A8962:A9025" si="140">D8962</f>
        <v>45486</v>
      </c>
      <c r="D8962" s="16">
        <v>45486</v>
      </c>
    </row>
    <row r="8963" spans="1:4">
      <c r="A8963" s="22">
        <f t="shared" si="140"/>
        <v>45487</v>
      </c>
      <c r="D8963" s="16">
        <v>45487</v>
      </c>
    </row>
    <row r="8964" spans="1:4">
      <c r="A8964" s="22">
        <f t="shared" si="140"/>
        <v>45488</v>
      </c>
      <c r="D8964" s="16">
        <v>45488</v>
      </c>
    </row>
    <row r="8965" spans="1:4">
      <c r="A8965" s="22">
        <f t="shared" si="140"/>
        <v>45489</v>
      </c>
      <c r="D8965" s="16">
        <v>45489</v>
      </c>
    </row>
    <row r="8966" spans="1:4">
      <c r="A8966" s="22">
        <f t="shared" si="140"/>
        <v>45490</v>
      </c>
      <c r="D8966" s="16">
        <v>45490</v>
      </c>
    </row>
    <row r="8967" spans="1:4">
      <c r="A8967" s="22">
        <f t="shared" si="140"/>
        <v>45491</v>
      </c>
      <c r="D8967" s="16">
        <v>45491</v>
      </c>
    </row>
    <row r="8968" spans="1:4">
      <c r="A8968" s="22">
        <f t="shared" si="140"/>
        <v>45492</v>
      </c>
      <c r="D8968" s="16">
        <v>45492</v>
      </c>
    </row>
    <row r="8969" spans="1:4">
      <c r="A8969" s="22">
        <f t="shared" si="140"/>
        <v>45493</v>
      </c>
      <c r="D8969" s="16">
        <v>45493</v>
      </c>
    </row>
    <row r="8970" spans="1:4">
      <c r="A8970" s="22">
        <f t="shared" si="140"/>
        <v>45494</v>
      </c>
      <c r="D8970" s="16">
        <v>45494</v>
      </c>
    </row>
    <row r="8971" spans="1:4">
      <c r="A8971" s="22">
        <f t="shared" si="140"/>
        <v>45495</v>
      </c>
      <c r="D8971" s="16">
        <v>45495</v>
      </c>
    </row>
    <row r="8972" spans="1:4">
      <c r="A8972" s="22">
        <f t="shared" si="140"/>
        <v>45496</v>
      </c>
      <c r="D8972" s="16">
        <v>45496</v>
      </c>
    </row>
    <row r="8973" spans="1:4">
      <c r="A8973" s="22">
        <f t="shared" si="140"/>
        <v>45497</v>
      </c>
      <c r="D8973" s="16">
        <v>45497</v>
      </c>
    </row>
    <row r="8974" spans="1:4">
      <c r="A8974" s="22">
        <f t="shared" si="140"/>
        <v>45498</v>
      </c>
      <c r="D8974" s="16">
        <v>45498</v>
      </c>
    </row>
    <row r="8975" spans="1:4">
      <c r="A8975" s="22">
        <f t="shared" si="140"/>
        <v>45499</v>
      </c>
      <c r="D8975" s="16">
        <v>45499</v>
      </c>
    </row>
    <row r="8976" spans="1:4">
      <c r="A8976" s="22">
        <f t="shared" si="140"/>
        <v>45500</v>
      </c>
      <c r="D8976" s="16">
        <v>45500</v>
      </c>
    </row>
    <row r="8977" spans="1:4">
      <c r="A8977" s="22">
        <f t="shared" si="140"/>
        <v>45501</v>
      </c>
      <c r="D8977" s="16">
        <v>45501</v>
      </c>
    </row>
    <row r="8978" spans="1:4">
      <c r="A8978" s="22">
        <f t="shared" si="140"/>
        <v>45502</v>
      </c>
      <c r="D8978" s="16">
        <v>45502</v>
      </c>
    </row>
    <row r="8979" spans="1:4">
      <c r="A8979" s="22">
        <f t="shared" si="140"/>
        <v>45503</v>
      </c>
      <c r="D8979" s="16">
        <v>45503</v>
      </c>
    </row>
    <row r="8980" spans="1:4">
      <c r="A8980" s="22">
        <f t="shared" si="140"/>
        <v>45504</v>
      </c>
      <c r="D8980" s="16">
        <v>45504</v>
      </c>
    </row>
    <row r="8981" spans="1:4">
      <c r="A8981" s="22">
        <f t="shared" si="140"/>
        <v>45505</v>
      </c>
      <c r="D8981" s="16">
        <v>45505</v>
      </c>
    </row>
    <row r="8982" spans="1:4">
      <c r="A8982" s="22">
        <f t="shared" si="140"/>
        <v>45506</v>
      </c>
      <c r="D8982" s="16">
        <v>45506</v>
      </c>
    </row>
    <row r="8983" spans="1:4">
      <c r="A8983" s="22">
        <f t="shared" si="140"/>
        <v>45507</v>
      </c>
      <c r="D8983" s="16">
        <v>45507</v>
      </c>
    </row>
    <row r="8984" spans="1:4">
      <c r="A8984" s="22">
        <f t="shared" si="140"/>
        <v>45508</v>
      </c>
      <c r="D8984" s="16">
        <v>45508</v>
      </c>
    </row>
    <row r="8985" spans="1:4">
      <c r="A8985" s="22">
        <f t="shared" si="140"/>
        <v>45509</v>
      </c>
      <c r="D8985" s="16">
        <v>45509</v>
      </c>
    </row>
    <row r="8986" spans="1:4">
      <c r="A8986" s="22">
        <f t="shared" si="140"/>
        <v>45510</v>
      </c>
      <c r="D8986" s="16">
        <v>45510</v>
      </c>
    </row>
    <row r="8987" spans="1:4">
      <c r="A8987" s="22">
        <f t="shared" si="140"/>
        <v>45511</v>
      </c>
      <c r="D8987" s="16">
        <v>45511</v>
      </c>
    </row>
    <row r="8988" spans="1:4">
      <c r="A8988" s="22">
        <f t="shared" si="140"/>
        <v>45512</v>
      </c>
      <c r="D8988" s="16">
        <v>45512</v>
      </c>
    </row>
    <row r="8989" spans="1:4">
      <c r="A8989" s="22">
        <f t="shared" si="140"/>
        <v>45513</v>
      </c>
      <c r="D8989" s="16">
        <v>45513</v>
      </c>
    </row>
    <row r="8990" spans="1:4">
      <c r="A8990" s="22">
        <f t="shared" si="140"/>
        <v>45514</v>
      </c>
      <c r="D8990" s="16">
        <v>45514</v>
      </c>
    </row>
    <row r="8991" spans="1:4">
      <c r="A8991" s="22">
        <f t="shared" si="140"/>
        <v>45515</v>
      </c>
      <c r="D8991" s="16">
        <v>45515</v>
      </c>
    </row>
    <row r="8992" spans="1:4">
      <c r="A8992" s="22">
        <f t="shared" si="140"/>
        <v>45516</v>
      </c>
      <c r="D8992" s="16">
        <v>45516</v>
      </c>
    </row>
    <row r="8993" spans="1:4">
      <c r="A8993" s="22">
        <f t="shared" si="140"/>
        <v>45517</v>
      </c>
      <c r="D8993" s="16">
        <v>45517</v>
      </c>
    </row>
    <row r="8994" spans="1:4">
      <c r="A8994" s="22">
        <f t="shared" si="140"/>
        <v>45518</v>
      </c>
      <c r="D8994" s="16">
        <v>45518</v>
      </c>
    </row>
    <row r="8995" spans="1:4">
      <c r="A8995" s="22">
        <f t="shared" si="140"/>
        <v>45519</v>
      </c>
      <c r="D8995" s="16">
        <v>45519</v>
      </c>
    </row>
    <row r="8996" spans="1:4">
      <c r="A8996" s="22">
        <f t="shared" si="140"/>
        <v>45520</v>
      </c>
      <c r="D8996" s="16">
        <v>45520</v>
      </c>
    </row>
    <row r="8997" spans="1:4">
      <c r="A8997" s="22">
        <f t="shared" si="140"/>
        <v>45521</v>
      </c>
      <c r="D8997" s="16">
        <v>45521</v>
      </c>
    </row>
    <row r="8998" spans="1:4">
      <c r="A8998" s="22">
        <f t="shared" si="140"/>
        <v>45522</v>
      </c>
      <c r="D8998" s="16">
        <v>45522</v>
      </c>
    </row>
    <row r="8999" spans="1:4">
      <c r="A8999" s="22">
        <f t="shared" si="140"/>
        <v>45523</v>
      </c>
      <c r="D8999" s="16">
        <v>45523</v>
      </c>
    </row>
    <row r="9000" spans="1:4">
      <c r="A9000" s="22">
        <f t="shared" si="140"/>
        <v>45524</v>
      </c>
      <c r="D9000" s="16">
        <v>45524</v>
      </c>
    </row>
    <row r="9001" spans="1:4">
      <c r="A9001" s="22">
        <f t="shared" si="140"/>
        <v>45525</v>
      </c>
      <c r="D9001" s="16">
        <v>45525</v>
      </c>
    </row>
    <row r="9002" spans="1:4">
      <c r="A9002" s="22">
        <f t="shared" si="140"/>
        <v>45526</v>
      </c>
      <c r="D9002" s="16">
        <v>45526</v>
      </c>
    </row>
    <row r="9003" spans="1:4">
      <c r="A9003" s="22">
        <f t="shared" si="140"/>
        <v>45527</v>
      </c>
      <c r="D9003" s="16">
        <v>45527</v>
      </c>
    </row>
    <row r="9004" spans="1:4">
      <c r="A9004" s="22">
        <f t="shared" si="140"/>
        <v>45528</v>
      </c>
      <c r="D9004" s="16">
        <v>45528</v>
      </c>
    </row>
    <row r="9005" spans="1:4">
      <c r="A9005" s="22">
        <f t="shared" si="140"/>
        <v>45529</v>
      </c>
      <c r="D9005" s="16">
        <v>45529</v>
      </c>
    </row>
    <row r="9006" spans="1:4">
      <c r="A9006" s="22">
        <f t="shared" si="140"/>
        <v>45530</v>
      </c>
      <c r="D9006" s="16">
        <v>45530</v>
      </c>
    </row>
    <row r="9007" spans="1:4">
      <c r="A9007" s="22">
        <f t="shared" si="140"/>
        <v>45531</v>
      </c>
      <c r="D9007" s="16">
        <v>45531</v>
      </c>
    </row>
    <row r="9008" spans="1:4">
      <c r="A9008" s="22">
        <f t="shared" si="140"/>
        <v>45532</v>
      </c>
      <c r="D9008" s="16">
        <v>45532</v>
      </c>
    </row>
    <row r="9009" spans="1:4">
      <c r="A9009" s="22">
        <f t="shared" si="140"/>
        <v>45533</v>
      </c>
      <c r="D9009" s="16">
        <v>45533</v>
      </c>
    </row>
    <row r="9010" spans="1:4">
      <c r="A9010" s="22">
        <f t="shared" si="140"/>
        <v>45534</v>
      </c>
      <c r="D9010" s="16">
        <v>45534</v>
      </c>
    </row>
    <row r="9011" spans="1:4">
      <c r="A9011" s="22">
        <f t="shared" si="140"/>
        <v>45535</v>
      </c>
      <c r="D9011" s="16">
        <v>45535</v>
      </c>
    </row>
    <row r="9012" spans="1:4">
      <c r="A9012" s="22">
        <f t="shared" si="140"/>
        <v>45536</v>
      </c>
      <c r="D9012" s="16">
        <v>45536</v>
      </c>
    </row>
    <row r="9013" spans="1:4">
      <c r="A9013" s="22">
        <f t="shared" si="140"/>
        <v>45537</v>
      </c>
      <c r="D9013" s="16">
        <v>45537</v>
      </c>
    </row>
    <row r="9014" spans="1:4">
      <c r="A9014" s="22">
        <f t="shared" si="140"/>
        <v>45538</v>
      </c>
      <c r="D9014" s="16">
        <v>45538</v>
      </c>
    </row>
    <row r="9015" spans="1:4">
      <c r="A9015" s="22">
        <f t="shared" si="140"/>
        <v>45539</v>
      </c>
      <c r="D9015" s="16">
        <v>45539</v>
      </c>
    </row>
    <row r="9016" spans="1:4">
      <c r="A9016" s="22">
        <f t="shared" si="140"/>
        <v>45540</v>
      </c>
      <c r="D9016" s="16">
        <v>45540</v>
      </c>
    </row>
    <row r="9017" spans="1:4">
      <c r="A9017" s="22">
        <f t="shared" si="140"/>
        <v>45541</v>
      </c>
      <c r="D9017" s="16">
        <v>45541</v>
      </c>
    </row>
    <row r="9018" spans="1:4">
      <c r="A9018" s="22">
        <f t="shared" si="140"/>
        <v>45542</v>
      </c>
      <c r="D9018" s="16">
        <v>45542</v>
      </c>
    </row>
    <row r="9019" spans="1:4">
      <c r="A9019" s="22">
        <f t="shared" si="140"/>
        <v>45543</v>
      </c>
      <c r="D9019" s="16">
        <v>45543</v>
      </c>
    </row>
    <row r="9020" spans="1:4">
      <c r="A9020" s="22">
        <f t="shared" si="140"/>
        <v>45544</v>
      </c>
      <c r="D9020" s="16">
        <v>45544</v>
      </c>
    </row>
    <row r="9021" spans="1:4">
      <c r="A9021" s="22">
        <f t="shared" si="140"/>
        <v>45545</v>
      </c>
      <c r="D9021" s="16">
        <v>45545</v>
      </c>
    </row>
    <row r="9022" spans="1:4">
      <c r="A9022" s="22">
        <f t="shared" si="140"/>
        <v>45546</v>
      </c>
      <c r="D9022" s="16">
        <v>45546</v>
      </c>
    </row>
    <row r="9023" spans="1:4">
      <c r="A9023" s="22">
        <f t="shared" si="140"/>
        <v>45547</v>
      </c>
      <c r="D9023" s="16">
        <v>45547</v>
      </c>
    </row>
    <row r="9024" spans="1:4">
      <c r="A9024" s="22">
        <f t="shared" si="140"/>
        <v>45548</v>
      </c>
      <c r="D9024" s="16">
        <v>45548</v>
      </c>
    </row>
    <row r="9025" spans="1:4">
      <c r="A9025" s="22">
        <f t="shared" si="140"/>
        <v>45549</v>
      </c>
      <c r="D9025" s="16">
        <v>45549</v>
      </c>
    </row>
    <row r="9026" spans="1:4">
      <c r="A9026" s="22">
        <f t="shared" ref="A9026:A9089" si="141">D9026</f>
        <v>45550</v>
      </c>
      <c r="D9026" s="16">
        <v>45550</v>
      </c>
    </row>
    <row r="9027" spans="1:4">
      <c r="A9027" s="22">
        <f t="shared" si="141"/>
        <v>45551</v>
      </c>
      <c r="D9027" s="16">
        <v>45551</v>
      </c>
    </row>
    <row r="9028" spans="1:4">
      <c r="A9028" s="22">
        <f t="shared" si="141"/>
        <v>45552</v>
      </c>
      <c r="D9028" s="16">
        <v>45552</v>
      </c>
    </row>
    <row r="9029" spans="1:4">
      <c r="A9029" s="22">
        <f t="shared" si="141"/>
        <v>45553</v>
      </c>
      <c r="D9029" s="16">
        <v>45553</v>
      </c>
    </row>
    <row r="9030" spans="1:4">
      <c r="A9030" s="22">
        <f t="shared" si="141"/>
        <v>45554</v>
      </c>
      <c r="D9030" s="16">
        <v>45554</v>
      </c>
    </row>
    <row r="9031" spans="1:4">
      <c r="A9031" s="22">
        <f t="shared" si="141"/>
        <v>45555</v>
      </c>
      <c r="D9031" s="16">
        <v>45555</v>
      </c>
    </row>
    <row r="9032" spans="1:4">
      <c r="A9032" s="22">
        <f t="shared" si="141"/>
        <v>45556</v>
      </c>
      <c r="D9032" s="16">
        <v>45556</v>
      </c>
    </row>
    <row r="9033" spans="1:4">
      <c r="A9033" s="22">
        <f t="shared" si="141"/>
        <v>45557</v>
      </c>
      <c r="D9033" s="16">
        <v>45557</v>
      </c>
    </row>
    <row r="9034" spans="1:4">
      <c r="A9034" s="22">
        <f t="shared" si="141"/>
        <v>45558</v>
      </c>
      <c r="D9034" s="16">
        <v>45558</v>
      </c>
    </row>
    <row r="9035" spans="1:4">
      <c r="A9035" s="22">
        <f t="shared" si="141"/>
        <v>45559</v>
      </c>
      <c r="D9035" s="16">
        <v>45559</v>
      </c>
    </row>
    <row r="9036" spans="1:4">
      <c r="A9036" s="22">
        <f t="shared" si="141"/>
        <v>45560</v>
      </c>
      <c r="D9036" s="16">
        <v>45560</v>
      </c>
    </row>
    <row r="9037" spans="1:4">
      <c r="A9037" s="22">
        <f t="shared" si="141"/>
        <v>45561</v>
      </c>
      <c r="D9037" s="16">
        <v>45561</v>
      </c>
    </row>
    <row r="9038" spans="1:4">
      <c r="A9038" s="22">
        <f t="shared" si="141"/>
        <v>45562</v>
      </c>
      <c r="D9038" s="16">
        <v>45562</v>
      </c>
    </row>
    <row r="9039" spans="1:4">
      <c r="A9039" s="22">
        <f t="shared" si="141"/>
        <v>45563</v>
      </c>
      <c r="D9039" s="16">
        <v>45563</v>
      </c>
    </row>
    <row r="9040" spans="1:4">
      <c r="A9040" s="22">
        <f t="shared" si="141"/>
        <v>45564</v>
      </c>
      <c r="D9040" s="16">
        <v>45564</v>
      </c>
    </row>
    <row r="9041" spans="1:4">
      <c r="A9041" s="22">
        <f t="shared" si="141"/>
        <v>45565</v>
      </c>
      <c r="D9041" s="16">
        <v>45565</v>
      </c>
    </row>
    <row r="9042" spans="1:4">
      <c r="A9042" s="22">
        <f t="shared" si="141"/>
        <v>45566</v>
      </c>
      <c r="D9042" s="16">
        <v>45566</v>
      </c>
    </row>
    <row r="9043" spans="1:4">
      <c r="A9043" s="22">
        <f t="shared" si="141"/>
        <v>45567</v>
      </c>
      <c r="D9043" s="16">
        <v>45567</v>
      </c>
    </row>
    <row r="9044" spans="1:4">
      <c r="A9044" s="22">
        <f t="shared" si="141"/>
        <v>45568</v>
      </c>
      <c r="D9044" s="16">
        <v>45568</v>
      </c>
    </row>
    <row r="9045" spans="1:4">
      <c r="A9045" s="22">
        <f t="shared" si="141"/>
        <v>45569</v>
      </c>
      <c r="D9045" s="16">
        <v>45569</v>
      </c>
    </row>
    <row r="9046" spans="1:4">
      <c r="A9046" s="22">
        <f t="shared" si="141"/>
        <v>45570</v>
      </c>
      <c r="D9046" s="16">
        <v>45570</v>
      </c>
    </row>
    <row r="9047" spans="1:4">
      <c r="A9047" s="22">
        <f t="shared" si="141"/>
        <v>45571</v>
      </c>
      <c r="D9047" s="16">
        <v>45571</v>
      </c>
    </row>
    <row r="9048" spans="1:4">
      <c r="A9048" s="22">
        <f t="shared" si="141"/>
        <v>45572</v>
      </c>
      <c r="D9048" s="16">
        <v>45572</v>
      </c>
    </row>
    <row r="9049" spans="1:4">
      <c r="A9049" s="22">
        <f t="shared" si="141"/>
        <v>45573</v>
      </c>
      <c r="D9049" s="16">
        <v>45573</v>
      </c>
    </row>
    <row r="9050" spans="1:4">
      <c r="A9050" s="22">
        <f t="shared" si="141"/>
        <v>45574</v>
      </c>
      <c r="D9050" s="16">
        <v>45574</v>
      </c>
    </row>
    <row r="9051" spans="1:4">
      <c r="A9051" s="22">
        <f t="shared" si="141"/>
        <v>45575</v>
      </c>
      <c r="D9051" s="16">
        <v>45575</v>
      </c>
    </row>
    <row r="9052" spans="1:4">
      <c r="A9052" s="22">
        <f t="shared" si="141"/>
        <v>45576</v>
      </c>
      <c r="D9052" s="16">
        <v>45576</v>
      </c>
    </row>
    <row r="9053" spans="1:4">
      <c r="A9053" s="22">
        <f t="shared" si="141"/>
        <v>45577</v>
      </c>
      <c r="D9053" s="16">
        <v>45577</v>
      </c>
    </row>
    <row r="9054" spans="1:4">
      <c r="A9054" s="22">
        <f t="shared" si="141"/>
        <v>45578</v>
      </c>
      <c r="D9054" s="16">
        <v>45578</v>
      </c>
    </row>
    <row r="9055" spans="1:4">
      <c r="A9055" s="22">
        <f t="shared" si="141"/>
        <v>45579</v>
      </c>
      <c r="D9055" s="16">
        <v>45579</v>
      </c>
    </row>
    <row r="9056" spans="1:4">
      <c r="A9056" s="22">
        <f t="shared" si="141"/>
        <v>45580</v>
      </c>
      <c r="D9056" s="16">
        <v>45580</v>
      </c>
    </row>
    <row r="9057" spans="1:4">
      <c r="A9057" s="22">
        <f t="shared" si="141"/>
        <v>45581</v>
      </c>
      <c r="D9057" s="16">
        <v>45581</v>
      </c>
    </row>
    <row r="9058" spans="1:4">
      <c r="A9058" s="22">
        <f t="shared" si="141"/>
        <v>45582</v>
      </c>
      <c r="D9058" s="16">
        <v>45582</v>
      </c>
    </row>
    <row r="9059" spans="1:4">
      <c r="A9059" s="22">
        <f t="shared" si="141"/>
        <v>45583</v>
      </c>
      <c r="D9059" s="16">
        <v>45583</v>
      </c>
    </row>
    <row r="9060" spans="1:4">
      <c r="A9060" s="22">
        <f t="shared" si="141"/>
        <v>45584</v>
      </c>
      <c r="D9060" s="16">
        <v>45584</v>
      </c>
    </row>
    <row r="9061" spans="1:4">
      <c r="A9061" s="22">
        <f t="shared" si="141"/>
        <v>45585</v>
      </c>
      <c r="D9061" s="16">
        <v>45585</v>
      </c>
    </row>
    <row r="9062" spans="1:4">
      <c r="A9062" s="22">
        <f t="shared" si="141"/>
        <v>45586</v>
      </c>
      <c r="D9062" s="16">
        <v>45586</v>
      </c>
    </row>
    <row r="9063" spans="1:4">
      <c r="A9063" s="22">
        <f t="shared" si="141"/>
        <v>45587</v>
      </c>
      <c r="D9063" s="16">
        <v>45587</v>
      </c>
    </row>
    <row r="9064" spans="1:4">
      <c r="A9064" s="22">
        <f t="shared" si="141"/>
        <v>45588</v>
      </c>
      <c r="D9064" s="16">
        <v>45588</v>
      </c>
    </row>
    <row r="9065" spans="1:4">
      <c r="A9065" s="22">
        <f t="shared" si="141"/>
        <v>45589</v>
      </c>
      <c r="D9065" s="16">
        <v>45589</v>
      </c>
    </row>
    <row r="9066" spans="1:4">
      <c r="A9066" s="22">
        <f t="shared" si="141"/>
        <v>45590</v>
      </c>
      <c r="D9066" s="16">
        <v>45590</v>
      </c>
    </row>
    <row r="9067" spans="1:4">
      <c r="A9067" s="22">
        <f t="shared" si="141"/>
        <v>45591</v>
      </c>
      <c r="D9067" s="16">
        <v>45591</v>
      </c>
    </row>
    <row r="9068" spans="1:4">
      <c r="A9068" s="22">
        <f t="shared" si="141"/>
        <v>45592</v>
      </c>
      <c r="D9068" s="16">
        <v>45592</v>
      </c>
    </row>
    <row r="9069" spans="1:4">
      <c r="A9069" s="22">
        <f t="shared" si="141"/>
        <v>45593</v>
      </c>
      <c r="D9069" s="16">
        <v>45593</v>
      </c>
    </row>
    <row r="9070" spans="1:4">
      <c r="A9070" s="22">
        <f t="shared" si="141"/>
        <v>45594</v>
      </c>
      <c r="D9070" s="16">
        <v>45594</v>
      </c>
    </row>
    <row r="9071" spans="1:4">
      <c r="A9071" s="22">
        <f t="shared" si="141"/>
        <v>45595</v>
      </c>
      <c r="D9071" s="16">
        <v>45595</v>
      </c>
    </row>
    <row r="9072" spans="1:4">
      <c r="A9072" s="22">
        <f t="shared" si="141"/>
        <v>45596</v>
      </c>
      <c r="D9072" s="16">
        <v>45596</v>
      </c>
    </row>
    <row r="9073" spans="1:4">
      <c r="A9073" s="22">
        <f t="shared" si="141"/>
        <v>45597</v>
      </c>
      <c r="D9073" s="16">
        <v>45597</v>
      </c>
    </row>
    <row r="9074" spans="1:4">
      <c r="A9074" s="22">
        <f t="shared" si="141"/>
        <v>45598</v>
      </c>
      <c r="D9074" s="16">
        <v>45598</v>
      </c>
    </row>
    <row r="9075" spans="1:4">
      <c r="A9075" s="22">
        <f t="shared" si="141"/>
        <v>45599</v>
      </c>
      <c r="D9075" s="16">
        <v>45599</v>
      </c>
    </row>
    <row r="9076" spans="1:4">
      <c r="A9076" s="22">
        <f t="shared" si="141"/>
        <v>45600</v>
      </c>
      <c r="D9076" s="16">
        <v>45600</v>
      </c>
    </row>
    <row r="9077" spans="1:4">
      <c r="A9077" s="22">
        <f t="shared" si="141"/>
        <v>45601</v>
      </c>
      <c r="D9077" s="16">
        <v>45601</v>
      </c>
    </row>
    <row r="9078" spans="1:4">
      <c r="A9078" s="22">
        <f t="shared" si="141"/>
        <v>45602</v>
      </c>
      <c r="D9078" s="16">
        <v>45602</v>
      </c>
    </row>
    <row r="9079" spans="1:4">
      <c r="A9079" s="22">
        <f t="shared" si="141"/>
        <v>45603</v>
      </c>
      <c r="D9079" s="16">
        <v>45603</v>
      </c>
    </row>
    <row r="9080" spans="1:4">
      <c r="A9080" s="22">
        <f t="shared" si="141"/>
        <v>45604</v>
      </c>
      <c r="D9080" s="16">
        <v>45604</v>
      </c>
    </row>
    <row r="9081" spans="1:4">
      <c r="A9081" s="22">
        <f t="shared" si="141"/>
        <v>45605</v>
      </c>
      <c r="D9081" s="16">
        <v>45605</v>
      </c>
    </row>
    <row r="9082" spans="1:4">
      <c r="A9082" s="22">
        <f t="shared" si="141"/>
        <v>45606</v>
      </c>
      <c r="D9082" s="16">
        <v>45606</v>
      </c>
    </row>
    <row r="9083" spans="1:4">
      <c r="A9083" s="22">
        <f t="shared" si="141"/>
        <v>45607</v>
      </c>
      <c r="D9083" s="16">
        <v>45607</v>
      </c>
    </row>
    <row r="9084" spans="1:4">
      <c r="A9084" s="22">
        <f t="shared" si="141"/>
        <v>45608</v>
      </c>
      <c r="D9084" s="16">
        <v>45608</v>
      </c>
    </row>
    <row r="9085" spans="1:4">
      <c r="A9085" s="22">
        <f t="shared" si="141"/>
        <v>45609</v>
      </c>
      <c r="D9085" s="16">
        <v>45609</v>
      </c>
    </row>
    <row r="9086" spans="1:4">
      <c r="A9086" s="22">
        <f t="shared" si="141"/>
        <v>45610</v>
      </c>
      <c r="D9086" s="16">
        <v>45610</v>
      </c>
    </row>
    <row r="9087" spans="1:4">
      <c r="A9087" s="22">
        <f t="shared" si="141"/>
        <v>45611</v>
      </c>
      <c r="D9087" s="16">
        <v>45611</v>
      </c>
    </row>
    <row r="9088" spans="1:4">
      <c r="A9088" s="22">
        <f t="shared" si="141"/>
        <v>45612</v>
      </c>
      <c r="D9088" s="16">
        <v>45612</v>
      </c>
    </row>
    <row r="9089" spans="1:4">
      <c r="A9089" s="22">
        <f t="shared" si="141"/>
        <v>45613</v>
      </c>
      <c r="D9089" s="16">
        <v>45613</v>
      </c>
    </row>
    <row r="9090" spans="1:4">
      <c r="A9090" s="22">
        <f t="shared" ref="A9090:A9153" si="142">D9090</f>
        <v>45614</v>
      </c>
      <c r="D9090" s="16">
        <v>45614</v>
      </c>
    </row>
    <row r="9091" spans="1:4">
      <c r="A9091" s="22">
        <f t="shared" si="142"/>
        <v>45615</v>
      </c>
      <c r="D9091" s="16">
        <v>45615</v>
      </c>
    </row>
    <row r="9092" spans="1:4">
      <c r="A9092" s="22">
        <f t="shared" si="142"/>
        <v>45616</v>
      </c>
      <c r="D9092" s="16">
        <v>45616</v>
      </c>
    </row>
    <row r="9093" spans="1:4">
      <c r="A9093" s="22">
        <f t="shared" si="142"/>
        <v>45617</v>
      </c>
      <c r="D9093" s="16">
        <v>45617</v>
      </c>
    </row>
    <row r="9094" spans="1:4">
      <c r="A9094" s="22">
        <f t="shared" si="142"/>
        <v>45618</v>
      </c>
      <c r="D9094" s="16">
        <v>45618</v>
      </c>
    </row>
    <row r="9095" spans="1:4">
      <c r="A9095" s="22">
        <f t="shared" si="142"/>
        <v>45619</v>
      </c>
      <c r="D9095" s="16">
        <v>45619</v>
      </c>
    </row>
    <row r="9096" spans="1:4">
      <c r="A9096" s="22">
        <f t="shared" si="142"/>
        <v>45620</v>
      </c>
      <c r="D9096" s="16">
        <v>45620</v>
      </c>
    </row>
    <row r="9097" spans="1:4">
      <c r="A9097" s="22">
        <f t="shared" si="142"/>
        <v>45621</v>
      </c>
      <c r="D9097" s="16">
        <v>45621</v>
      </c>
    </row>
    <row r="9098" spans="1:4">
      <c r="A9098" s="22">
        <f t="shared" si="142"/>
        <v>45622</v>
      </c>
      <c r="D9098" s="16">
        <v>45622</v>
      </c>
    </row>
    <row r="9099" spans="1:4">
      <c r="A9099" s="22">
        <f t="shared" si="142"/>
        <v>45623</v>
      </c>
      <c r="D9099" s="16">
        <v>45623</v>
      </c>
    </row>
    <row r="9100" spans="1:4">
      <c r="A9100" s="22">
        <f t="shared" si="142"/>
        <v>45624</v>
      </c>
      <c r="D9100" s="16">
        <v>45624</v>
      </c>
    </row>
    <row r="9101" spans="1:4">
      <c r="A9101" s="22">
        <f t="shared" si="142"/>
        <v>45625</v>
      </c>
      <c r="D9101" s="16">
        <v>45625</v>
      </c>
    </row>
    <row r="9102" spans="1:4">
      <c r="A9102" s="22">
        <f t="shared" si="142"/>
        <v>45626</v>
      </c>
      <c r="D9102" s="16">
        <v>45626</v>
      </c>
    </row>
    <row r="9103" spans="1:4">
      <c r="A9103" s="22">
        <f t="shared" si="142"/>
        <v>45627</v>
      </c>
      <c r="D9103" s="16">
        <v>45627</v>
      </c>
    </row>
    <row r="9104" spans="1:4">
      <c r="A9104" s="22">
        <f t="shared" si="142"/>
        <v>45628</v>
      </c>
      <c r="D9104" s="16">
        <v>45628</v>
      </c>
    </row>
    <row r="9105" spans="1:4">
      <c r="A9105" s="22">
        <f t="shared" si="142"/>
        <v>45629</v>
      </c>
      <c r="D9105" s="16">
        <v>45629</v>
      </c>
    </row>
    <row r="9106" spans="1:4">
      <c r="A9106" s="22">
        <f t="shared" si="142"/>
        <v>45630</v>
      </c>
      <c r="D9106" s="16">
        <v>45630</v>
      </c>
    </row>
    <row r="9107" spans="1:4">
      <c r="A9107" s="22">
        <f t="shared" si="142"/>
        <v>45631</v>
      </c>
      <c r="D9107" s="16">
        <v>45631</v>
      </c>
    </row>
    <row r="9108" spans="1:4">
      <c r="A9108" s="22">
        <f t="shared" si="142"/>
        <v>45632</v>
      </c>
      <c r="D9108" s="16">
        <v>45632</v>
      </c>
    </row>
    <row r="9109" spans="1:4">
      <c r="A9109" s="22">
        <f t="shared" si="142"/>
        <v>45633</v>
      </c>
      <c r="D9109" s="16">
        <v>45633</v>
      </c>
    </row>
    <row r="9110" spans="1:4">
      <c r="A9110" s="22">
        <f t="shared" si="142"/>
        <v>45634</v>
      </c>
      <c r="D9110" s="16">
        <v>45634</v>
      </c>
    </row>
    <row r="9111" spans="1:4">
      <c r="A9111" s="22">
        <f t="shared" si="142"/>
        <v>45635</v>
      </c>
      <c r="D9111" s="16">
        <v>45635</v>
      </c>
    </row>
    <row r="9112" spans="1:4">
      <c r="A9112" s="22">
        <f t="shared" si="142"/>
        <v>45636</v>
      </c>
      <c r="D9112" s="16">
        <v>45636</v>
      </c>
    </row>
    <row r="9113" spans="1:4">
      <c r="A9113" s="22">
        <f t="shared" si="142"/>
        <v>45637</v>
      </c>
      <c r="D9113" s="16">
        <v>45637</v>
      </c>
    </row>
    <row r="9114" spans="1:4">
      <c r="A9114" s="22">
        <f t="shared" si="142"/>
        <v>45638</v>
      </c>
      <c r="D9114" s="16">
        <v>45638</v>
      </c>
    </row>
    <row r="9115" spans="1:4">
      <c r="A9115" s="22">
        <f t="shared" si="142"/>
        <v>45639</v>
      </c>
      <c r="D9115" s="16">
        <v>45639</v>
      </c>
    </row>
    <row r="9116" spans="1:4">
      <c r="A9116" s="22">
        <f t="shared" si="142"/>
        <v>45640</v>
      </c>
      <c r="D9116" s="16">
        <v>45640</v>
      </c>
    </row>
    <row r="9117" spans="1:4">
      <c r="A9117" s="22">
        <f t="shared" si="142"/>
        <v>45641</v>
      </c>
      <c r="D9117" s="16">
        <v>45641</v>
      </c>
    </row>
    <row r="9118" spans="1:4">
      <c r="A9118" s="22">
        <f t="shared" si="142"/>
        <v>45642</v>
      </c>
      <c r="D9118" s="16">
        <v>45642</v>
      </c>
    </row>
    <row r="9119" spans="1:4">
      <c r="A9119" s="22">
        <f t="shared" si="142"/>
        <v>45643</v>
      </c>
      <c r="D9119" s="16">
        <v>45643</v>
      </c>
    </row>
    <row r="9120" spans="1:4">
      <c r="A9120" s="22">
        <f t="shared" si="142"/>
        <v>45644</v>
      </c>
      <c r="D9120" s="16">
        <v>45644</v>
      </c>
    </row>
    <row r="9121" spans="1:4">
      <c r="A9121" s="22">
        <f t="shared" si="142"/>
        <v>45645</v>
      </c>
      <c r="D9121" s="16">
        <v>45645</v>
      </c>
    </row>
    <row r="9122" spans="1:4">
      <c r="A9122" s="22">
        <f t="shared" si="142"/>
        <v>45646</v>
      </c>
      <c r="D9122" s="16">
        <v>45646</v>
      </c>
    </row>
    <row r="9123" spans="1:4">
      <c r="A9123" s="22">
        <f t="shared" si="142"/>
        <v>45647</v>
      </c>
      <c r="D9123" s="16">
        <v>45647</v>
      </c>
    </row>
    <row r="9124" spans="1:4">
      <c r="A9124" s="22">
        <f t="shared" si="142"/>
        <v>45648</v>
      </c>
      <c r="D9124" s="16">
        <v>45648</v>
      </c>
    </row>
    <row r="9125" spans="1:4">
      <c r="A9125" s="22">
        <f t="shared" si="142"/>
        <v>45649</v>
      </c>
      <c r="D9125" s="16">
        <v>45649</v>
      </c>
    </row>
    <row r="9126" spans="1:4">
      <c r="A9126" s="22">
        <f t="shared" si="142"/>
        <v>45650</v>
      </c>
      <c r="D9126" s="16">
        <v>45650</v>
      </c>
    </row>
    <row r="9127" spans="1:4">
      <c r="A9127" s="22">
        <f t="shared" si="142"/>
        <v>45651</v>
      </c>
      <c r="D9127" s="16">
        <v>45651</v>
      </c>
    </row>
    <row r="9128" spans="1:4">
      <c r="A9128" s="22">
        <f t="shared" si="142"/>
        <v>45652</v>
      </c>
      <c r="D9128" s="16">
        <v>45652</v>
      </c>
    </row>
    <row r="9129" spans="1:4">
      <c r="A9129" s="22">
        <f t="shared" si="142"/>
        <v>45653</v>
      </c>
      <c r="D9129" s="16">
        <v>45653</v>
      </c>
    </row>
    <row r="9130" spans="1:4">
      <c r="A9130" s="22">
        <f t="shared" si="142"/>
        <v>45654</v>
      </c>
      <c r="D9130" s="16">
        <v>45654</v>
      </c>
    </row>
    <row r="9131" spans="1:4">
      <c r="A9131" s="22">
        <f t="shared" si="142"/>
        <v>45655</v>
      </c>
      <c r="D9131" s="16">
        <v>45655</v>
      </c>
    </row>
    <row r="9132" spans="1:4">
      <c r="A9132" s="22">
        <f t="shared" si="142"/>
        <v>45656</v>
      </c>
      <c r="D9132" s="16">
        <v>45656</v>
      </c>
    </row>
    <row r="9133" spans="1:4">
      <c r="A9133" s="22">
        <f t="shared" si="142"/>
        <v>45657</v>
      </c>
      <c r="D9133" s="16">
        <v>45657</v>
      </c>
    </row>
    <row r="9134" spans="1:4">
      <c r="A9134" s="22">
        <f t="shared" si="142"/>
        <v>45658</v>
      </c>
      <c r="D9134" s="16">
        <v>45658</v>
      </c>
    </row>
    <row r="9135" spans="1:4">
      <c r="A9135" s="22">
        <f t="shared" si="142"/>
        <v>45659</v>
      </c>
      <c r="D9135" s="16">
        <v>45659</v>
      </c>
    </row>
    <row r="9136" spans="1:4">
      <c r="A9136" s="22">
        <f t="shared" si="142"/>
        <v>45660</v>
      </c>
      <c r="D9136" s="16">
        <v>45660</v>
      </c>
    </row>
    <row r="9137" spans="1:4">
      <c r="A9137" s="22">
        <f t="shared" si="142"/>
        <v>45661</v>
      </c>
      <c r="D9137" s="16">
        <v>45661</v>
      </c>
    </row>
    <row r="9138" spans="1:4">
      <c r="A9138" s="22">
        <f t="shared" si="142"/>
        <v>45662</v>
      </c>
      <c r="D9138" s="16">
        <v>45662</v>
      </c>
    </row>
    <row r="9139" spans="1:4">
      <c r="A9139" s="22">
        <f t="shared" si="142"/>
        <v>45663</v>
      </c>
      <c r="D9139" s="16">
        <v>45663</v>
      </c>
    </row>
    <row r="9140" spans="1:4">
      <c r="A9140" s="22">
        <f t="shared" si="142"/>
        <v>45664</v>
      </c>
      <c r="D9140" s="16">
        <v>45664</v>
      </c>
    </row>
    <row r="9141" spans="1:4">
      <c r="A9141" s="22">
        <f t="shared" si="142"/>
        <v>45665</v>
      </c>
      <c r="D9141" s="16">
        <v>45665</v>
      </c>
    </row>
    <row r="9142" spans="1:4">
      <c r="A9142" s="22">
        <f t="shared" si="142"/>
        <v>45666</v>
      </c>
      <c r="D9142" s="16">
        <v>45666</v>
      </c>
    </row>
    <row r="9143" spans="1:4">
      <c r="A9143" s="22">
        <f t="shared" si="142"/>
        <v>45667</v>
      </c>
      <c r="D9143" s="16">
        <v>45667</v>
      </c>
    </row>
    <row r="9144" spans="1:4">
      <c r="A9144" s="22">
        <f t="shared" si="142"/>
        <v>45668</v>
      </c>
      <c r="D9144" s="16">
        <v>45668</v>
      </c>
    </row>
    <row r="9145" spans="1:4">
      <c r="A9145" s="22">
        <f t="shared" si="142"/>
        <v>45669</v>
      </c>
      <c r="D9145" s="16">
        <v>45669</v>
      </c>
    </row>
    <row r="9146" spans="1:4">
      <c r="A9146" s="22">
        <f t="shared" si="142"/>
        <v>45670</v>
      </c>
      <c r="D9146" s="16">
        <v>45670</v>
      </c>
    </row>
    <row r="9147" spans="1:4">
      <c r="A9147" s="22">
        <f t="shared" si="142"/>
        <v>45671</v>
      </c>
      <c r="D9147" s="16">
        <v>45671</v>
      </c>
    </row>
    <row r="9148" spans="1:4">
      <c r="A9148" s="22">
        <f t="shared" si="142"/>
        <v>45672</v>
      </c>
      <c r="D9148" s="16">
        <v>45672</v>
      </c>
    </row>
    <row r="9149" spans="1:4">
      <c r="A9149" s="22">
        <f t="shared" si="142"/>
        <v>45673</v>
      </c>
      <c r="D9149" s="16">
        <v>45673</v>
      </c>
    </row>
    <row r="9150" spans="1:4">
      <c r="A9150" s="22">
        <f t="shared" si="142"/>
        <v>45674</v>
      </c>
      <c r="D9150" s="16">
        <v>45674</v>
      </c>
    </row>
    <row r="9151" spans="1:4">
      <c r="A9151" s="22">
        <f t="shared" si="142"/>
        <v>45675</v>
      </c>
      <c r="D9151" s="16">
        <v>45675</v>
      </c>
    </row>
    <row r="9152" spans="1:4">
      <c r="A9152" s="22">
        <f t="shared" si="142"/>
        <v>45676</v>
      </c>
      <c r="D9152" s="16">
        <v>45676</v>
      </c>
    </row>
    <row r="9153" spans="1:4">
      <c r="A9153" s="22">
        <f t="shared" si="142"/>
        <v>45677</v>
      </c>
      <c r="D9153" s="16">
        <v>45677</v>
      </c>
    </row>
    <row r="9154" spans="1:4">
      <c r="A9154" s="22">
        <f t="shared" ref="A9154:A9217" si="143">D9154</f>
        <v>45678</v>
      </c>
      <c r="D9154" s="16">
        <v>45678</v>
      </c>
    </row>
    <row r="9155" spans="1:4">
      <c r="A9155" s="22">
        <f t="shared" si="143"/>
        <v>45679</v>
      </c>
      <c r="D9155" s="16">
        <v>45679</v>
      </c>
    </row>
    <row r="9156" spans="1:4">
      <c r="A9156" s="22">
        <f t="shared" si="143"/>
        <v>45680</v>
      </c>
      <c r="D9156" s="16">
        <v>45680</v>
      </c>
    </row>
    <row r="9157" spans="1:4">
      <c r="A9157" s="22">
        <f t="shared" si="143"/>
        <v>45681</v>
      </c>
      <c r="D9157" s="16">
        <v>45681</v>
      </c>
    </row>
    <row r="9158" spans="1:4">
      <c r="A9158" s="22">
        <f t="shared" si="143"/>
        <v>45682</v>
      </c>
      <c r="D9158" s="16">
        <v>45682</v>
      </c>
    </row>
    <row r="9159" spans="1:4">
      <c r="A9159" s="22">
        <f t="shared" si="143"/>
        <v>45683</v>
      </c>
      <c r="D9159" s="16">
        <v>45683</v>
      </c>
    </row>
    <row r="9160" spans="1:4">
      <c r="A9160" s="22">
        <f t="shared" si="143"/>
        <v>45684</v>
      </c>
      <c r="D9160" s="16">
        <v>45684</v>
      </c>
    </row>
    <row r="9161" spans="1:4">
      <c r="A9161" s="22">
        <f t="shared" si="143"/>
        <v>45685</v>
      </c>
      <c r="D9161" s="16">
        <v>45685</v>
      </c>
    </row>
    <row r="9162" spans="1:4">
      <c r="A9162" s="22">
        <f t="shared" si="143"/>
        <v>45686</v>
      </c>
      <c r="D9162" s="16">
        <v>45686</v>
      </c>
    </row>
    <row r="9163" spans="1:4">
      <c r="A9163" s="22">
        <f t="shared" si="143"/>
        <v>45687</v>
      </c>
      <c r="D9163" s="16">
        <v>45687</v>
      </c>
    </row>
    <row r="9164" spans="1:4">
      <c r="A9164" s="22">
        <f t="shared" si="143"/>
        <v>45688</v>
      </c>
      <c r="D9164" s="16">
        <v>45688</v>
      </c>
    </row>
    <row r="9165" spans="1:4">
      <c r="A9165" s="22">
        <f t="shared" si="143"/>
        <v>45689</v>
      </c>
      <c r="D9165" s="16">
        <v>45689</v>
      </c>
    </row>
    <row r="9166" spans="1:4">
      <c r="A9166" s="22">
        <f t="shared" si="143"/>
        <v>45690</v>
      </c>
      <c r="D9166" s="16">
        <v>45690</v>
      </c>
    </row>
    <row r="9167" spans="1:4">
      <c r="A9167" s="22">
        <f t="shared" si="143"/>
        <v>45691</v>
      </c>
      <c r="D9167" s="16">
        <v>45691</v>
      </c>
    </row>
    <row r="9168" spans="1:4">
      <c r="A9168" s="22">
        <f t="shared" si="143"/>
        <v>45692</v>
      </c>
      <c r="D9168" s="16">
        <v>45692</v>
      </c>
    </row>
    <row r="9169" spans="1:4">
      <c r="A9169" s="22">
        <f t="shared" si="143"/>
        <v>45693</v>
      </c>
      <c r="D9169" s="16">
        <v>45693</v>
      </c>
    </row>
    <row r="9170" spans="1:4">
      <c r="A9170" s="22">
        <f t="shared" si="143"/>
        <v>45694</v>
      </c>
      <c r="D9170" s="16">
        <v>45694</v>
      </c>
    </row>
    <row r="9171" spans="1:4">
      <c r="A9171" s="22">
        <f t="shared" si="143"/>
        <v>45695</v>
      </c>
      <c r="D9171" s="16">
        <v>45695</v>
      </c>
    </row>
    <row r="9172" spans="1:4">
      <c r="A9172" s="22">
        <f t="shared" si="143"/>
        <v>45696</v>
      </c>
      <c r="D9172" s="16">
        <v>45696</v>
      </c>
    </row>
    <row r="9173" spans="1:4">
      <c r="A9173" s="22">
        <f t="shared" si="143"/>
        <v>45697</v>
      </c>
      <c r="D9173" s="16">
        <v>45697</v>
      </c>
    </row>
    <row r="9174" spans="1:4">
      <c r="A9174" s="22">
        <f t="shared" si="143"/>
        <v>45698</v>
      </c>
      <c r="D9174" s="16">
        <v>45698</v>
      </c>
    </row>
    <row r="9175" spans="1:4">
      <c r="A9175" s="22">
        <f t="shared" si="143"/>
        <v>45699</v>
      </c>
      <c r="D9175" s="16">
        <v>45699</v>
      </c>
    </row>
    <row r="9176" spans="1:4">
      <c r="A9176" s="22">
        <f t="shared" si="143"/>
        <v>45700</v>
      </c>
      <c r="D9176" s="16">
        <v>45700</v>
      </c>
    </row>
    <row r="9177" spans="1:4">
      <c r="A9177" s="22">
        <f t="shared" si="143"/>
        <v>45701</v>
      </c>
      <c r="D9177" s="16">
        <v>45701</v>
      </c>
    </row>
    <row r="9178" spans="1:4">
      <c r="A9178" s="22">
        <f t="shared" si="143"/>
        <v>45702</v>
      </c>
      <c r="D9178" s="16">
        <v>45702</v>
      </c>
    </row>
    <row r="9179" spans="1:4">
      <c r="A9179" s="22">
        <f t="shared" si="143"/>
        <v>45703</v>
      </c>
      <c r="D9179" s="16">
        <v>45703</v>
      </c>
    </row>
    <row r="9180" spans="1:4">
      <c r="A9180" s="22">
        <f t="shared" si="143"/>
        <v>45704</v>
      </c>
      <c r="D9180" s="16">
        <v>45704</v>
      </c>
    </row>
    <row r="9181" spans="1:4">
      <c r="A9181" s="22">
        <f t="shared" si="143"/>
        <v>45705</v>
      </c>
      <c r="D9181" s="16">
        <v>45705</v>
      </c>
    </row>
    <row r="9182" spans="1:4">
      <c r="A9182" s="22">
        <f t="shared" si="143"/>
        <v>45706</v>
      </c>
      <c r="D9182" s="16">
        <v>45706</v>
      </c>
    </row>
    <row r="9183" spans="1:4">
      <c r="A9183" s="22">
        <f t="shared" si="143"/>
        <v>45707</v>
      </c>
      <c r="D9183" s="16">
        <v>45707</v>
      </c>
    </row>
    <row r="9184" spans="1:4">
      <c r="A9184" s="22">
        <f t="shared" si="143"/>
        <v>45708</v>
      </c>
      <c r="D9184" s="16">
        <v>45708</v>
      </c>
    </row>
    <row r="9185" spans="1:4">
      <c r="A9185" s="22">
        <f t="shared" si="143"/>
        <v>45709</v>
      </c>
      <c r="D9185" s="16">
        <v>45709</v>
      </c>
    </row>
    <row r="9186" spans="1:4">
      <c r="A9186" s="22">
        <f t="shared" si="143"/>
        <v>45710</v>
      </c>
      <c r="D9186" s="16">
        <v>45710</v>
      </c>
    </row>
    <row r="9187" spans="1:4">
      <c r="A9187" s="22">
        <f t="shared" si="143"/>
        <v>45711</v>
      </c>
      <c r="D9187" s="16">
        <v>45711</v>
      </c>
    </row>
    <row r="9188" spans="1:4">
      <c r="A9188" s="22">
        <f t="shared" si="143"/>
        <v>45712</v>
      </c>
      <c r="D9188" s="16">
        <v>45712</v>
      </c>
    </row>
    <row r="9189" spans="1:4">
      <c r="A9189" s="22">
        <f t="shared" si="143"/>
        <v>45713</v>
      </c>
      <c r="D9189" s="16">
        <v>45713</v>
      </c>
    </row>
    <row r="9190" spans="1:4">
      <c r="A9190" s="22">
        <f t="shared" si="143"/>
        <v>45714</v>
      </c>
      <c r="D9190" s="16">
        <v>45714</v>
      </c>
    </row>
    <row r="9191" spans="1:4">
      <c r="A9191" s="22">
        <f t="shared" si="143"/>
        <v>45715</v>
      </c>
      <c r="D9191" s="16">
        <v>45715</v>
      </c>
    </row>
    <row r="9192" spans="1:4">
      <c r="A9192" s="22">
        <f t="shared" si="143"/>
        <v>45716</v>
      </c>
      <c r="D9192" s="16">
        <v>45716</v>
      </c>
    </row>
    <row r="9193" spans="1:4">
      <c r="A9193" s="22">
        <f t="shared" si="143"/>
        <v>45717</v>
      </c>
      <c r="D9193" s="16">
        <v>45717</v>
      </c>
    </row>
    <row r="9194" spans="1:4">
      <c r="A9194" s="22">
        <f t="shared" si="143"/>
        <v>45718</v>
      </c>
      <c r="D9194" s="16">
        <v>45718</v>
      </c>
    </row>
    <row r="9195" spans="1:4">
      <c r="A9195" s="22">
        <f t="shared" si="143"/>
        <v>45719</v>
      </c>
      <c r="D9195" s="16">
        <v>45719</v>
      </c>
    </row>
    <row r="9196" spans="1:4">
      <c r="A9196" s="22">
        <f t="shared" si="143"/>
        <v>45720</v>
      </c>
      <c r="D9196" s="16">
        <v>45720</v>
      </c>
    </row>
    <row r="9197" spans="1:4">
      <c r="A9197" s="22">
        <f t="shared" si="143"/>
        <v>45721</v>
      </c>
      <c r="D9197" s="16">
        <v>45721</v>
      </c>
    </row>
    <row r="9198" spans="1:4">
      <c r="A9198" s="22">
        <f t="shared" si="143"/>
        <v>45722</v>
      </c>
      <c r="D9198" s="16">
        <v>45722</v>
      </c>
    </row>
    <row r="9199" spans="1:4">
      <c r="A9199" s="22">
        <f t="shared" si="143"/>
        <v>45723</v>
      </c>
      <c r="D9199" s="16">
        <v>45723</v>
      </c>
    </row>
    <row r="9200" spans="1:4">
      <c r="A9200" s="22">
        <f t="shared" si="143"/>
        <v>45724</v>
      </c>
      <c r="D9200" s="16">
        <v>45724</v>
      </c>
    </row>
    <row r="9201" spans="1:4">
      <c r="A9201" s="22">
        <f t="shared" si="143"/>
        <v>45725</v>
      </c>
      <c r="D9201" s="16">
        <v>45725</v>
      </c>
    </row>
    <row r="9202" spans="1:4">
      <c r="A9202" s="22">
        <f t="shared" si="143"/>
        <v>45726</v>
      </c>
      <c r="D9202" s="16">
        <v>45726</v>
      </c>
    </row>
    <row r="9203" spans="1:4">
      <c r="A9203" s="22">
        <f t="shared" si="143"/>
        <v>45727</v>
      </c>
      <c r="D9203" s="16">
        <v>45727</v>
      </c>
    </row>
    <row r="9204" spans="1:4">
      <c r="A9204" s="22">
        <f t="shared" si="143"/>
        <v>45728</v>
      </c>
      <c r="D9204" s="16">
        <v>45728</v>
      </c>
    </row>
    <row r="9205" spans="1:4">
      <c r="A9205" s="22">
        <f t="shared" si="143"/>
        <v>45729</v>
      </c>
      <c r="D9205" s="16">
        <v>45729</v>
      </c>
    </row>
    <row r="9206" spans="1:4">
      <c r="A9206" s="22">
        <f t="shared" si="143"/>
        <v>45730</v>
      </c>
      <c r="D9206" s="16">
        <v>45730</v>
      </c>
    </row>
    <row r="9207" spans="1:4">
      <c r="A9207" s="22">
        <f t="shared" si="143"/>
        <v>45731</v>
      </c>
      <c r="D9207" s="16">
        <v>45731</v>
      </c>
    </row>
    <row r="9208" spans="1:4">
      <c r="A9208" s="22">
        <f t="shared" si="143"/>
        <v>45732</v>
      </c>
      <c r="D9208" s="16">
        <v>45732</v>
      </c>
    </row>
    <row r="9209" spans="1:4">
      <c r="A9209" s="22">
        <f t="shared" si="143"/>
        <v>45733</v>
      </c>
      <c r="D9209" s="16">
        <v>45733</v>
      </c>
    </row>
    <row r="9210" spans="1:4">
      <c r="A9210" s="22">
        <f t="shared" si="143"/>
        <v>45734</v>
      </c>
      <c r="D9210" s="16">
        <v>45734</v>
      </c>
    </row>
    <row r="9211" spans="1:4">
      <c r="A9211" s="22">
        <f t="shared" si="143"/>
        <v>45735</v>
      </c>
      <c r="D9211" s="16">
        <v>45735</v>
      </c>
    </row>
    <row r="9212" spans="1:4">
      <c r="A9212" s="22">
        <f t="shared" si="143"/>
        <v>45736</v>
      </c>
      <c r="D9212" s="16">
        <v>45736</v>
      </c>
    </row>
    <row r="9213" spans="1:4">
      <c r="A9213" s="22">
        <f t="shared" si="143"/>
        <v>45737</v>
      </c>
      <c r="D9213" s="16">
        <v>45737</v>
      </c>
    </row>
    <row r="9214" spans="1:4">
      <c r="A9214" s="22">
        <f t="shared" si="143"/>
        <v>45738</v>
      </c>
      <c r="D9214" s="16">
        <v>45738</v>
      </c>
    </row>
    <row r="9215" spans="1:4">
      <c r="A9215" s="22">
        <f t="shared" si="143"/>
        <v>45739</v>
      </c>
      <c r="D9215" s="16">
        <v>45739</v>
      </c>
    </row>
    <row r="9216" spans="1:4">
      <c r="A9216" s="22">
        <f t="shared" si="143"/>
        <v>45740</v>
      </c>
      <c r="D9216" s="16">
        <v>45740</v>
      </c>
    </row>
    <row r="9217" spans="1:4">
      <c r="A9217" s="22">
        <f t="shared" si="143"/>
        <v>45741</v>
      </c>
      <c r="D9217" s="16">
        <v>45741</v>
      </c>
    </row>
    <row r="9218" spans="1:4">
      <c r="A9218" s="22">
        <f t="shared" ref="A9218:A9281" si="144">D9218</f>
        <v>45742</v>
      </c>
      <c r="D9218" s="16">
        <v>45742</v>
      </c>
    </row>
    <row r="9219" spans="1:4">
      <c r="A9219" s="22">
        <f t="shared" si="144"/>
        <v>45743</v>
      </c>
      <c r="D9219" s="16">
        <v>45743</v>
      </c>
    </row>
    <row r="9220" spans="1:4">
      <c r="A9220" s="22">
        <f t="shared" si="144"/>
        <v>45744</v>
      </c>
      <c r="D9220" s="16">
        <v>45744</v>
      </c>
    </row>
    <row r="9221" spans="1:4">
      <c r="A9221" s="22">
        <f t="shared" si="144"/>
        <v>45745</v>
      </c>
      <c r="D9221" s="16">
        <v>45745</v>
      </c>
    </row>
    <row r="9222" spans="1:4">
      <c r="A9222" s="22">
        <f t="shared" si="144"/>
        <v>45746</v>
      </c>
      <c r="D9222" s="16">
        <v>45746</v>
      </c>
    </row>
    <row r="9223" spans="1:4">
      <c r="A9223" s="22">
        <f t="shared" si="144"/>
        <v>45747</v>
      </c>
      <c r="D9223" s="16">
        <v>45747</v>
      </c>
    </row>
    <row r="9224" spans="1:4">
      <c r="A9224" s="22">
        <f t="shared" si="144"/>
        <v>45748</v>
      </c>
      <c r="D9224" s="16">
        <v>45748</v>
      </c>
    </row>
    <row r="9225" spans="1:4">
      <c r="A9225" s="22">
        <f t="shared" si="144"/>
        <v>45749</v>
      </c>
      <c r="D9225" s="16">
        <v>45749</v>
      </c>
    </row>
    <row r="9226" spans="1:4">
      <c r="A9226" s="22">
        <f t="shared" si="144"/>
        <v>45750</v>
      </c>
      <c r="D9226" s="16">
        <v>45750</v>
      </c>
    </row>
    <row r="9227" spans="1:4">
      <c r="A9227" s="22">
        <f t="shared" si="144"/>
        <v>45751</v>
      </c>
      <c r="D9227" s="16">
        <v>45751</v>
      </c>
    </row>
    <row r="9228" spans="1:4">
      <c r="A9228" s="22">
        <f t="shared" si="144"/>
        <v>45752</v>
      </c>
      <c r="D9228" s="16">
        <v>45752</v>
      </c>
    </row>
    <row r="9229" spans="1:4">
      <c r="A9229" s="22">
        <f t="shared" si="144"/>
        <v>45753</v>
      </c>
      <c r="D9229" s="16">
        <v>45753</v>
      </c>
    </row>
    <row r="9230" spans="1:4">
      <c r="A9230" s="22">
        <f t="shared" si="144"/>
        <v>45754</v>
      </c>
      <c r="D9230" s="16">
        <v>45754</v>
      </c>
    </row>
    <row r="9231" spans="1:4">
      <c r="A9231" s="22">
        <f t="shared" si="144"/>
        <v>45755</v>
      </c>
      <c r="D9231" s="16">
        <v>45755</v>
      </c>
    </row>
    <row r="9232" spans="1:4">
      <c r="A9232" s="22">
        <f t="shared" si="144"/>
        <v>45756</v>
      </c>
      <c r="D9232" s="16">
        <v>45756</v>
      </c>
    </row>
    <row r="9233" spans="1:4">
      <c r="A9233" s="22">
        <f t="shared" si="144"/>
        <v>45757</v>
      </c>
      <c r="D9233" s="16">
        <v>45757</v>
      </c>
    </row>
    <row r="9234" spans="1:4">
      <c r="A9234" s="22">
        <f t="shared" si="144"/>
        <v>45758</v>
      </c>
      <c r="D9234" s="16">
        <v>45758</v>
      </c>
    </row>
    <row r="9235" spans="1:4">
      <c r="A9235" s="22">
        <f t="shared" si="144"/>
        <v>45759</v>
      </c>
      <c r="D9235" s="16">
        <v>45759</v>
      </c>
    </row>
    <row r="9236" spans="1:4">
      <c r="A9236" s="22">
        <f t="shared" si="144"/>
        <v>45760</v>
      </c>
      <c r="D9236" s="16">
        <v>45760</v>
      </c>
    </row>
    <row r="9237" spans="1:4">
      <c r="A9237" s="22">
        <f t="shared" si="144"/>
        <v>45761</v>
      </c>
      <c r="D9237" s="16">
        <v>45761</v>
      </c>
    </row>
    <row r="9238" spans="1:4">
      <c r="A9238" s="22">
        <f t="shared" si="144"/>
        <v>45762</v>
      </c>
      <c r="D9238" s="16">
        <v>45762</v>
      </c>
    </row>
    <row r="9239" spans="1:4">
      <c r="A9239" s="22">
        <f t="shared" si="144"/>
        <v>45763</v>
      </c>
      <c r="D9239" s="16">
        <v>45763</v>
      </c>
    </row>
    <row r="9240" spans="1:4">
      <c r="A9240" s="22">
        <f t="shared" si="144"/>
        <v>45764</v>
      </c>
      <c r="D9240" s="16">
        <v>45764</v>
      </c>
    </row>
    <row r="9241" spans="1:4">
      <c r="A9241" s="22">
        <f t="shared" si="144"/>
        <v>45765</v>
      </c>
      <c r="D9241" s="16">
        <v>45765</v>
      </c>
    </row>
    <row r="9242" spans="1:4">
      <c r="A9242" s="22">
        <f t="shared" si="144"/>
        <v>45766</v>
      </c>
      <c r="D9242" s="16">
        <v>45766</v>
      </c>
    </row>
    <row r="9243" spans="1:4">
      <c r="A9243" s="22">
        <f t="shared" si="144"/>
        <v>45767</v>
      </c>
      <c r="D9243" s="16">
        <v>45767</v>
      </c>
    </row>
    <row r="9244" spans="1:4">
      <c r="A9244" s="22">
        <f t="shared" si="144"/>
        <v>45768</v>
      </c>
      <c r="D9244" s="16">
        <v>45768</v>
      </c>
    </row>
    <row r="9245" spans="1:4">
      <c r="A9245" s="22">
        <f t="shared" si="144"/>
        <v>45769</v>
      </c>
      <c r="D9245" s="16">
        <v>45769</v>
      </c>
    </row>
    <row r="9246" spans="1:4">
      <c r="A9246" s="22">
        <f t="shared" si="144"/>
        <v>45770</v>
      </c>
      <c r="D9246" s="16">
        <v>45770</v>
      </c>
    </row>
    <row r="9247" spans="1:4">
      <c r="A9247" s="22">
        <f t="shared" si="144"/>
        <v>45771</v>
      </c>
      <c r="D9247" s="16">
        <v>45771</v>
      </c>
    </row>
    <row r="9248" spans="1:4">
      <c r="A9248" s="22">
        <f t="shared" si="144"/>
        <v>45772</v>
      </c>
      <c r="D9248" s="16">
        <v>45772</v>
      </c>
    </row>
    <row r="9249" spans="1:4">
      <c r="A9249" s="22">
        <f t="shared" si="144"/>
        <v>45773</v>
      </c>
      <c r="D9249" s="16">
        <v>45773</v>
      </c>
    </row>
    <row r="9250" spans="1:4">
      <c r="A9250" s="22">
        <f t="shared" si="144"/>
        <v>45774</v>
      </c>
      <c r="D9250" s="16">
        <v>45774</v>
      </c>
    </row>
    <row r="9251" spans="1:4">
      <c r="A9251" s="22">
        <f t="shared" si="144"/>
        <v>45775</v>
      </c>
      <c r="D9251" s="16">
        <v>45775</v>
      </c>
    </row>
    <row r="9252" spans="1:4">
      <c r="A9252" s="22">
        <f t="shared" si="144"/>
        <v>45776</v>
      </c>
      <c r="D9252" s="16">
        <v>45776</v>
      </c>
    </row>
    <row r="9253" spans="1:4">
      <c r="A9253" s="22">
        <f t="shared" si="144"/>
        <v>45777</v>
      </c>
      <c r="D9253" s="16">
        <v>45777</v>
      </c>
    </row>
    <row r="9254" spans="1:4">
      <c r="A9254" s="22">
        <f t="shared" si="144"/>
        <v>45778</v>
      </c>
      <c r="D9254" s="16">
        <v>45778</v>
      </c>
    </row>
    <row r="9255" spans="1:4">
      <c r="A9255" s="22">
        <f t="shared" si="144"/>
        <v>45779</v>
      </c>
      <c r="D9255" s="16">
        <v>45779</v>
      </c>
    </row>
    <row r="9256" spans="1:4">
      <c r="A9256" s="22">
        <f t="shared" si="144"/>
        <v>45780</v>
      </c>
      <c r="D9256" s="16">
        <v>45780</v>
      </c>
    </row>
    <row r="9257" spans="1:4">
      <c r="A9257" s="22">
        <f t="shared" si="144"/>
        <v>45781</v>
      </c>
      <c r="D9257" s="16">
        <v>45781</v>
      </c>
    </row>
    <row r="9258" spans="1:4">
      <c r="A9258" s="22">
        <f t="shared" si="144"/>
        <v>45782</v>
      </c>
      <c r="D9258" s="16">
        <v>45782</v>
      </c>
    </row>
    <row r="9259" spans="1:4">
      <c r="A9259" s="22">
        <f t="shared" si="144"/>
        <v>45783</v>
      </c>
      <c r="D9259" s="16">
        <v>45783</v>
      </c>
    </row>
    <row r="9260" spans="1:4">
      <c r="A9260" s="22">
        <f t="shared" si="144"/>
        <v>45784</v>
      </c>
      <c r="D9260" s="16">
        <v>45784</v>
      </c>
    </row>
    <row r="9261" spans="1:4">
      <c r="A9261" s="22">
        <f t="shared" si="144"/>
        <v>45785</v>
      </c>
      <c r="D9261" s="16">
        <v>45785</v>
      </c>
    </row>
    <row r="9262" spans="1:4">
      <c r="A9262" s="22">
        <f t="shared" si="144"/>
        <v>45786</v>
      </c>
      <c r="D9262" s="16">
        <v>45786</v>
      </c>
    </row>
    <row r="9263" spans="1:4">
      <c r="A9263" s="22">
        <f t="shared" si="144"/>
        <v>45787</v>
      </c>
      <c r="D9263" s="16">
        <v>45787</v>
      </c>
    </row>
    <row r="9264" spans="1:4">
      <c r="A9264" s="22">
        <f t="shared" si="144"/>
        <v>45788</v>
      </c>
      <c r="D9264" s="16">
        <v>45788</v>
      </c>
    </row>
    <row r="9265" spans="1:4">
      <c r="A9265" s="22">
        <f t="shared" si="144"/>
        <v>45789</v>
      </c>
      <c r="D9265" s="16">
        <v>45789</v>
      </c>
    </row>
    <row r="9266" spans="1:4">
      <c r="A9266" s="22">
        <f t="shared" si="144"/>
        <v>45790</v>
      </c>
      <c r="D9266" s="16">
        <v>45790</v>
      </c>
    </row>
    <row r="9267" spans="1:4">
      <c r="A9267" s="22">
        <f t="shared" si="144"/>
        <v>45791</v>
      </c>
      <c r="D9267" s="16">
        <v>45791</v>
      </c>
    </row>
    <row r="9268" spans="1:4">
      <c r="A9268" s="22">
        <f t="shared" si="144"/>
        <v>45792</v>
      </c>
      <c r="D9268" s="16">
        <v>45792</v>
      </c>
    </row>
    <row r="9269" spans="1:4">
      <c r="A9269" s="22">
        <f t="shared" si="144"/>
        <v>45793</v>
      </c>
      <c r="D9269" s="16">
        <v>45793</v>
      </c>
    </row>
    <row r="9270" spans="1:4">
      <c r="A9270" s="22">
        <f t="shared" si="144"/>
        <v>45794</v>
      </c>
      <c r="D9270" s="16">
        <v>45794</v>
      </c>
    </row>
    <row r="9271" spans="1:4">
      <c r="A9271" s="22">
        <f t="shared" si="144"/>
        <v>45795</v>
      </c>
      <c r="D9271" s="16">
        <v>45795</v>
      </c>
    </row>
    <row r="9272" spans="1:4">
      <c r="A9272" s="22">
        <f t="shared" si="144"/>
        <v>45796</v>
      </c>
      <c r="D9272" s="16">
        <v>45796</v>
      </c>
    </row>
    <row r="9273" spans="1:4">
      <c r="A9273" s="22">
        <f t="shared" si="144"/>
        <v>45797</v>
      </c>
      <c r="D9273" s="16">
        <v>45797</v>
      </c>
    </row>
    <row r="9274" spans="1:4">
      <c r="A9274" s="22">
        <f t="shared" si="144"/>
        <v>45798</v>
      </c>
      <c r="D9274" s="16">
        <v>45798</v>
      </c>
    </row>
    <row r="9275" spans="1:4">
      <c r="A9275" s="22">
        <f t="shared" si="144"/>
        <v>45799</v>
      </c>
      <c r="D9275" s="16">
        <v>45799</v>
      </c>
    </row>
    <row r="9276" spans="1:4">
      <c r="A9276" s="22">
        <f t="shared" si="144"/>
        <v>45800</v>
      </c>
      <c r="D9276" s="16">
        <v>45800</v>
      </c>
    </row>
    <row r="9277" spans="1:4">
      <c r="A9277" s="22">
        <f t="shared" si="144"/>
        <v>45801</v>
      </c>
      <c r="D9277" s="16">
        <v>45801</v>
      </c>
    </row>
    <row r="9278" spans="1:4">
      <c r="A9278" s="22">
        <f t="shared" si="144"/>
        <v>45802</v>
      </c>
      <c r="D9278" s="16">
        <v>45802</v>
      </c>
    </row>
    <row r="9279" spans="1:4">
      <c r="A9279" s="22">
        <f t="shared" si="144"/>
        <v>45803</v>
      </c>
      <c r="D9279" s="16">
        <v>45803</v>
      </c>
    </row>
    <row r="9280" spans="1:4">
      <c r="A9280" s="22">
        <f t="shared" si="144"/>
        <v>45804</v>
      </c>
      <c r="D9280" s="16">
        <v>45804</v>
      </c>
    </row>
    <row r="9281" spans="1:4">
      <c r="A9281" s="22">
        <f t="shared" si="144"/>
        <v>45805</v>
      </c>
      <c r="D9281" s="16">
        <v>45805</v>
      </c>
    </row>
    <row r="9282" spans="1:4">
      <c r="A9282" s="22">
        <f t="shared" ref="A9282:A9345" si="145">D9282</f>
        <v>45806</v>
      </c>
      <c r="D9282" s="16">
        <v>45806</v>
      </c>
    </row>
    <row r="9283" spans="1:4">
      <c r="A9283" s="22">
        <f t="shared" si="145"/>
        <v>45807</v>
      </c>
      <c r="D9283" s="16">
        <v>45807</v>
      </c>
    </row>
    <row r="9284" spans="1:4">
      <c r="A9284" s="22">
        <f t="shared" si="145"/>
        <v>45808</v>
      </c>
      <c r="D9284" s="16">
        <v>45808</v>
      </c>
    </row>
    <row r="9285" spans="1:4">
      <c r="A9285" s="22">
        <f t="shared" si="145"/>
        <v>45809</v>
      </c>
      <c r="D9285" s="16">
        <v>45809</v>
      </c>
    </row>
    <row r="9286" spans="1:4">
      <c r="A9286" s="22">
        <f t="shared" si="145"/>
        <v>45810</v>
      </c>
      <c r="D9286" s="16">
        <v>45810</v>
      </c>
    </row>
    <row r="9287" spans="1:4">
      <c r="A9287" s="22">
        <f t="shared" si="145"/>
        <v>45811</v>
      </c>
      <c r="D9287" s="16">
        <v>45811</v>
      </c>
    </row>
    <row r="9288" spans="1:4">
      <c r="A9288" s="22">
        <f t="shared" si="145"/>
        <v>45812</v>
      </c>
      <c r="D9288" s="16">
        <v>45812</v>
      </c>
    </row>
    <row r="9289" spans="1:4">
      <c r="A9289" s="22">
        <f t="shared" si="145"/>
        <v>45813</v>
      </c>
      <c r="D9289" s="16">
        <v>45813</v>
      </c>
    </row>
    <row r="9290" spans="1:4">
      <c r="A9290" s="22">
        <f t="shared" si="145"/>
        <v>45814</v>
      </c>
      <c r="D9290" s="16">
        <v>45814</v>
      </c>
    </row>
    <row r="9291" spans="1:4">
      <c r="A9291" s="22">
        <f t="shared" si="145"/>
        <v>45815</v>
      </c>
      <c r="D9291" s="16">
        <v>45815</v>
      </c>
    </row>
    <row r="9292" spans="1:4">
      <c r="A9292" s="22">
        <f t="shared" si="145"/>
        <v>45816</v>
      </c>
      <c r="D9292" s="16">
        <v>45816</v>
      </c>
    </row>
    <row r="9293" spans="1:4">
      <c r="A9293" s="22">
        <f t="shared" si="145"/>
        <v>45817</v>
      </c>
      <c r="D9293" s="16">
        <v>45817</v>
      </c>
    </row>
    <row r="9294" spans="1:4">
      <c r="A9294" s="22">
        <f t="shared" si="145"/>
        <v>45818</v>
      </c>
      <c r="D9294" s="16">
        <v>45818</v>
      </c>
    </row>
    <row r="9295" spans="1:4">
      <c r="A9295" s="22">
        <f t="shared" si="145"/>
        <v>45819</v>
      </c>
      <c r="D9295" s="16">
        <v>45819</v>
      </c>
    </row>
    <row r="9296" spans="1:4">
      <c r="A9296" s="22">
        <f t="shared" si="145"/>
        <v>45820</v>
      </c>
      <c r="D9296" s="16">
        <v>45820</v>
      </c>
    </row>
    <row r="9297" spans="1:4">
      <c r="A9297" s="22">
        <f t="shared" si="145"/>
        <v>45821</v>
      </c>
      <c r="D9297" s="16">
        <v>45821</v>
      </c>
    </row>
    <row r="9298" spans="1:4">
      <c r="A9298" s="22">
        <f t="shared" si="145"/>
        <v>45822</v>
      </c>
      <c r="D9298" s="16">
        <v>45822</v>
      </c>
    </row>
    <row r="9299" spans="1:4">
      <c r="A9299" s="22">
        <f t="shared" si="145"/>
        <v>45823</v>
      </c>
      <c r="D9299" s="16">
        <v>45823</v>
      </c>
    </row>
    <row r="9300" spans="1:4">
      <c r="A9300" s="22">
        <f t="shared" si="145"/>
        <v>45824</v>
      </c>
      <c r="D9300" s="16">
        <v>45824</v>
      </c>
    </row>
    <row r="9301" spans="1:4">
      <c r="A9301" s="22">
        <f t="shared" si="145"/>
        <v>45825</v>
      </c>
      <c r="D9301" s="16">
        <v>45825</v>
      </c>
    </row>
    <row r="9302" spans="1:4">
      <c r="A9302" s="22">
        <f t="shared" si="145"/>
        <v>45826</v>
      </c>
      <c r="D9302" s="16">
        <v>45826</v>
      </c>
    </row>
    <row r="9303" spans="1:4">
      <c r="A9303" s="22">
        <f t="shared" si="145"/>
        <v>45827</v>
      </c>
      <c r="D9303" s="16">
        <v>45827</v>
      </c>
    </row>
    <row r="9304" spans="1:4">
      <c r="A9304" s="22">
        <f t="shared" si="145"/>
        <v>45828</v>
      </c>
      <c r="D9304" s="16">
        <v>45828</v>
      </c>
    </row>
    <row r="9305" spans="1:4">
      <c r="A9305" s="22">
        <f t="shared" si="145"/>
        <v>45829</v>
      </c>
      <c r="D9305" s="16">
        <v>45829</v>
      </c>
    </row>
    <row r="9306" spans="1:4">
      <c r="A9306" s="22">
        <f t="shared" si="145"/>
        <v>45830</v>
      </c>
      <c r="D9306" s="16">
        <v>45830</v>
      </c>
    </row>
    <row r="9307" spans="1:4">
      <c r="A9307" s="22">
        <f t="shared" si="145"/>
        <v>45831</v>
      </c>
      <c r="D9307" s="16">
        <v>45831</v>
      </c>
    </row>
    <row r="9308" spans="1:4">
      <c r="A9308" s="22">
        <f t="shared" si="145"/>
        <v>45832</v>
      </c>
      <c r="D9308" s="16">
        <v>45832</v>
      </c>
    </row>
    <row r="9309" spans="1:4">
      <c r="A9309" s="22">
        <f t="shared" si="145"/>
        <v>45833</v>
      </c>
      <c r="D9309" s="16">
        <v>45833</v>
      </c>
    </row>
    <row r="9310" spans="1:4">
      <c r="A9310" s="22">
        <f t="shared" si="145"/>
        <v>45834</v>
      </c>
      <c r="D9310" s="16">
        <v>45834</v>
      </c>
    </row>
    <row r="9311" spans="1:4">
      <c r="A9311" s="22">
        <f t="shared" si="145"/>
        <v>45835</v>
      </c>
      <c r="D9311" s="16">
        <v>45835</v>
      </c>
    </row>
    <row r="9312" spans="1:4">
      <c r="A9312" s="22">
        <f t="shared" si="145"/>
        <v>45836</v>
      </c>
      <c r="D9312" s="16">
        <v>45836</v>
      </c>
    </row>
    <row r="9313" spans="1:4">
      <c r="A9313" s="22">
        <f t="shared" si="145"/>
        <v>45837</v>
      </c>
      <c r="D9313" s="16">
        <v>45837</v>
      </c>
    </row>
    <row r="9314" spans="1:4">
      <c r="A9314" s="22">
        <f t="shared" si="145"/>
        <v>45838</v>
      </c>
      <c r="D9314" s="16">
        <v>45838</v>
      </c>
    </row>
    <row r="9315" spans="1:4">
      <c r="A9315" s="22">
        <f t="shared" si="145"/>
        <v>45839</v>
      </c>
      <c r="D9315" s="16">
        <v>45839</v>
      </c>
    </row>
    <row r="9316" spans="1:4">
      <c r="A9316" s="22">
        <f t="shared" si="145"/>
        <v>45840</v>
      </c>
      <c r="D9316" s="16">
        <v>45840</v>
      </c>
    </row>
    <row r="9317" spans="1:4">
      <c r="A9317" s="22">
        <f t="shared" si="145"/>
        <v>45841</v>
      </c>
      <c r="D9317" s="16">
        <v>45841</v>
      </c>
    </row>
    <row r="9318" spans="1:4">
      <c r="A9318" s="22">
        <f t="shared" si="145"/>
        <v>45842</v>
      </c>
      <c r="D9318" s="16">
        <v>45842</v>
      </c>
    </row>
    <row r="9319" spans="1:4">
      <c r="A9319" s="22">
        <f t="shared" si="145"/>
        <v>45843</v>
      </c>
      <c r="D9319" s="16">
        <v>45843</v>
      </c>
    </row>
    <row r="9320" spans="1:4">
      <c r="A9320" s="22">
        <f t="shared" si="145"/>
        <v>45844</v>
      </c>
      <c r="D9320" s="16">
        <v>45844</v>
      </c>
    </row>
    <row r="9321" spans="1:4">
      <c r="A9321" s="22">
        <f t="shared" si="145"/>
        <v>45845</v>
      </c>
      <c r="D9321" s="16">
        <v>45845</v>
      </c>
    </row>
    <row r="9322" spans="1:4">
      <c r="A9322" s="22">
        <f t="shared" si="145"/>
        <v>45846</v>
      </c>
      <c r="D9322" s="16">
        <v>45846</v>
      </c>
    </row>
    <row r="9323" spans="1:4">
      <c r="A9323" s="22">
        <f t="shared" si="145"/>
        <v>45847</v>
      </c>
      <c r="D9323" s="16">
        <v>45847</v>
      </c>
    </row>
    <row r="9324" spans="1:4">
      <c r="A9324" s="22">
        <f t="shared" si="145"/>
        <v>45848</v>
      </c>
      <c r="D9324" s="16">
        <v>45848</v>
      </c>
    </row>
    <row r="9325" spans="1:4">
      <c r="A9325" s="22">
        <f t="shared" si="145"/>
        <v>45849</v>
      </c>
      <c r="D9325" s="16">
        <v>45849</v>
      </c>
    </row>
    <row r="9326" spans="1:4">
      <c r="A9326" s="22">
        <f t="shared" si="145"/>
        <v>45850</v>
      </c>
      <c r="D9326" s="16">
        <v>45850</v>
      </c>
    </row>
    <row r="9327" spans="1:4">
      <c r="A9327" s="22">
        <f t="shared" si="145"/>
        <v>45851</v>
      </c>
      <c r="D9327" s="16">
        <v>45851</v>
      </c>
    </row>
    <row r="9328" spans="1:4">
      <c r="A9328" s="22">
        <f t="shared" si="145"/>
        <v>45852</v>
      </c>
      <c r="D9328" s="16">
        <v>45852</v>
      </c>
    </row>
    <row r="9329" spans="1:4">
      <c r="A9329" s="22">
        <f t="shared" si="145"/>
        <v>45853</v>
      </c>
      <c r="D9329" s="16">
        <v>45853</v>
      </c>
    </row>
    <row r="9330" spans="1:4">
      <c r="A9330" s="22">
        <f t="shared" si="145"/>
        <v>45854</v>
      </c>
      <c r="D9330" s="16">
        <v>45854</v>
      </c>
    </row>
    <row r="9331" spans="1:4">
      <c r="A9331" s="22">
        <f t="shared" si="145"/>
        <v>45855</v>
      </c>
      <c r="D9331" s="16">
        <v>45855</v>
      </c>
    </row>
    <row r="9332" spans="1:4">
      <c r="A9332" s="22">
        <f t="shared" si="145"/>
        <v>45856</v>
      </c>
      <c r="D9332" s="16">
        <v>45856</v>
      </c>
    </row>
    <row r="9333" spans="1:4">
      <c r="A9333" s="22">
        <f t="shared" si="145"/>
        <v>45857</v>
      </c>
      <c r="D9333" s="16">
        <v>45857</v>
      </c>
    </row>
    <row r="9334" spans="1:4">
      <c r="A9334" s="22">
        <f t="shared" si="145"/>
        <v>45858</v>
      </c>
      <c r="D9334" s="16">
        <v>45858</v>
      </c>
    </row>
    <row r="9335" spans="1:4">
      <c r="A9335" s="22">
        <f t="shared" si="145"/>
        <v>45859</v>
      </c>
      <c r="D9335" s="16">
        <v>45859</v>
      </c>
    </row>
    <row r="9336" spans="1:4">
      <c r="A9336" s="22">
        <f t="shared" si="145"/>
        <v>45860</v>
      </c>
      <c r="D9336" s="16">
        <v>45860</v>
      </c>
    </row>
    <row r="9337" spans="1:4">
      <c r="A9337" s="22">
        <f t="shared" si="145"/>
        <v>45861</v>
      </c>
      <c r="D9337" s="16">
        <v>45861</v>
      </c>
    </row>
    <row r="9338" spans="1:4">
      <c r="A9338" s="22">
        <f t="shared" si="145"/>
        <v>45862</v>
      </c>
      <c r="D9338" s="16">
        <v>45862</v>
      </c>
    </row>
    <row r="9339" spans="1:4">
      <c r="A9339" s="22">
        <f t="shared" si="145"/>
        <v>45863</v>
      </c>
      <c r="D9339" s="16">
        <v>45863</v>
      </c>
    </row>
    <row r="9340" spans="1:4">
      <c r="A9340" s="22">
        <f t="shared" si="145"/>
        <v>45864</v>
      </c>
      <c r="D9340" s="16">
        <v>45864</v>
      </c>
    </row>
    <row r="9341" spans="1:4">
      <c r="A9341" s="22">
        <f t="shared" si="145"/>
        <v>45865</v>
      </c>
      <c r="D9341" s="16">
        <v>45865</v>
      </c>
    </row>
    <row r="9342" spans="1:4">
      <c r="A9342" s="22">
        <f t="shared" si="145"/>
        <v>45866</v>
      </c>
      <c r="D9342" s="16">
        <v>45866</v>
      </c>
    </row>
    <row r="9343" spans="1:4">
      <c r="A9343" s="22">
        <f t="shared" si="145"/>
        <v>45867</v>
      </c>
      <c r="D9343" s="16">
        <v>45867</v>
      </c>
    </row>
    <row r="9344" spans="1:4">
      <c r="A9344" s="22">
        <f t="shared" si="145"/>
        <v>45868</v>
      </c>
      <c r="D9344" s="16">
        <v>45868</v>
      </c>
    </row>
    <row r="9345" spans="1:4">
      <c r="A9345" s="22">
        <f t="shared" si="145"/>
        <v>45869</v>
      </c>
      <c r="D9345" s="16">
        <v>45869</v>
      </c>
    </row>
    <row r="9346" spans="1:4">
      <c r="A9346" s="22">
        <f t="shared" ref="A9346:A9409" si="146">D9346</f>
        <v>45870</v>
      </c>
      <c r="D9346" s="16">
        <v>45870</v>
      </c>
    </row>
    <row r="9347" spans="1:4">
      <c r="A9347" s="22">
        <f t="shared" si="146"/>
        <v>45871</v>
      </c>
      <c r="D9347" s="16">
        <v>45871</v>
      </c>
    </row>
    <row r="9348" spans="1:4">
      <c r="A9348" s="22">
        <f t="shared" si="146"/>
        <v>45872</v>
      </c>
      <c r="D9348" s="16">
        <v>45872</v>
      </c>
    </row>
    <row r="9349" spans="1:4">
      <c r="A9349" s="22">
        <f t="shared" si="146"/>
        <v>45873</v>
      </c>
      <c r="D9349" s="16">
        <v>45873</v>
      </c>
    </row>
    <row r="9350" spans="1:4">
      <c r="A9350" s="22">
        <f t="shared" si="146"/>
        <v>45874</v>
      </c>
      <c r="D9350" s="16">
        <v>45874</v>
      </c>
    </row>
    <row r="9351" spans="1:4">
      <c r="A9351" s="22">
        <f t="shared" si="146"/>
        <v>45875</v>
      </c>
      <c r="D9351" s="16">
        <v>45875</v>
      </c>
    </row>
    <row r="9352" spans="1:4">
      <c r="A9352" s="22">
        <f t="shared" si="146"/>
        <v>45876</v>
      </c>
      <c r="D9352" s="16">
        <v>45876</v>
      </c>
    </row>
    <row r="9353" spans="1:4">
      <c r="A9353" s="22">
        <f t="shared" si="146"/>
        <v>45877</v>
      </c>
      <c r="D9353" s="16">
        <v>45877</v>
      </c>
    </row>
    <row r="9354" spans="1:4">
      <c r="A9354" s="22">
        <f t="shared" si="146"/>
        <v>45878</v>
      </c>
      <c r="D9354" s="16">
        <v>45878</v>
      </c>
    </row>
    <row r="9355" spans="1:4">
      <c r="A9355" s="22">
        <f t="shared" si="146"/>
        <v>45879</v>
      </c>
      <c r="D9355" s="16">
        <v>45879</v>
      </c>
    </row>
    <row r="9356" spans="1:4">
      <c r="A9356" s="22">
        <f t="shared" si="146"/>
        <v>45880</v>
      </c>
      <c r="D9356" s="16">
        <v>45880</v>
      </c>
    </row>
    <row r="9357" spans="1:4">
      <c r="A9357" s="22">
        <f t="shared" si="146"/>
        <v>45881</v>
      </c>
      <c r="D9357" s="16">
        <v>45881</v>
      </c>
    </row>
    <row r="9358" spans="1:4">
      <c r="A9358" s="22">
        <f t="shared" si="146"/>
        <v>45882</v>
      </c>
      <c r="D9358" s="16">
        <v>45882</v>
      </c>
    </row>
    <row r="9359" spans="1:4">
      <c r="A9359" s="22">
        <f t="shared" si="146"/>
        <v>45883</v>
      </c>
      <c r="D9359" s="16">
        <v>45883</v>
      </c>
    </row>
    <row r="9360" spans="1:4">
      <c r="A9360" s="22">
        <f t="shared" si="146"/>
        <v>45884</v>
      </c>
      <c r="D9360" s="16">
        <v>45884</v>
      </c>
    </row>
    <row r="9361" spans="1:4">
      <c r="A9361" s="22">
        <f t="shared" si="146"/>
        <v>45885</v>
      </c>
      <c r="D9361" s="16">
        <v>45885</v>
      </c>
    </row>
    <row r="9362" spans="1:4">
      <c r="A9362" s="22">
        <f t="shared" si="146"/>
        <v>45886</v>
      </c>
      <c r="D9362" s="16">
        <v>45886</v>
      </c>
    </row>
    <row r="9363" spans="1:4">
      <c r="A9363" s="22">
        <f t="shared" si="146"/>
        <v>45887</v>
      </c>
      <c r="D9363" s="16">
        <v>45887</v>
      </c>
    </row>
    <row r="9364" spans="1:4">
      <c r="A9364" s="22">
        <f t="shared" si="146"/>
        <v>45888</v>
      </c>
      <c r="D9364" s="16">
        <v>45888</v>
      </c>
    </row>
    <row r="9365" spans="1:4">
      <c r="A9365" s="22">
        <f t="shared" si="146"/>
        <v>45889</v>
      </c>
      <c r="D9365" s="16">
        <v>45889</v>
      </c>
    </row>
    <row r="9366" spans="1:4">
      <c r="A9366" s="22">
        <f t="shared" si="146"/>
        <v>45890</v>
      </c>
      <c r="D9366" s="16">
        <v>45890</v>
      </c>
    </row>
    <row r="9367" spans="1:4">
      <c r="A9367" s="22">
        <f t="shared" si="146"/>
        <v>45891</v>
      </c>
      <c r="D9367" s="16">
        <v>45891</v>
      </c>
    </row>
    <row r="9368" spans="1:4">
      <c r="A9368" s="22">
        <f t="shared" si="146"/>
        <v>45892</v>
      </c>
      <c r="D9368" s="16">
        <v>45892</v>
      </c>
    </row>
    <row r="9369" spans="1:4">
      <c r="A9369" s="22">
        <f t="shared" si="146"/>
        <v>45893</v>
      </c>
      <c r="D9369" s="16">
        <v>45893</v>
      </c>
    </row>
    <row r="9370" spans="1:4">
      <c r="A9370" s="22">
        <f t="shared" si="146"/>
        <v>45894</v>
      </c>
      <c r="D9370" s="16">
        <v>45894</v>
      </c>
    </row>
    <row r="9371" spans="1:4">
      <c r="A9371" s="22">
        <f t="shared" si="146"/>
        <v>45895</v>
      </c>
      <c r="D9371" s="16">
        <v>45895</v>
      </c>
    </row>
    <row r="9372" spans="1:4">
      <c r="A9372" s="22">
        <f t="shared" si="146"/>
        <v>45896</v>
      </c>
      <c r="D9372" s="16">
        <v>45896</v>
      </c>
    </row>
    <row r="9373" spans="1:4">
      <c r="A9373" s="22">
        <f t="shared" si="146"/>
        <v>45897</v>
      </c>
      <c r="D9373" s="16">
        <v>45897</v>
      </c>
    </row>
    <row r="9374" spans="1:4">
      <c r="A9374" s="22">
        <f t="shared" si="146"/>
        <v>45898</v>
      </c>
      <c r="D9374" s="16">
        <v>45898</v>
      </c>
    </row>
    <row r="9375" spans="1:4">
      <c r="A9375" s="22">
        <f t="shared" si="146"/>
        <v>45899</v>
      </c>
      <c r="D9375" s="16">
        <v>45899</v>
      </c>
    </row>
    <row r="9376" spans="1:4">
      <c r="A9376" s="22">
        <f t="shared" si="146"/>
        <v>45900</v>
      </c>
      <c r="D9376" s="16">
        <v>45900</v>
      </c>
    </row>
    <row r="9377" spans="1:4">
      <c r="A9377" s="22">
        <f t="shared" si="146"/>
        <v>45901</v>
      </c>
      <c r="D9377" s="16">
        <v>45901</v>
      </c>
    </row>
    <row r="9378" spans="1:4">
      <c r="A9378" s="22">
        <f t="shared" si="146"/>
        <v>45902</v>
      </c>
      <c r="D9378" s="16">
        <v>45902</v>
      </c>
    </row>
    <row r="9379" spans="1:4">
      <c r="A9379" s="22">
        <f t="shared" si="146"/>
        <v>45903</v>
      </c>
      <c r="D9379" s="16">
        <v>45903</v>
      </c>
    </row>
    <row r="9380" spans="1:4">
      <c r="A9380" s="22">
        <f t="shared" si="146"/>
        <v>45904</v>
      </c>
      <c r="D9380" s="16">
        <v>45904</v>
      </c>
    </row>
    <row r="9381" spans="1:4">
      <c r="A9381" s="22">
        <f t="shared" si="146"/>
        <v>45905</v>
      </c>
      <c r="D9381" s="16">
        <v>45905</v>
      </c>
    </row>
    <row r="9382" spans="1:4">
      <c r="A9382" s="22">
        <f t="shared" si="146"/>
        <v>45906</v>
      </c>
      <c r="D9382" s="16">
        <v>45906</v>
      </c>
    </row>
    <row r="9383" spans="1:4">
      <c r="A9383" s="22">
        <f t="shared" si="146"/>
        <v>45907</v>
      </c>
      <c r="D9383" s="16">
        <v>45907</v>
      </c>
    </row>
    <row r="9384" spans="1:4">
      <c r="A9384" s="22">
        <f t="shared" si="146"/>
        <v>45908</v>
      </c>
      <c r="D9384" s="16">
        <v>45908</v>
      </c>
    </row>
    <row r="9385" spans="1:4">
      <c r="A9385" s="22">
        <f t="shared" si="146"/>
        <v>45909</v>
      </c>
      <c r="D9385" s="16">
        <v>45909</v>
      </c>
    </row>
    <row r="9386" spans="1:4">
      <c r="A9386" s="22">
        <f t="shared" si="146"/>
        <v>45910</v>
      </c>
      <c r="D9386" s="16">
        <v>45910</v>
      </c>
    </row>
    <row r="9387" spans="1:4">
      <c r="A9387" s="22">
        <f t="shared" si="146"/>
        <v>45911</v>
      </c>
      <c r="D9387" s="16">
        <v>45911</v>
      </c>
    </row>
    <row r="9388" spans="1:4">
      <c r="A9388" s="22">
        <f t="shared" si="146"/>
        <v>45912</v>
      </c>
      <c r="D9388" s="16">
        <v>45912</v>
      </c>
    </row>
    <row r="9389" spans="1:4">
      <c r="A9389" s="22">
        <f t="shared" si="146"/>
        <v>45913</v>
      </c>
      <c r="D9389" s="16">
        <v>45913</v>
      </c>
    </row>
    <row r="9390" spans="1:4">
      <c r="A9390" s="22">
        <f t="shared" si="146"/>
        <v>45914</v>
      </c>
      <c r="D9390" s="16">
        <v>45914</v>
      </c>
    </row>
    <row r="9391" spans="1:4">
      <c r="A9391" s="22">
        <f t="shared" si="146"/>
        <v>45915</v>
      </c>
      <c r="D9391" s="16">
        <v>45915</v>
      </c>
    </row>
    <row r="9392" spans="1:4">
      <c r="A9392" s="22">
        <f t="shared" si="146"/>
        <v>45916</v>
      </c>
      <c r="D9392" s="16">
        <v>45916</v>
      </c>
    </row>
    <row r="9393" spans="1:4">
      <c r="A9393" s="22">
        <f t="shared" si="146"/>
        <v>45917</v>
      </c>
      <c r="D9393" s="16">
        <v>45917</v>
      </c>
    </row>
    <row r="9394" spans="1:4">
      <c r="A9394" s="22">
        <f t="shared" si="146"/>
        <v>45918</v>
      </c>
      <c r="D9394" s="16">
        <v>45918</v>
      </c>
    </row>
    <row r="9395" spans="1:4">
      <c r="A9395" s="22">
        <f t="shared" si="146"/>
        <v>45919</v>
      </c>
      <c r="D9395" s="16">
        <v>45919</v>
      </c>
    </row>
    <row r="9396" spans="1:4">
      <c r="A9396" s="22">
        <f t="shared" si="146"/>
        <v>45920</v>
      </c>
      <c r="D9396" s="16">
        <v>45920</v>
      </c>
    </row>
    <row r="9397" spans="1:4">
      <c r="A9397" s="22">
        <f t="shared" si="146"/>
        <v>45921</v>
      </c>
      <c r="D9397" s="16">
        <v>45921</v>
      </c>
    </row>
    <row r="9398" spans="1:4">
      <c r="A9398" s="22">
        <f t="shared" si="146"/>
        <v>45922</v>
      </c>
      <c r="D9398" s="16">
        <v>45922</v>
      </c>
    </row>
    <row r="9399" spans="1:4">
      <c r="A9399" s="22">
        <f t="shared" si="146"/>
        <v>45923</v>
      </c>
      <c r="D9399" s="16">
        <v>45923</v>
      </c>
    </row>
    <row r="9400" spans="1:4">
      <c r="A9400" s="22">
        <f t="shared" si="146"/>
        <v>45924</v>
      </c>
      <c r="D9400" s="16">
        <v>45924</v>
      </c>
    </row>
    <row r="9401" spans="1:4">
      <c r="A9401" s="22">
        <f t="shared" si="146"/>
        <v>45925</v>
      </c>
      <c r="D9401" s="16">
        <v>45925</v>
      </c>
    </row>
    <row r="9402" spans="1:4">
      <c r="A9402" s="22">
        <f t="shared" si="146"/>
        <v>45926</v>
      </c>
      <c r="D9402" s="16">
        <v>45926</v>
      </c>
    </row>
    <row r="9403" spans="1:4">
      <c r="A9403" s="22">
        <f t="shared" si="146"/>
        <v>45927</v>
      </c>
      <c r="D9403" s="16">
        <v>45927</v>
      </c>
    </row>
    <row r="9404" spans="1:4">
      <c r="A9404" s="22">
        <f t="shared" si="146"/>
        <v>45928</v>
      </c>
      <c r="D9404" s="16">
        <v>45928</v>
      </c>
    </row>
    <row r="9405" spans="1:4">
      <c r="A9405" s="22">
        <f t="shared" si="146"/>
        <v>45929</v>
      </c>
      <c r="D9405" s="16">
        <v>45929</v>
      </c>
    </row>
    <row r="9406" spans="1:4">
      <c r="A9406" s="22">
        <f t="shared" si="146"/>
        <v>45930</v>
      </c>
      <c r="D9406" s="16">
        <v>45930</v>
      </c>
    </row>
    <row r="9407" spans="1:4">
      <c r="A9407" s="22">
        <f t="shared" si="146"/>
        <v>45931</v>
      </c>
      <c r="D9407" s="16">
        <v>45931</v>
      </c>
    </row>
    <row r="9408" spans="1:4">
      <c r="A9408" s="22">
        <f t="shared" si="146"/>
        <v>45932</v>
      </c>
      <c r="D9408" s="16">
        <v>45932</v>
      </c>
    </row>
    <row r="9409" spans="1:4">
      <c r="A9409" s="22">
        <f t="shared" si="146"/>
        <v>45933</v>
      </c>
      <c r="D9409" s="16">
        <v>45933</v>
      </c>
    </row>
    <row r="9410" spans="1:4">
      <c r="A9410" s="22">
        <f t="shared" ref="A9410:A9473" si="147">D9410</f>
        <v>45934</v>
      </c>
      <c r="D9410" s="16">
        <v>45934</v>
      </c>
    </row>
    <row r="9411" spans="1:4">
      <c r="A9411" s="22">
        <f t="shared" si="147"/>
        <v>45935</v>
      </c>
      <c r="D9411" s="16">
        <v>45935</v>
      </c>
    </row>
    <row r="9412" spans="1:4">
      <c r="A9412" s="22">
        <f t="shared" si="147"/>
        <v>45936</v>
      </c>
      <c r="D9412" s="16">
        <v>45936</v>
      </c>
    </row>
    <row r="9413" spans="1:4">
      <c r="A9413" s="22">
        <f t="shared" si="147"/>
        <v>45937</v>
      </c>
      <c r="D9413" s="16">
        <v>45937</v>
      </c>
    </row>
    <row r="9414" spans="1:4">
      <c r="A9414" s="22">
        <f t="shared" si="147"/>
        <v>45938</v>
      </c>
      <c r="D9414" s="16">
        <v>45938</v>
      </c>
    </row>
    <row r="9415" spans="1:4">
      <c r="A9415" s="22">
        <f t="shared" si="147"/>
        <v>45939</v>
      </c>
      <c r="D9415" s="16">
        <v>45939</v>
      </c>
    </row>
    <row r="9416" spans="1:4">
      <c r="A9416" s="22">
        <f t="shared" si="147"/>
        <v>45940</v>
      </c>
      <c r="D9416" s="16">
        <v>45940</v>
      </c>
    </row>
    <row r="9417" spans="1:4">
      <c r="A9417" s="22">
        <f t="shared" si="147"/>
        <v>45941</v>
      </c>
      <c r="D9417" s="16">
        <v>45941</v>
      </c>
    </row>
    <row r="9418" spans="1:4">
      <c r="A9418" s="22">
        <f t="shared" si="147"/>
        <v>45942</v>
      </c>
      <c r="D9418" s="16">
        <v>45942</v>
      </c>
    </row>
    <row r="9419" spans="1:4">
      <c r="A9419" s="22">
        <f t="shared" si="147"/>
        <v>45943</v>
      </c>
      <c r="D9419" s="16">
        <v>45943</v>
      </c>
    </row>
    <row r="9420" spans="1:4">
      <c r="A9420" s="22">
        <f t="shared" si="147"/>
        <v>45944</v>
      </c>
      <c r="D9420" s="16">
        <v>45944</v>
      </c>
    </row>
    <row r="9421" spans="1:4">
      <c r="A9421" s="22">
        <f t="shared" si="147"/>
        <v>45945</v>
      </c>
      <c r="D9421" s="16">
        <v>45945</v>
      </c>
    </row>
    <row r="9422" spans="1:4">
      <c r="A9422" s="22">
        <f t="shared" si="147"/>
        <v>45946</v>
      </c>
      <c r="D9422" s="16">
        <v>45946</v>
      </c>
    </row>
    <row r="9423" spans="1:4">
      <c r="A9423" s="22">
        <f t="shared" si="147"/>
        <v>45947</v>
      </c>
      <c r="D9423" s="16">
        <v>45947</v>
      </c>
    </row>
    <row r="9424" spans="1:4">
      <c r="A9424" s="22">
        <f t="shared" si="147"/>
        <v>45948</v>
      </c>
      <c r="D9424" s="16">
        <v>45948</v>
      </c>
    </row>
    <row r="9425" spans="1:4">
      <c r="A9425" s="22">
        <f t="shared" si="147"/>
        <v>45949</v>
      </c>
      <c r="D9425" s="16">
        <v>45949</v>
      </c>
    </row>
    <row r="9426" spans="1:4">
      <c r="A9426" s="22">
        <f t="shared" si="147"/>
        <v>45950</v>
      </c>
      <c r="D9426" s="16">
        <v>45950</v>
      </c>
    </row>
    <row r="9427" spans="1:4">
      <c r="A9427" s="22">
        <f t="shared" si="147"/>
        <v>45951</v>
      </c>
      <c r="D9427" s="16">
        <v>45951</v>
      </c>
    </row>
    <row r="9428" spans="1:4">
      <c r="A9428" s="22">
        <f t="shared" si="147"/>
        <v>45952</v>
      </c>
      <c r="D9428" s="16">
        <v>45952</v>
      </c>
    </row>
    <row r="9429" spans="1:4">
      <c r="A9429" s="22">
        <f t="shared" si="147"/>
        <v>45953</v>
      </c>
      <c r="D9429" s="16">
        <v>45953</v>
      </c>
    </row>
    <row r="9430" spans="1:4">
      <c r="A9430" s="22">
        <f t="shared" si="147"/>
        <v>45954</v>
      </c>
      <c r="D9430" s="16">
        <v>45954</v>
      </c>
    </row>
    <row r="9431" spans="1:4">
      <c r="A9431" s="22">
        <f t="shared" si="147"/>
        <v>45955</v>
      </c>
      <c r="D9431" s="16">
        <v>45955</v>
      </c>
    </row>
    <row r="9432" spans="1:4">
      <c r="A9432" s="22">
        <f t="shared" si="147"/>
        <v>45956</v>
      </c>
      <c r="D9432" s="16">
        <v>45956</v>
      </c>
    </row>
    <row r="9433" spans="1:4">
      <c r="A9433" s="22">
        <f t="shared" si="147"/>
        <v>45957</v>
      </c>
      <c r="D9433" s="16">
        <v>45957</v>
      </c>
    </row>
    <row r="9434" spans="1:4">
      <c r="A9434" s="22">
        <f t="shared" si="147"/>
        <v>45958</v>
      </c>
      <c r="D9434" s="16">
        <v>45958</v>
      </c>
    </row>
    <row r="9435" spans="1:4">
      <c r="A9435" s="22">
        <f t="shared" si="147"/>
        <v>45959</v>
      </c>
      <c r="D9435" s="16">
        <v>45959</v>
      </c>
    </row>
    <row r="9436" spans="1:4">
      <c r="A9436" s="22">
        <f t="shared" si="147"/>
        <v>45960</v>
      </c>
      <c r="D9436" s="16">
        <v>45960</v>
      </c>
    </row>
    <row r="9437" spans="1:4">
      <c r="A9437" s="22">
        <f t="shared" si="147"/>
        <v>45961</v>
      </c>
      <c r="D9437" s="16">
        <v>45961</v>
      </c>
    </row>
    <row r="9438" spans="1:4">
      <c r="A9438" s="22">
        <f t="shared" si="147"/>
        <v>45962</v>
      </c>
      <c r="D9438" s="16">
        <v>45962</v>
      </c>
    </row>
    <row r="9439" spans="1:4">
      <c r="A9439" s="22">
        <f t="shared" si="147"/>
        <v>45963</v>
      </c>
      <c r="D9439" s="16">
        <v>45963</v>
      </c>
    </row>
    <row r="9440" spans="1:4">
      <c r="A9440" s="22">
        <f t="shared" si="147"/>
        <v>45964</v>
      </c>
      <c r="D9440" s="16">
        <v>45964</v>
      </c>
    </row>
    <row r="9441" spans="1:4">
      <c r="A9441" s="22">
        <f t="shared" si="147"/>
        <v>45965</v>
      </c>
      <c r="D9441" s="16">
        <v>45965</v>
      </c>
    </row>
    <row r="9442" spans="1:4">
      <c r="A9442" s="22">
        <f t="shared" si="147"/>
        <v>45966</v>
      </c>
      <c r="D9442" s="16">
        <v>45966</v>
      </c>
    </row>
    <row r="9443" spans="1:4">
      <c r="A9443" s="22">
        <f t="shared" si="147"/>
        <v>45967</v>
      </c>
      <c r="D9443" s="16">
        <v>45967</v>
      </c>
    </row>
    <row r="9444" spans="1:4">
      <c r="A9444" s="22">
        <f t="shared" si="147"/>
        <v>45968</v>
      </c>
      <c r="D9444" s="16">
        <v>45968</v>
      </c>
    </row>
    <row r="9445" spans="1:4">
      <c r="A9445" s="22">
        <f t="shared" si="147"/>
        <v>45969</v>
      </c>
      <c r="D9445" s="16">
        <v>45969</v>
      </c>
    </row>
    <row r="9446" spans="1:4">
      <c r="A9446" s="22">
        <f t="shared" si="147"/>
        <v>45970</v>
      </c>
      <c r="D9446" s="16">
        <v>45970</v>
      </c>
    </row>
    <row r="9447" spans="1:4">
      <c r="A9447" s="22">
        <f t="shared" si="147"/>
        <v>45971</v>
      </c>
      <c r="D9447" s="16">
        <v>45971</v>
      </c>
    </row>
    <row r="9448" spans="1:4">
      <c r="A9448" s="22">
        <f t="shared" si="147"/>
        <v>45972</v>
      </c>
      <c r="D9448" s="16">
        <v>45972</v>
      </c>
    </row>
    <row r="9449" spans="1:4">
      <c r="A9449" s="22">
        <f t="shared" si="147"/>
        <v>45973</v>
      </c>
      <c r="D9449" s="16">
        <v>45973</v>
      </c>
    </row>
    <row r="9450" spans="1:4">
      <c r="A9450" s="22">
        <f t="shared" si="147"/>
        <v>45974</v>
      </c>
      <c r="D9450" s="16">
        <v>45974</v>
      </c>
    </row>
    <row r="9451" spans="1:4">
      <c r="A9451" s="22">
        <f t="shared" si="147"/>
        <v>45975</v>
      </c>
      <c r="D9451" s="16">
        <v>45975</v>
      </c>
    </row>
    <row r="9452" spans="1:4">
      <c r="A9452" s="22">
        <f t="shared" si="147"/>
        <v>45976</v>
      </c>
      <c r="D9452" s="16">
        <v>45976</v>
      </c>
    </row>
    <row r="9453" spans="1:4">
      <c r="A9453" s="22">
        <f t="shared" si="147"/>
        <v>45977</v>
      </c>
      <c r="D9453" s="16">
        <v>45977</v>
      </c>
    </row>
    <row r="9454" spans="1:4">
      <c r="A9454" s="22">
        <f t="shared" si="147"/>
        <v>45978</v>
      </c>
      <c r="D9454" s="16">
        <v>45978</v>
      </c>
    </row>
    <row r="9455" spans="1:4">
      <c r="A9455" s="22">
        <f t="shared" si="147"/>
        <v>45979</v>
      </c>
      <c r="D9455" s="16">
        <v>45979</v>
      </c>
    </row>
    <row r="9456" spans="1:4">
      <c r="A9456" s="22">
        <f t="shared" si="147"/>
        <v>45980</v>
      </c>
      <c r="D9456" s="16">
        <v>45980</v>
      </c>
    </row>
    <row r="9457" spans="1:4">
      <c r="A9457" s="22">
        <f t="shared" si="147"/>
        <v>45981</v>
      </c>
      <c r="D9457" s="16">
        <v>45981</v>
      </c>
    </row>
    <row r="9458" spans="1:4">
      <c r="A9458" s="22">
        <f t="shared" si="147"/>
        <v>45982</v>
      </c>
      <c r="D9458" s="16">
        <v>45982</v>
      </c>
    </row>
    <row r="9459" spans="1:4">
      <c r="A9459" s="22">
        <f t="shared" si="147"/>
        <v>45983</v>
      </c>
      <c r="D9459" s="16">
        <v>45983</v>
      </c>
    </row>
    <row r="9460" spans="1:4">
      <c r="A9460" s="22">
        <f t="shared" si="147"/>
        <v>45984</v>
      </c>
      <c r="D9460" s="16">
        <v>45984</v>
      </c>
    </row>
    <row r="9461" spans="1:4">
      <c r="A9461" s="22">
        <f t="shared" si="147"/>
        <v>45985</v>
      </c>
      <c r="D9461" s="16">
        <v>45985</v>
      </c>
    </row>
    <row r="9462" spans="1:4">
      <c r="A9462" s="22">
        <f t="shared" si="147"/>
        <v>45986</v>
      </c>
      <c r="D9462" s="16">
        <v>45986</v>
      </c>
    </row>
    <row r="9463" spans="1:4">
      <c r="A9463" s="22">
        <f t="shared" si="147"/>
        <v>45987</v>
      </c>
      <c r="D9463" s="16">
        <v>45987</v>
      </c>
    </row>
    <row r="9464" spans="1:4">
      <c r="A9464" s="22">
        <f t="shared" si="147"/>
        <v>45988</v>
      </c>
      <c r="D9464" s="16">
        <v>45988</v>
      </c>
    </row>
    <row r="9465" spans="1:4">
      <c r="A9465" s="22">
        <f t="shared" si="147"/>
        <v>45989</v>
      </c>
      <c r="D9465" s="16">
        <v>45989</v>
      </c>
    </row>
    <row r="9466" spans="1:4">
      <c r="A9466" s="22">
        <f t="shared" si="147"/>
        <v>45990</v>
      </c>
      <c r="D9466" s="16">
        <v>45990</v>
      </c>
    </row>
    <row r="9467" spans="1:4">
      <c r="A9467" s="22">
        <f t="shared" si="147"/>
        <v>45991</v>
      </c>
      <c r="D9467" s="16">
        <v>45991</v>
      </c>
    </row>
    <row r="9468" spans="1:4">
      <c r="A9468" s="22">
        <f t="shared" si="147"/>
        <v>45992</v>
      </c>
      <c r="D9468" s="16">
        <v>45992</v>
      </c>
    </row>
    <row r="9469" spans="1:4">
      <c r="A9469" s="22">
        <f t="shared" si="147"/>
        <v>45993</v>
      </c>
      <c r="D9469" s="16">
        <v>45993</v>
      </c>
    </row>
    <row r="9470" spans="1:4">
      <c r="A9470" s="22">
        <f t="shared" si="147"/>
        <v>45994</v>
      </c>
      <c r="D9470" s="16">
        <v>45994</v>
      </c>
    </row>
    <row r="9471" spans="1:4">
      <c r="A9471" s="22">
        <f t="shared" si="147"/>
        <v>45995</v>
      </c>
      <c r="D9471" s="16">
        <v>45995</v>
      </c>
    </row>
    <row r="9472" spans="1:4">
      <c r="A9472" s="22">
        <f t="shared" si="147"/>
        <v>45996</v>
      </c>
      <c r="D9472" s="16">
        <v>45996</v>
      </c>
    </row>
    <row r="9473" spans="1:4">
      <c r="A9473" s="22">
        <f t="shared" si="147"/>
        <v>45997</v>
      </c>
      <c r="D9473" s="16">
        <v>45997</v>
      </c>
    </row>
    <row r="9474" spans="1:4">
      <c r="A9474" s="22">
        <f t="shared" ref="A9474:A9537" si="148">D9474</f>
        <v>45998</v>
      </c>
      <c r="D9474" s="16">
        <v>45998</v>
      </c>
    </row>
    <row r="9475" spans="1:4">
      <c r="A9475" s="22">
        <f t="shared" si="148"/>
        <v>45999</v>
      </c>
      <c r="D9475" s="16">
        <v>45999</v>
      </c>
    </row>
    <row r="9476" spans="1:4">
      <c r="A9476" s="22">
        <f t="shared" si="148"/>
        <v>46000</v>
      </c>
      <c r="D9476" s="16">
        <v>46000</v>
      </c>
    </row>
    <row r="9477" spans="1:4">
      <c r="A9477" s="22">
        <f t="shared" si="148"/>
        <v>46001</v>
      </c>
      <c r="D9477" s="16">
        <v>46001</v>
      </c>
    </row>
    <row r="9478" spans="1:4">
      <c r="A9478" s="22">
        <f t="shared" si="148"/>
        <v>46002</v>
      </c>
      <c r="D9478" s="16">
        <v>46002</v>
      </c>
    </row>
    <row r="9479" spans="1:4">
      <c r="A9479" s="22">
        <f t="shared" si="148"/>
        <v>46003</v>
      </c>
      <c r="D9479" s="16">
        <v>46003</v>
      </c>
    </row>
    <row r="9480" spans="1:4">
      <c r="A9480" s="22">
        <f t="shared" si="148"/>
        <v>46004</v>
      </c>
      <c r="D9480" s="16">
        <v>46004</v>
      </c>
    </row>
    <row r="9481" spans="1:4">
      <c r="A9481" s="22">
        <f t="shared" si="148"/>
        <v>46005</v>
      </c>
      <c r="D9481" s="16">
        <v>46005</v>
      </c>
    </row>
    <row r="9482" spans="1:4">
      <c r="A9482" s="22">
        <f t="shared" si="148"/>
        <v>46006</v>
      </c>
      <c r="D9482" s="16">
        <v>46006</v>
      </c>
    </row>
    <row r="9483" spans="1:4">
      <c r="A9483" s="22">
        <f t="shared" si="148"/>
        <v>46007</v>
      </c>
      <c r="D9483" s="16">
        <v>46007</v>
      </c>
    </row>
    <row r="9484" spans="1:4">
      <c r="A9484" s="22">
        <f t="shared" si="148"/>
        <v>46008</v>
      </c>
      <c r="D9484" s="16">
        <v>46008</v>
      </c>
    </row>
    <row r="9485" spans="1:4">
      <c r="A9485" s="22">
        <f t="shared" si="148"/>
        <v>46009</v>
      </c>
      <c r="D9485" s="16">
        <v>46009</v>
      </c>
    </row>
    <row r="9486" spans="1:4">
      <c r="A9486" s="22">
        <f t="shared" si="148"/>
        <v>46010</v>
      </c>
      <c r="D9486" s="16">
        <v>46010</v>
      </c>
    </row>
    <row r="9487" spans="1:4">
      <c r="A9487" s="22">
        <f t="shared" si="148"/>
        <v>46011</v>
      </c>
      <c r="D9487" s="16">
        <v>46011</v>
      </c>
    </row>
    <row r="9488" spans="1:4">
      <c r="A9488" s="22">
        <f t="shared" si="148"/>
        <v>46012</v>
      </c>
      <c r="D9488" s="16">
        <v>46012</v>
      </c>
    </row>
    <row r="9489" spans="1:4">
      <c r="A9489" s="22">
        <f t="shared" si="148"/>
        <v>46013</v>
      </c>
      <c r="D9489" s="16">
        <v>46013</v>
      </c>
    </row>
    <row r="9490" spans="1:4">
      <c r="A9490" s="22">
        <f t="shared" si="148"/>
        <v>46014</v>
      </c>
      <c r="D9490" s="16">
        <v>46014</v>
      </c>
    </row>
    <row r="9491" spans="1:4">
      <c r="A9491" s="22">
        <f t="shared" si="148"/>
        <v>46015</v>
      </c>
      <c r="D9491" s="16">
        <v>46015</v>
      </c>
    </row>
    <row r="9492" spans="1:4">
      <c r="A9492" s="22">
        <f t="shared" si="148"/>
        <v>46016</v>
      </c>
      <c r="D9492" s="16">
        <v>46016</v>
      </c>
    </row>
    <row r="9493" spans="1:4">
      <c r="A9493" s="22">
        <f t="shared" si="148"/>
        <v>46017</v>
      </c>
      <c r="D9493" s="16">
        <v>46017</v>
      </c>
    </row>
    <row r="9494" spans="1:4">
      <c r="A9494" s="22">
        <f t="shared" si="148"/>
        <v>46018</v>
      </c>
      <c r="D9494" s="16">
        <v>46018</v>
      </c>
    </row>
    <row r="9495" spans="1:4">
      <c r="A9495" s="22">
        <f t="shared" si="148"/>
        <v>46019</v>
      </c>
      <c r="D9495" s="16">
        <v>46019</v>
      </c>
    </row>
    <row r="9496" spans="1:4">
      <c r="A9496" s="22">
        <f t="shared" si="148"/>
        <v>46020</v>
      </c>
      <c r="D9496" s="16">
        <v>46020</v>
      </c>
    </row>
    <row r="9497" spans="1:4">
      <c r="A9497" s="22">
        <f t="shared" si="148"/>
        <v>46021</v>
      </c>
      <c r="D9497" s="16">
        <v>46021</v>
      </c>
    </row>
    <row r="9498" spans="1:4">
      <c r="A9498" s="22">
        <f t="shared" si="148"/>
        <v>46022</v>
      </c>
      <c r="D9498" s="16">
        <v>46022</v>
      </c>
    </row>
    <row r="9499" spans="1:4">
      <c r="A9499" s="22">
        <f t="shared" si="148"/>
        <v>46023</v>
      </c>
      <c r="D9499" s="16">
        <v>46023</v>
      </c>
    </row>
    <row r="9500" spans="1:4">
      <c r="A9500" s="22">
        <f t="shared" si="148"/>
        <v>46024</v>
      </c>
      <c r="D9500" s="16">
        <v>46024</v>
      </c>
    </row>
    <row r="9501" spans="1:4">
      <c r="A9501" s="22">
        <f t="shared" si="148"/>
        <v>46025</v>
      </c>
      <c r="D9501" s="16">
        <v>46025</v>
      </c>
    </row>
    <row r="9502" spans="1:4">
      <c r="A9502" s="22">
        <f t="shared" si="148"/>
        <v>46026</v>
      </c>
      <c r="D9502" s="16">
        <v>46026</v>
      </c>
    </row>
    <row r="9503" spans="1:4">
      <c r="A9503" s="22">
        <f t="shared" si="148"/>
        <v>46027</v>
      </c>
      <c r="D9503" s="16">
        <v>46027</v>
      </c>
    </row>
    <row r="9504" spans="1:4">
      <c r="A9504" s="22">
        <f t="shared" si="148"/>
        <v>46028</v>
      </c>
      <c r="D9504" s="16">
        <v>46028</v>
      </c>
    </row>
    <row r="9505" spans="1:4">
      <c r="A9505" s="22">
        <f t="shared" si="148"/>
        <v>46029</v>
      </c>
      <c r="D9505" s="16">
        <v>46029</v>
      </c>
    </row>
    <row r="9506" spans="1:4">
      <c r="A9506" s="22">
        <f t="shared" si="148"/>
        <v>46030</v>
      </c>
      <c r="D9506" s="16">
        <v>46030</v>
      </c>
    </row>
    <row r="9507" spans="1:4">
      <c r="A9507" s="22">
        <f t="shared" si="148"/>
        <v>46031</v>
      </c>
      <c r="D9507" s="16">
        <v>46031</v>
      </c>
    </row>
    <row r="9508" spans="1:4">
      <c r="A9508" s="22">
        <f t="shared" si="148"/>
        <v>46032</v>
      </c>
      <c r="D9508" s="16">
        <v>46032</v>
      </c>
    </row>
    <row r="9509" spans="1:4">
      <c r="A9509" s="22">
        <f t="shared" si="148"/>
        <v>46033</v>
      </c>
      <c r="D9509" s="16">
        <v>46033</v>
      </c>
    </row>
    <row r="9510" spans="1:4">
      <c r="A9510" s="22">
        <f t="shared" si="148"/>
        <v>46034</v>
      </c>
      <c r="D9510" s="16">
        <v>46034</v>
      </c>
    </row>
    <row r="9511" spans="1:4">
      <c r="A9511" s="22">
        <f t="shared" si="148"/>
        <v>46035</v>
      </c>
      <c r="D9511" s="16">
        <v>46035</v>
      </c>
    </row>
    <row r="9512" spans="1:4">
      <c r="A9512" s="22">
        <f t="shared" si="148"/>
        <v>46036</v>
      </c>
      <c r="D9512" s="16">
        <v>46036</v>
      </c>
    </row>
    <row r="9513" spans="1:4">
      <c r="A9513" s="22">
        <f t="shared" si="148"/>
        <v>46037</v>
      </c>
      <c r="D9513" s="16">
        <v>46037</v>
      </c>
    </row>
    <row r="9514" spans="1:4">
      <c r="A9514" s="22">
        <f t="shared" si="148"/>
        <v>46038</v>
      </c>
      <c r="D9514" s="16">
        <v>46038</v>
      </c>
    </row>
    <row r="9515" spans="1:4">
      <c r="A9515" s="22">
        <f t="shared" si="148"/>
        <v>46039</v>
      </c>
      <c r="D9515" s="16">
        <v>46039</v>
      </c>
    </row>
    <row r="9516" spans="1:4">
      <c r="A9516" s="22">
        <f t="shared" si="148"/>
        <v>46040</v>
      </c>
      <c r="D9516" s="16">
        <v>46040</v>
      </c>
    </row>
    <row r="9517" spans="1:4">
      <c r="A9517" s="22">
        <f t="shared" si="148"/>
        <v>46041</v>
      </c>
      <c r="D9517" s="16">
        <v>46041</v>
      </c>
    </row>
    <row r="9518" spans="1:4">
      <c r="A9518" s="22">
        <f t="shared" si="148"/>
        <v>46042</v>
      </c>
      <c r="D9518" s="16">
        <v>46042</v>
      </c>
    </row>
    <row r="9519" spans="1:4">
      <c r="A9519" s="22">
        <f t="shared" si="148"/>
        <v>46043</v>
      </c>
      <c r="D9519" s="16">
        <v>46043</v>
      </c>
    </row>
    <row r="9520" spans="1:4">
      <c r="A9520" s="22">
        <f t="shared" si="148"/>
        <v>46044</v>
      </c>
      <c r="D9520" s="16">
        <v>46044</v>
      </c>
    </row>
    <row r="9521" spans="1:4">
      <c r="A9521" s="22">
        <f t="shared" si="148"/>
        <v>46045</v>
      </c>
      <c r="D9521" s="16">
        <v>46045</v>
      </c>
    </row>
    <row r="9522" spans="1:4">
      <c r="A9522" s="22">
        <f t="shared" si="148"/>
        <v>46046</v>
      </c>
      <c r="D9522" s="16">
        <v>46046</v>
      </c>
    </row>
    <row r="9523" spans="1:4">
      <c r="A9523" s="22">
        <f t="shared" si="148"/>
        <v>46047</v>
      </c>
      <c r="D9523" s="16">
        <v>46047</v>
      </c>
    </row>
    <row r="9524" spans="1:4">
      <c r="A9524" s="22">
        <f t="shared" si="148"/>
        <v>46048</v>
      </c>
      <c r="D9524" s="16">
        <v>46048</v>
      </c>
    </row>
    <row r="9525" spans="1:4">
      <c r="A9525" s="22">
        <f t="shared" si="148"/>
        <v>46049</v>
      </c>
      <c r="D9525" s="16">
        <v>46049</v>
      </c>
    </row>
    <row r="9526" spans="1:4">
      <c r="A9526" s="22">
        <f t="shared" si="148"/>
        <v>46050</v>
      </c>
      <c r="D9526" s="16">
        <v>46050</v>
      </c>
    </row>
    <row r="9527" spans="1:4">
      <c r="A9527" s="22">
        <f t="shared" si="148"/>
        <v>46051</v>
      </c>
      <c r="D9527" s="16">
        <v>46051</v>
      </c>
    </row>
    <row r="9528" spans="1:4">
      <c r="A9528" s="22">
        <f t="shared" si="148"/>
        <v>46052</v>
      </c>
      <c r="D9528" s="16">
        <v>46052</v>
      </c>
    </row>
    <row r="9529" spans="1:4">
      <c r="A9529" s="22">
        <f t="shared" si="148"/>
        <v>46053</v>
      </c>
      <c r="D9529" s="16">
        <v>46053</v>
      </c>
    </row>
    <row r="9530" spans="1:4">
      <c r="A9530" s="22">
        <f t="shared" si="148"/>
        <v>46054</v>
      </c>
      <c r="D9530" s="16">
        <v>46054</v>
      </c>
    </row>
    <row r="9531" spans="1:4">
      <c r="A9531" s="22">
        <f t="shared" si="148"/>
        <v>46055</v>
      </c>
      <c r="D9531" s="16">
        <v>46055</v>
      </c>
    </row>
    <row r="9532" spans="1:4">
      <c r="A9532" s="22">
        <f t="shared" si="148"/>
        <v>46056</v>
      </c>
      <c r="D9532" s="16">
        <v>46056</v>
      </c>
    </row>
    <row r="9533" spans="1:4">
      <c r="A9533" s="22">
        <f t="shared" si="148"/>
        <v>46057</v>
      </c>
      <c r="D9533" s="16">
        <v>46057</v>
      </c>
    </row>
    <row r="9534" spans="1:4">
      <c r="A9534" s="22">
        <f t="shared" si="148"/>
        <v>46058</v>
      </c>
      <c r="D9534" s="16">
        <v>46058</v>
      </c>
    </row>
    <row r="9535" spans="1:4">
      <c r="A9535" s="22">
        <f t="shared" si="148"/>
        <v>46059</v>
      </c>
      <c r="D9535" s="16">
        <v>46059</v>
      </c>
    </row>
    <row r="9536" spans="1:4">
      <c r="A9536" s="22">
        <f t="shared" si="148"/>
        <v>46060</v>
      </c>
      <c r="D9536" s="16">
        <v>46060</v>
      </c>
    </row>
    <row r="9537" spans="1:4">
      <c r="A9537" s="22">
        <f t="shared" si="148"/>
        <v>46061</v>
      </c>
      <c r="D9537" s="16">
        <v>46061</v>
      </c>
    </row>
    <row r="9538" spans="1:4">
      <c r="A9538" s="22">
        <f t="shared" ref="A9538:A9601" si="149">D9538</f>
        <v>46062</v>
      </c>
      <c r="D9538" s="16">
        <v>46062</v>
      </c>
    </row>
    <row r="9539" spans="1:4">
      <c r="A9539" s="22">
        <f t="shared" si="149"/>
        <v>46063</v>
      </c>
      <c r="D9539" s="16">
        <v>46063</v>
      </c>
    </row>
    <row r="9540" spans="1:4">
      <c r="A9540" s="22">
        <f t="shared" si="149"/>
        <v>46064</v>
      </c>
      <c r="D9540" s="16">
        <v>46064</v>
      </c>
    </row>
    <row r="9541" spans="1:4">
      <c r="A9541" s="22">
        <f t="shared" si="149"/>
        <v>46065</v>
      </c>
      <c r="D9541" s="16">
        <v>46065</v>
      </c>
    </row>
    <row r="9542" spans="1:4">
      <c r="A9542" s="22">
        <f t="shared" si="149"/>
        <v>46066</v>
      </c>
      <c r="D9542" s="16">
        <v>46066</v>
      </c>
    </row>
    <row r="9543" spans="1:4">
      <c r="A9543" s="22">
        <f t="shared" si="149"/>
        <v>46067</v>
      </c>
      <c r="D9543" s="16">
        <v>46067</v>
      </c>
    </row>
    <row r="9544" spans="1:4">
      <c r="A9544" s="22">
        <f t="shared" si="149"/>
        <v>46068</v>
      </c>
      <c r="D9544" s="16">
        <v>46068</v>
      </c>
    </row>
    <row r="9545" spans="1:4">
      <c r="A9545" s="22">
        <f t="shared" si="149"/>
        <v>46069</v>
      </c>
      <c r="D9545" s="16">
        <v>46069</v>
      </c>
    </row>
    <row r="9546" spans="1:4">
      <c r="A9546" s="22">
        <f t="shared" si="149"/>
        <v>46070</v>
      </c>
      <c r="D9546" s="16">
        <v>46070</v>
      </c>
    </row>
    <row r="9547" spans="1:4">
      <c r="A9547" s="22">
        <f t="shared" si="149"/>
        <v>46071</v>
      </c>
      <c r="D9547" s="16">
        <v>46071</v>
      </c>
    </row>
    <row r="9548" spans="1:4">
      <c r="A9548" s="22">
        <f t="shared" si="149"/>
        <v>46072</v>
      </c>
      <c r="D9548" s="16">
        <v>46072</v>
      </c>
    </row>
    <row r="9549" spans="1:4">
      <c r="A9549" s="22">
        <f t="shared" si="149"/>
        <v>46073</v>
      </c>
      <c r="D9549" s="16">
        <v>46073</v>
      </c>
    </row>
    <row r="9550" spans="1:4">
      <c r="A9550" s="22">
        <f t="shared" si="149"/>
        <v>46074</v>
      </c>
      <c r="D9550" s="16">
        <v>46074</v>
      </c>
    </row>
    <row r="9551" spans="1:4">
      <c r="A9551" s="22">
        <f t="shared" si="149"/>
        <v>46075</v>
      </c>
      <c r="D9551" s="16">
        <v>46075</v>
      </c>
    </row>
    <row r="9552" spans="1:4">
      <c r="A9552" s="22">
        <f t="shared" si="149"/>
        <v>46076</v>
      </c>
      <c r="D9552" s="16">
        <v>46076</v>
      </c>
    </row>
    <row r="9553" spans="1:4">
      <c r="A9553" s="22">
        <f t="shared" si="149"/>
        <v>46077</v>
      </c>
      <c r="D9553" s="16">
        <v>46077</v>
      </c>
    </row>
    <row r="9554" spans="1:4">
      <c r="A9554" s="22">
        <f t="shared" si="149"/>
        <v>46078</v>
      </c>
      <c r="D9554" s="16">
        <v>46078</v>
      </c>
    </row>
    <row r="9555" spans="1:4">
      <c r="A9555" s="22">
        <f t="shared" si="149"/>
        <v>46079</v>
      </c>
      <c r="D9555" s="16">
        <v>46079</v>
      </c>
    </row>
    <row r="9556" spans="1:4">
      <c r="A9556" s="22">
        <f t="shared" si="149"/>
        <v>46080</v>
      </c>
      <c r="D9556" s="16">
        <v>46080</v>
      </c>
    </row>
    <row r="9557" spans="1:4">
      <c r="A9557" s="22">
        <f t="shared" si="149"/>
        <v>46081</v>
      </c>
      <c r="D9557" s="16">
        <v>46081</v>
      </c>
    </row>
    <row r="9558" spans="1:4">
      <c r="A9558" s="22">
        <f t="shared" si="149"/>
        <v>46082</v>
      </c>
      <c r="D9558" s="16">
        <v>46082</v>
      </c>
    </row>
    <row r="9559" spans="1:4">
      <c r="A9559" s="22">
        <f t="shared" si="149"/>
        <v>46083</v>
      </c>
      <c r="D9559" s="16">
        <v>46083</v>
      </c>
    </row>
    <row r="9560" spans="1:4">
      <c r="A9560" s="22">
        <f t="shared" si="149"/>
        <v>46084</v>
      </c>
      <c r="D9560" s="16">
        <v>46084</v>
      </c>
    </row>
    <row r="9561" spans="1:4">
      <c r="A9561" s="22">
        <f t="shared" si="149"/>
        <v>46085</v>
      </c>
      <c r="D9561" s="16">
        <v>46085</v>
      </c>
    </row>
    <row r="9562" spans="1:4">
      <c r="A9562" s="22">
        <f t="shared" si="149"/>
        <v>46086</v>
      </c>
      <c r="D9562" s="16">
        <v>46086</v>
      </c>
    </row>
    <row r="9563" spans="1:4">
      <c r="A9563" s="22">
        <f t="shared" si="149"/>
        <v>46087</v>
      </c>
      <c r="D9563" s="16">
        <v>46087</v>
      </c>
    </row>
    <row r="9564" spans="1:4">
      <c r="A9564" s="22">
        <f t="shared" si="149"/>
        <v>46088</v>
      </c>
      <c r="D9564" s="16">
        <v>46088</v>
      </c>
    </row>
    <row r="9565" spans="1:4">
      <c r="A9565" s="22">
        <f t="shared" si="149"/>
        <v>46089</v>
      </c>
      <c r="D9565" s="16">
        <v>46089</v>
      </c>
    </row>
    <row r="9566" spans="1:4">
      <c r="A9566" s="22">
        <f t="shared" si="149"/>
        <v>46090</v>
      </c>
      <c r="D9566" s="16">
        <v>46090</v>
      </c>
    </row>
    <row r="9567" spans="1:4">
      <c r="A9567" s="22">
        <f t="shared" si="149"/>
        <v>46091</v>
      </c>
      <c r="D9567" s="16">
        <v>46091</v>
      </c>
    </row>
    <row r="9568" spans="1:4">
      <c r="A9568" s="22">
        <f t="shared" si="149"/>
        <v>46092</v>
      </c>
      <c r="D9568" s="16">
        <v>46092</v>
      </c>
    </row>
    <row r="9569" spans="1:4">
      <c r="A9569" s="22">
        <f t="shared" si="149"/>
        <v>46093</v>
      </c>
      <c r="D9569" s="16">
        <v>46093</v>
      </c>
    </row>
    <row r="9570" spans="1:4">
      <c r="A9570" s="22">
        <f t="shared" si="149"/>
        <v>46094</v>
      </c>
      <c r="D9570" s="16">
        <v>46094</v>
      </c>
    </row>
    <row r="9571" spans="1:4">
      <c r="A9571" s="22">
        <f t="shared" si="149"/>
        <v>46095</v>
      </c>
      <c r="D9571" s="16">
        <v>46095</v>
      </c>
    </row>
    <row r="9572" spans="1:4">
      <c r="A9572" s="22">
        <f t="shared" si="149"/>
        <v>46096</v>
      </c>
      <c r="D9572" s="16">
        <v>46096</v>
      </c>
    </row>
    <row r="9573" spans="1:4">
      <c r="A9573" s="22">
        <f t="shared" si="149"/>
        <v>46097</v>
      </c>
      <c r="D9573" s="16">
        <v>46097</v>
      </c>
    </row>
    <row r="9574" spans="1:4">
      <c r="A9574" s="22">
        <f t="shared" si="149"/>
        <v>46098</v>
      </c>
      <c r="D9574" s="16">
        <v>46098</v>
      </c>
    </row>
    <row r="9575" spans="1:4">
      <c r="A9575" s="22">
        <f t="shared" si="149"/>
        <v>46099</v>
      </c>
      <c r="D9575" s="16">
        <v>46099</v>
      </c>
    </row>
    <row r="9576" spans="1:4">
      <c r="A9576" s="22">
        <f t="shared" si="149"/>
        <v>46100</v>
      </c>
      <c r="D9576" s="16">
        <v>46100</v>
      </c>
    </row>
    <row r="9577" spans="1:4">
      <c r="A9577" s="22">
        <f t="shared" si="149"/>
        <v>46101</v>
      </c>
      <c r="D9577" s="16">
        <v>46101</v>
      </c>
    </row>
    <row r="9578" spans="1:4">
      <c r="A9578" s="22">
        <f t="shared" si="149"/>
        <v>46102</v>
      </c>
      <c r="D9578" s="16">
        <v>46102</v>
      </c>
    </row>
    <row r="9579" spans="1:4">
      <c r="A9579" s="22">
        <f t="shared" si="149"/>
        <v>46103</v>
      </c>
      <c r="D9579" s="16">
        <v>46103</v>
      </c>
    </row>
    <row r="9580" spans="1:4">
      <c r="A9580" s="22">
        <f t="shared" si="149"/>
        <v>46104</v>
      </c>
      <c r="D9580" s="16">
        <v>46104</v>
      </c>
    </row>
    <row r="9581" spans="1:4">
      <c r="A9581" s="22">
        <f t="shared" si="149"/>
        <v>46105</v>
      </c>
      <c r="D9581" s="16">
        <v>46105</v>
      </c>
    </row>
    <row r="9582" spans="1:4">
      <c r="A9582" s="22">
        <f t="shared" si="149"/>
        <v>46106</v>
      </c>
      <c r="D9582" s="16">
        <v>46106</v>
      </c>
    </row>
    <row r="9583" spans="1:4">
      <c r="A9583" s="22">
        <f t="shared" si="149"/>
        <v>46107</v>
      </c>
      <c r="D9583" s="16">
        <v>46107</v>
      </c>
    </row>
    <row r="9584" spans="1:4">
      <c r="A9584" s="22">
        <f t="shared" si="149"/>
        <v>46108</v>
      </c>
      <c r="D9584" s="16">
        <v>46108</v>
      </c>
    </row>
    <row r="9585" spans="1:4">
      <c r="A9585" s="22">
        <f t="shared" si="149"/>
        <v>46109</v>
      </c>
      <c r="D9585" s="16">
        <v>46109</v>
      </c>
    </row>
    <row r="9586" spans="1:4">
      <c r="A9586" s="22">
        <f t="shared" si="149"/>
        <v>46110</v>
      </c>
      <c r="D9586" s="16">
        <v>46110</v>
      </c>
    </row>
    <row r="9587" spans="1:4">
      <c r="A9587" s="22">
        <f t="shared" si="149"/>
        <v>46111</v>
      </c>
      <c r="D9587" s="16">
        <v>46111</v>
      </c>
    </row>
    <row r="9588" spans="1:4">
      <c r="A9588" s="22">
        <f t="shared" si="149"/>
        <v>46112</v>
      </c>
      <c r="D9588" s="16">
        <v>46112</v>
      </c>
    </row>
    <row r="9589" spans="1:4">
      <c r="A9589" s="22">
        <f t="shared" si="149"/>
        <v>46113</v>
      </c>
      <c r="D9589" s="16">
        <v>46113</v>
      </c>
    </row>
    <row r="9590" spans="1:4">
      <c r="A9590" s="22">
        <f t="shared" si="149"/>
        <v>46114</v>
      </c>
      <c r="D9590" s="16">
        <v>46114</v>
      </c>
    </row>
    <row r="9591" spans="1:4">
      <c r="A9591" s="22">
        <f t="shared" si="149"/>
        <v>46115</v>
      </c>
      <c r="D9591" s="16">
        <v>46115</v>
      </c>
    </row>
    <row r="9592" spans="1:4">
      <c r="A9592" s="22">
        <f t="shared" si="149"/>
        <v>46116</v>
      </c>
      <c r="D9592" s="16">
        <v>46116</v>
      </c>
    </row>
    <row r="9593" spans="1:4">
      <c r="A9593" s="22">
        <f t="shared" si="149"/>
        <v>46117</v>
      </c>
      <c r="D9593" s="16">
        <v>46117</v>
      </c>
    </row>
    <row r="9594" spans="1:4">
      <c r="A9594" s="22">
        <f t="shared" si="149"/>
        <v>46118</v>
      </c>
      <c r="D9594" s="16">
        <v>46118</v>
      </c>
    </row>
    <row r="9595" spans="1:4">
      <c r="A9595" s="22">
        <f t="shared" si="149"/>
        <v>46119</v>
      </c>
      <c r="D9595" s="16">
        <v>46119</v>
      </c>
    </row>
    <row r="9596" spans="1:4">
      <c r="A9596" s="22">
        <f t="shared" si="149"/>
        <v>46120</v>
      </c>
      <c r="D9596" s="16">
        <v>46120</v>
      </c>
    </row>
    <row r="9597" spans="1:4">
      <c r="A9597" s="22">
        <f t="shared" si="149"/>
        <v>46121</v>
      </c>
      <c r="D9597" s="16">
        <v>46121</v>
      </c>
    </row>
    <row r="9598" spans="1:4">
      <c r="A9598" s="22">
        <f t="shared" si="149"/>
        <v>46122</v>
      </c>
      <c r="D9598" s="16">
        <v>46122</v>
      </c>
    </row>
    <row r="9599" spans="1:4">
      <c r="A9599" s="22">
        <f t="shared" si="149"/>
        <v>46123</v>
      </c>
      <c r="D9599" s="16">
        <v>46123</v>
      </c>
    </row>
    <row r="9600" spans="1:4">
      <c r="A9600" s="22">
        <f t="shared" si="149"/>
        <v>46124</v>
      </c>
      <c r="D9600" s="16">
        <v>46124</v>
      </c>
    </row>
    <row r="9601" spans="1:4">
      <c r="A9601" s="22">
        <f t="shared" si="149"/>
        <v>46125</v>
      </c>
      <c r="D9601" s="16">
        <v>46125</v>
      </c>
    </row>
    <row r="9602" spans="1:4">
      <c r="A9602" s="22">
        <f t="shared" ref="A9602:A9665" si="150">D9602</f>
        <v>46126</v>
      </c>
      <c r="D9602" s="16">
        <v>46126</v>
      </c>
    </row>
    <row r="9603" spans="1:4">
      <c r="A9603" s="22">
        <f t="shared" si="150"/>
        <v>46127</v>
      </c>
      <c r="D9603" s="16">
        <v>46127</v>
      </c>
    </row>
    <row r="9604" spans="1:4">
      <c r="A9604" s="22">
        <f t="shared" si="150"/>
        <v>46128</v>
      </c>
      <c r="D9604" s="16">
        <v>46128</v>
      </c>
    </row>
    <row r="9605" spans="1:4">
      <c r="A9605" s="22">
        <f t="shared" si="150"/>
        <v>46129</v>
      </c>
      <c r="D9605" s="16">
        <v>46129</v>
      </c>
    </row>
    <row r="9606" spans="1:4">
      <c r="A9606" s="22">
        <f t="shared" si="150"/>
        <v>46130</v>
      </c>
      <c r="D9606" s="16">
        <v>46130</v>
      </c>
    </row>
    <row r="9607" spans="1:4">
      <c r="A9607" s="22">
        <f t="shared" si="150"/>
        <v>46131</v>
      </c>
      <c r="D9607" s="16">
        <v>46131</v>
      </c>
    </row>
    <row r="9608" spans="1:4">
      <c r="A9608" s="22">
        <f t="shared" si="150"/>
        <v>46132</v>
      </c>
      <c r="D9608" s="16">
        <v>46132</v>
      </c>
    </row>
    <row r="9609" spans="1:4">
      <c r="A9609" s="22">
        <f t="shared" si="150"/>
        <v>46133</v>
      </c>
      <c r="D9609" s="16">
        <v>46133</v>
      </c>
    </row>
    <row r="9610" spans="1:4">
      <c r="A9610" s="22">
        <f t="shared" si="150"/>
        <v>46134</v>
      </c>
      <c r="D9610" s="16">
        <v>46134</v>
      </c>
    </row>
    <row r="9611" spans="1:4">
      <c r="A9611" s="22">
        <f t="shared" si="150"/>
        <v>46135</v>
      </c>
      <c r="D9611" s="16">
        <v>46135</v>
      </c>
    </row>
    <row r="9612" spans="1:4">
      <c r="A9612" s="22">
        <f t="shared" si="150"/>
        <v>46136</v>
      </c>
      <c r="D9612" s="16">
        <v>46136</v>
      </c>
    </row>
    <row r="9613" spans="1:4">
      <c r="A9613" s="22">
        <f t="shared" si="150"/>
        <v>46137</v>
      </c>
      <c r="D9613" s="16">
        <v>46137</v>
      </c>
    </row>
    <row r="9614" spans="1:4">
      <c r="A9614" s="22">
        <f t="shared" si="150"/>
        <v>46138</v>
      </c>
      <c r="D9614" s="16">
        <v>46138</v>
      </c>
    </row>
    <row r="9615" spans="1:4">
      <c r="A9615" s="22">
        <f t="shared" si="150"/>
        <v>46139</v>
      </c>
      <c r="D9615" s="16">
        <v>46139</v>
      </c>
    </row>
    <row r="9616" spans="1:4">
      <c r="A9616" s="22">
        <f t="shared" si="150"/>
        <v>46140</v>
      </c>
      <c r="D9616" s="16">
        <v>46140</v>
      </c>
    </row>
    <row r="9617" spans="1:4">
      <c r="A9617" s="22">
        <f t="shared" si="150"/>
        <v>46141</v>
      </c>
      <c r="D9617" s="16">
        <v>46141</v>
      </c>
    </row>
    <row r="9618" spans="1:4">
      <c r="A9618" s="22">
        <f t="shared" si="150"/>
        <v>46142</v>
      </c>
      <c r="D9618" s="16">
        <v>46142</v>
      </c>
    </row>
    <row r="9619" spans="1:4">
      <c r="A9619" s="22">
        <f t="shared" si="150"/>
        <v>46143</v>
      </c>
      <c r="D9619" s="16">
        <v>46143</v>
      </c>
    </row>
    <row r="9620" spans="1:4">
      <c r="A9620" s="22">
        <f t="shared" si="150"/>
        <v>46144</v>
      </c>
      <c r="D9620" s="16">
        <v>46144</v>
      </c>
    </row>
    <row r="9621" spans="1:4">
      <c r="A9621" s="22">
        <f t="shared" si="150"/>
        <v>46145</v>
      </c>
      <c r="D9621" s="16">
        <v>46145</v>
      </c>
    </row>
    <row r="9622" spans="1:4">
      <c r="A9622" s="22">
        <f t="shared" si="150"/>
        <v>46146</v>
      </c>
      <c r="D9622" s="16">
        <v>46146</v>
      </c>
    </row>
    <row r="9623" spans="1:4">
      <c r="A9623" s="22">
        <f t="shared" si="150"/>
        <v>46147</v>
      </c>
      <c r="D9623" s="16">
        <v>46147</v>
      </c>
    </row>
    <row r="9624" spans="1:4">
      <c r="A9624" s="22">
        <f t="shared" si="150"/>
        <v>46148</v>
      </c>
      <c r="D9624" s="16">
        <v>46148</v>
      </c>
    </row>
    <row r="9625" spans="1:4">
      <c r="A9625" s="22">
        <f t="shared" si="150"/>
        <v>46149</v>
      </c>
      <c r="D9625" s="16">
        <v>46149</v>
      </c>
    </row>
    <row r="9626" spans="1:4">
      <c r="A9626" s="22">
        <f t="shared" si="150"/>
        <v>46150</v>
      </c>
      <c r="D9626" s="16">
        <v>46150</v>
      </c>
    </row>
    <row r="9627" spans="1:4">
      <c r="A9627" s="22">
        <f t="shared" si="150"/>
        <v>46151</v>
      </c>
      <c r="D9627" s="16">
        <v>46151</v>
      </c>
    </row>
    <row r="9628" spans="1:4">
      <c r="A9628" s="22">
        <f t="shared" si="150"/>
        <v>46152</v>
      </c>
      <c r="D9628" s="16">
        <v>46152</v>
      </c>
    </row>
    <row r="9629" spans="1:4">
      <c r="A9629" s="22">
        <f t="shared" si="150"/>
        <v>46153</v>
      </c>
      <c r="D9629" s="16">
        <v>46153</v>
      </c>
    </row>
    <row r="9630" spans="1:4">
      <c r="A9630" s="22">
        <f t="shared" si="150"/>
        <v>46154</v>
      </c>
      <c r="D9630" s="16">
        <v>46154</v>
      </c>
    </row>
    <row r="9631" spans="1:4">
      <c r="A9631" s="22">
        <f t="shared" si="150"/>
        <v>46155</v>
      </c>
      <c r="D9631" s="16">
        <v>46155</v>
      </c>
    </row>
    <row r="9632" spans="1:4">
      <c r="A9632" s="22">
        <f t="shared" si="150"/>
        <v>46156</v>
      </c>
      <c r="D9632" s="16">
        <v>46156</v>
      </c>
    </row>
    <row r="9633" spans="1:4">
      <c r="A9633" s="22">
        <f t="shared" si="150"/>
        <v>46157</v>
      </c>
      <c r="D9633" s="16">
        <v>46157</v>
      </c>
    </row>
    <row r="9634" spans="1:4">
      <c r="A9634" s="22">
        <f t="shared" si="150"/>
        <v>46158</v>
      </c>
      <c r="D9634" s="16">
        <v>46158</v>
      </c>
    </row>
    <row r="9635" spans="1:4">
      <c r="A9635" s="22">
        <f t="shared" si="150"/>
        <v>46159</v>
      </c>
      <c r="D9635" s="16">
        <v>46159</v>
      </c>
    </row>
    <row r="9636" spans="1:4">
      <c r="A9636" s="22">
        <f t="shared" si="150"/>
        <v>46160</v>
      </c>
      <c r="D9636" s="16">
        <v>46160</v>
      </c>
    </row>
    <row r="9637" spans="1:4">
      <c r="A9637" s="22">
        <f t="shared" si="150"/>
        <v>46161</v>
      </c>
      <c r="D9637" s="16">
        <v>46161</v>
      </c>
    </row>
    <row r="9638" spans="1:4">
      <c r="A9638" s="22">
        <f t="shared" si="150"/>
        <v>46162</v>
      </c>
      <c r="D9638" s="16">
        <v>46162</v>
      </c>
    </row>
    <row r="9639" spans="1:4">
      <c r="A9639" s="22">
        <f t="shared" si="150"/>
        <v>46163</v>
      </c>
      <c r="D9639" s="16">
        <v>46163</v>
      </c>
    </row>
    <row r="9640" spans="1:4">
      <c r="A9640" s="22">
        <f t="shared" si="150"/>
        <v>46164</v>
      </c>
      <c r="D9640" s="16">
        <v>46164</v>
      </c>
    </row>
    <row r="9641" spans="1:4">
      <c r="A9641" s="22">
        <f t="shared" si="150"/>
        <v>46165</v>
      </c>
      <c r="D9641" s="16">
        <v>46165</v>
      </c>
    </row>
    <row r="9642" spans="1:4">
      <c r="A9642" s="22">
        <f t="shared" si="150"/>
        <v>46166</v>
      </c>
      <c r="D9642" s="16">
        <v>46166</v>
      </c>
    </row>
    <row r="9643" spans="1:4">
      <c r="A9643" s="22">
        <f t="shared" si="150"/>
        <v>46167</v>
      </c>
      <c r="D9643" s="16">
        <v>46167</v>
      </c>
    </row>
    <row r="9644" spans="1:4">
      <c r="A9644" s="22">
        <f t="shared" si="150"/>
        <v>46168</v>
      </c>
      <c r="D9644" s="16">
        <v>46168</v>
      </c>
    </row>
    <row r="9645" spans="1:4">
      <c r="A9645" s="22">
        <f t="shared" si="150"/>
        <v>46169</v>
      </c>
      <c r="D9645" s="16">
        <v>46169</v>
      </c>
    </row>
    <row r="9646" spans="1:4">
      <c r="A9646" s="22">
        <f t="shared" si="150"/>
        <v>46170</v>
      </c>
      <c r="D9646" s="16">
        <v>46170</v>
      </c>
    </row>
    <row r="9647" spans="1:4">
      <c r="A9647" s="22">
        <f t="shared" si="150"/>
        <v>46171</v>
      </c>
      <c r="D9647" s="16">
        <v>46171</v>
      </c>
    </row>
    <row r="9648" spans="1:4">
      <c r="A9648" s="22">
        <f t="shared" si="150"/>
        <v>46172</v>
      </c>
      <c r="D9648" s="16">
        <v>46172</v>
      </c>
    </row>
    <row r="9649" spans="1:4">
      <c r="A9649" s="22">
        <f t="shared" si="150"/>
        <v>46173</v>
      </c>
      <c r="D9649" s="16">
        <v>46173</v>
      </c>
    </row>
    <row r="9650" spans="1:4">
      <c r="A9650" s="22">
        <f t="shared" si="150"/>
        <v>46174</v>
      </c>
      <c r="D9650" s="16">
        <v>46174</v>
      </c>
    </row>
    <row r="9651" spans="1:4">
      <c r="A9651" s="22">
        <f t="shared" si="150"/>
        <v>46175</v>
      </c>
      <c r="D9651" s="16">
        <v>46175</v>
      </c>
    </row>
    <row r="9652" spans="1:4">
      <c r="A9652" s="22">
        <f t="shared" si="150"/>
        <v>46176</v>
      </c>
      <c r="D9652" s="16">
        <v>46176</v>
      </c>
    </row>
    <row r="9653" spans="1:4">
      <c r="A9653" s="22">
        <f t="shared" si="150"/>
        <v>46177</v>
      </c>
      <c r="D9653" s="16">
        <v>46177</v>
      </c>
    </row>
    <row r="9654" spans="1:4">
      <c r="A9654" s="22">
        <f t="shared" si="150"/>
        <v>46178</v>
      </c>
      <c r="D9654" s="16">
        <v>46178</v>
      </c>
    </row>
    <row r="9655" spans="1:4">
      <c r="A9655" s="22">
        <f t="shared" si="150"/>
        <v>46179</v>
      </c>
      <c r="D9655" s="16">
        <v>46179</v>
      </c>
    </row>
    <row r="9656" spans="1:4">
      <c r="A9656" s="22">
        <f t="shared" si="150"/>
        <v>46180</v>
      </c>
      <c r="D9656" s="16">
        <v>46180</v>
      </c>
    </row>
    <row r="9657" spans="1:4">
      <c r="A9657" s="22">
        <f t="shared" si="150"/>
        <v>46181</v>
      </c>
      <c r="D9657" s="16">
        <v>46181</v>
      </c>
    </row>
    <row r="9658" spans="1:4">
      <c r="A9658" s="22">
        <f t="shared" si="150"/>
        <v>46182</v>
      </c>
      <c r="D9658" s="16">
        <v>46182</v>
      </c>
    </row>
    <row r="9659" spans="1:4">
      <c r="A9659" s="22">
        <f t="shared" si="150"/>
        <v>46183</v>
      </c>
      <c r="D9659" s="16">
        <v>46183</v>
      </c>
    </row>
    <row r="9660" spans="1:4">
      <c r="A9660" s="22">
        <f t="shared" si="150"/>
        <v>46184</v>
      </c>
      <c r="D9660" s="16">
        <v>46184</v>
      </c>
    </row>
    <row r="9661" spans="1:4">
      <c r="A9661" s="22">
        <f t="shared" si="150"/>
        <v>46185</v>
      </c>
      <c r="D9661" s="16">
        <v>46185</v>
      </c>
    </row>
    <row r="9662" spans="1:4">
      <c r="A9662" s="22">
        <f t="shared" si="150"/>
        <v>46186</v>
      </c>
      <c r="D9662" s="16">
        <v>46186</v>
      </c>
    </row>
    <row r="9663" spans="1:4">
      <c r="A9663" s="22">
        <f t="shared" si="150"/>
        <v>46187</v>
      </c>
      <c r="D9663" s="16">
        <v>46187</v>
      </c>
    </row>
    <row r="9664" spans="1:4">
      <c r="A9664" s="22">
        <f t="shared" si="150"/>
        <v>46188</v>
      </c>
      <c r="D9664" s="16">
        <v>46188</v>
      </c>
    </row>
    <row r="9665" spans="1:4">
      <c r="A9665" s="22">
        <f t="shared" si="150"/>
        <v>46189</v>
      </c>
      <c r="D9665" s="16">
        <v>46189</v>
      </c>
    </row>
    <row r="9666" spans="1:4">
      <c r="A9666" s="22">
        <f t="shared" ref="A9666:A9729" si="151">D9666</f>
        <v>46190</v>
      </c>
      <c r="D9666" s="16">
        <v>46190</v>
      </c>
    </row>
    <row r="9667" spans="1:4">
      <c r="A9667" s="22">
        <f t="shared" si="151"/>
        <v>46191</v>
      </c>
      <c r="D9667" s="16">
        <v>46191</v>
      </c>
    </row>
    <row r="9668" spans="1:4">
      <c r="A9668" s="22">
        <f t="shared" si="151"/>
        <v>46192</v>
      </c>
      <c r="D9668" s="16">
        <v>46192</v>
      </c>
    </row>
    <row r="9669" spans="1:4">
      <c r="A9669" s="22">
        <f t="shared" si="151"/>
        <v>46193</v>
      </c>
      <c r="D9669" s="16">
        <v>46193</v>
      </c>
    </row>
    <row r="9670" spans="1:4">
      <c r="A9670" s="22">
        <f t="shared" si="151"/>
        <v>46194</v>
      </c>
      <c r="D9670" s="16">
        <v>46194</v>
      </c>
    </row>
    <row r="9671" spans="1:4">
      <c r="A9671" s="22">
        <f t="shared" si="151"/>
        <v>46195</v>
      </c>
      <c r="D9671" s="16">
        <v>46195</v>
      </c>
    </row>
    <row r="9672" spans="1:4">
      <c r="A9672" s="22">
        <f t="shared" si="151"/>
        <v>46196</v>
      </c>
      <c r="D9672" s="16">
        <v>46196</v>
      </c>
    </row>
    <row r="9673" spans="1:4">
      <c r="A9673" s="22">
        <f t="shared" si="151"/>
        <v>46197</v>
      </c>
      <c r="D9673" s="16">
        <v>46197</v>
      </c>
    </row>
    <row r="9674" spans="1:4">
      <c r="A9674" s="22">
        <f t="shared" si="151"/>
        <v>46198</v>
      </c>
      <c r="D9674" s="16">
        <v>46198</v>
      </c>
    </row>
    <row r="9675" spans="1:4">
      <c r="A9675" s="22">
        <f t="shared" si="151"/>
        <v>46199</v>
      </c>
      <c r="D9675" s="16">
        <v>46199</v>
      </c>
    </row>
    <row r="9676" spans="1:4">
      <c r="A9676" s="22">
        <f t="shared" si="151"/>
        <v>46200</v>
      </c>
      <c r="D9676" s="16">
        <v>46200</v>
      </c>
    </row>
    <row r="9677" spans="1:4">
      <c r="A9677" s="22">
        <f t="shared" si="151"/>
        <v>46201</v>
      </c>
      <c r="D9677" s="16">
        <v>46201</v>
      </c>
    </row>
    <row r="9678" spans="1:4">
      <c r="A9678" s="22">
        <f t="shared" si="151"/>
        <v>46202</v>
      </c>
      <c r="D9678" s="16">
        <v>46202</v>
      </c>
    </row>
    <row r="9679" spans="1:4">
      <c r="A9679" s="22">
        <f t="shared" si="151"/>
        <v>46203</v>
      </c>
      <c r="D9679" s="16">
        <v>46203</v>
      </c>
    </row>
    <row r="9680" spans="1:4">
      <c r="A9680" s="22">
        <f t="shared" si="151"/>
        <v>46204</v>
      </c>
      <c r="D9680" s="16">
        <v>46204</v>
      </c>
    </row>
    <row r="9681" spans="1:4">
      <c r="A9681" s="22">
        <f t="shared" si="151"/>
        <v>46205</v>
      </c>
      <c r="D9681" s="16">
        <v>46205</v>
      </c>
    </row>
    <row r="9682" spans="1:4">
      <c r="A9682" s="22">
        <f t="shared" si="151"/>
        <v>46206</v>
      </c>
      <c r="D9682" s="16">
        <v>46206</v>
      </c>
    </row>
    <row r="9683" spans="1:4">
      <c r="A9683" s="22">
        <f t="shared" si="151"/>
        <v>46207</v>
      </c>
      <c r="D9683" s="16">
        <v>46207</v>
      </c>
    </row>
    <row r="9684" spans="1:4">
      <c r="A9684" s="22">
        <f t="shared" si="151"/>
        <v>46208</v>
      </c>
      <c r="D9684" s="16">
        <v>46208</v>
      </c>
    </row>
    <row r="9685" spans="1:4">
      <c r="A9685" s="22">
        <f t="shared" si="151"/>
        <v>46209</v>
      </c>
      <c r="D9685" s="16">
        <v>46209</v>
      </c>
    </row>
    <row r="9686" spans="1:4">
      <c r="A9686" s="22">
        <f t="shared" si="151"/>
        <v>46210</v>
      </c>
      <c r="D9686" s="16">
        <v>46210</v>
      </c>
    </row>
    <row r="9687" spans="1:4">
      <c r="A9687" s="22">
        <f t="shared" si="151"/>
        <v>46211</v>
      </c>
      <c r="D9687" s="16">
        <v>46211</v>
      </c>
    </row>
    <row r="9688" spans="1:4">
      <c r="A9688" s="22">
        <f t="shared" si="151"/>
        <v>46212</v>
      </c>
      <c r="D9688" s="16">
        <v>46212</v>
      </c>
    </row>
    <row r="9689" spans="1:4">
      <c r="A9689" s="22">
        <f t="shared" si="151"/>
        <v>46213</v>
      </c>
      <c r="D9689" s="16">
        <v>46213</v>
      </c>
    </row>
    <row r="9690" spans="1:4">
      <c r="A9690" s="22">
        <f t="shared" si="151"/>
        <v>46214</v>
      </c>
      <c r="D9690" s="16">
        <v>46214</v>
      </c>
    </row>
    <row r="9691" spans="1:4">
      <c r="A9691" s="22">
        <f t="shared" si="151"/>
        <v>46215</v>
      </c>
      <c r="D9691" s="16">
        <v>46215</v>
      </c>
    </row>
    <row r="9692" spans="1:4">
      <c r="A9692" s="22">
        <f t="shared" si="151"/>
        <v>46216</v>
      </c>
      <c r="D9692" s="16">
        <v>46216</v>
      </c>
    </row>
    <row r="9693" spans="1:4">
      <c r="A9693" s="22">
        <f t="shared" si="151"/>
        <v>46217</v>
      </c>
      <c r="D9693" s="16">
        <v>46217</v>
      </c>
    </row>
    <row r="9694" spans="1:4">
      <c r="A9694" s="22">
        <f t="shared" si="151"/>
        <v>46218</v>
      </c>
      <c r="D9694" s="16">
        <v>46218</v>
      </c>
    </row>
    <row r="9695" spans="1:4">
      <c r="A9695" s="22">
        <f t="shared" si="151"/>
        <v>46219</v>
      </c>
      <c r="D9695" s="16">
        <v>46219</v>
      </c>
    </row>
    <row r="9696" spans="1:4">
      <c r="A9696" s="22">
        <f t="shared" si="151"/>
        <v>46220</v>
      </c>
      <c r="D9696" s="16">
        <v>46220</v>
      </c>
    </row>
    <row r="9697" spans="1:4">
      <c r="A9697" s="22">
        <f t="shared" si="151"/>
        <v>46221</v>
      </c>
      <c r="D9697" s="16">
        <v>46221</v>
      </c>
    </row>
    <row r="9698" spans="1:4">
      <c r="A9698" s="22">
        <f t="shared" si="151"/>
        <v>46222</v>
      </c>
      <c r="D9698" s="16">
        <v>46222</v>
      </c>
    </row>
    <row r="9699" spans="1:4">
      <c r="A9699" s="22">
        <f t="shared" si="151"/>
        <v>46223</v>
      </c>
      <c r="D9699" s="16">
        <v>46223</v>
      </c>
    </row>
    <row r="9700" spans="1:4">
      <c r="A9700" s="22">
        <f t="shared" si="151"/>
        <v>46224</v>
      </c>
      <c r="D9700" s="16">
        <v>46224</v>
      </c>
    </row>
    <row r="9701" spans="1:4">
      <c r="A9701" s="22">
        <f t="shared" si="151"/>
        <v>46225</v>
      </c>
      <c r="D9701" s="16">
        <v>46225</v>
      </c>
    </row>
    <row r="9702" spans="1:4">
      <c r="A9702" s="22">
        <f t="shared" si="151"/>
        <v>46226</v>
      </c>
      <c r="D9702" s="16">
        <v>46226</v>
      </c>
    </row>
    <row r="9703" spans="1:4">
      <c r="A9703" s="22">
        <f t="shared" si="151"/>
        <v>46227</v>
      </c>
      <c r="D9703" s="16">
        <v>46227</v>
      </c>
    </row>
    <row r="9704" spans="1:4">
      <c r="A9704" s="22">
        <f t="shared" si="151"/>
        <v>46228</v>
      </c>
      <c r="D9704" s="16">
        <v>46228</v>
      </c>
    </row>
    <row r="9705" spans="1:4">
      <c r="A9705" s="22">
        <f t="shared" si="151"/>
        <v>46229</v>
      </c>
      <c r="D9705" s="16">
        <v>46229</v>
      </c>
    </row>
    <row r="9706" spans="1:4">
      <c r="A9706" s="22">
        <f t="shared" si="151"/>
        <v>46230</v>
      </c>
      <c r="D9706" s="16">
        <v>46230</v>
      </c>
    </row>
    <row r="9707" spans="1:4">
      <c r="A9707" s="22">
        <f t="shared" si="151"/>
        <v>46231</v>
      </c>
      <c r="D9707" s="16">
        <v>46231</v>
      </c>
    </row>
    <row r="9708" spans="1:4">
      <c r="A9708" s="22">
        <f t="shared" si="151"/>
        <v>46232</v>
      </c>
      <c r="D9708" s="16">
        <v>46232</v>
      </c>
    </row>
    <row r="9709" spans="1:4">
      <c r="A9709" s="22">
        <f t="shared" si="151"/>
        <v>46233</v>
      </c>
      <c r="D9709" s="16">
        <v>46233</v>
      </c>
    </row>
    <row r="9710" spans="1:4">
      <c r="A9710" s="22">
        <f t="shared" si="151"/>
        <v>46234</v>
      </c>
      <c r="D9710" s="16">
        <v>46234</v>
      </c>
    </row>
    <row r="9711" spans="1:4">
      <c r="A9711" s="22">
        <f t="shared" si="151"/>
        <v>46235</v>
      </c>
      <c r="D9711" s="16">
        <v>46235</v>
      </c>
    </row>
    <row r="9712" spans="1:4">
      <c r="A9712" s="22">
        <f t="shared" si="151"/>
        <v>46236</v>
      </c>
      <c r="D9712" s="16">
        <v>46236</v>
      </c>
    </row>
    <row r="9713" spans="1:4">
      <c r="A9713" s="22">
        <f t="shared" si="151"/>
        <v>46237</v>
      </c>
      <c r="D9713" s="16">
        <v>46237</v>
      </c>
    </row>
    <row r="9714" spans="1:4">
      <c r="A9714" s="22">
        <f t="shared" si="151"/>
        <v>46238</v>
      </c>
      <c r="D9714" s="16">
        <v>46238</v>
      </c>
    </row>
    <row r="9715" spans="1:4">
      <c r="A9715" s="22">
        <f t="shared" si="151"/>
        <v>46239</v>
      </c>
      <c r="D9715" s="16">
        <v>46239</v>
      </c>
    </row>
    <row r="9716" spans="1:4">
      <c r="A9716" s="22">
        <f t="shared" si="151"/>
        <v>46240</v>
      </c>
      <c r="D9716" s="16">
        <v>46240</v>
      </c>
    </row>
    <row r="9717" spans="1:4">
      <c r="A9717" s="22">
        <f t="shared" si="151"/>
        <v>46241</v>
      </c>
      <c r="D9717" s="16">
        <v>46241</v>
      </c>
    </row>
    <row r="9718" spans="1:4">
      <c r="A9718" s="22">
        <f t="shared" si="151"/>
        <v>46242</v>
      </c>
      <c r="D9718" s="16">
        <v>46242</v>
      </c>
    </row>
    <row r="9719" spans="1:4">
      <c r="A9719" s="22">
        <f t="shared" si="151"/>
        <v>46243</v>
      </c>
      <c r="D9719" s="16">
        <v>46243</v>
      </c>
    </row>
    <row r="9720" spans="1:4">
      <c r="A9720" s="22">
        <f t="shared" si="151"/>
        <v>46244</v>
      </c>
      <c r="D9720" s="16">
        <v>46244</v>
      </c>
    </row>
    <row r="9721" spans="1:4">
      <c r="A9721" s="22">
        <f t="shared" si="151"/>
        <v>46245</v>
      </c>
      <c r="D9721" s="16">
        <v>46245</v>
      </c>
    </row>
    <row r="9722" spans="1:4">
      <c r="A9722" s="22">
        <f t="shared" si="151"/>
        <v>46246</v>
      </c>
      <c r="D9722" s="16">
        <v>46246</v>
      </c>
    </row>
    <row r="9723" spans="1:4">
      <c r="A9723" s="22">
        <f t="shared" si="151"/>
        <v>46247</v>
      </c>
      <c r="D9723" s="16">
        <v>46247</v>
      </c>
    </row>
    <row r="9724" spans="1:4">
      <c r="A9724" s="22">
        <f t="shared" si="151"/>
        <v>46248</v>
      </c>
      <c r="D9724" s="16">
        <v>46248</v>
      </c>
    </row>
    <row r="9725" spans="1:4">
      <c r="A9725" s="22">
        <f t="shared" si="151"/>
        <v>46249</v>
      </c>
      <c r="D9725" s="16">
        <v>46249</v>
      </c>
    </row>
    <row r="9726" spans="1:4">
      <c r="A9726" s="22">
        <f t="shared" si="151"/>
        <v>46250</v>
      </c>
      <c r="D9726" s="16">
        <v>46250</v>
      </c>
    </row>
    <row r="9727" spans="1:4">
      <c r="A9727" s="22">
        <f t="shared" si="151"/>
        <v>46251</v>
      </c>
      <c r="D9727" s="16">
        <v>46251</v>
      </c>
    </row>
    <row r="9728" spans="1:4">
      <c r="A9728" s="22">
        <f t="shared" si="151"/>
        <v>46252</v>
      </c>
      <c r="D9728" s="16">
        <v>46252</v>
      </c>
    </row>
    <row r="9729" spans="1:4">
      <c r="A9729" s="22">
        <f t="shared" si="151"/>
        <v>46253</v>
      </c>
      <c r="D9729" s="16">
        <v>46253</v>
      </c>
    </row>
    <row r="9730" spans="1:4">
      <c r="A9730" s="22">
        <f t="shared" ref="A9730:A9793" si="152">D9730</f>
        <v>46254</v>
      </c>
      <c r="D9730" s="16">
        <v>46254</v>
      </c>
    </row>
    <row r="9731" spans="1:4">
      <c r="A9731" s="22">
        <f t="shared" si="152"/>
        <v>46255</v>
      </c>
      <c r="D9731" s="16">
        <v>46255</v>
      </c>
    </row>
    <row r="9732" spans="1:4">
      <c r="A9732" s="22">
        <f t="shared" si="152"/>
        <v>46256</v>
      </c>
      <c r="D9732" s="16">
        <v>46256</v>
      </c>
    </row>
    <row r="9733" spans="1:4">
      <c r="A9733" s="22">
        <f t="shared" si="152"/>
        <v>46257</v>
      </c>
      <c r="D9733" s="16">
        <v>46257</v>
      </c>
    </row>
    <row r="9734" spans="1:4">
      <c r="A9734" s="22">
        <f t="shared" si="152"/>
        <v>46258</v>
      </c>
      <c r="D9734" s="16">
        <v>46258</v>
      </c>
    </row>
    <row r="9735" spans="1:4">
      <c r="A9735" s="22">
        <f t="shared" si="152"/>
        <v>46259</v>
      </c>
      <c r="D9735" s="16">
        <v>46259</v>
      </c>
    </row>
    <row r="9736" spans="1:4">
      <c r="A9736" s="22">
        <f t="shared" si="152"/>
        <v>46260</v>
      </c>
      <c r="D9736" s="16">
        <v>46260</v>
      </c>
    </row>
    <row r="9737" spans="1:4">
      <c r="A9737" s="22">
        <f t="shared" si="152"/>
        <v>46261</v>
      </c>
      <c r="D9737" s="16">
        <v>46261</v>
      </c>
    </row>
    <row r="9738" spans="1:4">
      <c r="A9738" s="22">
        <f t="shared" si="152"/>
        <v>46262</v>
      </c>
      <c r="D9738" s="16">
        <v>46262</v>
      </c>
    </row>
    <row r="9739" spans="1:4">
      <c r="A9739" s="22">
        <f t="shared" si="152"/>
        <v>46263</v>
      </c>
      <c r="D9739" s="16">
        <v>46263</v>
      </c>
    </row>
    <row r="9740" spans="1:4">
      <c r="A9740" s="22">
        <f t="shared" si="152"/>
        <v>46264</v>
      </c>
      <c r="D9740" s="16">
        <v>46264</v>
      </c>
    </row>
    <row r="9741" spans="1:4">
      <c r="A9741" s="22">
        <f t="shared" si="152"/>
        <v>46265</v>
      </c>
      <c r="D9741" s="16">
        <v>46265</v>
      </c>
    </row>
    <row r="9742" spans="1:4">
      <c r="A9742" s="22">
        <f t="shared" si="152"/>
        <v>46266</v>
      </c>
      <c r="D9742" s="16">
        <v>46266</v>
      </c>
    </row>
    <row r="9743" spans="1:4">
      <c r="A9743" s="22">
        <f t="shared" si="152"/>
        <v>46267</v>
      </c>
      <c r="D9743" s="16">
        <v>46267</v>
      </c>
    </row>
    <row r="9744" spans="1:4">
      <c r="A9744" s="22">
        <f t="shared" si="152"/>
        <v>46268</v>
      </c>
      <c r="D9744" s="16">
        <v>46268</v>
      </c>
    </row>
    <row r="9745" spans="1:4">
      <c r="A9745" s="22">
        <f t="shared" si="152"/>
        <v>46269</v>
      </c>
      <c r="D9745" s="16">
        <v>46269</v>
      </c>
    </row>
    <row r="9746" spans="1:4">
      <c r="A9746" s="22">
        <f t="shared" si="152"/>
        <v>46270</v>
      </c>
      <c r="D9746" s="16">
        <v>46270</v>
      </c>
    </row>
    <row r="9747" spans="1:4">
      <c r="A9747" s="22">
        <f t="shared" si="152"/>
        <v>46271</v>
      </c>
      <c r="D9747" s="16">
        <v>46271</v>
      </c>
    </row>
    <row r="9748" spans="1:4">
      <c r="A9748" s="22">
        <f t="shared" si="152"/>
        <v>46272</v>
      </c>
      <c r="D9748" s="16">
        <v>46272</v>
      </c>
    </row>
    <row r="9749" spans="1:4">
      <c r="A9749" s="22">
        <f t="shared" si="152"/>
        <v>46273</v>
      </c>
      <c r="D9749" s="16">
        <v>46273</v>
      </c>
    </row>
    <row r="9750" spans="1:4">
      <c r="A9750" s="22">
        <f t="shared" si="152"/>
        <v>46274</v>
      </c>
      <c r="D9750" s="16">
        <v>46274</v>
      </c>
    </row>
    <row r="9751" spans="1:4">
      <c r="A9751" s="22">
        <f t="shared" si="152"/>
        <v>46275</v>
      </c>
      <c r="D9751" s="16">
        <v>46275</v>
      </c>
    </row>
    <row r="9752" spans="1:4">
      <c r="A9752" s="22">
        <f t="shared" si="152"/>
        <v>46276</v>
      </c>
      <c r="D9752" s="16">
        <v>46276</v>
      </c>
    </row>
    <row r="9753" spans="1:4">
      <c r="A9753" s="22">
        <f t="shared" si="152"/>
        <v>46277</v>
      </c>
      <c r="D9753" s="16">
        <v>46277</v>
      </c>
    </row>
    <row r="9754" spans="1:4">
      <c r="A9754" s="22">
        <f t="shared" si="152"/>
        <v>46278</v>
      </c>
      <c r="D9754" s="16">
        <v>46278</v>
      </c>
    </row>
    <row r="9755" spans="1:4">
      <c r="A9755" s="22">
        <f t="shared" si="152"/>
        <v>46279</v>
      </c>
      <c r="D9755" s="16">
        <v>46279</v>
      </c>
    </row>
    <row r="9756" spans="1:4">
      <c r="A9756" s="22">
        <f t="shared" si="152"/>
        <v>46280</v>
      </c>
      <c r="D9756" s="16">
        <v>46280</v>
      </c>
    </row>
    <row r="9757" spans="1:4">
      <c r="A9757" s="22">
        <f t="shared" si="152"/>
        <v>46281</v>
      </c>
      <c r="D9757" s="16">
        <v>46281</v>
      </c>
    </row>
    <row r="9758" spans="1:4">
      <c r="A9758" s="22">
        <f t="shared" si="152"/>
        <v>46282</v>
      </c>
      <c r="D9758" s="16">
        <v>46282</v>
      </c>
    </row>
    <row r="9759" spans="1:4">
      <c r="A9759" s="22">
        <f t="shared" si="152"/>
        <v>46283</v>
      </c>
      <c r="D9759" s="16">
        <v>46283</v>
      </c>
    </row>
    <row r="9760" spans="1:4">
      <c r="A9760" s="22">
        <f t="shared" si="152"/>
        <v>46284</v>
      </c>
      <c r="D9760" s="16">
        <v>46284</v>
      </c>
    </row>
    <row r="9761" spans="1:4">
      <c r="A9761" s="22">
        <f t="shared" si="152"/>
        <v>46285</v>
      </c>
      <c r="D9761" s="16">
        <v>46285</v>
      </c>
    </row>
    <row r="9762" spans="1:4">
      <c r="A9762" s="22">
        <f t="shared" si="152"/>
        <v>46286</v>
      </c>
      <c r="D9762" s="16">
        <v>46286</v>
      </c>
    </row>
    <row r="9763" spans="1:4">
      <c r="A9763" s="22">
        <f t="shared" si="152"/>
        <v>46287</v>
      </c>
      <c r="D9763" s="16">
        <v>46287</v>
      </c>
    </row>
    <row r="9764" spans="1:4">
      <c r="A9764" s="22">
        <f t="shared" si="152"/>
        <v>46288</v>
      </c>
      <c r="D9764" s="16">
        <v>46288</v>
      </c>
    </row>
    <row r="9765" spans="1:4">
      <c r="A9765" s="22">
        <f t="shared" si="152"/>
        <v>46289</v>
      </c>
      <c r="D9765" s="16">
        <v>46289</v>
      </c>
    </row>
    <row r="9766" spans="1:4">
      <c r="A9766" s="22">
        <f t="shared" si="152"/>
        <v>46290</v>
      </c>
      <c r="D9766" s="16">
        <v>46290</v>
      </c>
    </row>
    <row r="9767" spans="1:4">
      <c r="A9767" s="22">
        <f t="shared" si="152"/>
        <v>46291</v>
      </c>
      <c r="D9767" s="16">
        <v>46291</v>
      </c>
    </row>
    <row r="9768" spans="1:4">
      <c r="A9768" s="22">
        <f t="shared" si="152"/>
        <v>46292</v>
      </c>
      <c r="D9768" s="16">
        <v>46292</v>
      </c>
    </row>
    <row r="9769" spans="1:4">
      <c r="A9769" s="22">
        <f t="shared" si="152"/>
        <v>46293</v>
      </c>
      <c r="D9769" s="16">
        <v>46293</v>
      </c>
    </row>
    <row r="9770" spans="1:4">
      <c r="A9770" s="22">
        <f t="shared" si="152"/>
        <v>46294</v>
      </c>
      <c r="D9770" s="16">
        <v>46294</v>
      </c>
    </row>
    <row r="9771" spans="1:4">
      <c r="A9771" s="22">
        <f t="shared" si="152"/>
        <v>46295</v>
      </c>
      <c r="D9771" s="16">
        <v>46295</v>
      </c>
    </row>
    <row r="9772" spans="1:4">
      <c r="A9772" s="22">
        <f t="shared" si="152"/>
        <v>46296</v>
      </c>
      <c r="D9772" s="16">
        <v>46296</v>
      </c>
    </row>
    <row r="9773" spans="1:4">
      <c r="A9773" s="22">
        <f t="shared" si="152"/>
        <v>46297</v>
      </c>
      <c r="D9773" s="16">
        <v>46297</v>
      </c>
    </row>
    <row r="9774" spans="1:4">
      <c r="A9774" s="22">
        <f t="shared" si="152"/>
        <v>46298</v>
      </c>
      <c r="D9774" s="16">
        <v>46298</v>
      </c>
    </row>
    <row r="9775" spans="1:4">
      <c r="A9775" s="22">
        <f t="shared" si="152"/>
        <v>46299</v>
      </c>
      <c r="D9775" s="16">
        <v>46299</v>
      </c>
    </row>
    <row r="9776" spans="1:4">
      <c r="A9776" s="22">
        <f t="shared" si="152"/>
        <v>46300</v>
      </c>
      <c r="D9776" s="16">
        <v>46300</v>
      </c>
    </row>
    <row r="9777" spans="1:4">
      <c r="A9777" s="22">
        <f t="shared" si="152"/>
        <v>46301</v>
      </c>
      <c r="D9777" s="16">
        <v>46301</v>
      </c>
    </row>
    <row r="9778" spans="1:4">
      <c r="A9778" s="22">
        <f t="shared" si="152"/>
        <v>46302</v>
      </c>
      <c r="D9778" s="16">
        <v>46302</v>
      </c>
    </row>
    <row r="9779" spans="1:4">
      <c r="A9779" s="22">
        <f t="shared" si="152"/>
        <v>46303</v>
      </c>
      <c r="D9779" s="16">
        <v>46303</v>
      </c>
    </row>
    <row r="9780" spans="1:4">
      <c r="A9780" s="22">
        <f t="shared" si="152"/>
        <v>46304</v>
      </c>
      <c r="D9780" s="16">
        <v>46304</v>
      </c>
    </row>
    <row r="9781" spans="1:4">
      <c r="A9781" s="22">
        <f t="shared" si="152"/>
        <v>46305</v>
      </c>
      <c r="D9781" s="16">
        <v>46305</v>
      </c>
    </row>
    <row r="9782" spans="1:4">
      <c r="A9782" s="22">
        <f t="shared" si="152"/>
        <v>46306</v>
      </c>
      <c r="D9782" s="16">
        <v>46306</v>
      </c>
    </row>
    <row r="9783" spans="1:4">
      <c r="A9783" s="22">
        <f t="shared" si="152"/>
        <v>46307</v>
      </c>
      <c r="D9783" s="16">
        <v>46307</v>
      </c>
    </row>
    <row r="9784" spans="1:4">
      <c r="A9784" s="22">
        <f t="shared" si="152"/>
        <v>46308</v>
      </c>
      <c r="D9784" s="16">
        <v>46308</v>
      </c>
    </row>
    <row r="9785" spans="1:4">
      <c r="A9785" s="22">
        <f t="shared" si="152"/>
        <v>46309</v>
      </c>
      <c r="D9785" s="16">
        <v>46309</v>
      </c>
    </row>
    <row r="9786" spans="1:4">
      <c r="A9786" s="22">
        <f t="shared" si="152"/>
        <v>46310</v>
      </c>
      <c r="D9786" s="16">
        <v>46310</v>
      </c>
    </row>
    <row r="9787" spans="1:4">
      <c r="A9787" s="22">
        <f t="shared" si="152"/>
        <v>46311</v>
      </c>
      <c r="D9787" s="16">
        <v>46311</v>
      </c>
    </row>
    <row r="9788" spans="1:4">
      <c r="A9788" s="22">
        <f t="shared" si="152"/>
        <v>46312</v>
      </c>
      <c r="D9788" s="16">
        <v>46312</v>
      </c>
    </row>
    <row r="9789" spans="1:4">
      <c r="A9789" s="22">
        <f t="shared" si="152"/>
        <v>46313</v>
      </c>
      <c r="D9789" s="16">
        <v>46313</v>
      </c>
    </row>
    <row r="9790" spans="1:4">
      <c r="A9790" s="22">
        <f t="shared" si="152"/>
        <v>46314</v>
      </c>
      <c r="D9790" s="16">
        <v>46314</v>
      </c>
    </row>
    <row r="9791" spans="1:4">
      <c r="A9791" s="22">
        <f t="shared" si="152"/>
        <v>46315</v>
      </c>
      <c r="D9791" s="16">
        <v>46315</v>
      </c>
    </row>
    <row r="9792" spans="1:4">
      <c r="A9792" s="22">
        <f t="shared" si="152"/>
        <v>46316</v>
      </c>
      <c r="D9792" s="16">
        <v>46316</v>
      </c>
    </row>
    <row r="9793" spans="1:4">
      <c r="A9793" s="22">
        <f t="shared" si="152"/>
        <v>46317</v>
      </c>
      <c r="D9793" s="16">
        <v>46317</v>
      </c>
    </row>
    <row r="9794" spans="1:4">
      <c r="A9794" s="22">
        <f t="shared" ref="A9794:A9857" si="153">D9794</f>
        <v>46318</v>
      </c>
      <c r="D9794" s="16">
        <v>46318</v>
      </c>
    </row>
    <row r="9795" spans="1:4">
      <c r="A9795" s="22">
        <f t="shared" si="153"/>
        <v>46319</v>
      </c>
      <c r="D9795" s="16">
        <v>46319</v>
      </c>
    </row>
    <row r="9796" spans="1:4">
      <c r="A9796" s="22">
        <f t="shared" si="153"/>
        <v>46320</v>
      </c>
      <c r="D9796" s="16">
        <v>46320</v>
      </c>
    </row>
    <row r="9797" spans="1:4">
      <c r="A9797" s="22">
        <f t="shared" si="153"/>
        <v>46321</v>
      </c>
      <c r="D9797" s="16">
        <v>46321</v>
      </c>
    </row>
    <row r="9798" spans="1:4">
      <c r="A9798" s="22">
        <f t="shared" si="153"/>
        <v>46322</v>
      </c>
      <c r="D9798" s="16">
        <v>46322</v>
      </c>
    </row>
    <row r="9799" spans="1:4">
      <c r="A9799" s="22">
        <f t="shared" si="153"/>
        <v>46323</v>
      </c>
      <c r="D9799" s="16">
        <v>46323</v>
      </c>
    </row>
    <row r="9800" spans="1:4">
      <c r="A9800" s="22">
        <f t="shared" si="153"/>
        <v>46324</v>
      </c>
      <c r="D9800" s="16">
        <v>46324</v>
      </c>
    </row>
    <row r="9801" spans="1:4">
      <c r="A9801" s="22">
        <f t="shared" si="153"/>
        <v>46325</v>
      </c>
      <c r="D9801" s="16">
        <v>46325</v>
      </c>
    </row>
    <row r="9802" spans="1:4">
      <c r="A9802" s="22">
        <f t="shared" si="153"/>
        <v>46326</v>
      </c>
      <c r="D9802" s="16">
        <v>46326</v>
      </c>
    </row>
    <row r="9803" spans="1:4">
      <c r="A9803" s="22">
        <f t="shared" si="153"/>
        <v>46327</v>
      </c>
      <c r="D9803" s="16">
        <v>46327</v>
      </c>
    </row>
    <row r="9804" spans="1:4">
      <c r="A9804" s="22">
        <f t="shared" si="153"/>
        <v>46328</v>
      </c>
      <c r="D9804" s="16">
        <v>46328</v>
      </c>
    </row>
    <row r="9805" spans="1:4">
      <c r="A9805" s="22">
        <f t="shared" si="153"/>
        <v>46329</v>
      </c>
      <c r="D9805" s="16">
        <v>46329</v>
      </c>
    </row>
    <row r="9806" spans="1:4">
      <c r="A9806" s="22">
        <f t="shared" si="153"/>
        <v>46330</v>
      </c>
      <c r="D9806" s="16">
        <v>46330</v>
      </c>
    </row>
    <row r="9807" spans="1:4">
      <c r="A9807" s="22">
        <f t="shared" si="153"/>
        <v>46331</v>
      </c>
      <c r="D9807" s="16">
        <v>46331</v>
      </c>
    </row>
    <row r="9808" spans="1:4">
      <c r="A9808" s="22">
        <f t="shared" si="153"/>
        <v>46332</v>
      </c>
      <c r="D9808" s="16">
        <v>46332</v>
      </c>
    </row>
    <row r="9809" spans="1:4">
      <c r="A9809" s="22">
        <f t="shared" si="153"/>
        <v>46333</v>
      </c>
      <c r="D9809" s="16">
        <v>46333</v>
      </c>
    </row>
    <row r="9810" spans="1:4">
      <c r="A9810" s="22">
        <f t="shared" si="153"/>
        <v>46334</v>
      </c>
      <c r="D9810" s="16">
        <v>46334</v>
      </c>
    </row>
    <row r="9811" spans="1:4">
      <c r="A9811" s="22">
        <f t="shared" si="153"/>
        <v>46335</v>
      </c>
      <c r="D9811" s="16">
        <v>46335</v>
      </c>
    </row>
    <row r="9812" spans="1:4">
      <c r="A9812" s="22">
        <f t="shared" si="153"/>
        <v>46336</v>
      </c>
      <c r="D9812" s="16">
        <v>46336</v>
      </c>
    </row>
    <row r="9813" spans="1:4">
      <c r="A9813" s="22">
        <f t="shared" si="153"/>
        <v>46337</v>
      </c>
      <c r="D9813" s="16">
        <v>46337</v>
      </c>
    </row>
    <row r="9814" spans="1:4">
      <c r="A9814" s="22">
        <f t="shared" si="153"/>
        <v>46338</v>
      </c>
      <c r="D9814" s="16">
        <v>46338</v>
      </c>
    </row>
    <row r="9815" spans="1:4">
      <c r="A9815" s="22">
        <f t="shared" si="153"/>
        <v>46339</v>
      </c>
      <c r="D9815" s="16">
        <v>46339</v>
      </c>
    </row>
    <row r="9816" spans="1:4">
      <c r="A9816" s="22">
        <f t="shared" si="153"/>
        <v>46340</v>
      </c>
      <c r="D9816" s="16">
        <v>46340</v>
      </c>
    </row>
    <row r="9817" spans="1:4">
      <c r="A9817" s="22">
        <f t="shared" si="153"/>
        <v>46341</v>
      </c>
      <c r="D9817" s="16">
        <v>46341</v>
      </c>
    </row>
    <row r="9818" spans="1:4">
      <c r="A9818" s="22">
        <f t="shared" si="153"/>
        <v>46342</v>
      </c>
      <c r="D9818" s="16">
        <v>46342</v>
      </c>
    </row>
    <row r="9819" spans="1:4">
      <c r="A9819" s="22">
        <f t="shared" si="153"/>
        <v>46343</v>
      </c>
      <c r="D9819" s="16">
        <v>46343</v>
      </c>
    </row>
    <row r="9820" spans="1:4">
      <c r="A9820" s="22">
        <f t="shared" si="153"/>
        <v>46344</v>
      </c>
      <c r="D9820" s="16">
        <v>46344</v>
      </c>
    </row>
    <row r="9821" spans="1:4">
      <c r="A9821" s="22">
        <f t="shared" si="153"/>
        <v>46345</v>
      </c>
      <c r="D9821" s="16">
        <v>46345</v>
      </c>
    </row>
    <row r="9822" spans="1:4">
      <c r="A9822" s="22">
        <f t="shared" si="153"/>
        <v>46346</v>
      </c>
      <c r="D9822" s="16">
        <v>46346</v>
      </c>
    </row>
    <row r="9823" spans="1:4">
      <c r="A9823" s="22">
        <f t="shared" si="153"/>
        <v>46347</v>
      </c>
      <c r="D9823" s="16">
        <v>46347</v>
      </c>
    </row>
    <row r="9824" spans="1:4">
      <c r="A9824" s="22">
        <f t="shared" si="153"/>
        <v>46348</v>
      </c>
      <c r="D9824" s="16">
        <v>46348</v>
      </c>
    </row>
    <row r="9825" spans="1:4">
      <c r="A9825" s="22">
        <f t="shared" si="153"/>
        <v>46349</v>
      </c>
      <c r="D9825" s="16">
        <v>46349</v>
      </c>
    </row>
    <row r="9826" spans="1:4">
      <c r="A9826" s="22">
        <f t="shared" si="153"/>
        <v>46350</v>
      </c>
      <c r="D9826" s="16">
        <v>46350</v>
      </c>
    </row>
    <row r="9827" spans="1:4">
      <c r="A9827" s="22">
        <f t="shared" si="153"/>
        <v>46351</v>
      </c>
      <c r="D9827" s="16">
        <v>46351</v>
      </c>
    </row>
    <row r="9828" spans="1:4">
      <c r="A9828" s="22">
        <f t="shared" si="153"/>
        <v>46352</v>
      </c>
      <c r="D9828" s="16">
        <v>46352</v>
      </c>
    </row>
    <row r="9829" spans="1:4">
      <c r="A9829" s="22">
        <f t="shared" si="153"/>
        <v>46353</v>
      </c>
      <c r="D9829" s="16">
        <v>46353</v>
      </c>
    </row>
    <row r="9830" spans="1:4">
      <c r="A9830" s="22">
        <f t="shared" si="153"/>
        <v>46354</v>
      </c>
      <c r="D9830" s="16">
        <v>46354</v>
      </c>
    </row>
    <row r="9831" spans="1:4">
      <c r="A9831" s="22">
        <f t="shared" si="153"/>
        <v>46355</v>
      </c>
      <c r="D9831" s="16">
        <v>46355</v>
      </c>
    </row>
    <row r="9832" spans="1:4">
      <c r="A9832" s="22">
        <f t="shared" si="153"/>
        <v>46356</v>
      </c>
      <c r="D9832" s="16">
        <v>46356</v>
      </c>
    </row>
    <row r="9833" spans="1:4">
      <c r="A9833" s="22">
        <f t="shared" si="153"/>
        <v>46357</v>
      </c>
      <c r="D9833" s="16">
        <v>46357</v>
      </c>
    </row>
    <row r="9834" spans="1:4">
      <c r="A9834" s="22">
        <f t="shared" si="153"/>
        <v>46358</v>
      </c>
      <c r="D9834" s="16">
        <v>46358</v>
      </c>
    </row>
    <row r="9835" spans="1:4">
      <c r="A9835" s="22">
        <f t="shared" si="153"/>
        <v>46359</v>
      </c>
      <c r="D9835" s="16">
        <v>46359</v>
      </c>
    </row>
    <row r="9836" spans="1:4">
      <c r="A9836" s="22">
        <f t="shared" si="153"/>
        <v>46360</v>
      </c>
      <c r="D9836" s="16">
        <v>46360</v>
      </c>
    </row>
    <row r="9837" spans="1:4">
      <c r="A9837" s="22">
        <f t="shared" si="153"/>
        <v>46361</v>
      </c>
      <c r="D9837" s="16">
        <v>46361</v>
      </c>
    </row>
    <row r="9838" spans="1:4">
      <c r="A9838" s="22">
        <f t="shared" si="153"/>
        <v>46362</v>
      </c>
      <c r="D9838" s="16">
        <v>46362</v>
      </c>
    </row>
    <row r="9839" spans="1:4">
      <c r="A9839" s="22">
        <f t="shared" si="153"/>
        <v>46363</v>
      </c>
      <c r="D9839" s="16">
        <v>46363</v>
      </c>
    </row>
    <row r="9840" spans="1:4">
      <c r="A9840" s="22">
        <f t="shared" si="153"/>
        <v>46364</v>
      </c>
      <c r="D9840" s="16">
        <v>46364</v>
      </c>
    </row>
    <row r="9841" spans="1:4">
      <c r="A9841" s="22">
        <f t="shared" si="153"/>
        <v>46365</v>
      </c>
      <c r="D9841" s="16">
        <v>46365</v>
      </c>
    </row>
    <row r="9842" spans="1:4">
      <c r="A9842" s="22">
        <f t="shared" si="153"/>
        <v>46366</v>
      </c>
      <c r="D9842" s="16">
        <v>46366</v>
      </c>
    </row>
    <row r="9843" spans="1:4">
      <c r="A9843" s="22">
        <f t="shared" si="153"/>
        <v>46367</v>
      </c>
      <c r="D9843" s="16">
        <v>46367</v>
      </c>
    </row>
    <row r="9844" spans="1:4">
      <c r="A9844" s="22">
        <f t="shared" si="153"/>
        <v>46368</v>
      </c>
      <c r="D9844" s="16">
        <v>46368</v>
      </c>
    </row>
    <row r="9845" spans="1:4">
      <c r="A9845" s="22">
        <f t="shared" si="153"/>
        <v>46369</v>
      </c>
      <c r="D9845" s="16">
        <v>46369</v>
      </c>
    </row>
    <row r="9846" spans="1:4">
      <c r="A9846" s="22">
        <f t="shared" si="153"/>
        <v>46370</v>
      </c>
      <c r="D9846" s="16">
        <v>46370</v>
      </c>
    </row>
    <row r="9847" spans="1:4">
      <c r="A9847" s="22">
        <f t="shared" si="153"/>
        <v>46371</v>
      </c>
      <c r="D9847" s="16">
        <v>46371</v>
      </c>
    </row>
    <row r="9848" spans="1:4">
      <c r="A9848" s="22">
        <f t="shared" si="153"/>
        <v>46372</v>
      </c>
      <c r="D9848" s="16">
        <v>46372</v>
      </c>
    </row>
    <row r="9849" spans="1:4">
      <c r="A9849" s="22">
        <f t="shared" si="153"/>
        <v>46373</v>
      </c>
      <c r="D9849" s="16">
        <v>46373</v>
      </c>
    </row>
    <row r="9850" spans="1:4">
      <c r="A9850" s="22">
        <f t="shared" si="153"/>
        <v>46374</v>
      </c>
      <c r="D9850" s="16">
        <v>46374</v>
      </c>
    </row>
    <row r="9851" spans="1:4">
      <c r="A9851" s="22">
        <f t="shared" si="153"/>
        <v>46375</v>
      </c>
      <c r="D9851" s="16">
        <v>46375</v>
      </c>
    </row>
    <row r="9852" spans="1:4">
      <c r="A9852" s="22">
        <f t="shared" si="153"/>
        <v>46376</v>
      </c>
      <c r="D9852" s="16">
        <v>46376</v>
      </c>
    </row>
    <row r="9853" spans="1:4">
      <c r="A9853" s="22">
        <f t="shared" si="153"/>
        <v>46377</v>
      </c>
      <c r="D9853" s="16">
        <v>46377</v>
      </c>
    </row>
    <row r="9854" spans="1:4">
      <c r="A9854" s="22">
        <f t="shared" si="153"/>
        <v>46378</v>
      </c>
      <c r="D9854" s="16">
        <v>46378</v>
      </c>
    </row>
    <row r="9855" spans="1:4">
      <c r="A9855" s="22">
        <f t="shared" si="153"/>
        <v>46379</v>
      </c>
      <c r="D9855" s="16">
        <v>46379</v>
      </c>
    </row>
    <row r="9856" spans="1:4">
      <c r="A9856" s="22">
        <f t="shared" si="153"/>
        <v>46380</v>
      </c>
      <c r="D9856" s="16">
        <v>46380</v>
      </c>
    </row>
    <row r="9857" spans="1:4">
      <c r="A9857" s="22">
        <f t="shared" si="153"/>
        <v>46381</v>
      </c>
      <c r="D9857" s="16">
        <v>46381</v>
      </c>
    </row>
    <row r="9858" spans="1:4">
      <c r="A9858" s="22">
        <f t="shared" ref="A9858:A9921" si="154">D9858</f>
        <v>46382</v>
      </c>
      <c r="D9858" s="16">
        <v>46382</v>
      </c>
    </row>
    <row r="9859" spans="1:4">
      <c r="A9859" s="22">
        <f t="shared" si="154"/>
        <v>46383</v>
      </c>
      <c r="D9859" s="16">
        <v>46383</v>
      </c>
    </row>
    <row r="9860" spans="1:4">
      <c r="A9860" s="22">
        <f t="shared" si="154"/>
        <v>46384</v>
      </c>
      <c r="D9860" s="16">
        <v>46384</v>
      </c>
    </row>
    <row r="9861" spans="1:4">
      <c r="A9861" s="22">
        <f t="shared" si="154"/>
        <v>46385</v>
      </c>
      <c r="D9861" s="16">
        <v>46385</v>
      </c>
    </row>
    <row r="9862" spans="1:4">
      <c r="A9862" s="22">
        <f t="shared" si="154"/>
        <v>46386</v>
      </c>
      <c r="D9862" s="16">
        <v>46386</v>
      </c>
    </row>
    <row r="9863" spans="1:4">
      <c r="A9863" s="22">
        <f t="shared" si="154"/>
        <v>46387</v>
      </c>
      <c r="D9863" s="16">
        <v>46387</v>
      </c>
    </row>
    <row r="9864" spans="1:4">
      <c r="A9864" s="22">
        <f t="shared" si="154"/>
        <v>46388</v>
      </c>
      <c r="D9864" s="16">
        <v>46388</v>
      </c>
    </row>
    <row r="9865" spans="1:4">
      <c r="A9865" s="22">
        <f t="shared" si="154"/>
        <v>46389</v>
      </c>
      <c r="D9865" s="16">
        <v>46389</v>
      </c>
    </row>
    <row r="9866" spans="1:4">
      <c r="A9866" s="22">
        <f t="shared" si="154"/>
        <v>46390</v>
      </c>
      <c r="D9866" s="16">
        <v>46390</v>
      </c>
    </row>
    <row r="9867" spans="1:4">
      <c r="A9867" s="22">
        <f t="shared" si="154"/>
        <v>46391</v>
      </c>
      <c r="D9867" s="16">
        <v>46391</v>
      </c>
    </row>
    <row r="9868" spans="1:4">
      <c r="A9868" s="22">
        <f t="shared" si="154"/>
        <v>46392</v>
      </c>
      <c r="D9868" s="16">
        <v>46392</v>
      </c>
    </row>
    <row r="9869" spans="1:4">
      <c r="A9869" s="22">
        <f t="shared" si="154"/>
        <v>46393</v>
      </c>
      <c r="D9869" s="16">
        <v>46393</v>
      </c>
    </row>
    <row r="9870" spans="1:4">
      <c r="A9870" s="22">
        <f t="shared" si="154"/>
        <v>46394</v>
      </c>
      <c r="D9870" s="16">
        <v>46394</v>
      </c>
    </row>
    <row r="9871" spans="1:4">
      <c r="A9871" s="22">
        <f t="shared" si="154"/>
        <v>46395</v>
      </c>
      <c r="D9871" s="16">
        <v>46395</v>
      </c>
    </row>
    <row r="9872" spans="1:4">
      <c r="A9872" s="22">
        <f t="shared" si="154"/>
        <v>46396</v>
      </c>
      <c r="D9872" s="16">
        <v>46396</v>
      </c>
    </row>
    <row r="9873" spans="1:4">
      <c r="A9873" s="22">
        <f t="shared" si="154"/>
        <v>46397</v>
      </c>
      <c r="D9873" s="16">
        <v>46397</v>
      </c>
    </row>
    <row r="9874" spans="1:4">
      <c r="A9874" s="22">
        <f t="shared" si="154"/>
        <v>46398</v>
      </c>
      <c r="D9874" s="16">
        <v>46398</v>
      </c>
    </row>
    <row r="9875" spans="1:4">
      <c r="A9875" s="22">
        <f t="shared" si="154"/>
        <v>46399</v>
      </c>
      <c r="D9875" s="16">
        <v>46399</v>
      </c>
    </row>
    <row r="9876" spans="1:4">
      <c r="A9876" s="22">
        <f t="shared" si="154"/>
        <v>46400</v>
      </c>
      <c r="D9876" s="16">
        <v>46400</v>
      </c>
    </row>
    <row r="9877" spans="1:4">
      <c r="A9877" s="22">
        <f t="shared" si="154"/>
        <v>46401</v>
      </c>
      <c r="D9877" s="16">
        <v>46401</v>
      </c>
    </row>
    <row r="9878" spans="1:4">
      <c r="A9878" s="22">
        <f t="shared" si="154"/>
        <v>46402</v>
      </c>
      <c r="D9878" s="16">
        <v>46402</v>
      </c>
    </row>
    <row r="9879" spans="1:4">
      <c r="A9879" s="22">
        <f t="shared" si="154"/>
        <v>46403</v>
      </c>
      <c r="D9879" s="16">
        <v>46403</v>
      </c>
    </row>
    <row r="9880" spans="1:4">
      <c r="A9880" s="22">
        <f t="shared" si="154"/>
        <v>46404</v>
      </c>
      <c r="D9880" s="16">
        <v>46404</v>
      </c>
    </row>
    <row r="9881" spans="1:4">
      <c r="A9881" s="22">
        <f t="shared" si="154"/>
        <v>46405</v>
      </c>
      <c r="D9881" s="16">
        <v>46405</v>
      </c>
    </row>
    <row r="9882" spans="1:4">
      <c r="A9882" s="22">
        <f t="shared" si="154"/>
        <v>46406</v>
      </c>
      <c r="D9882" s="16">
        <v>46406</v>
      </c>
    </row>
    <row r="9883" spans="1:4">
      <c r="A9883" s="22">
        <f t="shared" si="154"/>
        <v>46407</v>
      </c>
      <c r="D9883" s="16">
        <v>46407</v>
      </c>
    </row>
    <row r="9884" spans="1:4">
      <c r="A9884" s="22">
        <f t="shared" si="154"/>
        <v>46408</v>
      </c>
      <c r="D9884" s="16">
        <v>46408</v>
      </c>
    </row>
    <row r="9885" spans="1:4">
      <c r="A9885" s="22">
        <f t="shared" si="154"/>
        <v>46409</v>
      </c>
      <c r="D9885" s="16">
        <v>46409</v>
      </c>
    </row>
    <row r="9886" spans="1:4">
      <c r="A9886" s="22">
        <f t="shared" si="154"/>
        <v>46410</v>
      </c>
      <c r="D9886" s="16">
        <v>46410</v>
      </c>
    </row>
    <row r="9887" spans="1:4">
      <c r="A9887" s="22">
        <f t="shared" si="154"/>
        <v>46411</v>
      </c>
      <c r="D9887" s="16">
        <v>46411</v>
      </c>
    </row>
    <row r="9888" spans="1:4">
      <c r="A9888" s="22">
        <f t="shared" si="154"/>
        <v>46412</v>
      </c>
      <c r="D9888" s="16">
        <v>46412</v>
      </c>
    </row>
    <row r="9889" spans="1:4">
      <c r="A9889" s="22">
        <f t="shared" si="154"/>
        <v>46413</v>
      </c>
      <c r="D9889" s="16">
        <v>46413</v>
      </c>
    </row>
    <row r="9890" spans="1:4">
      <c r="A9890" s="22">
        <f t="shared" si="154"/>
        <v>46414</v>
      </c>
      <c r="D9890" s="16">
        <v>46414</v>
      </c>
    </row>
    <row r="9891" spans="1:4">
      <c r="A9891" s="22">
        <f t="shared" si="154"/>
        <v>46415</v>
      </c>
      <c r="D9891" s="16">
        <v>46415</v>
      </c>
    </row>
    <row r="9892" spans="1:4">
      <c r="A9892" s="22">
        <f t="shared" si="154"/>
        <v>46416</v>
      </c>
      <c r="D9892" s="16">
        <v>46416</v>
      </c>
    </row>
    <row r="9893" spans="1:4">
      <c r="A9893" s="22">
        <f t="shared" si="154"/>
        <v>46417</v>
      </c>
      <c r="D9893" s="16">
        <v>46417</v>
      </c>
    </row>
    <row r="9894" spans="1:4">
      <c r="A9894" s="22">
        <f t="shared" si="154"/>
        <v>46418</v>
      </c>
      <c r="D9894" s="16">
        <v>46418</v>
      </c>
    </row>
    <row r="9895" spans="1:4">
      <c r="A9895" s="22">
        <f t="shared" si="154"/>
        <v>46419</v>
      </c>
      <c r="D9895" s="16">
        <v>46419</v>
      </c>
    </row>
    <row r="9896" spans="1:4">
      <c r="A9896" s="22">
        <f t="shared" si="154"/>
        <v>46420</v>
      </c>
      <c r="D9896" s="16">
        <v>46420</v>
      </c>
    </row>
    <row r="9897" spans="1:4">
      <c r="A9897" s="22">
        <f t="shared" si="154"/>
        <v>46421</v>
      </c>
      <c r="D9897" s="16">
        <v>46421</v>
      </c>
    </row>
    <row r="9898" spans="1:4">
      <c r="A9898" s="22">
        <f t="shared" si="154"/>
        <v>46422</v>
      </c>
      <c r="D9898" s="16">
        <v>46422</v>
      </c>
    </row>
    <row r="9899" spans="1:4">
      <c r="A9899" s="22">
        <f t="shared" si="154"/>
        <v>46423</v>
      </c>
      <c r="D9899" s="16">
        <v>46423</v>
      </c>
    </row>
    <row r="9900" spans="1:4">
      <c r="A9900" s="22">
        <f t="shared" si="154"/>
        <v>46424</v>
      </c>
      <c r="D9900" s="16">
        <v>46424</v>
      </c>
    </row>
    <row r="9901" spans="1:4">
      <c r="A9901" s="22">
        <f t="shared" si="154"/>
        <v>46425</v>
      </c>
      <c r="D9901" s="16">
        <v>46425</v>
      </c>
    </row>
    <row r="9902" spans="1:4">
      <c r="A9902" s="22">
        <f t="shared" si="154"/>
        <v>46426</v>
      </c>
      <c r="D9902" s="16">
        <v>46426</v>
      </c>
    </row>
    <row r="9903" spans="1:4">
      <c r="A9903" s="22">
        <f t="shared" si="154"/>
        <v>46427</v>
      </c>
      <c r="D9903" s="16">
        <v>46427</v>
      </c>
    </row>
    <row r="9904" spans="1:4">
      <c r="A9904" s="22">
        <f t="shared" si="154"/>
        <v>46428</v>
      </c>
      <c r="D9904" s="16">
        <v>46428</v>
      </c>
    </row>
    <row r="9905" spans="1:4">
      <c r="A9905" s="22">
        <f t="shared" si="154"/>
        <v>46429</v>
      </c>
      <c r="D9905" s="16">
        <v>46429</v>
      </c>
    </row>
    <row r="9906" spans="1:4">
      <c r="A9906" s="22">
        <f t="shared" si="154"/>
        <v>46430</v>
      </c>
      <c r="D9906" s="16">
        <v>46430</v>
      </c>
    </row>
    <row r="9907" spans="1:4">
      <c r="A9907" s="22">
        <f t="shared" si="154"/>
        <v>46431</v>
      </c>
      <c r="D9907" s="16">
        <v>46431</v>
      </c>
    </row>
    <row r="9908" spans="1:4">
      <c r="A9908" s="22">
        <f t="shared" si="154"/>
        <v>46432</v>
      </c>
      <c r="D9908" s="16">
        <v>46432</v>
      </c>
    </row>
    <row r="9909" spans="1:4">
      <c r="A9909" s="22">
        <f t="shared" si="154"/>
        <v>46433</v>
      </c>
      <c r="D9909" s="16">
        <v>46433</v>
      </c>
    </row>
    <row r="9910" spans="1:4">
      <c r="A9910" s="22">
        <f t="shared" si="154"/>
        <v>46434</v>
      </c>
      <c r="D9910" s="16">
        <v>46434</v>
      </c>
    </row>
    <row r="9911" spans="1:4">
      <c r="A9911" s="22">
        <f t="shared" si="154"/>
        <v>46435</v>
      </c>
      <c r="D9911" s="16">
        <v>46435</v>
      </c>
    </row>
    <row r="9912" spans="1:4">
      <c r="A9912" s="22">
        <f t="shared" si="154"/>
        <v>46436</v>
      </c>
      <c r="D9912" s="16">
        <v>46436</v>
      </c>
    </row>
    <row r="9913" spans="1:4">
      <c r="A9913" s="22">
        <f t="shared" si="154"/>
        <v>46437</v>
      </c>
      <c r="D9913" s="16">
        <v>46437</v>
      </c>
    </row>
    <row r="9914" spans="1:4">
      <c r="A9914" s="22">
        <f t="shared" si="154"/>
        <v>46438</v>
      </c>
      <c r="D9914" s="16">
        <v>46438</v>
      </c>
    </row>
    <row r="9915" spans="1:4">
      <c r="A9915" s="22">
        <f t="shared" si="154"/>
        <v>46439</v>
      </c>
      <c r="D9915" s="16">
        <v>46439</v>
      </c>
    </row>
    <row r="9916" spans="1:4">
      <c r="A9916" s="22">
        <f t="shared" si="154"/>
        <v>46440</v>
      </c>
      <c r="D9916" s="16">
        <v>46440</v>
      </c>
    </row>
    <row r="9917" spans="1:4">
      <c r="A9917" s="22">
        <f t="shared" si="154"/>
        <v>46441</v>
      </c>
      <c r="D9917" s="16">
        <v>46441</v>
      </c>
    </row>
    <row r="9918" spans="1:4">
      <c r="A9918" s="22">
        <f t="shared" si="154"/>
        <v>46442</v>
      </c>
      <c r="D9918" s="16">
        <v>46442</v>
      </c>
    </row>
    <row r="9919" spans="1:4">
      <c r="A9919" s="22">
        <f t="shared" si="154"/>
        <v>46443</v>
      </c>
      <c r="D9919" s="16">
        <v>46443</v>
      </c>
    </row>
    <row r="9920" spans="1:4">
      <c r="A9920" s="22">
        <f t="shared" si="154"/>
        <v>46444</v>
      </c>
      <c r="D9920" s="16">
        <v>46444</v>
      </c>
    </row>
    <row r="9921" spans="1:4">
      <c r="A9921" s="22">
        <f t="shared" si="154"/>
        <v>46445</v>
      </c>
      <c r="D9921" s="16">
        <v>46445</v>
      </c>
    </row>
    <row r="9922" spans="1:4">
      <c r="A9922" s="22">
        <f t="shared" ref="A9922:A9985" si="155">D9922</f>
        <v>46446</v>
      </c>
      <c r="D9922" s="16">
        <v>46446</v>
      </c>
    </row>
    <row r="9923" spans="1:4">
      <c r="A9923" s="22">
        <f t="shared" si="155"/>
        <v>46447</v>
      </c>
      <c r="D9923" s="16">
        <v>46447</v>
      </c>
    </row>
    <row r="9924" spans="1:4">
      <c r="A9924" s="22">
        <f t="shared" si="155"/>
        <v>46448</v>
      </c>
      <c r="D9924" s="16">
        <v>46448</v>
      </c>
    </row>
    <row r="9925" spans="1:4">
      <c r="A9925" s="22">
        <f t="shared" si="155"/>
        <v>46449</v>
      </c>
      <c r="D9925" s="16">
        <v>46449</v>
      </c>
    </row>
    <row r="9926" spans="1:4">
      <c r="A9926" s="22">
        <f t="shared" si="155"/>
        <v>46450</v>
      </c>
      <c r="D9926" s="16">
        <v>46450</v>
      </c>
    </row>
    <row r="9927" spans="1:4">
      <c r="A9927" s="22">
        <f t="shared" si="155"/>
        <v>46451</v>
      </c>
      <c r="D9927" s="16">
        <v>46451</v>
      </c>
    </row>
    <row r="9928" spans="1:4">
      <c r="A9928" s="22">
        <f t="shared" si="155"/>
        <v>46452</v>
      </c>
      <c r="D9928" s="16">
        <v>46452</v>
      </c>
    </row>
    <row r="9929" spans="1:4">
      <c r="A9929" s="22">
        <f t="shared" si="155"/>
        <v>46453</v>
      </c>
      <c r="D9929" s="16">
        <v>46453</v>
      </c>
    </row>
    <row r="9930" spans="1:4">
      <c r="A9930" s="22">
        <f t="shared" si="155"/>
        <v>46454</v>
      </c>
      <c r="D9930" s="16">
        <v>46454</v>
      </c>
    </row>
    <row r="9931" spans="1:4">
      <c r="A9931" s="22">
        <f t="shared" si="155"/>
        <v>46455</v>
      </c>
      <c r="D9931" s="16">
        <v>46455</v>
      </c>
    </row>
    <row r="9932" spans="1:4">
      <c r="A9932" s="22">
        <f t="shared" si="155"/>
        <v>46456</v>
      </c>
      <c r="D9932" s="16">
        <v>46456</v>
      </c>
    </row>
    <row r="9933" spans="1:4">
      <c r="A9933" s="22">
        <f t="shared" si="155"/>
        <v>46457</v>
      </c>
      <c r="D9933" s="16">
        <v>46457</v>
      </c>
    </row>
    <row r="9934" spans="1:4">
      <c r="A9934" s="22">
        <f t="shared" si="155"/>
        <v>46458</v>
      </c>
      <c r="D9934" s="16">
        <v>46458</v>
      </c>
    </row>
    <row r="9935" spans="1:4">
      <c r="A9935" s="22">
        <f t="shared" si="155"/>
        <v>46459</v>
      </c>
      <c r="D9935" s="16">
        <v>46459</v>
      </c>
    </row>
    <row r="9936" spans="1:4">
      <c r="A9936" s="22">
        <f t="shared" si="155"/>
        <v>46460</v>
      </c>
      <c r="D9936" s="16">
        <v>46460</v>
      </c>
    </row>
    <row r="9937" spans="1:4">
      <c r="A9937" s="22">
        <f t="shared" si="155"/>
        <v>46461</v>
      </c>
      <c r="D9937" s="16">
        <v>46461</v>
      </c>
    </row>
    <row r="9938" spans="1:4">
      <c r="A9938" s="22">
        <f t="shared" si="155"/>
        <v>46462</v>
      </c>
      <c r="D9938" s="16">
        <v>46462</v>
      </c>
    </row>
    <row r="9939" spans="1:4">
      <c r="A9939" s="22">
        <f t="shared" si="155"/>
        <v>46463</v>
      </c>
      <c r="D9939" s="16">
        <v>46463</v>
      </c>
    </row>
    <row r="9940" spans="1:4">
      <c r="A9940" s="22">
        <f t="shared" si="155"/>
        <v>46464</v>
      </c>
      <c r="D9940" s="16">
        <v>46464</v>
      </c>
    </row>
    <row r="9941" spans="1:4">
      <c r="A9941" s="22">
        <f t="shared" si="155"/>
        <v>46465</v>
      </c>
      <c r="D9941" s="16">
        <v>46465</v>
      </c>
    </row>
    <row r="9942" spans="1:4">
      <c r="A9942" s="22">
        <f t="shared" si="155"/>
        <v>46466</v>
      </c>
      <c r="D9942" s="16">
        <v>46466</v>
      </c>
    </row>
    <row r="9943" spans="1:4">
      <c r="A9943" s="22">
        <f t="shared" si="155"/>
        <v>46467</v>
      </c>
      <c r="D9943" s="16">
        <v>46467</v>
      </c>
    </row>
    <row r="9944" spans="1:4">
      <c r="A9944" s="22">
        <f t="shared" si="155"/>
        <v>46468</v>
      </c>
      <c r="D9944" s="16">
        <v>46468</v>
      </c>
    </row>
    <row r="9945" spans="1:4">
      <c r="A9945" s="22">
        <f t="shared" si="155"/>
        <v>46469</v>
      </c>
      <c r="D9945" s="16">
        <v>46469</v>
      </c>
    </row>
    <row r="9946" spans="1:4">
      <c r="A9946" s="22">
        <f t="shared" si="155"/>
        <v>46470</v>
      </c>
      <c r="D9946" s="16">
        <v>46470</v>
      </c>
    </row>
    <row r="9947" spans="1:4">
      <c r="A9947" s="22">
        <f t="shared" si="155"/>
        <v>46471</v>
      </c>
      <c r="D9947" s="16">
        <v>46471</v>
      </c>
    </row>
    <row r="9948" spans="1:4">
      <c r="A9948" s="22">
        <f t="shared" si="155"/>
        <v>46472</v>
      </c>
      <c r="D9948" s="16">
        <v>46472</v>
      </c>
    </row>
    <row r="9949" spans="1:4">
      <c r="A9949" s="22">
        <f t="shared" si="155"/>
        <v>46473</v>
      </c>
      <c r="D9949" s="16">
        <v>46473</v>
      </c>
    </row>
    <row r="9950" spans="1:4">
      <c r="A9950" s="22">
        <f t="shared" si="155"/>
        <v>46474</v>
      </c>
      <c r="D9950" s="16">
        <v>46474</v>
      </c>
    </row>
    <row r="9951" spans="1:4">
      <c r="A9951" s="22">
        <f t="shared" si="155"/>
        <v>46475</v>
      </c>
      <c r="D9951" s="16">
        <v>46475</v>
      </c>
    </row>
    <row r="9952" spans="1:4">
      <c r="A9952" s="22">
        <f t="shared" si="155"/>
        <v>46476</v>
      </c>
      <c r="D9952" s="16">
        <v>46476</v>
      </c>
    </row>
    <row r="9953" spans="1:4">
      <c r="A9953" s="22">
        <f t="shared" si="155"/>
        <v>46477</v>
      </c>
      <c r="D9953" s="16">
        <v>46477</v>
      </c>
    </row>
    <row r="9954" spans="1:4">
      <c r="A9954" s="22">
        <f t="shared" si="155"/>
        <v>46478</v>
      </c>
      <c r="D9954" s="16">
        <v>46478</v>
      </c>
    </row>
    <row r="9955" spans="1:4">
      <c r="A9955" s="22">
        <f t="shared" si="155"/>
        <v>46479</v>
      </c>
      <c r="D9955" s="16">
        <v>46479</v>
      </c>
    </row>
    <row r="9956" spans="1:4">
      <c r="A9956" s="22">
        <f t="shared" si="155"/>
        <v>46480</v>
      </c>
      <c r="D9956" s="16">
        <v>46480</v>
      </c>
    </row>
    <row r="9957" spans="1:4">
      <c r="A9957" s="22">
        <f t="shared" si="155"/>
        <v>46481</v>
      </c>
      <c r="D9957" s="16">
        <v>46481</v>
      </c>
    </row>
    <row r="9958" spans="1:4">
      <c r="A9958" s="22">
        <f t="shared" si="155"/>
        <v>46482</v>
      </c>
      <c r="D9958" s="16">
        <v>46482</v>
      </c>
    </row>
    <row r="9959" spans="1:4">
      <c r="A9959" s="22">
        <f t="shared" si="155"/>
        <v>46483</v>
      </c>
      <c r="D9959" s="16">
        <v>46483</v>
      </c>
    </row>
    <row r="9960" spans="1:4">
      <c r="A9960" s="22">
        <f t="shared" si="155"/>
        <v>46484</v>
      </c>
      <c r="D9960" s="16">
        <v>46484</v>
      </c>
    </row>
    <row r="9961" spans="1:4">
      <c r="A9961" s="22">
        <f t="shared" si="155"/>
        <v>46485</v>
      </c>
      <c r="D9961" s="16">
        <v>46485</v>
      </c>
    </row>
    <row r="9962" spans="1:4">
      <c r="A9962" s="22">
        <f t="shared" si="155"/>
        <v>46486</v>
      </c>
      <c r="D9962" s="16">
        <v>46486</v>
      </c>
    </row>
    <row r="9963" spans="1:4">
      <c r="A9963" s="22">
        <f t="shared" si="155"/>
        <v>46487</v>
      </c>
      <c r="D9963" s="16">
        <v>46487</v>
      </c>
    </row>
    <row r="9964" spans="1:4">
      <c r="A9964" s="22">
        <f t="shared" si="155"/>
        <v>46488</v>
      </c>
      <c r="D9964" s="16">
        <v>46488</v>
      </c>
    </row>
    <row r="9965" spans="1:4">
      <c r="A9965" s="22">
        <f t="shared" si="155"/>
        <v>46489</v>
      </c>
      <c r="D9965" s="16">
        <v>46489</v>
      </c>
    </row>
    <row r="9966" spans="1:4">
      <c r="A9966" s="22">
        <f t="shared" si="155"/>
        <v>46490</v>
      </c>
      <c r="D9966" s="16">
        <v>46490</v>
      </c>
    </row>
    <row r="9967" spans="1:4">
      <c r="A9967" s="22">
        <f t="shared" si="155"/>
        <v>46491</v>
      </c>
      <c r="D9967" s="16">
        <v>46491</v>
      </c>
    </row>
    <row r="9968" spans="1:4">
      <c r="A9968" s="22">
        <f t="shared" si="155"/>
        <v>46492</v>
      </c>
      <c r="D9968" s="16">
        <v>46492</v>
      </c>
    </row>
    <row r="9969" spans="1:4">
      <c r="A9969" s="22">
        <f t="shared" si="155"/>
        <v>46493</v>
      </c>
      <c r="D9969" s="16">
        <v>46493</v>
      </c>
    </row>
    <row r="9970" spans="1:4">
      <c r="A9970" s="22">
        <f t="shared" si="155"/>
        <v>46494</v>
      </c>
      <c r="D9970" s="16">
        <v>46494</v>
      </c>
    </row>
    <row r="9971" spans="1:4">
      <c r="A9971" s="22">
        <f t="shared" si="155"/>
        <v>46495</v>
      </c>
      <c r="D9971" s="16">
        <v>46495</v>
      </c>
    </row>
    <row r="9972" spans="1:4">
      <c r="A9972" s="22">
        <f t="shared" si="155"/>
        <v>46496</v>
      </c>
      <c r="D9972" s="16">
        <v>46496</v>
      </c>
    </row>
    <row r="9973" spans="1:4">
      <c r="A9973" s="22">
        <f t="shared" si="155"/>
        <v>46497</v>
      </c>
      <c r="D9973" s="16">
        <v>46497</v>
      </c>
    </row>
    <row r="9974" spans="1:4">
      <c r="A9974" s="22">
        <f t="shared" si="155"/>
        <v>46498</v>
      </c>
      <c r="D9974" s="16">
        <v>46498</v>
      </c>
    </row>
    <row r="9975" spans="1:4">
      <c r="A9975" s="22">
        <f t="shared" si="155"/>
        <v>46499</v>
      </c>
      <c r="D9975" s="16">
        <v>46499</v>
      </c>
    </row>
    <row r="9976" spans="1:4">
      <c r="A9976" s="22">
        <f t="shared" si="155"/>
        <v>46500</v>
      </c>
      <c r="D9976" s="16">
        <v>46500</v>
      </c>
    </row>
    <row r="9977" spans="1:4">
      <c r="A9977" s="22">
        <f t="shared" si="155"/>
        <v>46501</v>
      </c>
      <c r="D9977" s="16">
        <v>46501</v>
      </c>
    </row>
    <row r="9978" spans="1:4">
      <c r="A9978" s="22">
        <f t="shared" si="155"/>
        <v>46502</v>
      </c>
      <c r="D9978" s="16">
        <v>46502</v>
      </c>
    </row>
    <row r="9979" spans="1:4">
      <c r="A9979" s="22">
        <f t="shared" si="155"/>
        <v>46503</v>
      </c>
      <c r="D9979" s="16">
        <v>46503</v>
      </c>
    </row>
    <row r="9980" spans="1:4">
      <c r="A9980" s="22">
        <f t="shared" si="155"/>
        <v>46504</v>
      </c>
      <c r="D9980" s="16">
        <v>46504</v>
      </c>
    </row>
    <row r="9981" spans="1:4">
      <c r="A9981" s="22">
        <f t="shared" si="155"/>
        <v>46505</v>
      </c>
      <c r="D9981" s="16">
        <v>46505</v>
      </c>
    </row>
    <row r="9982" spans="1:4">
      <c r="A9982" s="22">
        <f t="shared" si="155"/>
        <v>46506</v>
      </c>
      <c r="D9982" s="16">
        <v>46506</v>
      </c>
    </row>
    <row r="9983" spans="1:4">
      <c r="A9983" s="22">
        <f t="shared" si="155"/>
        <v>46507</v>
      </c>
      <c r="D9983" s="16">
        <v>46507</v>
      </c>
    </row>
    <row r="9984" spans="1:4">
      <c r="A9984" s="22">
        <f t="shared" si="155"/>
        <v>46508</v>
      </c>
      <c r="D9984" s="16">
        <v>46508</v>
      </c>
    </row>
    <row r="9985" spans="1:4">
      <c r="A9985" s="22">
        <f t="shared" si="155"/>
        <v>46509</v>
      </c>
      <c r="D9985" s="16">
        <v>46509</v>
      </c>
    </row>
    <row r="9986" spans="1:4">
      <c r="A9986" s="22">
        <f t="shared" ref="A9986:A10049" si="156">D9986</f>
        <v>46510</v>
      </c>
      <c r="D9986" s="16">
        <v>46510</v>
      </c>
    </row>
    <row r="9987" spans="1:4">
      <c r="A9987" s="22">
        <f t="shared" si="156"/>
        <v>46511</v>
      </c>
      <c r="D9987" s="16">
        <v>46511</v>
      </c>
    </row>
    <row r="9988" spans="1:4">
      <c r="A9988" s="22">
        <f t="shared" si="156"/>
        <v>46512</v>
      </c>
      <c r="D9988" s="16">
        <v>46512</v>
      </c>
    </row>
    <row r="9989" spans="1:4">
      <c r="A9989" s="22">
        <f t="shared" si="156"/>
        <v>46513</v>
      </c>
      <c r="D9989" s="16">
        <v>46513</v>
      </c>
    </row>
    <row r="9990" spans="1:4">
      <c r="A9990" s="22">
        <f t="shared" si="156"/>
        <v>46514</v>
      </c>
      <c r="D9990" s="16">
        <v>46514</v>
      </c>
    </row>
    <row r="9991" spans="1:4">
      <c r="A9991" s="22">
        <f t="shared" si="156"/>
        <v>46515</v>
      </c>
      <c r="D9991" s="16">
        <v>46515</v>
      </c>
    </row>
    <row r="9992" spans="1:4">
      <c r="A9992" s="22">
        <f t="shared" si="156"/>
        <v>46516</v>
      </c>
      <c r="D9992" s="16">
        <v>46516</v>
      </c>
    </row>
    <row r="9993" spans="1:4">
      <c r="A9993" s="22">
        <f t="shared" si="156"/>
        <v>46517</v>
      </c>
      <c r="D9993" s="16">
        <v>46517</v>
      </c>
    </row>
    <row r="9994" spans="1:4">
      <c r="A9994" s="22">
        <f t="shared" si="156"/>
        <v>46518</v>
      </c>
      <c r="D9994" s="16">
        <v>46518</v>
      </c>
    </row>
    <row r="9995" spans="1:4">
      <c r="A9995" s="22">
        <f t="shared" si="156"/>
        <v>46519</v>
      </c>
      <c r="D9995" s="16">
        <v>46519</v>
      </c>
    </row>
    <row r="9996" spans="1:4">
      <c r="A9996" s="22">
        <f t="shared" si="156"/>
        <v>46520</v>
      </c>
      <c r="D9996" s="16">
        <v>46520</v>
      </c>
    </row>
    <row r="9997" spans="1:4">
      <c r="A9997" s="22">
        <f t="shared" si="156"/>
        <v>46521</v>
      </c>
      <c r="D9997" s="16">
        <v>46521</v>
      </c>
    </row>
    <row r="9998" spans="1:4">
      <c r="A9998" s="22">
        <f t="shared" si="156"/>
        <v>46522</v>
      </c>
      <c r="D9998" s="16">
        <v>46522</v>
      </c>
    </row>
    <row r="9999" spans="1:4">
      <c r="A9999" s="22">
        <f t="shared" si="156"/>
        <v>46523</v>
      </c>
      <c r="D9999" s="16">
        <v>46523</v>
      </c>
    </row>
    <row r="10000" spans="1:4">
      <c r="A10000" s="22">
        <f t="shared" si="156"/>
        <v>46524</v>
      </c>
      <c r="D10000" s="16">
        <v>46524</v>
      </c>
    </row>
    <row r="10001" spans="1:4">
      <c r="A10001" s="22">
        <f t="shared" si="156"/>
        <v>46525</v>
      </c>
      <c r="D10001" s="16">
        <v>46525</v>
      </c>
    </row>
    <row r="10002" spans="1:4">
      <c r="A10002" s="22">
        <f t="shared" si="156"/>
        <v>46526</v>
      </c>
      <c r="D10002" s="16">
        <v>46526</v>
      </c>
    </row>
    <row r="10003" spans="1:4">
      <c r="A10003" s="22">
        <f t="shared" si="156"/>
        <v>46527</v>
      </c>
      <c r="D10003" s="16">
        <v>46527</v>
      </c>
    </row>
    <row r="10004" spans="1:4">
      <c r="A10004" s="22">
        <f t="shared" si="156"/>
        <v>46528</v>
      </c>
      <c r="D10004" s="16">
        <v>46528</v>
      </c>
    </row>
    <row r="10005" spans="1:4">
      <c r="A10005" s="22">
        <f t="shared" si="156"/>
        <v>46529</v>
      </c>
      <c r="D10005" s="16">
        <v>46529</v>
      </c>
    </row>
    <row r="10006" spans="1:4">
      <c r="A10006" s="22">
        <f t="shared" si="156"/>
        <v>46530</v>
      </c>
      <c r="D10006" s="16">
        <v>46530</v>
      </c>
    </row>
    <row r="10007" spans="1:4">
      <c r="A10007" s="22">
        <f t="shared" si="156"/>
        <v>46531</v>
      </c>
      <c r="D10007" s="16">
        <v>46531</v>
      </c>
    </row>
    <row r="10008" spans="1:4">
      <c r="A10008" s="22">
        <f t="shared" si="156"/>
        <v>46532</v>
      </c>
      <c r="D10008" s="16">
        <v>46532</v>
      </c>
    </row>
    <row r="10009" spans="1:4">
      <c r="A10009" s="22">
        <f t="shared" si="156"/>
        <v>46533</v>
      </c>
      <c r="D10009" s="16">
        <v>46533</v>
      </c>
    </row>
    <row r="10010" spans="1:4">
      <c r="A10010" s="22">
        <f t="shared" si="156"/>
        <v>46534</v>
      </c>
      <c r="D10010" s="16">
        <v>46534</v>
      </c>
    </row>
    <row r="10011" spans="1:4">
      <c r="A10011" s="22">
        <f t="shared" si="156"/>
        <v>46535</v>
      </c>
      <c r="D10011" s="16">
        <v>46535</v>
      </c>
    </row>
    <row r="10012" spans="1:4">
      <c r="A10012" s="22">
        <f t="shared" si="156"/>
        <v>46536</v>
      </c>
      <c r="D10012" s="16">
        <v>46536</v>
      </c>
    </row>
    <row r="10013" spans="1:4">
      <c r="A10013" s="22">
        <f t="shared" si="156"/>
        <v>46537</v>
      </c>
      <c r="D10013" s="16">
        <v>46537</v>
      </c>
    </row>
    <row r="10014" spans="1:4">
      <c r="A10014" s="22">
        <f t="shared" si="156"/>
        <v>46538</v>
      </c>
      <c r="D10014" s="16">
        <v>46538</v>
      </c>
    </row>
    <row r="10015" spans="1:4">
      <c r="A10015" s="22">
        <f t="shared" si="156"/>
        <v>46539</v>
      </c>
      <c r="D10015" s="16">
        <v>46539</v>
      </c>
    </row>
    <row r="10016" spans="1:4">
      <c r="A10016" s="22">
        <f t="shared" si="156"/>
        <v>46540</v>
      </c>
      <c r="D10016" s="16">
        <v>46540</v>
      </c>
    </row>
    <row r="10017" spans="1:4">
      <c r="A10017" s="22">
        <f t="shared" si="156"/>
        <v>46541</v>
      </c>
      <c r="D10017" s="16">
        <v>46541</v>
      </c>
    </row>
    <row r="10018" spans="1:4">
      <c r="A10018" s="22">
        <f t="shared" si="156"/>
        <v>46542</v>
      </c>
      <c r="D10018" s="16">
        <v>46542</v>
      </c>
    </row>
    <row r="10019" spans="1:4">
      <c r="A10019" s="22">
        <f t="shared" si="156"/>
        <v>46543</v>
      </c>
      <c r="D10019" s="16">
        <v>46543</v>
      </c>
    </row>
    <row r="10020" spans="1:4">
      <c r="A10020" s="22">
        <f t="shared" si="156"/>
        <v>46544</v>
      </c>
      <c r="D10020" s="16">
        <v>46544</v>
      </c>
    </row>
    <row r="10021" spans="1:4">
      <c r="A10021" s="22">
        <f t="shared" si="156"/>
        <v>46545</v>
      </c>
      <c r="D10021" s="16">
        <v>46545</v>
      </c>
    </row>
    <row r="10022" spans="1:4">
      <c r="A10022" s="22">
        <f t="shared" si="156"/>
        <v>46546</v>
      </c>
      <c r="D10022" s="16">
        <v>46546</v>
      </c>
    </row>
    <row r="10023" spans="1:4">
      <c r="A10023" s="22">
        <f t="shared" si="156"/>
        <v>46547</v>
      </c>
      <c r="D10023" s="16">
        <v>46547</v>
      </c>
    </row>
    <row r="10024" spans="1:4">
      <c r="A10024" s="22">
        <f t="shared" si="156"/>
        <v>46548</v>
      </c>
      <c r="D10024" s="16">
        <v>46548</v>
      </c>
    </row>
    <row r="10025" spans="1:4">
      <c r="A10025" s="22">
        <f t="shared" si="156"/>
        <v>46549</v>
      </c>
      <c r="D10025" s="16">
        <v>46549</v>
      </c>
    </row>
    <row r="10026" spans="1:4">
      <c r="A10026" s="22">
        <f t="shared" si="156"/>
        <v>46550</v>
      </c>
      <c r="D10026" s="16">
        <v>46550</v>
      </c>
    </row>
    <row r="10027" spans="1:4">
      <c r="A10027" s="22">
        <f t="shared" si="156"/>
        <v>46551</v>
      </c>
      <c r="D10027" s="16">
        <v>46551</v>
      </c>
    </row>
    <row r="10028" spans="1:4">
      <c r="A10028" s="22">
        <f t="shared" si="156"/>
        <v>46552</v>
      </c>
      <c r="D10028" s="16">
        <v>46552</v>
      </c>
    </row>
    <row r="10029" spans="1:4">
      <c r="A10029" s="22">
        <f t="shared" si="156"/>
        <v>46553</v>
      </c>
      <c r="D10029" s="16">
        <v>46553</v>
      </c>
    </row>
    <row r="10030" spans="1:4">
      <c r="A10030" s="22">
        <f t="shared" si="156"/>
        <v>46554</v>
      </c>
      <c r="D10030" s="16">
        <v>46554</v>
      </c>
    </row>
    <row r="10031" spans="1:4">
      <c r="A10031" s="22">
        <f t="shared" si="156"/>
        <v>46555</v>
      </c>
      <c r="D10031" s="16">
        <v>46555</v>
      </c>
    </row>
    <row r="10032" spans="1:4">
      <c r="A10032" s="22">
        <f t="shared" si="156"/>
        <v>46556</v>
      </c>
      <c r="D10032" s="16">
        <v>46556</v>
      </c>
    </row>
    <row r="10033" spans="1:4">
      <c r="A10033" s="22">
        <f t="shared" si="156"/>
        <v>46557</v>
      </c>
      <c r="D10033" s="16">
        <v>46557</v>
      </c>
    </row>
    <row r="10034" spans="1:4">
      <c r="A10034" s="22">
        <f t="shared" si="156"/>
        <v>46558</v>
      </c>
      <c r="D10034" s="16">
        <v>46558</v>
      </c>
    </row>
    <row r="10035" spans="1:4">
      <c r="A10035" s="22">
        <f t="shared" si="156"/>
        <v>46559</v>
      </c>
      <c r="D10035" s="16">
        <v>46559</v>
      </c>
    </row>
    <row r="10036" spans="1:4">
      <c r="A10036" s="22">
        <f t="shared" si="156"/>
        <v>46560</v>
      </c>
      <c r="D10036" s="16">
        <v>46560</v>
      </c>
    </row>
    <row r="10037" spans="1:4">
      <c r="A10037" s="22">
        <f t="shared" si="156"/>
        <v>46561</v>
      </c>
      <c r="D10037" s="16">
        <v>46561</v>
      </c>
    </row>
    <row r="10038" spans="1:4">
      <c r="A10038" s="22">
        <f t="shared" si="156"/>
        <v>46562</v>
      </c>
      <c r="D10038" s="16">
        <v>46562</v>
      </c>
    </row>
    <row r="10039" spans="1:4">
      <c r="A10039" s="22">
        <f t="shared" si="156"/>
        <v>46563</v>
      </c>
      <c r="D10039" s="16">
        <v>46563</v>
      </c>
    </row>
    <row r="10040" spans="1:4">
      <c r="A10040" s="22">
        <f t="shared" si="156"/>
        <v>46564</v>
      </c>
      <c r="D10040" s="16">
        <v>46564</v>
      </c>
    </row>
    <row r="10041" spans="1:4">
      <c r="A10041" s="22">
        <f t="shared" si="156"/>
        <v>46565</v>
      </c>
      <c r="D10041" s="16">
        <v>46565</v>
      </c>
    </row>
    <row r="10042" spans="1:4">
      <c r="A10042" s="22">
        <f t="shared" si="156"/>
        <v>46566</v>
      </c>
      <c r="D10042" s="16">
        <v>46566</v>
      </c>
    </row>
    <row r="10043" spans="1:4">
      <c r="A10043" s="22">
        <f t="shared" si="156"/>
        <v>46567</v>
      </c>
      <c r="D10043" s="16">
        <v>46567</v>
      </c>
    </row>
    <row r="10044" spans="1:4">
      <c r="A10044" s="22">
        <f t="shared" si="156"/>
        <v>46568</v>
      </c>
      <c r="D10044" s="16">
        <v>46568</v>
      </c>
    </row>
    <row r="10045" spans="1:4">
      <c r="A10045" s="22">
        <f t="shared" si="156"/>
        <v>46569</v>
      </c>
      <c r="D10045" s="16">
        <v>46569</v>
      </c>
    </row>
    <row r="10046" spans="1:4">
      <c r="A10046" s="22">
        <f t="shared" si="156"/>
        <v>46570</v>
      </c>
      <c r="D10046" s="16">
        <v>46570</v>
      </c>
    </row>
    <row r="10047" spans="1:4">
      <c r="A10047" s="22">
        <f t="shared" si="156"/>
        <v>46571</v>
      </c>
      <c r="D10047" s="16">
        <v>46571</v>
      </c>
    </row>
    <row r="10048" spans="1:4">
      <c r="A10048" s="22">
        <f t="shared" si="156"/>
        <v>46572</v>
      </c>
      <c r="D10048" s="16">
        <v>46572</v>
      </c>
    </row>
    <row r="10049" spans="1:4">
      <c r="A10049" s="22">
        <f t="shared" si="156"/>
        <v>46573</v>
      </c>
      <c r="D10049" s="16">
        <v>46573</v>
      </c>
    </row>
    <row r="10050" spans="1:4">
      <c r="A10050" s="22">
        <f t="shared" ref="A10050:A10113" si="157">D10050</f>
        <v>46574</v>
      </c>
      <c r="D10050" s="16">
        <v>46574</v>
      </c>
    </row>
    <row r="10051" spans="1:4">
      <c r="A10051" s="22">
        <f t="shared" si="157"/>
        <v>46575</v>
      </c>
      <c r="D10051" s="16">
        <v>46575</v>
      </c>
    </row>
    <row r="10052" spans="1:4">
      <c r="A10052" s="22">
        <f t="shared" si="157"/>
        <v>46576</v>
      </c>
      <c r="D10052" s="16">
        <v>46576</v>
      </c>
    </row>
    <row r="10053" spans="1:4">
      <c r="A10053" s="22">
        <f t="shared" si="157"/>
        <v>46577</v>
      </c>
      <c r="D10053" s="16">
        <v>46577</v>
      </c>
    </row>
    <row r="10054" spans="1:4">
      <c r="A10054" s="22">
        <f t="shared" si="157"/>
        <v>46578</v>
      </c>
      <c r="D10054" s="16">
        <v>46578</v>
      </c>
    </row>
    <row r="10055" spans="1:4">
      <c r="A10055" s="22">
        <f t="shared" si="157"/>
        <v>46579</v>
      </c>
      <c r="D10055" s="16">
        <v>46579</v>
      </c>
    </row>
    <row r="10056" spans="1:4">
      <c r="A10056" s="22">
        <f t="shared" si="157"/>
        <v>46580</v>
      </c>
      <c r="D10056" s="16">
        <v>46580</v>
      </c>
    </row>
    <row r="10057" spans="1:4">
      <c r="A10057" s="22">
        <f t="shared" si="157"/>
        <v>46581</v>
      </c>
      <c r="D10057" s="16">
        <v>46581</v>
      </c>
    </row>
    <row r="10058" spans="1:4">
      <c r="A10058" s="22">
        <f t="shared" si="157"/>
        <v>46582</v>
      </c>
      <c r="D10058" s="16">
        <v>46582</v>
      </c>
    </row>
    <row r="10059" spans="1:4">
      <c r="A10059" s="22">
        <f t="shared" si="157"/>
        <v>46583</v>
      </c>
      <c r="D10059" s="16">
        <v>46583</v>
      </c>
    </row>
    <row r="10060" spans="1:4">
      <c r="A10060" s="22">
        <f t="shared" si="157"/>
        <v>46584</v>
      </c>
      <c r="D10060" s="16">
        <v>46584</v>
      </c>
    </row>
    <row r="10061" spans="1:4">
      <c r="A10061" s="22">
        <f t="shared" si="157"/>
        <v>46585</v>
      </c>
      <c r="D10061" s="16">
        <v>46585</v>
      </c>
    </row>
    <row r="10062" spans="1:4">
      <c r="A10062" s="22">
        <f t="shared" si="157"/>
        <v>46586</v>
      </c>
      <c r="D10062" s="16">
        <v>46586</v>
      </c>
    </row>
    <row r="10063" spans="1:4">
      <c r="A10063" s="22">
        <f t="shared" si="157"/>
        <v>46587</v>
      </c>
      <c r="D10063" s="16">
        <v>46587</v>
      </c>
    </row>
    <row r="10064" spans="1:4">
      <c r="A10064" s="22">
        <f t="shared" si="157"/>
        <v>46588</v>
      </c>
      <c r="D10064" s="16">
        <v>46588</v>
      </c>
    </row>
    <row r="10065" spans="1:4">
      <c r="A10065" s="22">
        <f t="shared" si="157"/>
        <v>46589</v>
      </c>
      <c r="D10065" s="16">
        <v>46589</v>
      </c>
    </row>
    <row r="10066" spans="1:4">
      <c r="A10066" s="22">
        <f t="shared" si="157"/>
        <v>46590</v>
      </c>
      <c r="D10066" s="16">
        <v>46590</v>
      </c>
    </row>
    <row r="10067" spans="1:4">
      <c r="A10067" s="22">
        <f t="shared" si="157"/>
        <v>46591</v>
      </c>
      <c r="D10067" s="16">
        <v>46591</v>
      </c>
    </row>
    <row r="10068" spans="1:4">
      <c r="A10068" s="22">
        <f t="shared" si="157"/>
        <v>46592</v>
      </c>
      <c r="D10068" s="16">
        <v>46592</v>
      </c>
    </row>
    <row r="10069" spans="1:4">
      <c r="A10069" s="22">
        <f t="shared" si="157"/>
        <v>46593</v>
      </c>
      <c r="D10069" s="16">
        <v>46593</v>
      </c>
    </row>
    <row r="10070" spans="1:4">
      <c r="A10070" s="22">
        <f t="shared" si="157"/>
        <v>46594</v>
      </c>
      <c r="D10070" s="16">
        <v>46594</v>
      </c>
    </row>
    <row r="10071" spans="1:4">
      <c r="A10071" s="22">
        <f t="shared" si="157"/>
        <v>46595</v>
      </c>
      <c r="D10071" s="16">
        <v>46595</v>
      </c>
    </row>
    <row r="10072" spans="1:4">
      <c r="A10072" s="22">
        <f t="shared" si="157"/>
        <v>46596</v>
      </c>
      <c r="D10072" s="16">
        <v>46596</v>
      </c>
    </row>
    <row r="10073" spans="1:4">
      <c r="A10073" s="22">
        <f t="shared" si="157"/>
        <v>46597</v>
      </c>
      <c r="D10073" s="16">
        <v>46597</v>
      </c>
    </row>
    <row r="10074" spans="1:4">
      <c r="A10074" s="22">
        <f t="shared" si="157"/>
        <v>46598</v>
      </c>
      <c r="D10074" s="16">
        <v>46598</v>
      </c>
    </row>
    <row r="10075" spans="1:4">
      <c r="A10075" s="22">
        <f t="shared" si="157"/>
        <v>46599</v>
      </c>
      <c r="D10075" s="16">
        <v>46599</v>
      </c>
    </row>
    <row r="10076" spans="1:4">
      <c r="A10076" s="22">
        <f t="shared" si="157"/>
        <v>46600</v>
      </c>
      <c r="D10076" s="16">
        <v>46600</v>
      </c>
    </row>
    <row r="10077" spans="1:4">
      <c r="A10077" s="22">
        <f t="shared" si="157"/>
        <v>46601</v>
      </c>
      <c r="D10077" s="16">
        <v>46601</v>
      </c>
    </row>
    <row r="10078" spans="1:4">
      <c r="A10078" s="22">
        <f t="shared" si="157"/>
        <v>46602</v>
      </c>
      <c r="D10078" s="16">
        <v>46602</v>
      </c>
    </row>
    <row r="10079" spans="1:4">
      <c r="A10079" s="22">
        <f t="shared" si="157"/>
        <v>46603</v>
      </c>
      <c r="D10079" s="16">
        <v>46603</v>
      </c>
    </row>
    <row r="10080" spans="1:4">
      <c r="A10080" s="22">
        <f t="shared" si="157"/>
        <v>46604</v>
      </c>
      <c r="D10080" s="16">
        <v>46604</v>
      </c>
    </row>
    <row r="10081" spans="1:4">
      <c r="A10081" s="22">
        <f t="shared" si="157"/>
        <v>46605</v>
      </c>
      <c r="D10081" s="16">
        <v>46605</v>
      </c>
    </row>
    <row r="10082" spans="1:4">
      <c r="A10082" s="22">
        <f t="shared" si="157"/>
        <v>46606</v>
      </c>
      <c r="D10082" s="16">
        <v>46606</v>
      </c>
    </row>
    <row r="10083" spans="1:4">
      <c r="A10083" s="22">
        <f t="shared" si="157"/>
        <v>46607</v>
      </c>
      <c r="D10083" s="16">
        <v>46607</v>
      </c>
    </row>
    <row r="10084" spans="1:4">
      <c r="A10084" s="22">
        <f t="shared" si="157"/>
        <v>46608</v>
      </c>
      <c r="D10084" s="16">
        <v>46608</v>
      </c>
    </row>
    <row r="10085" spans="1:4">
      <c r="A10085" s="22">
        <f t="shared" si="157"/>
        <v>46609</v>
      </c>
      <c r="D10085" s="16">
        <v>46609</v>
      </c>
    </row>
    <row r="10086" spans="1:4">
      <c r="A10086" s="22">
        <f t="shared" si="157"/>
        <v>46610</v>
      </c>
      <c r="D10086" s="16">
        <v>46610</v>
      </c>
    </row>
    <row r="10087" spans="1:4">
      <c r="A10087" s="22">
        <f t="shared" si="157"/>
        <v>46611</v>
      </c>
      <c r="D10087" s="16">
        <v>46611</v>
      </c>
    </row>
    <row r="10088" spans="1:4">
      <c r="A10088" s="22">
        <f t="shared" si="157"/>
        <v>46612</v>
      </c>
      <c r="D10088" s="16">
        <v>46612</v>
      </c>
    </row>
    <row r="10089" spans="1:4">
      <c r="A10089" s="22">
        <f t="shared" si="157"/>
        <v>46613</v>
      </c>
      <c r="D10089" s="16">
        <v>46613</v>
      </c>
    </row>
    <row r="10090" spans="1:4">
      <c r="A10090" s="22">
        <f t="shared" si="157"/>
        <v>46614</v>
      </c>
      <c r="D10090" s="16">
        <v>46614</v>
      </c>
    </row>
    <row r="10091" spans="1:4">
      <c r="A10091" s="22">
        <f t="shared" si="157"/>
        <v>46615</v>
      </c>
      <c r="D10091" s="16">
        <v>46615</v>
      </c>
    </row>
    <row r="10092" spans="1:4">
      <c r="A10092" s="22">
        <f t="shared" si="157"/>
        <v>46616</v>
      </c>
      <c r="D10092" s="16">
        <v>46616</v>
      </c>
    </row>
    <row r="10093" spans="1:4">
      <c r="A10093" s="22">
        <f t="shared" si="157"/>
        <v>46617</v>
      </c>
      <c r="D10093" s="16">
        <v>46617</v>
      </c>
    </row>
    <row r="10094" spans="1:4">
      <c r="A10094" s="22">
        <f t="shared" si="157"/>
        <v>46618</v>
      </c>
      <c r="D10094" s="16">
        <v>46618</v>
      </c>
    </row>
    <row r="10095" spans="1:4">
      <c r="A10095" s="22">
        <f t="shared" si="157"/>
        <v>46619</v>
      </c>
      <c r="D10095" s="16">
        <v>46619</v>
      </c>
    </row>
    <row r="10096" spans="1:4">
      <c r="A10096" s="22">
        <f t="shared" si="157"/>
        <v>46620</v>
      </c>
      <c r="D10096" s="16">
        <v>46620</v>
      </c>
    </row>
    <row r="10097" spans="1:4">
      <c r="A10097" s="22">
        <f t="shared" si="157"/>
        <v>46621</v>
      </c>
      <c r="D10097" s="16">
        <v>46621</v>
      </c>
    </row>
    <row r="10098" spans="1:4">
      <c r="A10098" s="22">
        <f t="shared" si="157"/>
        <v>46622</v>
      </c>
      <c r="D10098" s="16">
        <v>46622</v>
      </c>
    </row>
    <row r="10099" spans="1:4">
      <c r="A10099" s="22">
        <f t="shared" si="157"/>
        <v>46623</v>
      </c>
      <c r="D10099" s="16">
        <v>46623</v>
      </c>
    </row>
    <row r="10100" spans="1:4">
      <c r="A10100" s="22">
        <f t="shared" si="157"/>
        <v>46624</v>
      </c>
      <c r="D10100" s="16">
        <v>46624</v>
      </c>
    </row>
    <row r="10101" spans="1:4">
      <c r="A10101" s="22">
        <f t="shared" si="157"/>
        <v>46625</v>
      </c>
      <c r="D10101" s="16">
        <v>46625</v>
      </c>
    </row>
    <row r="10102" spans="1:4">
      <c r="A10102" s="22">
        <f t="shared" si="157"/>
        <v>46626</v>
      </c>
      <c r="D10102" s="16">
        <v>46626</v>
      </c>
    </row>
    <row r="10103" spans="1:4">
      <c r="A10103" s="22">
        <f t="shared" si="157"/>
        <v>46627</v>
      </c>
      <c r="D10103" s="16">
        <v>46627</v>
      </c>
    </row>
    <row r="10104" spans="1:4">
      <c r="A10104" s="22">
        <f t="shared" si="157"/>
        <v>46628</v>
      </c>
      <c r="D10104" s="16">
        <v>46628</v>
      </c>
    </row>
    <row r="10105" spans="1:4">
      <c r="A10105" s="22">
        <f t="shared" si="157"/>
        <v>46629</v>
      </c>
      <c r="D10105" s="16">
        <v>46629</v>
      </c>
    </row>
    <row r="10106" spans="1:4">
      <c r="A10106" s="22">
        <f t="shared" si="157"/>
        <v>46630</v>
      </c>
      <c r="D10106" s="16">
        <v>46630</v>
      </c>
    </row>
    <row r="10107" spans="1:4">
      <c r="A10107" s="22">
        <f t="shared" si="157"/>
        <v>46631</v>
      </c>
      <c r="D10107" s="16">
        <v>46631</v>
      </c>
    </row>
    <row r="10108" spans="1:4">
      <c r="A10108" s="22">
        <f t="shared" si="157"/>
        <v>46632</v>
      </c>
      <c r="D10108" s="16">
        <v>46632</v>
      </c>
    </row>
    <row r="10109" spans="1:4">
      <c r="A10109" s="22">
        <f t="shared" si="157"/>
        <v>46633</v>
      </c>
      <c r="D10109" s="16">
        <v>46633</v>
      </c>
    </row>
    <row r="10110" spans="1:4">
      <c r="A10110" s="22">
        <f t="shared" si="157"/>
        <v>46634</v>
      </c>
      <c r="D10110" s="16">
        <v>46634</v>
      </c>
    </row>
    <row r="10111" spans="1:4">
      <c r="A10111" s="22">
        <f t="shared" si="157"/>
        <v>46635</v>
      </c>
      <c r="D10111" s="16">
        <v>46635</v>
      </c>
    </row>
    <row r="10112" spans="1:4">
      <c r="A10112" s="22">
        <f t="shared" si="157"/>
        <v>46636</v>
      </c>
      <c r="D10112" s="16">
        <v>46636</v>
      </c>
    </row>
    <row r="10113" spans="1:4">
      <c r="A10113" s="22">
        <f t="shared" si="157"/>
        <v>46637</v>
      </c>
      <c r="D10113" s="16">
        <v>46637</v>
      </c>
    </row>
    <row r="10114" spans="1:4">
      <c r="A10114" s="22">
        <f t="shared" ref="A10114:A10177" si="158">D10114</f>
        <v>46638</v>
      </c>
      <c r="D10114" s="16">
        <v>46638</v>
      </c>
    </row>
    <row r="10115" spans="1:4">
      <c r="A10115" s="22">
        <f t="shared" si="158"/>
        <v>46639</v>
      </c>
      <c r="D10115" s="16">
        <v>46639</v>
      </c>
    </row>
    <row r="10116" spans="1:4">
      <c r="A10116" s="22">
        <f t="shared" si="158"/>
        <v>46640</v>
      </c>
      <c r="D10116" s="16">
        <v>46640</v>
      </c>
    </row>
    <row r="10117" spans="1:4">
      <c r="A10117" s="22">
        <f t="shared" si="158"/>
        <v>46641</v>
      </c>
      <c r="D10117" s="16">
        <v>46641</v>
      </c>
    </row>
    <row r="10118" spans="1:4">
      <c r="A10118" s="22">
        <f t="shared" si="158"/>
        <v>46642</v>
      </c>
      <c r="D10118" s="16">
        <v>46642</v>
      </c>
    </row>
    <row r="10119" spans="1:4">
      <c r="A10119" s="22">
        <f t="shared" si="158"/>
        <v>46643</v>
      </c>
      <c r="D10119" s="16">
        <v>46643</v>
      </c>
    </row>
    <row r="10120" spans="1:4">
      <c r="A10120" s="22">
        <f t="shared" si="158"/>
        <v>46644</v>
      </c>
      <c r="D10120" s="16">
        <v>46644</v>
      </c>
    </row>
    <row r="10121" spans="1:4">
      <c r="A10121" s="22">
        <f t="shared" si="158"/>
        <v>46645</v>
      </c>
      <c r="D10121" s="16">
        <v>46645</v>
      </c>
    </row>
    <row r="10122" spans="1:4">
      <c r="A10122" s="22">
        <f t="shared" si="158"/>
        <v>46646</v>
      </c>
      <c r="D10122" s="16">
        <v>46646</v>
      </c>
    </row>
    <row r="10123" spans="1:4">
      <c r="A10123" s="22">
        <f t="shared" si="158"/>
        <v>46647</v>
      </c>
      <c r="D10123" s="16">
        <v>46647</v>
      </c>
    </row>
    <row r="10124" spans="1:4">
      <c r="A10124" s="22">
        <f t="shared" si="158"/>
        <v>46648</v>
      </c>
      <c r="D10124" s="16">
        <v>46648</v>
      </c>
    </row>
    <row r="10125" spans="1:4">
      <c r="A10125" s="22">
        <f t="shared" si="158"/>
        <v>46649</v>
      </c>
      <c r="D10125" s="16">
        <v>46649</v>
      </c>
    </row>
    <row r="10126" spans="1:4">
      <c r="A10126" s="22">
        <f t="shared" si="158"/>
        <v>46650</v>
      </c>
      <c r="D10126" s="16">
        <v>46650</v>
      </c>
    </row>
    <row r="10127" spans="1:4">
      <c r="A10127" s="22">
        <f t="shared" si="158"/>
        <v>46651</v>
      </c>
      <c r="D10127" s="16">
        <v>46651</v>
      </c>
    </row>
    <row r="10128" spans="1:4">
      <c r="A10128" s="22">
        <f t="shared" si="158"/>
        <v>46652</v>
      </c>
      <c r="D10128" s="16">
        <v>46652</v>
      </c>
    </row>
    <row r="10129" spans="1:4">
      <c r="A10129" s="22">
        <f t="shared" si="158"/>
        <v>46653</v>
      </c>
      <c r="D10129" s="16">
        <v>46653</v>
      </c>
    </row>
    <row r="10130" spans="1:4">
      <c r="A10130" s="22">
        <f t="shared" si="158"/>
        <v>46654</v>
      </c>
      <c r="D10130" s="16">
        <v>46654</v>
      </c>
    </row>
    <row r="10131" spans="1:4">
      <c r="A10131" s="22">
        <f t="shared" si="158"/>
        <v>46655</v>
      </c>
      <c r="D10131" s="16">
        <v>46655</v>
      </c>
    </row>
    <row r="10132" spans="1:4">
      <c r="A10132" s="22">
        <f t="shared" si="158"/>
        <v>46656</v>
      </c>
      <c r="D10132" s="16">
        <v>46656</v>
      </c>
    </row>
    <row r="10133" spans="1:4">
      <c r="A10133" s="22">
        <f t="shared" si="158"/>
        <v>46657</v>
      </c>
      <c r="D10133" s="16">
        <v>46657</v>
      </c>
    </row>
    <row r="10134" spans="1:4">
      <c r="A10134" s="22">
        <f t="shared" si="158"/>
        <v>46658</v>
      </c>
      <c r="D10134" s="16">
        <v>46658</v>
      </c>
    </row>
    <row r="10135" spans="1:4">
      <c r="A10135" s="22">
        <f t="shared" si="158"/>
        <v>46659</v>
      </c>
      <c r="D10135" s="16">
        <v>46659</v>
      </c>
    </row>
    <row r="10136" spans="1:4">
      <c r="A10136" s="22">
        <f t="shared" si="158"/>
        <v>46660</v>
      </c>
      <c r="D10136" s="16">
        <v>46660</v>
      </c>
    </row>
    <row r="10137" spans="1:4">
      <c r="A10137" s="22">
        <f t="shared" si="158"/>
        <v>46661</v>
      </c>
      <c r="D10137" s="16">
        <v>46661</v>
      </c>
    </row>
    <row r="10138" spans="1:4">
      <c r="A10138" s="22">
        <f t="shared" si="158"/>
        <v>46662</v>
      </c>
      <c r="D10138" s="16">
        <v>46662</v>
      </c>
    </row>
    <row r="10139" spans="1:4">
      <c r="A10139" s="22">
        <f t="shared" si="158"/>
        <v>46663</v>
      </c>
      <c r="D10139" s="16">
        <v>46663</v>
      </c>
    </row>
    <row r="10140" spans="1:4">
      <c r="A10140" s="22">
        <f t="shared" si="158"/>
        <v>46664</v>
      </c>
      <c r="D10140" s="16">
        <v>46664</v>
      </c>
    </row>
    <row r="10141" spans="1:4">
      <c r="A10141" s="22">
        <f t="shared" si="158"/>
        <v>46665</v>
      </c>
      <c r="D10141" s="16">
        <v>46665</v>
      </c>
    </row>
    <row r="10142" spans="1:4">
      <c r="A10142" s="22">
        <f t="shared" si="158"/>
        <v>46666</v>
      </c>
      <c r="D10142" s="16">
        <v>46666</v>
      </c>
    </row>
    <row r="10143" spans="1:4">
      <c r="A10143" s="22">
        <f t="shared" si="158"/>
        <v>46667</v>
      </c>
      <c r="D10143" s="16">
        <v>46667</v>
      </c>
    </row>
    <row r="10144" spans="1:4">
      <c r="A10144" s="22">
        <f t="shared" si="158"/>
        <v>46668</v>
      </c>
      <c r="D10144" s="16">
        <v>46668</v>
      </c>
    </row>
    <row r="10145" spans="1:4">
      <c r="A10145" s="22">
        <f t="shared" si="158"/>
        <v>46669</v>
      </c>
      <c r="D10145" s="16">
        <v>46669</v>
      </c>
    </row>
    <row r="10146" spans="1:4">
      <c r="A10146" s="22">
        <f t="shared" si="158"/>
        <v>46670</v>
      </c>
      <c r="D10146" s="16">
        <v>46670</v>
      </c>
    </row>
    <row r="10147" spans="1:4">
      <c r="A10147" s="22">
        <f t="shared" si="158"/>
        <v>46671</v>
      </c>
      <c r="D10147" s="16">
        <v>46671</v>
      </c>
    </row>
    <row r="10148" spans="1:4">
      <c r="A10148" s="22">
        <f t="shared" si="158"/>
        <v>46672</v>
      </c>
      <c r="D10148" s="16">
        <v>46672</v>
      </c>
    </row>
    <row r="10149" spans="1:4">
      <c r="A10149" s="22">
        <f t="shared" si="158"/>
        <v>46673</v>
      </c>
      <c r="D10149" s="16">
        <v>46673</v>
      </c>
    </row>
    <row r="10150" spans="1:4">
      <c r="A10150" s="22">
        <f t="shared" si="158"/>
        <v>46674</v>
      </c>
      <c r="D10150" s="16">
        <v>46674</v>
      </c>
    </row>
    <row r="10151" spans="1:4">
      <c r="A10151" s="22">
        <f t="shared" si="158"/>
        <v>46675</v>
      </c>
      <c r="D10151" s="16">
        <v>46675</v>
      </c>
    </row>
    <row r="10152" spans="1:4">
      <c r="A10152" s="22">
        <f t="shared" si="158"/>
        <v>46676</v>
      </c>
      <c r="D10152" s="16">
        <v>46676</v>
      </c>
    </row>
    <row r="10153" spans="1:4">
      <c r="A10153" s="22">
        <f t="shared" si="158"/>
        <v>46677</v>
      </c>
      <c r="D10153" s="16">
        <v>46677</v>
      </c>
    </row>
    <row r="10154" spans="1:4">
      <c r="A10154" s="22">
        <f t="shared" si="158"/>
        <v>46678</v>
      </c>
      <c r="D10154" s="16">
        <v>46678</v>
      </c>
    </row>
    <row r="10155" spans="1:4">
      <c r="A10155" s="22">
        <f t="shared" si="158"/>
        <v>46679</v>
      </c>
      <c r="D10155" s="16">
        <v>46679</v>
      </c>
    </row>
    <row r="10156" spans="1:4">
      <c r="A10156" s="22">
        <f t="shared" si="158"/>
        <v>46680</v>
      </c>
      <c r="D10156" s="16">
        <v>46680</v>
      </c>
    </row>
    <row r="10157" spans="1:4">
      <c r="A10157" s="22">
        <f t="shared" si="158"/>
        <v>46681</v>
      </c>
      <c r="D10157" s="16">
        <v>46681</v>
      </c>
    </row>
    <row r="10158" spans="1:4">
      <c r="A10158" s="22">
        <f t="shared" si="158"/>
        <v>46682</v>
      </c>
      <c r="D10158" s="16">
        <v>46682</v>
      </c>
    </row>
    <row r="10159" spans="1:4">
      <c r="A10159" s="22">
        <f t="shared" si="158"/>
        <v>46683</v>
      </c>
      <c r="D10159" s="16">
        <v>46683</v>
      </c>
    </row>
    <row r="10160" spans="1:4">
      <c r="A10160" s="22">
        <f t="shared" si="158"/>
        <v>46684</v>
      </c>
      <c r="D10160" s="16">
        <v>46684</v>
      </c>
    </row>
    <row r="10161" spans="1:4">
      <c r="A10161" s="22">
        <f t="shared" si="158"/>
        <v>46685</v>
      </c>
      <c r="D10161" s="16">
        <v>46685</v>
      </c>
    </row>
    <row r="10162" spans="1:4">
      <c r="A10162" s="22">
        <f t="shared" si="158"/>
        <v>46686</v>
      </c>
      <c r="D10162" s="16">
        <v>46686</v>
      </c>
    </row>
    <row r="10163" spans="1:4">
      <c r="A10163" s="22">
        <f t="shared" si="158"/>
        <v>46687</v>
      </c>
      <c r="D10163" s="16">
        <v>46687</v>
      </c>
    </row>
    <row r="10164" spans="1:4">
      <c r="A10164" s="22">
        <f t="shared" si="158"/>
        <v>46688</v>
      </c>
      <c r="D10164" s="16">
        <v>46688</v>
      </c>
    </row>
    <row r="10165" spans="1:4">
      <c r="A10165" s="22">
        <f t="shared" si="158"/>
        <v>46689</v>
      </c>
      <c r="D10165" s="16">
        <v>46689</v>
      </c>
    </row>
    <row r="10166" spans="1:4">
      <c r="A10166" s="22">
        <f t="shared" si="158"/>
        <v>46690</v>
      </c>
      <c r="D10166" s="16">
        <v>46690</v>
      </c>
    </row>
    <row r="10167" spans="1:4">
      <c r="A10167" s="22">
        <f t="shared" si="158"/>
        <v>46691</v>
      </c>
      <c r="D10167" s="16">
        <v>46691</v>
      </c>
    </row>
    <row r="10168" spans="1:4">
      <c r="A10168" s="22">
        <f t="shared" si="158"/>
        <v>46692</v>
      </c>
      <c r="D10168" s="16">
        <v>46692</v>
      </c>
    </row>
    <row r="10169" spans="1:4">
      <c r="A10169" s="22">
        <f t="shared" si="158"/>
        <v>46693</v>
      </c>
      <c r="D10169" s="16">
        <v>46693</v>
      </c>
    </row>
    <row r="10170" spans="1:4">
      <c r="A10170" s="22">
        <f t="shared" si="158"/>
        <v>46694</v>
      </c>
      <c r="D10170" s="16">
        <v>46694</v>
      </c>
    </row>
    <row r="10171" spans="1:4">
      <c r="A10171" s="22">
        <f t="shared" si="158"/>
        <v>46695</v>
      </c>
      <c r="D10171" s="16">
        <v>46695</v>
      </c>
    </row>
    <row r="10172" spans="1:4">
      <c r="A10172" s="22">
        <f t="shared" si="158"/>
        <v>46696</v>
      </c>
      <c r="D10172" s="16">
        <v>46696</v>
      </c>
    </row>
    <row r="10173" spans="1:4">
      <c r="A10173" s="22">
        <f t="shared" si="158"/>
        <v>46697</v>
      </c>
      <c r="D10173" s="16">
        <v>46697</v>
      </c>
    </row>
    <row r="10174" spans="1:4">
      <c r="A10174" s="22">
        <f t="shared" si="158"/>
        <v>46698</v>
      </c>
      <c r="D10174" s="16">
        <v>46698</v>
      </c>
    </row>
    <row r="10175" spans="1:4">
      <c r="A10175" s="22">
        <f t="shared" si="158"/>
        <v>46699</v>
      </c>
      <c r="D10175" s="16">
        <v>46699</v>
      </c>
    </row>
    <row r="10176" spans="1:4">
      <c r="A10176" s="22">
        <f t="shared" si="158"/>
        <v>46700</v>
      </c>
      <c r="D10176" s="16">
        <v>46700</v>
      </c>
    </row>
    <row r="10177" spans="1:4">
      <c r="A10177" s="22">
        <f t="shared" si="158"/>
        <v>46701</v>
      </c>
      <c r="D10177" s="16">
        <v>46701</v>
      </c>
    </row>
    <row r="10178" spans="1:4">
      <c r="A10178" s="22">
        <f t="shared" ref="A10178:A10241" si="159">D10178</f>
        <v>46702</v>
      </c>
      <c r="D10178" s="16">
        <v>46702</v>
      </c>
    </row>
    <row r="10179" spans="1:4">
      <c r="A10179" s="22">
        <f t="shared" si="159"/>
        <v>46703</v>
      </c>
      <c r="D10179" s="16">
        <v>46703</v>
      </c>
    </row>
    <row r="10180" spans="1:4">
      <c r="A10180" s="22">
        <f t="shared" si="159"/>
        <v>46704</v>
      </c>
      <c r="D10180" s="16">
        <v>46704</v>
      </c>
    </row>
    <row r="10181" spans="1:4">
      <c r="A10181" s="22">
        <f t="shared" si="159"/>
        <v>46705</v>
      </c>
      <c r="D10181" s="16">
        <v>46705</v>
      </c>
    </row>
    <row r="10182" spans="1:4">
      <c r="A10182" s="22">
        <f t="shared" si="159"/>
        <v>46706</v>
      </c>
      <c r="D10182" s="16">
        <v>46706</v>
      </c>
    </row>
    <row r="10183" spans="1:4">
      <c r="A10183" s="22">
        <f t="shared" si="159"/>
        <v>46707</v>
      </c>
      <c r="D10183" s="16">
        <v>46707</v>
      </c>
    </row>
    <row r="10184" spans="1:4">
      <c r="A10184" s="22">
        <f t="shared" si="159"/>
        <v>46708</v>
      </c>
      <c r="D10184" s="16">
        <v>46708</v>
      </c>
    </row>
    <row r="10185" spans="1:4">
      <c r="A10185" s="22">
        <f t="shared" si="159"/>
        <v>46709</v>
      </c>
      <c r="D10185" s="16">
        <v>46709</v>
      </c>
    </row>
    <row r="10186" spans="1:4">
      <c r="A10186" s="22">
        <f t="shared" si="159"/>
        <v>46710</v>
      </c>
      <c r="D10186" s="16">
        <v>46710</v>
      </c>
    </row>
    <row r="10187" spans="1:4">
      <c r="A10187" s="22">
        <f t="shared" si="159"/>
        <v>46711</v>
      </c>
      <c r="D10187" s="16">
        <v>46711</v>
      </c>
    </row>
    <row r="10188" spans="1:4">
      <c r="A10188" s="22">
        <f t="shared" si="159"/>
        <v>46712</v>
      </c>
      <c r="D10188" s="16">
        <v>46712</v>
      </c>
    </row>
    <row r="10189" spans="1:4">
      <c r="A10189" s="22">
        <f t="shared" si="159"/>
        <v>46713</v>
      </c>
      <c r="D10189" s="16">
        <v>46713</v>
      </c>
    </row>
    <row r="10190" spans="1:4">
      <c r="A10190" s="22">
        <f t="shared" si="159"/>
        <v>46714</v>
      </c>
      <c r="D10190" s="16">
        <v>46714</v>
      </c>
    </row>
    <row r="10191" spans="1:4">
      <c r="A10191" s="22">
        <f t="shared" si="159"/>
        <v>46715</v>
      </c>
      <c r="D10191" s="16">
        <v>46715</v>
      </c>
    </row>
    <row r="10192" spans="1:4">
      <c r="A10192" s="22">
        <f t="shared" si="159"/>
        <v>46716</v>
      </c>
      <c r="D10192" s="16">
        <v>46716</v>
      </c>
    </row>
    <row r="10193" spans="1:4">
      <c r="A10193" s="22">
        <f t="shared" si="159"/>
        <v>46717</v>
      </c>
      <c r="D10193" s="16">
        <v>46717</v>
      </c>
    </row>
    <row r="10194" spans="1:4">
      <c r="A10194" s="22">
        <f t="shared" si="159"/>
        <v>46718</v>
      </c>
      <c r="D10194" s="16">
        <v>46718</v>
      </c>
    </row>
    <row r="10195" spans="1:4">
      <c r="A10195" s="22">
        <f t="shared" si="159"/>
        <v>46719</v>
      </c>
      <c r="D10195" s="16">
        <v>46719</v>
      </c>
    </row>
    <row r="10196" spans="1:4">
      <c r="A10196" s="22">
        <f t="shared" si="159"/>
        <v>46720</v>
      </c>
      <c r="D10196" s="16">
        <v>46720</v>
      </c>
    </row>
    <row r="10197" spans="1:4">
      <c r="A10197" s="22">
        <f t="shared" si="159"/>
        <v>46721</v>
      </c>
      <c r="D10197" s="16">
        <v>46721</v>
      </c>
    </row>
    <row r="10198" spans="1:4">
      <c r="A10198" s="22">
        <f t="shared" si="159"/>
        <v>46722</v>
      </c>
      <c r="D10198" s="16">
        <v>46722</v>
      </c>
    </row>
    <row r="10199" spans="1:4">
      <c r="A10199" s="22">
        <f t="shared" si="159"/>
        <v>46723</v>
      </c>
      <c r="D10199" s="16">
        <v>46723</v>
      </c>
    </row>
    <row r="10200" spans="1:4">
      <c r="A10200" s="22">
        <f t="shared" si="159"/>
        <v>46724</v>
      </c>
      <c r="D10200" s="16">
        <v>46724</v>
      </c>
    </row>
    <row r="10201" spans="1:4">
      <c r="A10201" s="22">
        <f t="shared" si="159"/>
        <v>46725</v>
      </c>
      <c r="D10201" s="16">
        <v>46725</v>
      </c>
    </row>
    <row r="10202" spans="1:4">
      <c r="A10202" s="22">
        <f t="shared" si="159"/>
        <v>46726</v>
      </c>
      <c r="D10202" s="16">
        <v>46726</v>
      </c>
    </row>
    <row r="10203" spans="1:4">
      <c r="A10203" s="22">
        <f t="shared" si="159"/>
        <v>46727</v>
      </c>
      <c r="D10203" s="16">
        <v>46727</v>
      </c>
    </row>
    <row r="10204" spans="1:4">
      <c r="A10204" s="22">
        <f t="shared" si="159"/>
        <v>46728</v>
      </c>
      <c r="D10204" s="16">
        <v>46728</v>
      </c>
    </row>
    <row r="10205" spans="1:4">
      <c r="A10205" s="22">
        <f t="shared" si="159"/>
        <v>46729</v>
      </c>
      <c r="D10205" s="16">
        <v>46729</v>
      </c>
    </row>
    <row r="10206" spans="1:4">
      <c r="A10206" s="22">
        <f t="shared" si="159"/>
        <v>46730</v>
      </c>
      <c r="D10206" s="16">
        <v>46730</v>
      </c>
    </row>
    <row r="10207" spans="1:4">
      <c r="A10207" s="22">
        <f t="shared" si="159"/>
        <v>46731</v>
      </c>
      <c r="D10207" s="16">
        <v>46731</v>
      </c>
    </row>
    <row r="10208" spans="1:4">
      <c r="A10208" s="22">
        <f t="shared" si="159"/>
        <v>46732</v>
      </c>
      <c r="D10208" s="16">
        <v>46732</v>
      </c>
    </row>
    <row r="10209" spans="1:4">
      <c r="A10209" s="22">
        <f t="shared" si="159"/>
        <v>46733</v>
      </c>
      <c r="D10209" s="16">
        <v>46733</v>
      </c>
    </row>
    <row r="10210" spans="1:4">
      <c r="A10210" s="22">
        <f t="shared" si="159"/>
        <v>46734</v>
      </c>
      <c r="D10210" s="16">
        <v>46734</v>
      </c>
    </row>
    <row r="10211" spans="1:4">
      <c r="A10211" s="22">
        <f t="shared" si="159"/>
        <v>46735</v>
      </c>
      <c r="D10211" s="16">
        <v>46735</v>
      </c>
    </row>
    <row r="10212" spans="1:4">
      <c r="A10212" s="22">
        <f t="shared" si="159"/>
        <v>46736</v>
      </c>
      <c r="D10212" s="16">
        <v>46736</v>
      </c>
    </row>
    <row r="10213" spans="1:4">
      <c r="A10213" s="22">
        <f t="shared" si="159"/>
        <v>46737</v>
      </c>
      <c r="D10213" s="16">
        <v>46737</v>
      </c>
    </row>
    <row r="10214" spans="1:4">
      <c r="A10214" s="22">
        <f t="shared" si="159"/>
        <v>46738</v>
      </c>
      <c r="D10214" s="16">
        <v>46738</v>
      </c>
    </row>
    <row r="10215" spans="1:4">
      <c r="A10215" s="22">
        <f t="shared" si="159"/>
        <v>46739</v>
      </c>
      <c r="D10215" s="16">
        <v>46739</v>
      </c>
    </row>
    <row r="10216" spans="1:4">
      <c r="A10216" s="22">
        <f t="shared" si="159"/>
        <v>46740</v>
      </c>
      <c r="D10216" s="16">
        <v>46740</v>
      </c>
    </row>
    <row r="10217" spans="1:4">
      <c r="A10217" s="22">
        <f t="shared" si="159"/>
        <v>46741</v>
      </c>
      <c r="D10217" s="16">
        <v>46741</v>
      </c>
    </row>
    <row r="10218" spans="1:4">
      <c r="A10218" s="22">
        <f t="shared" si="159"/>
        <v>46742</v>
      </c>
      <c r="D10218" s="16">
        <v>46742</v>
      </c>
    </row>
    <row r="10219" spans="1:4">
      <c r="A10219" s="22">
        <f t="shared" si="159"/>
        <v>46743</v>
      </c>
      <c r="D10219" s="16">
        <v>46743</v>
      </c>
    </row>
    <row r="10220" spans="1:4">
      <c r="A10220" s="22">
        <f t="shared" si="159"/>
        <v>46744</v>
      </c>
      <c r="D10220" s="16">
        <v>46744</v>
      </c>
    </row>
    <row r="10221" spans="1:4">
      <c r="A10221" s="22">
        <f t="shared" si="159"/>
        <v>46745</v>
      </c>
      <c r="D10221" s="16">
        <v>46745</v>
      </c>
    </row>
    <row r="10222" spans="1:4">
      <c r="A10222" s="22">
        <f t="shared" si="159"/>
        <v>46746</v>
      </c>
      <c r="D10222" s="16">
        <v>46746</v>
      </c>
    </row>
    <row r="10223" spans="1:4">
      <c r="A10223" s="22">
        <f t="shared" si="159"/>
        <v>46747</v>
      </c>
      <c r="D10223" s="16">
        <v>46747</v>
      </c>
    </row>
    <row r="10224" spans="1:4">
      <c r="A10224" s="22">
        <f t="shared" si="159"/>
        <v>46748</v>
      </c>
      <c r="D10224" s="16">
        <v>46748</v>
      </c>
    </row>
    <row r="10225" spans="1:4">
      <c r="A10225" s="22">
        <f t="shared" si="159"/>
        <v>46749</v>
      </c>
      <c r="D10225" s="16">
        <v>46749</v>
      </c>
    </row>
    <row r="10226" spans="1:4">
      <c r="A10226" s="22">
        <f t="shared" si="159"/>
        <v>46750</v>
      </c>
      <c r="D10226" s="16">
        <v>46750</v>
      </c>
    </row>
    <row r="10227" spans="1:4">
      <c r="A10227" s="22">
        <f t="shared" si="159"/>
        <v>46751</v>
      </c>
      <c r="D10227" s="16">
        <v>46751</v>
      </c>
    </row>
    <row r="10228" spans="1:4">
      <c r="A10228" s="22">
        <f t="shared" si="159"/>
        <v>46752</v>
      </c>
      <c r="D10228" s="16">
        <v>46752</v>
      </c>
    </row>
    <row r="10229" spans="1:4">
      <c r="A10229" s="22">
        <f t="shared" si="159"/>
        <v>46753</v>
      </c>
      <c r="D10229" s="16">
        <v>46753</v>
      </c>
    </row>
    <row r="10230" spans="1:4">
      <c r="A10230" s="22">
        <f t="shared" si="159"/>
        <v>46754</v>
      </c>
      <c r="D10230" s="16">
        <v>46754</v>
      </c>
    </row>
    <row r="10231" spans="1:4">
      <c r="A10231" s="22">
        <f t="shared" si="159"/>
        <v>46755</v>
      </c>
      <c r="D10231" s="16">
        <v>46755</v>
      </c>
    </row>
    <row r="10232" spans="1:4">
      <c r="A10232" s="22">
        <f t="shared" si="159"/>
        <v>46756</v>
      </c>
      <c r="D10232" s="16">
        <v>46756</v>
      </c>
    </row>
    <row r="10233" spans="1:4">
      <c r="A10233" s="22">
        <f t="shared" si="159"/>
        <v>46757</v>
      </c>
      <c r="D10233" s="16">
        <v>46757</v>
      </c>
    </row>
    <row r="10234" spans="1:4">
      <c r="A10234" s="22">
        <f t="shared" si="159"/>
        <v>46758</v>
      </c>
      <c r="D10234" s="16">
        <v>46758</v>
      </c>
    </row>
    <row r="10235" spans="1:4">
      <c r="A10235" s="22">
        <f t="shared" si="159"/>
        <v>46759</v>
      </c>
      <c r="D10235" s="16">
        <v>46759</v>
      </c>
    </row>
    <row r="10236" spans="1:4">
      <c r="A10236" s="22">
        <f t="shared" si="159"/>
        <v>46760</v>
      </c>
      <c r="D10236" s="16">
        <v>46760</v>
      </c>
    </row>
    <row r="10237" spans="1:4">
      <c r="A10237" s="22">
        <f t="shared" si="159"/>
        <v>46761</v>
      </c>
      <c r="D10237" s="16">
        <v>46761</v>
      </c>
    </row>
    <row r="10238" spans="1:4">
      <c r="A10238" s="22">
        <f t="shared" si="159"/>
        <v>46762</v>
      </c>
      <c r="D10238" s="16">
        <v>46762</v>
      </c>
    </row>
    <row r="10239" spans="1:4">
      <c r="A10239" s="22">
        <f t="shared" si="159"/>
        <v>46763</v>
      </c>
      <c r="D10239" s="16">
        <v>46763</v>
      </c>
    </row>
    <row r="10240" spans="1:4">
      <c r="A10240" s="22">
        <f t="shared" si="159"/>
        <v>46764</v>
      </c>
      <c r="D10240" s="16">
        <v>46764</v>
      </c>
    </row>
    <row r="10241" spans="1:4">
      <c r="A10241" s="22">
        <f t="shared" si="159"/>
        <v>46765</v>
      </c>
      <c r="D10241" s="16">
        <v>46765</v>
      </c>
    </row>
    <row r="10242" spans="1:4">
      <c r="A10242" s="22">
        <f t="shared" ref="A10242:A10305" si="160">D10242</f>
        <v>46766</v>
      </c>
      <c r="D10242" s="16">
        <v>46766</v>
      </c>
    </row>
    <row r="10243" spans="1:4">
      <c r="A10243" s="22">
        <f t="shared" si="160"/>
        <v>46767</v>
      </c>
      <c r="D10243" s="16">
        <v>46767</v>
      </c>
    </row>
    <row r="10244" spans="1:4">
      <c r="A10244" s="22">
        <f t="shared" si="160"/>
        <v>46768</v>
      </c>
      <c r="D10244" s="16">
        <v>46768</v>
      </c>
    </row>
    <row r="10245" spans="1:4">
      <c r="A10245" s="22">
        <f t="shared" si="160"/>
        <v>46769</v>
      </c>
      <c r="D10245" s="16">
        <v>46769</v>
      </c>
    </row>
    <row r="10246" spans="1:4">
      <c r="A10246" s="22">
        <f t="shared" si="160"/>
        <v>46770</v>
      </c>
      <c r="D10246" s="16">
        <v>46770</v>
      </c>
    </row>
    <row r="10247" spans="1:4">
      <c r="A10247" s="22">
        <f t="shared" si="160"/>
        <v>46771</v>
      </c>
      <c r="D10247" s="16">
        <v>46771</v>
      </c>
    </row>
    <row r="10248" spans="1:4">
      <c r="A10248" s="22">
        <f t="shared" si="160"/>
        <v>46772</v>
      </c>
      <c r="D10248" s="16">
        <v>46772</v>
      </c>
    </row>
    <row r="10249" spans="1:4">
      <c r="A10249" s="22">
        <f t="shared" si="160"/>
        <v>46773</v>
      </c>
      <c r="D10249" s="16">
        <v>46773</v>
      </c>
    </row>
    <row r="10250" spans="1:4">
      <c r="A10250" s="22">
        <f t="shared" si="160"/>
        <v>46774</v>
      </c>
      <c r="D10250" s="16">
        <v>46774</v>
      </c>
    </row>
    <row r="10251" spans="1:4">
      <c r="A10251" s="22">
        <f t="shared" si="160"/>
        <v>46775</v>
      </c>
      <c r="D10251" s="16">
        <v>46775</v>
      </c>
    </row>
    <row r="10252" spans="1:4">
      <c r="A10252" s="22">
        <f t="shared" si="160"/>
        <v>46776</v>
      </c>
      <c r="D10252" s="16">
        <v>46776</v>
      </c>
    </row>
    <row r="10253" spans="1:4">
      <c r="A10253" s="22">
        <f t="shared" si="160"/>
        <v>46777</v>
      </c>
      <c r="D10253" s="16">
        <v>46777</v>
      </c>
    </row>
    <row r="10254" spans="1:4">
      <c r="A10254" s="22">
        <f t="shared" si="160"/>
        <v>46778</v>
      </c>
      <c r="D10254" s="16">
        <v>46778</v>
      </c>
    </row>
    <row r="10255" spans="1:4">
      <c r="A10255" s="22">
        <f t="shared" si="160"/>
        <v>46779</v>
      </c>
      <c r="D10255" s="16">
        <v>46779</v>
      </c>
    </row>
    <row r="10256" spans="1:4">
      <c r="A10256" s="22">
        <f t="shared" si="160"/>
        <v>46780</v>
      </c>
      <c r="D10256" s="16">
        <v>46780</v>
      </c>
    </row>
    <row r="10257" spans="1:4">
      <c r="A10257" s="22">
        <f t="shared" si="160"/>
        <v>46781</v>
      </c>
      <c r="D10257" s="16">
        <v>46781</v>
      </c>
    </row>
    <row r="10258" spans="1:4">
      <c r="A10258" s="22">
        <f t="shared" si="160"/>
        <v>46782</v>
      </c>
      <c r="D10258" s="16">
        <v>46782</v>
      </c>
    </row>
    <row r="10259" spans="1:4">
      <c r="A10259" s="22">
        <f t="shared" si="160"/>
        <v>46783</v>
      </c>
      <c r="D10259" s="16">
        <v>46783</v>
      </c>
    </row>
    <row r="10260" spans="1:4">
      <c r="A10260" s="22">
        <f t="shared" si="160"/>
        <v>46784</v>
      </c>
      <c r="D10260" s="16">
        <v>46784</v>
      </c>
    </row>
    <row r="10261" spans="1:4">
      <c r="A10261" s="22">
        <f t="shared" si="160"/>
        <v>46785</v>
      </c>
      <c r="D10261" s="16">
        <v>46785</v>
      </c>
    </row>
    <row r="10262" spans="1:4">
      <c r="A10262" s="22">
        <f t="shared" si="160"/>
        <v>46786</v>
      </c>
      <c r="D10262" s="16">
        <v>46786</v>
      </c>
    </row>
    <row r="10263" spans="1:4">
      <c r="A10263" s="22">
        <f t="shared" si="160"/>
        <v>46787</v>
      </c>
      <c r="D10263" s="16">
        <v>46787</v>
      </c>
    </row>
    <row r="10264" spans="1:4">
      <c r="A10264" s="22">
        <f t="shared" si="160"/>
        <v>46788</v>
      </c>
      <c r="D10264" s="16">
        <v>46788</v>
      </c>
    </row>
    <row r="10265" spans="1:4">
      <c r="A10265" s="22">
        <f t="shared" si="160"/>
        <v>46789</v>
      </c>
      <c r="D10265" s="16">
        <v>46789</v>
      </c>
    </row>
    <row r="10266" spans="1:4">
      <c r="A10266" s="22">
        <f t="shared" si="160"/>
        <v>46790</v>
      </c>
      <c r="D10266" s="16">
        <v>46790</v>
      </c>
    </row>
    <row r="10267" spans="1:4">
      <c r="A10267" s="22">
        <f t="shared" si="160"/>
        <v>46791</v>
      </c>
      <c r="D10267" s="16">
        <v>46791</v>
      </c>
    </row>
    <row r="10268" spans="1:4">
      <c r="A10268" s="22">
        <f t="shared" si="160"/>
        <v>46792</v>
      </c>
      <c r="D10268" s="16">
        <v>46792</v>
      </c>
    </row>
    <row r="10269" spans="1:4">
      <c r="A10269" s="22">
        <f t="shared" si="160"/>
        <v>46793</v>
      </c>
      <c r="D10269" s="16">
        <v>46793</v>
      </c>
    </row>
    <row r="10270" spans="1:4">
      <c r="A10270" s="22">
        <f t="shared" si="160"/>
        <v>46794</v>
      </c>
      <c r="D10270" s="16">
        <v>46794</v>
      </c>
    </row>
    <row r="10271" spans="1:4">
      <c r="A10271" s="22">
        <f t="shared" si="160"/>
        <v>46795</v>
      </c>
      <c r="D10271" s="16">
        <v>46795</v>
      </c>
    </row>
    <row r="10272" spans="1:4">
      <c r="A10272" s="22">
        <f t="shared" si="160"/>
        <v>46796</v>
      </c>
      <c r="D10272" s="16">
        <v>46796</v>
      </c>
    </row>
    <row r="10273" spans="1:4">
      <c r="A10273" s="22">
        <f t="shared" si="160"/>
        <v>46797</v>
      </c>
      <c r="D10273" s="16">
        <v>46797</v>
      </c>
    </row>
    <row r="10274" spans="1:4">
      <c r="A10274" s="22">
        <f t="shared" si="160"/>
        <v>46798</v>
      </c>
      <c r="D10274" s="16">
        <v>46798</v>
      </c>
    </row>
    <row r="10275" spans="1:4">
      <c r="A10275" s="22">
        <f t="shared" si="160"/>
        <v>46799</v>
      </c>
      <c r="D10275" s="16">
        <v>46799</v>
      </c>
    </row>
    <row r="10276" spans="1:4">
      <c r="A10276" s="22">
        <f t="shared" si="160"/>
        <v>46800</v>
      </c>
      <c r="D10276" s="16">
        <v>46800</v>
      </c>
    </row>
    <row r="10277" spans="1:4">
      <c r="A10277" s="22">
        <f t="shared" si="160"/>
        <v>46801</v>
      </c>
      <c r="D10277" s="16">
        <v>46801</v>
      </c>
    </row>
    <row r="10278" spans="1:4">
      <c r="A10278" s="22">
        <f t="shared" si="160"/>
        <v>46802</v>
      </c>
      <c r="D10278" s="16">
        <v>46802</v>
      </c>
    </row>
    <row r="10279" spans="1:4">
      <c r="A10279" s="22">
        <f t="shared" si="160"/>
        <v>46803</v>
      </c>
      <c r="D10279" s="16">
        <v>46803</v>
      </c>
    </row>
    <row r="10280" spans="1:4">
      <c r="A10280" s="22">
        <f t="shared" si="160"/>
        <v>46804</v>
      </c>
      <c r="D10280" s="16">
        <v>46804</v>
      </c>
    </row>
    <row r="10281" spans="1:4">
      <c r="A10281" s="22">
        <f t="shared" si="160"/>
        <v>46805</v>
      </c>
      <c r="D10281" s="16">
        <v>46805</v>
      </c>
    </row>
    <row r="10282" spans="1:4">
      <c r="A10282" s="22">
        <f t="shared" si="160"/>
        <v>46806</v>
      </c>
      <c r="D10282" s="16">
        <v>46806</v>
      </c>
    </row>
    <row r="10283" spans="1:4">
      <c r="A10283" s="22">
        <f t="shared" si="160"/>
        <v>46807</v>
      </c>
      <c r="D10283" s="16">
        <v>46807</v>
      </c>
    </row>
    <row r="10284" spans="1:4">
      <c r="A10284" s="22">
        <f t="shared" si="160"/>
        <v>46808</v>
      </c>
      <c r="D10284" s="16">
        <v>46808</v>
      </c>
    </row>
    <row r="10285" spans="1:4">
      <c r="A10285" s="22">
        <f t="shared" si="160"/>
        <v>46809</v>
      </c>
      <c r="D10285" s="16">
        <v>46809</v>
      </c>
    </row>
    <row r="10286" spans="1:4">
      <c r="A10286" s="22">
        <f t="shared" si="160"/>
        <v>46810</v>
      </c>
      <c r="D10286" s="16">
        <v>46810</v>
      </c>
    </row>
    <row r="10287" spans="1:4">
      <c r="A10287" s="22">
        <f t="shared" si="160"/>
        <v>46811</v>
      </c>
      <c r="D10287" s="16">
        <v>46811</v>
      </c>
    </row>
    <row r="10288" spans="1:4">
      <c r="A10288" s="22">
        <f t="shared" si="160"/>
        <v>46812</v>
      </c>
      <c r="D10288" s="16">
        <v>46812</v>
      </c>
    </row>
    <row r="10289" spans="1:4">
      <c r="A10289" s="22">
        <f t="shared" si="160"/>
        <v>46813</v>
      </c>
      <c r="D10289" s="16">
        <v>46813</v>
      </c>
    </row>
    <row r="10290" spans="1:4">
      <c r="A10290" s="22">
        <f t="shared" si="160"/>
        <v>46814</v>
      </c>
      <c r="D10290" s="16">
        <v>46814</v>
      </c>
    </row>
    <row r="10291" spans="1:4">
      <c r="A10291" s="22">
        <f t="shared" si="160"/>
        <v>46815</v>
      </c>
      <c r="D10291" s="16">
        <v>46815</v>
      </c>
    </row>
    <row r="10292" spans="1:4">
      <c r="A10292" s="22">
        <f t="shared" si="160"/>
        <v>46816</v>
      </c>
      <c r="D10292" s="16">
        <v>46816</v>
      </c>
    </row>
    <row r="10293" spans="1:4">
      <c r="A10293" s="22">
        <f t="shared" si="160"/>
        <v>46817</v>
      </c>
      <c r="D10293" s="16">
        <v>46817</v>
      </c>
    </row>
    <row r="10294" spans="1:4">
      <c r="A10294" s="22">
        <f t="shared" si="160"/>
        <v>46818</v>
      </c>
      <c r="D10294" s="16">
        <v>46818</v>
      </c>
    </row>
    <row r="10295" spans="1:4">
      <c r="A10295" s="22">
        <f t="shared" si="160"/>
        <v>46819</v>
      </c>
      <c r="D10295" s="16">
        <v>46819</v>
      </c>
    </row>
    <row r="10296" spans="1:4">
      <c r="A10296" s="22">
        <f t="shared" si="160"/>
        <v>46820</v>
      </c>
      <c r="D10296" s="16">
        <v>46820</v>
      </c>
    </row>
    <row r="10297" spans="1:4">
      <c r="A10297" s="22">
        <f t="shared" si="160"/>
        <v>46821</v>
      </c>
      <c r="D10297" s="16">
        <v>46821</v>
      </c>
    </row>
    <row r="10298" spans="1:4">
      <c r="A10298" s="22">
        <f t="shared" si="160"/>
        <v>46822</v>
      </c>
      <c r="D10298" s="16">
        <v>46822</v>
      </c>
    </row>
    <row r="10299" spans="1:4">
      <c r="A10299" s="22">
        <f t="shared" si="160"/>
        <v>46823</v>
      </c>
      <c r="D10299" s="16">
        <v>46823</v>
      </c>
    </row>
    <row r="10300" spans="1:4">
      <c r="A10300" s="22">
        <f t="shared" si="160"/>
        <v>46824</v>
      </c>
      <c r="D10300" s="16">
        <v>46824</v>
      </c>
    </row>
    <row r="10301" spans="1:4">
      <c r="A10301" s="22">
        <f t="shared" si="160"/>
        <v>46825</v>
      </c>
      <c r="D10301" s="16">
        <v>46825</v>
      </c>
    </row>
    <row r="10302" spans="1:4">
      <c r="A10302" s="22">
        <f t="shared" si="160"/>
        <v>46826</v>
      </c>
      <c r="D10302" s="16">
        <v>46826</v>
      </c>
    </row>
    <row r="10303" spans="1:4">
      <c r="A10303" s="22">
        <f t="shared" si="160"/>
        <v>46827</v>
      </c>
      <c r="D10303" s="16">
        <v>46827</v>
      </c>
    </row>
    <row r="10304" spans="1:4">
      <c r="A10304" s="22">
        <f t="shared" si="160"/>
        <v>46828</v>
      </c>
      <c r="D10304" s="16">
        <v>46828</v>
      </c>
    </row>
    <row r="10305" spans="1:4">
      <c r="A10305" s="22">
        <f t="shared" si="160"/>
        <v>46829</v>
      </c>
      <c r="D10305" s="16">
        <v>46829</v>
      </c>
    </row>
    <row r="10306" spans="1:4">
      <c r="A10306" s="22">
        <f t="shared" ref="A10306:A10369" si="161">D10306</f>
        <v>46830</v>
      </c>
      <c r="D10306" s="16">
        <v>46830</v>
      </c>
    </row>
    <row r="10307" spans="1:4">
      <c r="A10307" s="22">
        <f t="shared" si="161"/>
        <v>46831</v>
      </c>
      <c r="D10307" s="16">
        <v>46831</v>
      </c>
    </row>
    <row r="10308" spans="1:4">
      <c r="A10308" s="22">
        <f t="shared" si="161"/>
        <v>46832</v>
      </c>
      <c r="D10308" s="16">
        <v>46832</v>
      </c>
    </row>
    <row r="10309" spans="1:4">
      <c r="A10309" s="22">
        <f t="shared" si="161"/>
        <v>46833</v>
      </c>
      <c r="D10309" s="16">
        <v>46833</v>
      </c>
    </row>
    <row r="10310" spans="1:4">
      <c r="A10310" s="22">
        <f t="shared" si="161"/>
        <v>46834</v>
      </c>
      <c r="D10310" s="16">
        <v>46834</v>
      </c>
    </row>
    <row r="10311" spans="1:4">
      <c r="A10311" s="22">
        <f t="shared" si="161"/>
        <v>46835</v>
      </c>
      <c r="D10311" s="16">
        <v>46835</v>
      </c>
    </row>
    <row r="10312" spans="1:4">
      <c r="A10312" s="22">
        <f t="shared" si="161"/>
        <v>46836</v>
      </c>
      <c r="D10312" s="16">
        <v>46836</v>
      </c>
    </row>
    <row r="10313" spans="1:4">
      <c r="A10313" s="22">
        <f t="shared" si="161"/>
        <v>46837</v>
      </c>
      <c r="D10313" s="16">
        <v>46837</v>
      </c>
    </row>
    <row r="10314" spans="1:4">
      <c r="A10314" s="22">
        <f t="shared" si="161"/>
        <v>46838</v>
      </c>
      <c r="D10314" s="16">
        <v>46838</v>
      </c>
    </row>
    <row r="10315" spans="1:4">
      <c r="A10315" s="22">
        <f t="shared" si="161"/>
        <v>46839</v>
      </c>
      <c r="D10315" s="16">
        <v>46839</v>
      </c>
    </row>
    <row r="10316" spans="1:4">
      <c r="A10316" s="22">
        <f t="shared" si="161"/>
        <v>46840</v>
      </c>
      <c r="D10316" s="16">
        <v>46840</v>
      </c>
    </row>
    <row r="10317" spans="1:4">
      <c r="A10317" s="22">
        <f t="shared" si="161"/>
        <v>46841</v>
      </c>
      <c r="D10317" s="16">
        <v>46841</v>
      </c>
    </row>
    <row r="10318" spans="1:4">
      <c r="A10318" s="22">
        <f t="shared" si="161"/>
        <v>46842</v>
      </c>
      <c r="D10318" s="16">
        <v>46842</v>
      </c>
    </row>
    <row r="10319" spans="1:4">
      <c r="A10319" s="22">
        <f t="shared" si="161"/>
        <v>46843</v>
      </c>
      <c r="D10319" s="16">
        <v>46843</v>
      </c>
    </row>
    <row r="10320" spans="1:4">
      <c r="A10320" s="22">
        <f t="shared" si="161"/>
        <v>46844</v>
      </c>
      <c r="D10320" s="16">
        <v>46844</v>
      </c>
    </row>
    <row r="10321" spans="1:4">
      <c r="A10321" s="22">
        <f t="shared" si="161"/>
        <v>46845</v>
      </c>
      <c r="D10321" s="16">
        <v>46845</v>
      </c>
    </row>
    <row r="10322" spans="1:4">
      <c r="A10322" s="22">
        <f t="shared" si="161"/>
        <v>46846</v>
      </c>
      <c r="D10322" s="16">
        <v>46846</v>
      </c>
    </row>
    <row r="10323" spans="1:4">
      <c r="A10323" s="22">
        <f t="shared" si="161"/>
        <v>46847</v>
      </c>
      <c r="D10323" s="16">
        <v>46847</v>
      </c>
    </row>
    <row r="10324" spans="1:4">
      <c r="A10324" s="22">
        <f t="shared" si="161"/>
        <v>46848</v>
      </c>
      <c r="D10324" s="16">
        <v>46848</v>
      </c>
    </row>
    <row r="10325" spans="1:4">
      <c r="A10325" s="22">
        <f t="shared" si="161"/>
        <v>46849</v>
      </c>
      <c r="D10325" s="16">
        <v>46849</v>
      </c>
    </row>
    <row r="10326" spans="1:4">
      <c r="A10326" s="22">
        <f t="shared" si="161"/>
        <v>46850</v>
      </c>
      <c r="D10326" s="16">
        <v>46850</v>
      </c>
    </row>
    <row r="10327" spans="1:4">
      <c r="A10327" s="22">
        <f t="shared" si="161"/>
        <v>46851</v>
      </c>
      <c r="D10327" s="16">
        <v>46851</v>
      </c>
    </row>
    <row r="10328" spans="1:4">
      <c r="A10328" s="22">
        <f t="shared" si="161"/>
        <v>46852</v>
      </c>
      <c r="D10328" s="16">
        <v>46852</v>
      </c>
    </row>
    <row r="10329" spans="1:4">
      <c r="A10329" s="22">
        <f t="shared" si="161"/>
        <v>46853</v>
      </c>
      <c r="D10329" s="16">
        <v>46853</v>
      </c>
    </row>
    <row r="10330" spans="1:4">
      <c r="A10330" s="22">
        <f t="shared" si="161"/>
        <v>46854</v>
      </c>
      <c r="D10330" s="16">
        <v>46854</v>
      </c>
    </row>
    <row r="10331" spans="1:4">
      <c r="A10331" s="22">
        <f t="shared" si="161"/>
        <v>46855</v>
      </c>
      <c r="D10331" s="16">
        <v>46855</v>
      </c>
    </row>
    <row r="10332" spans="1:4">
      <c r="A10332" s="22">
        <f t="shared" si="161"/>
        <v>46856</v>
      </c>
      <c r="D10332" s="16">
        <v>46856</v>
      </c>
    </row>
    <row r="10333" spans="1:4">
      <c r="A10333" s="22">
        <f t="shared" si="161"/>
        <v>46857</v>
      </c>
      <c r="D10333" s="16">
        <v>46857</v>
      </c>
    </row>
    <row r="10334" spans="1:4">
      <c r="A10334" s="22">
        <f t="shared" si="161"/>
        <v>46858</v>
      </c>
      <c r="D10334" s="16">
        <v>46858</v>
      </c>
    </row>
    <row r="10335" spans="1:4">
      <c r="A10335" s="22">
        <f t="shared" si="161"/>
        <v>46859</v>
      </c>
      <c r="D10335" s="16">
        <v>46859</v>
      </c>
    </row>
    <row r="10336" spans="1:4">
      <c r="A10336" s="22">
        <f t="shared" si="161"/>
        <v>46860</v>
      </c>
      <c r="D10336" s="16">
        <v>46860</v>
      </c>
    </row>
    <row r="10337" spans="1:4">
      <c r="A10337" s="22">
        <f t="shared" si="161"/>
        <v>46861</v>
      </c>
      <c r="D10337" s="16">
        <v>46861</v>
      </c>
    </row>
    <row r="10338" spans="1:4">
      <c r="A10338" s="22">
        <f t="shared" si="161"/>
        <v>46862</v>
      </c>
      <c r="D10338" s="16">
        <v>46862</v>
      </c>
    </row>
    <row r="10339" spans="1:4">
      <c r="A10339" s="22">
        <f t="shared" si="161"/>
        <v>46863</v>
      </c>
      <c r="D10339" s="16">
        <v>46863</v>
      </c>
    </row>
    <row r="10340" spans="1:4">
      <c r="A10340" s="22">
        <f t="shared" si="161"/>
        <v>46864</v>
      </c>
      <c r="D10340" s="16">
        <v>46864</v>
      </c>
    </row>
    <row r="10341" spans="1:4">
      <c r="A10341" s="22">
        <f t="shared" si="161"/>
        <v>46865</v>
      </c>
      <c r="D10341" s="16">
        <v>46865</v>
      </c>
    </row>
    <row r="10342" spans="1:4">
      <c r="A10342" s="22">
        <f t="shared" si="161"/>
        <v>46866</v>
      </c>
      <c r="D10342" s="16">
        <v>46866</v>
      </c>
    </row>
    <row r="10343" spans="1:4">
      <c r="A10343" s="22">
        <f t="shared" si="161"/>
        <v>46867</v>
      </c>
      <c r="D10343" s="16">
        <v>46867</v>
      </c>
    </row>
    <row r="10344" spans="1:4">
      <c r="A10344" s="22">
        <f t="shared" si="161"/>
        <v>46868</v>
      </c>
      <c r="D10344" s="16">
        <v>46868</v>
      </c>
    </row>
    <row r="10345" spans="1:4">
      <c r="A10345" s="22">
        <f t="shared" si="161"/>
        <v>46869</v>
      </c>
      <c r="D10345" s="16">
        <v>46869</v>
      </c>
    </row>
    <row r="10346" spans="1:4">
      <c r="A10346" s="22">
        <f t="shared" si="161"/>
        <v>46870</v>
      </c>
      <c r="D10346" s="16">
        <v>46870</v>
      </c>
    </row>
    <row r="10347" spans="1:4">
      <c r="A10347" s="22">
        <f t="shared" si="161"/>
        <v>46871</v>
      </c>
      <c r="D10347" s="16">
        <v>46871</v>
      </c>
    </row>
    <row r="10348" spans="1:4">
      <c r="A10348" s="22">
        <f t="shared" si="161"/>
        <v>46872</v>
      </c>
      <c r="D10348" s="16">
        <v>46872</v>
      </c>
    </row>
    <row r="10349" spans="1:4">
      <c r="A10349" s="22">
        <f t="shared" si="161"/>
        <v>46873</v>
      </c>
      <c r="D10349" s="16">
        <v>46873</v>
      </c>
    </row>
    <row r="10350" spans="1:4">
      <c r="A10350" s="22">
        <f t="shared" si="161"/>
        <v>46874</v>
      </c>
      <c r="D10350" s="16">
        <v>46874</v>
      </c>
    </row>
    <row r="10351" spans="1:4">
      <c r="A10351" s="22">
        <f t="shared" si="161"/>
        <v>46875</v>
      </c>
      <c r="D10351" s="16">
        <v>46875</v>
      </c>
    </row>
    <row r="10352" spans="1:4">
      <c r="A10352" s="22">
        <f t="shared" si="161"/>
        <v>46876</v>
      </c>
      <c r="D10352" s="16">
        <v>46876</v>
      </c>
    </row>
    <row r="10353" spans="1:4">
      <c r="A10353" s="22">
        <f t="shared" si="161"/>
        <v>46877</v>
      </c>
      <c r="D10353" s="16">
        <v>46877</v>
      </c>
    </row>
    <row r="10354" spans="1:4">
      <c r="A10354" s="22">
        <f t="shared" si="161"/>
        <v>46878</v>
      </c>
      <c r="D10354" s="16">
        <v>46878</v>
      </c>
    </row>
    <row r="10355" spans="1:4">
      <c r="A10355" s="22">
        <f t="shared" si="161"/>
        <v>46879</v>
      </c>
      <c r="D10355" s="16">
        <v>46879</v>
      </c>
    </row>
    <row r="10356" spans="1:4">
      <c r="A10356" s="22">
        <f t="shared" si="161"/>
        <v>46880</v>
      </c>
      <c r="D10356" s="16">
        <v>46880</v>
      </c>
    </row>
    <row r="10357" spans="1:4">
      <c r="A10357" s="22">
        <f t="shared" si="161"/>
        <v>46881</v>
      </c>
      <c r="D10357" s="16">
        <v>46881</v>
      </c>
    </row>
    <row r="10358" spans="1:4">
      <c r="A10358" s="22">
        <f t="shared" si="161"/>
        <v>46882</v>
      </c>
      <c r="D10358" s="16">
        <v>46882</v>
      </c>
    </row>
    <row r="10359" spans="1:4">
      <c r="A10359" s="22">
        <f t="shared" si="161"/>
        <v>46883</v>
      </c>
      <c r="D10359" s="16">
        <v>46883</v>
      </c>
    </row>
    <row r="10360" spans="1:4">
      <c r="A10360" s="22">
        <f t="shared" si="161"/>
        <v>46884</v>
      </c>
      <c r="D10360" s="16">
        <v>46884</v>
      </c>
    </row>
    <row r="10361" spans="1:4">
      <c r="A10361" s="22">
        <f t="shared" si="161"/>
        <v>46885</v>
      </c>
      <c r="D10361" s="16">
        <v>46885</v>
      </c>
    </row>
    <row r="10362" spans="1:4">
      <c r="A10362" s="22">
        <f t="shared" si="161"/>
        <v>46886</v>
      </c>
      <c r="D10362" s="16">
        <v>46886</v>
      </c>
    </row>
    <row r="10363" spans="1:4">
      <c r="A10363" s="22">
        <f t="shared" si="161"/>
        <v>46887</v>
      </c>
      <c r="D10363" s="16">
        <v>46887</v>
      </c>
    </row>
    <row r="10364" spans="1:4">
      <c r="A10364" s="22">
        <f t="shared" si="161"/>
        <v>46888</v>
      </c>
      <c r="D10364" s="16">
        <v>46888</v>
      </c>
    </row>
    <row r="10365" spans="1:4">
      <c r="A10365" s="22">
        <f t="shared" si="161"/>
        <v>46889</v>
      </c>
      <c r="D10365" s="16">
        <v>46889</v>
      </c>
    </row>
    <row r="10366" spans="1:4">
      <c r="A10366" s="22">
        <f t="shared" si="161"/>
        <v>46890</v>
      </c>
      <c r="D10366" s="16">
        <v>46890</v>
      </c>
    </row>
    <row r="10367" spans="1:4">
      <c r="A10367" s="22">
        <f t="shared" si="161"/>
        <v>46891</v>
      </c>
      <c r="D10367" s="16">
        <v>46891</v>
      </c>
    </row>
    <row r="10368" spans="1:4">
      <c r="A10368" s="22">
        <f t="shared" si="161"/>
        <v>46892</v>
      </c>
      <c r="D10368" s="16">
        <v>46892</v>
      </c>
    </row>
    <row r="10369" spans="1:4">
      <c r="A10369" s="22">
        <f t="shared" si="161"/>
        <v>46893</v>
      </c>
      <c r="D10369" s="16">
        <v>46893</v>
      </c>
    </row>
    <row r="10370" spans="1:4">
      <c r="A10370" s="22">
        <f t="shared" ref="A10370:A10433" si="162">D10370</f>
        <v>46894</v>
      </c>
      <c r="D10370" s="16">
        <v>46894</v>
      </c>
    </row>
    <row r="10371" spans="1:4">
      <c r="A10371" s="22">
        <f t="shared" si="162"/>
        <v>46895</v>
      </c>
      <c r="D10371" s="16">
        <v>46895</v>
      </c>
    </row>
    <row r="10372" spans="1:4">
      <c r="A10372" s="22">
        <f t="shared" si="162"/>
        <v>46896</v>
      </c>
      <c r="D10372" s="16">
        <v>46896</v>
      </c>
    </row>
    <row r="10373" spans="1:4">
      <c r="A10373" s="22">
        <f t="shared" si="162"/>
        <v>46897</v>
      </c>
      <c r="D10373" s="16">
        <v>46897</v>
      </c>
    </row>
    <row r="10374" spans="1:4">
      <c r="A10374" s="22">
        <f t="shared" si="162"/>
        <v>46898</v>
      </c>
      <c r="D10374" s="16">
        <v>46898</v>
      </c>
    </row>
    <row r="10375" spans="1:4">
      <c r="A10375" s="22">
        <f t="shared" si="162"/>
        <v>46899</v>
      </c>
      <c r="D10375" s="16">
        <v>46899</v>
      </c>
    </row>
    <row r="10376" spans="1:4">
      <c r="A10376" s="22">
        <f t="shared" si="162"/>
        <v>46900</v>
      </c>
      <c r="D10376" s="16">
        <v>46900</v>
      </c>
    </row>
    <row r="10377" spans="1:4">
      <c r="A10377" s="22">
        <f t="shared" si="162"/>
        <v>46901</v>
      </c>
      <c r="D10377" s="16">
        <v>46901</v>
      </c>
    </row>
    <row r="10378" spans="1:4">
      <c r="A10378" s="22">
        <f t="shared" si="162"/>
        <v>46902</v>
      </c>
      <c r="D10378" s="16">
        <v>46902</v>
      </c>
    </row>
    <row r="10379" spans="1:4">
      <c r="A10379" s="22">
        <f t="shared" si="162"/>
        <v>46903</v>
      </c>
      <c r="D10379" s="16">
        <v>46903</v>
      </c>
    </row>
    <row r="10380" spans="1:4">
      <c r="A10380" s="22">
        <f t="shared" si="162"/>
        <v>46904</v>
      </c>
      <c r="D10380" s="16">
        <v>46904</v>
      </c>
    </row>
    <row r="10381" spans="1:4">
      <c r="A10381" s="22">
        <f t="shared" si="162"/>
        <v>46905</v>
      </c>
      <c r="D10381" s="16">
        <v>46905</v>
      </c>
    </row>
    <row r="10382" spans="1:4">
      <c r="A10382" s="22">
        <f t="shared" si="162"/>
        <v>46906</v>
      </c>
      <c r="D10382" s="16">
        <v>46906</v>
      </c>
    </row>
    <row r="10383" spans="1:4">
      <c r="A10383" s="22">
        <f t="shared" si="162"/>
        <v>46907</v>
      </c>
      <c r="D10383" s="16">
        <v>46907</v>
      </c>
    </row>
    <row r="10384" spans="1:4">
      <c r="A10384" s="22">
        <f t="shared" si="162"/>
        <v>46908</v>
      </c>
      <c r="D10384" s="16">
        <v>46908</v>
      </c>
    </row>
    <row r="10385" spans="1:4">
      <c r="A10385" s="22">
        <f t="shared" si="162"/>
        <v>46909</v>
      </c>
      <c r="D10385" s="16">
        <v>46909</v>
      </c>
    </row>
    <row r="10386" spans="1:4">
      <c r="A10386" s="22">
        <f t="shared" si="162"/>
        <v>46910</v>
      </c>
      <c r="D10386" s="16">
        <v>46910</v>
      </c>
    </row>
    <row r="10387" spans="1:4">
      <c r="A10387" s="22">
        <f t="shared" si="162"/>
        <v>46911</v>
      </c>
      <c r="D10387" s="16">
        <v>46911</v>
      </c>
    </row>
    <row r="10388" spans="1:4">
      <c r="A10388" s="22">
        <f t="shared" si="162"/>
        <v>46912</v>
      </c>
      <c r="D10388" s="16">
        <v>46912</v>
      </c>
    </row>
    <row r="10389" spans="1:4">
      <c r="A10389" s="22">
        <f t="shared" si="162"/>
        <v>46913</v>
      </c>
      <c r="D10389" s="16">
        <v>46913</v>
      </c>
    </row>
    <row r="10390" spans="1:4">
      <c r="A10390" s="22">
        <f t="shared" si="162"/>
        <v>46914</v>
      </c>
      <c r="D10390" s="16">
        <v>46914</v>
      </c>
    </row>
    <row r="10391" spans="1:4">
      <c r="A10391" s="22">
        <f t="shared" si="162"/>
        <v>46915</v>
      </c>
      <c r="D10391" s="16">
        <v>46915</v>
      </c>
    </row>
    <row r="10392" spans="1:4">
      <c r="A10392" s="22">
        <f t="shared" si="162"/>
        <v>46916</v>
      </c>
      <c r="D10392" s="16">
        <v>46916</v>
      </c>
    </row>
    <row r="10393" spans="1:4">
      <c r="A10393" s="22">
        <f t="shared" si="162"/>
        <v>46917</v>
      </c>
      <c r="D10393" s="16">
        <v>46917</v>
      </c>
    </row>
    <row r="10394" spans="1:4">
      <c r="A10394" s="22">
        <f t="shared" si="162"/>
        <v>46918</v>
      </c>
      <c r="D10394" s="16">
        <v>46918</v>
      </c>
    </row>
    <row r="10395" spans="1:4">
      <c r="A10395" s="22">
        <f t="shared" si="162"/>
        <v>46919</v>
      </c>
      <c r="D10395" s="16">
        <v>46919</v>
      </c>
    </row>
    <row r="10396" spans="1:4">
      <c r="A10396" s="22">
        <f t="shared" si="162"/>
        <v>46920</v>
      </c>
      <c r="D10396" s="16">
        <v>46920</v>
      </c>
    </row>
    <row r="10397" spans="1:4">
      <c r="A10397" s="22">
        <f t="shared" si="162"/>
        <v>46921</v>
      </c>
      <c r="D10397" s="16">
        <v>46921</v>
      </c>
    </row>
    <row r="10398" spans="1:4">
      <c r="A10398" s="22">
        <f t="shared" si="162"/>
        <v>46922</v>
      </c>
      <c r="D10398" s="16">
        <v>46922</v>
      </c>
    </row>
    <row r="10399" spans="1:4">
      <c r="A10399" s="22">
        <f t="shared" si="162"/>
        <v>46923</v>
      </c>
      <c r="D10399" s="16">
        <v>46923</v>
      </c>
    </row>
    <row r="10400" spans="1:4">
      <c r="A10400" s="22">
        <f t="shared" si="162"/>
        <v>46924</v>
      </c>
      <c r="D10400" s="16">
        <v>46924</v>
      </c>
    </row>
    <row r="10401" spans="1:4">
      <c r="A10401" s="22">
        <f t="shared" si="162"/>
        <v>46925</v>
      </c>
      <c r="D10401" s="16">
        <v>46925</v>
      </c>
    </row>
    <row r="10402" spans="1:4">
      <c r="A10402" s="22">
        <f t="shared" si="162"/>
        <v>46926</v>
      </c>
      <c r="D10402" s="16">
        <v>46926</v>
      </c>
    </row>
    <row r="10403" spans="1:4">
      <c r="A10403" s="22">
        <f t="shared" si="162"/>
        <v>46927</v>
      </c>
      <c r="D10403" s="16">
        <v>46927</v>
      </c>
    </row>
    <row r="10404" spans="1:4">
      <c r="A10404" s="22">
        <f t="shared" si="162"/>
        <v>46928</v>
      </c>
      <c r="D10404" s="16">
        <v>46928</v>
      </c>
    </row>
    <row r="10405" spans="1:4">
      <c r="A10405" s="22">
        <f t="shared" si="162"/>
        <v>46929</v>
      </c>
      <c r="D10405" s="16">
        <v>46929</v>
      </c>
    </row>
    <row r="10406" spans="1:4">
      <c r="A10406" s="22">
        <f t="shared" si="162"/>
        <v>46930</v>
      </c>
      <c r="D10406" s="16">
        <v>46930</v>
      </c>
    </row>
    <row r="10407" spans="1:4">
      <c r="A10407" s="22">
        <f t="shared" si="162"/>
        <v>46931</v>
      </c>
      <c r="D10407" s="16">
        <v>46931</v>
      </c>
    </row>
    <row r="10408" spans="1:4">
      <c r="A10408" s="22">
        <f t="shared" si="162"/>
        <v>46932</v>
      </c>
      <c r="D10408" s="16">
        <v>46932</v>
      </c>
    </row>
    <row r="10409" spans="1:4">
      <c r="A10409" s="22">
        <f t="shared" si="162"/>
        <v>46933</v>
      </c>
      <c r="D10409" s="16">
        <v>46933</v>
      </c>
    </row>
    <row r="10410" spans="1:4">
      <c r="A10410" s="22">
        <f t="shared" si="162"/>
        <v>46934</v>
      </c>
      <c r="D10410" s="16">
        <v>46934</v>
      </c>
    </row>
    <row r="10411" spans="1:4">
      <c r="A10411" s="22">
        <f t="shared" si="162"/>
        <v>46935</v>
      </c>
      <c r="D10411" s="16">
        <v>46935</v>
      </c>
    </row>
    <row r="10412" spans="1:4">
      <c r="A10412" s="22">
        <f t="shared" si="162"/>
        <v>46936</v>
      </c>
      <c r="D10412" s="16">
        <v>46936</v>
      </c>
    </row>
    <row r="10413" spans="1:4">
      <c r="A10413" s="22">
        <f t="shared" si="162"/>
        <v>46937</v>
      </c>
      <c r="D10413" s="16">
        <v>46937</v>
      </c>
    </row>
    <row r="10414" spans="1:4">
      <c r="A10414" s="22">
        <f t="shared" si="162"/>
        <v>46938</v>
      </c>
      <c r="D10414" s="16">
        <v>46938</v>
      </c>
    </row>
    <row r="10415" spans="1:4">
      <c r="A10415" s="22">
        <f t="shared" si="162"/>
        <v>46939</v>
      </c>
      <c r="D10415" s="16">
        <v>46939</v>
      </c>
    </row>
    <row r="10416" spans="1:4">
      <c r="A10416" s="22">
        <f t="shared" si="162"/>
        <v>46940</v>
      </c>
      <c r="D10416" s="16">
        <v>46940</v>
      </c>
    </row>
    <row r="10417" spans="1:4">
      <c r="A10417" s="22">
        <f t="shared" si="162"/>
        <v>46941</v>
      </c>
      <c r="D10417" s="16">
        <v>46941</v>
      </c>
    </row>
    <row r="10418" spans="1:4">
      <c r="A10418" s="22">
        <f t="shared" si="162"/>
        <v>46942</v>
      </c>
      <c r="D10418" s="16">
        <v>46942</v>
      </c>
    </row>
    <row r="10419" spans="1:4">
      <c r="A10419" s="22">
        <f t="shared" si="162"/>
        <v>46943</v>
      </c>
      <c r="D10419" s="16">
        <v>46943</v>
      </c>
    </row>
    <row r="10420" spans="1:4">
      <c r="A10420" s="22">
        <f t="shared" si="162"/>
        <v>46944</v>
      </c>
      <c r="D10420" s="16">
        <v>46944</v>
      </c>
    </row>
    <row r="10421" spans="1:4">
      <c r="A10421" s="22">
        <f t="shared" si="162"/>
        <v>46945</v>
      </c>
      <c r="D10421" s="16">
        <v>46945</v>
      </c>
    </row>
    <row r="10422" spans="1:4">
      <c r="A10422" s="22">
        <f t="shared" si="162"/>
        <v>46946</v>
      </c>
      <c r="D10422" s="16">
        <v>46946</v>
      </c>
    </row>
    <row r="10423" spans="1:4">
      <c r="A10423" s="22">
        <f t="shared" si="162"/>
        <v>46947</v>
      </c>
      <c r="D10423" s="16">
        <v>46947</v>
      </c>
    </row>
    <row r="10424" spans="1:4">
      <c r="A10424" s="22">
        <f t="shared" si="162"/>
        <v>46948</v>
      </c>
      <c r="D10424" s="16">
        <v>46948</v>
      </c>
    </row>
    <row r="10425" spans="1:4">
      <c r="A10425" s="22">
        <f t="shared" si="162"/>
        <v>46949</v>
      </c>
      <c r="D10425" s="16">
        <v>46949</v>
      </c>
    </row>
    <row r="10426" spans="1:4">
      <c r="A10426" s="22">
        <f t="shared" si="162"/>
        <v>46950</v>
      </c>
      <c r="D10426" s="16">
        <v>46950</v>
      </c>
    </row>
    <row r="10427" spans="1:4">
      <c r="A10427" s="22">
        <f t="shared" si="162"/>
        <v>46951</v>
      </c>
      <c r="D10427" s="16">
        <v>46951</v>
      </c>
    </row>
    <row r="10428" spans="1:4">
      <c r="A10428" s="22">
        <f t="shared" si="162"/>
        <v>46952</v>
      </c>
      <c r="D10428" s="16">
        <v>46952</v>
      </c>
    </row>
    <row r="10429" spans="1:4">
      <c r="A10429" s="22">
        <f t="shared" si="162"/>
        <v>46953</v>
      </c>
      <c r="D10429" s="16">
        <v>46953</v>
      </c>
    </row>
    <row r="10430" spans="1:4">
      <c r="A10430" s="22">
        <f t="shared" si="162"/>
        <v>46954</v>
      </c>
      <c r="D10430" s="16">
        <v>46954</v>
      </c>
    </row>
    <row r="10431" spans="1:4">
      <c r="A10431" s="22">
        <f t="shared" si="162"/>
        <v>46955</v>
      </c>
      <c r="D10431" s="16">
        <v>46955</v>
      </c>
    </row>
    <row r="10432" spans="1:4">
      <c r="A10432" s="22">
        <f t="shared" si="162"/>
        <v>46956</v>
      </c>
      <c r="D10432" s="16">
        <v>46956</v>
      </c>
    </row>
    <row r="10433" spans="1:4">
      <c r="A10433" s="22">
        <f t="shared" si="162"/>
        <v>46957</v>
      </c>
      <c r="D10433" s="16">
        <v>46957</v>
      </c>
    </row>
    <row r="10434" spans="1:4">
      <c r="A10434" s="22">
        <f t="shared" ref="A10434:A10497" si="163">D10434</f>
        <v>46958</v>
      </c>
      <c r="D10434" s="16">
        <v>46958</v>
      </c>
    </row>
    <row r="10435" spans="1:4">
      <c r="A10435" s="22">
        <f t="shared" si="163"/>
        <v>46959</v>
      </c>
      <c r="D10435" s="16">
        <v>46959</v>
      </c>
    </row>
    <row r="10436" spans="1:4">
      <c r="A10436" s="22">
        <f t="shared" si="163"/>
        <v>46960</v>
      </c>
      <c r="D10436" s="16">
        <v>46960</v>
      </c>
    </row>
    <row r="10437" spans="1:4">
      <c r="A10437" s="22">
        <f t="shared" si="163"/>
        <v>46961</v>
      </c>
      <c r="D10437" s="16">
        <v>46961</v>
      </c>
    </row>
    <row r="10438" spans="1:4">
      <c r="A10438" s="22">
        <f t="shared" si="163"/>
        <v>46962</v>
      </c>
      <c r="D10438" s="16">
        <v>46962</v>
      </c>
    </row>
    <row r="10439" spans="1:4">
      <c r="A10439" s="22">
        <f t="shared" si="163"/>
        <v>46963</v>
      </c>
      <c r="D10439" s="16">
        <v>46963</v>
      </c>
    </row>
    <row r="10440" spans="1:4">
      <c r="A10440" s="22">
        <f t="shared" si="163"/>
        <v>46964</v>
      </c>
      <c r="D10440" s="16">
        <v>46964</v>
      </c>
    </row>
    <row r="10441" spans="1:4">
      <c r="A10441" s="22">
        <f t="shared" si="163"/>
        <v>46965</v>
      </c>
      <c r="D10441" s="16">
        <v>46965</v>
      </c>
    </row>
    <row r="10442" spans="1:4">
      <c r="A10442" s="22">
        <f t="shared" si="163"/>
        <v>46966</v>
      </c>
      <c r="D10442" s="16">
        <v>46966</v>
      </c>
    </row>
    <row r="10443" spans="1:4">
      <c r="A10443" s="22">
        <f t="shared" si="163"/>
        <v>46967</v>
      </c>
      <c r="D10443" s="16">
        <v>46967</v>
      </c>
    </row>
    <row r="10444" spans="1:4">
      <c r="A10444" s="22">
        <f t="shared" si="163"/>
        <v>46968</v>
      </c>
      <c r="D10444" s="16">
        <v>46968</v>
      </c>
    </row>
    <row r="10445" spans="1:4">
      <c r="A10445" s="22">
        <f t="shared" si="163"/>
        <v>46969</v>
      </c>
      <c r="D10445" s="16">
        <v>46969</v>
      </c>
    </row>
    <row r="10446" spans="1:4">
      <c r="A10446" s="22">
        <f t="shared" si="163"/>
        <v>46970</v>
      </c>
      <c r="D10446" s="16">
        <v>46970</v>
      </c>
    </row>
    <row r="10447" spans="1:4">
      <c r="A10447" s="22">
        <f t="shared" si="163"/>
        <v>46971</v>
      </c>
      <c r="D10447" s="16">
        <v>46971</v>
      </c>
    </row>
    <row r="10448" spans="1:4">
      <c r="A10448" s="22">
        <f t="shared" si="163"/>
        <v>46972</v>
      </c>
      <c r="D10448" s="16">
        <v>46972</v>
      </c>
    </row>
    <row r="10449" spans="1:4">
      <c r="A10449" s="22">
        <f t="shared" si="163"/>
        <v>46973</v>
      </c>
      <c r="D10449" s="16">
        <v>46973</v>
      </c>
    </row>
    <row r="10450" spans="1:4">
      <c r="A10450" s="22">
        <f t="shared" si="163"/>
        <v>46974</v>
      </c>
      <c r="D10450" s="16">
        <v>46974</v>
      </c>
    </row>
    <row r="10451" spans="1:4">
      <c r="A10451" s="22">
        <f t="shared" si="163"/>
        <v>46975</v>
      </c>
      <c r="D10451" s="16">
        <v>46975</v>
      </c>
    </row>
    <row r="10452" spans="1:4">
      <c r="A10452" s="22">
        <f t="shared" si="163"/>
        <v>46976</v>
      </c>
      <c r="D10452" s="16">
        <v>46976</v>
      </c>
    </row>
    <row r="10453" spans="1:4">
      <c r="A10453" s="22">
        <f t="shared" si="163"/>
        <v>46977</v>
      </c>
      <c r="D10453" s="16">
        <v>46977</v>
      </c>
    </row>
    <row r="10454" spans="1:4">
      <c r="A10454" s="22">
        <f t="shared" si="163"/>
        <v>46978</v>
      </c>
      <c r="D10454" s="16">
        <v>46978</v>
      </c>
    </row>
    <row r="10455" spans="1:4">
      <c r="A10455" s="22">
        <f t="shared" si="163"/>
        <v>46979</v>
      </c>
      <c r="D10455" s="16">
        <v>46979</v>
      </c>
    </row>
    <row r="10456" spans="1:4">
      <c r="A10456" s="22">
        <f t="shared" si="163"/>
        <v>46980</v>
      </c>
      <c r="D10456" s="16">
        <v>46980</v>
      </c>
    </row>
    <row r="10457" spans="1:4">
      <c r="A10457" s="22">
        <f t="shared" si="163"/>
        <v>46981</v>
      </c>
      <c r="D10457" s="16">
        <v>46981</v>
      </c>
    </row>
    <row r="10458" spans="1:4">
      <c r="A10458" s="22">
        <f t="shared" si="163"/>
        <v>46982</v>
      </c>
      <c r="D10458" s="16">
        <v>46982</v>
      </c>
    </row>
    <row r="10459" spans="1:4">
      <c r="A10459" s="22">
        <f t="shared" si="163"/>
        <v>46983</v>
      </c>
      <c r="D10459" s="16">
        <v>46983</v>
      </c>
    </row>
    <row r="10460" spans="1:4">
      <c r="A10460" s="22">
        <f t="shared" si="163"/>
        <v>46984</v>
      </c>
      <c r="D10460" s="16">
        <v>46984</v>
      </c>
    </row>
    <row r="10461" spans="1:4">
      <c r="A10461" s="22">
        <f t="shared" si="163"/>
        <v>46985</v>
      </c>
      <c r="D10461" s="16">
        <v>46985</v>
      </c>
    </row>
    <row r="10462" spans="1:4">
      <c r="A10462" s="22">
        <f t="shared" si="163"/>
        <v>46986</v>
      </c>
      <c r="D10462" s="16">
        <v>46986</v>
      </c>
    </row>
    <row r="10463" spans="1:4">
      <c r="A10463" s="22">
        <f t="shared" si="163"/>
        <v>46987</v>
      </c>
      <c r="D10463" s="16">
        <v>46987</v>
      </c>
    </row>
    <row r="10464" spans="1:4">
      <c r="A10464" s="22">
        <f t="shared" si="163"/>
        <v>46988</v>
      </c>
      <c r="D10464" s="16">
        <v>46988</v>
      </c>
    </row>
    <row r="10465" spans="1:4">
      <c r="A10465" s="22">
        <f t="shared" si="163"/>
        <v>46989</v>
      </c>
      <c r="D10465" s="16">
        <v>46989</v>
      </c>
    </row>
    <row r="10466" spans="1:4">
      <c r="A10466" s="22">
        <f t="shared" si="163"/>
        <v>46990</v>
      </c>
      <c r="D10466" s="16">
        <v>46990</v>
      </c>
    </row>
    <row r="10467" spans="1:4">
      <c r="A10467" s="22">
        <f t="shared" si="163"/>
        <v>46991</v>
      </c>
      <c r="D10467" s="16">
        <v>46991</v>
      </c>
    </row>
    <row r="10468" spans="1:4">
      <c r="A10468" s="22">
        <f t="shared" si="163"/>
        <v>46992</v>
      </c>
      <c r="D10468" s="16">
        <v>46992</v>
      </c>
    </row>
    <row r="10469" spans="1:4">
      <c r="A10469" s="22">
        <f t="shared" si="163"/>
        <v>46993</v>
      </c>
      <c r="D10469" s="16">
        <v>46993</v>
      </c>
    </row>
    <row r="10470" spans="1:4">
      <c r="A10470" s="22">
        <f t="shared" si="163"/>
        <v>46994</v>
      </c>
      <c r="D10470" s="16">
        <v>46994</v>
      </c>
    </row>
    <row r="10471" spans="1:4">
      <c r="A10471" s="22">
        <f t="shared" si="163"/>
        <v>46995</v>
      </c>
      <c r="D10471" s="16">
        <v>46995</v>
      </c>
    </row>
    <row r="10472" spans="1:4">
      <c r="A10472" s="22">
        <f t="shared" si="163"/>
        <v>46996</v>
      </c>
      <c r="D10472" s="16">
        <v>46996</v>
      </c>
    </row>
    <row r="10473" spans="1:4">
      <c r="A10473" s="22">
        <f t="shared" si="163"/>
        <v>46997</v>
      </c>
      <c r="D10473" s="16">
        <v>46997</v>
      </c>
    </row>
    <row r="10474" spans="1:4">
      <c r="A10474" s="22">
        <f t="shared" si="163"/>
        <v>46998</v>
      </c>
      <c r="D10474" s="16">
        <v>46998</v>
      </c>
    </row>
    <row r="10475" spans="1:4">
      <c r="A10475" s="22">
        <f t="shared" si="163"/>
        <v>46999</v>
      </c>
      <c r="D10475" s="16">
        <v>46999</v>
      </c>
    </row>
    <row r="10476" spans="1:4">
      <c r="A10476" s="22">
        <f t="shared" si="163"/>
        <v>47000</v>
      </c>
      <c r="D10476" s="16">
        <v>47000</v>
      </c>
    </row>
    <row r="10477" spans="1:4">
      <c r="A10477" s="22">
        <f t="shared" si="163"/>
        <v>47001</v>
      </c>
      <c r="D10477" s="16">
        <v>47001</v>
      </c>
    </row>
    <row r="10478" spans="1:4">
      <c r="A10478" s="22">
        <f t="shared" si="163"/>
        <v>47002</v>
      </c>
      <c r="D10478" s="16">
        <v>47002</v>
      </c>
    </row>
    <row r="10479" spans="1:4">
      <c r="A10479" s="22">
        <f t="shared" si="163"/>
        <v>47003</v>
      </c>
      <c r="D10479" s="16">
        <v>47003</v>
      </c>
    </row>
    <row r="10480" spans="1:4">
      <c r="A10480" s="22">
        <f t="shared" si="163"/>
        <v>47004</v>
      </c>
      <c r="D10480" s="16">
        <v>47004</v>
      </c>
    </row>
    <row r="10481" spans="1:4">
      <c r="A10481" s="22">
        <f t="shared" si="163"/>
        <v>47005</v>
      </c>
      <c r="D10481" s="16">
        <v>47005</v>
      </c>
    </row>
    <row r="10482" spans="1:4">
      <c r="A10482" s="22">
        <f t="shared" si="163"/>
        <v>47006</v>
      </c>
      <c r="D10482" s="16">
        <v>47006</v>
      </c>
    </row>
    <row r="10483" spans="1:4">
      <c r="A10483" s="22">
        <f t="shared" si="163"/>
        <v>47007</v>
      </c>
      <c r="D10483" s="16">
        <v>47007</v>
      </c>
    </row>
    <row r="10484" spans="1:4">
      <c r="A10484" s="22">
        <f t="shared" si="163"/>
        <v>47008</v>
      </c>
      <c r="D10484" s="16">
        <v>47008</v>
      </c>
    </row>
    <row r="10485" spans="1:4">
      <c r="A10485" s="22">
        <f t="shared" si="163"/>
        <v>47009</v>
      </c>
      <c r="D10485" s="16">
        <v>47009</v>
      </c>
    </row>
    <row r="10486" spans="1:4">
      <c r="A10486" s="22">
        <f t="shared" si="163"/>
        <v>47010</v>
      </c>
      <c r="D10486" s="16">
        <v>47010</v>
      </c>
    </row>
    <row r="10487" spans="1:4">
      <c r="A10487" s="22">
        <f t="shared" si="163"/>
        <v>47011</v>
      </c>
      <c r="D10487" s="16">
        <v>47011</v>
      </c>
    </row>
    <row r="10488" spans="1:4">
      <c r="A10488" s="22">
        <f t="shared" si="163"/>
        <v>47012</v>
      </c>
      <c r="D10488" s="16">
        <v>47012</v>
      </c>
    </row>
    <row r="10489" spans="1:4">
      <c r="A10489" s="22">
        <f t="shared" si="163"/>
        <v>47013</v>
      </c>
      <c r="D10489" s="16">
        <v>47013</v>
      </c>
    </row>
    <row r="10490" spans="1:4">
      <c r="A10490" s="22">
        <f t="shared" si="163"/>
        <v>47014</v>
      </c>
      <c r="D10490" s="16">
        <v>47014</v>
      </c>
    </row>
    <row r="10491" spans="1:4">
      <c r="A10491" s="22">
        <f t="shared" si="163"/>
        <v>47015</v>
      </c>
      <c r="D10491" s="16">
        <v>47015</v>
      </c>
    </row>
    <row r="10492" spans="1:4">
      <c r="A10492" s="22">
        <f t="shared" si="163"/>
        <v>47016</v>
      </c>
      <c r="D10492" s="16">
        <v>47016</v>
      </c>
    </row>
    <row r="10493" spans="1:4">
      <c r="A10493" s="22">
        <f t="shared" si="163"/>
        <v>47017</v>
      </c>
      <c r="D10493" s="16">
        <v>47017</v>
      </c>
    </row>
    <row r="10494" spans="1:4">
      <c r="A10494" s="22">
        <f t="shared" si="163"/>
        <v>47018</v>
      </c>
      <c r="D10494" s="16">
        <v>47018</v>
      </c>
    </row>
    <row r="10495" spans="1:4">
      <c r="A10495" s="22">
        <f t="shared" si="163"/>
        <v>47019</v>
      </c>
      <c r="D10495" s="16">
        <v>47019</v>
      </c>
    </row>
    <row r="10496" spans="1:4">
      <c r="A10496" s="22">
        <f t="shared" si="163"/>
        <v>47020</v>
      </c>
      <c r="D10496" s="16">
        <v>47020</v>
      </c>
    </row>
    <row r="10497" spans="1:4">
      <c r="A10497" s="22">
        <f t="shared" si="163"/>
        <v>47021</v>
      </c>
      <c r="D10497" s="16">
        <v>47021</v>
      </c>
    </row>
    <row r="10498" spans="1:4">
      <c r="A10498" s="22">
        <f t="shared" ref="A10498:A10561" si="164">D10498</f>
        <v>47022</v>
      </c>
      <c r="D10498" s="16">
        <v>47022</v>
      </c>
    </row>
    <row r="10499" spans="1:4">
      <c r="A10499" s="22">
        <f t="shared" si="164"/>
        <v>47023</v>
      </c>
      <c r="D10499" s="16">
        <v>47023</v>
      </c>
    </row>
    <row r="10500" spans="1:4">
      <c r="A10500" s="22">
        <f t="shared" si="164"/>
        <v>47024</v>
      </c>
      <c r="D10500" s="16">
        <v>47024</v>
      </c>
    </row>
    <row r="10501" spans="1:4">
      <c r="A10501" s="22">
        <f t="shared" si="164"/>
        <v>47025</v>
      </c>
      <c r="D10501" s="16">
        <v>47025</v>
      </c>
    </row>
    <row r="10502" spans="1:4">
      <c r="A10502" s="22">
        <f t="shared" si="164"/>
        <v>47026</v>
      </c>
      <c r="D10502" s="16">
        <v>47026</v>
      </c>
    </row>
    <row r="10503" spans="1:4">
      <c r="A10503" s="22">
        <f t="shared" si="164"/>
        <v>47027</v>
      </c>
      <c r="D10503" s="16">
        <v>47027</v>
      </c>
    </row>
    <row r="10504" spans="1:4">
      <c r="A10504" s="22">
        <f t="shared" si="164"/>
        <v>47028</v>
      </c>
      <c r="D10504" s="16">
        <v>47028</v>
      </c>
    </row>
    <row r="10505" spans="1:4">
      <c r="A10505" s="22">
        <f t="shared" si="164"/>
        <v>47029</v>
      </c>
      <c r="D10505" s="16">
        <v>47029</v>
      </c>
    </row>
    <row r="10506" spans="1:4">
      <c r="A10506" s="22">
        <f t="shared" si="164"/>
        <v>47030</v>
      </c>
      <c r="D10506" s="16">
        <v>47030</v>
      </c>
    </row>
    <row r="10507" spans="1:4">
      <c r="A10507" s="22">
        <f t="shared" si="164"/>
        <v>47031</v>
      </c>
      <c r="D10507" s="16">
        <v>47031</v>
      </c>
    </row>
    <row r="10508" spans="1:4">
      <c r="A10508" s="22">
        <f t="shared" si="164"/>
        <v>47032</v>
      </c>
      <c r="D10508" s="16">
        <v>47032</v>
      </c>
    </row>
    <row r="10509" spans="1:4">
      <c r="A10509" s="22">
        <f t="shared" si="164"/>
        <v>47033</v>
      </c>
      <c r="D10509" s="16">
        <v>47033</v>
      </c>
    </row>
    <row r="10510" spans="1:4">
      <c r="A10510" s="22">
        <f t="shared" si="164"/>
        <v>47034</v>
      </c>
      <c r="D10510" s="16">
        <v>47034</v>
      </c>
    </row>
    <row r="10511" spans="1:4">
      <c r="A10511" s="22">
        <f t="shared" si="164"/>
        <v>47035</v>
      </c>
      <c r="D10511" s="16">
        <v>47035</v>
      </c>
    </row>
    <row r="10512" spans="1:4">
      <c r="A10512" s="22">
        <f t="shared" si="164"/>
        <v>47036</v>
      </c>
      <c r="D10512" s="16">
        <v>47036</v>
      </c>
    </row>
    <row r="10513" spans="1:4">
      <c r="A10513" s="22">
        <f t="shared" si="164"/>
        <v>47037</v>
      </c>
      <c r="D10513" s="16">
        <v>47037</v>
      </c>
    </row>
    <row r="10514" spans="1:4">
      <c r="A10514" s="22">
        <f t="shared" si="164"/>
        <v>47038</v>
      </c>
      <c r="D10514" s="16">
        <v>47038</v>
      </c>
    </row>
    <row r="10515" spans="1:4">
      <c r="A10515" s="22">
        <f t="shared" si="164"/>
        <v>47039</v>
      </c>
      <c r="D10515" s="16">
        <v>47039</v>
      </c>
    </row>
    <row r="10516" spans="1:4">
      <c r="A10516" s="22">
        <f t="shared" si="164"/>
        <v>47040</v>
      </c>
      <c r="D10516" s="16">
        <v>47040</v>
      </c>
    </row>
    <row r="10517" spans="1:4">
      <c r="A10517" s="22">
        <f t="shared" si="164"/>
        <v>47041</v>
      </c>
      <c r="D10517" s="16">
        <v>47041</v>
      </c>
    </row>
    <row r="10518" spans="1:4">
      <c r="A10518" s="22">
        <f t="shared" si="164"/>
        <v>47042</v>
      </c>
      <c r="D10518" s="16">
        <v>47042</v>
      </c>
    </row>
    <row r="10519" spans="1:4">
      <c r="A10519" s="22">
        <f t="shared" si="164"/>
        <v>47043</v>
      </c>
      <c r="D10519" s="16">
        <v>47043</v>
      </c>
    </row>
    <row r="10520" spans="1:4">
      <c r="A10520" s="22">
        <f t="shared" si="164"/>
        <v>47044</v>
      </c>
      <c r="D10520" s="16">
        <v>47044</v>
      </c>
    </row>
    <row r="10521" spans="1:4">
      <c r="A10521" s="22">
        <f t="shared" si="164"/>
        <v>47045</v>
      </c>
      <c r="D10521" s="16">
        <v>47045</v>
      </c>
    </row>
    <row r="10522" spans="1:4">
      <c r="A10522" s="22">
        <f t="shared" si="164"/>
        <v>47046</v>
      </c>
      <c r="D10522" s="16">
        <v>47046</v>
      </c>
    </row>
    <row r="10523" spans="1:4">
      <c r="A10523" s="22">
        <f t="shared" si="164"/>
        <v>47047</v>
      </c>
      <c r="D10523" s="16">
        <v>47047</v>
      </c>
    </row>
    <row r="10524" spans="1:4">
      <c r="A10524" s="22">
        <f t="shared" si="164"/>
        <v>47048</v>
      </c>
      <c r="D10524" s="16">
        <v>47048</v>
      </c>
    </row>
    <row r="10525" spans="1:4">
      <c r="A10525" s="22">
        <f t="shared" si="164"/>
        <v>47049</v>
      </c>
      <c r="D10525" s="16">
        <v>47049</v>
      </c>
    </row>
    <row r="10526" spans="1:4">
      <c r="A10526" s="22">
        <f t="shared" si="164"/>
        <v>47050</v>
      </c>
      <c r="D10526" s="16">
        <v>47050</v>
      </c>
    </row>
    <row r="10527" spans="1:4">
      <c r="A10527" s="22">
        <f t="shared" si="164"/>
        <v>47051</v>
      </c>
      <c r="D10527" s="16">
        <v>47051</v>
      </c>
    </row>
    <row r="10528" spans="1:4">
      <c r="A10528" s="22">
        <f t="shared" si="164"/>
        <v>47052</v>
      </c>
      <c r="D10528" s="16">
        <v>47052</v>
      </c>
    </row>
    <row r="10529" spans="1:4">
      <c r="A10529" s="22">
        <f t="shared" si="164"/>
        <v>47053</v>
      </c>
      <c r="D10529" s="16">
        <v>47053</v>
      </c>
    </row>
    <row r="10530" spans="1:4">
      <c r="A10530" s="22">
        <f t="shared" si="164"/>
        <v>47054</v>
      </c>
      <c r="D10530" s="16">
        <v>47054</v>
      </c>
    </row>
    <row r="10531" spans="1:4">
      <c r="A10531" s="22">
        <f t="shared" si="164"/>
        <v>47055</v>
      </c>
      <c r="D10531" s="16">
        <v>47055</v>
      </c>
    </row>
    <row r="10532" spans="1:4">
      <c r="A10532" s="22">
        <f t="shared" si="164"/>
        <v>47056</v>
      </c>
      <c r="D10532" s="16">
        <v>47056</v>
      </c>
    </row>
    <row r="10533" spans="1:4">
      <c r="A10533" s="22">
        <f t="shared" si="164"/>
        <v>47057</v>
      </c>
      <c r="D10533" s="16">
        <v>47057</v>
      </c>
    </row>
    <row r="10534" spans="1:4">
      <c r="A10534" s="22">
        <f t="shared" si="164"/>
        <v>47058</v>
      </c>
      <c r="D10534" s="16">
        <v>47058</v>
      </c>
    </row>
    <row r="10535" spans="1:4">
      <c r="A10535" s="22">
        <f t="shared" si="164"/>
        <v>47059</v>
      </c>
      <c r="D10535" s="16">
        <v>47059</v>
      </c>
    </row>
    <row r="10536" spans="1:4">
      <c r="A10536" s="22">
        <f t="shared" si="164"/>
        <v>47060</v>
      </c>
      <c r="D10536" s="16">
        <v>47060</v>
      </c>
    </row>
    <row r="10537" spans="1:4">
      <c r="A10537" s="22">
        <f t="shared" si="164"/>
        <v>47061</v>
      </c>
      <c r="D10537" s="16">
        <v>47061</v>
      </c>
    </row>
    <row r="10538" spans="1:4">
      <c r="A10538" s="22">
        <f t="shared" si="164"/>
        <v>47062</v>
      </c>
      <c r="D10538" s="16">
        <v>47062</v>
      </c>
    </row>
    <row r="10539" spans="1:4">
      <c r="A10539" s="22">
        <f t="shared" si="164"/>
        <v>47063</v>
      </c>
      <c r="D10539" s="16">
        <v>47063</v>
      </c>
    </row>
    <row r="10540" spans="1:4">
      <c r="A10540" s="22">
        <f t="shared" si="164"/>
        <v>47064</v>
      </c>
      <c r="D10540" s="16">
        <v>47064</v>
      </c>
    </row>
    <row r="10541" spans="1:4">
      <c r="A10541" s="22">
        <f t="shared" si="164"/>
        <v>47065</v>
      </c>
      <c r="D10541" s="16">
        <v>47065</v>
      </c>
    </row>
    <row r="10542" spans="1:4">
      <c r="A10542" s="22">
        <f t="shared" si="164"/>
        <v>47066</v>
      </c>
      <c r="D10542" s="16">
        <v>47066</v>
      </c>
    </row>
    <row r="10543" spans="1:4">
      <c r="A10543" s="22">
        <f t="shared" si="164"/>
        <v>47067</v>
      </c>
      <c r="D10543" s="16">
        <v>47067</v>
      </c>
    </row>
    <row r="10544" spans="1:4">
      <c r="A10544" s="22">
        <f t="shared" si="164"/>
        <v>47068</v>
      </c>
      <c r="D10544" s="16">
        <v>47068</v>
      </c>
    </row>
    <row r="10545" spans="1:4">
      <c r="A10545" s="22">
        <f t="shared" si="164"/>
        <v>47069</v>
      </c>
      <c r="D10545" s="16">
        <v>47069</v>
      </c>
    </row>
    <row r="10546" spans="1:4">
      <c r="A10546" s="22">
        <f t="shared" si="164"/>
        <v>47070</v>
      </c>
      <c r="D10546" s="16">
        <v>47070</v>
      </c>
    </row>
    <row r="10547" spans="1:4">
      <c r="A10547" s="22">
        <f t="shared" si="164"/>
        <v>47071</v>
      </c>
      <c r="D10547" s="16">
        <v>47071</v>
      </c>
    </row>
    <row r="10548" spans="1:4">
      <c r="A10548" s="22">
        <f t="shared" si="164"/>
        <v>47072</v>
      </c>
      <c r="D10548" s="16">
        <v>47072</v>
      </c>
    </row>
    <row r="10549" spans="1:4">
      <c r="A10549" s="22">
        <f t="shared" si="164"/>
        <v>47073</v>
      </c>
      <c r="D10549" s="16">
        <v>47073</v>
      </c>
    </row>
    <row r="10550" spans="1:4">
      <c r="A10550" s="22">
        <f t="shared" si="164"/>
        <v>47074</v>
      </c>
      <c r="D10550" s="16">
        <v>47074</v>
      </c>
    </row>
    <row r="10551" spans="1:4">
      <c r="A10551" s="22">
        <f t="shared" si="164"/>
        <v>47075</v>
      </c>
      <c r="D10551" s="16">
        <v>47075</v>
      </c>
    </row>
    <row r="10552" spans="1:4">
      <c r="A10552" s="22">
        <f t="shared" si="164"/>
        <v>47076</v>
      </c>
      <c r="D10552" s="16">
        <v>47076</v>
      </c>
    </row>
    <row r="10553" spans="1:4">
      <c r="A10553" s="22">
        <f t="shared" si="164"/>
        <v>47077</v>
      </c>
      <c r="D10553" s="16">
        <v>47077</v>
      </c>
    </row>
    <row r="10554" spans="1:4">
      <c r="A10554" s="22">
        <f t="shared" si="164"/>
        <v>47078</v>
      </c>
      <c r="D10554" s="16">
        <v>47078</v>
      </c>
    </row>
    <row r="10555" spans="1:4">
      <c r="A10555" s="22">
        <f t="shared" si="164"/>
        <v>47079</v>
      </c>
      <c r="D10555" s="16">
        <v>47079</v>
      </c>
    </row>
    <row r="10556" spans="1:4">
      <c r="A10556" s="22">
        <f t="shared" si="164"/>
        <v>47080</v>
      </c>
      <c r="D10556" s="16">
        <v>47080</v>
      </c>
    </row>
    <row r="10557" spans="1:4">
      <c r="A10557" s="22">
        <f t="shared" si="164"/>
        <v>47081</v>
      </c>
      <c r="D10557" s="16">
        <v>47081</v>
      </c>
    </row>
    <row r="10558" spans="1:4">
      <c r="A10558" s="22">
        <f t="shared" si="164"/>
        <v>47082</v>
      </c>
      <c r="D10558" s="16">
        <v>47082</v>
      </c>
    </row>
    <row r="10559" spans="1:4">
      <c r="A10559" s="22">
        <f t="shared" si="164"/>
        <v>47083</v>
      </c>
      <c r="D10559" s="16">
        <v>47083</v>
      </c>
    </row>
    <row r="10560" spans="1:4">
      <c r="A10560" s="22">
        <f t="shared" si="164"/>
        <v>47084</v>
      </c>
      <c r="D10560" s="16">
        <v>47084</v>
      </c>
    </row>
    <row r="10561" spans="1:4">
      <c r="A10561" s="22">
        <f t="shared" si="164"/>
        <v>47085</v>
      </c>
      <c r="D10561" s="16">
        <v>47085</v>
      </c>
    </row>
    <row r="10562" spans="1:4">
      <c r="A10562" s="22">
        <f t="shared" ref="A10562:A10625" si="165">D10562</f>
        <v>47086</v>
      </c>
      <c r="D10562" s="16">
        <v>47086</v>
      </c>
    </row>
    <row r="10563" spans="1:4">
      <c r="A10563" s="22">
        <f t="shared" si="165"/>
        <v>47087</v>
      </c>
      <c r="D10563" s="16">
        <v>47087</v>
      </c>
    </row>
    <row r="10564" spans="1:4">
      <c r="A10564" s="22">
        <f t="shared" si="165"/>
        <v>47088</v>
      </c>
      <c r="D10564" s="16">
        <v>47088</v>
      </c>
    </row>
    <row r="10565" spans="1:4">
      <c r="A10565" s="22">
        <f t="shared" si="165"/>
        <v>47089</v>
      </c>
      <c r="D10565" s="16">
        <v>47089</v>
      </c>
    </row>
    <row r="10566" spans="1:4">
      <c r="A10566" s="22">
        <f t="shared" si="165"/>
        <v>47090</v>
      </c>
      <c r="D10566" s="16">
        <v>47090</v>
      </c>
    </row>
    <row r="10567" spans="1:4">
      <c r="A10567" s="22">
        <f t="shared" si="165"/>
        <v>47091</v>
      </c>
      <c r="D10567" s="16">
        <v>47091</v>
      </c>
    </row>
    <row r="10568" spans="1:4">
      <c r="A10568" s="22">
        <f t="shared" si="165"/>
        <v>47092</v>
      </c>
      <c r="D10568" s="16">
        <v>47092</v>
      </c>
    </row>
    <row r="10569" spans="1:4">
      <c r="A10569" s="22">
        <f t="shared" si="165"/>
        <v>47093</v>
      </c>
      <c r="D10569" s="16">
        <v>47093</v>
      </c>
    </row>
    <row r="10570" spans="1:4">
      <c r="A10570" s="22">
        <f t="shared" si="165"/>
        <v>47094</v>
      </c>
      <c r="D10570" s="16">
        <v>47094</v>
      </c>
    </row>
    <row r="10571" spans="1:4">
      <c r="A10571" s="22">
        <f t="shared" si="165"/>
        <v>47095</v>
      </c>
      <c r="D10571" s="16">
        <v>47095</v>
      </c>
    </row>
    <row r="10572" spans="1:4">
      <c r="A10572" s="22">
        <f t="shared" si="165"/>
        <v>47096</v>
      </c>
      <c r="D10572" s="16">
        <v>47096</v>
      </c>
    </row>
    <row r="10573" spans="1:4">
      <c r="A10573" s="22">
        <f t="shared" si="165"/>
        <v>47097</v>
      </c>
      <c r="D10573" s="16">
        <v>47097</v>
      </c>
    </row>
    <row r="10574" spans="1:4">
      <c r="A10574" s="22">
        <f t="shared" si="165"/>
        <v>47098</v>
      </c>
      <c r="D10574" s="16">
        <v>47098</v>
      </c>
    </row>
    <row r="10575" spans="1:4">
      <c r="A10575" s="22">
        <f t="shared" si="165"/>
        <v>47099</v>
      </c>
      <c r="D10575" s="16">
        <v>47099</v>
      </c>
    </row>
    <row r="10576" spans="1:4">
      <c r="A10576" s="22">
        <f t="shared" si="165"/>
        <v>47100</v>
      </c>
      <c r="D10576" s="16">
        <v>47100</v>
      </c>
    </row>
    <row r="10577" spans="1:4">
      <c r="A10577" s="22">
        <f t="shared" si="165"/>
        <v>47101</v>
      </c>
      <c r="D10577" s="16">
        <v>47101</v>
      </c>
    </row>
    <row r="10578" spans="1:4">
      <c r="A10578" s="22">
        <f t="shared" si="165"/>
        <v>47102</v>
      </c>
      <c r="D10578" s="16">
        <v>47102</v>
      </c>
    </row>
    <row r="10579" spans="1:4">
      <c r="A10579" s="22">
        <f t="shared" si="165"/>
        <v>47103</v>
      </c>
      <c r="D10579" s="16">
        <v>47103</v>
      </c>
    </row>
    <row r="10580" spans="1:4">
      <c r="A10580" s="22">
        <f t="shared" si="165"/>
        <v>47104</v>
      </c>
      <c r="D10580" s="16">
        <v>47104</v>
      </c>
    </row>
    <row r="10581" spans="1:4">
      <c r="A10581" s="22">
        <f t="shared" si="165"/>
        <v>47105</v>
      </c>
      <c r="D10581" s="16">
        <v>47105</v>
      </c>
    </row>
    <row r="10582" spans="1:4">
      <c r="A10582" s="22">
        <f t="shared" si="165"/>
        <v>47106</v>
      </c>
      <c r="D10582" s="16">
        <v>47106</v>
      </c>
    </row>
    <row r="10583" spans="1:4">
      <c r="A10583" s="22">
        <f t="shared" si="165"/>
        <v>47107</v>
      </c>
      <c r="D10583" s="16">
        <v>47107</v>
      </c>
    </row>
    <row r="10584" spans="1:4">
      <c r="A10584" s="22">
        <f t="shared" si="165"/>
        <v>47108</v>
      </c>
      <c r="D10584" s="16">
        <v>47108</v>
      </c>
    </row>
    <row r="10585" spans="1:4">
      <c r="A10585" s="22">
        <f t="shared" si="165"/>
        <v>47109</v>
      </c>
      <c r="D10585" s="16">
        <v>47109</v>
      </c>
    </row>
    <row r="10586" spans="1:4">
      <c r="A10586" s="22">
        <f t="shared" si="165"/>
        <v>47110</v>
      </c>
      <c r="D10586" s="16">
        <v>47110</v>
      </c>
    </row>
    <row r="10587" spans="1:4">
      <c r="A10587" s="22">
        <f t="shared" si="165"/>
        <v>47111</v>
      </c>
      <c r="D10587" s="16">
        <v>47111</v>
      </c>
    </row>
    <row r="10588" spans="1:4">
      <c r="A10588" s="22">
        <f t="shared" si="165"/>
        <v>47112</v>
      </c>
      <c r="D10588" s="16">
        <v>47112</v>
      </c>
    </row>
    <row r="10589" spans="1:4">
      <c r="A10589" s="22">
        <f t="shared" si="165"/>
        <v>47113</v>
      </c>
      <c r="D10589" s="16">
        <v>47113</v>
      </c>
    </row>
    <row r="10590" spans="1:4">
      <c r="A10590" s="22">
        <f t="shared" si="165"/>
        <v>47114</v>
      </c>
      <c r="D10590" s="16">
        <v>47114</v>
      </c>
    </row>
    <row r="10591" spans="1:4">
      <c r="A10591" s="22">
        <f t="shared" si="165"/>
        <v>47115</v>
      </c>
      <c r="D10591" s="16">
        <v>47115</v>
      </c>
    </row>
    <row r="10592" spans="1:4">
      <c r="A10592" s="22">
        <f t="shared" si="165"/>
        <v>47116</v>
      </c>
      <c r="D10592" s="16">
        <v>47116</v>
      </c>
    </row>
    <row r="10593" spans="1:4">
      <c r="A10593" s="22">
        <f t="shared" si="165"/>
        <v>47117</v>
      </c>
      <c r="D10593" s="16">
        <v>47117</v>
      </c>
    </row>
    <row r="10594" spans="1:4">
      <c r="A10594" s="22">
        <f t="shared" si="165"/>
        <v>47118</v>
      </c>
      <c r="D10594" s="16">
        <v>47118</v>
      </c>
    </row>
    <row r="10595" spans="1:4">
      <c r="A10595" s="22">
        <f t="shared" si="165"/>
        <v>47119</v>
      </c>
      <c r="D10595" s="16">
        <v>47119</v>
      </c>
    </row>
    <row r="10596" spans="1:4">
      <c r="A10596" s="22">
        <f t="shared" si="165"/>
        <v>47120</v>
      </c>
      <c r="D10596" s="16">
        <v>47120</v>
      </c>
    </row>
    <row r="10597" spans="1:4">
      <c r="A10597" s="22">
        <f t="shared" si="165"/>
        <v>47121</v>
      </c>
      <c r="D10597" s="16">
        <v>47121</v>
      </c>
    </row>
    <row r="10598" spans="1:4">
      <c r="A10598" s="22">
        <f t="shared" si="165"/>
        <v>47122</v>
      </c>
      <c r="D10598" s="16">
        <v>47122</v>
      </c>
    </row>
    <row r="10599" spans="1:4">
      <c r="A10599" s="22">
        <f t="shared" si="165"/>
        <v>47123</v>
      </c>
      <c r="D10599" s="16">
        <v>47123</v>
      </c>
    </row>
    <row r="10600" spans="1:4">
      <c r="A10600" s="22">
        <f t="shared" si="165"/>
        <v>47124</v>
      </c>
      <c r="D10600" s="16">
        <v>47124</v>
      </c>
    </row>
    <row r="10601" spans="1:4">
      <c r="A10601" s="22">
        <f t="shared" si="165"/>
        <v>47125</v>
      </c>
      <c r="D10601" s="16">
        <v>47125</v>
      </c>
    </row>
    <row r="10602" spans="1:4">
      <c r="A10602" s="22">
        <f t="shared" si="165"/>
        <v>47126</v>
      </c>
      <c r="D10602" s="16">
        <v>47126</v>
      </c>
    </row>
    <row r="10603" spans="1:4">
      <c r="A10603" s="22">
        <f t="shared" si="165"/>
        <v>47127</v>
      </c>
      <c r="D10603" s="16">
        <v>47127</v>
      </c>
    </row>
    <row r="10604" spans="1:4">
      <c r="A10604" s="22">
        <f t="shared" si="165"/>
        <v>47128</v>
      </c>
      <c r="D10604" s="16">
        <v>47128</v>
      </c>
    </row>
    <row r="10605" spans="1:4">
      <c r="A10605" s="22">
        <f t="shared" si="165"/>
        <v>47129</v>
      </c>
      <c r="D10605" s="16">
        <v>47129</v>
      </c>
    </row>
    <row r="10606" spans="1:4">
      <c r="A10606" s="22">
        <f t="shared" si="165"/>
        <v>47130</v>
      </c>
      <c r="D10606" s="16">
        <v>47130</v>
      </c>
    </row>
    <row r="10607" spans="1:4">
      <c r="A10607" s="22">
        <f t="shared" si="165"/>
        <v>47131</v>
      </c>
      <c r="D10607" s="16">
        <v>47131</v>
      </c>
    </row>
    <row r="10608" spans="1:4">
      <c r="A10608" s="22">
        <f t="shared" si="165"/>
        <v>47132</v>
      </c>
      <c r="D10608" s="16">
        <v>47132</v>
      </c>
    </row>
    <row r="10609" spans="1:4">
      <c r="A10609" s="22">
        <f t="shared" si="165"/>
        <v>47133</v>
      </c>
      <c r="D10609" s="16">
        <v>47133</v>
      </c>
    </row>
    <row r="10610" spans="1:4">
      <c r="A10610" s="22">
        <f t="shared" si="165"/>
        <v>47134</v>
      </c>
      <c r="D10610" s="16">
        <v>47134</v>
      </c>
    </row>
    <row r="10611" spans="1:4">
      <c r="A10611" s="22">
        <f t="shared" si="165"/>
        <v>47135</v>
      </c>
      <c r="D10611" s="16">
        <v>47135</v>
      </c>
    </row>
    <row r="10612" spans="1:4">
      <c r="A10612" s="22">
        <f t="shared" si="165"/>
        <v>47136</v>
      </c>
      <c r="D10612" s="16">
        <v>47136</v>
      </c>
    </row>
    <row r="10613" spans="1:4">
      <c r="A10613" s="22">
        <f t="shared" si="165"/>
        <v>47137</v>
      </c>
      <c r="D10613" s="16">
        <v>47137</v>
      </c>
    </row>
    <row r="10614" spans="1:4">
      <c r="A10614" s="22">
        <f t="shared" si="165"/>
        <v>47138</v>
      </c>
      <c r="D10614" s="16">
        <v>47138</v>
      </c>
    </row>
    <row r="10615" spans="1:4">
      <c r="A10615" s="22">
        <f t="shared" si="165"/>
        <v>47139</v>
      </c>
      <c r="D10615" s="16">
        <v>47139</v>
      </c>
    </row>
    <row r="10616" spans="1:4">
      <c r="A10616" s="22">
        <f t="shared" si="165"/>
        <v>47140</v>
      </c>
      <c r="D10616" s="16">
        <v>47140</v>
      </c>
    </row>
    <row r="10617" spans="1:4">
      <c r="A10617" s="22">
        <f t="shared" si="165"/>
        <v>47141</v>
      </c>
      <c r="D10617" s="16">
        <v>47141</v>
      </c>
    </row>
    <row r="10618" spans="1:4">
      <c r="A10618" s="22">
        <f t="shared" si="165"/>
        <v>47142</v>
      </c>
      <c r="D10618" s="16">
        <v>47142</v>
      </c>
    </row>
    <row r="10619" spans="1:4">
      <c r="A10619" s="22">
        <f t="shared" si="165"/>
        <v>47143</v>
      </c>
      <c r="D10619" s="16">
        <v>47143</v>
      </c>
    </row>
    <row r="10620" spans="1:4">
      <c r="A10620" s="22">
        <f t="shared" si="165"/>
        <v>47144</v>
      </c>
      <c r="D10620" s="16">
        <v>47144</v>
      </c>
    </row>
    <row r="10621" spans="1:4">
      <c r="A10621" s="22">
        <f t="shared" si="165"/>
        <v>47145</v>
      </c>
      <c r="D10621" s="16">
        <v>47145</v>
      </c>
    </row>
    <row r="10622" spans="1:4">
      <c r="A10622" s="22">
        <f t="shared" si="165"/>
        <v>47146</v>
      </c>
      <c r="D10622" s="16">
        <v>47146</v>
      </c>
    </row>
    <row r="10623" spans="1:4">
      <c r="A10623" s="22">
        <f t="shared" si="165"/>
        <v>47147</v>
      </c>
      <c r="D10623" s="16">
        <v>47147</v>
      </c>
    </row>
    <row r="10624" spans="1:4">
      <c r="A10624" s="22">
        <f t="shared" si="165"/>
        <v>47148</v>
      </c>
      <c r="D10624" s="16">
        <v>47148</v>
      </c>
    </row>
    <row r="10625" spans="1:4">
      <c r="A10625" s="22">
        <f t="shared" si="165"/>
        <v>47149</v>
      </c>
      <c r="D10625" s="16">
        <v>47149</v>
      </c>
    </row>
    <row r="10626" spans="1:4">
      <c r="A10626" s="22">
        <f t="shared" ref="A10626:A10689" si="166">D10626</f>
        <v>47150</v>
      </c>
      <c r="D10626" s="16">
        <v>47150</v>
      </c>
    </row>
    <row r="10627" spans="1:4">
      <c r="A10627" s="22">
        <f t="shared" si="166"/>
        <v>47151</v>
      </c>
      <c r="D10627" s="16">
        <v>47151</v>
      </c>
    </row>
    <row r="10628" spans="1:4">
      <c r="A10628" s="22">
        <f t="shared" si="166"/>
        <v>47152</v>
      </c>
      <c r="D10628" s="16">
        <v>47152</v>
      </c>
    </row>
    <row r="10629" spans="1:4">
      <c r="A10629" s="22">
        <f t="shared" si="166"/>
        <v>47153</v>
      </c>
      <c r="D10629" s="16">
        <v>47153</v>
      </c>
    </row>
    <row r="10630" spans="1:4">
      <c r="A10630" s="22">
        <f t="shared" si="166"/>
        <v>47154</v>
      </c>
      <c r="D10630" s="16">
        <v>47154</v>
      </c>
    </row>
    <row r="10631" spans="1:4">
      <c r="A10631" s="22">
        <f t="shared" si="166"/>
        <v>47155</v>
      </c>
      <c r="D10631" s="16">
        <v>47155</v>
      </c>
    </row>
    <row r="10632" spans="1:4">
      <c r="A10632" s="22">
        <f t="shared" si="166"/>
        <v>47156</v>
      </c>
      <c r="D10632" s="16">
        <v>47156</v>
      </c>
    </row>
    <row r="10633" spans="1:4">
      <c r="A10633" s="22">
        <f t="shared" si="166"/>
        <v>47157</v>
      </c>
      <c r="D10633" s="16">
        <v>47157</v>
      </c>
    </row>
    <row r="10634" spans="1:4">
      <c r="A10634" s="22">
        <f t="shared" si="166"/>
        <v>47158</v>
      </c>
      <c r="D10634" s="16">
        <v>47158</v>
      </c>
    </row>
    <row r="10635" spans="1:4">
      <c r="A10635" s="22">
        <f t="shared" si="166"/>
        <v>47159</v>
      </c>
      <c r="D10635" s="16">
        <v>47159</v>
      </c>
    </row>
    <row r="10636" spans="1:4">
      <c r="A10636" s="22">
        <f t="shared" si="166"/>
        <v>47160</v>
      </c>
      <c r="D10636" s="16">
        <v>47160</v>
      </c>
    </row>
    <row r="10637" spans="1:4">
      <c r="A10637" s="22">
        <f t="shared" si="166"/>
        <v>47161</v>
      </c>
      <c r="D10637" s="16">
        <v>47161</v>
      </c>
    </row>
    <row r="10638" spans="1:4">
      <c r="A10638" s="22">
        <f t="shared" si="166"/>
        <v>47162</v>
      </c>
      <c r="D10638" s="16">
        <v>47162</v>
      </c>
    </row>
    <row r="10639" spans="1:4">
      <c r="A10639" s="22">
        <f t="shared" si="166"/>
        <v>47163</v>
      </c>
      <c r="D10639" s="16">
        <v>47163</v>
      </c>
    </row>
    <row r="10640" spans="1:4">
      <c r="A10640" s="22">
        <f t="shared" si="166"/>
        <v>47164</v>
      </c>
      <c r="D10640" s="16">
        <v>47164</v>
      </c>
    </row>
    <row r="10641" spans="1:4">
      <c r="A10641" s="22">
        <f t="shared" si="166"/>
        <v>47165</v>
      </c>
      <c r="D10641" s="16">
        <v>47165</v>
      </c>
    </row>
    <row r="10642" spans="1:4">
      <c r="A10642" s="22">
        <f t="shared" si="166"/>
        <v>47166</v>
      </c>
      <c r="D10642" s="16">
        <v>47166</v>
      </c>
    </row>
    <row r="10643" spans="1:4">
      <c r="A10643" s="22">
        <f t="shared" si="166"/>
        <v>47167</v>
      </c>
      <c r="D10643" s="16">
        <v>47167</v>
      </c>
    </row>
    <row r="10644" spans="1:4">
      <c r="A10644" s="22">
        <f t="shared" si="166"/>
        <v>47168</v>
      </c>
      <c r="D10644" s="16">
        <v>47168</v>
      </c>
    </row>
    <row r="10645" spans="1:4">
      <c r="A10645" s="22">
        <f t="shared" si="166"/>
        <v>47169</v>
      </c>
      <c r="D10645" s="16">
        <v>47169</v>
      </c>
    </row>
    <row r="10646" spans="1:4">
      <c r="A10646" s="22">
        <f t="shared" si="166"/>
        <v>47170</v>
      </c>
      <c r="D10646" s="16">
        <v>47170</v>
      </c>
    </row>
    <row r="10647" spans="1:4">
      <c r="A10647" s="22">
        <f t="shared" si="166"/>
        <v>47171</v>
      </c>
      <c r="D10647" s="16">
        <v>47171</v>
      </c>
    </row>
    <row r="10648" spans="1:4">
      <c r="A10648" s="22">
        <f t="shared" si="166"/>
        <v>47172</v>
      </c>
      <c r="D10648" s="16">
        <v>47172</v>
      </c>
    </row>
    <row r="10649" spans="1:4">
      <c r="A10649" s="22">
        <f t="shared" si="166"/>
        <v>47173</v>
      </c>
      <c r="D10649" s="16">
        <v>47173</v>
      </c>
    </row>
    <row r="10650" spans="1:4">
      <c r="A10650" s="22">
        <f t="shared" si="166"/>
        <v>47174</v>
      </c>
      <c r="D10650" s="16">
        <v>47174</v>
      </c>
    </row>
    <row r="10651" spans="1:4">
      <c r="A10651" s="22">
        <f t="shared" si="166"/>
        <v>47175</v>
      </c>
      <c r="D10651" s="16">
        <v>47175</v>
      </c>
    </row>
    <row r="10652" spans="1:4">
      <c r="A10652" s="22">
        <f t="shared" si="166"/>
        <v>47176</v>
      </c>
      <c r="D10652" s="16">
        <v>47176</v>
      </c>
    </row>
    <row r="10653" spans="1:4">
      <c r="A10653" s="22">
        <f t="shared" si="166"/>
        <v>47177</v>
      </c>
      <c r="D10653" s="16">
        <v>47177</v>
      </c>
    </row>
    <row r="10654" spans="1:4">
      <c r="A10654" s="22">
        <f t="shared" si="166"/>
        <v>47178</v>
      </c>
      <c r="D10654" s="16">
        <v>47178</v>
      </c>
    </row>
    <row r="10655" spans="1:4">
      <c r="A10655" s="22">
        <f t="shared" si="166"/>
        <v>47179</v>
      </c>
      <c r="D10655" s="16">
        <v>47179</v>
      </c>
    </row>
    <row r="10656" spans="1:4">
      <c r="A10656" s="22">
        <f t="shared" si="166"/>
        <v>47180</v>
      </c>
      <c r="D10656" s="16">
        <v>47180</v>
      </c>
    </row>
    <row r="10657" spans="1:4">
      <c r="A10657" s="22">
        <f t="shared" si="166"/>
        <v>47181</v>
      </c>
      <c r="D10657" s="16">
        <v>47181</v>
      </c>
    </row>
    <row r="10658" spans="1:4">
      <c r="A10658" s="22">
        <f t="shared" si="166"/>
        <v>47182</v>
      </c>
      <c r="D10658" s="16">
        <v>47182</v>
      </c>
    </row>
    <row r="10659" spans="1:4">
      <c r="A10659" s="22">
        <f t="shared" si="166"/>
        <v>47183</v>
      </c>
      <c r="D10659" s="16">
        <v>47183</v>
      </c>
    </row>
    <row r="10660" spans="1:4">
      <c r="A10660" s="22">
        <f t="shared" si="166"/>
        <v>47184</v>
      </c>
      <c r="D10660" s="16">
        <v>47184</v>
      </c>
    </row>
    <row r="10661" spans="1:4">
      <c r="A10661" s="22">
        <f t="shared" si="166"/>
        <v>47185</v>
      </c>
      <c r="D10661" s="16">
        <v>47185</v>
      </c>
    </row>
    <row r="10662" spans="1:4">
      <c r="A10662" s="22">
        <f t="shared" si="166"/>
        <v>47186</v>
      </c>
      <c r="D10662" s="16">
        <v>47186</v>
      </c>
    </row>
    <row r="10663" spans="1:4">
      <c r="A10663" s="22">
        <f t="shared" si="166"/>
        <v>47187</v>
      </c>
      <c r="D10663" s="16">
        <v>47187</v>
      </c>
    </row>
    <row r="10664" spans="1:4">
      <c r="A10664" s="22">
        <f t="shared" si="166"/>
        <v>47188</v>
      </c>
      <c r="D10664" s="16">
        <v>47188</v>
      </c>
    </row>
    <row r="10665" spans="1:4">
      <c r="A10665" s="22">
        <f t="shared" si="166"/>
        <v>47189</v>
      </c>
      <c r="D10665" s="16">
        <v>47189</v>
      </c>
    </row>
    <row r="10666" spans="1:4">
      <c r="A10666" s="22">
        <f t="shared" si="166"/>
        <v>47190</v>
      </c>
      <c r="D10666" s="16">
        <v>47190</v>
      </c>
    </row>
    <row r="10667" spans="1:4">
      <c r="A10667" s="22">
        <f t="shared" si="166"/>
        <v>47191</v>
      </c>
      <c r="D10667" s="16">
        <v>47191</v>
      </c>
    </row>
    <row r="10668" spans="1:4">
      <c r="A10668" s="22">
        <f t="shared" si="166"/>
        <v>47192</v>
      </c>
      <c r="D10668" s="16">
        <v>47192</v>
      </c>
    </row>
    <row r="10669" spans="1:4">
      <c r="A10669" s="22">
        <f t="shared" si="166"/>
        <v>47193</v>
      </c>
      <c r="D10669" s="16">
        <v>47193</v>
      </c>
    </row>
    <row r="10670" spans="1:4">
      <c r="A10670" s="22">
        <f t="shared" si="166"/>
        <v>47194</v>
      </c>
      <c r="D10670" s="16">
        <v>47194</v>
      </c>
    </row>
    <row r="10671" spans="1:4">
      <c r="A10671" s="22">
        <f t="shared" si="166"/>
        <v>47195</v>
      </c>
      <c r="D10671" s="16">
        <v>47195</v>
      </c>
    </row>
    <row r="10672" spans="1:4">
      <c r="A10672" s="22">
        <f t="shared" si="166"/>
        <v>47196</v>
      </c>
      <c r="D10672" s="16">
        <v>47196</v>
      </c>
    </row>
    <row r="10673" spans="1:4">
      <c r="A10673" s="22">
        <f t="shared" si="166"/>
        <v>47197</v>
      </c>
      <c r="D10673" s="16">
        <v>47197</v>
      </c>
    </row>
    <row r="10674" spans="1:4">
      <c r="A10674" s="22">
        <f t="shared" si="166"/>
        <v>47198</v>
      </c>
      <c r="D10674" s="16">
        <v>47198</v>
      </c>
    </row>
    <row r="10675" spans="1:4">
      <c r="A10675" s="22">
        <f t="shared" si="166"/>
        <v>47199</v>
      </c>
      <c r="D10675" s="16">
        <v>47199</v>
      </c>
    </row>
    <row r="10676" spans="1:4">
      <c r="A10676" s="22">
        <f t="shared" si="166"/>
        <v>47200</v>
      </c>
      <c r="D10676" s="16">
        <v>47200</v>
      </c>
    </row>
    <row r="10677" spans="1:4">
      <c r="A10677" s="22">
        <f t="shared" si="166"/>
        <v>47201</v>
      </c>
      <c r="D10677" s="16">
        <v>47201</v>
      </c>
    </row>
    <row r="10678" spans="1:4">
      <c r="A10678" s="22">
        <f t="shared" si="166"/>
        <v>47202</v>
      </c>
      <c r="D10678" s="16">
        <v>47202</v>
      </c>
    </row>
    <row r="10679" spans="1:4">
      <c r="A10679" s="22">
        <f t="shared" si="166"/>
        <v>47203</v>
      </c>
      <c r="D10679" s="16">
        <v>47203</v>
      </c>
    </row>
    <row r="10680" spans="1:4">
      <c r="A10680" s="22">
        <f t="shared" si="166"/>
        <v>47204</v>
      </c>
      <c r="D10680" s="16">
        <v>47204</v>
      </c>
    </row>
    <row r="10681" spans="1:4">
      <c r="A10681" s="22">
        <f t="shared" si="166"/>
        <v>47205</v>
      </c>
      <c r="D10681" s="16">
        <v>47205</v>
      </c>
    </row>
    <row r="10682" spans="1:4">
      <c r="A10682" s="22">
        <f t="shared" si="166"/>
        <v>47206</v>
      </c>
      <c r="D10682" s="16">
        <v>47206</v>
      </c>
    </row>
    <row r="10683" spans="1:4">
      <c r="A10683" s="22">
        <f t="shared" si="166"/>
        <v>47207</v>
      </c>
      <c r="D10683" s="16">
        <v>47207</v>
      </c>
    </row>
    <row r="10684" spans="1:4">
      <c r="A10684" s="22">
        <f t="shared" si="166"/>
        <v>47208</v>
      </c>
      <c r="D10684" s="16">
        <v>47208</v>
      </c>
    </row>
    <row r="10685" spans="1:4">
      <c r="A10685" s="22">
        <f t="shared" si="166"/>
        <v>47209</v>
      </c>
      <c r="D10685" s="16">
        <v>47209</v>
      </c>
    </row>
    <row r="10686" spans="1:4">
      <c r="A10686" s="22">
        <f t="shared" si="166"/>
        <v>47210</v>
      </c>
      <c r="D10686" s="16">
        <v>47210</v>
      </c>
    </row>
    <row r="10687" spans="1:4">
      <c r="A10687" s="22">
        <f t="shared" si="166"/>
        <v>47211</v>
      </c>
      <c r="D10687" s="16">
        <v>47211</v>
      </c>
    </row>
    <row r="10688" spans="1:4">
      <c r="A10688" s="22">
        <f t="shared" si="166"/>
        <v>47212</v>
      </c>
      <c r="D10688" s="16">
        <v>47212</v>
      </c>
    </row>
    <row r="10689" spans="1:4">
      <c r="A10689" s="22">
        <f t="shared" si="166"/>
        <v>47213</v>
      </c>
      <c r="D10689" s="16">
        <v>47213</v>
      </c>
    </row>
    <row r="10690" spans="1:4">
      <c r="A10690" s="22">
        <f t="shared" ref="A10690:A10753" si="167">D10690</f>
        <v>47214</v>
      </c>
      <c r="D10690" s="16">
        <v>47214</v>
      </c>
    </row>
    <row r="10691" spans="1:4">
      <c r="A10691" s="22">
        <f t="shared" si="167"/>
        <v>47215</v>
      </c>
      <c r="D10691" s="16">
        <v>47215</v>
      </c>
    </row>
    <row r="10692" spans="1:4">
      <c r="A10692" s="22">
        <f t="shared" si="167"/>
        <v>47216</v>
      </c>
      <c r="D10692" s="16">
        <v>47216</v>
      </c>
    </row>
    <row r="10693" spans="1:4">
      <c r="A10693" s="22">
        <f t="shared" si="167"/>
        <v>47217</v>
      </c>
      <c r="D10693" s="16">
        <v>47217</v>
      </c>
    </row>
    <row r="10694" spans="1:4">
      <c r="A10694" s="22">
        <f t="shared" si="167"/>
        <v>47218</v>
      </c>
      <c r="D10694" s="16">
        <v>47218</v>
      </c>
    </row>
    <row r="10695" spans="1:4">
      <c r="A10695" s="22">
        <f t="shared" si="167"/>
        <v>47219</v>
      </c>
      <c r="D10695" s="16">
        <v>47219</v>
      </c>
    </row>
    <row r="10696" spans="1:4">
      <c r="A10696" s="22">
        <f t="shared" si="167"/>
        <v>47220</v>
      </c>
      <c r="D10696" s="16">
        <v>47220</v>
      </c>
    </row>
    <row r="10697" spans="1:4">
      <c r="A10697" s="22">
        <f t="shared" si="167"/>
        <v>47221</v>
      </c>
      <c r="D10697" s="16">
        <v>47221</v>
      </c>
    </row>
    <row r="10698" spans="1:4">
      <c r="A10698" s="22">
        <f t="shared" si="167"/>
        <v>47222</v>
      </c>
      <c r="D10698" s="16">
        <v>47222</v>
      </c>
    </row>
    <row r="10699" spans="1:4">
      <c r="A10699" s="22">
        <f t="shared" si="167"/>
        <v>47223</v>
      </c>
      <c r="D10699" s="16">
        <v>47223</v>
      </c>
    </row>
    <row r="10700" spans="1:4">
      <c r="A10700" s="22">
        <f t="shared" si="167"/>
        <v>47224</v>
      </c>
      <c r="D10700" s="16">
        <v>47224</v>
      </c>
    </row>
    <row r="10701" spans="1:4">
      <c r="A10701" s="22">
        <f t="shared" si="167"/>
        <v>47225</v>
      </c>
      <c r="D10701" s="16">
        <v>47225</v>
      </c>
    </row>
    <row r="10702" spans="1:4">
      <c r="A10702" s="22">
        <f t="shared" si="167"/>
        <v>47226</v>
      </c>
      <c r="D10702" s="16">
        <v>47226</v>
      </c>
    </row>
    <row r="10703" spans="1:4">
      <c r="A10703" s="22">
        <f t="shared" si="167"/>
        <v>47227</v>
      </c>
      <c r="D10703" s="16">
        <v>47227</v>
      </c>
    </row>
    <row r="10704" spans="1:4">
      <c r="A10704" s="22">
        <f t="shared" si="167"/>
        <v>47228</v>
      </c>
      <c r="D10704" s="16">
        <v>47228</v>
      </c>
    </row>
    <row r="10705" spans="1:4">
      <c r="A10705" s="22">
        <f t="shared" si="167"/>
        <v>47229</v>
      </c>
      <c r="D10705" s="16">
        <v>47229</v>
      </c>
    </row>
    <row r="10706" spans="1:4">
      <c r="A10706" s="22">
        <f t="shared" si="167"/>
        <v>47230</v>
      </c>
      <c r="D10706" s="16">
        <v>47230</v>
      </c>
    </row>
    <row r="10707" spans="1:4">
      <c r="A10707" s="22">
        <f t="shared" si="167"/>
        <v>47231</v>
      </c>
      <c r="D10707" s="16">
        <v>47231</v>
      </c>
    </row>
    <row r="10708" spans="1:4">
      <c r="A10708" s="22">
        <f t="shared" si="167"/>
        <v>47232</v>
      </c>
      <c r="D10708" s="16">
        <v>47232</v>
      </c>
    </row>
    <row r="10709" spans="1:4">
      <c r="A10709" s="22">
        <f t="shared" si="167"/>
        <v>47233</v>
      </c>
      <c r="D10709" s="16">
        <v>47233</v>
      </c>
    </row>
    <row r="10710" spans="1:4">
      <c r="A10710" s="22">
        <f t="shared" si="167"/>
        <v>47234</v>
      </c>
      <c r="D10710" s="16">
        <v>47234</v>
      </c>
    </row>
    <row r="10711" spans="1:4">
      <c r="A10711" s="22">
        <f t="shared" si="167"/>
        <v>47235</v>
      </c>
      <c r="D10711" s="16">
        <v>47235</v>
      </c>
    </row>
    <row r="10712" spans="1:4">
      <c r="A10712" s="22">
        <f t="shared" si="167"/>
        <v>47236</v>
      </c>
      <c r="D10712" s="16">
        <v>47236</v>
      </c>
    </row>
    <row r="10713" spans="1:4">
      <c r="A10713" s="22">
        <f t="shared" si="167"/>
        <v>47237</v>
      </c>
      <c r="D10713" s="16">
        <v>47237</v>
      </c>
    </row>
    <row r="10714" spans="1:4">
      <c r="A10714" s="22">
        <f t="shared" si="167"/>
        <v>47238</v>
      </c>
      <c r="D10714" s="16">
        <v>47238</v>
      </c>
    </row>
    <row r="10715" spans="1:4">
      <c r="A10715" s="22">
        <f t="shared" si="167"/>
        <v>47239</v>
      </c>
      <c r="D10715" s="16">
        <v>47239</v>
      </c>
    </row>
    <row r="10716" spans="1:4">
      <c r="A10716" s="22">
        <f t="shared" si="167"/>
        <v>47240</v>
      </c>
      <c r="D10716" s="16">
        <v>47240</v>
      </c>
    </row>
    <row r="10717" spans="1:4">
      <c r="A10717" s="22">
        <f t="shared" si="167"/>
        <v>47241</v>
      </c>
      <c r="D10717" s="16">
        <v>47241</v>
      </c>
    </row>
    <row r="10718" spans="1:4">
      <c r="A10718" s="22">
        <f t="shared" si="167"/>
        <v>47242</v>
      </c>
      <c r="D10718" s="16">
        <v>47242</v>
      </c>
    </row>
    <row r="10719" spans="1:4">
      <c r="A10719" s="22">
        <f t="shared" si="167"/>
        <v>47243</v>
      </c>
      <c r="D10719" s="16">
        <v>47243</v>
      </c>
    </row>
    <row r="10720" spans="1:4">
      <c r="A10720" s="22">
        <f t="shared" si="167"/>
        <v>47244</v>
      </c>
      <c r="D10720" s="16">
        <v>47244</v>
      </c>
    </row>
    <row r="10721" spans="1:4">
      <c r="A10721" s="22">
        <f t="shared" si="167"/>
        <v>47245</v>
      </c>
      <c r="D10721" s="16">
        <v>47245</v>
      </c>
    </row>
    <row r="10722" spans="1:4">
      <c r="A10722" s="22">
        <f t="shared" si="167"/>
        <v>47246</v>
      </c>
      <c r="D10722" s="16">
        <v>47246</v>
      </c>
    </row>
    <row r="10723" spans="1:4">
      <c r="A10723" s="22">
        <f t="shared" si="167"/>
        <v>47247</v>
      </c>
      <c r="D10723" s="16">
        <v>47247</v>
      </c>
    </row>
    <row r="10724" spans="1:4">
      <c r="A10724" s="22">
        <f t="shared" si="167"/>
        <v>47248</v>
      </c>
      <c r="D10724" s="16">
        <v>47248</v>
      </c>
    </row>
    <row r="10725" spans="1:4">
      <c r="A10725" s="22">
        <f t="shared" si="167"/>
        <v>47249</v>
      </c>
      <c r="D10725" s="16">
        <v>47249</v>
      </c>
    </row>
    <row r="10726" spans="1:4">
      <c r="A10726" s="22">
        <f t="shared" si="167"/>
        <v>47250</v>
      </c>
      <c r="D10726" s="16">
        <v>47250</v>
      </c>
    </row>
    <row r="10727" spans="1:4">
      <c r="A10727" s="22">
        <f t="shared" si="167"/>
        <v>47251</v>
      </c>
      <c r="D10727" s="16">
        <v>47251</v>
      </c>
    </row>
    <row r="10728" spans="1:4">
      <c r="A10728" s="22">
        <f t="shared" si="167"/>
        <v>47252</v>
      </c>
      <c r="D10728" s="16">
        <v>47252</v>
      </c>
    </row>
    <row r="10729" spans="1:4">
      <c r="A10729" s="22">
        <f t="shared" si="167"/>
        <v>47253</v>
      </c>
      <c r="D10729" s="16">
        <v>47253</v>
      </c>
    </row>
    <row r="10730" spans="1:4">
      <c r="A10730" s="22">
        <f t="shared" si="167"/>
        <v>47254</v>
      </c>
      <c r="D10730" s="16">
        <v>47254</v>
      </c>
    </row>
    <row r="10731" spans="1:4">
      <c r="A10731" s="22">
        <f t="shared" si="167"/>
        <v>47255</v>
      </c>
      <c r="D10731" s="16">
        <v>47255</v>
      </c>
    </row>
    <row r="10732" spans="1:4">
      <c r="A10732" s="22">
        <f t="shared" si="167"/>
        <v>47256</v>
      </c>
      <c r="D10732" s="16">
        <v>47256</v>
      </c>
    </row>
    <row r="10733" spans="1:4">
      <c r="A10733" s="22">
        <f t="shared" si="167"/>
        <v>47257</v>
      </c>
      <c r="D10733" s="16">
        <v>47257</v>
      </c>
    </row>
    <row r="10734" spans="1:4">
      <c r="A10734" s="22">
        <f t="shared" si="167"/>
        <v>47258</v>
      </c>
      <c r="D10734" s="16">
        <v>47258</v>
      </c>
    </row>
    <row r="10735" spans="1:4">
      <c r="A10735" s="22">
        <f t="shared" si="167"/>
        <v>47259</v>
      </c>
      <c r="D10735" s="16">
        <v>47259</v>
      </c>
    </row>
    <row r="10736" spans="1:4">
      <c r="A10736" s="22">
        <f t="shared" si="167"/>
        <v>47260</v>
      </c>
      <c r="D10736" s="16">
        <v>47260</v>
      </c>
    </row>
    <row r="10737" spans="1:4">
      <c r="A10737" s="22">
        <f t="shared" si="167"/>
        <v>47261</v>
      </c>
      <c r="D10737" s="16">
        <v>47261</v>
      </c>
    </row>
    <row r="10738" spans="1:4">
      <c r="A10738" s="22">
        <f t="shared" si="167"/>
        <v>47262</v>
      </c>
      <c r="D10738" s="16">
        <v>47262</v>
      </c>
    </row>
    <row r="10739" spans="1:4">
      <c r="A10739" s="22">
        <f t="shared" si="167"/>
        <v>47263</v>
      </c>
      <c r="D10739" s="16">
        <v>47263</v>
      </c>
    </row>
    <row r="10740" spans="1:4">
      <c r="A10740" s="22">
        <f t="shared" si="167"/>
        <v>47264</v>
      </c>
      <c r="D10740" s="16">
        <v>47264</v>
      </c>
    </row>
    <row r="10741" spans="1:4">
      <c r="A10741" s="22">
        <f t="shared" si="167"/>
        <v>47265</v>
      </c>
      <c r="D10741" s="16">
        <v>47265</v>
      </c>
    </row>
    <row r="10742" spans="1:4">
      <c r="A10742" s="22">
        <f t="shared" si="167"/>
        <v>47266</v>
      </c>
      <c r="D10742" s="16">
        <v>47266</v>
      </c>
    </row>
    <row r="10743" spans="1:4">
      <c r="A10743" s="22">
        <f t="shared" si="167"/>
        <v>47267</v>
      </c>
      <c r="D10743" s="16">
        <v>47267</v>
      </c>
    </row>
    <row r="10744" spans="1:4">
      <c r="A10744" s="22">
        <f t="shared" si="167"/>
        <v>47268</v>
      </c>
      <c r="D10744" s="16">
        <v>47268</v>
      </c>
    </row>
    <row r="10745" spans="1:4">
      <c r="A10745" s="22">
        <f t="shared" si="167"/>
        <v>47269</v>
      </c>
      <c r="D10745" s="16">
        <v>47269</v>
      </c>
    </row>
    <row r="10746" spans="1:4">
      <c r="A10746" s="22">
        <f t="shared" si="167"/>
        <v>47270</v>
      </c>
      <c r="D10746" s="16">
        <v>47270</v>
      </c>
    </row>
    <row r="10747" spans="1:4">
      <c r="A10747" s="22">
        <f t="shared" si="167"/>
        <v>47271</v>
      </c>
      <c r="D10747" s="16">
        <v>47271</v>
      </c>
    </row>
    <row r="10748" spans="1:4">
      <c r="A10748" s="22">
        <f t="shared" si="167"/>
        <v>47272</v>
      </c>
      <c r="D10748" s="16">
        <v>47272</v>
      </c>
    </row>
    <row r="10749" spans="1:4">
      <c r="A10749" s="22">
        <f t="shared" si="167"/>
        <v>47273</v>
      </c>
      <c r="D10749" s="16">
        <v>47273</v>
      </c>
    </row>
    <row r="10750" spans="1:4">
      <c r="A10750" s="22">
        <f t="shared" si="167"/>
        <v>47274</v>
      </c>
      <c r="D10750" s="16">
        <v>47274</v>
      </c>
    </row>
    <row r="10751" spans="1:4">
      <c r="A10751" s="22">
        <f t="shared" si="167"/>
        <v>47275</v>
      </c>
      <c r="D10751" s="16">
        <v>47275</v>
      </c>
    </row>
    <row r="10752" spans="1:4">
      <c r="A10752" s="22">
        <f t="shared" si="167"/>
        <v>47276</v>
      </c>
      <c r="D10752" s="16">
        <v>47276</v>
      </c>
    </row>
    <row r="10753" spans="1:4">
      <c r="A10753" s="22">
        <f t="shared" si="167"/>
        <v>47277</v>
      </c>
      <c r="D10753" s="16">
        <v>47277</v>
      </c>
    </row>
    <row r="10754" spans="1:4">
      <c r="A10754" s="22">
        <f t="shared" ref="A10754:A10817" si="168">D10754</f>
        <v>47278</v>
      </c>
      <c r="D10754" s="16">
        <v>47278</v>
      </c>
    </row>
    <row r="10755" spans="1:4">
      <c r="A10755" s="22">
        <f t="shared" si="168"/>
        <v>47279</v>
      </c>
      <c r="D10755" s="16">
        <v>47279</v>
      </c>
    </row>
    <row r="10756" spans="1:4">
      <c r="A10756" s="22">
        <f t="shared" si="168"/>
        <v>47280</v>
      </c>
      <c r="D10756" s="16">
        <v>47280</v>
      </c>
    </row>
    <row r="10757" spans="1:4">
      <c r="A10757" s="22">
        <f t="shared" si="168"/>
        <v>47281</v>
      </c>
      <c r="D10757" s="16">
        <v>47281</v>
      </c>
    </row>
    <row r="10758" spans="1:4">
      <c r="A10758" s="22">
        <f t="shared" si="168"/>
        <v>47282</v>
      </c>
      <c r="D10758" s="16">
        <v>47282</v>
      </c>
    </row>
    <row r="10759" spans="1:4">
      <c r="A10759" s="22">
        <f t="shared" si="168"/>
        <v>47283</v>
      </c>
      <c r="D10759" s="16">
        <v>47283</v>
      </c>
    </row>
    <row r="10760" spans="1:4">
      <c r="A10760" s="22">
        <f t="shared" si="168"/>
        <v>47284</v>
      </c>
      <c r="D10760" s="16">
        <v>47284</v>
      </c>
    </row>
    <row r="10761" spans="1:4">
      <c r="A10761" s="22">
        <f t="shared" si="168"/>
        <v>47285</v>
      </c>
      <c r="D10761" s="16">
        <v>47285</v>
      </c>
    </row>
    <row r="10762" spans="1:4">
      <c r="A10762" s="22">
        <f t="shared" si="168"/>
        <v>47286</v>
      </c>
      <c r="D10762" s="16">
        <v>47286</v>
      </c>
    </row>
    <row r="10763" spans="1:4">
      <c r="A10763" s="22">
        <f t="shared" si="168"/>
        <v>47287</v>
      </c>
      <c r="D10763" s="16">
        <v>47287</v>
      </c>
    </row>
    <row r="10764" spans="1:4">
      <c r="A10764" s="22">
        <f t="shared" si="168"/>
        <v>47288</v>
      </c>
      <c r="D10764" s="16">
        <v>47288</v>
      </c>
    </row>
    <row r="10765" spans="1:4">
      <c r="A10765" s="22">
        <f t="shared" si="168"/>
        <v>47289</v>
      </c>
      <c r="D10765" s="16">
        <v>47289</v>
      </c>
    </row>
    <row r="10766" spans="1:4">
      <c r="A10766" s="22">
        <f t="shared" si="168"/>
        <v>47290</v>
      </c>
      <c r="D10766" s="16">
        <v>47290</v>
      </c>
    </row>
    <row r="10767" spans="1:4">
      <c r="A10767" s="22">
        <f t="shared" si="168"/>
        <v>47291</v>
      </c>
      <c r="D10767" s="16">
        <v>47291</v>
      </c>
    </row>
    <row r="10768" spans="1:4">
      <c r="A10768" s="22">
        <f t="shared" si="168"/>
        <v>47292</v>
      </c>
      <c r="D10768" s="16">
        <v>47292</v>
      </c>
    </row>
    <row r="10769" spans="1:4">
      <c r="A10769" s="22">
        <f t="shared" si="168"/>
        <v>47293</v>
      </c>
      <c r="D10769" s="16">
        <v>47293</v>
      </c>
    </row>
    <row r="10770" spans="1:4">
      <c r="A10770" s="22">
        <f t="shared" si="168"/>
        <v>47294</v>
      </c>
      <c r="D10770" s="16">
        <v>47294</v>
      </c>
    </row>
    <row r="10771" spans="1:4">
      <c r="A10771" s="22">
        <f t="shared" si="168"/>
        <v>47295</v>
      </c>
      <c r="D10771" s="16">
        <v>47295</v>
      </c>
    </row>
    <row r="10772" spans="1:4">
      <c r="A10772" s="22">
        <f t="shared" si="168"/>
        <v>47296</v>
      </c>
      <c r="D10772" s="16">
        <v>47296</v>
      </c>
    </row>
    <row r="10773" spans="1:4">
      <c r="A10773" s="22">
        <f t="shared" si="168"/>
        <v>47297</v>
      </c>
      <c r="D10773" s="16">
        <v>47297</v>
      </c>
    </row>
    <row r="10774" spans="1:4">
      <c r="A10774" s="22">
        <f t="shared" si="168"/>
        <v>47298</v>
      </c>
      <c r="D10774" s="16">
        <v>47298</v>
      </c>
    </row>
    <row r="10775" spans="1:4">
      <c r="A10775" s="22">
        <f t="shared" si="168"/>
        <v>47299</v>
      </c>
      <c r="D10775" s="16">
        <v>47299</v>
      </c>
    </row>
    <row r="10776" spans="1:4">
      <c r="A10776" s="22">
        <f t="shared" si="168"/>
        <v>47300</v>
      </c>
      <c r="D10776" s="16">
        <v>47300</v>
      </c>
    </row>
    <row r="10777" spans="1:4">
      <c r="A10777" s="22">
        <f t="shared" si="168"/>
        <v>47301</v>
      </c>
      <c r="D10777" s="16">
        <v>47301</v>
      </c>
    </row>
    <row r="10778" spans="1:4">
      <c r="A10778" s="22">
        <f t="shared" si="168"/>
        <v>47302</v>
      </c>
      <c r="D10778" s="16">
        <v>47302</v>
      </c>
    </row>
    <row r="10779" spans="1:4">
      <c r="A10779" s="22">
        <f t="shared" si="168"/>
        <v>47303</v>
      </c>
      <c r="D10779" s="16">
        <v>47303</v>
      </c>
    </row>
    <row r="10780" spans="1:4">
      <c r="A10780" s="22">
        <f t="shared" si="168"/>
        <v>47304</v>
      </c>
      <c r="D10780" s="16">
        <v>47304</v>
      </c>
    </row>
    <row r="10781" spans="1:4">
      <c r="A10781" s="22">
        <f t="shared" si="168"/>
        <v>47305</v>
      </c>
      <c r="D10781" s="16">
        <v>47305</v>
      </c>
    </row>
    <row r="10782" spans="1:4">
      <c r="A10782" s="22">
        <f t="shared" si="168"/>
        <v>47306</v>
      </c>
      <c r="D10782" s="16">
        <v>47306</v>
      </c>
    </row>
    <row r="10783" spans="1:4">
      <c r="A10783" s="22">
        <f t="shared" si="168"/>
        <v>47307</v>
      </c>
      <c r="D10783" s="16">
        <v>47307</v>
      </c>
    </row>
    <row r="10784" spans="1:4">
      <c r="A10784" s="22">
        <f t="shared" si="168"/>
        <v>47308</v>
      </c>
      <c r="D10784" s="16">
        <v>47308</v>
      </c>
    </row>
    <row r="10785" spans="1:4">
      <c r="A10785" s="22">
        <f t="shared" si="168"/>
        <v>47309</v>
      </c>
      <c r="D10785" s="16">
        <v>47309</v>
      </c>
    </row>
    <row r="10786" spans="1:4">
      <c r="A10786" s="22">
        <f t="shared" si="168"/>
        <v>47310</v>
      </c>
      <c r="D10786" s="16">
        <v>47310</v>
      </c>
    </row>
    <row r="10787" spans="1:4">
      <c r="A10787" s="22">
        <f t="shared" si="168"/>
        <v>47311</v>
      </c>
      <c r="D10787" s="16">
        <v>47311</v>
      </c>
    </row>
    <row r="10788" spans="1:4">
      <c r="A10788" s="22">
        <f t="shared" si="168"/>
        <v>47312</v>
      </c>
      <c r="D10788" s="16">
        <v>47312</v>
      </c>
    </row>
    <row r="10789" spans="1:4">
      <c r="A10789" s="22">
        <f t="shared" si="168"/>
        <v>47313</v>
      </c>
      <c r="D10789" s="16">
        <v>47313</v>
      </c>
    </row>
    <row r="10790" spans="1:4">
      <c r="A10790" s="22">
        <f t="shared" si="168"/>
        <v>47314</v>
      </c>
      <c r="D10790" s="16">
        <v>47314</v>
      </c>
    </row>
    <row r="10791" spans="1:4">
      <c r="A10791" s="22">
        <f t="shared" si="168"/>
        <v>47315</v>
      </c>
      <c r="D10791" s="16">
        <v>47315</v>
      </c>
    </row>
    <row r="10792" spans="1:4">
      <c r="A10792" s="22">
        <f t="shared" si="168"/>
        <v>47316</v>
      </c>
      <c r="D10792" s="16">
        <v>47316</v>
      </c>
    </row>
    <row r="10793" spans="1:4">
      <c r="A10793" s="22">
        <f t="shared" si="168"/>
        <v>47317</v>
      </c>
      <c r="D10793" s="16">
        <v>47317</v>
      </c>
    </row>
    <row r="10794" spans="1:4">
      <c r="A10794" s="22">
        <f t="shared" si="168"/>
        <v>47318</v>
      </c>
      <c r="D10794" s="16">
        <v>47318</v>
      </c>
    </row>
    <row r="10795" spans="1:4">
      <c r="A10795" s="22">
        <f t="shared" si="168"/>
        <v>47319</v>
      </c>
      <c r="D10795" s="16">
        <v>47319</v>
      </c>
    </row>
    <row r="10796" spans="1:4">
      <c r="A10796" s="22">
        <f t="shared" si="168"/>
        <v>47320</v>
      </c>
      <c r="D10796" s="16">
        <v>47320</v>
      </c>
    </row>
    <row r="10797" spans="1:4">
      <c r="A10797" s="22">
        <f t="shared" si="168"/>
        <v>47321</v>
      </c>
      <c r="D10797" s="16">
        <v>47321</v>
      </c>
    </row>
    <row r="10798" spans="1:4">
      <c r="A10798" s="22">
        <f t="shared" si="168"/>
        <v>47322</v>
      </c>
      <c r="D10798" s="16">
        <v>47322</v>
      </c>
    </row>
    <row r="10799" spans="1:4">
      <c r="A10799" s="22">
        <f t="shared" si="168"/>
        <v>47323</v>
      </c>
      <c r="D10799" s="16">
        <v>47323</v>
      </c>
    </row>
    <row r="10800" spans="1:4">
      <c r="A10800" s="22">
        <f t="shared" si="168"/>
        <v>47324</v>
      </c>
      <c r="D10800" s="16">
        <v>47324</v>
      </c>
    </row>
    <row r="10801" spans="1:4">
      <c r="A10801" s="22">
        <f t="shared" si="168"/>
        <v>47325</v>
      </c>
      <c r="D10801" s="16">
        <v>47325</v>
      </c>
    </row>
    <row r="10802" spans="1:4">
      <c r="A10802" s="22">
        <f t="shared" si="168"/>
        <v>47326</v>
      </c>
      <c r="D10802" s="16">
        <v>47326</v>
      </c>
    </row>
    <row r="10803" spans="1:4">
      <c r="A10803" s="22">
        <f t="shared" si="168"/>
        <v>47327</v>
      </c>
      <c r="D10803" s="16">
        <v>47327</v>
      </c>
    </row>
    <row r="10804" spans="1:4">
      <c r="A10804" s="22">
        <f t="shared" si="168"/>
        <v>47328</v>
      </c>
      <c r="D10804" s="16">
        <v>47328</v>
      </c>
    </row>
    <row r="10805" spans="1:4">
      <c r="A10805" s="22">
        <f t="shared" si="168"/>
        <v>47329</v>
      </c>
      <c r="D10805" s="16">
        <v>47329</v>
      </c>
    </row>
    <row r="10806" spans="1:4">
      <c r="A10806" s="22">
        <f t="shared" si="168"/>
        <v>47330</v>
      </c>
      <c r="D10806" s="16">
        <v>47330</v>
      </c>
    </row>
    <row r="10807" spans="1:4">
      <c r="A10807" s="22">
        <f t="shared" si="168"/>
        <v>47331</v>
      </c>
      <c r="D10807" s="16">
        <v>47331</v>
      </c>
    </row>
    <row r="10808" spans="1:4">
      <c r="A10808" s="22">
        <f t="shared" si="168"/>
        <v>47332</v>
      </c>
      <c r="D10808" s="16">
        <v>47332</v>
      </c>
    </row>
    <row r="10809" spans="1:4">
      <c r="A10809" s="22">
        <f t="shared" si="168"/>
        <v>47333</v>
      </c>
      <c r="D10809" s="16">
        <v>47333</v>
      </c>
    </row>
    <row r="10810" spans="1:4">
      <c r="A10810" s="22">
        <f t="shared" si="168"/>
        <v>47334</v>
      </c>
      <c r="D10810" s="16">
        <v>47334</v>
      </c>
    </row>
    <row r="10811" spans="1:4">
      <c r="A10811" s="22">
        <f t="shared" si="168"/>
        <v>47335</v>
      </c>
      <c r="D10811" s="16">
        <v>47335</v>
      </c>
    </row>
    <row r="10812" spans="1:4">
      <c r="A10812" s="22">
        <f t="shared" si="168"/>
        <v>47336</v>
      </c>
      <c r="D10812" s="16">
        <v>47336</v>
      </c>
    </row>
    <row r="10813" spans="1:4">
      <c r="A10813" s="22">
        <f t="shared" si="168"/>
        <v>47337</v>
      </c>
      <c r="D10813" s="16">
        <v>47337</v>
      </c>
    </row>
    <row r="10814" spans="1:4">
      <c r="A10814" s="22">
        <f t="shared" si="168"/>
        <v>47338</v>
      </c>
      <c r="D10814" s="16">
        <v>47338</v>
      </c>
    </row>
    <row r="10815" spans="1:4">
      <c r="A10815" s="22">
        <f t="shared" si="168"/>
        <v>47339</v>
      </c>
      <c r="D10815" s="16">
        <v>47339</v>
      </c>
    </row>
    <row r="10816" spans="1:4">
      <c r="A10816" s="22">
        <f t="shared" si="168"/>
        <v>47340</v>
      </c>
      <c r="D10816" s="16">
        <v>47340</v>
      </c>
    </row>
    <row r="10817" spans="1:4">
      <c r="A10817" s="22">
        <f t="shared" si="168"/>
        <v>47341</v>
      </c>
      <c r="D10817" s="16">
        <v>47341</v>
      </c>
    </row>
    <row r="10818" spans="1:4">
      <c r="A10818" s="22">
        <f t="shared" ref="A10818:A10881" si="169">D10818</f>
        <v>47342</v>
      </c>
      <c r="D10818" s="16">
        <v>47342</v>
      </c>
    </row>
    <row r="10819" spans="1:4">
      <c r="A10819" s="22">
        <f t="shared" si="169"/>
        <v>47343</v>
      </c>
      <c r="D10819" s="16">
        <v>47343</v>
      </c>
    </row>
    <row r="10820" spans="1:4">
      <c r="A10820" s="22">
        <f t="shared" si="169"/>
        <v>47344</v>
      </c>
      <c r="D10820" s="16">
        <v>47344</v>
      </c>
    </row>
    <row r="10821" spans="1:4">
      <c r="A10821" s="22">
        <f t="shared" si="169"/>
        <v>47345</v>
      </c>
      <c r="D10821" s="16">
        <v>47345</v>
      </c>
    </row>
    <row r="10822" spans="1:4">
      <c r="A10822" s="22">
        <f t="shared" si="169"/>
        <v>47346</v>
      </c>
      <c r="D10822" s="16">
        <v>47346</v>
      </c>
    </row>
    <row r="10823" spans="1:4">
      <c r="A10823" s="22">
        <f t="shared" si="169"/>
        <v>47347</v>
      </c>
      <c r="D10823" s="16">
        <v>47347</v>
      </c>
    </row>
    <row r="10824" spans="1:4">
      <c r="A10824" s="22">
        <f t="shared" si="169"/>
        <v>47348</v>
      </c>
      <c r="D10824" s="16">
        <v>47348</v>
      </c>
    </row>
    <row r="10825" spans="1:4">
      <c r="A10825" s="22">
        <f t="shared" si="169"/>
        <v>47349</v>
      </c>
      <c r="D10825" s="16">
        <v>47349</v>
      </c>
    </row>
    <row r="10826" spans="1:4">
      <c r="A10826" s="22">
        <f t="shared" si="169"/>
        <v>47350</v>
      </c>
      <c r="D10826" s="16">
        <v>47350</v>
      </c>
    </row>
    <row r="10827" spans="1:4">
      <c r="A10827" s="22">
        <f t="shared" si="169"/>
        <v>47351</v>
      </c>
      <c r="D10827" s="16">
        <v>47351</v>
      </c>
    </row>
    <row r="10828" spans="1:4">
      <c r="A10828" s="22">
        <f t="shared" si="169"/>
        <v>47352</v>
      </c>
      <c r="D10828" s="16">
        <v>47352</v>
      </c>
    </row>
    <row r="10829" spans="1:4">
      <c r="A10829" s="22">
        <f t="shared" si="169"/>
        <v>47353</v>
      </c>
      <c r="D10829" s="16">
        <v>47353</v>
      </c>
    </row>
    <row r="10830" spans="1:4">
      <c r="A10830" s="22">
        <f t="shared" si="169"/>
        <v>47354</v>
      </c>
      <c r="D10830" s="16">
        <v>47354</v>
      </c>
    </row>
    <row r="10831" spans="1:4">
      <c r="A10831" s="22">
        <f t="shared" si="169"/>
        <v>47355</v>
      </c>
      <c r="D10831" s="16">
        <v>47355</v>
      </c>
    </row>
    <row r="10832" spans="1:4">
      <c r="A10832" s="22">
        <f t="shared" si="169"/>
        <v>47356</v>
      </c>
      <c r="D10832" s="16">
        <v>47356</v>
      </c>
    </row>
    <row r="10833" spans="1:4">
      <c r="A10833" s="22">
        <f t="shared" si="169"/>
        <v>47357</v>
      </c>
      <c r="D10833" s="16">
        <v>47357</v>
      </c>
    </row>
    <row r="10834" spans="1:4">
      <c r="A10834" s="22">
        <f t="shared" si="169"/>
        <v>47358</v>
      </c>
      <c r="D10834" s="16">
        <v>47358</v>
      </c>
    </row>
    <row r="10835" spans="1:4">
      <c r="A10835" s="22">
        <f t="shared" si="169"/>
        <v>47359</v>
      </c>
      <c r="D10835" s="16">
        <v>47359</v>
      </c>
    </row>
    <row r="10836" spans="1:4">
      <c r="A10836" s="22">
        <f t="shared" si="169"/>
        <v>47360</v>
      </c>
      <c r="D10836" s="16">
        <v>47360</v>
      </c>
    </row>
    <row r="10837" spans="1:4">
      <c r="A10837" s="22">
        <f t="shared" si="169"/>
        <v>47361</v>
      </c>
      <c r="D10837" s="16">
        <v>47361</v>
      </c>
    </row>
    <row r="10838" spans="1:4">
      <c r="A10838" s="22">
        <f t="shared" si="169"/>
        <v>47362</v>
      </c>
      <c r="D10838" s="16">
        <v>47362</v>
      </c>
    </row>
    <row r="10839" spans="1:4">
      <c r="A10839" s="22">
        <f t="shared" si="169"/>
        <v>47363</v>
      </c>
      <c r="D10839" s="16">
        <v>47363</v>
      </c>
    </row>
    <row r="10840" spans="1:4">
      <c r="A10840" s="22">
        <f t="shared" si="169"/>
        <v>47364</v>
      </c>
      <c r="D10840" s="16">
        <v>47364</v>
      </c>
    </row>
    <row r="10841" spans="1:4">
      <c r="A10841" s="22">
        <f t="shared" si="169"/>
        <v>47365</v>
      </c>
      <c r="D10841" s="16">
        <v>47365</v>
      </c>
    </row>
    <row r="10842" spans="1:4">
      <c r="A10842" s="22">
        <f t="shared" si="169"/>
        <v>47366</v>
      </c>
      <c r="D10842" s="16">
        <v>47366</v>
      </c>
    </row>
    <row r="10843" spans="1:4">
      <c r="A10843" s="22">
        <f t="shared" si="169"/>
        <v>47367</v>
      </c>
      <c r="D10843" s="16">
        <v>47367</v>
      </c>
    </row>
    <row r="10844" spans="1:4">
      <c r="A10844" s="22">
        <f t="shared" si="169"/>
        <v>47368</v>
      </c>
      <c r="D10844" s="16">
        <v>47368</v>
      </c>
    </row>
    <row r="10845" spans="1:4">
      <c r="A10845" s="22">
        <f t="shared" si="169"/>
        <v>47369</v>
      </c>
      <c r="D10845" s="16">
        <v>47369</v>
      </c>
    </row>
    <row r="10846" spans="1:4">
      <c r="A10846" s="22">
        <f t="shared" si="169"/>
        <v>47370</v>
      </c>
      <c r="D10846" s="16">
        <v>47370</v>
      </c>
    </row>
    <row r="10847" spans="1:4">
      <c r="A10847" s="22">
        <f t="shared" si="169"/>
        <v>47371</v>
      </c>
      <c r="D10847" s="16">
        <v>47371</v>
      </c>
    </row>
    <row r="10848" spans="1:4">
      <c r="A10848" s="22">
        <f t="shared" si="169"/>
        <v>47372</v>
      </c>
      <c r="D10848" s="16">
        <v>47372</v>
      </c>
    </row>
    <row r="10849" spans="1:4">
      <c r="A10849" s="22">
        <f t="shared" si="169"/>
        <v>47373</v>
      </c>
      <c r="D10849" s="16">
        <v>47373</v>
      </c>
    </row>
    <row r="10850" spans="1:4">
      <c r="A10850" s="22">
        <f t="shared" si="169"/>
        <v>47374</v>
      </c>
      <c r="D10850" s="16">
        <v>47374</v>
      </c>
    </row>
    <row r="10851" spans="1:4">
      <c r="A10851" s="22">
        <f t="shared" si="169"/>
        <v>47375</v>
      </c>
      <c r="D10851" s="16">
        <v>47375</v>
      </c>
    </row>
    <row r="10852" spans="1:4">
      <c r="A10852" s="22">
        <f t="shared" si="169"/>
        <v>47376</v>
      </c>
      <c r="D10852" s="16">
        <v>47376</v>
      </c>
    </row>
    <row r="10853" spans="1:4">
      <c r="A10853" s="22">
        <f t="shared" si="169"/>
        <v>47377</v>
      </c>
      <c r="D10853" s="16">
        <v>47377</v>
      </c>
    </row>
    <row r="10854" spans="1:4">
      <c r="A10854" s="22">
        <f t="shared" si="169"/>
        <v>47378</v>
      </c>
      <c r="D10854" s="16">
        <v>47378</v>
      </c>
    </row>
    <row r="10855" spans="1:4">
      <c r="A10855" s="22">
        <f t="shared" si="169"/>
        <v>47379</v>
      </c>
      <c r="D10855" s="16">
        <v>47379</v>
      </c>
    </row>
    <row r="10856" spans="1:4">
      <c r="A10856" s="22">
        <f t="shared" si="169"/>
        <v>47380</v>
      </c>
      <c r="D10856" s="16">
        <v>47380</v>
      </c>
    </row>
    <row r="10857" spans="1:4">
      <c r="A10857" s="22">
        <f t="shared" si="169"/>
        <v>47381</v>
      </c>
      <c r="D10857" s="16">
        <v>47381</v>
      </c>
    </row>
    <row r="10858" spans="1:4">
      <c r="A10858" s="22">
        <f t="shared" si="169"/>
        <v>47382</v>
      </c>
      <c r="D10858" s="16">
        <v>47382</v>
      </c>
    </row>
    <row r="10859" spans="1:4">
      <c r="A10859" s="22">
        <f t="shared" si="169"/>
        <v>47383</v>
      </c>
      <c r="D10859" s="16">
        <v>47383</v>
      </c>
    </row>
    <row r="10860" spans="1:4">
      <c r="A10860" s="22">
        <f t="shared" si="169"/>
        <v>47384</v>
      </c>
      <c r="D10860" s="16">
        <v>47384</v>
      </c>
    </row>
    <row r="10861" spans="1:4">
      <c r="A10861" s="22">
        <f t="shared" si="169"/>
        <v>47385</v>
      </c>
      <c r="D10861" s="16">
        <v>47385</v>
      </c>
    </row>
    <row r="10862" spans="1:4">
      <c r="A10862" s="22">
        <f t="shared" si="169"/>
        <v>47386</v>
      </c>
      <c r="D10862" s="16">
        <v>47386</v>
      </c>
    </row>
    <row r="10863" spans="1:4">
      <c r="A10863" s="22">
        <f t="shared" si="169"/>
        <v>47387</v>
      </c>
      <c r="D10863" s="16">
        <v>47387</v>
      </c>
    </row>
    <row r="10864" spans="1:4">
      <c r="A10864" s="22">
        <f t="shared" si="169"/>
        <v>47388</v>
      </c>
      <c r="D10864" s="16">
        <v>47388</v>
      </c>
    </row>
    <row r="10865" spans="1:4">
      <c r="A10865" s="22">
        <f t="shared" si="169"/>
        <v>47389</v>
      </c>
      <c r="D10865" s="16">
        <v>47389</v>
      </c>
    </row>
    <row r="10866" spans="1:4">
      <c r="A10866" s="22">
        <f t="shared" si="169"/>
        <v>47390</v>
      </c>
      <c r="D10866" s="16">
        <v>47390</v>
      </c>
    </row>
    <row r="10867" spans="1:4">
      <c r="A10867" s="22">
        <f t="shared" si="169"/>
        <v>47391</v>
      </c>
      <c r="D10867" s="16">
        <v>47391</v>
      </c>
    </row>
    <row r="10868" spans="1:4">
      <c r="A10868" s="22">
        <f t="shared" si="169"/>
        <v>47392</v>
      </c>
      <c r="D10868" s="16">
        <v>47392</v>
      </c>
    </row>
    <row r="10869" spans="1:4">
      <c r="A10869" s="22">
        <f t="shared" si="169"/>
        <v>47393</v>
      </c>
      <c r="D10869" s="16">
        <v>47393</v>
      </c>
    </row>
    <row r="10870" spans="1:4">
      <c r="A10870" s="22">
        <f t="shared" si="169"/>
        <v>47394</v>
      </c>
      <c r="D10870" s="16">
        <v>47394</v>
      </c>
    </row>
    <row r="10871" spans="1:4">
      <c r="A10871" s="22">
        <f t="shared" si="169"/>
        <v>47395</v>
      </c>
      <c r="D10871" s="16">
        <v>47395</v>
      </c>
    </row>
    <row r="10872" spans="1:4">
      <c r="A10872" s="22">
        <f t="shared" si="169"/>
        <v>47396</v>
      </c>
      <c r="D10872" s="16">
        <v>47396</v>
      </c>
    </row>
    <row r="10873" spans="1:4">
      <c r="A10873" s="22">
        <f t="shared" si="169"/>
        <v>47397</v>
      </c>
      <c r="D10873" s="16">
        <v>47397</v>
      </c>
    </row>
    <row r="10874" spans="1:4">
      <c r="A10874" s="22">
        <f t="shared" si="169"/>
        <v>47398</v>
      </c>
      <c r="D10874" s="16">
        <v>47398</v>
      </c>
    </row>
    <row r="10875" spans="1:4">
      <c r="A10875" s="22">
        <f t="shared" si="169"/>
        <v>47399</v>
      </c>
      <c r="D10875" s="16">
        <v>47399</v>
      </c>
    </row>
    <row r="10876" spans="1:4">
      <c r="A10876" s="22">
        <f t="shared" si="169"/>
        <v>47400</v>
      </c>
      <c r="D10876" s="16">
        <v>47400</v>
      </c>
    </row>
    <row r="10877" spans="1:4">
      <c r="A10877" s="22">
        <f t="shared" si="169"/>
        <v>47401</v>
      </c>
      <c r="D10877" s="16">
        <v>47401</v>
      </c>
    </row>
    <row r="10878" spans="1:4">
      <c r="A10878" s="22">
        <f t="shared" si="169"/>
        <v>47402</v>
      </c>
      <c r="D10878" s="16">
        <v>47402</v>
      </c>
    </row>
    <row r="10879" spans="1:4">
      <c r="A10879" s="22">
        <f t="shared" si="169"/>
        <v>47403</v>
      </c>
      <c r="D10879" s="16">
        <v>47403</v>
      </c>
    </row>
    <row r="10880" spans="1:4">
      <c r="A10880" s="22">
        <f t="shared" si="169"/>
        <v>47404</v>
      </c>
      <c r="D10880" s="16">
        <v>47404</v>
      </c>
    </row>
    <row r="10881" spans="1:4">
      <c r="A10881" s="22">
        <f t="shared" si="169"/>
        <v>47405</v>
      </c>
      <c r="D10881" s="16">
        <v>47405</v>
      </c>
    </row>
    <row r="10882" spans="1:4">
      <c r="A10882" s="22">
        <f t="shared" ref="A10882:A10945" si="170">D10882</f>
        <v>47406</v>
      </c>
      <c r="D10882" s="16">
        <v>47406</v>
      </c>
    </row>
    <row r="10883" spans="1:4">
      <c r="A10883" s="22">
        <f t="shared" si="170"/>
        <v>47407</v>
      </c>
      <c r="D10883" s="16">
        <v>47407</v>
      </c>
    </row>
    <row r="10884" spans="1:4">
      <c r="A10884" s="22">
        <f t="shared" si="170"/>
        <v>47408</v>
      </c>
      <c r="D10884" s="16">
        <v>47408</v>
      </c>
    </row>
    <row r="10885" spans="1:4">
      <c r="A10885" s="22">
        <f t="shared" si="170"/>
        <v>47409</v>
      </c>
      <c r="D10885" s="16">
        <v>47409</v>
      </c>
    </row>
    <row r="10886" spans="1:4">
      <c r="A10886" s="22">
        <f t="shared" si="170"/>
        <v>47410</v>
      </c>
      <c r="D10886" s="16">
        <v>47410</v>
      </c>
    </row>
    <row r="10887" spans="1:4">
      <c r="A10887" s="22">
        <f t="shared" si="170"/>
        <v>47411</v>
      </c>
      <c r="D10887" s="16">
        <v>47411</v>
      </c>
    </row>
    <row r="10888" spans="1:4">
      <c r="A10888" s="22">
        <f t="shared" si="170"/>
        <v>47412</v>
      </c>
      <c r="D10888" s="16">
        <v>47412</v>
      </c>
    </row>
    <row r="10889" spans="1:4">
      <c r="A10889" s="22">
        <f t="shared" si="170"/>
        <v>47413</v>
      </c>
      <c r="D10889" s="16">
        <v>47413</v>
      </c>
    </row>
    <row r="10890" spans="1:4">
      <c r="A10890" s="22">
        <f t="shared" si="170"/>
        <v>47414</v>
      </c>
      <c r="D10890" s="16">
        <v>47414</v>
      </c>
    </row>
    <row r="10891" spans="1:4">
      <c r="A10891" s="22">
        <f t="shared" si="170"/>
        <v>47415</v>
      </c>
      <c r="D10891" s="16">
        <v>47415</v>
      </c>
    </row>
    <row r="10892" spans="1:4">
      <c r="A10892" s="22">
        <f t="shared" si="170"/>
        <v>47416</v>
      </c>
      <c r="D10892" s="16">
        <v>47416</v>
      </c>
    </row>
    <row r="10893" spans="1:4">
      <c r="A10893" s="22">
        <f t="shared" si="170"/>
        <v>47417</v>
      </c>
      <c r="D10893" s="16">
        <v>47417</v>
      </c>
    </row>
    <row r="10894" spans="1:4">
      <c r="A10894" s="22">
        <f t="shared" si="170"/>
        <v>47418</v>
      </c>
      <c r="D10894" s="16">
        <v>47418</v>
      </c>
    </row>
    <row r="10895" spans="1:4">
      <c r="A10895" s="22">
        <f t="shared" si="170"/>
        <v>47419</v>
      </c>
      <c r="D10895" s="16">
        <v>47419</v>
      </c>
    </row>
    <row r="10896" spans="1:4">
      <c r="A10896" s="22">
        <f t="shared" si="170"/>
        <v>47420</v>
      </c>
      <c r="D10896" s="16">
        <v>47420</v>
      </c>
    </row>
    <row r="10897" spans="1:4">
      <c r="A10897" s="22">
        <f t="shared" si="170"/>
        <v>47421</v>
      </c>
      <c r="D10897" s="16">
        <v>47421</v>
      </c>
    </row>
    <row r="10898" spans="1:4">
      <c r="A10898" s="22">
        <f t="shared" si="170"/>
        <v>47422</v>
      </c>
      <c r="D10898" s="16">
        <v>47422</v>
      </c>
    </row>
    <row r="10899" spans="1:4">
      <c r="A10899" s="22">
        <f t="shared" si="170"/>
        <v>47423</v>
      </c>
      <c r="D10899" s="16">
        <v>47423</v>
      </c>
    </row>
    <row r="10900" spans="1:4">
      <c r="A10900" s="22">
        <f t="shared" si="170"/>
        <v>47424</v>
      </c>
      <c r="D10900" s="16">
        <v>47424</v>
      </c>
    </row>
    <row r="10901" spans="1:4">
      <c r="A10901" s="22">
        <f t="shared" si="170"/>
        <v>47425</v>
      </c>
      <c r="D10901" s="16">
        <v>47425</v>
      </c>
    </row>
    <row r="10902" spans="1:4">
      <c r="A10902" s="22">
        <f t="shared" si="170"/>
        <v>47426</v>
      </c>
      <c r="D10902" s="16">
        <v>47426</v>
      </c>
    </row>
    <row r="10903" spans="1:4">
      <c r="A10903" s="22">
        <f t="shared" si="170"/>
        <v>47427</v>
      </c>
      <c r="D10903" s="16">
        <v>47427</v>
      </c>
    </row>
    <row r="10904" spans="1:4">
      <c r="A10904" s="22">
        <f t="shared" si="170"/>
        <v>47428</v>
      </c>
      <c r="D10904" s="16">
        <v>47428</v>
      </c>
    </row>
    <row r="10905" spans="1:4">
      <c r="A10905" s="22">
        <f t="shared" si="170"/>
        <v>47429</v>
      </c>
      <c r="D10905" s="16">
        <v>47429</v>
      </c>
    </row>
    <row r="10906" spans="1:4">
      <c r="A10906" s="22">
        <f t="shared" si="170"/>
        <v>47430</v>
      </c>
      <c r="D10906" s="16">
        <v>47430</v>
      </c>
    </row>
    <row r="10907" spans="1:4">
      <c r="A10907" s="22">
        <f t="shared" si="170"/>
        <v>47431</v>
      </c>
      <c r="D10907" s="16">
        <v>47431</v>
      </c>
    </row>
    <row r="10908" spans="1:4">
      <c r="A10908" s="22">
        <f t="shared" si="170"/>
        <v>47432</v>
      </c>
      <c r="D10908" s="16">
        <v>47432</v>
      </c>
    </row>
    <row r="10909" spans="1:4">
      <c r="A10909" s="22">
        <f t="shared" si="170"/>
        <v>47433</v>
      </c>
      <c r="D10909" s="16">
        <v>47433</v>
      </c>
    </row>
    <row r="10910" spans="1:4">
      <c r="A10910" s="22">
        <f t="shared" si="170"/>
        <v>47434</v>
      </c>
      <c r="D10910" s="16">
        <v>47434</v>
      </c>
    </row>
    <row r="10911" spans="1:4">
      <c r="A10911" s="22">
        <f t="shared" si="170"/>
        <v>47435</v>
      </c>
      <c r="D10911" s="16">
        <v>47435</v>
      </c>
    </row>
    <row r="10912" spans="1:4">
      <c r="A10912" s="22">
        <f t="shared" si="170"/>
        <v>47436</v>
      </c>
      <c r="D10912" s="16">
        <v>47436</v>
      </c>
    </row>
    <row r="10913" spans="1:4">
      <c r="A10913" s="22">
        <f t="shared" si="170"/>
        <v>47437</v>
      </c>
      <c r="D10913" s="16">
        <v>47437</v>
      </c>
    </row>
    <row r="10914" spans="1:4">
      <c r="A10914" s="22">
        <f t="shared" si="170"/>
        <v>47438</v>
      </c>
      <c r="D10914" s="16">
        <v>47438</v>
      </c>
    </row>
    <row r="10915" spans="1:4">
      <c r="A10915" s="22">
        <f t="shared" si="170"/>
        <v>47439</v>
      </c>
      <c r="D10915" s="16">
        <v>47439</v>
      </c>
    </row>
    <row r="10916" spans="1:4">
      <c r="A10916" s="22">
        <f t="shared" si="170"/>
        <v>47440</v>
      </c>
      <c r="D10916" s="16">
        <v>47440</v>
      </c>
    </row>
    <row r="10917" spans="1:4">
      <c r="A10917" s="22">
        <f t="shared" si="170"/>
        <v>47441</v>
      </c>
      <c r="D10917" s="16">
        <v>47441</v>
      </c>
    </row>
    <row r="10918" spans="1:4">
      <c r="A10918" s="22">
        <f t="shared" si="170"/>
        <v>47442</v>
      </c>
      <c r="D10918" s="16">
        <v>47442</v>
      </c>
    </row>
    <row r="10919" spans="1:4">
      <c r="A10919" s="22">
        <f t="shared" si="170"/>
        <v>47443</v>
      </c>
      <c r="D10919" s="16">
        <v>47443</v>
      </c>
    </row>
    <row r="10920" spans="1:4">
      <c r="A10920" s="22">
        <f t="shared" si="170"/>
        <v>47444</v>
      </c>
      <c r="D10920" s="16">
        <v>47444</v>
      </c>
    </row>
    <row r="10921" spans="1:4">
      <c r="A10921" s="22">
        <f t="shared" si="170"/>
        <v>47445</v>
      </c>
      <c r="D10921" s="16">
        <v>47445</v>
      </c>
    </row>
    <row r="10922" spans="1:4">
      <c r="A10922" s="22">
        <f t="shared" si="170"/>
        <v>47446</v>
      </c>
      <c r="D10922" s="16">
        <v>47446</v>
      </c>
    </row>
    <row r="10923" spans="1:4">
      <c r="A10923" s="22">
        <f t="shared" si="170"/>
        <v>47447</v>
      </c>
      <c r="D10923" s="16">
        <v>47447</v>
      </c>
    </row>
    <row r="10924" spans="1:4">
      <c r="A10924" s="22">
        <f t="shared" si="170"/>
        <v>47448</v>
      </c>
      <c r="D10924" s="16">
        <v>47448</v>
      </c>
    </row>
    <row r="10925" spans="1:4">
      <c r="A10925" s="22">
        <f t="shared" si="170"/>
        <v>47449</v>
      </c>
      <c r="D10925" s="16">
        <v>47449</v>
      </c>
    </row>
    <row r="10926" spans="1:4">
      <c r="A10926" s="22">
        <f t="shared" si="170"/>
        <v>47450</v>
      </c>
      <c r="D10926" s="16">
        <v>47450</v>
      </c>
    </row>
    <row r="10927" spans="1:4">
      <c r="A10927" s="22">
        <f t="shared" si="170"/>
        <v>47451</v>
      </c>
      <c r="D10927" s="16">
        <v>47451</v>
      </c>
    </row>
    <row r="10928" spans="1:4">
      <c r="A10928" s="22">
        <f t="shared" si="170"/>
        <v>47452</v>
      </c>
      <c r="D10928" s="16">
        <v>47452</v>
      </c>
    </row>
    <row r="10929" spans="1:4">
      <c r="A10929" s="22">
        <f t="shared" si="170"/>
        <v>47453</v>
      </c>
      <c r="D10929" s="16">
        <v>47453</v>
      </c>
    </row>
    <row r="10930" spans="1:4">
      <c r="A10930" s="22">
        <f t="shared" si="170"/>
        <v>47454</v>
      </c>
      <c r="D10930" s="16">
        <v>47454</v>
      </c>
    </row>
    <row r="10931" spans="1:4">
      <c r="A10931" s="22">
        <f t="shared" si="170"/>
        <v>47455</v>
      </c>
      <c r="D10931" s="16">
        <v>47455</v>
      </c>
    </row>
    <row r="10932" spans="1:4">
      <c r="A10932" s="22">
        <f t="shared" si="170"/>
        <v>47456</v>
      </c>
      <c r="D10932" s="16">
        <v>47456</v>
      </c>
    </row>
    <row r="10933" spans="1:4">
      <c r="A10933" s="22">
        <f t="shared" si="170"/>
        <v>47457</v>
      </c>
      <c r="D10933" s="16">
        <v>47457</v>
      </c>
    </row>
    <row r="10934" spans="1:4">
      <c r="A10934" s="22">
        <f t="shared" si="170"/>
        <v>47458</v>
      </c>
      <c r="D10934" s="16">
        <v>47458</v>
      </c>
    </row>
    <row r="10935" spans="1:4">
      <c r="A10935" s="22">
        <f t="shared" si="170"/>
        <v>47459</v>
      </c>
      <c r="D10935" s="16">
        <v>47459</v>
      </c>
    </row>
    <row r="10936" spans="1:4">
      <c r="A10936" s="22">
        <f t="shared" si="170"/>
        <v>47460</v>
      </c>
      <c r="D10936" s="16">
        <v>47460</v>
      </c>
    </row>
    <row r="10937" spans="1:4">
      <c r="A10937" s="22">
        <f t="shared" si="170"/>
        <v>47461</v>
      </c>
      <c r="D10937" s="16">
        <v>47461</v>
      </c>
    </row>
    <row r="10938" spans="1:4">
      <c r="A10938" s="22">
        <f t="shared" si="170"/>
        <v>47462</v>
      </c>
      <c r="D10938" s="16">
        <v>47462</v>
      </c>
    </row>
    <row r="10939" spans="1:4">
      <c r="A10939" s="22">
        <f t="shared" si="170"/>
        <v>47463</v>
      </c>
      <c r="D10939" s="16">
        <v>47463</v>
      </c>
    </row>
    <row r="10940" spans="1:4">
      <c r="A10940" s="22">
        <f t="shared" si="170"/>
        <v>47464</v>
      </c>
      <c r="D10940" s="16">
        <v>47464</v>
      </c>
    </row>
    <row r="10941" spans="1:4">
      <c r="A10941" s="22">
        <f t="shared" si="170"/>
        <v>47465</v>
      </c>
      <c r="D10941" s="16">
        <v>47465</v>
      </c>
    </row>
    <row r="10942" spans="1:4">
      <c r="A10942" s="22">
        <f t="shared" si="170"/>
        <v>47466</v>
      </c>
      <c r="D10942" s="16">
        <v>47466</v>
      </c>
    </row>
    <row r="10943" spans="1:4">
      <c r="A10943" s="22">
        <f t="shared" si="170"/>
        <v>47467</v>
      </c>
      <c r="D10943" s="16">
        <v>47467</v>
      </c>
    </row>
    <row r="10944" spans="1:4">
      <c r="A10944" s="22">
        <f t="shared" si="170"/>
        <v>47468</v>
      </c>
      <c r="D10944" s="16">
        <v>47468</v>
      </c>
    </row>
    <row r="10945" spans="1:4">
      <c r="A10945" s="22">
        <f t="shared" si="170"/>
        <v>47469</v>
      </c>
      <c r="D10945" s="16">
        <v>47469</v>
      </c>
    </row>
    <row r="10946" spans="1:4">
      <c r="A10946" s="22">
        <f t="shared" ref="A10946:A11009" si="171">D10946</f>
        <v>47470</v>
      </c>
      <c r="D10946" s="16">
        <v>47470</v>
      </c>
    </row>
    <row r="10947" spans="1:4">
      <c r="A10947" s="22">
        <f t="shared" si="171"/>
        <v>47471</v>
      </c>
      <c r="D10947" s="16">
        <v>47471</v>
      </c>
    </row>
    <row r="10948" spans="1:4">
      <c r="A10948" s="22">
        <f t="shared" si="171"/>
        <v>47472</v>
      </c>
      <c r="D10948" s="16">
        <v>47472</v>
      </c>
    </row>
    <row r="10949" spans="1:4">
      <c r="A10949" s="22">
        <f t="shared" si="171"/>
        <v>47473</v>
      </c>
      <c r="D10949" s="16">
        <v>47473</v>
      </c>
    </row>
    <row r="10950" spans="1:4">
      <c r="A10950" s="22">
        <f t="shared" si="171"/>
        <v>47474</v>
      </c>
      <c r="D10950" s="16">
        <v>47474</v>
      </c>
    </row>
    <row r="10951" spans="1:4">
      <c r="A10951" s="22">
        <f t="shared" si="171"/>
        <v>47475</v>
      </c>
      <c r="D10951" s="16">
        <v>47475</v>
      </c>
    </row>
    <row r="10952" spans="1:4">
      <c r="A10952" s="22">
        <f t="shared" si="171"/>
        <v>47476</v>
      </c>
      <c r="D10952" s="16">
        <v>47476</v>
      </c>
    </row>
    <row r="10953" spans="1:4">
      <c r="A10953" s="22">
        <f t="shared" si="171"/>
        <v>47477</v>
      </c>
      <c r="D10953" s="16">
        <v>47477</v>
      </c>
    </row>
    <row r="10954" spans="1:4">
      <c r="A10954" s="22">
        <f t="shared" si="171"/>
        <v>47478</v>
      </c>
      <c r="D10954" s="16">
        <v>47478</v>
      </c>
    </row>
    <row r="10955" spans="1:4">
      <c r="A10955" s="22">
        <f t="shared" si="171"/>
        <v>47479</v>
      </c>
      <c r="D10955" s="16">
        <v>47479</v>
      </c>
    </row>
    <row r="10956" spans="1:4">
      <c r="A10956" s="22">
        <f t="shared" si="171"/>
        <v>47480</v>
      </c>
      <c r="D10956" s="16">
        <v>47480</v>
      </c>
    </row>
    <row r="10957" spans="1:4">
      <c r="A10957" s="22">
        <f t="shared" si="171"/>
        <v>47481</v>
      </c>
      <c r="D10957" s="16">
        <v>47481</v>
      </c>
    </row>
    <row r="10958" spans="1:4">
      <c r="A10958" s="22">
        <f t="shared" si="171"/>
        <v>47482</v>
      </c>
      <c r="D10958" s="16">
        <v>47482</v>
      </c>
    </row>
    <row r="10959" spans="1:4">
      <c r="A10959" s="22">
        <f t="shared" si="171"/>
        <v>47483</v>
      </c>
      <c r="D10959" s="16">
        <v>47483</v>
      </c>
    </row>
    <row r="10960" spans="1:4">
      <c r="A10960" s="22">
        <f t="shared" si="171"/>
        <v>47484</v>
      </c>
      <c r="D10960" s="16">
        <v>47484</v>
      </c>
    </row>
    <row r="10961" spans="1:4">
      <c r="A10961" s="22">
        <f t="shared" si="171"/>
        <v>47485</v>
      </c>
      <c r="D10961" s="16">
        <v>47485</v>
      </c>
    </row>
    <row r="10962" spans="1:4">
      <c r="A10962" s="22">
        <f t="shared" si="171"/>
        <v>47486</v>
      </c>
      <c r="D10962" s="16">
        <v>47486</v>
      </c>
    </row>
    <row r="10963" spans="1:4">
      <c r="A10963" s="22">
        <f t="shared" si="171"/>
        <v>47487</v>
      </c>
      <c r="D10963" s="16">
        <v>47487</v>
      </c>
    </row>
    <row r="10964" spans="1:4">
      <c r="A10964" s="22">
        <f t="shared" si="171"/>
        <v>47488</v>
      </c>
      <c r="D10964" s="16">
        <v>47488</v>
      </c>
    </row>
    <row r="10965" spans="1:4">
      <c r="A10965" s="22">
        <f t="shared" si="171"/>
        <v>47489</v>
      </c>
      <c r="D10965" s="16">
        <v>47489</v>
      </c>
    </row>
    <row r="10966" spans="1:4">
      <c r="A10966" s="22">
        <f t="shared" si="171"/>
        <v>47490</v>
      </c>
      <c r="D10966" s="16">
        <v>47490</v>
      </c>
    </row>
    <row r="10967" spans="1:4">
      <c r="A10967" s="22">
        <f t="shared" si="171"/>
        <v>47491</v>
      </c>
      <c r="D10967" s="16">
        <v>47491</v>
      </c>
    </row>
    <row r="10968" spans="1:4">
      <c r="A10968" s="22">
        <f t="shared" si="171"/>
        <v>47492</v>
      </c>
      <c r="D10968" s="16">
        <v>47492</v>
      </c>
    </row>
    <row r="10969" spans="1:4">
      <c r="A10969" s="22">
        <f t="shared" si="171"/>
        <v>47493</v>
      </c>
      <c r="D10969" s="16">
        <v>47493</v>
      </c>
    </row>
    <row r="10970" spans="1:4">
      <c r="A10970" s="22">
        <f t="shared" si="171"/>
        <v>47494</v>
      </c>
      <c r="D10970" s="16">
        <v>47494</v>
      </c>
    </row>
    <row r="10971" spans="1:4">
      <c r="A10971" s="22">
        <f t="shared" si="171"/>
        <v>47495</v>
      </c>
      <c r="D10971" s="16">
        <v>47495</v>
      </c>
    </row>
    <row r="10972" spans="1:4">
      <c r="A10972" s="22">
        <f t="shared" si="171"/>
        <v>47496</v>
      </c>
      <c r="D10972" s="16">
        <v>47496</v>
      </c>
    </row>
    <row r="10973" spans="1:4">
      <c r="A10973" s="22">
        <f t="shared" si="171"/>
        <v>47497</v>
      </c>
      <c r="D10973" s="16">
        <v>47497</v>
      </c>
    </row>
    <row r="10974" spans="1:4">
      <c r="A10974" s="22">
        <f t="shared" si="171"/>
        <v>47498</v>
      </c>
      <c r="D10974" s="16">
        <v>47498</v>
      </c>
    </row>
    <row r="10975" spans="1:4">
      <c r="A10975" s="22">
        <f t="shared" si="171"/>
        <v>47499</v>
      </c>
      <c r="D10975" s="16">
        <v>47499</v>
      </c>
    </row>
    <row r="10976" spans="1:4">
      <c r="A10976" s="22">
        <f t="shared" si="171"/>
        <v>47500</v>
      </c>
      <c r="D10976" s="16">
        <v>47500</v>
      </c>
    </row>
    <row r="10977" spans="1:4">
      <c r="A10977" s="22">
        <f t="shared" si="171"/>
        <v>47501</v>
      </c>
      <c r="D10977" s="16">
        <v>47501</v>
      </c>
    </row>
    <row r="10978" spans="1:4">
      <c r="A10978" s="22">
        <f t="shared" si="171"/>
        <v>47502</v>
      </c>
      <c r="D10978" s="16">
        <v>47502</v>
      </c>
    </row>
    <row r="10979" spans="1:4">
      <c r="A10979" s="22">
        <f t="shared" si="171"/>
        <v>47503</v>
      </c>
      <c r="D10979" s="16">
        <v>47503</v>
      </c>
    </row>
    <row r="10980" spans="1:4">
      <c r="A10980" s="22">
        <f t="shared" si="171"/>
        <v>47504</v>
      </c>
      <c r="D10980" s="16">
        <v>47504</v>
      </c>
    </row>
    <row r="10981" spans="1:4">
      <c r="A10981" s="22">
        <f t="shared" si="171"/>
        <v>47505</v>
      </c>
      <c r="D10981" s="16">
        <v>47505</v>
      </c>
    </row>
    <row r="10982" spans="1:4">
      <c r="A10982" s="22">
        <f t="shared" si="171"/>
        <v>47506</v>
      </c>
      <c r="D10982" s="16">
        <v>47506</v>
      </c>
    </row>
    <row r="10983" spans="1:4">
      <c r="A10983" s="22">
        <f t="shared" si="171"/>
        <v>47507</v>
      </c>
      <c r="D10983" s="16">
        <v>47507</v>
      </c>
    </row>
    <row r="10984" spans="1:4">
      <c r="A10984" s="22">
        <f t="shared" si="171"/>
        <v>47508</v>
      </c>
      <c r="D10984" s="16">
        <v>47508</v>
      </c>
    </row>
    <row r="10985" spans="1:4">
      <c r="A10985" s="22">
        <f t="shared" si="171"/>
        <v>47509</v>
      </c>
      <c r="D10985" s="16">
        <v>47509</v>
      </c>
    </row>
    <row r="10986" spans="1:4">
      <c r="A10986" s="22">
        <f t="shared" si="171"/>
        <v>47510</v>
      </c>
      <c r="D10986" s="16">
        <v>47510</v>
      </c>
    </row>
    <row r="10987" spans="1:4">
      <c r="A10987" s="22">
        <f t="shared" si="171"/>
        <v>47511</v>
      </c>
      <c r="D10987" s="16">
        <v>47511</v>
      </c>
    </row>
    <row r="10988" spans="1:4">
      <c r="A10988" s="22">
        <f t="shared" si="171"/>
        <v>47512</v>
      </c>
      <c r="D10988" s="16">
        <v>47512</v>
      </c>
    </row>
    <row r="10989" spans="1:4">
      <c r="A10989" s="22">
        <f t="shared" si="171"/>
        <v>47513</v>
      </c>
      <c r="D10989" s="16">
        <v>47513</v>
      </c>
    </row>
    <row r="10990" spans="1:4">
      <c r="A10990" s="22">
        <f t="shared" si="171"/>
        <v>47514</v>
      </c>
      <c r="D10990" s="16">
        <v>47514</v>
      </c>
    </row>
    <row r="10991" spans="1:4">
      <c r="A10991" s="22">
        <f t="shared" si="171"/>
        <v>47515</v>
      </c>
      <c r="D10991" s="16">
        <v>47515</v>
      </c>
    </row>
    <row r="10992" spans="1:4">
      <c r="A10992" s="22">
        <f t="shared" si="171"/>
        <v>47516</v>
      </c>
      <c r="D10992" s="16">
        <v>47516</v>
      </c>
    </row>
    <row r="10993" spans="1:4">
      <c r="A10993" s="22">
        <f t="shared" si="171"/>
        <v>47517</v>
      </c>
      <c r="D10993" s="16">
        <v>47517</v>
      </c>
    </row>
    <row r="10994" spans="1:4">
      <c r="A10994" s="22">
        <f t="shared" si="171"/>
        <v>47518</v>
      </c>
      <c r="D10994" s="16">
        <v>47518</v>
      </c>
    </row>
    <row r="10995" spans="1:4">
      <c r="A10995" s="22">
        <f t="shared" si="171"/>
        <v>47519</v>
      </c>
      <c r="D10995" s="16">
        <v>47519</v>
      </c>
    </row>
    <row r="10996" spans="1:4">
      <c r="A10996" s="22">
        <f t="shared" si="171"/>
        <v>47520</v>
      </c>
      <c r="D10996" s="16">
        <v>47520</v>
      </c>
    </row>
    <row r="10997" spans="1:4">
      <c r="A10997" s="22">
        <f t="shared" si="171"/>
        <v>47521</v>
      </c>
      <c r="D10997" s="16">
        <v>47521</v>
      </c>
    </row>
    <row r="10998" spans="1:4">
      <c r="A10998" s="22">
        <f t="shared" si="171"/>
        <v>47522</v>
      </c>
      <c r="D10998" s="16">
        <v>47522</v>
      </c>
    </row>
    <row r="10999" spans="1:4">
      <c r="A10999" s="22">
        <f t="shared" si="171"/>
        <v>47523</v>
      </c>
      <c r="D10999" s="16">
        <v>47523</v>
      </c>
    </row>
    <row r="11000" spans="1:4">
      <c r="A11000" s="22">
        <f t="shared" si="171"/>
        <v>47524</v>
      </c>
      <c r="D11000" s="16">
        <v>47524</v>
      </c>
    </row>
    <row r="11001" spans="1:4">
      <c r="A11001" s="22">
        <f t="shared" si="171"/>
        <v>47525</v>
      </c>
      <c r="D11001" s="16">
        <v>47525</v>
      </c>
    </row>
    <row r="11002" spans="1:4">
      <c r="A11002" s="22">
        <f t="shared" si="171"/>
        <v>47526</v>
      </c>
      <c r="D11002" s="16">
        <v>47526</v>
      </c>
    </row>
    <row r="11003" spans="1:4">
      <c r="A11003" s="22">
        <f t="shared" si="171"/>
        <v>47527</v>
      </c>
      <c r="D11003" s="16">
        <v>47527</v>
      </c>
    </row>
    <row r="11004" spans="1:4">
      <c r="A11004" s="22">
        <f t="shared" si="171"/>
        <v>47528</v>
      </c>
      <c r="D11004" s="16">
        <v>47528</v>
      </c>
    </row>
    <row r="11005" spans="1:4">
      <c r="A11005" s="22">
        <f t="shared" si="171"/>
        <v>47529</v>
      </c>
      <c r="D11005" s="16">
        <v>47529</v>
      </c>
    </row>
    <row r="11006" spans="1:4">
      <c r="A11006" s="22">
        <f t="shared" si="171"/>
        <v>47530</v>
      </c>
      <c r="D11006" s="16">
        <v>47530</v>
      </c>
    </row>
    <row r="11007" spans="1:4">
      <c r="A11007" s="22">
        <f t="shared" si="171"/>
        <v>47531</v>
      </c>
      <c r="D11007" s="16">
        <v>47531</v>
      </c>
    </row>
    <row r="11008" spans="1:4">
      <c r="A11008" s="22">
        <f t="shared" si="171"/>
        <v>47532</v>
      </c>
      <c r="D11008" s="16">
        <v>47532</v>
      </c>
    </row>
    <row r="11009" spans="1:4">
      <c r="A11009" s="22">
        <f t="shared" si="171"/>
        <v>47533</v>
      </c>
      <c r="D11009" s="16">
        <v>47533</v>
      </c>
    </row>
    <row r="11010" spans="1:4">
      <c r="A11010" s="22">
        <f t="shared" ref="A11010:A11073" si="172">D11010</f>
        <v>47534</v>
      </c>
      <c r="D11010" s="16">
        <v>47534</v>
      </c>
    </row>
    <row r="11011" spans="1:4">
      <c r="A11011" s="22">
        <f t="shared" si="172"/>
        <v>47535</v>
      </c>
      <c r="D11011" s="16">
        <v>47535</v>
      </c>
    </row>
    <row r="11012" spans="1:4">
      <c r="A11012" s="22">
        <f t="shared" si="172"/>
        <v>47536</v>
      </c>
      <c r="D11012" s="16">
        <v>47536</v>
      </c>
    </row>
    <row r="11013" spans="1:4">
      <c r="A11013" s="22">
        <f t="shared" si="172"/>
        <v>47537</v>
      </c>
      <c r="D11013" s="16">
        <v>47537</v>
      </c>
    </row>
    <row r="11014" spans="1:4">
      <c r="A11014" s="22">
        <f t="shared" si="172"/>
        <v>47538</v>
      </c>
      <c r="D11014" s="16">
        <v>47538</v>
      </c>
    </row>
    <row r="11015" spans="1:4">
      <c r="A11015" s="22">
        <f t="shared" si="172"/>
        <v>47539</v>
      </c>
      <c r="D11015" s="16">
        <v>47539</v>
      </c>
    </row>
    <row r="11016" spans="1:4">
      <c r="A11016" s="22">
        <f t="shared" si="172"/>
        <v>47540</v>
      </c>
      <c r="D11016" s="16">
        <v>47540</v>
      </c>
    </row>
    <row r="11017" spans="1:4">
      <c r="A11017" s="22">
        <f t="shared" si="172"/>
        <v>47541</v>
      </c>
      <c r="D11017" s="16">
        <v>47541</v>
      </c>
    </row>
    <row r="11018" spans="1:4">
      <c r="A11018" s="22">
        <f t="shared" si="172"/>
        <v>47542</v>
      </c>
      <c r="D11018" s="16">
        <v>47542</v>
      </c>
    </row>
    <row r="11019" spans="1:4">
      <c r="A11019" s="22">
        <f t="shared" si="172"/>
        <v>47543</v>
      </c>
      <c r="D11019" s="16">
        <v>47543</v>
      </c>
    </row>
    <row r="11020" spans="1:4">
      <c r="A11020" s="22">
        <f t="shared" si="172"/>
        <v>47544</v>
      </c>
      <c r="D11020" s="16">
        <v>47544</v>
      </c>
    </row>
    <row r="11021" spans="1:4">
      <c r="A11021" s="22">
        <f t="shared" si="172"/>
        <v>47545</v>
      </c>
      <c r="D11021" s="16">
        <v>47545</v>
      </c>
    </row>
    <row r="11022" spans="1:4">
      <c r="A11022" s="22">
        <f t="shared" si="172"/>
        <v>47546</v>
      </c>
      <c r="D11022" s="16">
        <v>47546</v>
      </c>
    </row>
    <row r="11023" spans="1:4">
      <c r="A11023" s="22">
        <f t="shared" si="172"/>
        <v>47547</v>
      </c>
      <c r="D11023" s="16">
        <v>47547</v>
      </c>
    </row>
    <row r="11024" spans="1:4">
      <c r="A11024" s="22">
        <f t="shared" si="172"/>
        <v>47548</v>
      </c>
      <c r="D11024" s="16">
        <v>47548</v>
      </c>
    </row>
    <row r="11025" spans="1:4">
      <c r="A11025" s="22">
        <f t="shared" si="172"/>
        <v>47549</v>
      </c>
      <c r="D11025" s="16">
        <v>47549</v>
      </c>
    </row>
    <row r="11026" spans="1:4">
      <c r="A11026" s="22">
        <f t="shared" si="172"/>
        <v>47550</v>
      </c>
      <c r="D11026" s="16">
        <v>47550</v>
      </c>
    </row>
    <row r="11027" spans="1:4">
      <c r="A11027" s="22">
        <f t="shared" si="172"/>
        <v>47551</v>
      </c>
      <c r="D11027" s="16">
        <v>47551</v>
      </c>
    </row>
    <row r="11028" spans="1:4">
      <c r="A11028" s="22">
        <f t="shared" si="172"/>
        <v>47552</v>
      </c>
      <c r="D11028" s="16">
        <v>47552</v>
      </c>
    </row>
    <row r="11029" spans="1:4">
      <c r="A11029" s="22">
        <f t="shared" si="172"/>
        <v>47553</v>
      </c>
      <c r="D11029" s="16">
        <v>47553</v>
      </c>
    </row>
    <row r="11030" spans="1:4">
      <c r="A11030" s="22">
        <f t="shared" si="172"/>
        <v>47554</v>
      </c>
      <c r="D11030" s="16">
        <v>47554</v>
      </c>
    </row>
    <row r="11031" spans="1:4">
      <c r="A11031" s="22">
        <f t="shared" si="172"/>
        <v>47555</v>
      </c>
      <c r="D11031" s="16">
        <v>47555</v>
      </c>
    </row>
    <row r="11032" spans="1:4">
      <c r="A11032" s="22">
        <f t="shared" si="172"/>
        <v>47556</v>
      </c>
      <c r="D11032" s="16">
        <v>47556</v>
      </c>
    </row>
    <row r="11033" spans="1:4">
      <c r="A11033" s="22">
        <f t="shared" si="172"/>
        <v>47557</v>
      </c>
      <c r="D11033" s="16">
        <v>47557</v>
      </c>
    </row>
    <row r="11034" spans="1:4">
      <c r="A11034" s="22">
        <f t="shared" si="172"/>
        <v>47558</v>
      </c>
      <c r="D11034" s="16">
        <v>47558</v>
      </c>
    </row>
    <row r="11035" spans="1:4">
      <c r="A11035" s="22">
        <f t="shared" si="172"/>
        <v>47559</v>
      </c>
      <c r="D11035" s="16">
        <v>47559</v>
      </c>
    </row>
    <row r="11036" spans="1:4">
      <c r="A11036" s="22">
        <f t="shared" si="172"/>
        <v>47560</v>
      </c>
      <c r="D11036" s="16">
        <v>47560</v>
      </c>
    </row>
    <row r="11037" spans="1:4">
      <c r="A11037" s="22">
        <f t="shared" si="172"/>
        <v>47561</v>
      </c>
      <c r="D11037" s="16">
        <v>47561</v>
      </c>
    </row>
    <row r="11038" spans="1:4">
      <c r="A11038" s="22">
        <f t="shared" si="172"/>
        <v>47562</v>
      </c>
      <c r="D11038" s="16">
        <v>47562</v>
      </c>
    </row>
    <row r="11039" spans="1:4">
      <c r="A11039" s="22">
        <f t="shared" si="172"/>
        <v>47563</v>
      </c>
      <c r="D11039" s="16">
        <v>47563</v>
      </c>
    </row>
    <row r="11040" spans="1:4">
      <c r="A11040" s="22">
        <f t="shared" si="172"/>
        <v>47564</v>
      </c>
      <c r="D11040" s="16">
        <v>47564</v>
      </c>
    </row>
    <row r="11041" spans="1:4">
      <c r="A11041" s="22">
        <f t="shared" si="172"/>
        <v>47565</v>
      </c>
      <c r="D11041" s="16">
        <v>47565</v>
      </c>
    </row>
    <row r="11042" spans="1:4">
      <c r="A11042" s="22">
        <f t="shared" si="172"/>
        <v>47566</v>
      </c>
      <c r="D11042" s="16">
        <v>47566</v>
      </c>
    </row>
    <row r="11043" spans="1:4">
      <c r="A11043" s="22">
        <f t="shared" si="172"/>
        <v>47567</v>
      </c>
      <c r="D11043" s="16">
        <v>47567</v>
      </c>
    </row>
    <row r="11044" spans="1:4">
      <c r="A11044" s="22">
        <f t="shared" si="172"/>
        <v>47568</v>
      </c>
      <c r="D11044" s="16">
        <v>47568</v>
      </c>
    </row>
    <row r="11045" spans="1:4">
      <c r="A11045" s="22">
        <f t="shared" si="172"/>
        <v>47569</v>
      </c>
      <c r="D11045" s="16">
        <v>47569</v>
      </c>
    </row>
    <row r="11046" spans="1:4">
      <c r="A11046" s="22">
        <f t="shared" si="172"/>
        <v>47570</v>
      </c>
      <c r="D11046" s="16">
        <v>47570</v>
      </c>
    </row>
    <row r="11047" spans="1:4">
      <c r="A11047" s="22">
        <f t="shared" si="172"/>
        <v>47571</v>
      </c>
      <c r="D11047" s="16">
        <v>47571</v>
      </c>
    </row>
    <row r="11048" spans="1:4">
      <c r="A11048" s="22">
        <f t="shared" si="172"/>
        <v>47572</v>
      </c>
      <c r="D11048" s="16">
        <v>47572</v>
      </c>
    </row>
    <row r="11049" spans="1:4">
      <c r="A11049" s="22">
        <f t="shared" si="172"/>
        <v>47573</v>
      </c>
      <c r="D11049" s="16">
        <v>47573</v>
      </c>
    </row>
    <row r="11050" spans="1:4">
      <c r="A11050" s="22">
        <f t="shared" si="172"/>
        <v>47574</v>
      </c>
      <c r="D11050" s="16">
        <v>47574</v>
      </c>
    </row>
    <row r="11051" spans="1:4">
      <c r="A11051" s="22">
        <f t="shared" si="172"/>
        <v>47575</v>
      </c>
      <c r="D11051" s="16">
        <v>47575</v>
      </c>
    </row>
    <row r="11052" spans="1:4">
      <c r="A11052" s="22">
        <f t="shared" si="172"/>
        <v>47576</v>
      </c>
      <c r="D11052" s="16">
        <v>47576</v>
      </c>
    </row>
    <row r="11053" spans="1:4">
      <c r="A11053" s="22">
        <f t="shared" si="172"/>
        <v>47577</v>
      </c>
      <c r="D11053" s="16">
        <v>47577</v>
      </c>
    </row>
    <row r="11054" spans="1:4">
      <c r="A11054" s="22">
        <f t="shared" si="172"/>
        <v>47578</v>
      </c>
      <c r="D11054" s="16">
        <v>47578</v>
      </c>
    </row>
    <row r="11055" spans="1:4">
      <c r="A11055" s="22">
        <f t="shared" si="172"/>
        <v>47579</v>
      </c>
      <c r="D11055" s="16">
        <v>47579</v>
      </c>
    </row>
    <row r="11056" spans="1:4">
      <c r="A11056" s="22">
        <f t="shared" si="172"/>
        <v>47580</v>
      </c>
      <c r="D11056" s="16">
        <v>47580</v>
      </c>
    </row>
    <row r="11057" spans="1:4">
      <c r="A11057" s="22">
        <f t="shared" si="172"/>
        <v>47581</v>
      </c>
      <c r="D11057" s="16">
        <v>47581</v>
      </c>
    </row>
    <row r="11058" spans="1:4">
      <c r="A11058" s="22">
        <f t="shared" si="172"/>
        <v>47582</v>
      </c>
      <c r="D11058" s="16">
        <v>47582</v>
      </c>
    </row>
    <row r="11059" spans="1:4">
      <c r="A11059" s="22">
        <f t="shared" si="172"/>
        <v>47583</v>
      </c>
      <c r="D11059" s="16">
        <v>47583</v>
      </c>
    </row>
    <row r="11060" spans="1:4">
      <c r="A11060" s="22">
        <f t="shared" si="172"/>
        <v>47584</v>
      </c>
      <c r="D11060" s="16">
        <v>47584</v>
      </c>
    </row>
    <row r="11061" spans="1:4">
      <c r="A11061" s="22">
        <f t="shared" si="172"/>
        <v>47585</v>
      </c>
      <c r="D11061" s="16">
        <v>47585</v>
      </c>
    </row>
    <row r="11062" spans="1:4">
      <c r="A11062" s="22">
        <f t="shared" si="172"/>
        <v>47586</v>
      </c>
      <c r="D11062" s="16">
        <v>47586</v>
      </c>
    </row>
    <row r="11063" spans="1:4">
      <c r="A11063" s="22">
        <f t="shared" si="172"/>
        <v>47587</v>
      </c>
      <c r="D11063" s="16">
        <v>47587</v>
      </c>
    </row>
    <row r="11064" spans="1:4">
      <c r="A11064" s="22">
        <f t="shared" si="172"/>
        <v>47588</v>
      </c>
      <c r="D11064" s="16">
        <v>47588</v>
      </c>
    </row>
    <row r="11065" spans="1:4">
      <c r="A11065" s="22">
        <f t="shared" si="172"/>
        <v>47589</v>
      </c>
      <c r="D11065" s="16">
        <v>47589</v>
      </c>
    </row>
    <row r="11066" spans="1:4">
      <c r="A11066" s="22">
        <f t="shared" si="172"/>
        <v>47590</v>
      </c>
      <c r="D11066" s="16">
        <v>47590</v>
      </c>
    </row>
    <row r="11067" spans="1:4">
      <c r="A11067" s="22">
        <f t="shared" si="172"/>
        <v>47591</v>
      </c>
      <c r="D11067" s="16">
        <v>47591</v>
      </c>
    </row>
    <row r="11068" spans="1:4">
      <c r="A11068" s="22">
        <f t="shared" si="172"/>
        <v>47592</v>
      </c>
      <c r="D11068" s="16">
        <v>47592</v>
      </c>
    </row>
    <row r="11069" spans="1:4">
      <c r="A11069" s="22">
        <f t="shared" si="172"/>
        <v>47593</v>
      </c>
      <c r="D11069" s="16">
        <v>47593</v>
      </c>
    </row>
    <row r="11070" spans="1:4">
      <c r="A11070" s="22">
        <f t="shared" si="172"/>
        <v>47594</v>
      </c>
      <c r="D11070" s="16">
        <v>47594</v>
      </c>
    </row>
    <row r="11071" spans="1:4">
      <c r="A11071" s="22">
        <f t="shared" si="172"/>
        <v>47595</v>
      </c>
      <c r="D11071" s="16">
        <v>47595</v>
      </c>
    </row>
    <row r="11072" spans="1:4">
      <c r="A11072" s="22">
        <f t="shared" si="172"/>
        <v>47596</v>
      </c>
      <c r="D11072" s="16">
        <v>47596</v>
      </c>
    </row>
    <row r="11073" spans="1:4">
      <c r="A11073" s="22">
        <f t="shared" si="172"/>
        <v>47597</v>
      </c>
      <c r="D11073" s="16">
        <v>47597</v>
      </c>
    </row>
    <row r="11074" spans="1:4">
      <c r="A11074" s="22">
        <f t="shared" ref="A11074:A11137" si="173">D11074</f>
        <v>47598</v>
      </c>
      <c r="D11074" s="16">
        <v>47598</v>
      </c>
    </row>
    <row r="11075" spans="1:4">
      <c r="A11075" s="22">
        <f t="shared" si="173"/>
        <v>47599</v>
      </c>
      <c r="D11075" s="16">
        <v>47599</v>
      </c>
    </row>
    <row r="11076" spans="1:4">
      <c r="A11076" s="22">
        <f t="shared" si="173"/>
        <v>47600</v>
      </c>
      <c r="D11076" s="16">
        <v>47600</v>
      </c>
    </row>
    <row r="11077" spans="1:4">
      <c r="A11077" s="22">
        <f t="shared" si="173"/>
        <v>47601</v>
      </c>
      <c r="D11077" s="16">
        <v>47601</v>
      </c>
    </row>
    <row r="11078" spans="1:4">
      <c r="A11078" s="22">
        <f t="shared" si="173"/>
        <v>47602</v>
      </c>
      <c r="D11078" s="16">
        <v>47602</v>
      </c>
    </row>
    <row r="11079" spans="1:4">
      <c r="A11079" s="22">
        <f t="shared" si="173"/>
        <v>47603</v>
      </c>
      <c r="D11079" s="16">
        <v>47603</v>
      </c>
    </row>
    <row r="11080" spans="1:4">
      <c r="A11080" s="22">
        <f t="shared" si="173"/>
        <v>47604</v>
      </c>
      <c r="D11080" s="16">
        <v>47604</v>
      </c>
    </row>
    <row r="11081" spans="1:4">
      <c r="A11081" s="22">
        <f t="shared" si="173"/>
        <v>47605</v>
      </c>
      <c r="D11081" s="16">
        <v>47605</v>
      </c>
    </row>
    <row r="11082" spans="1:4">
      <c r="A11082" s="22">
        <f t="shared" si="173"/>
        <v>47606</v>
      </c>
      <c r="D11082" s="16">
        <v>47606</v>
      </c>
    </row>
    <row r="11083" spans="1:4">
      <c r="A11083" s="22">
        <f t="shared" si="173"/>
        <v>47607</v>
      </c>
      <c r="D11083" s="16">
        <v>47607</v>
      </c>
    </row>
    <row r="11084" spans="1:4">
      <c r="A11084" s="22">
        <f t="shared" si="173"/>
        <v>47608</v>
      </c>
      <c r="D11084" s="16">
        <v>47608</v>
      </c>
    </row>
    <row r="11085" spans="1:4">
      <c r="A11085" s="22">
        <f t="shared" si="173"/>
        <v>47609</v>
      </c>
      <c r="D11085" s="16">
        <v>47609</v>
      </c>
    </row>
    <row r="11086" spans="1:4">
      <c r="A11086" s="22">
        <f t="shared" si="173"/>
        <v>47610</v>
      </c>
      <c r="D11086" s="16">
        <v>47610</v>
      </c>
    </row>
    <row r="11087" spans="1:4">
      <c r="A11087" s="22">
        <f t="shared" si="173"/>
        <v>47611</v>
      </c>
      <c r="D11087" s="16">
        <v>47611</v>
      </c>
    </row>
    <row r="11088" spans="1:4">
      <c r="A11088" s="22">
        <f t="shared" si="173"/>
        <v>47612</v>
      </c>
      <c r="D11088" s="16">
        <v>47612</v>
      </c>
    </row>
    <row r="11089" spans="1:4">
      <c r="A11089" s="22">
        <f t="shared" si="173"/>
        <v>47613</v>
      </c>
      <c r="D11089" s="16">
        <v>47613</v>
      </c>
    </row>
    <row r="11090" spans="1:4">
      <c r="A11090" s="22">
        <f t="shared" si="173"/>
        <v>47614</v>
      </c>
      <c r="D11090" s="16">
        <v>47614</v>
      </c>
    </row>
    <row r="11091" spans="1:4">
      <c r="A11091" s="22">
        <f t="shared" si="173"/>
        <v>47615</v>
      </c>
      <c r="D11091" s="16">
        <v>47615</v>
      </c>
    </row>
    <row r="11092" spans="1:4">
      <c r="A11092" s="22">
        <f t="shared" si="173"/>
        <v>47616</v>
      </c>
      <c r="D11092" s="16">
        <v>47616</v>
      </c>
    </row>
    <row r="11093" spans="1:4">
      <c r="A11093" s="22">
        <f t="shared" si="173"/>
        <v>47617</v>
      </c>
      <c r="D11093" s="16">
        <v>47617</v>
      </c>
    </row>
    <row r="11094" spans="1:4">
      <c r="A11094" s="22">
        <f t="shared" si="173"/>
        <v>47618</v>
      </c>
      <c r="D11094" s="16">
        <v>47618</v>
      </c>
    </row>
    <row r="11095" spans="1:4">
      <c r="A11095" s="22">
        <f t="shared" si="173"/>
        <v>47619</v>
      </c>
      <c r="D11095" s="16">
        <v>47619</v>
      </c>
    </row>
    <row r="11096" spans="1:4">
      <c r="A11096" s="22">
        <f t="shared" si="173"/>
        <v>47620</v>
      </c>
      <c r="D11096" s="16">
        <v>47620</v>
      </c>
    </row>
    <row r="11097" spans="1:4">
      <c r="A11097" s="22">
        <f t="shared" si="173"/>
        <v>47621</v>
      </c>
      <c r="D11097" s="16">
        <v>47621</v>
      </c>
    </row>
    <row r="11098" spans="1:4">
      <c r="A11098" s="22">
        <f t="shared" si="173"/>
        <v>47622</v>
      </c>
      <c r="D11098" s="16">
        <v>47622</v>
      </c>
    </row>
    <row r="11099" spans="1:4">
      <c r="A11099" s="22">
        <f t="shared" si="173"/>
        <v>47623</v>
      </c>
      <c r="D11099" s="16">
        <v>47623</v>
      </c>
    </row>
    <row r="11100" spans="1:4">
      <c r="A11100" s="22">
        <f t="shared" si="173"/>
        <v>47624</v>
      </c>
      <c r="D11100" s="16">
        <v>47624</v>
      </c>
    </row>
    <row r="11101" spans="1:4">
      <c r="A11101" s="22">
        <f t="shared" si="173"/>
        <v>47625</v>
      </c>
      <c r="D11101" s="16">
        <v>47625</v>
      </c>
    </row>
    <row r="11102" spans="1:4">
      <c r="A11102" s="22">
        <f t="shared" si="173"/>
        <v>47626</v>
      </c>
      <c r="D11102" s="16">
        <v>47626</v>
      </c>
    </row>
    <row r="11103" spans="1:4">
      <c r="A11103" s="22">
        <f t="shared" si="173"/>
        <v>47627</v>
      </c>
      <c r="D11103" s="16">
        <v>47627</v>
      </c>
    </row>
    <row r="11104" spans="1:4">
      <c r="A11104" s="22">
        <f t="shared" si="173"/>
        <v>47628</v>
      </c>
      <c r="D11104" s="16">
        <v>47628</v>
      </c>
    </row>
    <row r="11105" spans="1:4">
      <c r="A11105" s="22">
        <f t="shared" si="173"/>
        <v>47629</v>
      </c>
      <c r="D11105" s="16">
        <v>47629</v>
      </c>
    </row>
    <row r="11106" spans="1:4">
      <c r="A11106" s="22">
        <f t="shared" si="173"/>
        <v>47630</v>
      </c>
      <c r="D11106" s="16">
        <v>47630</v>
      </c>
    </row>
    <row r="11107" spans="1:4">
      <c r="A11107" s="22">
        <f t="shared" si="173"/>
        <v>47631</v>
      </c>
      <c r="D11107" s="16">
        <v>47631</v>
      </c>
    </row>
    <row r="11108" spans="1:4">
      <c r="A11108" s="22">
        <f t="shared" si="173"/>
        <v>47632</v>
      </c>
      <c r="D11108" s="16">
        <v>47632</v>
      </c>
    </row>
    <row r="11109" spans="1:4">
      <c r="A11109" s="22">
        <f t="shared" si="173"/>
        <v>47633</v>
      </c>
      <c r="D11109" s="16">
        <v>47633</v>
      </c>
    </row>
    <row r="11110" spans="1:4">
      <c r="A11110" s="22">
        <f t="shared" si="173"/>
        <v>47634</v>
      </c>
      <c r="D11110" s="16">
        <v>47634</v>
      </c>
    </row>
    <row r="11111" spans="1:4">
      <c r="A11111" s="22">
        <f t="shared" si="173"/>
        <v>47635</v>
      </c>
      <c r="D11111" s="16">
        <v>47635</v>
      </c>
    </row>
    <row r="11112" spans="1:4">
      <c r="A11112" s="22">
        <f t="shared" si="173"/>
        <v>47636</v>
      </c>
      <c r="D11112" s="16">
        <v>47636</v>
      </c>
    </row>
    <row r="11113" spans="1:4">
      <c r="A11113" s="22">
        <f t="shared" si="173"/>
        <v>47637</v>
      </c>
      <c r="D11113" s="16">
        <v>47637</v>
      </c>
    </row>
    <row r="11114" spans="1:4">
      <c r="A11114" s="22">
        <f t="shared" si="173"/>
        <v>47638</v>
      </c>
      <c r="D11114" s="16">
        <v>47638</v>
      </c>
    </row>
    <row r="11115" spans="1:4">
      <c r="A11115" s="22">
        <f t="shared" si="173"/>
        <v>47639</v>
      </c>
      <c r="D11115" s="16">
        <v>47639</v>
      </c>
    </row>
    <row r="11116" spans="1:4">
      <c r="A11116" s="22">
        <f t="shared" si="173"/>
        <v>47640</v>
      </c>
      <c r="D11116" s="16">
        <v>47640</v>
      </c>
    </row>
    <row r="11117" spans="1:4">
      <c r="A11117" s="22">
        <f t="shared" si="173"/>
        <v>47641</v>
      </c>
      <c r="D11117" s="16">
        <v>47641</v>
      </c>
    </row>
    <row r="11118" spans="1:4">
      <c r="A11118" s="22">
        <f t="shared" si="173"/>
        <v>47642</v>
      </c>
      <c r="D11118" s="16">
        <v>47642</v>
      </c>
    </row>
    <row r="11119" spans="1:4">
      <c r="A11119" s="22">
        <f t="shared" si="173"/>
        <v>47643</v>
      </c>
      <c r="D11119" s="16">
        <v>47643</v>
      </c>
    </row>
    <row r="11120" spans="1:4">
      <c r="A11120" s="22">
        <f t="shared" si="173"/>
        <v>47644</v>
      </c>
      <c r="D11120" s="16">
        <v>47644</v>
      </c>
    </row>
    <row r="11121" spans="1:4">
      <c r="A11121" s="22">
        <f t="shared" si="173"/>
        <v>47645</v>
      </c>
      <c r="D11121" s="16">
        <v>47645</v>
      </c>
    </row>
    <row r="11122" spans="1:4">
      <c r="A11122" s="22">
        <f t="shared" si="173"/>
        <v>47646</v>
      </c>
      <c r="D11122" s="16">
        <v>47646</v>
      </c>
    </row>
    <row r="11123" spans="1:4">
      <c r="A11123" s="22">
        <f t="shared" si="173"/>
        <v>47647</v>
      </c>
      <c r="D11123" s="16">
        <v>47647</v>
      </c>
    </row>
    <row r="11124" spans="1:4">
      <c r="A11124" s="22">
        <f t="shared" si="173"/>
        <v>47648</v>
      </c>
      <c r="D11124" s="16">
        <v>47648</v>
      </c>
    </row>
    <row r="11125" spans="1:4">
      <c r="A11125" s="22">
        <f t="shared" si="173"/>
        <v>47649</v>
      </c>
      <c r="D11125" s="16">
        <v>47649</v>
      </c>
    </row>
    <row r="11126" spans="1:4">
      <c r="A11126" s="22">
        <f t="shared" si="173"/>
        <v>47650</v>
      </c>
      <c r="D11126" s="16">
        <v>47650</v>
      </c>
    </row>
    <row r="11127" spans="1:4">
      <c r="A11127" s="22">
        <f t="shared" si="173"/>
        <v>47651</v>
      </c>
      <c r="D11127" s="16">
        <v>47651</v>
      </c>
    </row>
    <row r="11128" spans="1:4">
      <c r="A11128" s="22">
        <f t="shared" si="173"/>
        <v>47652</v>
      </c>
      <c r="D11128" s="16">
        <v>47652</v>
      </c>
    </row>
    <row r="11129" spans="1:4">
      <c r="A11129" s="22">
        <f t="shared" si="173"/>
        <v>47653</v>
      </c>
      <c r="D11129" s="16">
        <v>47653</v>
      </c>
    </row>
    <row r="11130" spans="1:4">
      <c r="A11130" s="22">
        <f t="shared" si="173"/>
        <v>47654</v>
      </c>
      <c r="D11130" s="16">
        <v>47654</v>
      </c>
    </row>
    <row r="11131" spans="1:4">
      <c r="A11131" s="22">
        <f t="shared" si="173"/>
        <v>47655</v>
      </c>
      <c r="D11131" s="16">
        <v>47655</v>
      </c>
    </row>
    <row r="11132" spans="1:4">
      <c r="A11132" s="22">
        <f t="shared" si="173"/>
        <v>47656</v>
      </c>
      <c r="D11132" s="16">
        <v>47656</v>
      </c>
    </row>
    <row r="11133" spans="1:4">
      <c r="A11133" s="22">
        <f t="shared" si="173"/>
        <v>47657</v>
      </c>
      <c r="D11133" s="16">
        <v>47657</v>
      </c>
    </row>
    <row r="11134" spans="1:4">
      <c r="A11134" s="22">
        <f t="shared" si="173"/>
        <v>47658</v>
      </c>
      <c r="D11134" s="16">
        <v>47658</v>
      </c>
    </row>
    <row r="11135" spans="1:4">
      <c r="A11135" s="22">
        <f t="shared" si="173"/>
        <v>47659</v>
      </c>
      <c r="D11135" s="16">
        <v>47659</v>
      </c>
    </row>
    <row r="11136" spans="1:4">
      <c r="A11136" s="22">
        <f t="shared" si="173"/>
        <v>47660</v>
      </c>
      <c r="D11136" s="16">
        <v>47660</v>
      </c>
    </row>
    <row r="11137" spans="1:4">
      <c r="A11137" s="22">
        <f t="shared" si="173"/>
        <v>47661</v>
      </c>
      <c r="D11137" s="16">
        <v>47661</v>
      </c>
    </row>
    <row r="11138" spans="1:4">
      <c r="A11138" s="22">
        <f t="shared" ref="A11138:A11201" si="174">D11138</f>
        <v>47662</v>
      </c>
      <c r="D11138" s="16">
        <v>47662</v>
      </c>
    </row>
    <row r="11139" spans="1:4">
      <c r="A11139" s="22">
        <f t="shared" si="174"/>
        <v>47663</v>
      </c>
      <c r="D11139" s="16">
        <v>47663</v>
      </c>
    </row>
    <row r="11140" spans="1:4">
      <c r="A11140" s="22">
        <f t="shared" si="174"/>
        <v>47664</v>
      </c>
      <c r="D11140" s="16">
        <v>47664</v>
      </c>
    </row>
    <row r="11141" spans="1:4">
      <c r="A11141" s="22">
        <f t="shared" si="174"/>
        <v>47665</v>
      </c>
      <c r="D11141" s="16">
        <v>47665</v>
      </c>
    </row>
    <row r="11142" spans="1:4">
      <c r="A11142" s="22">
        <f t="shared" si="174"/>
        <v>47666</v>
      </c>
      <c r="D11142" s="16">
        <v>47666</v>
      </c>
    </row>
    <row r="11143" spans="1:4">
      <c r="A11143" s="22">
        <f t="shared" si="174"/>
        <v>47667</v>
      </c>
      <c r="D11143" s="16">
        <v>47667</v>
      </c>
    </row>
    <row r="11144" spans="1:4">
      <c r="A11144" s="22">
        <f t="shared" si="174"/>
        <v>47668</v>
      </c>
      <c r="D11144" s="16">
        <v>47668</v>
      </c>
    </row>
    <row r="11145" spans="1:4">
      <c r="A11145" s="22">
        <f t="shared" si="174"/>
        <v>47669</v>
      </c>
      <c r="D11145" s="16">
        <v>47669</v>
      </c>
    </row>
    <row r="11146" spans="1:4">
      <c r="A11146" s="22">
        <f t="shared" si="174"/>
        <v>47670</v>
      </c>
      <c r="D11146" s="16">
        <v>47670</v>
      </c>
    </row>
    <row r="11147" spans="1:4">
      <c r="A11147" s="22">
        <f t="shared" si="174"/>
        <v>47671</v>
      </c>
      <c r="D11147" s="16">
        <v>47671</v>
      </c>
    </row>
    <row r="11148" spans="1:4">
      <c r="A11148" s="22">
        <f t="shared" si="174"/>
        <v>47672</v>
      </c>
      <c r="D11148" s="16">
        <v>47672</v>
      </c>
    </row>
    <row r="11149" spans="1:4">
      <c r="A11149" s="22">
        <f t="shared" si="174"/>
        <v>47673</v>
      </c>
      <c r="D11149" s="16">
        <v>47673</v>
      </c>
    </row>
    <row r="11150" spans="1:4">
      <c r="A11150" s="22">
        <f t="shared" si="174"/>
        <v>47674</v>
      </c>
      <c r="D11150" s="16">
        <v>47674</v>
      </c>
    </row>
    <row r="11151" spans="1:4">
      <c r="A11151" s="22">
        <f t="shared" si="174"/>
        <v>47675</v>
      </c>
      <c r="D11151" s="16">
        <v>47675</v>
      </c>
    </row>
    <row r="11152" spans="1:4">
      <c r="A11152" s="22">
        <f t="shared" si="174"/>
        <v>47676</v>
      </c>
      <c r="D11152" s="16">
        <v>47676</v>
      </c>
    </row>
    <row r="11153" spans="1:4">
      <c r="A11153" s="22">
        <f t="shared" si="174"/>
        <v>47677</v>
      </c>
      <c r="D11153" s="16">
        <v>47677</v>
      </c>
    </row>
    <row r="11154" spans="1:4">
      <c r="A11154" s="22">
        <f t="shared" si="174"/>
        <v>47678</v>
      </c>
      <c r="D11154" s="16">
        <v>47678</v>
      </c>
    </row>
    <row r="11155" spans="1:4">
      <c r="A11155" s="22">
        <f t="shared" si="174"/>
        <v>47679</v>
      </c>
      <c r="D11155" s="16">
        <v>47679</v>
      </c>
    </row>
    <row r="11156" spans="1:4">
      <c r="A11156" s="22">
        <f t="shared" si="174"/>
        <v>47680</v>
      </c>
      <c r="D11156" s="16">
        <v>47680</v>
      </c>
    </row>
    <row r="11157" spans="1:4">
      <c r="A11157" s="22">
        <f t="shared" si="174"/>
        <v>47681</v>
      </c>
      <c r="D11157" s="16">
        <v>47681</v>
      </c>
    </row>
    <row r="11158" spans="1:4">
      <c r="A11158" s="22">
        <f t="shared" si="174"/>
        <v>47682</v>
      </c>
      <c r="D11158" s="16">
        <v>47682</v>
      </c>
    </row>
    <row r="11159" spans="1:4">
      <c r="A11159" s="22">
        <f t="shared" si="174"/>
        <v>47683</v>
      </c>
      <c r="D11159" s="16">
        <v>47683</v>
      </c>
    </row>
    <row r="11160" spans="1:4">
      <c r="A11160" s="22">
        <f t="shared" si="174"/>
        <v>47684</v>
      </c>
      <c r="D11160" s="16">
        <v>47684</v>
      </c>
    </row>
    <row r="11161" spans="1:4">
      <c r="A11161" s="22">
        <f t="shared" si="174"/>
        <v>47685</v>
      </c>
      <c r="D11161" s="16">
        <v>47685</v>
      </c>
    </row>
    <row r="11162" spans="1:4">
      <c r="A11162" s="22">
        <f t="shared" si="174"/>
        <v>47686</v>
      </c>
      <c r="D11162" s="16">
        <v>47686</v>
      </c>
    </row>
    <row r="11163" spans="1:4">
      <c r="A11163" s="22">
        <f t="shared" si="174"/>
        <v>47687</v>
      </c>
      <c r="D11163" s="16">
        <v>47687</v>
      </c>
    </row>
    <row r="11164" spans="1:4">
      <c r="A11164" s="22">
        <f t="shared" si="174"/>
        <v>47688</v>
      </c>
      <c r="D11164" s="16">
        <v>47688</v>
      </c>
    </row>
    <row r="11165" spans="1:4">
      <c r="A11165" s="22">
        <f t="shared" si="174"/>
        <v>47689</v>
      </c>
      <c r="D11165" s="16">
        <v>47689</v>
      </c>
    </row>
    <row r="11166" spans="1:4">
      <c r="A11166" s="22">
        <f t="shared" si="174"/>
        <v>47690</v>
      </c>
      <c r="D11166" s="16">
        <v>47690</v>
      </c>
    </row>
    <row r="11167" spans="1:4">
      <c r="A11167" s="22">
        <f t="shared" si="174"/>
        <v>47691</v>
      </c>
      <c r="D11167" s="16">
        <v>47691</v>
      </c>
    </row>
    <row r="11168" spans="1:4">
      <c r="A11168" s="22">
        <f t="shared" si="174"/>
        <v>47692</v>
      </c>
      <c r="D11168" s="16">
        <v>47692</v>
      </c>
    </row>
    <row r="11169" spans="1:4">
      <c r="A11169" s="22">
        <f t="shared" si="174"/>
        <v>47693</v>
      </c>
      <c r="D11169" s="16">
        <v>47693</v>
      </c>
    </row>
    <row r="11170" spans="1:4">
      <c r="A11170" s="22">
        <f t="shared" si="174"/>
        <v>47694</v>
      </c>
      <c r="D11170" s="16">
        <v>47694</v>
      </c>
    </row>
    <row r="11171" spans="1:4">
      <c r="A11171" s="22">
        <f t="shared" si="174"/>
        <v>47695</v>
      </c>
      <c r="D11171" s="16">
        <v>47695</v>
      </c>
    </row>
    <row r="11172" spans="1:4">
      <c r="A11172" s="22">
        <f t="shared" si="174"/>
        <v>47696</v>
      </c>
      <c r="D11172" s="16">
        <v>47696</v>
      </c>
    </row>
    <row r="11173" spans="1:4">
      <c r="A11173" s="22">
        <f t="shared" si="174"/>
        <v>47697</v>
      </c>
      <c r="D11173" s="16">
        <v>47697</v>
      </c>
    </row>
    <row r="11174" spans="1:4">
      <c r="A11174" s="22">
        <f t="shared" si="174"/>
        <v>47698</v>
      </c>
      <c r="D11174" s="16">
        <v>47698</v>
      </c>
    </row>
    <row r="11175" spans="1:4">
      <c r="A11175" s="22">
        <f t="shared" si="174"/>
        <v>47699</v>
      </c>
      <c r="D11175" s="16">
        <v>47699</v>
      </c>
    </row>
    <row r="11176" spans="1:4">
      <c r="A11176" s="22">
        <f t="shared" si="174"/>
        <v>47700</v>
      </c>
      <c r="D11176" s="16">
        <v>47700</v>
      </c>
    </row>
    <row r="11177" spans="1:4">
      <c r="A11177" s="22">
        <f t="shared" si="174"/>
        <v>47701</v>
      </c>
      <c r="D11177" s="16">
        <v>47701</v>
      </c>
    </row>
    <row r="11178" spans="1:4">
      <c r="A11178" s="22">
        <f t="shared" si="174"/>
        <v>47702</v>
      </c>
      <c r="D11178" s="16">
        <v>47702</v>
      </c>
    </row>
    <row r="11179" spans="1:4">
      <c r="A11179" s="22">
        <f t="shared" si="174"/>
        <v>47703</v>
      </c>
      <c r="D11179" s="16">
        <v>47703</v>
      </c>
    </row>
    <row r="11180" spans="1:4">
      <c r="A11180" s="22">
        <f t="shared" si="174"/>
        <v>47704</v>
      </c>
      <c r="D11180" s="16">
        <v>47704</v>
      </c>
    </row>
    <row r="11181" spans="1:4">
      <c r="A11181" s="22">
        <f t="shared" si="174"/>
        <v>47705</v>
      </c>
      <c r="D11181" s="16">
        <v>47705</v>
      </c>
    </row>
    <row r="11182" spans="1:4">
      <c r="A11182" s="22">
        <f t="shared" si="174"/>
        <v>47706</v>
      </c>
      <c r="D11182" s="16">
        <v>47706</v>
      </c>
    </row>
    <row r="11183" spans="1:4">
      <c r="A11183" s="22">
        <f t="shared" si="174"/>
        <v>47707</v>
      </c>
      <c r="D11183" s="16">
        <v>47707</v>
      </c>
    </row>
    <row r="11184" spans="1:4">
      <c r="A11184" s="22">
        <f t="shared" si="174"/>
        <v>47708</v>
      </c>
      <c r="D11184" s="16">
        <v>47708</v>
      </c>
    </row>
    <row r="11185" spans="1:4">
      <c r="A11185" s="22">
        <f t="shared" si="174"/>
        <v>47709</v>
      </c>
      <c r="D11185" s="16">
        <v>47709</v>
      </c>
    </row>
    <row r="11186" spans="1:4">
      <c r="A11186" s="22">
        <f t="shared" si="174"/>
        <v>47710</v>
      </c>
      <c r="D11186" s="16">
        <v>47710</v>
      </c>
    </row>
    <row r="11187" spans="1:4">
      <c r="A11187" s="22">
        <f t="shared" si="174"/>
        <v>47711</v>
      </c>
      <c r="D11187" s="16">
        <v>47711</v>
      </c>
    </row>
    <row r="11188" spans="1:4">
      <c r="A11188" s="22">
        <f t="shared" si="174"/>
        <v>47712</v>
      </c>
      <c r="D11188" s="16">
        <v>47712</v>
      </c>
    </row>
    <row r="11189" spans="1:4">
      <c r="A11189" s="22">
        <f t="shared" si="174"/>
        <v>47713</v>
      </c>
      <c r="D11189" s="16">
        <v>47713</v>
      </c>
    </row>
    <row r="11190" spans="1:4">
      <c r="A11190" s="22">
        <f t="shared" si="174"/>
        <v>47714</v>
      </c>
      <c r="D11190" s="16">
        <v>47714</v>
      </c>
    </row>
    <row r="11191" spans="1:4">
      <c r="A11191" s="22">
        <f t="shared" si="174"/>
        <v>47715</v>
      </c>
      <c r="D11191" s="16">
        <v>47715</v>
      </c>
    </row>
    <row r="11192" spans="1:4">
      <c r="A11192" s="22">
        <f t="shared" si="174"/>
        <v>47716</v>
      </c>
      <c r="D11192" s="16">
        <v>47716</v>
      </c>
    </row>
    <row r="11193" spans="1:4">
      <c r="A11193" s="22">
        <f t="shared" si="174"/>
        <v>47717</v>
      </c>
      <c r="D11193" s="16">
        <v>47717</v>
      </c>
    </row>
    <row r="11194" spans="1:4">
      <c r="A11194" s="22">
        <f t="shared" si="174"/>
        <v>47718</v>
      </c>
      <c r="D11194" s="16">
        <v>47718</v>
      </c>
    </row>
    <row r="11195" spans="1:4">
      <c r="A11195" s="22">
        <f t="shared" si="174"/>
        <v>47719</v>
      </c>
      <c r="D11195" s="16">
        <v>47719</v>
      </c>
    </row>
    <row r="11196" spans="1:4">
      <c r="A11196" s="22">
        <f t="shared" si="174"/>
        <v>47720</v>
      </c>
      <c r="D11196" s="16">
        <v>47720</v>
      </c>
    </row>
    <row r="11197" spans="1:4">
      <c r="A11197" s="22">
        <f t="shared" si="174"/>
        <v>47721</v>
      </c>
      <c r="D11197" s="16">
        <v>47721</v>
      </c>
    </row>
    <row r="11198" spans="1:4">
      <c r="A11198" s="22">
        <f t="shared" si="174"/>
        <v>47722</v>
      </c>
      <c r="D11198" s="16">
        <v>47722</v>
      </c>
    </row>
    <row r="11199" spans="1:4">
      <c r="A11199" s="22">
        <f t="shared" si="174"/>
        <v>47723</v>
      </c>
      <c r="D11199" s="16">
        <v>47723</v>
      </c>
    </row>
    <row r="11200" spans="1:4">
      <c r="A11200" s="22">
        <f t="shared" si="174"/>
        <v>47724</v>
      </c>
      <c r="D11200" s="16">
        <v>47724</v>
      </c>
    </row>
    <row r="11201" spans="1:4">
      <c r="A11201" s="22">
        <f t="shared" si="174"/>
        <v>47725</v>
      </c>
      <c r="D11201" s="16">
        <v>47725</v>
      </c>
    </row>
    <row r="11202" spans="1:4">
      <c r="A11202" s="22">
        <f t="shared" ref="A11202:A11265" si="175">D11202</f>
        <v>47726</v>
      </c>
      <c r="D11202" s="16">
        <v>47726</v>
      </c>
    </row>
    <row r="11203" spans="1:4">
      <c r="A11203" s="22">
        <f t="shared" si="175"/>
        <v>47727</v>
      </c>
      <c r="D11203" s="16">
        <v>47727</v>
      </c>
    </row>
    <row r="11204" spans="1:4">
      <c r="A11204" s="22">
        <f t="shared" si="175"/>
        <v>47728</v>
      </c>
      <c r="D11204" s="16">
        <v>47728</v>
      </c>
    </row>
    <row r="11205" spans="1:4">
      <c r="A11205" s="22">
        <f t="shared" si="175"/>
        <v>47729</v>
      </c>
      <c r="D11205" s="16">
        <v>47729</v>
      </c>
    </row>
    <row r="11206" spans="1:4">
      <c r="A11206" s="22">
        <f t="shared" si="175"/>
        <v>47730</v>
      </c>
      <c r="D11206" s="16">
        <v>47730</v>
      </c>
    </row>
    <row r="11207" spans="1:4">
      <c r="A11207" s="22">
        <f t="shared" si="175"/>
        <v>47731</v>
      </c>
      <c r="D11207" s="16">
        <v>47731</v>
      </c>
    </row>
    <row r="11208" spans="1:4">
      <c r="A11208" s="22">
        <f t="shared" si="175"/>
        <v>47732</v>
      </c>
      <c r="D11208" s="16">
        <v>47732</v>
      </c>
    </row>
    <row r="11209" spans="1:4">
      <c r="A11209" s="22">
        <f t="shared" si="175"/>
        <v>47733</v>
      </c>
      <c r="D11209" s="16">
        <v>47733</v>
      </c>
    </row>
    <row r="11210" spans="1:4">
      <c r="A11210" s="22">
        <f t="shared" si="175"/>
        <v>47734</v>
      </c>
      <c r="D11210" s="16">
        <v>47734</v>
      </c>
    </row>
    <row r="11211" spans="1:4">
      <c r="A11211" s="22">
        <f t="shared" si="175"/>
        <v>47735</v>
      </c>
      <c r="D11211" s="16">
        <v>47735</v>
      </c>
    </row>
    <row r="11212" spans="1:4">
      <c r="A11212" s="22">
        <f t="shared" si="175"/>
        <v>47736</v>
      </c>
      <c r="D11212" s="16">
        <v>47736</v>
      </c>
    </row>
    <row r="11213" spans="1:4">
      <c r="A11213" s="22">
        <f t="shared" si="175"/>
        <v>47737</v>
      </c>
      <c r="D11213" s="16">
        <v>47737</v>
      </c>
    </row>
    <row r="11214" spans="1:4">
      <c r="A11214" s="22">
        <f t="shared" si="175"/>
        <v>47738</v>
      </c>
      <c r="D11214" s="16">
        <v>47738</v>
      </c>
    </row>
    <row r="11215" spans="1:4">
      <c r="A11215" s="22">
        <f t="shared" si="175"/>
        <v>47739</v>
      </c>
      <c r="D11215" s="16">
        <v>47739</v>
      </c>
    </row>
    <row r="11216" spans="1:4">
      <c r="A11216" s="22">
        <f t="shared" si="175"/>
        <v>47740</v>
      </c>
      <c r="D11216" s="16">
        <v>47740</v>
      </c>
    </row>
    <row r="11217" spans="1:4">
      <c r="A11217" s="22">
        <f t="shared" si="175"/>
        <v>47741</v>
      </c>
      <c r="D11217" s="16">
        <v>47741</v>
      </c>
    </row>
    <row r="11218" spans="1:4">
      <c r="A11218" s="22">
        <f t="shared" si="175"/>
        <v>47742</v>
      </c>
      <c r="D11218" s="16">
        <v>47742</v>
      </c>
    </row>
    <row r="11219" spans="1:4">
      <c r="A11219" s="22">
        <f t="shared" si="175"/>
        <v>47743</v>
      </c>
      <c r="D11219" s="16">
        <v>47743</v>
      </c>
    </row>
    <row r="11220" spans="1:4">
      <c r="A11220" s="22">
        <f t="shared" si="175"/>
        <v>47744</v>
      </c>
      <c r="D11220" s="16">
        <v>47744</v>
      </c>
    </row>
    <row r="11221" spans="1:4">
      <c r="A11221" s="22">
        <f t="shared" si="175"/>
        <v>47745</v>
      </c>
      <c r="D11221" s="16">
        <v>47745</v>
      </c>
    </row>
    <row r="11222" spans="1:4">
      <c r="A11222" s="22">
        <f t="shared" si="175"/>
        <v>47746</v>
      </c>
      <c r="D11222" s="16">
        <v>47746</v>
      </c>
    </row>
    <row r="11223" spans="1:4">
      <c r="A11223" s="22">
        <f t="shared" si="175"/>
        <v>47747</v>
      </c>
      <c r="D11223" s="16">
        <v>47747</v>
      </c>
    </row>
    <row r="11224" spans="1:4">
      <c r="A11224" s="22">
        <f t="shared" si="175"/>
        <v>47748</v>
      </c>
      <c r="D11224" s="16">
        <v>47748</v>
      </c>
    </row>
    <row r="11225" spans="1:4">
      <c r="A11225" s="22">
        <f t="shared" si="175"/>
        <v>47749</v>
      </c>
      <c r="D11225" s="16">
        <v>47749</v>
      </c>
    </row>
    <row r="11226" spans="1:4">
      <c r="A11226" s="22">
        <f t="shared" si="175"/>
        <v>47750</v>
      </c>
      <c r="D11226" s="16">
        <v>47750</v>
      </c>
    </row>
    <row r="11227" spans="1:4">
      <c r="A11227" s="22">
        <f t="shared" si="175"/>
        <v>47751</v>
      </c>
      <c r="D11227" s="16">
        <v>47751</v>
      </c>
    </row>
    <row r="11228" spans="1:4">
      <c r="A11228" s="22">
        <f t="shared" si="175"/>
        <v>47752</v>
      </c>
      <c r="D11228" s="16">
        <v>47752</v>
      </c>
    </row>
    <row r="11229" spans="1:4">
      <c r="A11229" s="22">
        <f t="shared" si="175"/>
        <v>47753</v>
      </c>
      <c r="D11229" s="16">
        <v>47753</v>
      </c>
    </row>
    <row r="11230" spans="1:4">
      <c r="A11230" s="22">
        <f t="shared" si="175"/>
        <v>47754</v>
      </c>
      <c r="D11230" s="16">
        <v>47754</v>
      </c>
    </row>
    <row r="11231" spans="1:4">
      <c r="A11231" s="22">
        <f t="shared" si="175"/>
        <v>47755</v>
      </c>
      <c r="D11231" s="16">
        <v>47755</v>
      </c>
    </row>
    <row r="11232" spans="1:4">
      <c r="A11232" s="22">
        <f t="shared" si="175"/>
        <v>47756</v>
      </c>
      <c r="D11232" s="16">
        <v>47756</v>
      </c>
    </row>
    <row r="11233" spans="1:4">
      <c r="A11233" s="22">
        <f t="shared" si="175"/>
        <v>47757</v>
      </c>
      <c r="D11233" s="16">
        <v>47757</v>
      </c>
    </row>
    <row r="11234" spans="1:4">
      <c r="A11234" s="22">
        <f t="shared" si="175"/>
        <v>47758</v>
      </c>
      <c r="D11234" s="16">
        <v>47758</v>
      </c>
    </row>
    <row r="11235" spans="1:4">
      <c r="A11235" s="22">
        <f t="shared" si="175"/>
        <v>47759</v>
      </c>
      <c r="D11235" s="16">
        <v>47759</v>
      </c>
    </row>
    <row r="11236" spans="1:4">
      <c r="A11236" s="22">
        <f t="shared" si="175"/>
        <v>47760</v>
      </c>
      <c r="D11236" s="16">
        <v>47760</v>
      </c>
    </row>
    <row r="11237" spans="1:4">
      <c r="A11237" s="22">
        <f t="shared" si="175"/>
        <v>47761</v>
      </c>
      <c r="D11237" s="16">
        <v>47761</v>
      </c>
    </row>
    <row r="11238" spans="1:4">
      <c r="A11238" s="22">
        <f t="shared" si="175"/>
        <v>47762</v>
      </c>
      <c r="D11238" s="16">
        <v>47762</v>
      </c>
    </row>
    <row r="11239" spans="1:4">
      <c r="A11239" s="22">
        <f t="shared" si="175"/>
        <v>47763</v>
      </c>
      <c r="D11239" s="16">
        <v>47763</v>
      </c>
    </row>
    <row r="11240" spans="1:4">
      <c r="A11240" s="22">
        <f t="shared" si="175"/>
        <v>47764</v>
      </c>
      <c r="D11240" s="16">
        <v>47764</v>
      </c>
    </row>
    <row r="11241" spans="1:4">
      <c r="A11241" s="22">
        <f t="shared" si="175"/>
        <v>47765</v>
      </c>
      <c r="D11241" s="16">
        <v>47765</v>
      </c>
    </row>
    <row r="11242" spans="1:4">
      <c r="A11242" s="22">
        <f t="shared" si="175"/>
        <v>47766</v>
      </c>
      <c r="D11242" s="16">
        <v>47766</v>
      </c>
    </row>
    <row r="11243" spans="1:4">
      <c r="A11243" s="22">
        <f t="shared" si="175"/>
        <v>47767</v>
      </c>
      <c r="D11243" s="16">
        <v>47767</v>
      </c>
    </row>
    <row r="11244" spans="1:4">
      <c r="A11244" s="22">
        <f t="shared" si="175"/>
        <v>47768</v>
      </c>
      <c r="D11244" s="16">
        <v>47768</v>
      </c>
    </row>
    <row r="11245" spans="1:4">
      <c r="A11245" s="22">
        <f t="shared" si="175"/>
        <v>47769</v>
      </c>
      <c r="D11245" s="16">
        <v>47769</v>
      </c>
    </row>
    <row r="11246" spans="1:4">
      <c r="A11246" s="22">
        <f t="shared" si="175"/>
        <v>47770</v>
      </c>
      <c r="D11246" s="16">
        <v>47770</v>
      </c>
    </row>
    <row r="11247" spans="1:4">
      <c r="A11247" s="22">
        <f t="shared" si="175"/>
        <v>47771</v>
      </c>
      <c r="D11247" s="16">
        <v>47771</v>
      </c>
    </row>
    <row r="11248" spans="1:4">
      <c r="A11248" s="22">
        <f t="shared" si="175"/>
        <v>47772</v>
      </c>
      <c r="D11248" s="16">
        <v>47772</v>
      </c>
    </row>
    <row r="11249" spans="1:4">
      <c r="A11249" s="22">
        <f t="shared" si="175"/>
        <v>47773</v>
      </c>
      <c r="D11249" s="16">
        <v>47773</v>
      </c>
    </row>
    <row r="11250" spans="1:4">
      <c r="A11250" s="22">
        <f t="shared" si="175"/>
        <v>47774</v>
      </c>
      <c r="D11250" s="16">
        <v>47774</v>
      </c>
    </row>
    <row r="11251" spans="1:4">
      <c r="A11251" s="22">
        <f t="shared" si="175"/>
        <v>47775</v>
      </c>
      <c r="D11251" s="16">
        <v>47775</v>
      </c>
    </row>
    <row r="11252" spans="1:4">
      <c r="A11252" s="22">
        <f t="shared" si="175"/>
        <v>47776</v>
      </c>
      <c r="D11252" s="16">
        <v>47776</v>
      </c>
    </row>
    <row r="11253" spans="1:4">
      <c r="A11253" s="22">
        <f t="shared" si="175"/>
        <v>47777</v>
      </c>
      <c r="D11253" s="16">
        <v>47777</v>
      </c>
    </row>
    <row r="11254" spans="1:4">
      <c r="A11254" s="22">
        <f t="shared" si="175"/>
        <v>47778</v>
      </c>
      <c r="D11254" s="16">
        <v>47778</v>
      </c>
    </row>
    <row r="11255" spans="1:4">
      <c r="A11255" s="22">
        <f t="shared" si="175"/>
        <v>47779</v>
      </c>
      <c r="D11255" s="16">
        <v>47779</v>
      </c>
    </row>
    <row r="11256" spans="1:4">
      <c r="A11256" s="22">
        <f t="shared" si="175"/>
        <v>47780</v>
      </c>
      <c r="D11256" s="16">
        <v>47780</v>
      </c>
    </row>
    <row r="11257" spans="1:4">
      <c r="A11257" s="22">
        <f t="shared" si="175"/>
        <v>47781</v>
      </c>
      <c r="D11257" s="16">
        <v>47781</v>
      </c>
    </row>
    <row r="11258" spans="1:4">
      <c r="A11258" s="22">
        <f t="shared" si="175"/>
        <v>47782</v>
      </c>
      <c r="D11258" s="16">
        <v>47782</v>
      </c>
    </row>
    <row r="11259" spans="1:4">
      <c r="A11259" s="22">
        <f t="shared" si="175"/>
        <v>47783</v>
      </c>
      <c r="D11259" s="16">
        <v>47783</v>
      </c>
    </row>
    <row r="11260" spans="1:4">
      <c r="A11260" s="22">
        <f t="shared" si="175"/>
        <v>47784</v>
      </c>
      <c r="D11260" s="16">
        <v>47784</v>
      </c>
    </row>
    <row r="11261" spans="1:4">
      <c r="A11261" s="22">
        <f t="shared" si="175"/>
        <v>47785</v>
      </c>
      <c r="D11261" s="16">
        <v>47785</v>
      </c>
    </row>
    <row r="11262" spans="1:4">
      <c r="A11262" s="22">
        <f t="shared" si="175"/>
        <v>47786</v>
      </c>
      <c r="D11262" s="16">
        <v>47786</v>
      </c>
    </row>
    <row r="11263" spans="1:4">
      <c r="A11263" s="22">
        <f t="shared" si="175"/>
        <v>47787</v>
      </c>
      <c r="D11263" s="16">
        <v>47787</v>
      </c>
    </row>
    <row r="11264" spans="1:4">
      <c r="A11264" s="22">
        <f t="shared" si="175"/>
        <v>47788</v>
      </c>
      <c r="D11264" s="16">
        <v>47788</v>
      </c>
    </row>
    <row r="11265" spans="1:4">
      <c r="A11265" s="22">
        <f t="shared" si="175"/>
        <v>47789</v>
      </c>
      <c r="D11265" s="16">
        <v>47789</v>
      </c>
    </row>
    <row r="11266" spans="1:4">
      <c r="A11266" s="22">
        <f t="shared" ref="A11266:A11329" si="176">D11266</f>
        <v>47790</v>
      </c>
      <c r="D11266" s="16">
        <v>47790</v>
      </c>
    </row>
    <row r="11267" spans="1:4">
      <c r="A11267" s="22">
        <f t="shared" si="176"/>
        <v>47791</v>
      </c>
      <c r="D11267" s="16">
        <v>47791</v>
      </c>
    </row>
    <row r="11268" spans="1:4">
      <c r="A11268" s="22">
        <f t="shared" si="176"/>
        <v>47792</v>
      </c>
      <c r="D11268" s="16">
        <v>47792</v>
      </c>
    </row>
    <row r="11269" spans="1:4">
      <c r="A11269" s="22">
        <f t="shared" si="176"/>
        <v>47793</v>
      </c>
      <c r="D11269" s="16">
        <v>47793</v>
      </c>
    </row>
    <row r="11270" spans="1:4">
      <c r="A11270" s="22">
        <f t="shared" si="176"/>
        <v>47794</v>
      </c>
      <c r="D11270" s="16">
        <v>47794</v>
      </c>
    </row>
    <row r="11271" spans="1:4">
      <c r="A11271" s="22">
        <f t="shared" si="176"/>
        <v>47795</v>
      </c>
      <c r="D11271" s="16">
        <v>47795</v>
      </c>
    </row>
    <row r="11272" spans="1:4">
      <c r="A11272" s="22">
        <f t="shared" si="176"/>
        <v>47796</v>
      </c>
      <c r="D11272" s="16">
        <v>47796</v>
      </c>
    </row>
    <row r="11273" spans="1:4">
      <c r="A11273" s="22">
        <f t="shared" si="176"/>
        <v>47797</v>
      </c>
      <c r="D11273" s="16">
        <v>47797</v>
      </c>
    </row>
    <row r="11274" spans="1:4">
      <c r="A11274" s="22">
        <f t="shared" si="176"/>
        <v>47798</v>
      </c>
      <c r="D11274" s="16">
        <v>47798</v>
      </c>
    </row>
    <row r="11275" spans="1:4">
      <c r="A11275" s="22">
        <f t="shared" si="176"/>
        <v>47799</v>
      </c>
      <c r="D11275" s="16">
        <v>47799</v>
      </c>
    </row>
    <row r="11276" spans="1:4">
      <c r="A11276" s="22">
        <f t="shared" si="176"/>
        <v>47800</v>
      </c>
      <c r="D11276" s="16">
        <v>47800</v>
      </c>
    </row>
    <row r="11277" spans="1:4">
      <c r="A11277" s="22">
        <f t="shared" si="176"/>
        <v>47801</v>
      </c>
      <c r="D11277" s="16">
        <v>47801</v>
      </c>
    </row>
    <row r="11278" spans="1:4">
      <c r="A11278" s="22">
        <f t="shared" si="176"/>
        <v>47802</v>
      </c>
      <c r="D11278" s="16">
        <v>47802</v>
      </c>
    </row>
    <row r="11279" spans="1:4">
      <c r="A11279" s="22">
        <f t="shared" si="176"/>
        <v>47803</v>
      </c>
      <c r="D11279" s="16">
        <v>47803</v>
      </c>
    </row>
    <row r="11280" spans="1:4">
      <c r="A11280" s="22">
        <f t="shared" si="176"/>
        <v>47804</v>
      </c>
      <c r="D11280" s="16">
        <v>47804</v>
      </c>
    </row>
    <row r="11281" spans="1:4">
      <c r="A11281" s="22">
        <f t="shared" si="176"/>
        <v>47805</v>
      </c>
      <c r="D11281" s="16">
        <v>47805</v>
      </c>
    </row>
    <row r="11282" spans="1:4">
      <c r="A11282" s="22">
        <f t="shared" si="176"/>
        <v>47806</v>
      </c>
      <c r="D11282" s="16">
        <v>47806</v>
      </c>
    </row>
    <row r="11283" spans="1:4">
      <c r="A11283" s="22">
        <f t="shared" si="176"/>
        <v>47807</v>
      </c>
      <c r="D11283" s="16">
        <v>47807</v>
      </c>
    </row>
    <row r="11284" spans="1:4">
      <c r="A11284" s="22">
        <f t="shared" si="176"/>
        <v>47808</v>
      </c>
      <c r="D11284" s="16">
        <v>47808</v>
      </c>
    </row>
    <row r="11285" spans="1:4">
      <c r="A11285" s="22">
        <f t="shared" si="176"/>
        <v>47809</v>
      </c>
      <c r="D11285" s="16">
        <v>47809</v>
      </c>
    </row>
    <row r="11286" spans="1:4">
      <c r="A11286" s="22">
        <f t="shared" si="176"/>
        <v>47810</v>
      </c>
      <c r="D11286" s="16">
        <v>47810</v>
      </c>
    </row>
    <row r="11287" spans="1:4">
      <c r="A11287" s="22">
        <f t="shared" si="176"/>
        <v>47811</v>
      </c>
      <c r="D11287" s="16">
        <v>47811</v>
      </c>
    </row>
    <row r="11288" spans="1:4">
      <c r="A11288" s="22">
        <f t="shared" si="176"/>
        <v>47812</v>
      </c>
      <c r="D11288" s="16">
        <v>47812</v>
      </c>
    </row>
    <row r="11289" spans="1:4">
      <c r="A11289" s="22">
        <f t="shared" si="176"/>
        <v>47813</v>
      </c>
      <c r="D11289" s="16">
        <v>47813</v>
      </c>
    </row>
    <row r="11290" spans="1:4">
      <c r="A11290" s="22">
        <f t="shared" si="176"/>
        <v>47814</v>
      </c>
      <c r="D11290" s="16">
        <v>47814</v>
      </c>
    </row>
    <row r="11291" spans="1:4">
      <c r="A11291" s="22">
        <f t="shared" si="176"/>
        <v>47815</v>
      </c>
      <c r="D11291" s="16">
        <v>47815</v>
      </c>
    </row>
    <row r="11292" spans="1:4">
      <c r="A11292" s="22">
        <f t="shared" si="176"/>
        <v>47816</v>
      </c>
      <c r="D11292" s="16">
        <v>47816</v>
      </c>
    </row>
    <row r="11293" spans="1:4">
      <c r="A11293" s="22">
        <f t="shared" si="176"/>
        <v>47817</v>
      </c>
      <c r="D11293" s="16">
        <v>47817</v>
      </c>
    </row>
    <row r="11294" spans="1:4">
      <c r="A11294" s="22">
        <f t="shared" si="176"/>
        <v>47818</v>
      </c>
      <c r="D11294" s="16">
        <v>47818</v>
      </c>
    </row>
    <row r="11295" spans="1:4">
      <c r="A11295" s="22">
        <f t="shared" si="176"/>
        <v>47819</v>
      </c>
      <c r="D11295" s="16">
        <v>47819</v>
      </c>
    </row>
    <row r="11296" spans="1:4">
      <c r="A11296" s="22">
        <f t="shared" si="176"/>
        <v>47820</v>
      </c>
      <c r="D11296" s="16">
        <v>47820</v>
      </c>
    </row>
    <row r="11297" spans="1:4">
      <c r="A11297" s="22">
        <f t="shared" si="176"/>
        <v>47821</v>
      </c>
      <c r="D11297" s="16">
        <v>47821</v>
      </c>
    </row>
    <row r="11298" spans="1:4">
      <c r="A11298" s="22">
        <f t="shared" si="176"/>
        <v>47822</v>
      </c>
      <c r="D11298" s="16">
        <v>47822</v>
      </c>
    </row>
    <row r="11299" spans="1:4">
      <c r="A11299" s="22">
        <f t="shared" si="176"/>
        <v>47823</v>
      </c>
      <c r="D11299" s="16">
        <v>47823</v>
      </c>
    </row>
    <row r="11300" spans="1:4">
      <c r="A11300" s="22">
        <f t="shared" si="176"/>
        <v>47824</v>
      </c>
      <c r="D11300" s="16">
        <v>47824</v>
      </c>
    </row>
    <row r="11301" spans="1:4">
      <c r="A11301" s="22">
        <f t="shared" si="176"/>
        <v>47825</v>
      </c>
      <c r="D11301" s="16">
        <v>47825</v>
      </c>
    </row>
    <row r="11302" spans="1:4">
      <c r="A11302" s="22">
        <f t="shared" si="176"/>
        <v>47826</v>
      </c>
      <c r="D11302" s="16">
        <v>47826</v>
      </c>
    </row>
    <row r="11303" spans="1:4">
      <c r="A11303" s="22">
        <f t="shared" si="176"/>
        <v>47827</v>
      </c>
      <c r="D11303" s="16">
        <v>47827</v>
      </c>
    </row>
    <row r="11304" spans="1:4">
      <c r="A11304" s="22">
        <f t="shared" si="176"/>
        <v>47828</v>
      </c>
      <c r="D11304" s="16">
        <v>47828</v>
      </c>
    </row>
    <row r="11305" spans="1:4">
      <c r="A11305" s="22">
        <f t="shared" si="176"/>
        <v>47829</v>
      </c>
      <c r="D11305" s="16">
        <v>47829</v>
      </c>
    </row>
    <row r="11306" spans="1:4">
      <c r="A11306" s="22">
        <f t="shared" si="176"/>
        <v>47830</v>
      </c>
      <c r="D11306" s="16">
        <v>47830</v>
      </c>
    </row>
    <row r="11307" spans="1:4">
      <c r="A11307" s="22">
        <f t="shared" si="176"/>
        <v>47831</v>
      </c>
      <c r="D11307" s="16">
        <v>47831</v>
      </c>
    </row>
    <row r="11308" spans="1:4">
      <c r="A11308" s="22">
        <f t="shared" si="176"/>
        <v>47832</v>
      </c>
      <c r="D11308" s="16">
        <v>47832</v>
      </c>
    </row>
    <row r="11309" spans="1:4">
      <c r="A11309" s="22">
        <f t="shared" si="176"/>
        <v>47833</v>
      </c>
      <c r="D11309" s="16">
        <v>47833</v>
      </c>
    </row>
    <row r="11310" spans="1:4">
      <c r="A11310" s="22">
        <f t="shared" si="176"/>
        <v>47834</v>
      </c>
      <c r="D11310" s="16">
        <v>47834</v>
      </c>
    </row>
    <row r="11311" spans="1:4">
      <c r="A11311" s="22">
        <f t="shared" si="176"/>
        <v>47835</v>
      </c>
      <c r="D11311" s="16">
        <v>47835</v>
      </c>
    </row>
    <row r="11312" spans="1:4">
      <c r="A11312" s="22">
        <f t="shared" si="176"/>
        <v>47836</v>
      </c>
      <c r="D11312" s="16">
        <v>47836</v>
      </c>
    </row>
    <row r="11313" spans="1:4">
      <c r="A11313" s="22">
        <f t="shared" si="176"/>
        <v>47837</v>
      </c>
      <c r="D11313" s="16">
        <v>47837</v>
      </c>
    </row>
    <row r="11314" spans="1:4">
      <c r="A11314" s="22">
        <f t="shared" si="176"/>
        <v>47838</v>
      </c>
      <c r="D11314" s="16">
        <v>47838</v>
      </c>
    </row>
    <row r="11315" spans="1:4">
      <c r="A11315" s="22">
        <f t="shared" si="176"/>
        <v>47839</v>
      </c>
      <c r="D11315" s="16">
        <v>47839</v>
      </c>
    </row>
    <row r="11316" spans="1:4">
      <c r="A11316" s="22">
        <f t="shared" si="176"/>
        <v>47840</v>
      </c>
      <c r="D11316" s="16">
        <v>47840</v>
      </c>
    </row>
    <row r="11317" spans="1:4">
      <c r="A11317" s="22">
        <f t="shared" si="176"/>
        <v>47841</v>
      </c>
      <c r="D11317" s="16">
        <v>47841</v>
      </c>
    </row>
    <row r="11318" spans="1:4">
      <c r="A11318" s="22">
        <f t="shared" si="176"/>
        <v>47842</v>
      </c>
      <c r="D11318" s="16">
        <v>47842</v>
      </c>
    </row>
    <row r="11319" spans="1:4">
      <c r="A11319" s="22">
        <f t="shared" si="176"/>
        <v>47843</v>
      </c>
      <c r="D11319" s="16">
        <v>47843</v>
      </c>
    </row>
    <row r="11320" spans="1:4">
      <c r="A11320" s="22">
        <f t="shared" si="176"/>
        <v>47844</v>
      </c>
      <c r="D11320" s="16">
        <v>47844</v>
      </c>
    </row>
    <row r="11321" spans="1:4">
      <c r="A11321" s="22">
        <f t="shared" si="176"/>
        <v>47845</v>
      </c>
      <c r="D11321" s="16">
        <v>47845</v>
      </c>
    </row>
    <row r="11322" spans="1:4">
      <c r="A11322" s="22">
        <f t="shared" si="176"/>
        <v>47846</v>
      </c>
      <c r="D11322" s="16">
        <v>47846</v>
      </c>
    </row>
    <row r="11323" spans="1:4">
      <c r="A11323" s="22">
        <f t="shared" si="176"/>
        <v>47847</v>
      </c>
      <c r="D11323" s="16">
        <v>47847</v>
      </c>
    </row>
    <row r="11324" spans="1:4">
      <c r="A11324" s="22">
        <f t="shared" si="176"/>
        <v>47848</v>
      </c>
      <c r="D11324" s="16">
        <v>47848</v>
      </c>
    </row>
    <row r="11325" spans="1:4">
      <c r="A11325" s="22">
        <f t="shared" si="176"/>
        <v>47849</v>
      </c>
      <c r="D11325" s="16">
        <v>47849</v>
      </c>
    </row>
    <row r="11326" spans="1:4">
      <c r="A11326" s="22">
        <f t="shared" si="176"/>
        <v>47850</v>
      </c>
      <c r="D11326" s="16">
        <v>47850</v>
      </c>
    </row>
    <row r="11327" spans="1:4">
      <c r="A11327" s="22">
        <f t="shared" si="176"/>
        <v>47851</v>
      </c>
      <c r="D11327" s="16">
        <v>47851</v>
      </c>
    </row>
    <row r="11328" spans="1:4">
      <c r="A11328" s="22">
        <f t="shared" si="176"/>
        <v>47852</v>
      </c>
      <c r="D11328" s="16">
        <v>47852</v>
      </c>
    </row>
    <row r="11329" spans="1:4">
      <c r="A11329" s="22">
        <f t="shared" si="176"/>
        <v>47853</v>
      </c>
      <c r="D11329" s="16">
        <v>47853</v>
      </c>
    </row>
    <row r="11330" spans="1:4">
      <c r="A11330" s="22">
        <f t="shared" ref="A11330:A11393" si="177">D11330</f>
        <v>47854</v>
      </c>
      <c r="D11330" s="16">
        <v>47854</v>
      </c>
    </row>
    <row r="11331" spans="1:4">
      <c r="A11331" s="22">
        <f t="shared" si="177"/>
        <v>47855</v>
      </c>
      <c r="D11331" s="16">
        <v>47855</v>
      </c>
    </row>
    <row r="11332" spans="1:4">
      <c r="A11332" s="22">
        <f t="shared" si="177"/>
        <v>47856</v>
      </c>
      <c r="D11332" s="16">
        <v>47856</v>
      </c>
    </row>
    <row r="11333" spans="1:4">
      <c r="A11333" s="22">
        <f t="shared" si="177"/>
        <v>47857</v>
      </c>
      <c r="D11333" s="16">
        <v>47857</v>
      </c>
    </row>
    <row r="11334" spans="1:4">
      <c r="A11334" s="22">
        <f t="shared" si="177"/>
        <v>47858</v>
      </c>
      <c r="D11334" s="16">
        <v>47858</v>
      </c>
    </row>
    <row r="11335" spans="1:4">
      <c r="A11335" s="22">
        <f t="shared" si="177"/>
        <v>47859</v>
      </c>
      <c r="D11335" s="16">
        <v>47859</v>
      </c>
    </row>
    <row r="11336" spans="1:4">
      <c r="A11336" s="22">
        <f t="shared" si="177"/>
        <v>47860</v>
      </c>
      <c r="D11336" s="16">
        <v>47860</v>
      </c>
    </row>
    <row r="11337" spans="1:4">
      <c r="A11337" s="22">
        <f t="shared" si="177"/>
        <v>47861</v>
      </c>
      <c r="D11337" s="16">
        <v>47861</v>
      </c>
    </row>
    <row r="11338" spans="1:4">
      <c r="A11338" s="22">
        <f t="shared" si="177"/>
        <v>47862</v>
      </c>
      <c r="D11338" s="16">
        <v>47862</v>
      </c>
    </row>
    <row r="11339" spans="1:4">
      <c r="A11339" s="22">
        <f t="shared" si="177"/>
        <v>47863</v>
      </c>
      <c r="D11339" s="16">
        <v>47863</v>
      </c>
    </row>
    <row r="11340" spans="1:4">
      <c r="A11340" s="22">
        <f t="shared" si="177"/>
        <v>47864</v>
      </c>
      <c r="D11340" s="16">
        <v>47864</v>
      </c>
    </row>
    <row r="11341" spans="1:4">
      <c r="A11341" s="22">
        <f t="shared" si="177"/>
        <v>47865</v>
      </c>
      <c r="D11341" s="16">
        <v>47865</v>
      </c>
    </row>
    <row r="11342" spans="1:4">
      <c r="A11342" s="22">
        <f t="shared" si="177"/>
        <v>47866</v>
      </c>
      <c r="D11342" s="16">
        <v>47866</v>
      </c>
    </row>
    <row r="11343" spans="1:4">
      <c r="A11343" s="22">
        <f t="shared" si="177"/>
        <v>47867</v>
      </c>
      <c r="D11343" s="16">
        <v>47867</v>
      </c>
    </row>
    <row r="11344" spans="1:4">
      <c r="A11344" s="22">
        <f t="shared" si="177"/>
        <v>47868</v>
      </c>
      <c r="D11344" s="16">
        <v>47868</v>
      </c>
    </row>
    <row r="11345" spans="1:4">
      <c r="A11345" s="22">
        <f t="shared" si="177"/>
        <v>47869</v>
      </c>
      <c r="D11345" s="16">
        <v>47869</v>
      </c>
    </row>
    <row r="11346" spans="1:4">
      <c r="A11346" s="22">
        <f t="shared" si="177"/>
        <v>47870</v>
      </c>
      <c r="D11346" s="16">
        <v>47870</v>
      </c>
    </row>
    <row r="11347" spans="1:4">
      <c r="A11347" s="22">
        <f t="shared" si="177"/>
        <v>47871</v>
      </c>
      <c r="D11347" s="16">
        <v>47871</v>
      </c>
    </row>
    <row r="11348" spans="1:4">
      <c r="A11348" s="22">
        <f t="shared" si="177"/>
        <v>47872</v>
      </c>
      <c r="D11348" s="16">
        <v>47872</v>
      </c>
    </row>
    <row r="11349" spans="1:4">
      <c r="A11349" s="22">
        <f t="shared" si="177"/>
        <v>47873</v>
      </c>
      <c r="D11349" s="16">
        <v>47873</v>
      </c>
    </row>
    <row r="11350" spans="1:4">
      <c r="A11350" s="22">
        <f t="shared" si="177"/>
        <v>47874</v>
      </c>
      <c r="D11350" s="16">
        <v>47874</v>
      </c>
    </row>
    <row r="11351" spans="1:4">
      <c r="A11351" s="22">
        <f t="shared" si="177"/>
        <v>47875</v>
      </c>
      <c r="D11351" s="16">
        <v>47875</v>
      </c>
    </row>
    <row r="11352" spans="1:4">
      <c r="A11352" s="22">
        <f t="shared" si="177"/>
        <v>47876</v>
      </c>
      <c r="D11352" s="16">
        <v>47876</v>
      </c>
    </row>
    <row r="11353" spans="1:4">
      <c r="A11353" s="22">
        <f t="shared" si="177"/>
        <v>47877</v>
      </c>
      <c r="D11353" s="16">
        <v>47877</v>
      </c>
    </row>
    <row r="11354" spans="1:4">
      <c r="A11354" s="22">
        <f t="shared" si="177"/>
        <v>47878</v>
      </c>
      <c r="D11354" s="16">
        <v>47878</v>
      </c>
    </row>
    <row r="11355" spans="1:4">
      <c r="A11355" s="22">
        <f t="shared" si="177"/>
        <v>47879</v>
      </c>
      <c r="D11355" s="16">
        <v>47879</v>
      </c>
    </row>
    <row r="11356" spans="1:4">
      <c r="A11356" s="22">
        <f t="shared" si="177"/>
        <v>47880</v>
      </c>
      <c r="D11356" s="16">
        <v>47880</v>
      </c>
    </row>
    <row r="11357" spans="1:4">
      <c r="A11357" s="22">
        <f t="shared" si="177"/>
        <v>47881</v>
      </c>
      <c r="D11357" s="16">
        <v>47881</v>
      </c>
    </row>
    <row r="11358" spans="1:4">
      <c r="A11358" s="22">
        <f t="shared" si="177"/>
        <v>47882</v>
      </c>
      <c r="D11358" s="16">
        <v>47882</v>
      </c>
    </row>
    <row r="11359" spans="1:4">
      <c r="A11359" s="22">
        <f t="shared" si="177"/>
        <v>47883</v>
      </c>
      <c r="D11359" s="16">
        <v>47883</v>
      </c>
    </row>
    <row r="11360" spans="1:4">
      <c r="A11360" s="22">
        <f t="shared" si="177"/>
        <v>47884</v>
      </c>
      <c r="D11360" s="16">
        <v>47884</v>
      </c>
    </row>
    <row r="11361" spans="1:4">
      <c r="A11361" s="22">
        <f t="shared" si="177"/>
        <v>47885</v>
      </c>
      <c r="D11361" s="16">
        <v>47885</v>
      </c>
    </row>
    <row r="11362" spans="1:4">
      <c r="A11362" s="22">
        <f t="shared" si="177"/>
        <v>47886</v>
      </c>
      <c r="D11362" s="16">
        <v>47886</v>
      </c>
    </row>
    <row r="11363" spans="1:4">
      <c r="A11363" s="22">
        <f t="shared" si="177"/>
        <v>47887</v>
      </c>
      <c r="D11363" s="16">
        <v>47887</v>
      </c>
    </row>
    <row r="11364" spans="1:4">
      <c r="A11364" s="22">
        <f t="shared" si="177"/>
        <v>47888</v>
      </c>
      <c r="D11364" s="16">
        <v>47888</v>
      </c>
    </row>
    <row r="11365" spans="1:4">
      <c r="A11365" s="22">
        <f t="shared" si="177"/>
        <v>47889</v>
      </c>
      <c r="D11365" s="16">
        <v>47889</v>
      </c>
    </row>
    <row r="11366" spans="1:4">
      <c r="A11366" s="22">
        <f t="shared" si="177"/>
        <v>47890</v>
      </c>
      <c r="D11366" s="16">
        <v>47890</v>
      </c>
    </row>
    <row r="11367" spans="1:4">
      <c r="A11367" s="22">
        <f t="shared" si="177"/>
        <v>47891</v>
      </c>
      <c r="D11367" s="16">
        <v>47891</v>
      </c>
    </row>
    <row r="11368" spans="1:4">
      <c r="A11368" s="22">
        <f t="shared" si="177"/>
        <v>47892</v>
      </c>
      <c r="D11368" s="16">
        <v>47892</v>
      </c>
    </row>
    <row r="11369" spans="1:4">
      <c r="A11369" s="22">
        <f t="shared" si="177"/>
        <v>47893</v>
      </c>
      <c r="D11369" s="16">
        <v>47893</v>
      </c>
    </row>
    <row r="11370" spans="1:4">
      <c r="A11370" s="22">
        <f t="shared" si="177"/>
        <v>47894</v>
      </c>
      <c r="D11370" s="16">
        <v>47894</v>
      </c>
    </row>
    <row r="11371" spans="1:4">
      <c r="A11371" s="22">
        <f t="shared" si="177"/>
        <v>47895</v>
      </c>
      <c r="D11371" s="16">
        <v>47895</v>
      </c>
    </row>
    <row r="11372" spans="1:4">
      <c r="A11372" s="22">
        <f t="shared" si="177"/>
        <v>47896</v>
      </c>
      <c r="D11372" s="16">
        <v>47896</v>
      </c>
    </row>
    <row r="11373" spans="1:4">
      <c r="A11373" s="22">
        <f t="shared" si="177"/>
        <v>47897</v>
      </c>
      <c r="D11373" s="16">
        <v>47897</v>
      </c>
    </row>
    <row r="11374" spans="1:4">
      <c r="A11374" s="22">
        <f t="shared" si="177"/>
        <v>47898</v>
      </c>
      <c r="D11374" s="16">
        <v>47898</v>
      </c>
    </row>
    <row r="11375" spans="1:4">
      <c r="A11375" s="22">
        <f t="shared" si="177"/>
        <v>47899</v>
      </c>
      <c r="D11375" s="16">
        <v>47899</v>
      </c>
    </row>
    <row r="11376" spans="1:4">
      <c r="A11376" s="22">
        <f t="shared" si="177"/>
        <v>47900</v>
      </c>
      <c r="D11376" s="16">
        <v>47900</v>
      </c>
    </row>
    <row r="11377" spans="1:4">
      <c r="A11377" s="22">
        <f t="shared" si="177"/>
        <v>47901</v>
      </c>
      <c r="D11377" s="16">
        <v>47901</v>
      </c>
    </row>
    <row r="11378" spans="1:4">
      <c r="A11378" s="22">
        <f t="shared" si="177"/>
        <v>47902</v>
      </c>
      <c r="D11378" s="16">
        <v>47902</v>
      </c>
    </row>
    <row r="11379" spans="1:4">
      <c r="A11379" s="22">
        <f t="shared" si="177"/>
        <v>47903</v>
      </c>
      <c r="D11379" s="16">
        <v>47903</v>
      </c>
    </row>
    <row r="11380" spans="1:4">
      <c r="A11380" s="22">
        <f t="shared" si="177"/>
        <v>47904</v>
      </c>
      <c r="D11380" s="16">
        <v>47904</v>
      </c>
    </row>
    <row r="11381" spans="1:4">
      <c r="A11381" s="22">
        <f t="shared" si="177"/>
        <v>47905</v>
      </c>
      <c r="D11381" s="16">
        <v>47905</v>
      </c>
    </row>
    <row r="11382" spans="1:4">
      <c r="A11382" s="22">
        <f t="shared" si="177"/>
        <v>47906</v>
      </c>
      <c r="D11382" s="16">
        <v>47906</v>
      </c>
    </row>
    <row r="11383" spans="1:4">
      <c r="A11383" s="22">
        <f t="shared" si="177"/>
        <v>47907</v>
      </c>
      <c r="D11383" s="16">
        <v>47907</v>
      </c>
    </row>
    <row r="11384" spans="1:4">
      <c r="A11384" s="22">
        <f t="shared" si="177"/>
        <v>47908</v>
      </c>
      <c r="D11384" s="16">
        <v>47908</v>
      </c>
    </row>
    <row r="11385" spans="1:4">
      <c r="A11385" s="22">
        <f t="shared" si="177"/>
        <v>47909</v>
      </c>
      <c r="D11385" s="16">
        <v>47909</v>
      </c>
    </row>
    <row r="11386" spans="1:4">
      <c r="A11386" s="22">
        <f t="shared" si="177"/>
        <v>47910</v>
      </c>
      <c r="D11386" s="16">
        <v>47910</v>
      </c>
    </row>
    <row r="11387" spans="1:4">
      <c r="A11387" s="22">
        <f t="shared" si="177"/>
        <v>47911</v>
      </c>
      <c r="D11387" s="16">
        <v>47911</v>
      </c>
    </row>
    <row r="11388" spans="1:4">
      <c r="A11388" s="22">
        <f t="shared" si="177"/>
        <v>47912</v>
      </c>
      <c r="D11388" s="16">
        <v>47912</v>
      </c>
    </row>
    <row r="11389" spans="1:4">
      <c r="A11389" s="22">
        <f t="shared" si="177"/>
        <v>47913</v>
      </c>
      <c r="D11389" s="16">
        <v>47913</v>
      </c>
    </row>
    <row r="11390" spans="1:4">
      <c r="A11390" s="22">
        <f t="shared" si="177"/>
        <v>47914</v>
      </c>
      <c r="D11390" s="16">
        <v>47914</v>
      </c>
    </row>
    <row r="11391" spans="1:4">
      <c r="A11391" s="22">
        <f t="shared" si="177"/>
        <v>47915</v>
      </c>
      <c r="D11391" s="16">
        <v>47915</v>
      </c>
    </row>
    <row r="11392" spans="1:4">
      <c r="A11392" s="22">
        <f t="shared" si="177"/>
        <v>47916</v>
      </c>
      <c r="D11392" s="16">
        <v>47916</v>
      </c>
    </row>
    <row r="11393" spans="1:4">
      <c r="A11393" s="22">
        <f t="shared" si="177"/>
        <v>47917</v>
      </c>
      <c r="D11393" s="16">
        <v>47917</v>
      </c>
    </row>
    <row r="11394" spans="1:4">
      <c r="A11394" s="22">
        <f t="shared" ref="A11394:A11457" si="178">D11394</f>
        <v>47918</v>
      </c>
      <c r="D11394" s="16">
        <v>47918</v>
      </c>
    </row>
    <row r="11395" spans="1:4">
      <c r="A11395" s="22">
        <f t="shared" si="178"/>
        <v>47919</v>
      </c>
      <c r="D11395" s="16">
        <v>47919</v>
      </c>
    </row>
    <row r="11396" spans="1:4">
      <c r="A11396" s="22">
        <f t="shared" si="178"/>
        <v>47920</v>
      </c>
      <c r="D11396" s="16">
        <v>47920</v>
      </c>
    </row>
    <row r="11397" spans="1:4">
      <c r="A11397" s="22">
        <f t="shared" si="178"/>
        <v>47921</v>
      </c>
      <c r="D11397" s="16">
        <v>47921</v>
      </c>
    </row>
    <row r="11398" spans="1:4">
      <c r="A11398" s="22">
        <f t="shared" si="178"/>
        <v>47922</v>
      </c>
      <c r="D11398" s="16">
        <v>47922</v>
      </c>
    </row>
    <row r="11399" spans="1:4">
      <c r="A11399" s="22">
        <f t="shared" si="178"/>
        <v>47923</v>
      </c>
      <c r="D11399" s="16">
        <v>47923</v>
      </c>
    </row>
    <row r="11400" spans="1:4">
      <c r="A11400" s="22">
        <f t="shared" si="178"/>
        <v>47924</v>
      </c>
      <c r="D11400" s="16">
        <v>47924</v>
      </c>
    </row>
    <row r="11401" spans="1:4">
      <c r="A11401" s="22">
        <f t="shared" si="178"/>
        <v>47925</v>
      </c>
      <c r="D11401" s="16">
        <v>47925</v>
      </c>
    </row>
    <row r="11402" spans="1:4">
      <c r="A11402" s="22">
        <f t="shared" si="178"/>
        <v>47926</v>
      </c>
      <c r="D11402" s="16">
        <v>47926</v>
      </c>
    </row>
    <row r="11403" spans="1:4">
      <c r="A11403" s="22">
        <f t="shared" si="178"/>
        <v>47927</v>
      </c>
      <c r="D11403" s="16">
        <v>47927</v>
      </c>
    </row>
    <row r="11404" spans="1:4">
      <c r="A11404" s="22">
        <f t="shared" si="178"/>
        <v>47928</v>
      </c>
      <c r="D11404" s="16">
        <v>47928</v>
      </c>
    </row>
    <row r="11405" spans="1:4">
      <c r="A11405" s="22">
        <f t="shared" si="178"/>
        <v>47929</v>
      </c>
      <c r="D11405" s="16">
        <v>47929</v>
      </c>
    </row>
    <row r="11406" spans="1:4">
      <c r="A11406" s="22">
        <f t="shared" si="178"/>
        <v>47930</v>
      </c>
      <c r="D11406" s="16">
        <v>47930</v>
      </c>
    </row>
    <row r="11407" spans="1:4">
      <c r="A11407" s="22">
        <f t="shared" si="178"/>
        <v>47931</v>
      </c>
      <c r="D11407" s="16">
        <v>47931</v>
      </c>
    </row>
    <row r="11408" spans="1:4">
      <c r="A11408" s="22">
        <f t="shared" si="178"/>
        <v>47932</v>
      </c>
      <c r="D11408" s="16">
        <v>47932</v>
      </c>
    </row>
    <row r="11409" spans="1:4">
      <c r="A11409" s="22">
        <f t="shared" si="178"/>
        <v>47933</v>
      </c>
      <c r="D11409" s="16">
        <v>47933</v>
      </c>
    </row>
    <row r="11410" spans="1:4">
      <c r="A11410" s="22">
        <f t="shared" si="178"/>
        <v>47934</v>
      </c>
      <c r="D11410" s="16">
        <v>47934</v>
      </c>
    </row>
    <row r="11411" spans="1:4">
      <c r="A11411" s="22">
        <f t="shared" si="178"/>
        <v>47935</v>
      </c>
      <c r="D11411" s="16">
        <v>47935</v>
      </c>
    </row>
    <row r="11412" spans="1:4">
      <c r="A11412" s="22">
        <f t="shared" si="178"/>
        <v>47936</v>
      </c>
      <c r="D11412" s="16">
        <v>47936</v>
      </c>
    </row>
    <row r="11413" spans="1:4">
      <c r="A11413" s="22">
        <f t="shared" si="178"/>
        <v>47937</v>
      </c>
      <c r="D11413" s="16">
        <v>47937</v>
      </c>
    </row>
    <row r="11414" spans="1:4">
      <c r="A11414" s="22">
        <f t="shared" si="178"/>
        <v>47938</v>
      </c>
      <c r="D11414" s="16">
        <v>47938</v>
      </c>
    </row>
    <row r="11415" spans="1:4">
      <c r="A11415" s="22">
        <f t="shared" si="178"/>
        <v>47939</v>
      </c>
      <c r="D11415" s="16">
        <v>47939</v>
      </c>
    </row>
    <row r="11416" spans="1:4">
      <c r="A11416" s="22">
        <f t="shared" si="178"/>
        <v>47940</v>
      </c>
      <c r="D11416" s="16">
        <v>47940</v>
      </c>
    </row>
    <row r="11417" spans="1:4">
      <c r="A11417" s="22">
        <f t="shared" si="178"/>
        <v>47941</v>
      </c>
      <c r="D11417" s="16">
        <v>47941</v>
      </c>
    </row>
    <row r="11418" spans="1:4">
      <c r="A11418" s="22">
        <f t="shared" si="178"/>
        <v>47942</v>
      </c>
      <c r="D11418" s="16">
        <v>47942</v>
      </c>
    </row>
    <row r="11419" spans="1:4">
      <c r="A11419" s="22">
        <f t="shared" si="178"/>
        <v>47943</v>
      </c>
      <c r="D11419" s="16">
        <v>47943</v>
      </c>
    </row>
    <row r="11420" spans="1:4">
      <c r="A11420" s="22">
        <f t="shared" si="178"/>
        <v>47944</v>
      </c>
      <c r="D11420" s="16">
        <v>47944</v>
      </c>
    </row>
    <row r="11421" spans="1:4">
      <c r="A11421" s="22">
        <f t="shared" si="178"/>
        <v>47945</v>
      </c>
      <c r="D11421" s="16">
        <v>47945</v>
      </c>
    </row>
    <row r="11422" spans="1:4">
      <c r="A11422" s="22">
        <f t="shared" si="178"/>
        <v>47946</v>
      </c>
      <c r="D11422" s="16">
        <v>47946</v>
      </c>
    </row>
    <row r="11423" spans="1:4">
      <c r="A11423" s="22">
        <f t="shared" si="178"/>
        <v>47947</v>
      </c>
      <c r="D11423" s="16">
        <v>47947</v>
      </c>
    </row>
    <row r="11424" spans="1:4">
      <c r="A11424" s="22">
        <f t="shared" si="178"/>
        <v>47948</v>
      </c>
      <c r="D11424" s="16">
        <v>47948</v>
      </c>
    </row>
    <row r="11425" spans="1:4">
      <c r="A11425" s="22">
        <f t="shared" si="178"/>
        <v>47949</v>
      </c>
      <c r="D11425" s="16">
        <v>47949</v>
      </c>
    </row>
    <row r="11426" spans="1:4">
      <c r="A11426" s="22">
        <f t="shared" si="178"/>
        <v>47950</v>
      </c>
      <c r="D11426" s="16">
        <v>47950</v>
      </c>
    </row>
    <row r="11427" spans="1:4">
      <c r="A11427" s="22">
        <f t="shared" si="178"/>
        <v>47951</v>
      </c>
      <c r="D11427" s="16">
        <v>47951</v>
      </c>
    </row>
    <row r="11428" spans="1:4">
      <c r="A11428" s="22">
        <f t="shared" si="178"/>
        <v>47952</v>
      </c>
      <c r="D11428" s="16">
        <v>47952</v>
      </c>
    </row>
    <row r="11429" spans="1:4">
      <c r="A11429" s="22">
        <f t="shared" si="178"/>
        <v>47953</v>
      </c>
      <c r="D11429" s="16">
        <v>47953</v>
      </c>
    </row>
    <row r="11430" spans="1:4">
      <c r="A11430" s="22">
        <f t="shared" si="178"/>
        <v>47954</v>
      </c>
      <c r="D11430" s="16">
        <v>47954</v>
      </c>
    </row>
    <row r="11431" spans="1:4">
      <c r="A11431" s="22">
        <f t="shared" si="178"/>
        <v>47955</v>
      </c>
      <c r="D11431" s="16">
        <v>47955</v>
      </c>
    </row>
    <row r="11432" spans="1:4">
      <c r="A11432" s="22">
        <f t="shared" si="178"/>
        <v>47956</v>
      </c>
      <c r="D11432" s="16">
        <v>47956</v>
      </c>
    </row>
    <row r="11433" spans="1:4">
      <c r="A11433" s="22">
        <f t="shared" si="178"/>
        <v>47957</v>
      </c>
      <c r="D11433" s="16">
        <v>47957</v>
      </c>
    </row>
    <row r="11434" spans="1:4">
      <c r="A11434" s="22">
        <f t="shared" si="178"/>
        <v>47958</v>
      </c>
      <c r="D11434" s="16">
        <v>47958</v>
      </c>
    </row>
    <row r="11435" spans="1:4">
      <c r="A11435" s="22">
        <f t="shared" si="178"/>
        <v>47959</v>
      </c>
      <c r="D11435" s="16">
        <v>47959</v>
      </c>
    </row>
    <row r="11436" spans="1:4">
      <c r="A11436" s="22">
        <f t="shared" si="178"/>
        <v>47960</v>
      </c>
      <c r="D11436" s="16">
        <v>47960</v>
      </c>
    </row>
    <row r="11437" spans="1:4">
      <c r="A11437" s="22">
        <f t="shared" si="178"/>
        <v>47961</v>
      </c>
      <c r="D11437" s="16">
        <v>47961</v>
      </c>
    </row>
    <row r="11438" spans="1:4">
      <c r="A11438" s="22">
        <f t="shared" si="178"/>
        <v>47962</v>
      </c>
      <c r="D11438" s="16">
        <v>47962</v>
      </c>
    </row>
    <row r="11439" spans="1:4">
      <c r="A11439" s="22">
        <f t="shared" si="178"/>
        <v>47963</v>
      </c>
      <c r="D11439" s="16">
        <v>47963</v>
      </c>
    </row>
    <row r="11440" spans="1:4">
      <c r="A11440" s="22">
        <f t="shared" si="178"/>
        <v>47964</v>
      </c>
      <c r="D11440" s="16">
        <v>47964</v>
      </c>
    </row>
    <row r="11441" spans="1:4">
      <c r="A11441" s="22">
        <f t="shared" si="178"/>
        <v>47965</v>
      </c>
      <c r="D11441" s="16">
        <v>47965</v>
      </c>
    </row>
    <row r="11442" spans="1:4">
      <c r="A11442" s="22">
        <f t="shared" si="178"/>
        <v>47966</v>
      </c>
      <c r="D11442" s="16">
        <v>47966</v>
      </c>
    </row>
    <row r="11443" spans="1:4">
      <c r="A11443" s="22">
        <f t="shared" si="178"/>
        <v>47967</v>
      </c>
      <c r="D11443" s="16">
        <v>47967</v>
      </c>
    </row>
    <row r="11444" spans="1:4">
      <c r="A11444" s="22">
        <f t="shared" si="178"/>
        <v>47968</v>
      </c>
      <c r="D11444" s="16">
        <v>47968</v>
      </c>
    </row>
    <row r="11445" spans="1:4">
      <c r="A11445" s="22">
        <f t="shared" si="178"/>
        <v>47969</v>
      </c>
      <c r="D11445" s="16">
        <v>47969</v>
      </c>
    </row>
    <row r="11446" spans="1:4">
      <c r="A11446" s="22">
        <f t="shared" si="178"/>
        <v>47970</v>
      </c>
      <c r="D11446" s="16">
        <v>47970</v>
      </c>
    </row>
    <row r="11447" spans="1:4">
      <c r="A11447" s="22">
        <f t="shared" si="178"/>
        <v>47971</v>
      </c>
      <c r="D11447" s="16">
        <v>47971</v>
      </c>
    </row>
    <row r="11448" spans="1:4">
      <c r="A11448" s="22">
        <f t="shared" si="178"/>
        <v>47972</v>
      </c>
      <c r="D11448" s="16">
        <v>47972</v>
      </c>
    </row>
    <row r="11449" spans="1:4">
      <c r="A11449" s="22">
        <f t="shared" si="178"/>
        <v>47973</v>
      </c>
      <c r="D11449" s="16">
        <v>47973</v>
      </c>
    </row>
    <row r="11450" spans="1:4">
      <c r="A11450" s="22">
        <f t="shared" si="178"/>
        <v>47974</v>
      </c>
      <c r="D11450" s="16">
        <v>47974</v>
      </c>
    </row>
    <row r="11451" spans="1:4">
      <c r="A11451" s="22">
        <f t="shared" si="178"/>
        <v>47975</v>
      </c>
      <c r="D11451" s="16">
        <v>47975</v>
      </c>
    </row>
    <row r="11452" spans="1:4">
      <c r="A11452" s="22">
        <f t="shared" si="178"/>
        <v>47976</v>
      </c>
      <c r="D11452" s="16">
        <v>47976</v>
      </c>
    </row>
    <row r="11453" spans="1:4">
      <c r="A11453" s="22">
        <f t="shared" si="178"/>
        <v>47977</v>
      </c>
      <c r="D11453" s="16">
        <v>47977</v>
      </c>
    </row>
    <row r="11454" spans="1:4">
      <c r="A11454" s="22">
        <f t="shared" si="178"/>
        <v>47978</v>
      </c>
      <c r="D11454" s="16">
        <v>47978</v>
      </c>
    </row>
    <row r="11455" spans="1:4">
      <c r="A11455" s="22">
        <f t="shared" si="178"/>
        <v>47979</v>
      </c>
      <c r="D11455" s="16">
        <v>47979</v>
      </c>
    </row>
    <row r="11456" spans="1:4">
      <c r="A11456" s="22">
        <f t="shared" si="178"/>
        <v>47980</v>
      </c>
      <c r="D11456" s="16">
        <v>47980</v>
      </c>
    </row>
    <row r="11457" spans="1:4">
      <c r="A11457" s="22">
        <f t="shared" si="178"/>
        <v>47981</v>
      </c>
      <c r="D11457" s="16">
        <v>47981</v>
      </c>
    </row>
    <row r="11458" spans="1:4">
      <c r="A11458" s="22">
        <f t="shared" ref="A11458:A11521" si="179">D11458</f>
        <v>47982</v>
      </c>
      <c r="D11458" s="16">
        <v>47982</v>
      </c>
    </row>
    <row r="11459" spans="1:4">
      <c r="A11459" s="22">
        <f t="shared" si="179"/>
        <v>47983</v>
      </c>
      <c r="D11459" s="16">
        <v>47983</v>
      </c>
    </row>
    <row r="11460" spans="1:4">
      <c r="A11460" s="22">
        <f t="shared" si="179"/>
        <v>47984</v>
      </c>
      <c r="D11460" s="16">
        <v>47984</v>
      </c>
    </row>
    <row r="11461" spans="1:4">
      <c r="A11461" s="22">
        <f t="shared" si="179"/>
        <v>47985</v>
      </c>
      <c r="D11461" s="16">
        <v>47985</v>
      </c>
    </row>
    <row r="11462" spans="1:4">
      <c r="A11462" s="22">
        <f t="shared" si="179"/>
        <v>47986</v>
      </c>
      <c r="D11462" s="16">
        <v>47986</v>
      </c>
    </row>
    <row r="11463" spans="1:4">
      <c r="A11463" s="22">
        <f t="shared" si="179"/>
        <v>47987</v>
      </c>
      <c r="D11463" s="16">
        <v>47987</v>
      </c>
    </row>
    <row r="11464" spans="1:4">
      <c r="A11464" s="22">
        <f t="shared" si="179"/>
        <v>47988</v>
      </c>
      <c r="D11464" s="16">
        <v>47988</v>
      </c>
    </row>
    <row r="11465" spans="1:4">
      <c r="A11465" s="22">
        <f t="shared" si="179"/>
        <v>47989</v>
      </c>
      <c r="D11465" s="16">
        <v>47989</v>
      </c>
    </row>
    <row r="11466" spans="1:4">
      <c r="A11466" s="22">
        <f t="shared" si="179"/>
        <v>47990</v>
      </c>
      <c r="D11466" s="16">
        <v>47990</v>
      </c>
    </row>
    <row r="11467" spans="1:4">
      <c r="A11467" s="22">
        <f t="shared" si="179"/>
        <v>47991</v>
      </c>
      <c r="D11467" s="16">
        <v>47991</v>
      </c>
    </row>
    <row r="11468" spans="1:4">
      <c r="A11468" s="22">
        <f t="shared" si="179"/>
        <v>47992</v>
      </c>
      <c r="D11468" s="16">
        <v>47992</v>
      </c>
    </row>
    <row r="11469" spans="1:4">
      <c r="A11469" s="22">
        <f t="shared" si="179"/>
        <v>47993</v>
      </c>
      <c r="D11469" s="16">
        <v>47993</v>
      </c>
    </row>
    <row r="11470" spans="1:4">
      <c r="A11470" s="22">
        <f t="shared" si="179"/>
        <v>47994</v>
      </c>
      <c r="D11470" s="16">
        <v>47994</v>
      </c>
    </row>
    <row r="11471" spans="1:4">
      <c r="A11471" s="22">
        <f t="shared" si="179"/>
        <v>47995</v>
      </c>
      <c r="D11471" s="16">
        <v>47995</v>
      </c>
    </row>
    <row r="11472" spans="1:4">
      <c r="A11472" s="22">
        <f t="shared" si="179"/>
        <v>47996</v>
      </c>
      <c r="D11472" s="16">
        <v>47996</v>
      </c>
    </row>
    <row r="11473" spans="1:4">
      <c r="A11473" s="22">
        <f t="shared" si="179"/>
        <v>47997</v>
      </c>
      <c r="D11473" s="16">
        <v>47997</v>
      </c>
    </row>
    <row r="11474" spans="1:4">
      <c r="A11474" s="22">
        <f t="shared" si="179"/>
        <v>47998</v>
      </c>
      <c r="D11474" s="16">
        <v>47998</v>
      </c>
    </row>
    <row r="11475" spans="1:4">
      <c r="A11475" s="22">
        <f t="shared" si="179"/>
        <v>47999</v>
      </c>
      <c r="D11475" s="16">
        <v>47999</v>
      </c>
    </row>
    <row r="11476" spans="1:4">
      <c r="A11476" s="22">
        <f t="shared" si="179"/>
        <v>48000</v>
      </c>
      <c r="D11476" s="16">
        <v>48000</v>
      </c>
    </row>
    <row r="11477" spans="1:4">
      <c r="A11477" s="22">
        <f t="shared" si="179"/>
        <v>48001</v>
      </c>
      <c r="D11477" s="16">
        <v>48001</v>
      </c>
    </row>
    <row r="11478" spans="1:4">
      <c r="A11478" s="22">
        <f t="shared" si="179"/>
        <v>48002</v>
      </c>
      <c r="D11478" s="16">
        <v>48002</v>
      </c>
    </row>
    <row r="11479" spans="1:4">
      <c r="A11479" s="22">
        <f t="shared" si="179"/>
        <v>48003</v>
      </c>
      <c r="D11479" s="16">
        <v>48003</v>
      </c>
    </row>
    <row r="11480" spans="1:4">
      <c r="A11480" s="22">
        <f t="shared" si="179"/>
        <v>48004</v>
      </c>
      <c r="D11480" s="16">
        <v>48004</v>
      </c>
    </row>
    <row r="11481" spans="1:4">
      <c r="A11481" s="22">
        <f t="shared" si="179"/>
        <v>48005</v>
      </c>
      <c r="D11481" s="16">
        <v>48005</v>
      </c>
    </row>
    <row r="11482" spans="1:4">
      <c r="A11482" s="22">
        <f t="shared" si="179"/>
        <v>48006</v>
      </c>
      <c r="D11482" s="16">
        <v>48006</v>
      </c>
    </row>
    <row r="11483" spans="1:4">
      <c r="A11483" s="22">
        <f t="shared" si="179"/>
        <v>48007</v>
      </c>
      <c r="D11483" s="16">
        <v>48007</v>
      </c>
    </row>
    <row r="11484" spans="1:4">
      <c r="A11484" s="22">
        <f t="shared" si="179"/>
        <v>48008</v>
      </c>
      <c r="D11484" s="16">
        <v>48008</v>
      </c>
    </row>
    <row r="11485" spans="1:4">
      <c r="A11485" s="22">
        <f t="shared" si="179"/>
        <v>48009</v>
      </c>
      <c r="D11485" s="16">
        <v>48009</v>
      </c>
    </row>
    <row r="11486" spans="1:4">
      <c r="A11486" s="22">
        <f t="shared" si="179"/>
        <v>48010</v>
      </c>
      <c r="D11486" s="16">
        <v>48010</v>
      </c>
    </row>
    <row r="11487" spans="1:4">
      <c r="A11487" s="22">
        <f t="shared" si="179"/>
        <v>48011</v>
      </c>
      <c r="D11487" s="16">
        <v>48011</v>
      </c>
    </row>
    <row r="11488" spans="1:4">
      <c r="A11488" s="22">
        <f t="shared" si="179"/>
        <v>48012</v>
      </c>
      <c r="D11488" s="16">
        <v>48012</v>
      </c>
    </row>
    <row r="11489" spans="1:4">
      <c r="A11489" s="22">
        <f t="shared" si="179"/>
        <v>48013</v>
      </c>
      <c r="D11489" s="16">
        <v>48013</v>
      </c>
    </row>
    <row r="11490" spans="1:4">
      <c r="A11490" s="22">
        <f t="shared" si="179"/>
        <v>48014</v>
      </c>
      <c r="D11490" s="16">
        <v>48014</v>
      </c>
    </row>
    <row r="11491" spans="1:4">
      <c r="A11491" s="22">
        <f t="shared" si="179"/>
        <v>48015</v>
      </c>
      <c r="D11491" s="16">
        <v>48015</v>
      </c>
    </row>
    <row r="11492" spans="1:4">
      <c r="A11492" s="22">
        <f t="shared" si="179"/>
        <v>48016</v>
      </c>
      <c r="D11492" s="16">
        <v>48016</v>
      </c>
    </row>
    <row r="11493" spans="1:4">
      <c r="A11493" s="22">
        <f t="shared" si="179"/>
        <v>48017</v>
      </c>
      <c r="D11493" s="16">
        <v>48017</v>
      </c>
    </row>
    <row r="11494" spans="1:4">
      <c r="A11494" s="22">
        <f t="shared" si="179"/>
        <v>48018</v>
      </c>
      <c r="D11494" s="16">
        <v>48018</v>
      </c>
    </row>
    <row r="11495" spans="1:4">
      <c r="A11495" s="22">
        <f t="shared" si="179"/>
        <v>48019</v>
      </c>
      <c r="D11495" s="16">
        <v>48019</v>
      </c>
    </row>
    <row r="11496" spans="1:4">
      <c r="A11496" s="22">
        <f t="shared" si="179"/>
        <v>48020</v>
      </c>
      <c r="D11496" s="16">
        <v>48020</v>
      </c>
    </row>
    <row r="11497" spans="1:4">
      <c r="A11497" s="22">
        <f t="shared" si="179"/>
        <v>48021</v>
      </c>
      <c r="D11497" s="16">
        <v>48021</v>
      </c>
    </row>
    <row r="11498" spans="1:4">
      <c r="A11498" s="22">
        <f t="shared" si="179"/>
        <v>48022</v>
      </c>
      <c r="D11498" s="16">
        <v>48022</v>
      </c>
    </row>
    <row r="11499" spans="1:4">
      <c r="A11499" s="22">
        <f t="shared" si="179"/>
        <v>48023</v>
      </c>
      <c r="D11499" s="16">
        <v>48023</v>
      </c>
    </row>
    <row r="11500" spans="1:4">
      <c r="A11500" s="22">
        <f t="shared" si="179"/>
        <v>48024</v>
      </c>
      <c r="D11500" s="16">
        <v>48024</v>
      </c>
    </row>
    <row r="11501" spans="1:4">
      <c r="A11501" s="22">
        <f t="shared" si="179"/>
        <v>48025</v>
      </c>
      <c r="D11501" s="16">
        <v>48025</v>
      </c>
    </row>
    <row r="11502" spans="1:4">
      <c r="A11502" s="22">
        <f t="shared" si="179"/>
        <v>48026</v>
      </c>
      <c r="D11502" s="16">
        <v>48026</v>
      </c>
    </row>
    <row r="11503" spans="1:4">
      <c r="A11503" s="22">
        <f t="shared" si="179"/>
        <v>48027</v>
      </c>
      <c r="D11503" s="16">
        <v>48027</v>
      </c>
    </row>
    <row r="11504" spans="1:4">
      <c r="A11504" s="22">
        <f t="shared" si="179"/>
        <v>48028</v>
      </c>
      <c r="D11504" s="16">
        <v>48028</v>
      </c>
    </row>
    <row r="11505" spans="1:4">
      <c r="A11505" s="22">
        <f t="shared" si="179"/>
        <v>48029</v>
      </c>
      <c r="D11505" s="16">
        <v>48029</v>
      </c>
    </row>
    <row r="11506" spans="1:4">
      <c r="A11506" s="22">
        <f t="shared" si="179"/>
        <v>48030</v>
      </c>
      <c r="D11506" s="16">
        <v>48030</v>
      </c>
    </row>
    <row r="11507" spans="1:4">
      <c r="A11507" s="22">
        <f t="shared" si="179"/>
        <v>48031</v>
      </c>
      <c r="D11507" s="16">
        <v>48031</v>
      </c>
    </row>
    <row r="11508" spans="1:4">
      <c r="A11508" s="22">
        <f t="shared" si="179"/>
        <v>48032</v>
      </c>
      <c r="D11508" s="16">
        <v>48032</v>
      </c>
    </row>
    <row r="11509" spans="1:4">
      <c r="A11509" s="22">
        <f t="shared" si="179"/>
        <v>48033</v>
      </c>
      <c r="D11509" s="16">
        <v>48033</v>
      </c>
    </row>
    <row r="11510" spans="1:4">
      <c r="A11510" s="22">
        <f t="shared" si="179"/>
        <v>48034</v>
      </c>
      <c r="D11510" s="16">
        <v>48034</v>
      </c>
    </row>
    <row r="11511" spans="1:4">
      <c r="A11511" s="22">
        <f t="shared" si="179"/>
        <v>48035</v>
      </c>
      <c r="D11511" s="16">
        <v>48035</v>
      </c>
    </row>
    <row r="11512" spans="1:4">
      <c r="A11512" s="22">
        <f t="shared" si="179"/>
        <v>48036</v>
      </c>
      <c r="D11512" s="16">
        <v>48036</v>
      </c>
    </row>
    <row r="11513" spans="1:4">
      <c r="A11513" s="22">
        <f t="shared" si="179"/>
        <v>48037</v>
      </c>
      <c r="D11513" s="16">
        <v>48037</v>
      </c>
    </row>
    <row r="11514" spans="1:4">
      <c r="A11514" s="22">
        <f t="shared" si="179"/>
        <v>48038</v>
      </c>
      <c r="D11514" s="16">
        <v>48038</v>
      </c>
    </row>
    <row r="11515" spans="1:4">
      <c r="A11515" s="22">
        <f t="shared" si="179"/>
        <v>48039</v>
      </c>
      <c r="D11515" s="16">
        <v>48039</v>
      </c>
    </row>
    <row r="11516" spans="1:4">
      <c r="A11516" s="22">
        <f t="shared" si="179"/>
        <v>48040</v>
      </c>
      <c r="D11516" s="16">
        <v>48040</v>
      </c>
    </row>
    <row r="11517" spans="1:4">
      <c r="A11517" s="22">
        <f t="shared" si="179"/>
        <v>48041</v>
      </c>
      <c r="D11517" s="16">
        <v>48041</v>
      </c>
    </row>
    <row r="11518" spans="1:4">
      <c r="A11518" s="22">
        <f t="shared" si="179"/>
        <v>48042</v>
      </c>
      <c r="D11518" s="16">
        <v>48042</v>
      </c>
    </row>
    <row r="11519" spans="1:4">
      <c r="A11519" s="22">
        <f t="shared" si="179"/>
        <v>48043</v>
      </c>
      <c r="D11519" s="16">
        <v>48043</v>
      </c>
    </row>
    <row r="11520" spans="1:4">
      <c r="A11520" s="22">
        <f t="shared" si="179"/>
        <v>48044</v>
      </c>
      <c r="D11520" s="16">
        <v>48044</v>
      </c>
    </row>
    <row r="11521" spans="1:4">
      <c r="A11521" s="22">
        <f t="shared" si="179"/>
        <v>48045</v>
      </c>
      <c r="D11521" s="16">
        <v>48045</v>
      </c>
    </row>
    <row r="11522" spans="1:4">
      <c r="A11522" s="22">
        <f t="shared" ref="A11522:A11585" si="180">D11522</f>
        <v>48046</v>
      </c>
      <c r="D11522" s="16">
        <v>48046</v>
      </c>
    </row>
    <row r="11523" spans="1:4">
      <c r="A11523" s="22">
        <f t="shared" si="180"/>
        <v>48047</v>
      </c>
      <c r="D11523" s="16">
        <v>48047</v>
      </c>
    </row>
    <row r="11524" spans="1:4">
      <c r="A11524" s="22">
        <f t="shared" si="180"/>
        <v>48048</v>
      </c>
      <c r="D11524" s="16">
        <v>48048</v>
      </c>
    </row>
    <row r="11525" spans="1:4">
      <c r="A11525" s="22">
        <f t="shared" si="180"/>
        <v>48049</v>
      </c>
      <c r="D11525" s="16">
        <v>48049</v>
      </c>
    </row>
    <row r="11526" spans="1:4">
      <c r="A11526" s="22">
        <f t="shared" si="180"/>
        <v>48050</v>
      </c>
      <c r="D11526" s="16">
        <v>48050</v>
      </c>
    </row>
    <row r="11527" spans="1:4">
      <c r="A11527" s="22">
        <f t="shared" si="180"/>
        <v>48051</v>
      </c>
      <c r="D11527" s="16">
        <v>48051</v>
      </c>
    </row>
    <row r="11528" spans="1:4">
      <c r="A11528" s="22">
        <f t="shared" si="180"/>
        <v>48052</v>
      </c>
      <c r="D11528" s="16">
        <v>48052</v>
      </c>
    </row>
    <row r="11529" spans="1:4">
      <c r="A11529" s="22">
        <f t="shared" si="180"/>
        <v>48053</v>
      </c>
      <c r="D11529" s="16">
        <v>48053</v>
      </c>
    </row>
    <row r="11530" spans="1:4">
      <c r="A11530" s="22">
        <f t="shared" si="180"/>
        <v>48054</v>
      </c>
      <c r="D11530" s="16">
        <v>48054</v>
      </c>
    </row>
    <row r="11531" spans="1:4">
      <c r="A11531" s="22">
        <f t="shared" si="180"/>
        <v>48055</v>
      </c>
      <c r="D11531" s="16">
        <v>48055</v>
      </c>
    </row>
    <row r="11532" spans="1:4">
      <c r="A11532" s="22">
        <f t="shared" si="180"/>
        <v>48056</v>
      </c>
      <c r="D11532" s="16">
        <v>48056</v>
      </c>
    </row>
    <row r="11533" spans="1:4">
      <c r="A11533" s="22">
        <f t="shared" si="180"/>
        <v>48057</v>
      </c>
      <c r="D11533" s="16">
        <v>48057</v>
      </c>
    </row>
    <row r="11534" spans="1:4">
      <c r="A11534" s="22">
        <f t="shared" si="180"/>
        <v>48058</v>
      </c>
      <c r="D11534" s="16">
        <v>48058</v>
      </c>
    </row>
    <row r="11535" spans="1:4">
      <c r="A11535" s="22">
        <f t="shared" si="180"/>
        <v>48059</v>
      </c>
      <c r="D11535" s="16">
        <v>48059</v>
      </c>
    </row>
    <row r="11536" spans="1:4">
      <c r="A11536" s="22">
        <f t="shared" si="180"/>
        <v>48060</v>
      </c>
      <c r="D11536" s="16">
        <v>48060</v>
      </c>
    </row>
    <row r="11537" spans="1:4">
      <c r="A11537" s="22">
        <f t="shared" si="180"/>
        <v>48061</v>
      </c>
      <c r="D11537" s="16">
        <v>48061</v>
      </c>
    </row>
    <row r="11538" spans="1:4">
      <c r="A11538" s="22">
        <f t="shared" si="180"/>
        <v>48062</v>
      </c>
      <c r="D11538" s="16">
        <v>48062</v>
      </c>
    </row>
    <row r="11539" spans="1:4">
      <c r="A11539" s="22">
        <f t="shared" si="180"/>
        <v>48063</v>
      </c>
      <c r="D11539" s="16">
        <v>48063</v>
      </c>
    </row>
    <row r="11540" spans="1:4">
      <c r="A11540" s="22">
        <f t="shared" si="180"/>
        <v>48064</v>
      </c>
      <c r="D11540" s="16">
        <v>48064</v>
      </c>
    </row>
    <row r="11541" spans="1:4">
      <c r="A11541" s="22">
        <f t="shared" si="180"/>
        <v>48065</v>
      </c>
      <c r="D11541" s="16">
        <v>48065</v>
      </c>
    </row>
    <row r="11542" spans="1:4">
      <c r="A11542" s="22">
        <f t="shared" si="180"/>
        <v>48066</v>
      </c>
      <c r="D11542" s="16">
        <v>48066</v>
      </c>
    </row>
    <row r="11543" spans="1:4">
      <c r="A11543" s="22">
        <f t="shared" si="180"/>
        <v>48067</v>
      </c>
      <c r="D11543" s="16">
        <v>48067</v>
      </c>
    </row>
    <row r="11544" spans="1:4">
      <c r="A11544" s="22">
        <f t="shared" si="180"/>
        <v>48068</v>
      </c>
      <c r="D11544" s="16">
        <v>48068</v>
      </c>
    </row>
    <row r="11545" spans="1:4">
      <c r="A11545" s="22">
        <f t="shared" si="180"/>
        <v>48069</v>
      </c>
      <c r="D11545" s="16">
        <v>48069</v>
      </c>
    </row>
    <row r="11546" spans="1:4">
      <c r="A11546" s="22">
        <f t="shared" si="180"/>
        <v>48070</v>
      </c>
      <c r="D11546" s="16">
        <v>48070</v>
      </c>
    </row>
    <row r="11547" spans="1:4">
      <c r="A11547" s="22">
        <f t="shared" si="180"/>
        <v>48071</v>
      </c>
      <c r="D11547" s="16">
        <v>48071</v>
      </c>
    </row>
    <row r="11548" spans="1:4">
      <c r="A11548" s="22">
        <f t="shared" si="180"/>
        <v>48072</v>
      </c>
      <c r="D11548" s="16">
        <v>48072</v>
      </c>
    </row>
    <row r="11549" spans="1:4">
      <c r="A11549" s="22">
        <f t="shared" si="180"/>
        <v>48073</v>
      </c>
      <c r="D11549" s="16">
        <v>48073</v>
      </c>
    </row>
    <row r="11550" spans="1:4">
      <c r="A11550" s="22">
        <f t="shared" si="180"/>
        <v>48074</v>
      </c>
      <c r="D11550" s="16">
        <v>48074</v>
      </c>
    </row>
    <row r="11551" spans="1:4">
      <c r="A11551" s="22">
        <f t="shared" si="180"/>
        <v>48075</v>
      </c>
      <c r="D11551" s="16">
        <v>48075</v>
      </c>
    </row>
    <row r="11552" spans="1:4">
      <c r="A11552" s="22">
        <f t="shared" si="180"/>
        <v>48076</v>
      </c>
      <c r="D11552" s="16">
        <v>48076</v>
      </c>
    </row>
    <row r="11553" spans="1:4">
      <c r="A11553" s="22">
        <f t="shared" si="180"/>
        <v>48077</v>
      </c>
      <c r="D11553" s="16">
        <v>48077</v>
      </c>
    </row>
    <row r="11554" spans="1:4">
      <c r="A11554" s="22">
        <f t="shared" si="180"/>
        <v>48078</v>
      </c>
      <c r="D11554" s="16">
        <v>48078</v>
      </c>
    </row>
    <row r="11555" spans="1:4">
      <c r="A11555" s="22">
        <f t="shared" si="180"/>
        <v>48079</v>
      </c>
      <c r="D11555" s="16">
        <v>48079</v>
      </c>
    </row>
    <row r="11556" spans="1:4">
      <c r="A11556" s="22">
        <f t="shared" si="180"/>
        <v>48080</v>
      </c>
      <c r="D11556" s="16">
        <v>48080</v>
      </c>
    </row>
    <row r="11557" spans="1:4">
      <c r="A11557" s="22">
        <f t="shared" si="180"/>
        <v>48081</v>
      </c>
      <c r="D11557" s="16">
        <v>48081</v>
      </c>
    </row>
    <row r="11558" spans="1:4">
      <c r="A11558" s="22">
        <f t="shared" si="180"/>
        <v>48082</v>
      </c>
      <c r="D11558" s="16">
        <v>48082</v>
      </c>
    </row>
    <row r="11559" spans="1:4">
      <c r="A11559" s="22">
        <f t="shared" si="180"/>
        <v>48083</v>
      </c>
      <c r="D11559" s="16">
        <v>48083</v>
      </c>
    </row>
    <row r="11560" spans="1:4">
      <c r="A11560" s="22">
        <f t="shared" si="180"/>
        <v>48084</v>
      </c>
      <c r="D11560" s="16">
        <v>48084</v>
      </c>
    </row>
    <row r="11561" spans="1:4">
      <c r="A11561" s="22">
        <f t="shared" si="180"/>
        <v>48085</v>
      </c>
      <c r="D11561" s="16">
        <v>48085</v>
      </c>
    </row>
    <row r="11562" spans="1:4">
      <c r="A11562" s="22">
        <f t="shared" si="180"/>
        <v>48086</v>
      </c>
      <c r="D11562" s="16">
        <v>48086</v>
      </c>
    </row>
    <row r="11563" spans="1:4">
      <c r="A11563" s="22">
        <f t="shared" si="180"/>
        <v>48087</v>
      </c>
      <c r="D11563" s="16">
        <v>48087</v>
      </c>
    </row>
    <row r="11564" spans="1:4">
      <c r="A11564" s="22">
        <f t="shared" si="180"/>
        <v>48088</v>
      </c>
      <c r="D11564" s="16">
        <v>48088</v>
      </c>
    </row>
    <row r="11565" spans="1:4">
      <c r="A11565" s="22">
        <f t="shared" si="180"/>
        <v>48089</v>
      </c>
      <c r="D11565" s="16">
        <v>48089</v>
      </c>
    </row>
    <row r="11566" spans="1:4">
      <c r="A11566" s="22">
        <f t="shared" si="180"/>
        <v>48090</v>
      </c>
      <c r="D11566" s="16">
        <v>48090</v>
      </c>
    </row>
    <row r="11567" spans="1:4">
      <c r="A11567" s="22">
        <f t="shared" si="180"/>
        <v>48091</v>
      </c>
      <c r="D11567" s="16">
        <v>48091</v>
      </c>
    </row>
    <row r="11568" spans="1:4">
      <c r="A11568" s="22">
        <f t="shared" si="180"/>
        <v>48092</v>
      </c>
      <c r="D11568" s="16">
        <v>48092</v>
      </c>
    </row>
    <row r="11569" spans="1:4">
      <c r="A11569" s="22">
        <f t="shared" si="180"/>
        <v>48093</v>
      </c>
      <c r="D11569" s="16">
        <v>48093</v>
      </c>
    </row>
    <row r="11570" spans="1:4">
      <c r="A11570" s="22">
        <f t="shared" si="180"/>
        <v>48094</v>
      </c>
      <c r="D11570" s="16">
        <v>48094</v>
      </c>
    </row>
    <row r="11571" spans="1:4">
      <c r="A11571" s="22">
        <f t="shared" si="180"/>
        <v>48095</v>
      </c>
      <c r="D11571" s="16">
        <v>48095</v>
      </c>
    </row>
    <row r="11572" spans="1:4">
      <c r="A11572" s="22">
        <f t="shared" si="180"/>
        <v>48096</v>
      </c>
      <c r="D11572" s="16">
        <v>48096</v>
      </c>
    </row>
    <row r="11573" spans="1:4">
      <c r="A11573" s="22">
        <f t="shared" si="180"/>
        <v>48097</v>
      </c>
      <c r="D11573" s="16">
        <v>48097</v>
      </c>
    </row>
    <row r="11574" spans="1:4">
      <c r="A11574" s="22">
        <f t="shared" si="180"/>
        <v>48098</v>
      </c>
      <c r="D11574" s="16">
        <v>48098</v>
      </c>
    </row>
    <row r="11575" spans="1:4">
      <c r="A11575" s="22">
        <f t="shared" si="180"/>
        <v>48099</v>
      </c>
      <c r="D11575" s="16">
        <v>48099</v>
      </c>
    </row>
    <row r="11576" spans="1:4">
      <c r="A11576" s="22">
        <f t="shared" si="180"/>
        <v>48100</v>
      </c>
      <c r="D11576" s="16">
        <v>48100</v>
      </c>
    </row>
    <row r="11577" spans="1:4">
      <c r="A11577" s="22">
        <f t="shared" si="180"/>
        <v>48101</v>
      </c>
      <c r="D11577" s="16">
        <v>48101</v>
      </c>
    </row>
    <row r="11578" spans="1:4">
      <c r="A11578" s="22">
        <f t="shared" si="180"/>
        <v>48102</v>
      </c>
      <c r="D11578" s="16">
        <v>48102</v>
      </c>
    </row>
    <row r="11579" spans="1:4">
      <c r="A11579" s="22">
        <f t="shared" si="180"/>
        <v>48103</v>
      </c>
      <c r="D11579" s="16">
        <v>48103</v>
      </c>
    </row>
    <row r="11580" spans="1:4">
      <c r="A11580" s="22">
        <f t="shared" si="180"/>
        <v>48104</v>
      </c>
      <c r="D11580" s="16">
        <v>48104</v>
      </c>
    </row>
    <row r="11581" spans="1:4">
      <c r="A11581" s="22">
        <f t="shared" si="180"/>
        <v>48105</v>
      </c>
      <c r="D11581" s="16">
        <v>48105</v>
      </c>
    </row>
    <row r="11582" spans="1:4">
      <c r="A11582" s="22">
        <f t="shared" si="180"/>
        <v>48106</v>
      </c>
      <c r="D11582" s="16">
        <v>48106</v>
      </c>
    </row>
    <row r="11583" spans="1:4">
      <c r="A11583" s="22">
        <f t="shared" si="180"/>
        <v>48107</v>
      </c>
      <c r="D11583" s="16">
        <v>48107</v>
      </c>
    </row>
    <row r="11584" spans="1:4">
      <c r="A11584" s="22">
        <f t="shared" si="180"/>
        <v>48108</v>
      </c>
      <c r="D11584" s="16">
        <v>48108</v>
      </c>
    </row>
    <row r="11585" spans="1:4">
      <c r="A11585" s="22">
        <f t="shared" si="180"/>
        <v>48109</v>
      </c>
      <c r="D11585" s="16">
        <v>48109</v>
      </c>
    </row>
    <row r="11586" spans="1:4">
      <c r="A11586" s="22">
        <f t="shared" ref="A11586:A11649" si="181">D11586</f>
        <v>48110</v>
      </c>
      <c r="D11586" s="16">
        <v>48110</v>
      </c>
    </row>
    <row r="11587" spans="1:4">
      <c r="A11587" s="22">
        <f t="shared" si="181"/>
        <v>48111</v>
      </c>
      <c r="D11587" s="16">
        <v>48111</v>
      </c>
    </row>
    <row r="11588" spans="1:4">
      <c r="A11588" s="22">
        <f t="shared" si="181"/>
        <v>48112</v>
      </c>
      <c r="D11588" s="16">
        <v>48112</v>
      </c>
    </row>
    <row r="11589" spans="1:4">
      <c r="A11589" s="22">
        <f t="shared" si="181"/>
        <v>48113</v>
      </c>
      <c r="D11589" s="16">
        <v>48113</v>
      </c>
    </row>
    <row r="11590" spans="1:4">
      <c r="A11590" s="22">
        <f t="shared" si="181"/>
        <v>48114</v>
      </c>
      <c r="D11590" s="16">
        <v>48114</v>
      </c>
    </row>
    <row r="11591" spans="1:4">
      <c r="A11591" s="22">
        <f t="shared" si="181"/>
        <v>48115</v>
      </c>
      <c r="D11591" s="16">
        <v>48115</v>
      </c>
    </row>
    <row r="11592" spans="1:4">
      <c r="A11592" s="22">
        <f t="shared" si="181"/>
        <v>48116</v>
      </c>
      <c r="D11592" s="16">
        <v>48116</v>
      </c>
    </row>
    <row r="11593" spans="1:4">
      <c r="A11593" s="22">
        <f t="shared" si="181"/>
        <v>48117</v>
      </c>
      <c r="D11593" s="16">
        <v>48117</v>
      </c>
    </row>
    <row r="11594" spans="1:4">
      <c r="A11594" s="22">
        <f t="shared" si="181"/>
        <v>48118</v>
      </c>
      <c r="D11594" s="16">
        <v>48118</v>
      </c>
    </row>
    <row r="11595" spans="1:4">
      <c r="A11595" s="22">
        <f t="shared" si="181"/>
        <v>48119</v>
      </c>
      <c r="D11595" s="16">
        <v>48119</v>
      </c>
    </row>
    <row r="11596" spans="1:4">
      <c r="A11596" s="22">
        <f t="shared" si="181"/>
        <v>48120</v>
      </c>
      <c r="D11596" s="16">
        <v>48120</v>
      </c>
    </row>
    <row r="11597" spans="1:4">
      <c r="A11597" s="22">
        <f t="shared" si="181"/>
        <v>48121</v>
      </c>
      <c r="D11597" s="16">
        <v>48121</v>
      </c>
    </row>
    <row r="11598" spans="1:4">
      <c r="A11598" s="22">
        <f t="shared" si="181"/>
        <v>48122</v>
      </c>
      <c r="D11598" s="16">
        <v>48122</v>
      </c>
    </row>
    <row r="11599" spans="1:4">
      <c r="A11599" s="22">
        <f t="shared" si="181"/>
        <v>48123</v>
      </c>
      <c r="D11599" s="16">
        <v>48123</v>
      </c>
    </row>
    <row r="11600" spans="1:4">
      <c r="A11600" s="22">
        <f t="shared" si="181"/>
        <v>48124</v>
      </c>
      <c r="D11600" s="16">
        <v>48124</v>
      </c>
    </row>
    <row r="11601" spans="1:4">
      <c r="A11601" s="22">
        <f t="shared" si="181"/>
        <v>48125</v>
      </c>
      <c r="D11601" s="16">
        <v>48125</v>
      </c>
    </row>
    <row r="11602" spans="1:4">
      <c r="A11602" s="22">
        <f t="shared" si="181"/>
        <v>48126</v>
      </c>
      <c r="D11602" s="16">
        <v>48126</v>
      </c>
    </row>
    <row r="11603" spans="1:4">
      <c r="A11603" s="22">
        <f t="shared" si="181"/>
        <v>48127</v>
      </c>
      <c r="D11603" s="16">
        <v>48127</v>
      </c>
    </row>
    <row r="11604" spans="1:4">
      <c r="A11604" s="22">
        <f t="shared" si="181"/>
        <v>48128</v>
      </c>
      <c r="D11604" s="16">
        <v>48128</v>
      </c>
    </row>
    <row r="11605" spans="1:4">
      <c r="A11605" s="22">
        <f t="shared" si="181"/>
        <v>48129</v>
      </c>
      <c r="D11605" s="16">
        <v>48129</v>
      </c>
    </row>
    <row r="11606" spans="1:4">
      <c r="A11606" s="22">
        <f t="shared" si="181"/>
        <v>48130</v>
      </c>
      <c r="D11606" s="16">
        <v>48130</v>
      </c>
    </row>
    <row r="11607" spans="1:4">
      <c r="A11607" s="22">
        <f t="shared" si="181"/>
        <v>48131</v>
      </c>
      <c r="D11607" s="16">
        <v>48131</v>
      </c>
    </row>
    <row r="11608" spans="1:4">
      <c r="A11608" s="22">
        <f t="shared" si="181"/>
        <v>48132</v>
      </c>
      <c r="D11608" s="16">
        <v>48132</v>
      </c>
    </row>
    <row r="11609" spans="1:4">
      <c r="A11609" s="22">
        <f t="shared" si="181"/>
        <v>48133</v>
      </c>
      <c r="D11609" s="16">
        <v>48133</v>
      </c>
    </row>
    <row r="11610" spans="1:4">
      <c r="A11610" s="22">
        <f t="shared" si="181"/>
        <v>48134</v>
      </c>
      <c r="D11610" s="16">
        <v>48134</v>
      </c>
    </row>
    <row r="11611" spans="1:4">
      <c r="A11611" s="22">
        <f t="shared" si="181"/>
        <v>48135</v>
      </c>
      <c r="D11611" s="16">
        <v>48135</v>
      </c>
    </row>
    <row r="11612" spans="1:4">
      <c r="A11612" s="22">
        <f t="shared" si="181"/>
        <v>48136</v>
      </c>
      <c r="D11612" s="16">
        <v>48136</v>
      </c>
    </row>
    <row r="11613" spans="1:4">
      <c r="A11613" s="22">
        <f t="shared" si="181"/>
        <v>48137</v>
      </c>
      <c r="D11613" s="16">
        <v>48137</v>
      </c>
    </row>
    <row r="11614" spans="1:4">
      <c r="A11614" s="22">
        <f t="shared" si="181"/>
        <v>48138</v>
      </c>
      <c r="D11614" s="16">
        <v>48138</v>
      </c>
    </row>
    <row r="11615" spans="1:4">
      <c r="A11615" s="22">
        <f t="shared" si="181"/>
        <v>48139</v>
      </c>
      <c r="D11615" s="16">
        <v>48139</v>
      </c>
    </row>
    <row r="11616" spans="1:4">
      <c r="A11616" s="22">
        <f t="shared" si="181"/>
        <v>48140</v>
      </c>
      <c r="D11616" s="16">
        <v>48140</v>
      </c>
    </row>
    <row r="11617" spans="1:4">
      <c r="A11617" s="22">
        <f t="shared" si="181"/>
        <v>48141</v>
      </c>
      <c r="D11617" s="16">
        <v>48141</v>
      </c>
    </row>
    <row r="11618" spans="1:4">
      <c r="A11618" s="22">
        <f t="shared" si="181"/>
        <v>48142</v>
      </c>
      <c r="D11618" s="16">
        <v>48142</v>
      </c>
    </row>
    <row r="11619" spans="1:4">
      <c r="A11619" s="22">
        <f t="shared" si="181"/>
        <v>48143</v>
      </c>
      <c r="D11619" s="16">
        <v>48143</v>
      </c>
    </row>
    <row r="11620" spans="1:4">
      <c r="A11620" s="22">
        <f t="shared" si="181"/>
        <v>48144</v>
      </c>
      <c r="D11620" s="16">
        <v>48144</v>
      </c>
    </row>
    <row r="11621" spans="1:4">
      <c r="A11621" s="22">
        <f t="shared" si="181"/>
        <v>48145</v>
      </c>
      <c r="D11621" s="16">
        <v>48145</v>
      </c>
    </row>
    <row r="11622" spans="1:4">
      <c r="A11622" s="22">
        <f t="shared" si="181"/>
        <v>48146</v>
      </c>
      <c r="D11622" s="16">
        <v>48146</v>
      </c>
    </row>
    <row r="11623" spans="1:4">
      <c r="A11623" s="22">
        <f t="shared" si="181"/>
        <v>48147</v>
      </c>
      <c r="D11623" s="16">
        <v>48147</v>
      </c>
    </row>
    <row r="11624" spans="1:4">
      <c r="A11624" s="22">
        <f t="shared" si="181"/>
        <v>48148</v>
      </c>
      <c r="D11624" s="16">
        <v>48148</v>
      </c>
    </row>
    <row r="11625" spans="1:4">
      <c r="A11625" s="22">
        <f t="shared" si="181"/>
        <v>48149</v>
      </c>
      <c r="D11625" s="16">
        <v>48149</v>
      </c>
    </row>
    <row r="11626" spans="1:4">
      <c r="A11626" s="22">
        <f t="shared" si="181"/>
        <v>48150</v>
      </c>
      <c r="D11626" s="16">
        <v>48150</v>
      </c>
    </row>
    <row r="11627" spans="1:4">
      <c r="A11627" s="22">
        <f t="shared" si="181"/>
        <v>48151</v>
      </c>
      <c r="D11627" s="16">
        <v>48151</v>
      </c>
    </row>
    <row r="11628" spans="1:4">
      <c r="A11628" s="22">
        <f t="shared" si="181"/>
        <v>48152</v>
      </c>
      <c r="D11628" s="16">
        <v>48152</v>
      </c>
    </row>
    <row r="11629" spans="1:4">
      <c r="A11629" s="22">
        <f t="shared" si="181"/>
        <v>48153</v>
      </c>
      <c r="D11629" s="16">
        <v>48153</v>
      </c>
    </row>
    <row r="11630" spans="1:4">
      <c r="A11630" s="22">
        <f t="shared" si="181"/>
        <v>48154</v>
      </c>
      <c r="D11630" s="16">
        <v>48154</v>
      </c>
    </row>
    <row r="11631" spans="1:4">
      <c r="A11631" s="22">
        <f t="shared" si="181"/>
        <v>48155</v>
      </c>
      <c r="D11631" s="16">
        <v>48155</v>
      </c>
    </row>
    <row r="11632" spans="1:4">
      <c r="A11632" s="22">
        <f t="shared" si="181"/>
        <v>48156</v>
      </c>
      <c r="D11632" s="16">
        <v>48156</v>
      </c>
    </row>
    <row r="11633" spans="1:4">
      <c r="A11633" s="22">
        <f t="shared" si="181"/>
        <v>48157</v>
      </c>
      <c r="D11633" s="16">
        <v>48157</v>
      </c>
    </row>
    <row r="11634" spans="1:4">
      <c r="A11634" s="22">
        <f t="shared" si="181"/>
        <v>48158</v>
      </c>
      <c r="D11634" s="16">
        <v>48158</v>
      </c>
    </row>
    <row r="11635" spans="1:4">
      <c r="A11635" s="22">
        <f t="shared" si="181"/>
        <v>48159</v>
      </c>
      <c r="D11635" s="16">
        <v>48159</v>
      </c>
    </row>
    <row r="11636" spans="1:4">
      <c r="A11636" s="22">
        <f t="shared" si="181"/>
        <v>48160</v>
      </c>
      <c r="D11636" s="16">
        <v>48160</v>
      </c>
    </row>
    <row r="11637" spans="1:4">
      <c r="A11637" s="22">
        <f t="shared" si="181"/>
        <v>48161</v>
      </c>
      <c r="D11637" s="16">
        <v>48161</v>
      </c>
    </row>
    <row r="11638" spans="1:4">
      <c r="A11638" s="22">
        <f t="shared" si="181"/>
        <v>48162</v>
      </c>
      <c r="D11638" s="16">
        <v>48162</v>
      </c>
    </row>
    <row r="11639" spans="1:4">
      <c r="A11639" s="22">
        <f t="shared" si="181"/>
        <v>48163</v>
      </c>
      <c r="D11639" s="16">
        <v>48163</v>
      </c>
    </row>
    <row r="11640" spans="1:4">
      <c r="A11640" s="22">
        <f t="shared" si="181"/>
        <v>48164</v>
      </c>
      <c r="D11640" s="16">
        <v>48164</v>
      </c>
    </row>
    <row r="11641" spans="1:4">
      <c r="A11641" s="22">
        <f t="shared" si="181"/>
        <v>48165</v>
      </c>
      <c r="D11641" s="16">
        <v>48165</v>
      </c>
    </row>
    <row r="11642" spans="1:4">
      <c r="A11642" s="22">
        <f t="shared" si="181"/>
        <v>48166</v>
      </c>
      <c r="D11642" s="16">
        <v>48166</v>
      </c>
    </row>
    <row r="11643" spans="1:4">
      <c r="A11643" s="22">
        <f t="shared" si="181"/>
        <v>48167</v>
      </c>
      <c r="D11643" s="16">
        <v>48167</v>
      </c>
    </row>
    <row r="11644" spans="1:4">
      <c r="A11644" s="22">
        <f t="shared" si="181"/>
        <v>48168</v>
      </c>
      <c r="D11644" s="16">
        <v>48168</v>
      </c>
    </row>
    <row r="11645" spans="1:4">
      <c r="A11645" s="22">
        <f t="shared" si="181"/>
        <v>48169</v>
      </c>
      <c r="D11645" s="16">
        <v>48169</v>
      </c>
    </row>
    <row r="11646" spans="1:4">
      <c r="A11646" s="22">
        <f t="shared" si="181"/>
        <v>48170</v>
      </c>
      <c r="D11646" s="16">
        <v>48170</v>
      </c>
    </row>
    <row r="11647" spans="1:4">
      <c r="A11647" s="22">
        <f t="shared" si="181"/>
        <v>48171</v>
      </c>
      <c r="D11647" s="16">
        <v>48171</v>
      </c>
    </row>
    <row r="11648" spans="1:4">
      <c r="A11648" s="22">
        <f t="shared" si="181"/>
        <v>48172</v>
      </c>
      <c r="D11648" s="16">
        <v>48172</v>
      </c>
    </row>
    <row r="11649" spans="1:4">
      <c r="A11649" s="22">
        <f t="shared" si="181"/>
        <v>48173</v>
      </c>
      <c r="D11649" s="16">
        <v>48173</v>
      </c>
    </row>
    <row r="11650" spans="1:4">
      <c r="A11650" s="22">
        <f t="shared" ref="A11650:A11713" si="182">D11650</f>
        <v>48174</v>
      </c>
      <c r="D11650" s="16">
        <v>48174</v>
      </c>
    </row>
    <row r="11651" spans="1:4">
      <c r="A11651" s="22">
        <f t="shared" si="182"/>
        <v>48175</v>
      </c>
      <c r="D11651" s="16">
        <v>48175</v>
      </c>
    </row>
    <row r="11652" spans="1:4">
      <c r="A11652" s="22">
        <f t="shared" si="182"/>
        <v>48176</v>
      </c>
      <c r="D11652" s="16">
        <v>48176</v>
      </c>
    </row>
    <row r="11653" spans="1:4">
      <c r="A11653" s="22">
        <f t="shared" si="182"/>
        <v>48177</v>
      </c>
      <c r="D11653" s="16">
        <v>48177</v>
      </c>
    </row>
    <row r="11654" spans="1:4">
      <c r="A11654" s="22">
        <f t="shared" si="182"/>
        <v>48178</v>
      </c>
      <c r="D11654" s="16">
        <v>48178</v>
      </c>
    </row>
    <row r="11655" spans="1:4">
      <c r="A11655" s="22">
        <f t="shared" si="182"/>
        <v>48179</v>
      </c>
      <c r="D11655" s="16">
        <v>48179</v>
      </c>
    </row>
    <row r="11656" spans="1:4">
      <c r="A11656" s="22">
        <f t="shared" si="182"/>
        <v>48180</v>
      </c>
      <c r="D11656" s="16">
        <v>48180</v>
      </c>
    </row>
    <row r="11657" spans="1:4">
      <c r="A11657" s="22">
        <f t="shared" si="182"/>
        <v>48181</v>
      </c>
      <c r="D11657" s="16">
        <v>48181</v>
      </c>
    </row>
    <row r="11658" spans="1:4">
      <c r="A11658" s="22">
        <f t="shared" si="182"/>
        <v>48182</v>
      </c>
      <c r="D11658" s="16">
        <v>48182</v>
      </c>
    </row>
    <row r="11659" spans="1:4">
      <c r="A11659" s="22">
        <f t="shared" si="182"/>
        <v>48183</v>
      </c>
      <c r="D11659" s="16">
        <v>48183</v>
      </c>
    </row>
    <row r="11660" spans="1:4">
      <c r="A11660" s="22">
        <f t="shared" si="182"/>
        <v>48184</v>
      </c>
      <c r="D11660" s="16">
        <v>48184</v>
      </c>
    </row>
    <row r="11661" spans="1:4">
      <c r="A11661" s="22">
        <f t="shared" si="182"/>
        <v>48185</v>
      </c>
      <c r="D11661" s="16">
        <v>48185</v>
      </c>
    </row>
    <row r="11662" spans="1:4">
      <c r="A11662" s="22">
        <f t="shared" si="182"/>
        <v>48186</v>
      </c>
      <c r="D11662" s="16">
        <v>48186</v>
      </c>
    </row>
    <row r="11663" spans="1:4">
      <c r="A11663" s="22">
        <f t="shared" si="182"/>
        <v>48187</v>
      </c>
      <c r="D11663" s="16">
        <v>48187</v>
      </c>
    </row>
    <row r="11664" spans="1:4">
      <c r="A11664" s="22">
        <f t="shared" si="182"/>
        <v>48188</v>
      </c>
      <c r="D11664" s="16">
        <v>48188</v>
      </c>
    </row>
    <row r="11665" spans="1:4">
      <c r="A11665" s="22">
        <f t="shared" si="182"/>
        <v>48189</v>
      </c>
      <c r="D11665" s="16">
        <v>48189</v>
      </c>
    </row>
    <row r="11666" spans="1:4">
      <c r="A11666" s="22">
        <f t="shared" si="182"/>
        <v>48190</v>
      </c>
      <c r="D11666" s="16">
        <v>48190</v>
      </c>
    </row>
    <row r="11667" spans="1:4">
      <c r="A11667" s="22">
        <f t="shared" si="182"/>
        <v>48191</v>
      </c>
      <c r="D11667" s="16">
        <v>48191</v>
      </c>
    </row>
    <row r="11668" spans="1:4">
      <c r="A11668" s="22">
        <f t="shared" si="182"/>
        <v>48192</v>
      </c>
      <c r="D11668" s="16">
        <v>48192</v>
      </c>
    </row>
    <row r="11669" spans="1:4">
      <c r="A11669" s="22">
        <f t="shared" si="182"/>
        <v>48193</v>
      </c>
      <c r="D11669" s="16">
        <v>48193</v>
      </c>
    </row>
    <row r="11670" spans="1:4">
      <c r="A11670" s="22">
        <f t="shared" si="182"/>
        <v>48194</v>
      </c>
      <c r="D11670" s="16">
        <v>48194</v>
      </c>
    </row>
    <row r="11671" spans="1:4">
      <c r="A11671" s="22">
        <f t="shared" si="182"/>
        <v>48195</v>
      </c>
      <c r="D11671" s="16">
        <v>48195</v>
      </c>
    </row>
    <row r="11672" spans="1:4">
      <c r="A11672" s="22">
        <f t="shared" si="182"/>
        <v>48196</v>
      </c>
      <c r="D11672" s="16">
        <v>48196</v>
      </c>
    </row>
    <row r="11673" spans="1:4">
      <c r="A11673" s="22">
        <f t="shared" si="182"/>
        <v>48197</v>
      </c>
      <c r="D11673" s="16">
        <v>48197</v>
      </c>
    </row>
    <row r="11674" spans="1:4">
      <c r="A11674" s="22">
        <f t="shared" si="182"/>
        <v>48198</v>
      </c>
      <c r="D11674" s="16">
        <v>48198</v>
      </c>
    </row>
    <row r="11675" spans="1:4">
      <c r="A11675" s="22">
        <f t="shared" si="182"/>
        <v>48199</v>
      </c>
      <c r="D11675" s="16">
        <v>48199</v>
      </c>
    </row>
    <row r="11676" spans="1:4">
      <c r="A11676" s="22">
        <f t="shared" si="182"/>
        <v>48200</v>
      </c>
      <c r="D11676" s="16">
        <v>48200</v>
      </c>
    </row>
    <row r="11677" spans="1:4">
      <c r="A11677" s="22">
        <f t="shared" si="182"/>
        <v>48201</v>
      </c>
      <c r="D11677" s="16">
        <v>48201</v>
      </c>
    </row>
    <row r="11678" spans="1:4">
      <c r="A11678" s="22">
        <f t="shared" si="182"/>
        <v>48202</v>
      </c>
      <c r="D11678" s="16">
        <v>48202</v>
      </c>
    </row>
    <row r="11679" spans="1:4">
      <c r="A11679" s="22">
        <f t="shared" si="182"/>
        <v>48203</v>
      </c>
      <c r="D11679" s="16">
        <v>48203</v>
      </c>
    </row>
    <row r="11680" spans="1:4">
      <c r="A11680" s="22">
        <f t="shared" si="182"/>
        <v>48204</v>
      </c>
      <c r="D11680" s="16">
        <v>48204</v>
      </c>
    </row>
    <row r="11681" spans="1:4">
      <c r="A11681" s="22">
        <f t="shared" si="182"/>
        <v>48205</v>
      </c>
      <c r="D11681" s="16">
        <v>48205</v>
      </c>
    </row>
    <row r="11682" spans="1:4">
      <c r="A11682" s="22">
        <f t="shared" si="182"/>
        <v>48206</v>
      </c>
      <c r="D11682" s="16">
        <v>48206</v>
      </c>
    </row>
    <row r="11683" spans="1:4">
      <c r="A11683" s="22">
        <f t="shared" si="182"/>
        <v>48207</v>
      </c>
      <c r="D11683" s="16">
        <v>48207</v>
      </c>
    </row>
    <row r="11684" spans="1:4">
      <c r="A11684" s="22">
        <f t="shared" si="182"/>
        <v>48208</v>
      </c>
      <c r="D11684" s="16">
        <v>48208</v>
      </c>
    </row>
    <row r="11685" spans="1:4">
      <c r="A11685" s="22">
        <f t="shared" si="182"/>
        <v>48209</v>
      </c>
      <c r="D11685" s="16">
        <v>48209</v>
      </c>
    </row>
    <row r="11686" spans="1:4">
      <c r="A11686" s="22">
        <f t="shared" si="182"/>
        <v>48210</v>
      </c>
      <c r="D11686" s="16">
        <v>48210</v>
      </c>
    </row>
    <row r="11687" spans="1:4">
      <c r="A11687" s="22">
        <f t="shared" si="182"/>
        <v>48211</v>
      </c>
      <c r="D11687" s="16">
        <v>48211</v>
      </c>
    </row>
    <row r="11688" spans="1:4">
      <c r="A11688" s="22">
        <f t="shared" si="182"/>
        <v>48212</v>
      </c>
      <c r="D11688" s="16">
        <v>48212</v>
      </c>
    </row>
    <row r="11689" spans="1:4">
      <c r="A11689" s="22">
        <f t="shared" si="182"/>
        <v>48213</v>
      </c>
      <c r="D11689" s="16">
        <v>48213</v>
      </c>
    </row>
    <row r="11690" spans="1:4">
      <c r="A11690" s="22">
        <f t="shared" si="182"/>
        <v>48214</v>
      </c>
      <c r="D11690" s="16">
        <v>48214</v>
      </c>
    </row>
    <row r="11691" spans="1:4">
      <c r="A11691" s="22">
        <f t="shared" si="182"/>
        <v>48215</v>
      </c>
      <c r="D11691" s="16">
        <v>48215</v>
      </c>
    </row>
    <row r="11692" spans="1:4">
      <c r="A11692" s="22">
        <f t="shared" si="182"/>
        <v>48216</v>
      </c>
      <c r="D11692" s="16">
        <v>48216</v>
      </c>
    </row>
    <row r="11693" spans="1:4">
      <c r="A11693" s="22">
        <f t="shared" si="182"/>
        <v>48217</v>
      </c>
      <c r="D11693" s="16">
        <v>48217</v>
      </c>
    </row>
    <row r="11694" spans="1:4">
      <c r="A11694" s="22">
        <f t="shared" si="182"/>
        <v>48218</v>
      </c>
      <c r="D11694" s="16">
        <v>48218</v>
      </c>
    </row>
    <row r="11695" spans="1:4">
      <c r="A11695" s="22">
        <f t="shared" si="182"/>
        <v>48219</v>
      </c>
      <c r="D11695" s="16">
        <v>48219</v>
      </c>
    </row>
    <row r="11696" spans="1:4">
      <c r="A11696" s="22">
        <f t="shared" si="182"/>
        <v>48220</v>
      </c>
      <c r="D11696" s="16">
        <v>48220</v>
      </c>
    </row>
    <row r="11697" spans="1:4">
      <c r="A11697" s="22">
        <f t="shared" si="182"/>
        <v>48221</v>
      </c>
      <c r="D11697" s="16">
        <v>48221</v>
      </c>
    </row>
    <row r="11698" spans="1:4">
      <c r="A11698" s="22">
        <f t="shared" si="182"/>
        <v>48222</v>
      </c>
      <c r="D11698" s="16">
        <v>48222</v>
      </c>
    </row>
    <row r="11699" spans="1:4">
      <c r="A11699" s="22">
        <f t="shared" si="182"/>
        <v>48223</v>
      </c>
      <c r="D11699" s="16">
        <v>48223</v>
      </c>
    </row>
    <row r="11700" spans="1:4">
      <c r="A11700" s="22">
        <f t="shared" si="182"/>
        <v>48224</v>
      </c>
      <c r="D11700" s="16">
        <v>48224</v>
      </c>
    </row>
    <row r="11701" spans="1:4">
      <c r="A11701" s="22">
        <f t="shared" si="182"/>
        <v>48225</v>
      </c>
      <c r="D11701" s="16">
        <v>48225</v>
      </c>
    </row>
    <row r="11702" spans="1:4">
      <c r="A11702" s="22">
        <f t="shared" si="182"/>
        <v>48226</v>
      </c>
      <c r="D11702" s="16">
        <v>48226</v>
      </c>
    </row>
    <row r="11703" spans="1:4">
      <c r="A11703" s="22">
        <f t="shared" si="182"/>
        <v>48227</v>
      </c>
      <c r="D11703" s="16">
        <v>48227</v>
      </c>
    </row>
    <row r="11704" spans="1:4">
      <c r="A11704" s="22">
        <f t="shared" si="182"/>
        <v>48228</v>
      </c>
      <c r="D11704" s="16">
        <v>48228</v>
      </c>
    </row>
    <row r="11705" spans="1:4">
      <c r="A11705" s="22">
        <f t="shared" si="182"/>
        <v>48229</v>
      </c>
      <c r="D11705" s="16">
        <v>48229</v>
      </c>
    </row>
    <row r="11706" spans="1:4">
      <c r="A11706" s="22">
        <f t="shared" si="182"/>
        <v>48230</v>
      </c>
      <c r="D11706" s="16">
        <v>48230</v>
      </c>
    </row>
    <row r="11707" spans="1:4">
      <c r="A11707" s="22">
        <f t="shared" si="182"/>
        <v>48231</v>
      </c>
      <c r="D11707" s="16">
        <v>48231</v>
      </c>
    </row>
    <row r="11708" spans="1:4">
      <c r="A11708" s="22">
        <f t="shared" si="182"/>
        <v>48232</v>
      </c>
      <c r="D11708" s="16">
        <v>48232</v>
      </c>
    </row>
    <row r="11709" spans="1:4">
      <c r="A11709" s="22">
        <f t="shared" si="182"/>
        <v>48233</v>
      </c>
      <c r="D11709" s="16">
        <v>48233</v>
      </c>
    </row>
    <row r="11710" spans="1:4">
      <c r="A11710" s="22">
        <f t="shared" si="182"/>
        <v>48234</v>
      </c>
      <c r="D11710" s="16">
        <v>48234</v>
      </c>
    </row>
    <row r="11711" spans="1:4">
      <c r="A11711" s="22">
        <f t="shared" si="182"/>
        <v>48235</v>
      </c>
      <c r="D11711" s="16">
        <v>48235</v>
      </c>
    </row>
    <row r="11712" spans="1:4">
      <c r="A11712" s="22">
        <f t="shared" si="182"/>
        <v>48236</v>
      </c>
      <c r="D11712" s="16">
        <v>48236</v>
      </c>
    </row>
    <row r="11713" spans="1:4">
      <c r="A11713" s="22">
        <f t="shared" si="182"/>
        <v>48237</v>
      </c>
      <c r="D11713" s="16">
        <v>48237</v>
      </c>
    </row>
    <row r="11714" spans="1:4">
      <c r="A11714" s="22">
        <f t="shared" ref="A11714:A11777" si="183">D11714</f>
        <v>48238</v>
      </c>
      <c r="D11714" s="16">
        <v>48238</v>
      </c>
    </row>
    <row r="11715" spans="1:4">
      <c r="A11715" s="22">
        <f t="shared" si="183"/>
        <v>48239</v>
      </c>
      <c r="D11715" s="16">
        <v>48239</v>
      </c>
    </row>
    <row r="11716" spans="1:4">
      <c r="A11716" s="22">
        <f t="shared" si="183"/>
        <v>48240</v>
      </c>
      <c r="D11716" s="16">
        <v>48240</v>
      </c>
    </row>
    <row r="11717" spans="1:4">
      <c r="A11717" s="22">
        <f t="shared" si="183"/>
        <v>48241</v>
      </c>
      <c r="D11717" s="16">
        <v>48241</v>
      </c>
    </row>
    <row r="11718" spans="1:4">
      <c r="A11718" s="22">
        <f t="shared" si="183"/>
        <v>48242</v>
      </c>
      <c r="D11718" s="16">
        <v>48242</v>
      </c>
    </row>
    <row r="11719" spans="1:4">
      <c r="A11719" s="22">
        <f t="shared" si="183"/>
        <v>48243</v>
      </c>
      <c r="D11719" s="16">
        <v>48243</v>
      </c>
    </row>
    <row r="11720" spans="1:4">
      <c r="A11720" s="22">
        <f t="shared" si="183"/>
        <v>48244</v>
      </c>
      <c r="D11720" s="16">
        <v>48244</v>
      </c>
    </row>
    <row r="11721" spans="1:4">
      <c r="A11721" s="22">
        <f t="shared" si="183"/>
        <v>48245</v>
      </c>
      <c r="D11721" s="16">
        <v>48245</v>
      </c>
    </row>
    <row r="11722" spans="1:4">
      <c r="A11722" s="22">
        <f t="shared" si="183"/>
        <v>48246</v>
      </c>
      <c r="D11722" s="16">
        <v>48246</v>
      </c>
    </row>
    <row r="11723" spans="1:4">
      <c r="A11723" s="22">
        <f t="shared" si="183"/>
        <v>48247</v>
      </c>
      <c r="D11723" s="16">
        <v>48247</v>
      </c>
    </row>
    <row r="11724" spans="1:4">
      <c r="A11724" s="22">
        <f t="shared" si="183"/>
        <v>48248</v>
      </c>
      <c r="D11724" s="16">
        <v>48248</v>
      </c>
    </row>
    <row r="11725" spans="1:4">
      <c r="A11725" s="22">
        <f t="shared" si="183"/>
        <v>48249</v>
      </c>
      <c r="D11725" s="16">
        <v>48249</v>
      </c>
    </row>
    <row r="11726" spans="1:4">
      <c r="A11726" s="22">
        <f t="shared" si="183"/>
        <v>48250</v>
      </c>
      <c r="D11726" s="16">
        <v>48250</v>
      </c>
    </row>
    <row r="11727" spans="1:4">
      <c r="A11727" s="22">
        <f t="shared" si="183"/>
        <v>48251</v>
      </c>
      <c r="D11727" s="16">
        <v>48251</v>
      </c>
    </row>
    <row r="11728" spans="1:4">
      <c r="A11728" s="22">
        <f t="shared" si="183"/>
        <v>48252</v>
      </c>
      <c r="D11728" s="16">
        <v>48252</v>
      </c>
    </row>
    <row r="11729" spans="1:4">
      <c r="A11729" s="22">
        <f t="shared" si="183"/>
        <v>48253</v>
      </c>
      <c r="D11729" s="16">
        <v>48253</v>
      </c>
    </row>
    <row r="11730" spans="1:4">
      <c r="A11730" s="22">
        <f t="shared" si="183"/>
        <v>48254</v>
      </c>
      <c r="D11730" s="16">
        <v>48254</v>
      </c>
    </row>
    <row r="11731" spans="1:4">
      <c r="A11731" s="22">
        <f t="shared" si="183"/>
        <v>48255</v>
      </c>
      <c r="D11731" s="16">
        <v>48255</v>
      </c>
    </row>
    <row r="11732" spans="1:4">
      <c r="A11732" s="22">
        <f t="shared" si="183"/>
        <v>48256</v>
      </c>
      <c r="D11732" s="16">
        <v>48256</v>
      </c>
    </row>
    <row r="11733" spans="1:4">
      <c r="A11733" s="22">
        <f t="shared" si="183"/>
        <v>48257</v>
      </c>
      <c r="D11733" s="16">
        <v>48257</v>
      </c>
    </row>
    <row r="11734" spans="1:4">
      <c r="A11734" s="22">
        <f t="shared" si="183"/>
        <v>48258</v>
      </c>
      <c r="D11734" s="16">
        <v>48258</v>
      </c>
    </row>
    <row r="11735" spans="1:4">
      <c r="A11735" s="22">
        <f t="shared" si="183"/>
        <v>48259</v>
      </c>
      <c r="D11735" s="16">
        <v>48259</v>
      </c>
    </row>
    <row r="11736" spans="1:4">
      <c r="A11736" s="22">
        <f t="shared" si="183"/>
        <v>48260</v>
      </c>
      <c r="D11736" s="16">
        <v>48260</v>
      </c>
    </row>
    <row r="11737" spans="1:4">
      <c r="A11737" s="22">
        <f t="shared" si="183"/>
        <v>48261</v>
      </c>
      <c r="D11737" s="16">
        <v>48261</v>
      </c>
    </row>
    <row r="11738" spans="1:4">
      <c r="A11738" s="22">
        <f t="shared" si="183"/>
        <v>48262</v>
      </c>
      <c r="D11738" s="16">
        <v>48262</v>
      </c>
    </row>
    <row r="11739" spans="1:4">
      <c r="A11739" s="22">
        <f t="shared" si="183"/>
        <v>48263</v>
      </c>
      <c r="D11739" s="16">
        <v>48263</v>
      </c>
    </row>
    <row r="11740" spans="1:4">
      <c r="A11740" s="22">
        <f t="shared" si="183"/>
        <v>48264</v>
      </c>
      <c r="D11740" s="16">
        <v>48264</v>
      </c>
    </row>
    <row r="11741" spans="1:4">
      <c r="A11741" s="22">
        <f t="shared" si="183"/>
        <v>48265</v>
      </c>
      <c r="D11741" s="16">
        <v>48265</v>
      </c>
    </row>
    <row r="11742" spans="1:4">
      <c r="A11742" s="22">
        <f t="shared" si="183"/>
        <v>48266</v>
      </c>
      <c r="D11742" s="16">
        <v>48266</v>
      </c>
    </row>
    <row r="11743" spans="1:4">
      <c r="A11743" s="22">
        <f t="shared" si="183"/>
        <v>48267</v>
      </c>
      <c r="D11743" s="16">
        <v>48267</v>
      </c>
    </row>
    <row r="11744" spans="1:4">
      <c r="A11744" s="22">
        <f t="shared" si="183"/>
        <v>48268</v>
      </c>
      <c r="D11744" s="16">
        <v>48268</v>
      </c>
    </row>
    <row r="11745" spans="1:4">
      <c r="A11745" s="22">
        <f t="shared" si="183"/>
        <v>48269</v>
      </c>
      <c r="D11745" s="16">
        <v>48269</v>
      </c>
    </row>
    <row r="11746" spans="1:4">
      <c r="A11746" s="22">
        <f t="shared" si="183"/>
        <v>48270</v>
      </c>
      <c r="D11746" s="16">
        <v>48270</v>
      </c>
    </row>
    <row r="11747" spans="1:4">
      <c r="A11747" s="22">
        <f t="shared" si="183"/>
        <v>48271</v>
      </c>
      <c r="D11747" s="16">
        <v>48271</v>
      </c>
    </row>
    <row r="11748" spans="1:4">
      <c r="A11748" s="22">
        <f t="shared" si="183"/>
        <v>48272</v>
      </c>
      <c r="D11748" s="16">
        <v>48272</v>
      </c>
    </row>
    <row r="11749" spans="1:4">
      <c r="A11749" s="22">
        <f t="shared" si="183"/>
        <v>48273</v>
      </c>
      <c r="D11749" s="16">
        <v>48273</v>
      </c>
    </row>
    <row r="11750" spans="1:4">
      <c r="A11750" s="22">
        <f t="shared" si="183"/>
        <v>48274</v>
      </c>
      <c r="D11750" s="16">
        <v>48274</v>
      </c>
    </row>
    <row r="11751" spans="1:4">
      <c r="A11751" s="22">
        <f t="shared" si="183"/>
        <v>48275</v>
      </c>
      <c r="D11751" s="16">
        <v>48275</v>
      </c>
    </row>
    <row r="11752" spans="1:4">
      <c r="A11752" s="22">
        <f t="shared" si="183"/>
        <v>48276</v>
      </c>
      <c r="D11752" s="16">
        <v>48276</v>
      </c>
    </row>
    <row r="11753" spans="1:4">
      <c r="A11753" s="22">
        <f t="shared" si="183"/>
        <v>48277</v>
      </c>
      <c r="D11753" s="16">
        <v>48277</v>
      </c>
    </row>
    <row r="11754" spans="1:4">
      <c r="A11754" s="22">
        <f t="shared" si="183"/>
        <v>48278</v>
      </c>
      <c r="D11754" s="16">
        <v>48278</v>
      </c>
    </row>
    <row r="11755" spans="1:4">
      <c r="A11755" s="22">
        <f t="shared" si="183"/>
        <v>48279</v>
      </c>
      <c r="D11755" s="16">
        <v>48279</v>
      </c>
    </row>
    <row r="11756" spans="1:4">
      <c r="A11756" s="22">
        <f t="shared" si="183"/>
        <v>48280</v>
      </c>
      <c r="D11756" s="16">
        <v>48280</v>
      </c>
    </row>
    <row r="11757" spans="1:4">
      <c r="A11757" s="22">
        <f t="shared" si="183"/>
        <v>48281</v>
      </c>
      <c r="D11757" s="16">
        <v>48281</v>
      </c>
    </row>
    <row r="11758" spans="1:4">
      <c r="A11758" s="22">
        <f t="shared" si="183"/>
        <v>48282</v>
      </c>
      <c r="D11758" s="16">
        <v>48282</v>
      </c>
    </row>
    <row r="11759" spans="1:4">
      <c r="A11759" s="22">
        <f t="shared" si="183"/>
        <v>48283</v>
      </c>
      <c r="D11759" s="16">
        <v>48283</v>
      </c>
    </row>
    <row r="11760" spans="1:4">
      <c r="A11760" s="22">
        <f t="shared" si="183"/>
        <v>48284</v>
      </c>
      <c r="D11760" s="16">
        <v>48284</v>
      </c>
    </row>
    <row r="11761" spans="1:4">
      <c r="A11761" s="22">
        <f t="shared" si="183"/>
        <v>48285</v>
      </c>
      <c r="D11761" s="16">
        <v>48285</v>
      </c>
    </row>
    <row r="11762" spans="1:4">
      <c r="A11762" s="22">
        <f t="shared" si="183"/>
        <v>48286</v>
      </c>
      <c r="D11762" s="16">
        <v>48286</v>
      </c>
    </row>
    <row r="11763" spans="1:4">
      <c r="A11763" s="22">
        <f t="shared" si="183"/>
        <v>48287</v>
      </c>
      <c r="D11763" s="16">
        <v>48287</v>
      </c>
    </row>
    <row r="11764" spans="1:4">
      <c r="A11764" s="22">
        <f t="shared" si="183"/>
        <v>48288</v>
      </c>
      <c r="D11764" s="16">
        <v>48288</v>
      </c>
    </row>
    <row r="11765" spans="1:4">
      <c r="A11765" s="22">
        <f t="shared" si="183"/>
        <v>48289</v>
      </c>
      <c r="D11765" s="16">
        <v>48289</v>
      </c>
    </row>
    <row r="11766" spans="1:4">
      <c r="A11766" s="22">
        <f t="shared" si="183"/>
        <v>48290</v>
      </c>
      <c r="D11766" s="16">
        <v>48290</v>
      </c>
    </row>
    <row r="11767" spans="1:4">
      <c r="A11767" s="22">
        <f t="shared" si="183"/>
        <v>48291</v>
      </c>
      <c r="D11767" s="16">
        <v>48291</v>
      </c>
    </row>
    <row r="11768" spans="1:4">
      <c r="A11768" s="22">
        <f t="shared" si="183"/>
        <v>48292</v>
      </c>
      <c r="D11768" s="16">
        <v>48292</v>
      </c>
    </row>
    <row r="11769" spans="1:4">
      <c r="A11769" s="22">
        <f t="shared" si="183"/>
        <v>48293</v>
      </c>
      <c r="D11769" s="16">
        <v>48293</v>
      </c>
    </row>
    <row r="11770" spans="1:4">
      <c r="A11770" s="22">
        <f t="shared" si="183"/>
        <v>48294</v>
      </c>
      <c r="D11770" s="16">
        <v>48294</v>
      </c>
    </row>
    <row r="11771" spans="1:4">
      <c r="A11771" s="22">
        <f t="shared" si="183"/>
        <v>48295</v>
      </c>
      <c r="D11771" s="16">
        <v>48295</v>
      </c>
    </row>
    <row r="11772" spans="1:4">
      <c r="A11772" s="22">
        <f t="shared" si="183"/>
        <v>48296</v>
      </c>
      <c r="D11772" s="16">
        <v>48296</v>
      </c>
    </row>
    <row r="11773" spans="1:4">
      <c r="A11773" s="22">
        <f t="shared" si="183"/>
        <v>48297</v>
      </c>
      <c r="D11773" s="16">
        <v>48297</v>
      </c>
    </row>
    <row r="11774" spans="1:4">
      <c r="A11774" s="22">
        <f t="shared" si="183"/>
        <v>48298</v>
      </c>
      <c r="D11774" s="16">
        <v>48298</v>
      </c>
    </row>
    <row r="11775" spans="1:4">
      <c r="A11775" s="22">
        <f t="shared" si="183"/>
        <v>48299</v>
      </c>
      <c r="D11775" s="16">
        <v>48299</v>
      </c>
    </row>
    <row r="11776" spans="1:4">
      <c r="A11776" s="22">
        <f t="shared" si="183"/>
        <v>48300</v>
      </c>
      <c r="D11776" s="16">
        <v>48300</v>
      </c>
    </row>
    <row r="11777" spans="1:4">
      <c r="A11777" s="22">
        <f t="shared" si="183"/>
        <v>48301</v>
      </c>
      <c r="D11777" s="16">
        <v>48301</v>
      </c>
    </row>
    <row r="11778" spans="1:4">
      <c r="A11778" s="22">
        <f t="shared" ref="A11778:A11841" si="184">D11778</f>
        <v>48302</v>
      </c>
      <c r="D11778" s="16">
        <v>48302</v>
      </c>
    </row>
    <row r="11779" spans="1:4">
      <c r="A11779" s="22">
        <f t="shared" si="184"/>
        <v>48303</v>
      </c>
      <c r="D11779" s="16">
        <v>48303</v>
      </c>
    </row>
    <row r="11780" spans="1:4">
      <c r="A11780" s="22">
        <f t="shared" si="184"/>
        <v>48304</v>
      </c>
      <c r="D11780" s="16">
        <v>48304</v>
      </c>
    </row>
    <row r="11781" spans="1:4">
      <c r="A11781" s="22">
        <f t="shared" si="184"/>
        <v>48305</v>
      </c>
      <c r="D11781" s="16">
        <v>48305</v>
      </c>
    </row>
    <row r="11782" spans="1:4">
      <c r="A11782" s="22">
        <f t="shared" si="184"/>
        <v>48306</v>
      </c>
      <c r="D11782" s="16">
        <v>48306</v>
      </c>
    </row>
    <row r="11783" spans="1:4">
      <c r="A11783" s="22">
        <f t="shared" si="184"/>
        <v>48307</v>
      </c>
      <c r="D11783" s="16">
        <v>48307</v>
      </c>
    </row>
    <row r="11784" spans="1:4">
      <c r="A11784" s="22">
        <f t="shared" si="184"/>
        <v>48308</v>
      </c>
      <c r="D11784" s="16">
        <v>48308</v>
      </c>
    </row>
    <row r="11785" spans="1:4">
      <c r="A11785" s="22">
        <f t="shared" si="184"/>
        <v>48309</v>
      </c>
      <c r="D11785" s="16">
        <v>48309</v>
      </c>
    </row>
    <row r="11786" spans="1:4">
      <c r="A11786" s="22">
        <f t="shared" si="184"/>
        <v>48310</v>
      </c>
      <c r="D11786" s="16">
        <v>48310</v>
      </c>
    </row>
    <row r="11787" spans="1:4">
      <c r="A11787" s="22">
        <f t="shared" si="184"/>
        <v>48311</v>
      </c>
      <c r="D11787" s="16">
        <v>48311</v>
      </c>
    </row>
    <row r="11788" spans="1:4">
      <c r="A11788" s="22">
        <f t="shared" si="184"/>
        <v>48312</v>
      </c>
      <c r="D11788" s="16">
        <v>48312</v>
      </c>
    </row>
    <row r="11789" spans="1:4">
      <c r="A11789" s="22">
        <f t="shared" si="184"/>
        <v>48313</v>
      </c>
      <c r="D11789" s="16">
        <v>48313</v>
      </c>
    </row>
    <row r="11790" spans="1:4">
      <c r="A11790" s="22">
        <f t="shared" si="184"/>
        <v>48314</v>
      </c>
      <c r="D11790" s="16">
        <v>48314</v>
      </c>
    </row>
    <row r="11791" spans="1:4">
      <c r="A11791" s="22">
        <f t="shared" si="184"/>
        <v>48315</v>
      </c>
      <c r="D11791" s="16">
        <v>48315</v>
      </c>
    </row>
    <row r="11792" spans="1:4">
      <c r="A11792" s="22">
        <f t="shared" si="184"/>
        <v>48316</v>
      </c>
      <c r="D11792" s="16">
        <v>48316</v>
      </c>
    </row>
    <row r="11793" spans="1:4">
      <c r="A11793" s="22">
        <f t="shared" si="184"/>
        <v>48317</v>
      </c>
      <c r="D11793" s="16">
        <v>48317</v>
      </c>
    </row>
    <row r="11794" spans="1:4">
      <c r="A11794" s="22">
        <f t="shared" si="184"/>
        <v>48318</v>
      </c>
      <c r="D11794" s="16">
        <v>48318</v>
      </c>
    </row>
    <row r="11795" spans="1:4">
      <c r="A11795" s="22">
        <f t="shared" si="184"/>
        <v>48319</v>
      </c>
      <c r="D11795" s="16">
        <v>48319</v>
      </c>
    </row>
    <row r="11796" spans="1:4">
      <c r="A11796" s="22">
        <f t="shared" si="184"/>
        <v>48320</v>
      </c>
      <c r="D11796" s="16">
        <v>48320</v>
      </c>
    </row>
    <row r="11797" spans="1:4">
      <c r="A11797" s="22">
        <f t="shared" si="184"/>
        <v>48321</v>
      </c>
      <c r="D11797" s="16">
        <v>48321</v>
      </c>
    </row>
    <row r="11798" spans="1:4">
      <c r="A11798" s="22">
        <f t="shared" si="184"/>
        <v>48322</v>
      </c>
      <c r="D11798" s="16">
        <v>48322</v>
      </c>
    </row>
    <row r="11799" spans="1:4">
      <c r="A11799" s="22">
        <f t="shared" si="184"/>
        <v>48323</v>
      </c>
      <c r="D11799" s="16">
        <v>48323</v>
      </c>
    </row>
    <row r="11800" spans="1:4">
      <c r="A11800" s="22">
        <f t="shared" si="184"/>
        <v>48324</v>
      </c>
      <c r="D11800" s="16">
        <v>48324</v>
      </c>
    </row>
    <row r="11801" spans="1:4">
      <c r="A11801" s="22">
        <f t="shared" si="184"/>
        <v>48325</v>
      </c>
      <c r="D11801" s="16">
        <v>48325</v>
      </c>
    </row>
    <row r="11802" spans="1:4">
      <c r="A11802" s="22">
        <f t="shared" si="184"/>
        <v>48326</v>
      </c>
      <c r="D11802" s="16">
        <v>48326</v>
      </c>
    </row>
    <row r="11803" spans="1:4">
      <c r="A11803" s="22">
        <f t="shared" si="184"/>
        <v>48327</v>
      </c>
      <c r="D11803" s="16">
        <v>48327</v>
      </c>
    </row>
    <row r="11804" spans="1:4">
      <c r="A11804" s="22">
        <f t="shared" si="184"/>
        <v>48328</v>
      </c>
      <c r="D11804" s="16">
        <v>48328</v>
      </c>
    </row>
    <row r="11805" spans="1:4">
      <c r="A11805" s="22">
        <f t="shared" si="184"/>
        <v>48329</v>
      </c>
      <c r="D11805" s="16">
        <v>48329</v>
      </c>
    </row>
    <row r="11806" spans="1:4">
      <c r="A11806" s="22">
        <f t="shared" si="184"/>
        <v>48330</v>
      </c>
      <c r="D11806" s="16">
        <v>48330</v>
      </c>
    </row>
    <row r="11807" spans="1:4">
      <c r="A11807" s="22">
        <f t="shared" si="184"/>
        <v>48331</v>
      </c>
      <c r="D11807" s="16">
        <v>48331</v>
      </c>
    </row>
    <row r="11808" spans="1:4">
      <c r="A11808" s="22">
        <f t="shared" si="184"/>
        <v>48332</v>
      </c>
      <c r="D11808" s="16">
        <v>48332</v>
      </c>
    </row>
    <row r="11809" spans="1:4">
      <c r="A11809" s="22">
        <f t="shared" si="184"/>
        <v>48333</v>
      </c>
      <c r="D11809" s="16">
        <v>48333</v>
      </c>
    </row>
    <row r="11810" spans="1:4">
      <c r="A11810" s="22">
        <f t="shared" si="184"/>
        <v>48334</v>
      </c>
      <c r="D11810" s="16">
        <v>48334</v>
      </c>
    </row>
    <row r="11811" spans="1:4">
      <c r="A11811" s="22">
        <f t="shared" si="184"/>
        <v>48335</v>
      </c>
      <c r="D11811" s="16">
        <v>48335</v>
      </c>
    </row>
    <row r="11812" spans="1:4">
      <c r="A11812" s="22">
        <f t="shared" si="184"/>
        <v>48336</v>
      </c>
      <c r="D11812" s="16">
        <v>48336</v>
      </c>
    </row>
    <row r="11813" spans="1:4">
      <c r="A11813" s="22">
        <f t="shared" si="184"/>
        <v>48337</v>
      </c>
      <c r="D11813" s="16">
        <v>48337</v>
      </c>
    </row>
    <row r="11814" spans="1:4">
      <c r="A11814" s="22">
        <f t="shared" si="184"/>
        <v>48338</v>
      </c>
      <c r="D11814" s="16">
        <v>48338</v>
      </c>
    </row>
    <row r="11815" spans="1:4">
      <c r="A11815" s="22">
        <f t="shared" si="184"/>
        <v>48339</v>
      </c>
      <c r="D11815" s="16">
        <v>48339</v>
      </c>
    </row>
    <row r="11816" spans="1:4">
      <c r="A11816" s="22">
        <f t="shared" si="184"/>
        <v>48340</v>
      </c>
      <c r="D11816" s="16">
        <v>48340</v>
      </c>
    </row>
    <row r="11817" spans="1:4">
      <c r="A11817" s="22">
        <f t="shared" si="184"/>
        <v>48341</v>
      </c>
      <c r="D11817" s="16">
        <v>48341</v>
      </c>
    </row>
    <row r="11818" spans="1:4">
      <c r="A11818" s="22">
        <f t="shared" si="184"/>
        <v>48342</v>
      </c>
      <c r="D11818" s="16">
        <v>48342</v>
      </c>
    </row>
    <row r="11819" spans="1:4">
      <c r="A11819" s="22">
        <f t="shared" si="184"/>
        <v>48343</v>
      </c>
      <c r="D11819" s="16">
        <v>48343</v>
      </c>
    </row>
    <row r="11820" spans="1:4">
      <c r="A11820" s="22">
        <f t="shared" si="184"/>
        <v>48344</v>
      </c>
      <c r="D11820" s="16">
        <v>48344</v>
      </c>
    </row>
    <row r="11821" spans="1:4">
      <c r="A11821" s="22">
        <f t="shared" si="184"/>
        <v>48345</v>
      </c>
      <c r="D11821" s="16">
        <v>48345</v>
      </c>
    </row>
    <row r="11822" spans="1:4">
      <c r="A11822" s="22">
        <f t="shared" si="184"/>
        <v>48346</v>
      </c>
      <c r="D11822" s="16">
        <v>48346</v>
      </c>
    </row>
    <row r="11823" spans="1:4">
      <c r="A11823" s="22">
        <f t="shared" si="184"/>
        <v>48347</v>
      </c>
      <c r="D11823" s="16">
        <v>48347</v>
      </c>
    </row>
    <row r="11824" spans="1:4">
      <c r="A11824" s="22">
        <f t="shared" si="184"/>
        <v>48348</v>
      </c>
      <c r="D11824" s="16">
        <v>48348</v>
      </c>
    </row>
    <row r="11825" spans="1:4">
      <c r="A11825" s="22">
        <f t="shared" si="184"/>
        <v>48349</v>
      </c>
      <c r="D11825" s="16">
        <v>48349</v>
      </c>
    </row>
    <row r="11826" spans="1:4">
      <c r="A11826" s="22">
        <f t="shared" si="184"/>
        <v>48350</v>
      </c>
      <c r="D11826" s="16">
        <v>48350</v>
      </c>
    </row>
    <row r="11827" spans="1:4">
      <c r="A11827" s="22">
        <f t="shared" si="184"/>
        <v>48351</v>
      </c>
      <c r="D11827" s="16">
        <v>48351</v>
      </c>
    </row>
    <row r="11828" spans="1:4">
      <c r="A11828" s="22">
        <f t="shared" si="184"/>
        <v>48352</v>
      </c>
      <c r="D11828" s="16">
        <v>48352</v>
      </c>
    </row>
    <row r="11829" spans="1:4">
      <c r="A11829" s="22">
        <f t="shared" si="184"/>
        <v>48353</v>
      </c>
      <c r="D11829" s="16">
        <v>48353</v>
      </c>
    </row>
    <row r="11830" spans="1:4">
      <c r="A11830" s="22">
        <f t="shared" si="184"/>
        <v>48354</v>
      </c>
      <c r="D11830" s="16">
        <v>48354</v>
      </c>
    </row>
    <row r="11831" spans="1:4">
      <c r="A11831" s="22">
        <f t="shared" si="184"/>
        <v>48355</v>
      </c>
      <c r="D11831" s="16">
        <v>48355</v>
      </c>
    </row>
    <row r="11832" spans="1:4">
      <c r="A11832" s="22">
        <f t="shared" si="184"/>
        <v>48356</v>
      </c>
      <c r="D11832" s="16">
        <v>48356</v>
      </c>
    </row>
    <row r="11833" spans="1:4">
      <c r="A11833" s="22">
        <f t="shared" si="184"/>
        <v>48357</v>
      </c>
      <c r="D11833" s="16">
        <v>48357</v>
      </c>
    </row>
    <row r="11834" spans="1:4">
      <c r="A11834" s="22">
        <f t="shared" si="184"/>
        <v>48358</v>
      </c>
      <c r="D11834" s="16">
        <v>48358</v>
      </c>
    </row>
    <row r="11835" spans="1:4">
      <c r="A11835" s="22">
        <f t="shared" si="184"/>
        <v>48359</v>
      </c>
      <c r="D11835" s="16">
        <v>48359</v>
      </c>
    </row>
    <row r="11836" spans="1:4">
      <c r="A11836" s="22">
        <f t="shared" si="184"/>
        <v>48360</v>
      </c>
      <c r="D11836" s="16">
        <v>48360</v>
      </c>
    </row>
    <row r="11837" spans="1:4">
      <c r="A11837" s="22">
        <f t="shared" si="184"/>
        <v>48361</v>
      </c>
      <c r="D11837" s="16">
        <v>48361</v>
      </c>
    </row>
    <row r="11838" spans="1:4">
      <c r="A11838" s="22">
        <f t="shared" si="184"/>
        <v>48362</v>
      </c>
      <c r="D11838" s="16">
        <v>48362</v>
      </c>
    </row>
    <row r="11839" spans="1:4">
      <c r="A11839" s="22">
        <f t="shared" si="184"/>
        <v>48363</v>
      </c>
      <c r="D11839" s="16">
        <v>48363</v>
      </c>
    </row>
    <row r="11840" spans="1:4">
      <c r="A11840" s="22">
        <f t="shared" si="184"/>
        <v>48364</v>
      </c>
      <c r="D11840" s="16">
        <v>48364</v>
      </c>
    </row>
    <row r="11841" spans="1:4">
      <c r="A11841" s="22">
        <f t="shared" si="184"/>
        <v>48365</v>
      </c>
      <c r="D11841" s="16">
        <v>48365</v>
      </c>
    </row>
    <row r="11842" spans="1:4">
      <c r="A11842" s="22">
        <f t="shared" ref="A11842:A11905" si="185">D11842</f>
        <v>48366</v>
      </c>
      <c r="D11842" s="16">
        <v>48366</v>
      </c>
    </row>
    <row r="11843" spans="1:4">
      <c r="A11843" s="22">
        <f t="shared" si="185"/>
        <v>48367</v>
      </c>
      <c r="D11843" s="16">
        <v>48367</v>
      </c>
    </row>
    <row r="11844" spans="1:4">
      <c r="A11844" s="22">
        <f t="shared" si="185"/>
        <v>48368</v>
      </c>
      <c r="D11844" s="16">
        <v>48368</v>
      </c>
    </row>
    <row r="11845" spans="1:4">
      <c r="A11845" s="22">
        <f t="shared" si="185"/>
        <v>48369</v>
      </c>
      <c r="D11845" s="16">
        <v>48369</v>
      </c>
    </row>
    <row r="11846" spans="1:4">
      <c r="A11846" s="22">
        <f t="shared" si="185"/>
        <v>48370</v>
      </c>
      <c r="D11846" s="16">
        <v>48370</v>
      </c>
    </row>
    <row r="11847" spans="1:4">
      <c r="A11847" s="22">
        <f t="shared" si="185"/>
        <v>48371</v>
      </c>
      <c r="D11847" s="16">
        <v>48371</v>
      </c>
    </row>
    <row r="11848" spans="1:4">
      <c r="A11848" s="22">
        <f t="shared" si="185"/>
        <v>48372</v>
      </c>
      <c r="D11848" s="16">
        <v>48372</v>
      </c>
    </row>
    <row r="11849" spans="1:4">
      <c r="A11849" s="22">
        <f t="shared" si="185"/>
        <v>48373</v>
      </c>
      <c r="D11849" s="16">
        <v>48373</v>
      </c>
    </row>
    <row r="11850" spans="1:4">
      <c r="A11850" s="22">
        <f t="shared" si="185"/>
        <v>48374</v>
      </c>
      <c r="D11850" s="16">
        <v>48374</v>
      </c>
    </row>
    <row r="11851" spans="1:4">
      <c r="A11851" s="22">
        <f t="shared" si="185"/>
        <v>48375</v>
      </c>
      <c r="D11851" s="16">
        <v>48375</v>
      </c>
    </row>
    <row r="11852" spans="1:4">
      <c r="A11852" s="22">
        <f t="shared" si="185"/>
        <v>48376</v>
      </c>
      <c r="D11852" s="16">
        <v>48376</v>
      </c>
    </row>
    <row r="11853" spans="1:4">
      <c r="A11853" s="22">
        <f t="shared" si="185"/>
        <v>48377</v>
      </c>
      <c r="D11853" s="16">
        <v>48377</v>
      </c>
    </row>
    <row r="11854" spans="1:4">
      <c r="A11854" s="22">
        <f t="shared" si="185"/>
        <v>48378</v>
      </c>
      <c r="D11854" s="16">
        <v>48378</v>
      </c>
    </row>
    <row r="11855" spans="1:4">
      <c r="A11855" s="22">
        <f t="shared" si="185"/>
        <v>48379</v>
      </c>
      <c r="D11855" s="16">
        <v>48379</v>
      </c>
    </row>
    <row r="11856" spans="1:4">
      <c r="A11856" s="22">
        <f t="shared" si="185"/>
        <v>48380</v>
      </c>
      <c r="D11856" s="16">
        <v>48380</v>
      </c>
    </row>
    <row r="11857" spans="1:4">
      <c r="A11857" s="22">
        <f t="shared" si="185"/>
        <v>48381</v>
      </c>
      <c r="D11857" s="16">
        <v>48381</v>
      </c>
    </row>
    <row r="11858" spans="1:4">
      <c r="A11858" s="22">
        <f t="shared" si="185"/>
        <v>48382</v>
      </c>
      <c r="D11858" s="16">
        <v>48382</v>
      </c>
    </row>
    <row r="11859" spans="1:4">
      <c r="A11859" s="22">
        <f t="shared" si="185"/>
        <v>48383</v>
      </c>
      <c r="D11859" s="16">
        <v>48383</v>
      </c>
    </row>
    <row r="11860" spans="1:4">
      <c r="A11860" s="22">
        <f t="shared" si="185"/>
        <v>48384</v>
      </c>
      <c r="D11860" s="16">
        <v>48384</v>
      </c>
    </row>
    <row r="11861" spans="1:4">
      <c r="A11861" s="22">
        <f t="shared" si="185"/>
        <v>48385</v>
      </c>
      <c r="D11861" s="16">
        <v>48385</v>
      </c>
    </row>
    <row r="11862" spans="1:4">
      <c r="A11862" s="22">
        <f t="shared" si="185"/>
        <v>48386</v>
      </c>
      <c r="D11862" s="16">
        <v>48386</v>
      </c>
    </row>
    <row r="11863" spans="1:4">
      <c r="A11863" s="22">
        <f t="shared" si="185"/>
        <v>48387</v>
      </c>
      <c r="D11863" s="16">
        <v>48387</v>
      </c>
    </row>
    <row r="11864" spans="1:4">
      <c r="A11864" s="22">
        <f t="shared" si="185"/>
        <v>48388</v>
      </c>
      <c r="D11864" s="16">
        <v>48388</v>
      </c>
    </row>
    <row r="11865" spans="1:4">
      <c r="A11865" s="22">
        <f t="shared" si="185"/>
        <v>48389</v>
      </c>
      <c r="D11865" s="16">
        <v>48389</v>
      </c>
    </row>
    <row r="11866" spans="1:4">
      <c r="A11866" s="22">
        <f t="shared" si="185"/>
        <v>48390</v>
      </c>
      <c r="D11866" s="16">
        <v>48390</v>
      </c>
    </row>
    <row r="11867" spans="1:4">
      <c r="A11867" s="22">
        <f t="shared" si="185"/>
        <v>48391</v>
      </c>
      <c r="D11867" s="16">
        <v>48391</v>
      </c>
    </row>
    <row r="11868" spans="1:4">
      <c r="A11868" s="22">
        <f t="shared" si="185"/>
        <v>48392</v>
      </c>
      <c r="D11868" s="16">
        <v>48392</v>
      </c>
    </row>
    <row r="11869" spans="1:4">
      <c r="A11869" s="22">
        <f t="shared" si="185"/>
        <v>48393</v>
      </c>
      <c r="D11869" s="16">
        <v>48393</v>
      </c>
    </row>
    <row r="11870" spans="1:4">
      <c r="A11870" s="22">
        <f t="shared" si="185"/>
        <v>48394</v>
      </c>
      <c r="D11870" s="16">
        <v>48394</v>
      </c>
    </row>
    <row r="11871" spans="1:4">
      <c r="A11871" s="22">
        <f t="shared" si="185"/>
        <v>48395</v>
      </c>
      <c r="D11871" s="16">
        <v>48395</v>
      </c>
    </row>
    <row r="11872" spans="1:4">
      <c r="A11872" s="22">
        <f t="shared" si="185"/>
        <v>48396</v>
      </c>
      <c r="D11872" s="16">
        <v>48396</v>
      </c>
    </row>
    <row r="11873" spans="1:4">
      <c r="A11873" s="22">
        <f t="shared" si="185"/>
        <v>48397</v>
      </c>
      <c r="D11873" s="16">
        <v>48397</v>
      </c>
    </row>
    <row r="11874" spans="1:4">
      <c r="A11874" s="22">
        <f t="shared" si="185"/>
        <v>48398</v>
      </c>
      <c r="D11874" s="16">
        <v>48398</v>
      </c>
    </row>
    <row r="11875" spans="1:4">
      <c r="A11875" s="22">
        <f t="shared" si="185"/>
        <v>48399</v>
      </c>
      <c r="D11875" s="16">
        <v>48399</v>
      </c>
    </row>
    <row r="11876" spans="1:4">
      <c r="A11876" s="22">
        <f t="shared" si="185"/>
        <v>48400</v>
      </c>
      <c r="D11876" s="16">
        <v>48400</v>
      </c>
    </row>
    <row r="11877" spans="1:4">
      <c r="A11877" s="22">
        <f t="shared" si="185"/>
        <v>48401</v>
      </c>
      <c r="D11877" s="16">
        <v>48401</v>
      </c>
    </row>
    <row r="11878" spans="1:4">
      <c r="A11878" s="22">
        <f t="shared" si="185"/>
        <v>48402</v>
      </c>
      <c r="D11878" s="16">
        <v>48402</v>
      </c>
    </row>
    <row r="11879" spans="1:4">
      <c r="A11879" s="22">
        <f t="shared" si="185"/>
        <v>48403</v>
      </c>
      <c r="D11879" s="16">
        <v>48403</v>
      </c>
    </row>
    <row r="11880" spans="1:4">
      <c r="A11880" s="22">
        <f t="shared" si="185"/>
        <v>48404</v>
      </c>
      <c r="D11880" s="16">
        <v>48404</v>
      </c>
    </row>
    <row r="11881" spans="1:4">
      <c r="A11881" s="22">
        <f t="shared" si="185"/>
        <v>48405</v>
      </c>
      <c r="D11881" s="16">
        <v>48405</v>
      </c>
    </row>
    <row r="11882" spans="1:4">
      <c r="A11882" s="22">
        <f t="shared" si="185"/>
        <v>48406</v>
      </c>
      <c r="D11882" s="16">
        <v>48406</v>
      </c>
    </row>
    <row r="11883" spans="1:4">
      <c r="A11883" s="22">
        <f t="shared" si="185"/>
        <v>48407</v>
      </c>
      <c r="D11883" s="16">
        <v>48407</v>
      </c>
    </row>
    <row r="11884" spans="1:4">
      <c r="A11884" s="22">
        <f t="shared" si="185"/>
        <v>48408</v>
      </c>
      <c r="D11884" s="16">
        <v>48408</v>
      </c>
    </row>
    <row r="11885" spans="1:4">
      <c r="A11885" s="22">
        <f t="shared" si="185"/>
        <v>48409</v>
      </c>
      <c r="D11885" s="16">
        <v>48409</v>
      </c>
    </row>
    <row r="11886" spans="1:4">
      <c r="A11886" s="22">
        <f t="shared" si="185"/>
        <v>48410</v>
      </c>
      <c r="D11886" s="16">
        <v>48410</v>
      </c>
    </row>
    <row r="11887" spans="1:4">
      <c r="A11887" s="22">
        <f t="shared" si="185"/>
        <v>48411</v>
      </c>
      <c r="D11887" s="16">
        <v>48411</v>
      </c>
    </row>
    <row r="11888" spans="1:4">
      <c r="A11888" s="22">
        <f t="shared" si="185"/>
        <v>48412</v>
      </c>
      <c r="D11888" s="16">
        <v>48412</v>
      </c>
    </row>
    <row r="11889" spans="1:4">
      <c r="A11889" s="22">
        <f t="shared" si="185"/>
        <v>48413</v>
      </c>
      <c r="D11889" s="16">
        <v>48413</v>
      </c>
    </row>
    <row r="11890" spans="1:4">
      <c r="A11890" s="22">
        <f t="shared" si="185"/>
        <v>48414</v>
      </c>
      <c r="D11890" s="16">
        <v>48414</v>
      </c>
    </row>
    <row r="11891" spans="1:4">
      <c r="A11891" s="22">
        <f t="shared" si="185"/>
        <v>48415</v>
      </c>
      <c r="D11891" s="16">
        <v>48415</v>
      </c>
    </row>
    <row r="11892" spans="1:4">
      <c r="A11892" s="22">
        <f t="shared" si="185"/>
        <v>48416</v>
      </c>
      <c r="D11892" s="16">
        <v>48416</v>
      </c>
    </row>
    <row r="11893" spans="1:4">
      <c r="A11893" s="22">
        <f t="shared" si="185"/>
        <v>48417</v>
      </c>
      <c r="D11893" s="16">
        <v>48417</v>
      </c>
    </row>
    <row r="11894" spans="1:4">
      <c r="A11894" s="22">
        <f t="shared" si="185"/>
        <v>48418</v>
      </c>
      <c r="D11894" s="16">
        <v>48418</v>
      </c>
    </row>
    <row r="11895" spans="1:4">
      <c r="A11895" s="22">
        <f t="shared" si="185"/>
        <v>48419</v>
      </c>
      <c r="D11895" s="16">
        <v>48419</v>
      </c>
    </row>
    <row r="11896" spans="1:4">
      <c r="A11896" s="22">
        <f t="shared" si="185"/>
        <v>48420</v>
      </c>
      <c r="D11896" s="16">
        <v>48420</v>
      </c>
    </row>
    <row r="11897" spans="1:4">
      <c r="A11897" s="22">
        <f t="shared" si="185"/>
        <v>48421</v>
      </c>
      <c r="D11897" s="16">
        <v>48421</v>
      </c>
    </row>
    <row r="11898" spans="1:4">
      <c r="A11898" s="22">
        <f t="shared" si="185"/>
        <v>48422</v>
      </c>
      <c r="D11898" s="16">
        <v>48422</v>
      </c>
    </row>
    <row r="11899" spans="1:4">
      <c r="A11899" s="22">
        <f t="shared" si="185"/>
        <v>48423</v>
      </c>
      <c r="D11899" s="16">
        <v>48423</v>
      </c>
    </row>
    <row r="11900" spans="1:4">
      <c r="A11900" s="22">
        <f t="shared" si="185"/>
        <v>48424</v>
      </c>
      <c r="D11900" s="16">
        <v>48424</v>
      </c>
    </row>
    <row r="11901" spans="1:4">
      <c r="A11901" s="22">
        <f t="shared" si="185"/>
        <v>48425</v>
      </c>
      <c r="D11901" s="16">
        <v>48425</v>
      </c>
    </row>
    <row r="11902" spans="1:4">
      <c r="A11902" s="22">
        <f t="shared" si="185"/>
        <v>48426</v>
      </c>
      <c r="D11902" s="16">
        <v>48426</v>
      </c>
    </row>
    <row r="11903" spans="1:4">
      <c r="A11903" s="22">
        <f t="shared" si="185"/>
        <v>48427</v>
      </c>
      <c r="D11903" s="16">
        <v>48427</v>
      </c>
    </row>
    <row r="11904" spans="1:4">
      <c r="A11904" s="22">
        <f t="shared" si="185"/>
        <v>48428</v>
      </c>
      <c r="D11904" s="16">
        <v>48428</v>
      </c>
    </row>
    <row r="11905" spans="1:4">
      <c r="A11905" s="22">
        <f t="shared" si="185"/>
        <v>48429</v>
      </c>
      <c r="D11905" s="16">
        <v>48429</v>
      </c>
    </row>
    <row r="11906" spans="1:4">
      <c r="A11906" s="22">
        <f t="shared" ref="A11906:A11969" si="186">D11906</f>
        <v>48430</v>
      </c>
      <c r="D11906" s="16">
        <v>48430</v>
      </c>
    </row>
    <row r="11907" spans="1:4">
      <c r="A11907" s="22">
        <f t="shared" si="186"/>
        <v>48431</v>
      </c>
      <c r="D11907" s="16">
        <v>48431</v>
      </c>
    </row>
    <row r="11908" spans="1:4">
      <c r="A11908" s="22">
        <f t="shared" si="186"/>
        <v>48432</v>
      </c>
      <c r="D11908" s="16">
        <v>48432</v>
      </c>
    </row>
    <row r="11909" spans="1:4">
      <c r="A11909" s="22">
        <f t="shared" si="186"/>
        <v>48433</v>
      </c>
      <c r="D11909" s="16">
        <v>48433</v>
      </c>
    </row>
    <row r="11910" spans="1:4">
      <c r="A11910" s="22">
        <f t="shared" si="186"/>
        <v>48434</v>
      </c>
      <c r="D11910" s="16">
        <v>48434</v>
      </c>
    </row>
    <row r="11911" spans="1:4">
      <c r="A11911" s="22">
        <f t="shared" si="186"/>
        <v>48435</v>
      </c>
      <c r="D11911" s="16">
        <v>48435</v>
      </c>
    </row>
    <row r="11912" spans="1:4">
      <c r="A11912" s="22">
        <f t="shared" si="186"/>
        <v>48436</v>
      </c>
      <c r="D11912" s="16">
        <v>48436</v>
      </c>
    </row>
    <row r="11913" spans="1:4">
      <c r="A11913" s="22">
        <f t="shared" si="186"/>
        <v>48437</v>
      </c>
      <c r="D11913" s="16">
        <v>48437</v>
      </c>
    </row>
    <row r="11914" spans="1:4">
      <c r="A11914" s="22">
        <f t="shared" si="186"/>
        <v>48438</v>
      </c>
      <c r="D11914" s="16">
        <v>48438</v>
      </c>
    </row>
    <row r="11915" spans="1:4">
      <c r="A11915" s="22">
        <f t="shared" si="186"/>
        <v>48439</v>
      </c>
      <c r="D11915" s="16">
        <v>48439</v>
      </c>
    </row>
    <row r="11916" spans="1:4">
      <c r="A11916" s="22">
        <f t="shared" si="186"/>
        <v>48440</v>
      </c>
      <c r="D11916" s="16">
        <v>48440</v>
      </c>
    </row>
    <row r="11917" spans="1:4">
      <c r="A11917" s="22">
        <f t="shared" si="186"/>
        <v>48441</v>
      </c>
      <c r="D11917" s="16">
        <v>48441</v>
      </c>
    </row>
    <row r="11918" spans="1:4">
      <c r="A11918" s="22">
        <f t="shared" si="186"/>
        <v>48442</v>
      </c>
      <c r="D11918" s="16">
        <v>48442</v>
      </c>
    </row>
    <row r="11919" spans="1:4">
      <c r="A11919" s="22">
        <f t="shared" si="186"/>
        <v>48443</v>
      </c>
      <c r="D11919" s="16">
        <v>48443</v>
      </c>
    </row>
    <row r="11920" spans="1:4">
      <c r="A11920" s="22">
        <f t="shared" si="186"/>
        <v>48444</v>
      </c>
      <c r="D11920" s="16">
        <v>48444</v>
      </c>
    </row>
    <row r="11921" spans="1:4">
      <c r="A11921" s="22">
        <f t="shared" si="186"/>
        <v>48445</v>
      </c>
      <c r="D11921" s="16">
        <v>48445</v>
      </c>
    </row>
    <row r="11922" spans="1:4">
      <c r="A11922" s="22">
        <f t="shared" si="186"/>
        <v>48446</v>
      </c>
      <c r="D11922" s="16">
        <v>48446</v>
      </c>
    </row>
    <row r="11923" spans="1:4">
      <c r="A11923" s="22">
        <f t="shared" si="186"/>
        <v>48447</v>
      </c>
      <c r="D11923" s="16">
        <v>48447</v>
      </c>
    </row>
    <row r="11924" spans="1:4">
      <c r="A11924" s="22">
        <f t="shared" si="186"/>
        <v>48448</v>
      </c>
      <c r="D11924" s="16">
        <v>48448</v>
      </c>
    </row>
    <row r="11925" spans="1:4">
      <c r="A11925" s="22">
        <f t="shared" si="186"/>
        <v>48449</v>
      </c>
      <c r="D11925" s="16">
        <v>48449</v>
      </c>
    </row>
    <row r="11926" spans="1:4">
      <c r="A11926" s="22">
        <f t="shared" si="186"/>
        <v>48450</v>
      </c>
      <c r="D11926" s="16">
        <v>48450</v>
      </c>
    </row>
    <row r="11927" spans="1:4">
      <c r="A11927" s="22">
        <f t="shared" si="186"/>
        <v>48451</v>
      </c>
      <c r="D11927" s="16">
        <v>48451</v>
      </c>
    </row>
    <row r="11928" spans="1:4">
      <c r="A11928" s="22">
        <f t="shared" si="186"/>
        <v>48452</v>
      </c>
      <c r="D11928" s="16">
        <v>48452</v>
      </c>
    </row>
    <row r="11929" spans="1:4">
      <c r="A11929" s="22">
        <f t="shared" si="186"/>
        <v>48453</v>
      </c>
      <c r="D11929" s="16">
        <v>48453</v>
      </c>
    </row>
    <row r="11930" spans="1:4">
      <c r="A11930" s="22">
        <f t="shared" si="186"/>
        <v>48454</v>
      </c>
      <c r="D11930" s="16">
        <v>48454</v>
      </c>
    </row>
    <row r="11931" spans="1:4">
      <c r="A11931" s="22">
        <f t="shared" si="186"/>
        <v>48455</v>
      </c>
      <c r="D11931" s="16">
        <v>48455</v>
      </c>
    </row>
    <row r="11932" spans="1:4">
      <c r="A11932" s="22">
        <f t="shared" si="186"/>
        <v>48456</v>
      </c>
      <c r="D11932" s="16">
        <v>48456</v>
      </c>
    </row>
    <row r="11933" spans="1:4">
      <c r="A11933" s="22">
        <f t="shared" si="186"/>
        <v>48457</v>
      </c>
      <c r="D11933" s="16">
        <v>48457</v>
      </c>
    </row>
    <row r="11934" spans="1:4">
      <c r="A11934" s="22">
        <f t="shared" si="186"/>
        <v>48458</v>
      </c>
      <c r="D11934" s="16">
        <v>48458</v>
      </c>
    </row>
    <row r="11935" spans="1:4">
      <c r="A11935" s="22">
        <f t="shared" si="186"/>
        <v>48459</v>
      </c>
      <c r="D11935" s="16">
        <v>48459</v>
      </c>
    </row>
    <row r="11936" spans="1:4">
      <c r="A11936" s="22">
        <f t="shared" si="186"/>
        <v>48460</v>
      </c>
      <c r="D11936" s="16">
        <v>48460</v>
      </c>
    </row>
    <row r="11937" spans="1:4">
      <c r="A11937" s="22">
        <f t="shared" si="186"/>
        <v>48461</v>
      </c>
      <c r="D11937" s="16">
        <v>48461</v>
      </c>
    </row>
    <row r="11938" spans="1:4">
      <c r="A11938" s="22">
        <f t="shared" si="186"/>
        <v>48462</v>
      </c>
      <c r="D11938" s="16">
        <v>48462</v>
      </c>
    </row>
    <row r="11939" spans="1:4">
      <c r="A11939" s="22">
        <f t="shared" si="186"/>
        <v>48463</v>
      </c>
      <c r="D11939" s="16">
        <v>48463</v>
      </c>
    </row>
    <row r="11940" spans="1:4">
      <c r="A11940" s="22">
        <f t="shared" si="186"/>
        <v>48464</v>
      </c>
      <c r="D11940" s="16">
        <v>48464</v>
      </c>
    </row>
    <row r="11941" spans="1:4">
      <c r="A11941" s="22">
        <f t="shared" si="186"/>
        <v>48465</v>
      </c>
      <c r="D11941" s="16">
        <v>48465</v>
      </c>
    </row>
    <row r="11942" spans="1:4">
      <c r="A11942" s="22">
        <f t="shared" si="186"/>
        <v>48466</v>
      </c>
      <c r="D11942" s="16">
        <v>48466</v>
      </c>
    </row>
    <row r="11943" spans="1:4">
      <c r="A11943" s="22">
        <f t="shared" si="186"/>
        <v>48467</v>
      </c>
      <c r="D11943" s="16">
        <v>48467</v>
      </c>
    </row>
    <row r="11944" spans="1:4">
      <c r="A11944" s="22">
        <f t="shared" si="186"/>
        <v>48468</v>
      </c>
      <c r="D11944" s="16">
        <v>48468</v>
      </c>
    </row>
    <row r="11945" spans="1:4">
      <c r="A11945" s="22">
        <f t="shared" si="186"/>
        <v>48469</v>
      </c>
      <c r="D11945" s="16">
        <v>48469</v>
      </c>
    </row>
    <row r="11946" spans="1:4">
      <c r="A11946" s="22">
        <f t="shared" si="186"/>
        <v>48470</v>
      </c>
      <c r="D11946" s="16">
        <v>48470</v>
      </c>
    </row>
    <row r="11947" spans="1:4">
      <c r="A11947" s="22">
        <f t="shared" si="186"/>
        <v>48471</v>
      </c>
      <c r="D11947" s="16">
        <v>48471</v>
      </c>
    </row>
    <row r="11948" spans="1:4">
      <c r="A11948" s="22">
        <f t="shared" si="186"/>
        <v>48472</v>
      </c>
      <c r="D11948" s="16">
        <v>48472</v>
      </c>
    </row>
    <row r="11949" spans="1:4">
      <c r="A11949" s="22">
        <f t="shared" si="186"/>
        <v>48473</v>
      </c>
      <c r="D11949" s="16">
        <v>48473</v>
      </c>
    </row>
    <row r="11950" spans="1:4">
      <c r="A11950" s="22">
        <f t="shared" si="186"/>
        <v>48474</v>
      </c>
      <c r="D11950" s="16">
        <v>48474</v>
      </c>
    </row>
    <row r="11951" spans="1:4">
      <c r="A11951" s="22">
        <f t="shared" si="186"/>
        <v>48475</v>
      </c>
      <c r="D11951" s="16">
        <v>48475</v>
      </c>
    </row>
    <row r="11952" spans="1:4">
      <c r="A11952" s="22">
        <f t="shared" si="186"/>
        <v>48476</v>
      </c>
      <c r="D11952" s="16">
        <v>48476</v>
      </c>
    </row>
    <row r="11953" spans="1:4">
      <c r="A11953" s="22">
        <f t="shared" si="186"/>
        <v>48477</v>
      </c>
      <c r="D11953" s="16">
        <v>48477</v>
      </c>
    </row>
    <row r="11954" spans="1:4">
      <c r="A11954" s="22">
        <f t="shared" si="186"/>
        <v>48478</v>
      </c>
      <c r="D11954" s="16">
        <v>48478</v>
      </c>
    </row>
    <row r="11955" spans="1:4">
      <c r="A11955" s="22">
        <f t="shared" si="186"/>
        <v>48479</v>
      </c>
      <c r="D11955" s="16">
        <v>48479</v>
      </c>
    </row>
    <row r="11956" spans="1:4">
      <c r="A11956" s="22">
        <f t="shared" si="186"/>
        <v>48480</v>
      </c>
      <c r="D11956" s="16">
        <v>48480</v>
      </c>
    </row>
    <row r="11957" spans="1:4">
      <c r="A11957" s="22">
        <f t="shared" si="186"/>
        <v>48481</v>
      </c>
      <c r="D11957" s="16">
        <v>48481</v>
      </c>
    </row>
    <row r="11958" spans="1:4">
      <c r="A11958" s="22">
        <f t="shared" si="186"/>
        <v>48482</v>
      </c>
      <c r="D11958" s="16">
        <v>48482</v>
      </c>
    </row>
    <row r="11959" spans="1:4">
      <c r="A11959" s="22">
        <f t="shared" si="186"/>
        <v>48483</v>
      </c>
      <c r="D11959" s="16">
        <v>48483</v>
      </c>
    </row>
    <row r="11960" spans="1:4">
      <c r="A11960" s="22">
        <f t="shared" si="186"/>
        <v>48484</v>
      </c>
      <c r="D11960" s="16">
        <v>48484</v>
      </c>
    </row>
    <row r="11961" spans="1:4">
      <c r="A11961" s="22">
        <f t="shared" si="186"/>
        <v>48485</v>
      </c>
      <c r="D11961" s="16">
        <v>48485</v>
      </c>
    </row>
    <row r="11962" spans="1:4">
      <c r="A11962" s="22">
        <f t="shared" si="186"/>
        <v>48486</v>
      </c>
      <c r="D11962" s="16">
        <v>48486</v>
      </c>
    </row>
    <row r="11963" spans="1:4">
      <c r="A11963" s="22">
        <f t="shared" si="186"/>
        <v>48487</v>
      </c>
      <c r="D11963" s="16">
        <v>48487</v>
      </c>
    </row>
    <row r="11964" spans="1:4">
      <c r="A11964" s="22">
        <f t="shared" si="186"/>
        <v>48488</v>
      </c>
      <c r="D11964" s="16">
        <v>48488</v>
      </c>
    </row>
    <row r="11965" spans="1:4">
      <c r="A11965" s="22">
        <f t="shared" si="186"/>
        <v>48489</v>
      </c>
      <c r="D11965" s="16">
        <v>48489</v>
      </c>
    </row>
    <row r="11966" spans="1:4">
      <c r="A11966" s="22">
        <f t="shared" si="186"/>
        <v>48490</v>
      </c>
      <c r="D11966" s="16">
        <v>48490</v>
      </c>
    </row>
    <row r="11967" spans="1:4">
      <c r="A11967" s="22">
        <f t="shared" si="186"/>
        <v>48491</v>
      </c>
      <c r="D11967" s="16">
        <v>48491</v>
      </c>
    </row>
    <row r="11968" spans="1:4">
      <c r="A11968" s="22">
        <f t="shared" si="186"/>
        <v>48492</v>
      </c>
      <c r="D11968" s="16">
        <v>48492</v>
      </c>
    </row>
    <row r="11969" spans="1:4">
      <c r="A11969" s="22">
        <f t="shared" si="186"/>
        <v>48493</v>
      </c>
      <c r="D11969" s="16">
        <v>48493</v>
      </c>
    </row>
    <row r="11970" spans="1:4">
      <c r="A11970" s="22">
        <f t="shared" ref="A11970:A12033" si="187">D11970</f>
        <v>48494</v>
      </c>
      <c r="D11970" s="16">
        <v>48494</v>
      </c>
    </row>
    <row r="11971" spans="1:4">
      <c r="A11971" s="22">
        <f t="shared" si="187"/>
        <v>48495</v>
      </c>
      <c r="D11971" s="16">
        <v>48495</v>
      </c>
    </row>
    <row r="11972" spans="1:4">
      <c r="A11972" s="22">
        <f t="shared" si="187"/>
        <v>48496</v>
      </c>
      <c r="D11972" s="16">
        <v>48496</v>
      </c>
    </row>
    <row r="11973" spans="1:4">
      <c r="A11973" s="22">
        <f t="shared" si="187"/>
        <v>48497</v>
      </c>
      <c r="D11973" s="16">
        <v>48497</v>
      </c>
    </row>
    <row r="11974" spans="1:4">
      <c r="A11974" s="22">
        <f t="shared" si="187"/>
        <v>48498</v>
      </c>
      <c r="D11974" s="16">
        <v>48498</v>
      </c>
    </row>
    <row r="11975" spans="1:4">
      <c r="A11975" s="22">
        <f t="shared" si="187"/>
        <v>48499</v>
      </c>
      <c r="D11975" s="16">
        <v>48499</v>
      </c>
    </row>
    <row r="11976" spans="1:4">
      <c r="A11976" s="22">
        <f t="shared" si="187"/>
        <v>48500</v>
      </c>
      <c r="D11976" s="16">
        <v>48500</v>
      </c>
    </row>
    <row r="11977" spans="1:4">
      <c r="A11977" s="22">
        <f t="shared" si="187"/>
        <v>48501</v>
      </c>
      <c r="D11977" s="16">
        <v>48501</v>
      </c>
    </row>
    <row r="11978" spans="1:4">
      <c r="A11978" s="22">
        <f t="shared" si="187"/>
        <v>48502</v>
      </c>
      <c r="D11978" s="16">
        <v>48502</v>
      </c>
    </row>
    <row r="11979" spans="1:4">
      <c r="A11979" s="22">
        <f t="shared" si="187"/>
        <v>48503</v>
      </c>
      <c r="D11979" s="16">
        <v>48503</v>
      </c>
    </row>
    <row r="11980" spans="1:4">
      <c r="A11980" s="22">
        <f t="shared" si="187"/>
        <v>48504</v>
      </c>
      <c r="D11980" s="16">
        <v>48504</v>
      </c>
    </row>
    <row r="11981" spans="1:4">
      <c r="A11981" s="22">
        <f t="shared" si="187"/>
        <v>48505</v>
      </c>
      <c r="D11981" s="16">
        <v>48505</v>
      </c>
    </row>
    <row r="11982" spans="1:4">
      <c r="A11982" s="22">
        <f t="shared" si="187"/>
        <v>48506</v>
      </c>
      <c r="D11982" s="16">
        <v>48506</v>
      </c>
    </row>
    <row r="11983" spans="1:4">
      <c r="A11983" s="22">
        <f t="shared" si="187"/>
        <v>48507</v>
      </c>
      <c r="D11983" s="16">
        <v>48507</v>
      </c>
    </row>
    <row r="11984" spans="1:4">
      <c r="A11984" s="22">
        <f t="shared" si="187"/>
        <v>48508</v>
      </c>
      <c r="D11984" s="16">
        <v>48508</v>
      </c>
    </row>
    <row r="11985" spans="1:4">
      <c r="A11985" s="22">
        <f t="shared" si="187"/>
        <v>48509</v>
      </c>
      <c r="D11985" s="16">
        <v>48509</v>
      </c>
    </row>
    <row r="11986" spans="1:4">
      <c r="A11986" s="22">
        <f t="shared" si="187"/>
        <v>48510</v>
      </c>
      <c r="D11986" s="16">
        <v>48510</v>
      </c>
    </row>
    <row r="11987" spans="1:4">
      <c r="A11987" s="22">
        <f t="shared" si="187"/>
        <v>48511</v>
      </c>
      <c r="D11987" s="16">
        <v>48511</v>
      </c>
    </row>
    <row r="11988" spans="1:4">
      <c r="A11988" s="22">
        <f t="shared" si="187"/>
        <v>48512</v>
      </c>
      <c r="D11988" s="16">
        <v>48512</v>
      </c>
    </row>
    <row r="11989" spans="1:4">
      <c r="A11989" s="22">
        <f t="shared" si="187"/>
        <v>48513</v>
      </c>
      <c r="D11989" s="16">
        <v>48513</v>
      </c>
    </row>
    <row r="11990" spans="1:4">
      <c r="A11990" s="22">
        <f t="shared" si="187"/>
        <v>48514</v>
      </c>
      <c r="D11990" s="16">
        <v>48514</v>
      </c>
    </row>
    <row r="11991" spans="1:4">
      <c r="A11991" s="22">
        <f t="shared" si="187"/>
        <v>48515</v>
      </c>
      <c r="D11991" s="16">
        <v>48515</v>
      </c>
    </row>
    <row r="11992" spans="1:4">
      <c r="A11992" s="22">
        <f t="shared" si="187"/>
        <v>48516</v>
      </c>
      <c r="D11992" s="16">
        <v>48516</v>
      </c>
    </row>
    <row r="11993" spans="1:4">
      <c r="A11993" s="22">
        <f t="shared" si="187"/>
        <v>48517</v>
      </c>
      <c r="D11993" s="16">
        <v>48517</v>
      </c>
    </row>
    <row r="11994" spans="1:4">
      <c r="A11994" s="22">
        <f t="shared" si="187"/>
        <v>48518</v>
      </c>
      <c r="D11994" s="16">
        <v>48518</v>
      </c>
    </row>
    <row r="11995" spans="1:4">
      <c r="A11995" s="22">
        <f t="shared" si="187"/>
        <v>48519</v>
      </c>
      <c r="D11995" s="16">
        <v>48519</v>
      </c>
    </row>
    <row r="11996" spans="1:4">
      <c r="A11996" s="22">
        <f t="shared" si="187"/>
        <v>48520</v>
      </c>
      <c r="D11996" s="16">
        <v>48520</v>
      </c>
    </row>
    <row r="11997" spans="1:4">
      <c r="A11997" s="22">
        <f t="shared" si="187"/>
        <v>48521</v>
      </c>
      <c r="D11997" s="16">
        <v>48521</v>
      </c>
    </row>
    <row r="11998" spans="1:4">
      <c r="A11998" s="22">
        <f t="shared" si="187"/>
        <v>48522</v>
      </c>
      <c r="D11998" s="16">
        <v>48522</v>
      </c>
    </row>
    <row r="11999" spans="1:4">
      <c r="A11999" s="22">
        <f t="shared" si="187"/>
        <v>48523</v>
      </c>
      <c r="D11999" s="16">
        <v>48523</v>
      </c>
    </row>
    <row r="12000" spans="1:4">
      <c r="A12000" s="22">
        <f t="shared" si="187"/>
        <v>48524</v>
      </c>
      <c r="D12000" s="16">
        <v>48524</v>
      </c>
    </row>
    <row r="12001" spans="1:4">
      <c r="A12001" s="22">
        <f t="shared" si="187"/>
        <v>48525</v>
      </c>
      <c r="D12001" s="16">
        <v>48525</v>
      </c>
    </row>
    <row r="12002" spans="1:4">
      <c r="A12002" s="22">
        <f t="shared" si="187"/>
        <v>48526</v>
      </c>
      <c r="D12002" s="16">
        <v>48526</v>
      </c>
    </row>
    <row r="12003" spans="1:4">
      <c r="A12003" s="22">
        <f t="shared" si="187"/>
        <v>48527</v>
      </c>
      <c r="D12003" s="16">
        <v>48527</v>
      </c>
    </row>
    <row r="12004" spans="1:4">
      <c r="A12004" s="22">
        <f t="shared" si="187"/>
        <v>48528</v>
      </c>
      <c r="D12004" s="16">
        <v>48528</v>
      </c>
    </row>
    <row r="12005" spans="1:4">
      <c r="A12005" s="22">
        <f t="shared" si="187"/>
        <v>48529</v>
      </c>
      <c r="D12005" s="16">
        <v>48529</v>
      </c>
    </row>
    <row r="12006" spans="1:4">
      <c r="A12006" s="22">
        <f t="shared" si="187"/>
        <v>48530</v>
      </c>
      <c r="D12006" s="16">
        <v>48530</v>
      </c>
    </row>
    <row r="12007" spans="1:4">
      <c r="A12007" s="22">
        <f t="shared" si="187"/>
        <v>48531</v>
      </c>
      <c r="D12007" s="16">
        <v>48531</v>
      </c>
    </row>
    <row r="12008" spans="1:4">
      <c r="A12008" s="22">
        <f t="shared" si="187"/>
        <v>48532</v>
      </c>
      <c r="D12008" s="16">
        <v>48532</v>
      </c>
    </row>
    <row r="12009" spans="1:4">
      <c r="A12009" s="22">
        <f t="shared" si="187"/>
        <v>48533</v>
      </c>
      <c r="D12009" s="16">
        <v>48533</v>
      </c>
    </row>
    <row r="12010" spans="1:4">
      <c r="A12010" s="22">
        <f t="shared" si="187"/>
        <v>48534</v>
      </c>
      <c r="D12010" s="16">
        <v>48534</v>
      </c>
    </row>
    <row r="12011" spans="1:4">
      <c r="A12011" s="22">
        <f t="shared" si="187"/>
        <v>48535</v>
      </c>
      <c r="D12011" s="16">
        <v>48535</v>
      </c>
    </row>
    <row r="12012" spans="1:4">
      <c r="A12012" s="22">
        <f t="shared" si="187"/>
        <v>48536</v>
      </c>
      <c r="D12012" s="16">
        <v>48536</v>
      </c>
    </row>
    <row r="12013" spans="1:4">
      <c r="A12013" s="22">
        <f t="shared" si="187"/>
        <v>48537</v>
      </c>
      <c r="D12013" s="16">
        <v>48537</v>
      </c>
    </row>
    <row r="12014" spans="1:4">
      <c r="A12014" s="22">
        <f t="shared" si="187"/>
        <v>48538</v>
      </c>
      <c r="D12014" s="16">
        <v>48538</v>
      </c>
    </row>
    <row r="12015" spans="1:4">
      <c r="A12015" s="22">
        <f t="shared" si="187"/>
        <v>48539</v>
      </c>
      <c r="D12015" s="16">
        <v>48539</v>
      </c>
    </row>
    <row r="12016" spans="1:4">
      <c r="A12016" s="22">
        <f t="shared" si="187"/>
        <v>48540</v>
      </c>
      <c r="D12016" s="16">
        <v>48540</v>
      </c>
    </row>
    <row r="12017" spans="1:4">
      <c r="A12017" s="22">
        <f t="shared" si="187"/>
        <v>48541</v>
      </c>
      <c r="D12017" s="16">
        <v>48541</v>
      </c>
    </row>
    <row r="12018" spans="1:4">
      <c r="A12018" s="22">
        <f t="shared" si="187"/>
        <v>48542</v>
      </c>
      <c r="D12018" s="16">
        <v>48542</v>
      </c>
    </row>
    <row r="12019" spans="1:4">
      <c r="A12019" s="22">
        <f t="shared" si="187"/>
        <v>48543</v>
      </c>
      <c r="D12019" s="16">
        <v>48543</v>
      </c>
    </row>
    <row r="12020" spans="1:4">
      <c r="A12020" s="22">
        <f t="shared" si="187"/>
        <v>48544</v>
      </c>
      <c r="D12020" s="16">
        <v>48544</v>
      </c>
    </row>
    <row r="12021" spans="1:4">
      <c r="A12021" s="22">
        <f t="shared" si="187"/>
        <v>48545</v>
      </c>
      <c r="D12021" s="16">
        <v>48545</v>
      </c>
    </row>
    <row r="12022" spans="1:4">
      <c r="A12022" s="22">
        <f t="shared" si="187"/>
        <v>48546</v>
      </c>
      <c r="D12022" s="16">
        <v>48546</v>
      </c>
    </row>
    <row r="12023" spans="1:4">
      <c r="A12023" s="22">
        <f t="shared" si="187"/>
        <v>48547</v>
      </c>
      <c r="D12023" s="16">
        <v>48547</v>
      </c>
    </row>
    <row r="12024" spans="1:4">
      <c r="A12024" s="22">
        <f t="shared" si="187"/>
        <v>48548</v>
      </c>
      <c r="D12024" s="16">
        <v>48548</v>
      </c>
    </row>
    <row r="12025" spans="1:4">
      <c r="A12025" s="22">
        <f t="shared" si="187"/>
        <v>48549</v>
      </c>
      <c r="D12025" s="16">
        <v>48549</v>
      </c>
    </row>
    <row r="12026" spans="1:4">
      <c r="A12026" s="22">
        <f t="shared" si="187"/>
        <v>48550</v>
      </c>
      <c r="D12026" s="16">
        <v>48550</v>
      </c>
    </row>
    <row r="12027" spans="1:4">
      <c r="A12027" s="22">
        <f t="shared" si="187"/>
        <v>48551</v>
      </c>
      <c r="D12027" s="16">
        <v>48551</v>
      </c>
    </row>
    <row r="12028" spans="1:4">
      <c r="A12028" s="22">
        <f t="shared" si="187"/>
        <v>48552</v>
      </c>
      <c r="D12028" s="16">
        <v>48552</v>
      </c>
    </row>
    <row r="12029" spans="1:4">
      <c r="A12029" s="22">
        <f t="shared" si="187"/>
        <v>48553</v>
      </c>
      <c r="D12029" s="16">
        <v>48553</v>
      </c>
    </row>
    <row r="12030" spans="1:4">
      <c r="A12030" s="22">
        <f t="shared" si="187"/>
        <v>48554</v>
      </c>
      <c r="D12030" s="16">
        <v>48554</v>
      </c>
    </row>
    <row r="12031" spans="1:4">
      <c r="A12031" s="22">
        <f t="shared" si="187"/>
        <v>48555</v>
      </c>
      <c r="D12031" s="16">
        <v>48555</v>
      </c>
    </row>
    <row r="12032" spans="1:4">
      <c r="A12032" s="22">
        <f t="shared" si="187"/>
        <v>48556</v>
      </c>
      <c r="D12032" s="16">
        <v>48556</v>
      </c>
    </row>
    <row r="12033" spans="1:4">
      <c r="A12033" s="22">
        <f t="shared" si="187"/>
        <v>48557</v>
      </c>
      <c r="D12033" s="16">
        <v>48557</v>
      </c>
    </row>
    <row r="12034" spans="1:4">
      <c r="A12034" s="22">
        <f t="shared" ref="A12034:A12097" si="188">D12034</f>
        <v>48558</v>
      </c>
      <c r="D12034" s="16">
        <v>48558</v>
      </c>
    </row>
    <row r="12035" spans="1:4">
      <c r="A12035" s="22">
        <f t="shared" si="188"/>
        <v>48559</v>
      </c>
      <c r="D12035" s="16">
        <v>48559</v>
      </c>
    </row>
    <row r="12036" spans="1:4">
      <c r="A12036" s="22">
        <f t="shared" si="188"/>
        <v>48560</v>
      </c>
      <c r="D12036" s="16">
        <v>48560</v>
      </c>
    </row>
    <row r="12037" spans="1:4">
      <c r="A12037" s="22">
        <f t="shared" si="188"/>
        <v>48561</v>
      </c>
      <c r="D12037" s="16">
        <v>48561</v>
      </c>
    </row>
    <row r="12038" spans="1:4">
      <c r="A12038" s="22">
        <f t="shared" si="188"/>
        <v>48562</v>
      </c>
      <c r="D12038" s="16">
        <v>48562</v>
      </c>
    </row>
    <row r="12039" spans="1:4">
      <c r="A12039" s="22">
        <f t="shared" si="188"/>
        <v>48563</v>
      </c>
      <c r="D12039" s="16">
        <v>48563</v>
      </c>
    </row>
    <row r="12040" spans="1:4">
      <c r="A12040" s="22">
        <f t="shared" si="188"/>
        <v>48564</v>
      </c>
      <c r="D12040" s="16">
        <v>48564</v>
      </c>
    </row>
    <row r="12041" spans="1:4">
      <c r="A12041" s="22">
        <f t="shared" si="188"/>
        <v>48565</v>
      </c>
      <c r="D12041" s="16">
        <v>48565</v>
      </c>
    </row>
    <row r="12042" spans="1:4">
      <c r="A12042" s="22">
        <f t="shared" si="188"/>
        <v>48566</v>
      </c>
      <c r="D12042" s="16">
        <v>48566</v>
      </c>
    </row>
    <row r="12043" spans="1:4">
      <c r="A12043" s="22">
        <f t="shared" si="188"/>
        <v>48567</v>
      </c>
      <c r="D12043" s="16">
        <v>48567</v>
      </c>
    </row>
    <row r="12044" spans="1:4">
      <c r="A12044" s="22">
        <f t="shared" si="188"/>
        <v>48568</v>
      </c>
      <c r="D12044" s="16">
        <v>48568</v>
      </c>
    </row>
    <row r="12045" spans="1:4">
      <c r="A12045" s="22">
        <f t="shared" si="188"/>
        <v>48569</v>
      </c>
      <c r="D12045" s="16">
        <v>48569</v>
      </c>
    </row>
    <row r="12046" spans="1:4">
      <c r="A12046" s="22">
        <f t="shared" si="188"/>
        <v>48570</v>
      </c>
      <c r="D12046" s="16">
        <v>48570</v>
      </c>
    </row>
    <row r="12047" spans="1:4">
      <c r="A12047" s="22">
        <f t="shared" si="188"/>
        <v>48571</v>
      </c>
      <c r="D12047" s="16">
        <v>48571</v>
      </c>
    </row>
    <row r="12048" spans="1:4">
      <c r="A12048" s="22">
        <f t="shared" si="188"/>
        <v>48572</v>
      </c>
      <c r="D12048" s="16">
        <v>48572</v>
      </c>
    </row>
    <row r="12049" spans="1:4">
      <c r="A12049" s="22">
        <f t="shared" si="188"/>
        <v>48573</v>
      </c>
      <c r="D12049" s="16">
        <v>48573</v>
      </c>
    </row>
    <row r="12050" spans="1:4">
      <c r="A12050" s="22">
        <f t="shared" si="188"/>
        <v>48574</v>
      </c>
      <c r="D12050" s="16">
        <v>48574</v>
      </c>
    </row>
    <row r="12051" spans="1:4">
      <c r="A12051" s="22">
        <f t="shared" si="188"/>
        <v>48575</v>
      </c>
      <c r="D12051" s="16">
        <v>48575</v>
      </c>
    </row>
    <row r="12052" spans="1:4">
      <c r="A12052" s="22">
        <f t="shared" si="188"/>
        <v>48576</v>
      </c>
      <c r="D12052" s="16">
        <v>48576</v>
      </c>
    </row>
    <row r="12053" spans="1:4">
      <c r="A12053" s="22">
        <f t="shared" si="188"/>
        <v>48577</v>
      </c>
      <c r="D12053" s="16">
        <v>48577</v>
      </c>
    </row>
    <row r="12054" spans="1:4">
      <c r="A12054" s="22">
        <f t="shared" si="188"/>
        <v>48578</v>
      </c>
      <c r="D12054" s="16">
        <v>48578</v>
      </c>
    </row>
    <row r="12055" spans="1:4">
      <c r="A12055" s="22">
        <f t="shared" si="188"/>
        <v>48579</v>
      </c>
      <c r="D12055" s="16">
        <v>48579</v>
      </c>
    </row>
    <row r="12056" spans="1:4">
      <c r="A12056" s="22">
        <f t="shared" si="188"/>
        <v>48580</v>
      </c>
      <c r="D12056" s="16">
        <v>48580</v>
      </c>
    </row>
    <row r="12057" spans="1:4">
      <c r="A12057" s="22">
        <f t="shared" si="188"/>
        <v>48581</v>
      </c>
      <c r="D12057" s="16">
        <v>48581</v>
      </c>
    </row>
    <row r="12058" spans="1:4">
      <c r="A12058" s="22">
        <f t="shared" si="188"/>
        <v>48582</v>
      </c>
      <c r="D12058" s="16">
        <v>48582</v>
      </c>
    </row>
    <row r="12059" spans="1:4">
      <c r="A12059" s="22">
        <f t="shared" si="188"/>
        <v>48583</v>
      </c>
      <c r="D12059" s="16">
        <v>48583</v>
      </c>
    </row>
    <row r="12060" spans="1:4">
      <c r="A12060" s="22">
        <f t="shared" si="188"/>
        <v>48584</v>
      </c>
      <c r="D12060" s="16">
        <v>48584</v>
      </c>
    </row>
    <row r="12061" spans="1:4">
      <c r="A12061" s="22">
        <f t="shared" si="188"/>
        <v>48585</v>
      </c>
      <c r="D12061" s="16">
        <v>48585</v>
      </c>
    </row>
    <row r="12062" spans="1:4">
      <c r="A12062" s="22">
        <f t="shared" si="188"/>
        <v>48586</v>
      </c>
      <c r="D12062" s="16">
        <v>48586</v>
      </c>
    </row>
    <row r="12063" spans="1:4">
      <c r="A12063" s="22">
        <f t="shared" si="188"/>
        <v>48587</v>
      </c>
      <c r="D12063" s="16">
        <v>48587</v>
      </c>
    </row>
    <row r="12064" spans="1:4">
      <c r="A12064" s="22">
        <f t="shared" si="188"/>
        <v>48588</v>
      </c>
      <c r="D12064" s="16">
        <v>48588</v>
      </c>
    </row>
    <row r="12065" spans="1:4">
      <c r="A12065" s="22">
        <f t="shared" si="188"/>
        <v>48589</v>
      </c>
      <c r="D12065" s="16">
        <v>48589</v>
      </c>
    </row>
    <row r="12066" spans="1:4">
      <c r="A12066" s="22">
        <f t="shared" si="188"/>
        <v>48590</v>
      </c>
      <c r="D12066" s="16">
        <v>48590</v>
      </c>
    </row>
    <row r="12067" spans="1:4">
      <c r="A12067" s="22">
        <f t="shared" si="188"/>
        <v>48591</v>
      </c>
      <c r="D12067" s="16">
        <v>48591</v>
      </c>
    </row>
    <row r="12068" spans="1:4">
      <c r="A12068" s="22">
        <f t="shared" si="188"/>
        <v>48592</v>
      </c>
      <c r="D12068" s="16">
        <v>48592</v>
      </c>
    </row>
    <row r="12069" spans="1:4">
      <c r="A12069" s="22">
        <f t="shared" si="188"/>
        <v>48593</v>
      </c>
      <c r="D12069" s="16">
        <v>48593</v>
      </c>
    </row>
    <row r="12070" spans="1:4">
      <c r="A12070" s="22">
        <f t="shared" si="188"/>
        <v>48594</v>
      </c>
      <c r="D12070" s="16">
        <v>48594</v>
      </c>
    </row>
    <row r="12071" spans="1:4">
      <c r="A12071" s="22">
        <f t="shared" si="188"/>
        <v>48595</v>
      </c>
      <c r="D12071" s="16">
        <v>48595</v>
      </c>
    </row>
    <row r="12072" spans="1:4">
      <c r="A12072" s="22">
        <f t="shared" si="188"/>
        <v>48596</v>
      </c>
      <c r="D12072" s="16">
        <v>48596</v>
      </c>
    </row>
    <row r="12073" spans="1:4">
      <c r="A12073" s="22">
        <f t="shared" si="188"/>
        <v>48597</v>
      </c>
      <c r="D12073" s="16">
        <v>48597</v>
      </c>
    </row>
    <row r="12074" spans="1:4">
      <c r="A12074" s="22">
        <f t="shared" si="188"/>
        <v>48598</v>
      </c>
      <c r="D12074" s="16">
        <v>48598</v>
      </c>
    </row>
    <row r="12075" spans="1:4">
      <c r="A12075" s="22">
        <f t="shared" si="188"/>
        <v>48599</v>
      </c>
      <c r="D12075" s="16">
        <v>48599</v>
      </c>
    </row>
    <row r="12076" spans="1:4">
      <c r="A12076" s="22">
        <f t="shared" si="188"/>
        <v>48600</v>
      </c>
      <c r="D12076" s="16">
        <v>48600</v>
      </c>
    </row>
    <row r="12077" spans="1:4">
      <c r="A12077" s="22">
        <f t="shared" si="188"/>
        <v>48601</v>
      </c>
      <c r="D12077" s="16">
        <v>48601</v>
      </c>
    </row>
    <row r="12078" spans="1:4">
      <c r="A12078" s="22">
        <f t="shared" si="188"/>
        <v>48602</v>
      </c>
      <c r="D12078" s="16">
        <v>48602</v>
      </c>
    </row>
    <row r="12079" spans="1:4">
      <c r="A12079" s="22">
        <f t="shared" si="188"/>
        <v>48603</v>
      </c>
      <c r="D12079" s="16">
        <v>48603</v>
      </c>
    </row>
    <row r="12080" spans="1:4">
      <c r="A12080" s="22">
        <f t="shared" si="188"/>
        <v>48604</v>
      </c>
      <c r="D12080" s="16">
        <v>48604</v>
      </c>
    </row>
    <row r="12081" spans="1:4">
      <c r="A12081" s="22">
        <f t="shared" si="188"/>
        <v>48605</v>
      </c>
      <c r="D12081" s="16">
        <v>48605</v>
      </c>
    </row>
    <row r="12082" spans="1:4">
      <c r="A12082" s="22">
        <f t="shared" si="188"/>
        <v>48606</v>
      </c>
      <c r="D12082" s="16">
        <v>48606</v>
      </c>
    </row>
    <row r="12083" spans="1:4">
      <c r="A12083" s="22">
        <f t="shared" si="188"/>
        <v>48607</v>
      </c>
      <c r="D12083" s="16">
        <v>48607</v>
      </c>
    </row>
    <row r="12084" spans="1:4">
      <c r="A12084" s="22">
        <f t="shared" si="188"/>
        <v>48608</v>
      </c>
      <c r="D12084" s="16">
        <v>48608</v>
      </c>
    </row>
    <row r="12085" spans="1:4">
      <c r="A12085" s="22">
        <f t="shared" si="188"/>
        <v>48609</v>
      </c>
      <c r="D12085" s="16">
        <v>48609</v>
      </c>
    </row>
    <row r="12086" spans="1:4">
      <c r="A12086" s="22">
        <f t="shared" si="188"/>
        <v>48610</v>
      </c>
      <c r="D12086" s="16">
        <v>48610</v>
      </c>
    </row>
    <row r="12087" spans="1:4">
      <c r="A12087" s="22">
        <f t="shared" si="188"/>
        <v>48611</v>
      </c>
      <c r="D12087" s="16">
        <v>48611</v>
      </c>
    </row>
    <row r="12088" spans="1:4">
      <c r="A12088" s="22">
        <f t="shared" si="188"/>
        <v>48612</v>
      </c>
      <c r="D12088" s="16">
        <v>48612</v>
      </c>
    </row>
    <row r="12089" spans="1:4">
      <c r="A12089" s="22">
        <f t="shared" si="188"/>
        <v>48613</v>
      </c>
      <c r="D12089" s="16">
        <v>48613</v>
      </c>
    </row>
    <row r="12090" spans="1:4">
      <c r="A12090" s="22">
        <f t="shared" si="188"/>
        <v>48614</v>
      </c>
      <c r="D12090" s="16">
        <v>48614</v>
      </c>
    </row>
    <row r="12091" spans="1:4">
      <c r="A12091" s="22">
        <f t="shared" si="188"/>
        <v>48615</v>
      </c>
      <c r="D12091" s="16">
        <v>48615</v>
      </c>
    </row>
    <row r="12092" spans="1:4">
      <c r="A12092" s="22">
        <f t="shared" si="188"/>
        <v>48616</v>
      </c>
      <c r="D12092" s="16">
        <v>48616</v>
      </c>
    </row>
    <row r="12093" spans="1:4">
      <c r="A12093" s="22">
        <f t="shared" si="188"/>
        <v>48617</v>
      </c>
      <c r="D12093" s="16">
        <v>48617</v>
      </c>
    </row>
    <row r="12094" spans="1:4">
      <c r="A12094" s="22">
        <f t="shared" si="188"/>
        <v>48618</v>
      </c>
      <c r="D12094" s="16">
        <v>48618</v>
      </c>
    </row>
    <row r="12095" spans="1:4">
      <c r="A12095" s="22">
        <f t="shared" si="188"/>
        <v>48619</v>
      </c>
      <c r="D12095" s="16">
        <v>48619</v>
      </c>
    </row>
    <row r="12096" spans="1:4">
      <c r="A12096" s="22">
        <f t="shared" si="188"/>
        <v>48620</v>
      </c>
      <c r="D12096" s="16">
        <v>48620</v>
      </c>
    </row>
    <row r="12097" spans="1:4">
      <c r="A12097" s="22">
        <f t="shared" si="188"/>
        <v>48621</v>
      </c>
      <c r="D12097" s="16">
        <v>48621</v>
      </c>
    </row>
    <row r="12098" spans="1:4">
      <c r="A12098" s="22">
        <f t="shared" ref="A12098:A12161" si="189">D12098</f>
        <v>48622</v>
      </c>
      <c r="D12098" s="16">
        <v>48622</v>
      </c>
    </row>
    <row r="12099" spans="1:4">
      <c r="A12099" s="22">
        <f t="shared" si="189"/>
        <v>48623</v>
      </c>
      <c r="D12099" s="16">
        <v>48623</v>
      </c>
    </row>
    <row r="12100" spans="1:4">
      <c r="A12100" s="22">
        <f t="shared" si="189"/>
        <v>48624</v>
      </c>
      <c r="D12100" s="16">
        <v>48624</v>
      </c>
    </row>
    <row r="12101" spans="1:4">
      <c r="A12101" s="22">
        <f t="shared" si="189"/>
        <v>48625</v>
      </c>
      <c r="D12101" s="16">
        <v>48625</v>
      </c>
    </row>
    <row r="12102" spans="1:4">
      <c r="A12102" s="22">
        <f t="shared" si="189"/>
        <v>48626</v>
      </c>
      <c r="D12102" s="16">
        <v>48626</v>
      </c>
    </row>
    <row r="12103" spans="1:4">
      <c r="A12103" s="22">
        <f t="shared" si="189"/>
        <v>48627</v>
      </c>
      <c r="D12103" s="16">
        <v>48627</v>
      </c>
    </row>
    <row r="12104" spans="1:4">
      <c r="A12104" s="22">
        <f t="shared" si="189"/>
        <v>48628</v>
      </c>
      <c r="D12104" s="16">
        <v>48628</v>
      </c>
    </row>
    <row r="12105" spans="1:4">
      <c r="A12105" s="22">
        <f t="shared" si="189"/>
        <v>48629</v>
      </c>
      <c r="D12105" s="16">
        <v>48629</v>
      </c>
    </row>
    <row r="12106" spans="1:4">
      <c r="A12106" s="22">
        <f t="shared" si="189"/>
        <v>48630</v>
      </c>
      <c r="D12106" s="16">
        <v>48630</v>
      </c>
    </row>
    <row r="12107" spans="1:4">
      <c r="A12107" s="22">
        <f t="shared" si="189"/>
        <v>48631</v>
      </c>
      <c r="D12107" s="16">
        <v>48631</v>
      </c>
    </row>
    <row r="12108" spans="1:4">
      <c r="A12108" s="22">
        <f t="shared" si="189"/>
        <v>48632</v>
      </c>
      <c r="D12108" s="16">
        <v>48632</v>
      </c>
    </row>
    <row r="12109" spans="1:4">
      <c r="A12109" s="22">
        <f t="shared" si="189"/>
        <v>48633</v>
      </c>
      <c r="D12109" s="16">
        <v>48633</v>
      </c>
    </row>
    <row r="12110" spans="1:4">
      <c r="A12110" s="22">
        <f t="shared" si="189"/>
        <v>48634</v>
      </c>
      <c r="D12110" s="16">
        <v>48634</v>
      </c>
    </row>
    <row r="12111" spans="1:4">
      <c r="A12111" s="22">
        <f t="shared" si="189"/>
        <v>48635</v>
      </c>
      <c r="D12111" s="16">
        <v>48635</v>
      </c>
    </row>
    <row r="12112" spans="1:4">
      <c r="A12112" s="22">
        <f t="shared" si="189"/>
        <v>48636</v>
      </c>
      <c r="D12112" s="16">
        <v>48636</v>
      </c>
    </row>
    <row r="12113" spans="1:4">
      <c r="A12113" s="22">
        <f t="shared" si="189"/>
        <v>48637</v>
      </c>
      <c r="D12113" s="16">
        <v>48637</v>
      </c>
    </row>
    <row r="12114" spans="1:4">
      <c r="A12114" s="22">
        <f t="shared" si="189"/>
        <v>48638</v>
      </c>
      <c r="D12114" s="16">
        <v>48638</v>
      </c>
    </row>
    <row r="12115" spans="1:4">
      <c r="A12115" s="22">
        <f t="shared" si="189"/>
        <v>48639</v>
      </c>
      <c r="D12115" s="16">
        <v>48639</v>
      </c>
    </row>
    <row r="12116" spans="1:4">
      <c r="A12116" s="22">
        <f t="shared" si="189"/>
        <v>48640</v>
      </c>
      <c r="D12116" s="16">
        <v>48640</v>
      </c>
    </row>
    <row r="12117" spans="1:4">
      <c r="A12117" s="22">
        <f t="shared" si="189"/>
        <v>48641</v>
      </c>
      <c r="D12117" s="16">
        <v>48641</v>
      </c>
    </row>
    <row r="12118" spans="1:4">
      <c r="A12118" s="22">
        <f t="shared" si="189"/>
        <v>48642</v>
      </c>
      <c r="D12118" s="16">
        <v>48642</v>
      </c>
    </row>
    <row r="12119" spans="1:4">
      <c r="A12119" s="22">
        <f t="shared" si="189"/>
        <v>48643</v>
      </c>
      <c r="D12119" s="16">
        <v>48643</v>
      </c>
    </row>
    <row r="12120" spans="1:4">
      <c r="A12120" s="22">
        <f t="shared" si="189"/>
        <v>48644</v>
      </c>
      <c r="D12120" s="16">
        <v>48644</v>
      </c>
    </row>
    <row r="12121" spans="1:4">
      <c r="A12121" s="22">
        <f t="shared" si="189"/>
        <v>48645</v>
      </c>
      <c r="D12121" s="16">
        <v>48645</v>
      </c>
    </row>
    <row r="12122" spans="1:4">
      <c r="A12122" s="22">
        <f t="shared" si="189"/>
        <v>48646</v>
      </c>
      <c r="D12122" s="16">
        <v>48646</v>
      </c>
    </row>
    <row r="12123" spans="1:4">
      <c r="A12123" s="22">
        <f t="shared" si="189"/>
        <v>48647</v>
      </c>
      <c r="D12123" s="16">
        <v>48647</v>
      </c>
    </row>
    <row r="12124" spans="1:4">
      <c r="A12124" s="22">
        <f t="shared" si="189"/>
        <v>48648</v>
      </c>
      <c r="D12124" s="16">
        <v>48648</v>
      </c>
    </row>
    <row r="12125" spans="1:4">
      <c r="A12125" s="22">
        <f t="shared" si="189"/>
        <v>48649</v>
      </c>
      <c r="D12125" s="16">
        <v>48649</v>
      </c>
    </row>
    <row r="12126" spans="1:4">
      <c r="A12126" s="22">
        <f t="shared" si="189"/>
        <v>48650</v>
      </c>
      <c r="D12126" s="16">
        <v>48650</v>
      </c>
    </row>
    <row r="12127" spans="1:4">
      <c r="A12127" s="22">
        <f t="shared" si="189"/>
        <v>48651</v>
      </c>
      <c r="D12127" s="16">
        <v>48651</v>
      </c>
    </row>
    <row r="12128" spans="1:4">
      <c r="A12128" s="22">
        <f t="shared" si="189"/>
        <v>48652</v>
      </c>
      <c r="D12128" s="16">
        <v>48652</v>
      </c>
    </row>
    <row r="12129" spans="1:4">
      <c r="A12129" s="22">
        <f t="shared" si="189"/>
        <v>48653</v>
      </c>
      <c r="D12129" s="16">
        <v>48653</v>
      </c>
    </row>
    <row r="12130" spans="1:4">
      <c r="A12130" s="22">
        <f t="shared" si="189"/>
        <v>48654</v>
      </c>
      <c r="D12130" s="16">
        <v>48654</v>
      </c>
    </row>
    <row r="12131" spans="1:4">
      <c r="A12131" s="22">
        <f t="shared" si="189"/>
        <v>48655</v>
      </c>
      <c r="D12131" s="16">
        <v>48655</v>
      </c>
    </row>
    <row r="12132" spans="1:4">
      <c r="A12132" s="22">
        <f t="shared" si="189"/>
        <v>48656</v>
      </c>
      <c r="D12132" s="16">
        <v>48656</v>
      </c>
    </row>
    <row r="12133" spans="1:4">
      <c r="A12133" s="22">
        <f t="shared" si="189"/>
        <v>48657</v>
      </c>
      <c r="D12133" s="16">
        <v>48657</v>
      </c>
    </row>
    <row r="12134" spans="1:4">
      <c r="A12134" s="22">
        <f t="shared" si="189"/>
        <v>48658</v>
      </c>
      <c r="D12134" s="16">
        <v>48658</v>
      </c>
    </row>
    <row r="12135" spans="1:4">
      <c r="A12135" s="22">
        <f t="shared" si="189"/>
        <v>48659</v>
      </c>
      <c r="D12135" s="16">
        <v>48659</v>
      </c>
    </row>
    <row r="12136" spans="1:4">
      <c r="A12136" s="22">
        <f t="shared" si="189"/>
        <v>48660</v>
      </c>
      <c r="D12136" s="16">
        <v>48660</v>
      </c>
    </row>
    <row r="12137" spans="1:4">
      <c r="A12137" s="22">
        <f t="shared" si="189"/>
        <v>48661</v>
      </c>
      <c r="D12137" s="16">
        <v>48661</v>
      </c>
    </row>
    <row r="12138" spans="1:4">
      <c r="A12138" s="22">
        <f t="shared" si="189"/>
        <v>48662</v>
      </c>
      <c r="D12138" s="16">
        <v>48662</v>
      </c>
    </row>
    <row r="12139" spans="1:4">
      <c r="A12139" s="22">
        <f t="shared" si="189"/>
        <v>48663</v>
      </c>
      <c r="D12139" s="16">
        <v>48663</v>
      </c>
    </row>
    <row r="12140" spans="1:4">
      <c r="A12140" s="22">
        <f t="shared" si="189"/>
        <v>48664</v>
      </c>
      <c r="D12140" s="16">
        <v>48664</v>
      </c>
    </row>
    <row r="12141" spans="1:4">
      <c r="A12141" s="22">
        <f t="shared" si="189"/>
        <v>48665</v>
      </c>
      <c r="D12141" s="16">
        <v>48665</v>
      </c>
    </row>
    <row r="12142" spans="1:4">
      <c r="A12142" s="22">
        <f t="shared" si="189"/>
        <v>48666</v>
      </c>
      <c r="D12142" s="16">
        <v>48666</v>
      </c>
    </row>
    <row r="12143" spans="1:4">
      <c r="A12143" s="22">
        <f t="shared" si="189"/>
        <v>48667</v>
      </c>
      <c r="D12143" s="16">
        <v>48667</v>
      </c>
    </row>
    <row r="12144" spans="1:4">
      <c r="A12144" s="22">
        <f t="shared" si="189"/>
        <v>48668</v>
      </c>
      <c r="D12144" s="16">
        <v>48668</v>
      </c>
    </row>
    <row r="12145" spans="1:4">
      <c r="A12145" s="22">
        <f t="shared" si="189"/>
        <v>48669</v>
      </c>
      <c r="D12145" s="16">
        <v>48669</v>
      </c>
    </row>
    <row r="12146" spans="1:4">
      <c r="A12146" s="22">
        <f t="shared" si="189"/>
        <v>48670</v>
      </c>
      <c r="D12146" s="16">
        <v>48670</v>
      </c>
    </row>
    <row r="12147" spans="1:4">
      <c r="A12147" s="22">
        <f t="shared" si="189"/>
        <v>48671</v>
      </c>
      <c r="D12147" s="16">
        <v>48671</v>
      </c>
    </row>
    <row r="12148" spans="1:4">
      <c r="A12148" s="22">
        <f t="shared" si="189"/>
        <v>48672</v>
      </c>
      <c r="D12148" s="16">
        <v>48672</v>
      </c>
    </row>
    <row r="12149" spans="1:4">
      <c r="A12149" s="22">
        <f t="shared" si="189"/>
        <v>48673</v>
      </c>
      <c r="D12149" s="16">
        <v>48673</v>
      </c>
    </row>
    <row r="12150" spans="1:4">
      <c r="A12150" s="22">
        <f t="shared" si="189"/>
        <v>48674</v>
      </c>
      <c r="D12150" s="16">
        <v>48674</v>
      </c>
    </row>
    <row r="12151" spans="1:4">
      <c r="A12151" s="22">
        <f t="shared" si="189"/>
        <v>48675</v>
      </c>
      <c r="D12151" s="16">
        <v>48675</v>
      </c>
    </row>
    <row r="12152" spans="1:4">
      <c r="A12152" s="22">
        <f t="shared" si="189"/>
        <v>48676</v>
      </c>
      <c r="D12152" s="16">
        <v>48676</v>
      </c>
    </row>
    <row r="12153" spans="1:4">
      <c r="A12153" s="22">
        <f t="shared" si="189"/>
        <v>48677</v>
      </c>
      <c r="D12153" s="16">
        <v>48677</v>
      </c>
    </row>
    <row r="12154" spans="1:4">
      <c r="A12154" s="22">
        <f t="shared" si="189"/>
        <v>48678</v>
      </c>
      <c r="D12154" s="16">
        <v>48678</v>
      </c>
    </row>
    <row r="12155" spans="1:4">
      <c r="A12155" s="22">
        <f t="shared" si="189"/>
        <v>48679</v>
      </c>
      <c r="D12155" s="16">
        <v>48679</v>
      </c>
    </row>
    <row r="12156" spans="1:4">
      <c r="A12156" s="22">
        <f t="shared" si="189"/>
        <v>48680</v>
      </c>
      <c r="D12156" s="16">
        <v>48680</v>
      </c>
    </row>
    <row r="12157" spans="1:4">
      <c r="A12157" s="22">
        <f t="shared" si="189"/>
        <v>48681</v>
      </c>
      <c r="D12157" s="16">
        <v>48681</v>
      </c>
    </row>
    <row r="12158" spans="1:4">
      <c r="A12158" s="22">
        <f t="shared" si="189"/>
        <v>48682</v>
      </c>
      <c r="D12158" s="16">
        <v>48682</v>
      </c>
    </row>
    <row r="12159" spans="1:4">
      <c r="A12159" s="22">
        <f t="shared" si="189"/>
        <v>48683</v>
      </c>
      <c r="D12159" s="16">
        <v>48683</v>
      </c>
    </row>
    <row r="12160" spans="1:4">
      <c r="A12160" s="22">
        <f t="shared" si="189"/>
        <v>48684</v>
      </c>
      <c r="D12160" s="16">
        <v>48684</v>
      </c>
    </row>
    <row r="12161" spans="1:4">
      <c r="A12161" s="22">
        <f t="shared" si="189"/>
        <v>48685</v>
      </c>
      <c r="D12161" s="16">
        <v>48685</v>
      </c>
    </row>
    <row r="12162" spans="1:4">
      <c r="A12162" s="22">
        <f t="shared" ref="A12162:A12225" si="190">D12162</f>
        <v>48686</v>
      </c>
      <c r="D12162" s="16">
        <v>48686</v>
      </c>
    </row>
    <row r="12163" spans="1:4">
      <c r="A12163" s="22">
        <f t="shared" si="190"/>
        <v>48687</v>
      </c>
      <c r="D12163" s="16">
        <v>48687</v>
      </c>
    </row>
    <row r="12164" spans="1:4">
      <c r="A12164" s="22">
        <f t="shared" si="190"/>
        <v>48688</v>
      </c>
      <c r="D12164" s="16">
        <v>48688</v>
      </c>
    </row>
    <row r="12165" spans="1:4">
      <c r="A12165" s="22">
        <f t="shared" si="190"/>
        <v>48689</v>
      </c>
      <c r="D12165" s="16">
        <v>48689</v>
      </c>
    </row>
    <row r="12166" spans="1:4">
      <c r="A12166" s="22">
        <f t="shared" si="190"/>
        <v>48690</v>
      </c>
      <c r="D12166" s="16">
        <v>48690</v>
      </c>
    </row>
    <row r="12167" spans="1:4">
      <c r="A12167" s="22">
        <f t="shared" si="190"/>
        <v>48691</v>
      </c>
      <c r="D12167" s="16">
        <v>48691</v>
      </c>
    </row>
    <row r="12168" spans="1:4">
      <c r="A12168" s="22">
        <f t="shared" si="190"/>
        <v>48692</v>
      </c>
      <c r="D12168" s="16">
        <v>48692</v>
      </c>
    </row>
    <row r="12169" spans="1:4">
      <c r="A12169" s="22">
        <f t="shared" si="190"/>
        <v>48693</v>
      </c>
      <c r="D12169" s="16">
        <v>48693</v>
      </c>
    </row>
    <row r="12170" spans="1:4">
      <c r="A12170" s="22">
        <f t="shared" si="190"/>
        <v>48694</v>
      </c>
      <c r="D12170" s="16">
        <v>48694</v>
      </c>
    </row>
    <row r="12171" spans="1:4">
      <c r="A12171" s="22">
        <f t="shared" si="190"/>
        <v>48695</v>
      </c>
      <c r="D12171" s="16">
        <v>48695</v>
      </c>
    </row>
    <row r="12172" spans="1:4">
      <c r="A12172" s="22">
        <f t="shared" si="190"/>
        <v>48696</v>
      </c>
      <c r="D12172" s="16">
        <v>48696</v>
      </c>
    </row>
    <row r="12173" spans="1:4">
      <c r="A12173" s="22">
        <f t="shared" si="190"/>
        <v>48697</v>
      </c>
      <c r="D12173" s="16">
        <v>48697</v>
      </c>
    </row>
    <row r="12174" spans="1:4">
      <c r="A12174" s="22">
        <f t="shared" si="190"/>
        <v>48698</v>
      </c>
      <c r="D12174" s="16">
        <v>48698</v>
      </c>
    </row>
    <row r="12175" spans="1:4">
      <c r="A12175" s="22">
        <f t="shared" si="190"/>
        <v>48699</v>
      </c>
      <c r="D12175" s="16">
        <v>48699</v>
      </c>
    </row>
    <row r="12176" spans="1:4">
      <c r="A12176" s="22">
        <f t="shared" si="190"/>
        <v>48700</v>
      </c>
      <c r="D12176" s="16">
        <v>48700</v>
      </c>
    </row>
    <row r="12177" spans="1:4">
      <c r="A12177" s="22">
        <f t="shared" si="190"/>
        <v>48701</v>
      </c>
      <c r="D12177" s="16">
        <v>48701</v>
      </c>
    </row>
    <row r="12178" spans="1:4">
      <c r="A12178" s="22">
        <f t="shared" si="190"/>
        <v>48702</v>
      </c>
      <c r="D12178" s="16">
        <v>48702</v>
      </c>
    </row>
    <row r="12179" spans="1:4">
      <c r="A12179" s="22">
        <f t="shared" si="190"/>
        <v>48703</v>
      </c>
      <c r="D12179" s="16">
        <v>48703</v>
      </c>
    </row>
    <row r="12180" spans="1:4">
      <c r="A12180" s="22">
        <f t="shared" si="190"/>
        <v>48704</v>
      </c>
      <c r="D12180" s="16">
        <v>48704</v>
      </c>
    </row>
    <row r="12181" spans="1:4">
      <c r="A12181" s="22">
        <f t="shared" si="190"/>
        <v>48705</v>
      </c>
      <c r="D12181" s="16">
        <v>48705</v>
      </c>
    </row>
    <row r="12182" spans="1:4">
      <c r="A12182" s="22">
        <f t="shared" si="190"/>
        <v>48706</v>
      </c>
      <c r="D12182" s="16">
        <v>48706</v>
      </c>
    </row>
    <row r="12183" spans="1:4">
      <c r="A12183" s="22">
        <f t="shared" si="190"/>
        <v>48707</v>
      </c>
      <c r="D12183" s="16">
        <v>48707</v>
      </c>
    </row>
    <row r="12184" spans="1:4">
      <c r="A12184" s="22">
        <f t="shared" si="190"/>
        <v>48708</v>
      </c>
      <c r="D12184" s="16">
        <v>48708</v>
      </c>
    </row>
    <row r="12185" spans="1:4">
      <c r="A12185" s="22">
        <f t="shared" si="190"/>
        <v>48709</v>
      </c>
      <c r="D12185" s="16">
        <v>48709</v>
      </c>
    </row>
    <row r="12186" spans="1:4">
      <c r="A12186" s="22">
        <f t="shared" si="190"/>
        <v>48710</v>
      </c>
      <c r="D12186" s="16">
        <v>48710</v>
      </c>
    </row>
    <row r="12187" spans="1:4">
      <c r="A12187" s="22">
        <f t="shared" si="190"/>
        <v>48711</v>
      </c>
      <c r="D12187" s="16">
        <v>48711</v>
      </c>
    </row>
    <row r="12188" spans="1:4">
      <c r="A12188" s="22">
        <f t="shared" si="190"/>
        <v>48712</v>
      </c>
      <c r="D12188" s="16">
        <v>48712</v>
      </c>
    </row>
    <row r="12189" spans="1:4">
      <c r="A12189" s="22">
        <f t="shared" si="190"/>
        <v>48713</v>
      </c>
      <c r="D12189" s="16">
        <v>48713</v>
      </c>
    </row>
    <row r="12190" spans="1:4">
      <c r="A12190" s="22">
        <f t="shared" si="190"/>
        <v>48714</v>
      </c>
      <c r="D12190" s="16">
        <v>48714</v>
      </c>
    </row>
    <row r="12191" spans="1:4">
      <c r="A12191" s="22">
        <f t="shared" si="190"/>
        <v>48715</v>
      </c>
      <c r="D12191" s="16">
        <v>48715</v>
      </c>
    </row>
    <row r="12192" spans="1:4">
      <c r="A12192" s="22">
        <f t="shared" si="190"/>
        <v>48716</v>
      </c>
      <c r="D12192" s="16">
        <v>48716</v>
      </c>
    </row>
    <row r="12193" spans="1:4">
      <c r="A12193" s="22">
        <f t="shared" si="190"/>
        <v>48717</v>
      </c>
      <c r="D12193" s="16">
        <v>48717</v>
      </c>
    </row>
    <row r="12194" spans="1:4">
      <c r="A12194" s="22">
        <f t="shared" si="190"/>
        <v>48718</v>
      </c>
      <c r="D12194" s="16">
        <v>48718</v>
      </c>
    </row>
    <row r="12195" spans="1:4">
      <c r="A12195" s="22">
        <f t="shared" si="190"/>
        <v>48719</v>
      </c>
      <c r="D12195" s="16">
        <v>48719</v>
      </c>
    </row>
    <row r="12196" spans="1:4">
      <c r="A12196" s="22">
        <f t="shared" si="190"/>
        <v>48720</v>
      </c>
      <c r="D12196" s="16">
        <v>48720</v>
      </c>
    </row>
    <row r="12197" spans="1:4">
      <c r="A12197" s="22">
        <f t="shared" si="190"/>
        <v>48721</v>
      </c>
      <c r="D12197" s="16">
        <v>48721</v>
      </c>
    </row>
    <row r="12198" spans="1:4">
      <c r="A12198" s="22">
        <f t="shared" si="190"/>
        <v>48722</v>
      </c>
      <c r="D12198" s="16">
        <v>48722</v>
      </c>
    </row>
    <row r="12199" spans="1:4">
      <c r="A12199" s="22">
        <f t="shared" si="190"/>
        <v>48723</v>
      </c>
      <c r="D12199" s="16">
        <v>48723</v>
      </c>
    </row>
    <row r="12200" spans="1:4">
      <c r="A12200" s="22">
        <f t="shared" si="190"/>
        <v>48724</v>
      </c>
      <c r="D12200" s="16">
        <v>48724</v>
      </c>
    </row>
    <row r="12201" spans="1:4">
      <c r="A12201" s="22">
        <f t="shared" si="190"/>
        <v>48725</v>
      </c>
      <c r="D12201" s="16">
        <v>48725</v>
      </c>
    </row>
    <row r="12202" spans="1:4">
      <c r="A12202" s="22">
        <f t="shared" si="190"/>
        <v>48726</v>
      </c>
      <c r="D12202" s="16">
        <v>48726</v>
      </c>
    </row>
    <row r="12203" spans="1:4">
      <c r="A12203" s="22">
        <f t="shared" si="190"/>
        <v>48727</v>
      </c>
      <c r="D12203" s="16">
        <v>48727</v>
      </c>
    </row>
    <row r="12204" spans="1:4">
      <c r="A12204" s="22">
        <f t="shared" si="190"/>
        <v>48728</v>
      </c>
      <c r="D12204" s="16">
        <v>48728</v>
      </c>
    </row>
    <row r="12205" spans="1:4">
      <c r="A12205" s="22">
        <f t="shared" si="190"/>
        <v>48729</v>
      </c>
      <c r="D12205" s="16">
        <v>48729</v>
      </c>
    </row>
    <row r="12206" spans="1:4">
      <c r="A12206" s="22">
        <f t="shared" si="190"/>
        <v>48730</v>
      </c>
      <c r="D12206" s="16">
        <v>48730</v>
      </c>
    </row>
    <row r="12207" spans="1:4">
      <c r="A12207" s="22">
        <f t="shared" si="190"/>
        <v>48731</v>
      </c>
      <c r="D12207" s="16">
        <v>48731</v>
      </c>
    </row>
    <row r="12208" spans="1:4">
      <c r="A12208" s="22">
        <f t="shared" si="190"/>
        <v>48732</v>
      </c>
      <c r="D12208" s="16">
        <v>48732</v>
      </c>
    </row>
    <row r="12209" spans="1:4">
      <c r="A12209" s="22">
        <f t="shared" si="190"/>
        <v>48733</v>
      </c>
      <c r="D12209" s="16">
        <v>48733</v>
      </c>
    </row>
    <row r="12210" spans="1:4">
      <c r="A12210" s="22">
        <f t="shared" si="190"/>
        <v>48734</v>
      </c>
      <c r="D12210" s="16">
        <v>48734</v>
      </c>
    </row>
    <row r="12211" spans="1:4">
      <c r="A12211" s="22">
        <f t="shared" si="190"/>
        <v>48735</v>
      </c>
      <c r="D12211" s="16">
        <v>48735</v>
      </c>
    </row>
    <row r="12212" spans="1:4">
      <c r="A12212" s="22">
        <f t="shared" si="190"/>
        <v>48736</v>
      </c>
      <c r="D12212" s="16">
        <v>48736</v>
      </c>
    </row>
    <row r="12213" spans="1:4">
      <c r="A12213" s="22">
        <f t="shared" si="190"/>
        <v>48737</v>
      </c>
      <c r="D12213" s="16">
        <v>48737</v>
      </c>
    </row>
    <row r="12214" spans="1:4">
      <c r="A12214" s="22">
        <f t="shared" si="190"/>
        <v>48738</v>
      </c>
      <c r="D12214" s="16">
        <v>48738</v>
      </c>
    </row>
    <row r="12215" spans="1:4">
      <c r="A12215" s="22">
        <f t="shared" si="190"/>
        <v>48739</v>
      </c>
      <c r="D12215" s="16">
        <v>48739</v>
      </c>
    </row>
    <row r="12216" spans="1:4">
      <c r="A12216" s="22">
        <f t="shared" si="190"/>
        <v>48740</v>
      </c>
      <c r="D12216" s="16">
        <v>48740</v>
      </c>
    </row>
    <row r="12217" spans="1:4">
      <c r="A12217" s="22">
        <f t="shared" si="190"/>
        <v>48741</v>
      </c>
      <c r="D12217" s="16">
        <v>48741</v>
      </c>
    </row>
    <row r="12218" spans="1:4">
      <c r="A12218" s="22">
        <f t="shared" si="190"/>
        <v>48742</v>
      </c>
      <c r="D12218" s="16">
        <v>48742</v>
      </c>
    </row>
    <row r="12219" spans="1:4">
      <c r="A12219" s="22">
        <f t="shared" si="190"/>
        <v>48743</v>
      </c>
      <c r="D12219" s="16">
        <v>48743</v>
      </c>
    </row>
    <row r="12220" spans="1:4">
      <c r="A12220" s="22">
        <f t="shared" si="190"/>
        <v>48744</v>
      </c>
      <c r="D12220" s="16">
        <v>48744</v>
      </c>
    </row>
    <row r="12221" spans="1:4">
      <c r="A12221" s="22">
        <f t="shared" si="190"/>
        <v>48745</v>
      </c>
      <c r="D12221" s="16">
        <v>48745</v>
      </c>
    </row>
    <row r="12222" spans="1:4">
      <c r="A12222" s="22">
        <f t="shared" si="190"/>
        <v>48746</v>
      </c>
      <c r="D12222" s="16">
        <v>48746</v>
      </c>
    </row>
    <row r="12223" spans="1:4">
      <c r="A12223" s="22">
        <f t="shared" si="190"/>
        <v>48747</v>
      </c>
      <c r="D12223" s="16">
        <v>48747</v>
      </c>
    </row>
    <row r="12224" spans="1:4">
      <c r="A12224" s="22">
        <f t="shared" si="190"/>
        <v>48748</v>
      </c>
      <c r="D12224" s="16">
        <v>48748</v>
      </c>
    </row>
    <row r="12225" spans="1:4">
      <c r="A12225" s="22">
        <f t="shared" si="190"/>
        <v>48749</v>
      </c>
      <c r="D12225" s="16">
        <v>48749</v>
      </c>
    </row>
    <row r="12226" spans="1:4">
      <c r="A12226" s="22">
        <f t="shared" ref="A12226:A12289" si="191">D12226</f>
        <v>48750</v>
      </c>
      <c r="D12226" s="16">
        <v>48750</v>
      </c>
    </row>
    <row r="12227" spans="1:4">
      <c r="A12227" s="22">
        <f t="shared" si="191"/>
        <v>48751</v>
      </c>
      <c r="D12227" s="16">
        <v>48751</v>
      </c>
    </row>
    <row r="12228" spans="1:4">
      <c r="A12228" s="22">
        <f t="shared" si="191"/>
        <v>48752</v>
      </c>
      <c r="D12228" s="16">
        <v>48752</v>
      </c>
    </row>
    <row r="12229" spans="1:4">
      <c r="A12229" s="22">
        <f t="shared" si="191"/>
        <v>48753</v>
      </c>
      <c r="D12229" s="16">
        <v>48753</v>
      </c>
    </row>
    <row r="12230" spans="1:4">
      <c r="A12230" s="22">
        <f t="shared" si="191"/>
        <v>48754</v>
      </c>
      <c r="D12230" s="16">
        <v>48754</v>
      </c>
    </row>
    <row r="12231" spans="1:4">
      <c r="A12231" s="22">
        <f t="shared" si="191"/>
        <v>48755</v>
      </c>
      <c r="D12231" s="16">
        <v>48755</v>
      </c>
    </row>
    <row r="12232" spans="1:4">
      <c r="A12232" s="22">
        <f t="shared" si="191"/>
        <v>48756</v>
      </c>
      <c r="D12232" s="16">
        <v>48756</v>
      </c>
    </row>
    <row r="12233" spans="1:4">
      <c r="A12233" s="22">
        <f t="shared" si="191"/>
        <v>48757</v>
      </c>
      <c r="D12233" s="16">
        <v>48757</v>
      </c>
    </row>
    <row r="12234" spans="1:4">
      <c r="A12234" s="22">
        <f t="shared" si="191"/>
        <v>48758</v>
      </c>
      <c r="D12234" s="16">
        <v>48758</v>
      </c>
    </row>
    <row r="12235" spans="1:4">
      <c r="A12235" s="22">
        <f t="shared" si="191"/>
        <v>48759</v>
      </c>
      <c r="D12235" s="16">
        <v>48759</v>
      </c>
    </row>
    <row r="12236" spans="1:4">
      <c r="A12236" s="22">
        <f t="shared" si="191"/>
        <v>48760</v>
      </c>
      <c r="D12236" s="16">
        <v>48760</v>
      </c>
    </row>
    <row r="12237" spans="1:4">
      <c r="A12237" s="22">
        <f t="shared" si="191"/>
        <v>48761</v>
      </c>
      <c r="D12237" s="16">
        <v>48761</v>
      </c>
    </row>
    <row r="12238" spans="1:4">
      <c r="A12238" s="22">
        <f t="shared" si="191"/>
        <v>48762</v>
      </c>
      <c r="D12238" s="16">
        <v>48762</v>
      </c>
    </row>
    <row r="12239" spans="1:4">
      <c r="A12239" s="22">
        <f t="shared" si="191"/>
        <v>48763</v>
      </c>
      <c r="D12239" s="16">
        <v>48763</v>
      </c>
    </row>
    <row r="12240" spans="1:4">
      <c r="A12240" s="22">
        <f t="shared" si="191"/>
        <v>48764</v>
      </c>
      <c r="D12240" s="16">
        <v>48764</v>
      </c>
    </row>
    <row r="12241" spans="1:4">
      <c r="A12241" s="22">
        <f t="shared" si="191"/>
        <v>48765</v>
      </c>
      <c r="D12241" s="16">
        <v>48765</v>
      </c>
    </row>
    <row r="12242" spans="1:4">
      <c r="A12242" s="22">
        <f t="shared" si="191"/>
        <v>48766</v>
      </c>
      <c r="D12242" s="16">
        <v>48766</v>
      </c>
    </row>
    <row r="12243" spans="1:4">
      <c r="A12243" s="22">
        <f t="shared" si="191"/>
        <v>48767</v>
      </c>
      <c r="D12243" s="16">
        <v>48767</v>
      </c>
    </row>
    <row r="12244" spans="1:4">
      <c r="A12244" s="22">
        <f t="shared" si="191"/>
        <v>48768</v>
      </c>
      <c r="D12244" s="16">
        <v>48768</v>
      </c>
    </row>
    <row r="12245" spans="1:4">
      <c r="A12245" s="22">
        <f t="shared" si="191"/>
        <v>48769</v>
      </c>
      <c r="D12245" s="16">
        <v>48769</v>
      </c>
    </row>
    <row r="12246" spans="1:4">
      <c r="A12246" s="22">
        <f t="shared" si="191"/>
        <v>48770</v>
      </c>
      <c r="D12246" s="16">
        <v>48770</v>
      </c>
    </row>
    <row r="12247" spans="1:4">
      <c r="A12247" s="22">
        <f t="shared" si="191"/>
        <v>48771</v>
      </c>
      <c r="D12247" s="16">
        <v>48771</v>
      </c>
    </row>
    <row r="12248" spans="1:4">
      <c r="A12248" s="22">
        <f t="shared" si="191"/>
        <v>48772</v>
      </c>
      <c r="D12248" s="16">
        <v>48772</v>
      </c>
    </row>
    <row r="12249" spans="1:4">
      <c r="A12249" s="22">
        <f t="shared" si="191"/>
        <v>48773</v>
      </c>
      <c r="D12249" s="16">
        <v>48773</v>
      </c>
    </row>
    <row r="12250" spans="1:4">
      <c r="A12250" s="22">
        <f t="shared" si="191"/>
        <v>48774</v>
      </c>
      <c r="D12250" s="16">
        <v>48774</v>
      </c>
    </row>
    <row r="12251" spans="1:4">
      <c r="A12251" s="22">
        <f t="shared" si="191"/>
        <v>48775</v>
      </c>
      <c r="D12251" s="16">
        <v>48775</v>
      </c>
    </row>
    <row r="12252" spans="1:4">
      <c r="A12252" s="22">
        <f t="shared" si="191"/>
        <v>48776</v>
      </c>
      <c r="D12252" s="16">
        <v>48776</v>
      </c>
    </row>
    <row r="12253" spans="1:4">
      <c r="A12253" s="22">
        <f t="shared" si="191"/>
        <v>48777</v>
      </c>
      <c r="D12253" s="16">
        <v>48777</v>
      </c>
    </row>
    <row r="12254" spans="1:4">
      <c r="A12254" s="22">
        <f t="shared" si="191"/>
        <v>48778</v>
      </c>
      <c r="D12254" s="16">
        <v>48778</v>
      </c>
    </row>
    <row r="12255" spans="1:4">
      <c r="A12255" s="22">
        <f t="shared" si="191"/>
        <v>48779</v>
      </c>
      <c r="D12255" s="16">
        <v>48779</v>
      </c>
    </row>
    <row r="12256" spans="1:4">
      <c r="A12256" s="22">
        <f t="shared" si="191"/>
        <v>48780</v>
      </c>
      <c r="D12256" s="16">
        <v>48780</v>
      </c>
    </row>
    <row r="12257" spans="1:4">
      <c r="A12257" s="22">
        <f t="shared" si="191"/>
        <v>48781</v>
      </c>
      <c r="D12257" s="16">
        <v>48781</v>
      </c>
    </row>
    <row r="12258" spans="1:4">
      <c r="A12258" s="22">
        <f t="shared" si="191"/>
        <v>48782</v>
      </c>
      <c r="D12258" s="16">
        <v>48782</v>
      </c>
    </row>
    <row r="12259" spans="1:4">
      <c r="A12259" s="22">
        <f t="shared" si="191"/>
        <v>48783</v>
      </c>
      <c r="D12259" s="16">
        <v>48783</v>
      </c>
    </row>
    <row r="12260" spans="1:4">
      <c r="A12260" s="22">
        <f t="shared" si="191"/>
        <v>48784</v>
      </c>
      <c r="D12260" s="16">
        <v>48784</v>
      </c>
    </row>
    <row r="12261" spans="1:4">
      <c r="A12261" s="22">
        <f t="shared" si="191"/>
        <v>48785</v>
      </c>
      <c r="D12261" s="16">
        <v>48785</v>
      </c>
    </row>
    <row r="12262" spans="1:4">
      <c r="A12262" s="22">
        <f t="shared" si="191"/>
        <v>48786</v>
      </c>
      <c r="D12262" s="16">
        <v>48786</v>
      </c>
    </row>
    <row r="12263" spans="1:4">
      <c r="A12263" s="22">
        <f t="shared" si="191"/>
        <v>48787</v>
      </c>
      <c r="D12263" s="16">
        <v>48787</v>
      </c>
    </row>
    <row r="12264" spans="1:4">
      <c r="A12264" s="22">
        <f t="shared" si="191"/>
        <v>48788</v>
      </c>
      <c r="D12264" s="16">
        <v>48788</v>
      </c>
    </row>
    <row r="12265" spans="1:4">
      <c r="A12265" s="22">
        <f t="shared" si="191"/>
        <v>48789</v>
      </c>
      <c r="D12265" s="16">
        <v>48789</v>
      </c>
    </row>
    <row r="12266" spans="1:4">
      <c r="A12266" s="22">
        <f t="shared" si="191"/>
        <v>48790</v>
      </c>
      <c r="D12266" s="16">
        <v>48790</v>
      </c>
    </row>
    <row r="12267" spans="1:4">
      <c r="A12267" s="22">
        <f t="shared" si="191"/>
        <v>48791</v>
      </c>
      <c r="D12267" s="16">
        <v>48791</v>
      </c>
    </row>
    <row r="12268" spans="1:4">
      <c r="A12268" s="22">
        <f t="shared" si="191"/>
        <v>48792</v>
      </c>
      <c r="D12268" s="16">
        <v>48792</v>
      </c>
    </row>
    <row r="12269" spans="1:4">
      <c r="A12269" s="22">
        <f t="shared" si="191"/>
        <v>48793</v>
      </c>
      <c r="D12269" s="16">
        <v>48793</v>
      </c>
    </row>
    <row r="12270" spans="1:4">
      <c r="A12270" s="22">
        <f t="shared" si="191"/>
        <v>48794</v>
      </c>
      <c r="D12270" s="16">
        <v>48794</v>
      </c>
    </row>
    <row r="12271" spans="1:4">
      <c r="A12271" s="22">
        <f t="shared" si="191"/>
        <v>48795</v>
      </c>
      <c r="D12271" s="16">
        <v>48795</v>
      </c>
    </row>
    <row r="12272" spans="1:4">
      <c r="A12272" s="22">
        <f t="shared" si="191"/>
        <v>48796</v>
      </c>
      <c r="D12272" s="16">
        <v>48796</v>
      </c>
    </row>
    <row r="12273" spans="1:4">
      <c r="A12273" s="22">
        <f t="shared" si="191"/>
        <v>48797</v>
      </c>
      <c r="D12273" s="16">
        <v>48797</v>
      </c>
    </row>
    <row r="12274" spans="1:4">
      <c r="A12274" s="22">
        <f t="shared" si="191"/>
        <v>48798</v>
      </c>
      <c r="D12274" s="16">
        <v>48798</v>
      </c>
    </row>
    <row r="12275" spans="1:4">
      <c r="A12275" s="22">
        <f t="shared" si="191"/>
        <v>48799</v>
      </c>
      <c r="D12275" s="16">
        <v>48799</v>
      </c>
    </row>
    <row r="12276" spans="1:4">
      <c r="A12276" s="22">
        <f t="shared" si="191"/>
        <v>48800</v>
      </c>
      <c r="D12276" s="16">
        <v>48800</v>
      </c>
    </row>
    <row r="12277" spans="1:4">
      <c r="A12277" s="22">
        <f t="shared" si="191"/>
        <v>48801</v>
      </c>
      <c r="D12277" s="16">
        <v>48801</v>
      </c>
    </row>
    <row r="12278" spans="1:4">
      <c r="A12278" s="22">
        <f t="shared" si="191"/>
        <v>48802</v>
      </c>
      <c r="D12278" s="16">
        <v>48802</v>
      </c>
    </row>
    <row r="12279" spans="1:4">
      <c r="A12279" s="22">
        <f t="shared" si="191"/>
        <v>48803</v>
      </c>
      <c r="D12279" s="16">
        <v>48803</v>
      </c>
    </row>
    <row r="12280" spans="1:4">
      <c r="A12280" s="22">
        <f t="shared" si="191"/>
        <v>48804</v>
      </c>
      <c r="D12280" s="16">
        <v>48804</v>
      </c>
    </row>
    <row r="12281" spans="1:4">
      <c r="A12281" s="22">
        <f t="shared" si="191"/>
        <v>48805</v>
      </c>
      <c r="D12281" s="16">
        <v>48805</v>
      </c>
    </row>
    <row r="12282" spans="1:4">
      <c r="A12282" s="22">
        <f t="shared" si="191"/>
        <v>48806</v>
      </c>
      <c r="D12282" s="16">
        <v>48806</v>
      </c>
    </row>
    <row r="12283" spans="1:4">
      <c r="A12283" s="22">
        <f t="shared" si="191"/>
        <v>48807</v>
      </c>
      <c r="D12283" s="16">
        <v>48807</v>
      </c>
    </row>
    <row r="12284" spans="1:4">
      <c r="A12284" s="22">
        <f t="shared" si="191"/>
        <v>48808</v>
      </c>
      <c r="D12284" s="16">
        <v>48808</v>
      </c>
    </row>
    <row r="12285" spans="1:4">
      <c r="A12285" s="22">
        <f t="shared" si="191"/>
        <v>48809</v>
      </c>
      <c r="D12285" s="16">
        <v>48809</v>
      </c>
    </row>
    <row r="12286" spans="1:4">
      <c r="A12286" s="22">
        <f t="shared" si="191"/>
        <v>48810</v>
      </c>
      <c r="D12286" s="16">
        <v>48810</v>
      </c>
    </row>
    <row r="12287" spans="1:4">
      <c r="A12287" s="22">
        <f t="shared" si="191"/>
        <v>48811</v>
      </c>
      <c r="D12287" s="16">
        <v>48811</v>
      </c>
    </row>
    <row r="12288" spans="1:4">
      <c r="A12288" s="22">
        <f t="shared" si="191"/>
        <v>48812</v>
      </c>
      <c r="D12288" s="16">
        <v>48812</v>
      </c>
    </row>
    <row r="12289" spans="1:4">
      <c r="A12289" s="22">
        <f t="shared" si="191"/>
        <v>48813</v>
      </c>
      <c r="D12289" s="16">
        <v>48813</v>
      </c>
    </row>
    <row r="12290" spans="1:4">
      <c r="A12290" s="22">
        <f t="shared" ref="A12290:A12353" si="192">D12290</f>
        <v>48814</v>
      </c>
      <c r="D12290" s="16">
        <v>48814</v>
      </c>
    </row>
    <row r="12291" spans="1:4">
      <c r="A12291" s="22">
        <f t="shared" si="192"/>
        <v>48815</v>
      </c>
      <c r="D12291" s="16">
        <v>48815</v>
      </c>
    </row>
    <row r="12292" spans="1:4">
      <c r="A12292" s="22">
        <f t="shared" si="192"/>
        <v>48816</v>
      </c>
      <c r="D12292" s="16">
        <v>48816</v>
      </c>
    </row>
    <row r="12293" spans="1:4">
      <c r="A12293" s="22">
        <f t="shared" si="192"/>
        <v>48817</v>
      </c>
      <c r="D12293" s="16">
        <v>48817</v>
      </c>
    </row>
    <row r="12294" spans="1:4">
      <c r="A12294" s="22">
        <f t="shared" si="192"/>
        <v>48818</v>
      </c>
      <c r="D12294" s="16">
        <v>48818</v>
      </c>
    </row>
    <row r="12295" spans="1:4">
      <c r="A12295" s="22">
        <f t="shared" si="192"/>
        <v>48819</v>
      </c>
      <c r="D12295" s="16">
        <v>48819</v>
      </c>
    </row>
    <row r="12296" spans="1:4">
      <c r="A12296" s="22">
        <f t="shared" si="192"/>
        <v>48820</v>
      </c>
      <c r="D12296" s="16">
        <v>48820</v>
      </c>
    </row>
    <row r="12297" spans="1:4">
      <c r="A12297" s="22">
        <f t="shared" si="192"/>
        <v>48821</v>
      </c>
      <c r="D12297" s="16">
        <v>48821</v>
      </c>
    </row>
    <row r="12298" spans="1:4">
      <c r="A12298" s="22">
        <f t="shared" si="192"/>
        <v>48822</v>
      </c>
      <c r="D12298" s="16">
        <v>48822</v>
      </c>
    </row>
    <row r="12299" spans="1:4">
      <c r="A12299" s="22">
        <f t="shared" si="192"/>
        <v>48823</v>
      </c>
      <c r="D12299" s="16">
        <v>48823</v>
      </c>
    </row>
    <row r="12300" spans="1:4">
      <c r="A12300" s="22">
        <f t="shared" si="192"/>
        <v>48824</v>
      </c>
      <c r="D12300" s="16">
        <v>48824</v>
      </c>
    </row>
    <row r="12301" spans="1:4">
      <c r="A12301" s="22">
        <f t="shared" si="192"/>
        <v>48825</v>
      </c>
      <c r="D12301" s="16">
        <v>48825</v>
      </c>
    </row>
    <row r="12302" spans="1:4">
      <c r="A12302" s="22">
        <f t="shared" si="192"/>
        <v>48826</v>
      </c>
      <c r="D12302" s="16">
        <v>48826</v>
      </c>
    </row>
    <row r="12303" spans="1:4">
      <c r="A12303" s="22">
        <f t="shared" si="192"/>
        <v>48827</v>
      </c>
      <c r="D12303" s="16">
        <v>48827</v>
      </c>
    </row>
    <row r="12304" spans="1:4">
      <c r="A12304" s="22">
        <f t="shared" si="192"/>
        <v>48828</v>
      </c>
      <c r="D12304" s="16">
        <v>48828</v>
      </c>
    </row>
    <row r="12305" spans="1:4">
      <c r="A12305" s="22">
        <f t="shared" si="192"/>
        <v>48829</v>
      </c>
      <c r="D12305" s="16">
        <v>48829</v>
      </c>
    </row>
    <row r="12306" spans="1:4">
      <c r="A12306" s="22">
        <f t="shared" si="192"/>
        <v>48830</v>
      </c>
      <c r="D12306" s="16">
        <v>48830</v>
      </c>
    </row>
    <row r="12307" spans="1:4">
      <c r="A12307" s="22">
        <f t="shared" si="192"/>
        <v>48831</v>
      </c>
      <c r="D12307" s="16">
        <v>48831</v>
      </c>
    </row>
    <row r="12308" spans="1:4">
      <c r="A12308" s="22">
        <f t="shared" si="192"/>
        <v>48832</v>
      </c>
      <c r="D12308" s="16">
        <v>48832</v>
      </c>
    </row>
    <row r="12309" spans="1:4">
      <c r="A12309" s="22">
        <f t="shared" si="192"/>
        <v>48833</v>
      </c>
      <c r="D12309" s="16">
        <v>48833</v>
      </c>
    </row>
    <row r="12310" spans="1:4">
      <c r="A12310" s="22">
        <f t="shared" si="192"/>
        <v>48834</v>
      </c>
      <c r="D12310" s="16">
        <v>48834</v>
      </c>
    </row>
    <row r="12311" spans="1:4">
      <c r="A12311" s="22">
        <f t="shared" si="192"/>
        <v>48835</v>
      </c>
      <c r="D12311" s="16">
        <v>48835</v>
      </c>
    </row>
    <row r="12312" spans="1:4">
      <c r="A12312" s="22">
        <f t="shared" si="192"/>
        <v>48836</v>
      </c>
      <c r="D12312" s="16">
        <v>48836</v>
      </c>
    </row>
    <row r="12313" spans="1:4">
      <c r="A12313" s="22">
        <f t="shared" si="192"/>
        <v>48837</v>
      </c>
      <c r="D12313" s="16">
        <v>48837</v>
      </c>
    </row>
    <row r="12314" spans="1:4">
      <c r="A12314" s="22">
        <f t="shared" si="192"/>
        <v>48838</v>
      </c>
      <c r="D12314" s="16">
        <v>48838</v>
      </c>
    </row>
    <row r="12315" spans="1:4">
      <c r="A12315" s="22">
        <f t="shared" si="192"/>
        <v>48839</v>
      </c>
      <c r="D12315" s="16">
        <v>48839</v>
      </c>
    </row>
    <row r="12316" spans="1:4">
      <c r="A12316" s="22">
        <f t="shared" si="192"/>
        <v>48840</v>
      </c>
      <c r="D12316" s="16">
        <v>48840</v>
      </c>
    </row>
    <row r="12317" spans="1:4">
      <c r="A12317" s="22">
        <f t="shared" si="192"/>
        <v>48841</v>
      </c>
      <c r="D12317" s="16">
        <v>48841</v>
      </c>
    </row>
    <row r="12318" spans="1:4">
      <c r="A12318" s="22">
        <f t="shared" si="192"/>
        <v>48842</v>
      </c>
      <c r="D12318" s="16">
        <v>48842</v>
      </c>
    </row>
    <row r="12319" spans="1:4">
      <c r="A12319" s="22">
        <f t="shared" si="192"/>
        <v>48843</v>
      </c>
      <c r="D12319" s="16">
        <v>48843</v>
      </c>
    </row>
    <row r="12320" spans="1:4">
      <c r="A12320" s="22">
        <f t="shared" si="192"/>
        <v>48844</v>
      </c>
      <c r="D12320" s="16">
        <v>48844</v>
      </c>
    </row>
    <row r="12321" spans="1:4">
      <c r="A12321" s="22">
        <f t="shared" si="192"/>
        <v>48845</v>
      </c>
      <c r="D12321" s="16">
        <v>48845</v>
      </c>
    </row>
    <row r="12322" spans="1:4">
      <c r="A12322" s="22">
        <f t="shared" si="192"/>
        <v>48846</v>
      </c>
      <c r="D12322" s="16">
        <v>48846</v>
      </c>
    </row>
    <row r="12323" spans="1:4">
      <c r="A12323" s="22">
        <f t="shared" si="192"/>
        <v>48847</v>
      </c>
      <c r="D12323" s="16">
        <v>48847</v>
      </c>
    </row>
    <row r="12324" spans="1:4">
      <c r="A12324" s="22">
        <f t="shared" si="192"/>
        <v>48848</v>
      </c>
      <c r="D12324" s="16">
        <v>48848</v>
      </c>
    </row>
    <row r="12325" spans="1:4">
      <c r="A12325" s="22">
        <f t="shared" si="192"/>
        <v>48849</v>
      </c>
      <c r="D12325" s="16">
        <v>48849</v>
      </c>
    </row>
    <row r="12326" spans="1:4">
      <c r="A12326" s="22">
        <f t="shared" si="192"/>
        <v>48850</v>
      </c>
      <c r="D12326" s="16">
        <v>48850</v>
      </c>
    </row>
    <row r="12327" spans="1:4">
      <c r="A12327" s="22">
        <f t="shared" si="192"/>
        <v>48851</v>
      </c>
      <c r="D12327" s="16">
        <v>48851</v>
      </c>
    </row>
    <row r="12328" spans="1:4">
      <c r="A12328" s="22">
        <f t="shared" si="192"/>
        <v>48852</v>
      </c>
      <c r="D12328" s="16">
        <v>48852</v>
      </c>
    </row>
    <row r="12329" spans="1:4">
      <c r="A12329" s="22">
        <f t="shared" si="192"/>
        <v>48853</v>
      </c>
      <c r="D12329" s="16">
        <v>48853</v>
      </c>
    </row>
    <row r="12330" spans="1:4">
      <c r="A12330" s="22">
        <f t="shared" si="192"/>
        <v>48854</v>
      </c>
      <c r="D12330" s="16">
        <v>48854</v>
      </c>
    </row>
    <row r="12331" spans="1:4">
      <c r="A12331" s="22">
        <f t="shared" si="192"/>
        <v>48855</v>
      </c>
      <c r="D12331" s="16">
        <v>48855</v>
      </c>
    </row>
    <row r="12332" spans="1:4">
      <c r="A12332" s="22">
        <f t="shared" si="192"/>
        <v>48856</v>
      </c>
      <c r="D12332" s="16">
        <v>48856</v>
      </c>
    </row>
    <row r="12333" spans="1:4">
      <c r="A12333" s="22">
        <f t="shared" si="192"/>
        <v>48857</v>
      </c>
      <c r="D12333" s="16">
        <v>48857</v>
      </c>
    </row>
    <row r="12334" spans="1:4">
      <c r="A12334" s="22">
        <f t="shared" si="192"/>
        <v>48858</v>
      </c>
      <c r="D12334" s="16">
        <v>48858</v>
      </c>
    </row>
    <row r="12335" spans="1:4">
      <c r="A12335" s="22">
        <f t="shared" si="192"/>
        <v>48859</v>
      </c>
      <c r="D12335" s="16">
        <v>48859</v>
      </c>
    </row>
    <row r="12336" spans="1:4">
      <c r="A12336" s="22">
        <f t="shared" si="192"/>
        <v>48860</v>
      </c>
      <c r="D12336" s="16">
        <v>48860</v>
      </c>
    </row>
    <row r="12337" spans="1:4">
      <c r="A12337" s="22">
        <f t="shared" si="192"/>
        <v>48861</v>
      </c>
      <c r="D12337" s="16">
        <v>48861</v>
      </c>
    </row>
    <row r="12338" spans="1:4">
      <c r="A12338" s="22">
        <f t="shared" si="192"/>
        <v>48862</v>
      </c>
      <c r="D12338" s="16">
        <v>48862</v>
      </c>
    </row>
    <row r="12339" spans="1:4">
      <c r="A12339" s="22">
        <f t="shared" si="192"/>
        <v>48863</v>
      </c>
      <c r="D12339" s="16">
        <v>48863</v>
      </c>
    </row>
    <row r="12340" spans="1:4">
      <c r="A12340" s="22">
        <f t="shared" si="192"/>
        <v>48864</v>
      </c>
      <c r="D12340" s="16">
        <v>48864</v>
      </c>
    </row>
    <row r="12341" spans="1:4">
      <c r="A12341" s="22">
        <f t="shared" si="192"/>
        <v>48865</v>
      </c>
      <c r="D12341" s="16">
        <v>48865</v>
      </c>
    </row>
    <row r="12342" spans="1:4">
      <c r="A12342" s="22">
        <f t="shared" si="192"/>
        <v>48866</v>
      </c>
      <c r="D12342" s="16">
        <v>48866</v>
      </c>
    </row>
    <row r="12343" spans="1:4">
      <c r="A12343" s="22">
        <f t="shared" si="192"/>
        <v>48867</v>
      </c>
      <c r="D12343" s="16">
        <v>48867</v>
      </c>
    </row>
    <row r="12344" spans="1:4">
      <c r="A12344" s="22">
        <f t="shared" si="192"/>
        <v>48868</v>
      </c>
      <c r="D12344" s="16">
        <v>48868</v>
      </c>
    </row>
    <row r="12345" spans="1:4">
      <c r="A12345" s="22">
        <f t="shared" si="192"/>
        <v>48869</v>
      </c>
      <c r="D12345" s="16">
        <v>48869</v>
      </c>
    </row>
    <row r="12346" spans="1:4">
      <c r="A12346" s="22">
        <f t="shared" si="192"/>
        <v>48870</v>
      </c>
      <c r="D12346" s="16">
        <v>48870</v>
      </c>
    </row>
    <row r="12347" spans="1:4">
      <c r="A12347" s="22">
        <f t="shared" si="192"/>
        <v>48871</v>
      </c>
      <c r="D12347" s="16">
        <v>48871</v>
      </c>
    </row>
    <row r="12348" spans="1:4">
      <c r="A12348" s="22">
        <f t="shared" si="192"/>
        <v>48872</v>
      </c>
      <c r="D12348" s="16">
        <v>48872</v>
      </c>
    </row>
    <row r="12349" spans="1:4">
      <c r="A12349" s="22">
        <f t="shared" si="192"/>
        <v>48873</v>
      </c>
      <c r="D12349" s="16">
        <v>48873</v>
      </c>
    </row>
    <row r="12350" spans="1:4">
      <c r="A12350" s="22">
        <f t="shared" si="192"/>
        <v>48874</v>
      </c>
      <c r="D12350" s="16">
        <v>48874</v>
      </c>
    </row>
    <row r="12351" spans="1:4">
      <c r="A12351" s="22">
        <f t="shared" si="192"/>
        <v>48875</v>
      </c>
      <c r="D12351" s="16">
        <v>48875</v>
      </c>
    </row>
    <row r="12352" spans="1:4">
      <c r="A12352" s="22">
        <f t="shared" si="192"/>
        <v>48876</v>
      </c>
      <c r="D12352" s="16">
        <v>48876</v>
      </c>
    </row>
    <row r="12353" spans="1:4">
      <c r="A12353" s="22">
        <f t="shared" si="192"/>
        <v>48877</v>
      </c>
      <c r="D12353" s="16">
        <v>48877</v>
      </c>
    </row>
    <row r="12354" spans="1:4">
      <c r="A12354" s="22">
        <f t="shared" ref="A12354:A12417" si="193">D12354</f>
        <v>48878</v>
      </c>
      <c r="D12354" s="16">
        <v>48878</v>
      </c>
    </row>
    <row r="12355" spans="1:4">
      <c r="A12355" s="22">
        <f t="shared" si="193"/>
        <v>48879</v>
      </c>
      <c r="D12355" s="16">
        <v>48879</v>
      </c>
    </row>
    <row r="12356" spans="1:4">
      <c r="A12356" s="22">
        <f t="shared" si="193"/>
        <v>48880</v>
      </c>
      <c r="D12356" s="16">
        <v>48880</v>
      </c>
    </row>
    <row r="12357" spans="1:4">
      <c r="A12357" s="22">
        <f t="shared" si="193"/>
        <v>48881</v>
      </c>
      <c r="D12357" s="16">
        <v>48881</v>
      </c>
    </row>
    <row r="12358" spans="1:4">
      <c r="A12358" s="22">
        <f t="shared" si="193"/>
        <v>48882</v>
      </c>
      <c r="D12358" s="16">
        <v>48882</v>
      </c>
    </row>
    <row r="12359" spans="1:4">
      <c r="A12359" s="22">
        <f t="shared" si="193"/>
        <v>48883</v>
      </c>
      <c r="D12359" s="16">
        <v>48883</v>
      </c>
    </row>
    <row r="12360" spans="1:4">
      <c r="A12360" s="22">
        <f t="shared" si="193"/>
        <v>48884</v>
      </c>
      <c r="D12360" s="16">
        <v>48884</v>
      </c>
    </row>
    <row r="12361" spans="1:4">
      <c r="A12361" s="22">
        <f t="shared" si="193"/>
        <v>48885</v>
      </c>
      <c r="D12361" s="16">
        <v>48885</v>
      </c>
    </row>
    <row r="12362" spans="1:4">
      <c r="A12362" s="22">
        <f t="shared" si="193"/>
        <v>48886</v>
      </c>
      <c r="D12362" s="16">
        <v>48886</v>
      </c>
    </row>
    <row r="12363" spans="1:4">
      <c r="A12363" s="22">
        <f t="shared" si="193"/>
        <v>48887</v>
      </c>
      <c r="D12363" s="16">
        <v>48887</v>
      </c>
    </row>
    <row r="12364" spans="1:4">
      <c r="A12364" s="22">
        <f t="shared" si="193"/>
        <v>48888</v>
      </c>
      <c r="D12364" s="16">
        <v>48888</v>
      </c>
    </row>
    <row r="12365" spans="1:4">
      <c r="A12365" s="22">
        <f t="shared" si="193"/>
        <v>48889</v>
      </c>
      <c r="D12365" s="16">
        <v>48889</v>
      </c>
    </row>
    <row r="12366" spans="1:4">
      <c r="A12366" s="22">
        <f t="shared" si="193"/>
        <v>48890</v>
      </c>
      <c r="D12366" s="16">
        <v>48890</v>
      </c>
    </row>
    <row r="12367" spans="1:4">
      <c r="A12367" s="22">
        <f t="shared" si="193"/>
        <v>48891</v>
      </c>
      <c r="D12367" s="16">
        <v>48891</v>
      </c>
    </row>
    <row r="12368" spans="1:4">
      <c r="A12368" s="22">
        <f t="shared" si="193"/>
        <v>48892</v>
      </c>
      <c r="D12368" s="16">
        <v>48892</v>
      </c>
    </row>
    <row r="12369" spans="1:4">
      <c r="A12369" s="22">
        <f t="shared" si="193"/>
        <v>48893</v>
      </c>
      <c r="D12369" s="16">
        <v>48893</v>
      </c>
    </row>
    <row r="12370" spans="1:4">
      <c r="A12370" s="22">
        <f t="shared" si="193"/>
        <v>48894</v>
      </c>
      <c r="D12370" s="16">
        <v>48894</v>
      </c>
    </row>
    <row r="12371" spans="1:4">
      <c r="A12371" s="22">
        <f t="shared" si="193"/>
        <v>48895</v>
      </c>
      <c r="D12371" s="16">
        <v>48895</v>
      </c>
    </row>
    <row r="12372" spans="1:4">
      <c r="A12372" s="22">
        <f t="shared" si="193"/>
        <v>48896</v>
      </c>
      <c r="D12372" s="16">
        <v>48896</v>
      </c>
    </row>
    <row r="12373" spans="1:4">
      <c r="A12373" s="22">
        <f t="shared" si="193"/>
        <v>48897</v>
      </c>
      <c r="D12373" s="16">
        <v>48897</v>
      </c>
    </row>
    <row r="12374" spans="1:4">
      <c r="A12374" s="22">
        <f t="shared" si="193"/>
        <v>48898</v>
      </c>
      <c r="D12374" s="16">
        <v>48898</v>
      </c>
    </row>
    <row r="12375" spans="1:4">
      <c r="A12375" s="22">
        <f t="shared" si="193"/>
        <v>48899</v>
      </c>
      <c r="D12375" s="16">
        <v>48899</v>
      </c>
    </row>
    <row r="12376" spans="1:4">
      <c r="A12376" s="22">
        <f t="shared" si="193"/>
        <v>48900</v>
      </c>
      <c r="D12376" s="16">
        <v>48900</v>
      </c>
    </row>
    <row r="12377" spans="1:4">
      <c r="A12377" s="22">
        <f t="shared" si="193"/>
        <v>48901</v>
      </c>
      <c r="D12377" s="16">
        <v>48901</v>
      </c>
    </row>
    <row r="12378" spans="1:4">
      <c r="A12378" s="22">
        <f t="shared" si="193"/>
        <v>48902</v>
      </c>
      <c r="D12378" s="16">
        <v>48902</v>
      </c>
    </row>
    <row r="12379" spans="1:4">
      <c r="A12379" s="22">
        <f t="shared" si="193"/>
        <v>48903</v>
      </c>
      <c r="D12379" s="16">
        <v>48903</v>
      </c>
    </row>
    <row r="12380" spans="1:4">
      <c r="A12380" s="22">
        <f t="shared" si="193"/>
        <v>48904</v>
      </c>
      <c r="D12380" s="16">
        <v>48904</v>
      </c>
    </row>
    <row r="12381" spans="1:4">
      <c r="A12381" s="22">
        <f t="shared" si="193"/>
        <v>48905</v>
      </c>
      <c r="D12381" s="16">
        <v>48905</v>
      </c>
    </row>
    <row r="12382" spans="1:4">
      <c r="A12382" s="22">
        <f t="shared" si="193"/>
        <v>48906</v>
      </c>
      <c r="D12382" s="16">
        <v>48906</v>
      </c>
    </row>
    <row r="12383" spans="1:4">
      <c r="A12383" s="22">
        <f t="shared" si="193"/>
        <v>48907</v>
      </c>
      <c r="D12383" s="16">
        <v>48907</v>
      </c>
    </row>
    <row r="12384" spans="1:4">
      <c r="A12384" s="22">
        <f t="shared" si="193"/>
        <v>48908</v>
      </c>
      <c r="D12384" s="16">
        <v>48908</v>
      </c>
    </row>
    <row r="12385" spans="1:4">
      <c r="A12385" s="22">
        <f t="shared" si="193"/>
        <v>48909</v>
      </c>
      <c r="D12385" s="16">
        <v>48909</v>
      </c>
    </row>
    <row r="12386" spans="1:4">
      <c r="A12386" s="22">
        <f t="shared" si="193"/>
        <v>48910</v>
      </c>
      <c r="D12386" s="16">
        <v>48910</v>
      </c>
    </row>
    <row r="12387" spans="1:4">
      <c r="A12387" s="22">
        <f t="shared" si="193"/>
        <v>48911</v>
      </c>
      <c r="D12387" s="16">
        <v>48911</v>
      </c>
    </row>
    <row r="12388" spans="1:4">
      <c r="A12388" s="22">
        <f t="shared" si="193"/>
        <v>48912</v>
      </c>
      <c r="D12388" s="16">
        <v>48912</v>
      </c>
    </row>
    <row r="12389" spans="1:4">
      <c r="A12389" s="22">
        <f t="shared" si="193"/>
        <v>48913</v>
      </c>
      <c r="D12389" s="16">
        <v>48913</v>
      </c>
    </row>
    <row r="12390" spans="1:4">
      <c r="A12390" s="22">
        <f t="shared" si="193"/>
        <v>48914</v>
      </c>
      <c r="D12390" s="16">
        <v>48914</v>
      </c>
    </row>
    <row r="12391" spans="1:4">
      <c r="A12391" s="22">
        <f t="shared" si="193"/>
        <v>48915</v>
      </c>
      <c r="D12391" s="16">
        <v>48915</v>
      </c>
    </row>
    <row r="12392" spans="1:4">
      <c r="A12392" s="22">
        <f t="shared" si="193"/>
        <v>48916</v>
      </c>
      <c r="D12392" s="16">
        <v>48916</v>
      </c>
    </row>
    <row r="12393" spans="1:4">
      <c r="A12393" s="22">
        <f t="shared" si="193"/>
        <v>48917</v>
      </c>
      <c r="D12393" s="16">
        <v>48917</v>
      </c>
    </row>
    <row r="12394" spans="1:4">
      <c r="A12394" s="22">
        <f t="shared" si="193"/>
        <v>48918</v>
      </c>
      <c r="D12394" s="16">
        <v>48918</v>
      </c>
    </row>
    <row r="12395" spans="1:4">
      <c r="A12395" s="22">
        <f t="shared" si="193"/>
        <v>48919</v>
      </c>
      <c r="D12395" s="16">
        <v>48919</v>
      </c>
    </row>
    <row r="12396" spans="1:4">
      <c r="A12396" s="22">
        <f t="shared" si="193"/>
        <v>48920</v>
      </c>
      <c r="D12396" s="16">
        <v>48920</v>
      </c>
    </row>
    <row r="12397" spans="1:4">
      <c r="A12397" s="22">
        <f t="shared" si="193"/>
        <v>48921</v>
      </c>
      <c r="D12397" s="16">
        <v>48921</v>
      </c>
    </row>
    <row r="12398" spans="1:4">
      <c r="A12398" s="22">
        <f t="shared" si="193"/>
        <v>48922</v>
      </c>
      <c r="D12398" s="16">
        <v>48922</v>
      </c>
    </row>
    <row r="12399" spans="1:4">
      <c r="A12399" s="22">
        <f t="shared" si="193"/>
        <v>48923</v>
      </c>
      <c r="D12399" s="16">
        <v>48923</v>
      </c>
    </row>
    <row r="12400" spans="1:4">
      <c r="A12400" s="22">
        <f t="shared" si="193"/>
        <v>48924</v>
      </c>
      <c r="D12400" s="16">
        <v>48924</v>
      </c>
    </row>
    <row r="12401" spans="1:4">
      <c r="A12401" s="22">
        <f t="shared" si="193"/>
        <v>48925</v>
      </c>
      <c r="D12401" s="16">
        <v>48925</v>
      </c>
    </row>
    <row r="12402" spans="1:4">
      <c r="A12402" s="22">
        <f t="shared" si="193"/>
        <v>48926</v>
      </c>
      <c r="D12402" s="16">
        <v>48926</v>
      </c>
    </row>
    <row r="12403" spans="1:4">
      <c r="A12403" s="22">
        <f t="shared" si="193"/>
        <v>48927</v>
      </c>
      <c r="D12403" s="16">
        <v>48927</v>
      </c>
    </row>
    <row r="12404" spans="1:4">
      <c r="A12404" s="22">
        <f t="shared" si="193"/>
        <v>48928</v>
      </c>
      <c r="D12404" s="16">
        <v>48928</v>
      </c>
    </row>
    <row r="12405" spans="1:4">
      <c r="A12405" s="22">
        <f t="shared" si="193"/>
        <v>48929</v>
      </c>
      <c r="D12405" s="16">
        <v>48929</v>
      </c>
    </row>
    <row r="12406" spans="1:4">
      <c r="A12406" s="22">
        <f t="shared" si="193"/>
        <v>48930</v>
      </c>
      <c r="D12406" s="16">
        <v>48930</v>
      </c>
    </row>
    <row r="12407" spans="1:4">
      <c r="A12407" s="22">
        <f t="shared" si="193"/>
        <v>48931</v>
      </c>
      <c r="D12407" s="16">
        <v>48931</v>
      </c>
    </row>
    <row r="12408" spans="1:4">
      <c r="A12408" s="22">
        <f t="shared" si="193"/>
        <v>48932</v>
      </c>
      <c r="D12408" s="16">
        <v>48932</v>
      </c>
    </row>
    <row r="12409" spans="1:4">
      <c r="A12409" s="22">
        <f t="shared" si="193"/>
        <v>48933</v>
      </c>
      <c r="D12409" s="16">
        <v>48933</v>
      </c>
    </row>
    <row r="12410" spans="1:4">
      <c r="A12410" s="22">
        <f t="shared" si="193"/>
        <v>48934</v>
      </c>
      <c r="D12410" s="16">
        <v>48934</v>
      </c>
    </row>
    <row r="12411" spans="1:4">
      <c r="A12411" s="22">
        <f t="shared" si="193"/>
        <v>48935</v>
      </c>
      <c r="D12411" s="16">
        <v>48935</v>
      </c>
    </row>
    <row r="12412" spans="1:4">
      <c r="A12412" s="22">
        <f t="shared" si="193"/>
        <v>48936</v>
      </c>
      <c r="D12412" s="16">
        <v>48936</v>
      </c>
    </row>
    <row r="12413" spans="1:4">
      <c r="A12413" s="22">
        <f t="shared" si="193"/>
        <v>48937</v>
      </c>
      <c r="D12413" s="16">
        <v>48937</v>
      </c>
    </row>
    <row r="12414" spans="1:4">
      <c r="A12414" s="22">
        <f t="shared" si="193"/>
        <v>48938</v>
      </c>
      <c r="D12414" s="16">
        <v>48938</v>
      </c>
    </row>
    <row r="12415" spans="1:4">
      <c r="A12415" s="22">
        <f t="shared" si="193"/>
        <v>48939</v>
      </c>
      <c r="D12415" s="16">
        <v>48939</v>
      </c>
    </row>
    <row r="12416" spans="1:4">
      <c r="A12416" s="22">
        <f t="shared" si="193"/>
        <v>48940</v>
      </c>
      <c r="D12416" s="16">
        <v>48940</v>
      </c>
    </row>
    <row r="12417" spans="1:4">
      <c r="A12417" s="22">
        <f t="shared" si="193"/>
        <v>48941</v>
      </c>
      <c r="D12417" s="16">
        <v>48941</v>
      </c>
    </row>
    <row r="12418" spans="1:4">
      <c r="A12418" s="22">
        <f t="shared" ref="A12418:A12481" si="194">D12418</f>
        <v>48942</v>
      </c>
      <c r="D12418" s="16">
        <v>48942</v>
      </c>
    </row>
    <row r="12419" spans="1:4">
      <c r="A12419" s="22">
        <f t="shared" si="194"/>
        <v>48943</v>
      </c>
      <c r="D12419" s="16">
        <v>48943</v>
      </c>
    </row>
    <row r="12420" spans="1:4">
      <c r="A12420" s="22">
        <f t="shared" si="194"/>
        <v>48944</v>
      </c>
      <c r="D12420" s="16">
        <v>48944</v>
      </c>
    </row>
    <row r="12421" spans="1:4">
      <c r="A12421" s="22">
        <f t="shared" si="194"/>
        <v>48945</v>
      </c>
      <c r="D12421" s="16">
        <v>48945</v>
      </c>
    </row>
    <row r="12422" spans="1:4">
      <c r="A12422" s="22">
        <f t="shared" si="194"/>
        <v>48946</v>
      </c>
      <c r="D12422" s="16">
        <v>48946</v>
      </c>
    </row>
    <row r="12423" spans="1:4">
      <c r="A12423" s="22">
        <f t="shared" si="194"/>
        <v>48947</v>
      </c>
      <c r="D12423" s="16">
        <v>48947</v>
      </c>
    </row>
    <row r="12424" spans="1:4">
      <c r="A12424" s="22">
        <f t="shared" si="194"/>
        <v>48948</v>
      </c>
      <c r="D12424" s="16">
        <v>48948</v>
      </c>
    </row>
    <row r="12425" spans="1:4">
      <c r="A12425" s="22">
        <f t="shared" si="194"/>
        <v>48949</v>
      </c>
      <c r="D12425" s="16">
        <v>48949</v>
      </c>
    </row>
    <row r="12426" spans="1:4">
      <c r="A12426" s="22">
        <f t="shared" si="194"/>
        <v>48950</v>
      </c>
      <c r="D12426" s="16">
        <v>48950</v>
      </c>
    </row>
    <row r="12427" spans="1:4">
      <c r="A12427" s="22">
        <f t="shared" si="194"/>
        <v>48951</v>
      </c>
      <c r="D12427" s="16">
        <v>48951</v>
      </c>
    </row>
    <row r="12428" spans="1:4">
      <c r="A12428" s="22">
        <f t="shared" si="194"/>
        <v>48952</v>
      </c>
      <c r="D12428" s="16">
        <v>48952</v>
      </c>
    </row>
    <row r="12429" spans="1:4">
      <c r="A12429" s="22">
        <f t="shared" si="194"/>
        <v>48953</v>
      </c>
      <c r="D12429" s="16">
        <v>48953</v>
      </c>
    </row>
    <row r="12430" spans="1:4">
      <c r="A12430" s="22">
        <f t="shared" si="194"/>
        <v>48954</v>
      </c>
      <c r="D12430" s="16">
        <v>48954</v>
      </c>
    </row>
    <row r="12431" spans="1:4">
      <c r="A12431" s="22">
        <f t="shared" si="194"/>
        <v>48955</v>
      </c>
      <c r="D12431" s="16">
        <v>48955</v>
      </c>
    </row>
    <row r="12432" spans="1:4">
      <c r="A12432" s="22">
        <f t="shared" si="194"/>
        <v>48956</v>
      </c>
      <c r="D12432" s="16">
        <v>48956</v>
      </c>
    </row>
    <row r="12433" spans="1:4">
      <c r="A12433" s="22">
        <f t="shared" si="194"/>
        <v>48957</v>
      </c>
      <c r="D12433" s="16">
        <v>48957</v>
      </c>
    </row>
    <row r="12434" spans="1:4">
      <c r="A12434" s="22">
        <f t="shared" si="194"/>
        <v>48958</v>
      </c>
      <c r="D12434" s="16">
        <v>48958</v>
      </c>
    </row>
    <row r="12435" spans="1:4">
      <c r="A12435" s="22">
        <f t="shared" si="194"/>
        <v>48959</v>
      </c>
      <c r="D12435" s="16">
        <v>48959</v>
      </c>
    </row>
    <row r="12436" spans="1:4">
      <c r="A12436" s="22">
        <f t="shared" si="194"/>
        <v>48960</v>
      </c>
      <c r="D12436" s="16">
        <v>48960</v>
      </c>
    </row>
    <row r="12437" spans="1:4">
      <c r="A12437" s="22">
        <f t="shared" si="194"/>
        <v>48961</v>
      </c>
      <c r="D12437" s="16">
        <v>48961</v>
      </c>
    </row>
    <row r="12438" spans="1:4">
      <c r="A12438" s="22">
        <f t="shared" si="194"/>
        <v>48962</v>
      </c>
      <c r="D12438" s="16">
        <v>48962</v>
      </c>
    </row>
    <row r="12439" spans="1:4">
      <c r="A12439" s="22">
        <f t="shared" si="194"/>
        <v>48963</v>
      </c>
      <c r="D12439" s="16">
        <v>48963</v>
      </c>
    </row>
    <row r="12440" spans="1:4">
      <c r="A12440" s="22">
        <f t="shared" si="194"/>
        <v>48964</v>
      </c>
      <c r="D12440" s="16">
        <v>48964</v>
      </c>
    </row>
    <row r="12441" spans="1:4">
      <c r="A12441" s="22">
        <f t="shared" si="194"/>
        <v>48965</v>
      </c>
      <c r="D12441" s="16">
        <v>48965</v>
      </c>
    </row>
    <row r="12442" spans="1:4">
      <c r="A12442" s="22">
        <f t="shared" si="194"/>
        <v>48966</v>
      </c>
      <c r="D12442" s="16">
        <v>48966</v>
      </c>
    </row>
    <row r="12443" spans="1:4">
      <c r="A12443" s="22">
        <f t="shared" si="194"/>
        <v>48967</v>
      </c>
      <c r="D12443" s="16">
        <v>48967</v>
      </c>
    </row>
    <row r="12444" spans="1:4">
      <c r="A12444" s="22">
        <f t="shared" si="194"/>
        <v>48968</v>
      </c>
      <c r="D12444" s="16">
        <v>48968</v>
      </c>
    </row>
    <row r="12445" spans="1:4">
      <c r="A12445" s="22">
        <f t="shared" si="194"/>
        <v>48969</v>
      </c>
      <c r="D12445" s="16">
        <v>48969</v>
      </c>
    </row>
    <row r="12446" spans="1:4">
      <c r="A12446" s="22">
        <f t="shared" si="194"/>
        <v>48970</v>
      </c>
      <c r="D12446" s="16">
        <v>48970</v>
      </c>
    </row>
    <row r="12447" spans="1:4">
      <c r="A12447" s="22">
        <f t="shared" si="194"/>
        <v>48971</v>
      </c>
      <c r="D12447" s="16">
        <v>48971</v>
      </c>
    </row>
    <row r="12448" spans="1:4">
      <c r="A12448" s="22">
        <f t="shared" si="194"/>
        <v>48972</v>
      </c>
      <c r="D12448" s="16">
        <v>48972</v>
      </c>
    </row>
    <row r="12449" spans="1:4">
      <c r="A12449" s="22">
        <f t="shared" si="194"/>
        <v>48973</v>
      </c>
      <c r="D12449" s="16">
        <v>48973</v>
      </c>
    </row>
    <row r="12450" spans="1:4">
      <c r="A12450" s="22">
        <f t="shared" si="194"/>
        <v>48974</v>
      </c>
      <c r="D12450" s="16">
        <v>48974</v>
      </c>
    </row>
    <row r="12451" spans="1:4">
      <c r="A12451" s="22">
        <f t="shared" si="194"/>
        <v>48975</v>
      </c>
      <c r="D12451" s="16">
        <v>48975</v>
      </c>
    </row>
    <row r="12452" spans="1:4">
      <c r="A12452" s="22">
        <f t="shared" si="194"/>
        <v>48976</v>
      </c>
      <c r="D12452" s="16">
        <v>48976</v>
      </c>
    </row>
    <row r="12453" spans="1:4">
      <c r="A12453" s="22">
        <f t="shared" si="194"/>
        <v>48977</v>
      </c>
      <c r="D12453" s="16">
        <v>48977</v>
      </c>
    </row>
    <row r="12454" spans="1:4">
      <c r="A12454" s="22">
        <f t="shared" si="194"/>
        <v>48978</v>
      </c>
      <c r="D12454" s="16">
        <v>48978</v>
      </c>
    </row>
    <row r="12455" spans="1:4">
      <c r="A12455" s="22">
        <f t="shared" si="194"/>
        <v>48979</v>
      </c>
      <c r="D12455" s="16">
        <v>48979</v>
      </c>
    </row>
    <row r="12456" spans="1:4">
      <c r="A12456" s="22">
        <f t="shared" si="194"/>
        <v>48980</v>
      </c>
      <c r="D12456" s="16">
        <v>48980</v>
      </c>
    </row>
    <row r="12457" spans="1:4">
      <c r="A12457" s="22">
        <f t="shared" si="194"/>
        <v>48981</v>
      </c>
      <c r="D12457" s="16">
        <v>48981</v>
      </c>
    </row>
    <row r="12458" spans="1:4">
      <c r="A12458" s="22">
        <f t="shared" si="194"/>
        <v>48982</v>
      </c>
      <c r="D12458" s="16">
        <v>48982</v>
      </c>
    </row>
    <row r="12459" spans="1:4">
      <c r="A12459" s="22">
        <f t="shared" si="194"/>
        <v>48983</v>
      </c>
      <c r="D12459" s="16">
        <v>48983</v>
      </c>
    </row>
    <row r="12460" spans="1:4">
      <c r="A12460" s="22">
        <f t="shared" si="194"/>
        <v>48984</v>
      </c>
      <c r="D12460" s="16">
        <v>48984</v>
      </c>
    </row>
    <row r="12461" spans="1:4">
      <c r="A12461" s="22">
        <f t="shared" si="194"/>
        <v>48985</v>
      </c>
      <c r="D12461" s="16">
        <v>48985</v>
      </c>
    </row>
    <row r="12462" spans="1:4">
      <c r="A12462" s="22">
        <f t="shared" si="194"/>
        <v>48986</v>
      </c>
      <c r="D12462" s="16">
        <v>48986</v>
      </c>
    </row>
    <row r="12463" spans="1:4">
      <c r="A12463" s="22">
        <f t="shared" si="194"/>
        <v>48987</v>
      </c>
      <c r="D12463" s="16">
        <v>48987</v>
      </c>
    </row>
    <row r="12464" spans="1:4">
      <c r="A12464" s="22">
        <f t="shared" si="194"/>
        <v>48988</v>
      </c>
      <c r="D12464" s="16">
        <v>48988</v>
      </c>
    </row>
    <row r="12465" spans="1:4">
      <c r="A12465" s="22">
        <f t="shared" si="194"/>
        <v>48989</v>
      </c>
      <c r="D12465" s="16">
        <v>48989</v>
      </c>
    </row>
    <row r="12466" spans="1:4">
      <c r="A12466" s="22">
        <f t="shared" si="194"/>
        <v>48990</v>
      </c>
      <c r="D12466" s="16">
        <v>48990</v>
      </c>
    </row>
    <row r="12467" spans="1:4">
      <c r="A12467" s="22">
        <f t="shared" si="194"/>
        <v>48991</v>
      </c>
      <c r="D12467" s="16">
        <v>48991</v>
      </c>
    </row>
    <row r="12468" spans="1:4">
      <c r="A12468" s="22">
        <f t="shared" si="194"/>
        <v>48992</v>
      </c>
      <c r="D12468" s="16">
        <v>48992</v>
      </c>
    </row>
    <row r="12469" spans="1:4">
      <c r="A12469" s="22">
        <f t="shared" si="194"/>
        <v>48993</v>
      </c>
      <c r="D12469" s="16">
        <v>48993</v>
      </c>
    </row>
    <row r="12470" spans="1:4">
      <c r="A12470" s="22">
        <f t="shared" si="194"/>
        <v>48994</v>
      </c>
      <c r="D12470" s="16">
        <v>48994</v>
      </c>
    </row>
    <row r="12471" spans="1:4">
      <c r="A12471" s="22">
        <f t="shared" si="194"/>
        <v>48995</v>
      </c>
      <c r="D12471" s="16">
        <v>48995</v>
      </c>
    </row>
    <row r="12472" spans="1:4">
      <c r="A12472" s="22">
        <f t="shared" si="194"/>
        <v>48996</v>
      </c>
      <c r="D12472" s="16">
        <v>48996</v>
      </c>
    </row>
    <row r="12473" spans="1:4">
      <c r="A12473" s="22">
        <f t="shared" si="194"/>
        <v>48997</v>
      </c>
      <c r="D12473" s="16">
        <v>48997</v>
      </c>
    </row>
    <row r="12474" spans="1:4">
      <c r="A12474" s="22">
        <f t="shared" si="194"/>
        <v>48998</v>
      </c>
      <c r="D12474" s="16">
        <v>48998</v>
      </c>
    </row>
    <row r="12475" spans="1:4">
      <c r="A12475" s="22">
        <f t="shared" si="194"/>
        <v>48999</v>
      </c>
      <c r="D12475" s="16">
        <v>48999</v>
      </c>
    </row>
    <row r="12476" spans="1:4">
      <c r="A12476" s="22">
        <f t="shared" si="194"/>
        <v>49000</v>
      </c>
      <c r="D12476" s="16">
        <v>49000</v>
      </c>
    </row>
    <row r="12477" spans="1:4">
      <c r="A12477" s="22">
        <f t="shared" si="194"/>
        <v>49001</v>
      </c>
      <c r="D12477" s="16">
        <v>49001</v>
      </c>
    </row>
    <row r="12478" spans="1:4">
      <c r="A12478" s="22">
        <f t="shared" si="194"/>
        <v>49002</v>
      </c>
      <c r="D12478" s="16">
        <v>49002</v>
      </c>
    </row>
    <row r="12479" spans="1:4">
      <c r="A12479" s="22">
        <f t="shared" si="194"/>
        <v>49003</v>
      </c>
      <c r="D12479" s="16">
        <v>49003</v>
      </c>
    </row>
    <row r="12480" spans="1:4">
      <c r="A12480" s="22">
        <f t="shared" si="194"/>
        <v>49004</v>
      </c>
      <c r="D12480" s="16">
        <v>49004</v>
      </c>
    </row>
    <row r="12481" spans="1:4">
      <c r="A12481" s="22">
        <f t="shared" si="194"/>
        <v>49005</v>
      </c>
      <c r="D12481" s="16">
        <v>49005</v>
      </c>
    </row>
    <row r="12482" spans="1:4">
      <c r="A12482" s="22">
        <f t="shared" ref="A12482:A12545" si="195">D12482</f>
        <v>49006</v>
      </c>
      <c r="D12482" s="16">
        <v>49006</v>
      </c>
    </row>
    <row r="12483" spans="1:4">
      <c r="A12483" s="22">
        <f t="shared" si="195"/>
        <v>49007</v>
      </c>
      <c r="D12483" s="16">
        <v>49007</v>
      </c>
    </row>
    <row r="12484" spans="1:4">
      <c r="A12484" s="22">
        <f t="shared" si="195"/>
        <v>49008</v>
      </c>
      <c r="D12484" s="16">
        <v>49008</v>
      </c>
    </row>
    <row r="12485" spans="1:4">
      <c r="A12485" s="22">
        <f t="shared" si="195"/>
        <v>49009</v>
      </c>
      <c r="D12485" s="16">
        <v>49009</v>
      </c>
    </row>
    <row r="12486" spans="1:4">
      <c r="A12486" s="22">
        <f t="shared" si="195"/>
        <v>49010</v>
      </c>
      <c r="D12486" s="16">
        <v>49010</v>
      </c>
    </row>
    <row r="12487" spans="1:4">
      <c r="A12487" s="22">
        <f t="shared" si="195"/>
        <v>49011</v>
      </c>
      <c r="D12487" s="16">
        <v>49011</v>
      </c>
    </row>
    <row r="12488" spans="1:4">
      <c r="A12488" s="22">
        <f t="shared" si="195"/>
        <v>49012</v>
      </c>
      <c r="D12488" s="16">
        <v>49012</v>
      </c>
    </row>
    <row r="12489" spans="1:4">
      <c r="A12489" s="22">
        <f t="shared" si="195"/>
        <v>49013</v>
      </c>
      <c r="D12489" s="16">
        <v>49013</v>
      </c>
    </row>
    <row r="12490" spans="1:4">
      <c r="A12490" s="22">
        <f t="shared" si="195"/>
        <v>49014</v>
      </c>
      <c r="D12490" s="16">
        <v>49014</v>
      </c>
    </row>
    <row r="12491" spans="1:4">
      <c r="A12491" s="22">
        <f t="shared" si="195"/>
        <v>49015</v>
      </c>
      <c r="D12491" s="16">
        <v>49015</v>
      </c>
    </row>
    <row r="12492" spans="1:4">
      <c r="A12492" s="22">
        <f t="shared" si="195"/>
        <v>49016</v>
      </c>
      <c r="D12492" s="16">
        <v>49016</v>
      </c>
    </row>
    <row r="12493" spans="1:4">
      <c r="A12493" s="22">
        <f t="shared" si="195"/>
        <v>49017</v>
      </c>
      <c r="D12493" s="16">
        <v>49017</v>
      </c>
    </row>
    <row r="12494" spans="1:4">
      <c r="A12494" s="22">
        <f t="shared" si="195"/>
        <v>49018</v>
      </c>
      <c r="D12494" s="16">
        <v>49018</v>
      </c>
    </row>
    <row r="12495" spans="1:4">
      <c r="A12495" s="22">
        <f t="shared" si="195"/>
        <v>49019</v>
      </c>
      <c r="D12495" s="16">
        <v>49019</v>
      </c>
    </row>
    <row r="12496" spans="1:4">
      <c r="A12496" s="22">
        <f t="shared" si="195"/>
        <v>49020</v>
      </c>
      <c r="D12496" s="16">
        <v>49020</v>
      </c>
    </row>
    <row r="12497" spans="1:4">
      <c r="A12497" s="22">
        <f t="shared" si="195"/>
        <v>49021</v>
      </c>
      <c r="D12497" s="16">
        <v>49021</v>
      </c>
    </row>
    <row r="12498" spans="1:4">
      <c r="A12498" s="22">
        <f t="shared" si="195"/>
        <v>49022</v>
      </c>
      <c r="D12498" s="16">
        <v>49022</v>
      </c>
    </row>
    <row r="12499" spans="1:4">
      <c r="A12499" s="22">
        <f t="shared" si="195"/>
        <v>49023</v>
      </c>
      <c r="D12499" s="16">
        <v>49023</v>
      </c>
    </row>
    <row r="12500" spans="1:4">
      <c r="A12500" s="22">
        <f t="shared" si="195"/>
        <v>49024</v>
      </c>
      <c r="D12500" s="16">
        <v>49024</v>
      </c>
    </row>
    <row r="12501" spans="1:4">
      <c r="A12501" s="22">
        <f t="shared" si="195"/>
        <v>49025</v>
      </c>
      <c r="D12501" s="16">
        <v>49025</v>
      </c>
    </row>
    <row r="12502" spans="1:4">
      <c r="A12502" s="22">
        <f t="shared" si="195"/>
        <v>49026</v>
      </c>
      <c r="D12502" s="16">
        <v>49026</v>
      </c>
    </row>
    <row r="12503" spans="1:4">
      <c r="A12503" s="22">
        <f t="shared" si="195"/>
        <v>49027</v>
      </c>
      <c r="D12503" s="16">
        <v>49027</v>
      </c>
    </row>
    <row r="12504" spans="1:4">
      <c r="A12504" s="22">
        <f t="shared" si="195"/>
        <v>49028</v>
      </c>
      <c r="D12504" s="16">
        <v>49028</v>
      </c>
    </row>
    <row r="12505" spans="1:4">
      <c r="A12505" s="22">
        <f t="shared" si="195"/>
        <v>49029</v>
      </c>
      <c r="D12505" s="16">
        <v>49029</v>
      </c>
    </row>
    <row r="12506" spans="1:4">
      <c r="A12506" s="22">
        <f t="shared" si="195"/>
        <v>49030</v>
      </c>
      <c r="D12506" s="16">
        <v>49030</v>
      </c>
    </row>
    <row r="12507" spans="1:4">
      <c r="A12507" s="22">
        <f t="shared" si="195"/>
        <v>49031</v>
      </c>
      <c r="D12507" s="16">
        <v>49031</v>
      </c>
    </row>
    <row r="12508" spans="1:4">
      <c r="A12508" s="22">
        <f t="shared" si="195"/>
        <v>49032</v>
      </c>
      <c r="D12508" s="16">
        <v>49032</v>
      </c>
    </row>
    <row r="12509" spans="1:4">
      <c r="A12509" s="22">
        <f t="shared" si="195"/>
        <v>49033</v>
      </c>
      <c r="D12509" s="16">
        <v>49033</v>
      </c>
    </row>
    <row r="12510" spans="1:4">
      <c r="A12510" s="22">
        <f t="shared" si="195"/>
        <v>49034</v>
      </c>
      <c r="D12510" s="16">
        <v>49034</v>
      </c>
    </row>
    <row r="12511" spans="1:4">
      <c r="A12511" s="22">
        <f t="shared" si="195"/>
        <v>49035</v>
      </c>
      <c r="D12511" s="16">
        <v>49035</v>
      </c>
    </row>
    <row r="12512" spans="1:4">
      <c r="A12512" s="22">
        <f t="shared" si="195"/>
        <v>49036</v>
      </c>
      <c r="D12512" s="16">
        <v>49036</v>
      </c>
    </row>
    <row r="12513" spans="1:4">
      <c r="A12513" s="22">
        <f t="shared" si="195"/>
        <v>49037</v>
      </c>
      <c r="D12513" s="16">
        <v>49037</v>
      </c>
    </row>
    <row r="12514" spans="1:4">
      <c r="A12514" s="22">
        <f t="shared" si="195"/>
        <v>49038</v>
      </c>
      <c r="D12514" s="16">
        <v>49038</v>
      </c>
    </row>
    <row r="12515" spans="1:4">
      <c r="A12515" s="22">
        <f t="shared" si="195"/>
        <v>49039</v>
      </c>
      <c r="D12515" s="16">
        <v>49039</v>
      </c>
    </row>
    <row r="12516" spans="1:4">
      <c r="A12516" s="22">
        <f t="shared" si="195"/>
        <v>49040</v>
      </c>
      <c r="D12516" s="16">
        <v>49040</v>
      </c>
    </row>
    <row r="12517" spans="1:4">
      <c r="A12517" s="22">
        <f t="shared" si="195"/>
        <v>49041</v>
      </c>
      <c r="D12517" s="16">
        <v>49041</v>
      </c>
    </row>
    <row r="12518" spans="1:4">
      <c r="A12518" s="22">
        <f t="shared" si="195"/>
        <v>49042</v>
      </c>
      <c r="D12518" s="16">
        <v>49042</v>
      </c>
    </row>
    <row r="12519" spans="1:4">
      <c r="A12519" s="22">
        <f t="shared" si="195"/>
        <v>49043</v>
      </c>
      <c r="D12519" s="16">
        <v>49043</v>
      </c>
    </row>
    <row r="12520" spans="1:4">
      <c r="A12520" s="22">
        <f t="shared" si="195"/>
        <v>49044</v>
      </c>
      <c r="D12520" s="16">
        <v>49044</v>
      </c>
    </row>
    <row r="12521" spans="1:4">
      <c r="A12521" s="22">
        <f t="shared" si="195"/>
        <v>49045</v>
      </c>
      <c r="D12521" s="16">
        <v>49045</v>
      </c>
    </row>
    <row r="12522" spans="1:4">
      <c r="A12522" s="22">
        <f t="shared" si="195"/>
        <v>49046</v>
      </c>
      <c r="D12522" s="16">
        <v>49046</v>
      </c>
    </row>
    <row r="12523" spans="1:4">
      <c r="A12523" s="22">
        <f t="shared" si="195"/>
        <v>49047</v>
      </c>
      <c r="D12523" s="16">
        <v>49047</v>
      </c>
    </row>
    <row r="12524" spans="1:4">
      <c r="A12524" s="22">
        <f t="shared" si="195"/>
        <v>49048</v>
      </c>
      <c r="D12524" s="16">
        <v>49048</v>
      </c>
    </row>
    <row r="12525" spans="1:4">
      <c r="A12525" s="22">
        <f t="shared" si="195"/>
        <v>49049</v>
      </c>
      <c r="D12525" s="16">
        <v>49049</v>
      </c>
    </row>
    <row r="12526" spans="1:4">
      <c r="A12526" s="22">
        <f t="shared" si="195"/>
        <v>49050</v>
      </c>
      <c r="D12526" s="16">
        <v>49050</v>
      </c>
    </row>
    <row r="12527" spans="1:4">
      <c r="A12527" s="22">
        <f t="shared" si="195"/>
        <v>49051</v>
      </c>
      <c r="D12527" s="16">
        <v>49051</v>
      </c>
    </row>
    <row r="12528" spans="1:4">
      <c r="A12528" s="22">
        <f t="shared" si="195"/>
        <v>49052</v>
      </c>
      <c r="D12528" s="16">
        <v>49052</v>
      </c>
    </row>
    <row r="12529" spans="1:4">
      <c r="A12529" s="22">
        <f t="shared" si="195"/>
        <v>49053</v>
      </c>
      <c r="D12529" s="16">
        <v>49053</v>
      </c>
    </row>
    <row r="12530" spans="1:4">
      <c r="A12530" s="22">
        <f t="shared" si="195"/>
        <v>49054</v>
      </c>
      <c r="D12530" s="16">
        <v>49054</v>
      </c>
    </row>
    <row r="12531" spans="1:4">
      <c r="A12531" s="22">
        <f t="shared" si="195"/>
        <v>49055</v>
      </c>
      <c r="D12531" s="16">
        <v>49055</v>
      </c>
    </row>
    <row r="12532" spans="1:4">
      <c r="A12532" s="22">
        <f t="shared" si="195"/>
        <v>49056</v>
      </c>
      <c r="D12532" s="16">
        <v>49056</v>
      </c>
    </row>
    <row r="12533" spans="1:4">
      <c r="A12533" s="22">
        <f t="shared" si="195"/>
        <v>49057</v>
      </c>
      <c r="D12533" s="16">
        <v>49057</v>
      </c>
    </row>
    <row r="12534" spans="1:4">
      <c r="A12534" s="22">
        <f t="shared" si="195"/>
        <v>49058</v>
      </c>
      <c r="D12534" s="16">
        <v>49058</v>
      </c>
    </row>
    <row r="12535" spans="1:4">
      <c r="A12535" s="22">
        <f t="shared" si="195"/>
        <v>49059</v>
      </c>
      <c r="D12535" s="16">
        <v>49059</v>
      </c>
    </row>
    <row r="12536" spans="1:4">
      <c r="A12536" s="22">
        <f t="shared" si="195"/>
        <v>49060</v>
      </c>
      <c r="D12536" s="16">
        <v>49060</v>
      </c>
    </row>
    <row r="12537" spans="1:4">
      <c r="A12537" s="22">
        <f t="shared" si="195"/>
        <v>49061</v>
      </c>
      <c r="D12537" s="16">
        <v>49061</v>
      </c>
    </row>
    <row r="12538" spans="1:4">
      <c r="A12538" s="22">
        <f t="shared" si="195"/>
        <v>49062</v>
      </c>
      <c r="D12538" s="16">
        <v>49062</v>
      </c>
    </row>
    <row r="12539" spans="1:4">
      <c r="A12539" s="22">
        <f t="shared" si="195"/>
        <v>49063</v>
      </c>
      <c r="D12539" s="16">
        <v>49063</v>
      </c>
    </row>
    <row r="12540" spans="1:4">
      <c r="A12540" s="22">
        <f t="shared" si="195"/>
        <v>49064</v>
      </c>
      <c r="D12540" s="16">
        <v>49064</v>
      </c>
    </row>
    <row r="12541" spans="1:4">
      <c r="A12541" s="22">
        <f t="shared" si="195"/>
        <v>49065</v>
      </c>
      <c r="D12541" s="16">
        <v>49065</v>
      </c>
    </row>
    <row r="12542" spans="1:4">
      <c r="A12542" s="22">
        <f t="shared" si="195"/>
        <v>49066</v>
      </c>
      <c r="D12542" s="16">
        <v>49066</v>
      </c>
    </row>
    <row r="12543" spans="1:4">
      <c r="A12543" s="22">
        <f t="shared" si="195"/>
        <v>49067</v>
      </c>
      <c r="D12543" s="16">
        <v>49067</v>
      </c>
    </row>
    <row r="12544" spans="1:4">
      <c r="A12544" s="22">
        <f t="shared" si="195"/>
        <v>49068</v>
      </c>
      <c r="D12544" s="16">
        <v>49068</v>
      </c>
    </row>
    <row r="12545" spans="1:4">
      <c r="A12545" s="22">
        <f t="shared" si="195"/>
        <v>49069</v>
      </c>
      <c r="D12545" s="16">
        <v>49069</v>
      </c>
    </row>
    <row r="12546" spans="1:4">
      <c r="A12546" s="22">
        <f t="shared" ref="A12546:A12609" si="196">D12546</f>
        <v>49070</v>
      </c>
      <c r="D12546" s="16">
        <v>49070</v>
      </c>
    </row>
    <row r="12547" spans="1:4">
      <c r="A12547" s="22">
        <f t="shared" si="196"/>
        <v>49071</v>
      </c>
      <c r="D12547" s="16">
        <v>49071</v>
      </c>
    </row>
    <row r="12548" spans="1:4">
      <c r="A12548" s="22">
        <f t="shared" si="196"/>
        <v>49072</v>
      </c>
      <c r="D12548" s="16">
        <v>49072</v>
      </c>
    </row>
    <row r="12549" spans="1:4">
      <c r="A12549" s="22">
        <f t="shared" si="196"/>
        <v>49073</v>
      </c>
      <c r="D12549" s="16">
        <v>49073</v>
      </c>
    </row>
    <row r="12550" spans="1:4">
      <c r="A12550" s="22">
        <f t="shared" si="196"/>
        <v>49074</v>
      </c>
      <c r="D12550" s="16">
        <v>49074</v>
      </c>
    </row>
    <row r="12551" spans="1:4">
      <c r="A12551" s="22">
        <f t="shared" si="196"/>
        <v>49075</v>
      </c>
      <c r="D12551" s="16">
        <v>49075</v>
      </c>
    </row>
    <row r="12552" spans="1:4">
      <c r="A12552" s="22">
        <f t="shared" si="196"/>
        <v>49076</v>
      </c>
      <c r="D12552" s="16">
        <v>49076</v>
      </c>
    </row>
    <row r="12553" spans="1:4">
      <c r="A12553" s="22">
        <f t="shared" si="196"/>
        <v>49077</v>
      </c>
      <c r="D12553" s="16">
        <v>49077</v>
      </c>
    </row>
    <row r="12554" spans="1:4">
      <c r="A12554" s="22">
        <f t="shared" si="196"/>
        <v>49078</v>
      </c>
      <c r="D12554" s="16">
        <v>49078</v>
      </c>
    </row>
    <row r="12555" spans="1:4">
      <c r="A12555" s="22">
        <f t="shared" si="196"/>
        <v>49079</v>
      </c>
      <c r="D12555" s="16">
        <v>49079</v>
      </c>
    </row>
    <row r="12556" spans="1:4">
      <c r="A12556" s="22">
        <f t="shared" si="196"/>
        <v>49080</v>
      </c>
      <c r="D12556" s="16">
        <v>49080</v>
      </c>
    </row>
    <row r="12557" spans="1:4">
      <c r="A12557" s="22">
        <f t="shared" si="196"/>
        <v>49081</v>
      </c>
      <c r="D12557" s="16">
        <v>49081</v>
      </c>
    </row>
    <row r="12558" spans="1:4">
      <c r="A12558" s="22">
        <f t="shared" si="196"/>
        <v>49082</v>
      </c>
      <c r="D12558" s="16">
        <v>49082</v>
      </c>
    </row>
    <row r="12559" spans="1:4">
      <c r="A12559" s="22">
        <f t="shared" si="196"/>
        <v>49083</v>
      </c>
      <c r="D12559" s="16">
        <v>49083</v>
      </c>
    </row>
    <row r="12560" spans="1:4">
      <c r="A12560" s="22">
        <f t="shared" si="196"/>
        <v>49084</v>
      </c>
      <c r="D12560" s="16">
        <v>49084</v>
      </c>
    </row>
    <row r="12561" spans="1:4">
      <c r="A12561" s="22">
        <f t="shared" si="196"/>
        <v>49085</v>
      </c>
      <c r="D12561" s="16">
        <v>49085</v>
      </c>
    </row>
    <row r="12562" spans="1:4">
      <c r="A12562" s="22">
        <f t="shared" si="196"/>
        <v>49086</v>
      </c>
      <c r="D12562" s="16">
        <v>49086</v>
      </c>
    </row>
    <row r="12563" spans="1:4">
      <c r="A12563" s="22">
        <f t="shared" si="196"/>
        <v>49087</v>
      </c>
      <c r="D12563" s="16">
        <v>49087</v>
      </c>
    </row>
    <row r="12564" spans="1:4">
      <c r="A12564" s="22">
        <f t="shared" si="196"/>
        <v>49088</v>
      </c>
      <c r="D12564" s="16">
        <v>49088</v>
      </c>
    </row>
    <row r="12565" spans="1:4">
      <c r="A12565" s="22">
        <f t="shared" si="196"/>
        <v>49089</v>
      </c>
      <c r="D12565" s="16">
        <v>49089</v>
      </c>
    </row>
    <row r="12566" spans="1:4">
      <c r="A12566" s="22">
        <f t="shared" si="196"/>
        <v>49090</v>
      </c>
      <c r="D12566" s="16">
        <v>49090</v>
      </c>
    </row>
    <row r="12567" spans="1:4">
      <c r="A12567" s="22">
        <f t="shared" si="196"/>
        <v>49091</v>
      </c>
      <c r="D12567" s="16">
        <v>49091</v>
      </c>
    </row>
    <row r="12568" spans="1:4">
      <c r="A12568" s="22">
        <f t="shared" si="196"/>
        <v>49092</v>
      </c>
      <c r="D12568" s="16">
        <v>49092</v>
      </c>
    </row>
    <row r="12569" spans="1:4">
      <c r="A12569" s="22">
        <f t="shared" si="196"/>
        <v>49093</v>
      </c>
      <c r="D12569" s="16">
        <v>49093</v>
      </c>
    </row>
    <row r="12570" spans="1:4">
      <c r="A12570" s="22">
        <f t="shared" si="196"/>
        <v>49094</v>
      </c>
      <c r="D12570" s="16">
        <v>49094</v>
      </c>
    </row>
    <row r="12571" spans="1:4">
      <c r="A12571" s="22">
        <f t="shared" si="196"/>
        <v>49095</v>
      </c>
      <c r="D12571" s="16">
        <v>49095</v>
      </c>
    </row>
    <row r="12572" spans="1:4">
      <c r="A12572" s="22">
        <f t="shared" si="196"/>
        <v>49096</v>
      </c>
      <c r="D12572" s="16">
        <v>49096</v>
      </c>
    </row>
    <row r="12573" spans="1:4">
      <c r="A12573" s="22">
        <f t="shared" si="196"/>
        <v>49097</v>
      </c>
      <c r="D12573" s="16">
        <v>49097</v>
      </c>
    </row>
    <row r="12574" spans="1:4">
      <c r="A12574" s="22">
        <f t="shared" si="196"/>
        <v>49098</v>
      </c>
      <c r="D12574" s="16">
        <v>49098</v>
      </c>
    </row>
    <row r="12575" spans="1:4">
      <c r="A12575" s="22">
        <f t="shared" si="196"/>
        <v>49099</v>
      </c>
      <c r="D12575" s="16">
        <v>49099</v>
      </c>
    </row>
    <row r="12576" spans="1:4">
      <c r="A12576" s="22">
        <f t="shared" si="196"/>
        <v>49100</v>
      </c>
      <c r="D12576" s="16">
        <v>49100</v>
      </c>
    </row>
    <row r="12577" spans="1:4">
      <c r="A12577" s="22">
        <f t="shared" si="196"/>
        <v>49101</v>
      </c>
      <c r="D12577" s="16">
        <v>49101</v>
      </c>
    </row>
    <row r="12578" spans="1:4">
      <c r="A12578" s="22">
        <f t="shared" si="196"/>
        <v>49102</v>
      </c>
      <c r="D12578" s="16">
        <v>49102</v>
      </c>
    </row>
    <row r="12579" spans="1:4">
      <c r="A12579" s="22">
        <f t="shared" si="196"/>
        <v>49103</v>
      </c>
      <c r="D12579" s="16">
        <v>49103</v>
      </c>
    </row>
    <row r="12580" spans="1:4">
      <c r="A12580" s="22">
        <f t="shared" si="196"/>
        <v>49104</v>
      </c>
      <c r="D12580" s="16">
        <v>49104</v>
      </c>
    </row>
    <row r="12581" spans="1:4">
      <c r="A12581" s="22">
        <f t="shared" si="196"/>
        <v>49105</v>
      </c>
      <c r="D12581" s="16">
        <v>49105</v>
      </c>
    </row>
    <row r="12582" spans="1:4">
      <c r="A12582" s="22">
        <f t="shared" si="196"/>
        <v>49106</v>
      </c>
      <c r="D12582" s="16">
        <v>49106</v>
      </c>
    </row>
    <row r="12583" spans="1:4">
      <c r="A12583" s="22">
        <f t="shared" si="196"/>
        <v>49107</v>
      </c>
      <c r="D12583" s="16">
        <v>49107</v>
      </c>
    </row>
    <row r="12584" spans="1:4">
      <c r="A12584" s="22">
        <f t="shared" si="196"/>
        <v>49108</v>
      </c>
      <c r="D12584" s="16">
        <v>49108</v>
      </c>
    </row>
    <row r="12585" spans="1:4">
      <c r="A12585" s="22">
        <f t="shared" si="196"/>
        <v>49109</v>
      </c>
      <c r="D12585" s="16">
        <v>49109</v>
      </c>
    </row>
    <row r="12586" spans="1:4">
      <c r="A12586" s="22">
        <f t="shared" si="196"/>
        <v>49110</v>
      </c>
      <c r="D12586" s="16">
        <v>49110</v>
      </c>
    </row>
    <row r="12587" spans="1:4">
      <c r="A12587" s="22">
        <f t="shared" si="196"/>
        <v>49111</v>
      </c>
      <c r="D12587" s="16">
        <v>49111</v>
      </c>
    </row>
    <row r="12588" spans="1:4">
      <c r="A12588" s="22">
        <f t="shared" si="196"/>
        <v>49112</v>
      </c>
      <c r="D12588" s="16">
        <v>49112</v>
      </c>
    </row>
    <row r="12589" spans="1:4">
      <c r="A12589" s="22">
        <f t="shared" si="196"/>
        <v>49113</v>
      </c>
      <c r="D12589" s="16">
        <v>49113</v>
      </c>
    </row>
    <row r="12590" spans="1:4">
      <c r="A12590" s="22">
        <f t="shared" si="196"/>
        <v>49114</v>
      </c>
      <c r="D12590" s="16">
        <v>49114</v>
      </c>
    </row>
    <row r="12591" spans="1:4">
      <c r="A12591" s="22">
        <f t="shared" si="196"/>
        <v>49115</v>
      </c>
      <c r="D12591" s="16">
        <v>49115</v>
      </c>
    </row>
    <row r="12592" spans="1:4">
      <c r="A12592" s="22">
        <f t="shared" si="196"/>
        <v>49116</v>
      </c>
      <c r="D12592" s="16">
        <v>49116</v>
      </c>
    </row>
    <row r="12593" spans="1:4">
      <c r="A12593" s="22">
        <f t="shared" si="196"/>
        <v>49117</v>
      </c>
      <c r="D12593" s="16">
        <v>49117</v>
      </c>
    </row>
    <row r="12594" spans="1:4">
      <c r="A12594" s="22">
        <f t="shared" si="196"/>
        <v>49118</v>
      </c>
      <c r="D12594" s="16">
        <v>49118</v>
      </c>
    </row>
    <row r="12595" spans="1:4">
      <c r="A12595" s="22">
        <f t="shared" si="196"/>
        <v>49119</v>
      </c>
      <c r="D12595" s="16">
        <v>49119</v>
      </c>
    </row>
    <row r="12596" spans="1:4">
      <c r="A12596" s="22">
        <f t="shared" si="196"/>
        <v>49120</v>
      </c>
      <c r="D12596" s="16">
        <v>49120</v>
      </c>
    </row>
    <row r="12597" spans="1:4">
      <c r="A12597" s="22">
        <f t="shared" si="196"/>
        <v>49121</v>
      </c>
      <c r="D12597" s="16">
        <v>49121</v>
      </c>
    </row>
    <row r="12598" spans="1:4">
      <c r="A12598" s="22">
        <f t="shared" si="196"/>
        <v>49122</v>
      </c>
      <c r="D12598" s="16">
        <v>49122</v>
      </c>
    </row>
    <row r="12599" spans="1:4">
      <c r="A12599" s="22">
        <f t="shared" si="196"/>
        <v>49123</v>
      </c>
      <c r="D12599" s="16">
        <v>49123</v>
      </c>
    </row>
    <row r="12600" spans="1:4">
      <c r="A12600" s="22">
        <f t="shared" si="196"/>
        <v>49124</v>
      </c>
      <c r="D12600" s="16">
        <v>49124</v>
      </c>
    </row>
    <row r="12601" spans="1:4">
      <c r="A12601" s="22">
        <f t="shared" si="196"/>
        <v>49125</v>
      </c>
      <c r="D12601" s="16">
        <v>49125</v>
      </c>
    </row>
    <row r="12602" spans="1:4">
      <c r="A12602" s="22">
        <f t="shared" si="196"/>
        <v>49126</v>
      </c>
      <c r="D12602" s="16">
        <v>49126</v>
      </c>
    </row>
    <row r="12603" spans="1:4">
      <c r="A12603" s="22">
        <f t="shared" si="196"/>
        <v>49127</v>
      </c>
      <c r="D12603" s="16">
        <v>49127</v>
      </c>
    </row>
    <row r="12604" spans="1:4">
      <c r="A12604" s="22">
        <f t="shared" si="196"/>
        <v>49128</v>
      </c>
      <c r="D12604" s="16">
        <v>49128</v>
      </c>
    </row>
    <row r="12605" spans="1:4">
      <c r="A12605" s="22">
        <f t="shared" si="196"/>
        <v>49129</v>
      </c>
      <c r="D12605" s="16">
        <v>49129</v>
      </c>
    </row>
    <row r="12606" spans="1:4">
      <c r="A12606" s="22">
        <f t="shared" si="196"/>
        <v>49130</v>
      </c>
      <c r="D12606" s="16">
        <v>49130</v>
      </c>
    </row>
    <row r="12607" spans="1:4">
      <c r="A12607" s="22">
        <f t="shared" si="196"/>
        <v>49131</v>
      </c>
      <c r="D12607" s="16">
        <v>49131</v>
      </c>
    </row>
    <row r="12608" spans="1:4">
      <c r="A12608" s="22">
        <f t="shared" si="196"/>
        <v>49132</v>
      </c>
      <c r="D12608" s="16">
        <v>49132</v>
      </c>
    </row>
    <row r="12609" spans="1:4">
      <c r="A12609" s="22">
        <f t="shared" si="196"/>
        <v>49133</v>
      </c>
      <c r="D12609" s="16">
        <v>49133</v>
      </c>
    </row>
    <row r="12610" spans="1:4">
      <c r="A12610" s="22">
        <f t="shared" ref="A12610:A12673" si="197">D12610</f>
        <v>49134</v>
      </c>
      <c r="D12610" s="16">
        <v>49134</v>
      </c>
    </row>
    <row r="12611" spans="1:4">
      <c r="A12611" s="22">
        <f t="shared" si="197"/>
        <v>49135</v>
      </c>
      <c r="D12611" s="16">
        <v>49135</v>
      </c>
    </row>
    <row r="12612" spans="1:4">
      <c r="A12612" s="22">
        <f t="shared" si="197"/>
        <v>49136</v>
      </c>
      <c r="D12612" s="16">
        <v>49136</v>
      </c>
    </row>
    <row r="12613" spans="1:4">
      <c r="A12613" s="22">
        <f t="shared" si="197"/>
        <v>49137</v>
      </c>
      <c r="D12613" s="16">
        <v>49137</v>
      </c>
    </row>
    <row r="12614" spans="1:4">
      <c r="A12614" s="22">
        <f t="shared" si="197"/>
        <v>49138</v>
      </c>
      <c r="D12614" s="16">
        <v>49138</v>
      </c>
    </row>
    <row r="12615" spans="1:4">
      <c r="A12615" s="22">
        <f t="shared" si="197"/>
        <v>49139</v>
      </c>
      <c r="D12615" s="16">
        <v>49139</v>
      </c>
    </row>
    <row r="12616" spans="1:4">
      <c r="A12616" s="22">
        <f t="shared" si="197"/>
        <v>49140</v>
      </c>
      <c r="D12616" s="16">
        <v>49140</v>
      </c>
    </row>
    <row r="12617" spans="1:4">
      <c r="A12617" s="22">
        <f t="shared" si="197"/>
        <v>49141</v>
      </c>
      <c r="D12617" s="16">
        <v>49141</v>
      </c>
    </row>
    <row r="12618" spans="1:4">
      <c r="A12618" s="22">
        <f t="shared" si="197"/>
        <v>49142</v>
      </c>
      <c r="D12618" s="16">
        <v>49142</v>
      </c>
    </row>
    <row r="12619" spans="1:4">
      <c r="A12619" s="22">
        <f t="shared" si="197"/>
        <v>49143</v>
      </c>
      <c r="D12619" s="16">
        <v>49143</v>
      </c>
    </row>
    <row r="12620" spans="1:4">
      <c r="A12620" s="22">
        <f t="shared" si="197"/>
        <v>49144</v>
      </c>
      <c r="D12620" s="16">
        <v>49144</v>
      </c>
    </row>
    <row r="12621" spans="1:4">
      <c r="A12621" s="22">
        <f t="shared" si="197"/>
        <v>49145</v>
      </c>
      <c r="D12621" s="16">
        <v>49145</v>
      </c>
    </row>
    <row r="12622" spans="1:4">
      <c r="A12622" s="22">
        <f t="shared" si="197"/>
        <v>49146</v>
      </c>
      <c r="D12622" s="16">
        <v>49146</v>
      </c>
    </row>
    <row r="12623" spans="1:4">
      <c r="A12623" s="22">
        <f t="shared" si="197"/>
        <v>49147</v>
      </c>
      <c r="D12623" s="16">
        <v>49147</v>
      </c>
    </row>
    <row r="12624" spans="1:4">
      <c r="A12624" s="22">
        <f t="shared" si="197"/>
        <v>49148</v>
      </c>
      <c r="D12624" s="16">
        <v>49148</v>
      </c>
    </row>
    <row r="12625" spans="1:4">
      <c r="A12625" s="22">
        <f t="shared" si="197"/>
        <v>49149</v>
      </c>
      <c r="D12625" s="16">
        <v>49149</v>
      </c>
    </row>
    <row r="12626" spans="1:4">
      <c r="A12626" s="22">
        <f t="shared" si="197"/>
        <v>49150</v>
      </c>
      <c r="D12626" s="16">
        <v>49150</v>
      </c>
    </row>
    <row r="12627" spans="1:4">
      <c r="A12627" s="22">
        <f t="shared" si="197"/>
        <v>49151</v>
      </c>
      <c r="D12627" s="16">
        <v>49151</v>
      </c>
    </row>
    <row r="12628" spans="1:4">
      <c r="A12628" s="22">
        <f t="shared" si="197"/>
        <v>49152</v>
      </c>
      <c r="D12628" s="16">
        <v>49152</v>
      </c>
    </row>
    <row r="12629" spans="1:4">
      <c r="A12629" s="22">
        <f t="shared" si="197"/>
        <v>49153</v>
      </c>
      <c r="D12629" s="16">
        <v>49153</v>
      </c>
    </row>
    <row r="12630" spans="1:4">
      <c r="A12630" s="22">
        <f t="shared" si="197"/>
        <v>49154</v>
      </c>
      <c r="D12630" s="16">
        <v>49154</v>
      </c>
    </row>
    <row r="12631" spans="1:4">
      <c r="A12631" s="22">
        <f t="shared" si="197"/>
        <v>49155</v>
      </c>
      <c r="D12631" s="16">
        <v>49155</v>
      </c>
    </row>
    <row r="12632" spans="1:4">
      <c r="A12632" s="22">
        <f t="shared" si="197"/>
        <v>49156</v>
      </c>
      <c r="D12632" s="16">
        <v>49156</v>
      </c>
    </row>
    <row r="12633" spans="1:4">
      <c r="A12633" s="22">
        <f t="shared" si="197"/>
        <v>49157</v>
      </c>
      <c r="D12633" s="16">
        <v>49157</v>
      </c>
    </row>
    <row r="12634" spans="1:4">
      <c r="A12634" s="22">
        <f t="shared" si="197"/>
        <v>49158</v>
      </c>
      <c r="D12634" s="16">
        <v>49158</v>
      </c>
    </row>
    <row r="12635" spans="1:4">
      <c r="A12635" s="22">
        <f t="shared" si="197"/>
        <v>49159</v>
      </c>
      <c r="D12635" s="16">
        <v>49159</v>
      </c>
    </row>
    <row r="12636" spans="1:4">
      <c r="A12636" s="22">
        <f t="shared" si="197"/>
        <v>49160</v>
      </c>
      <c r="D12636" s="16">
        <v>49160</v>
      </c>
    </row>
    <row r="12637" spans="1:4">
      <c r="A12637" s="22">
        <f t="shared" si="197"/>
        <v>49161</v>
      </c>
      <c r="D12637" s="16">
        <v>49161</v>
      </c>
    </row>
    <row r="12638" spans="1:4">
      <c r="A12638" s="22">
        <f t="shared" si="197"/>
        <v>49162</v>
      </c>
      <c r="D12638" s="16">
        <v>49162</v>
      </c>
    </row>
    <row r="12639" spans="1:4">
      <c r="A12639" s="22">
        <f t="shared" si="197"/>
        <v>49163</v>
      </c>
      <c r="D12639" s="16">
        <v>49163</v>
      </c>
    </row>
    <row r="12640" spans="1:4">
      <c r="A12640" s="22">
        <f t="shared" si="197"/>
        <v>49164</v>
      </c>
      <c r="D12640" s="16">
        <v>49164</v>
      </c>
    </row>
    <row r="12641" spans="1:4">
      <c r="A12641" s="22">
        <f t="shared" si="197"/>
        <v>49165</v>
      </c>
      <c r="D12641" s="16">
        <v>49165</v>
      </c>
    </row>
    <row r="12642" spans="1:4">
      <c r="A12642" s="22">
        <f t="shared" si="197"/>
        <v>49166</v>
      </c>
      <c r="D12642" s="16">
        <v>49166</v>
      </c>
    </row>
    <row r="12643" spans="1:4">
      <c r="A12643" s="22">
        <f t="shared" si="197"/>
        <v>49167</v>
      </c>
      <c r="D12643" s="16">
        <v>49167</v>
      </c>
    </row>
    <row r="12644" spans="1:4">
      <c r="A12644" s="22">
        <f t="shared" si="197"/>
        <v>49168</v>
      </c>
      <c r="D12644" s="16">
        <v>49168</v>
      </c>
    </row>
    <row r="12645" spans="1:4">
      <c r="A12645" s="22">
        <f t="shared" si="197"/>
        <v>49169</v>
      </c>
      <c r="D12645" s="16">
        <v>49169</v>
      </c>
    </row>
    <row r="12646" spans="1:4">
      <c r="A12646" s="22">
        <f t="shared" si="197"/>
        <v>49170</v>
      </c>
      <c r="D12646" s="16">
        <v>49170</v>
      </c>
    </row>
    <row r="12647" spans="1:4">
      <c r="A12647" s="22">
        <f t="shared" si="197"/>
        <v>49171</v>
      </c>
      <c r="D12647" s="16">
        <v>49171</v>
      </c>
    </row>
    <row r="12648" spans="1:4">
      <c r="A12648" s="22">
        <f t="shared" si="197"/>
        <v>49172</v>
      </c>
      <c r="D12648" s="16">
        <v>49172</v>
      </c>
    </row>
    <row r="12649" spans="1:4">
      <c r="A12649" s="22">
        <f t="shared" si="197"/>
        <v>49173</v>
      </c>
      <c r="D12649" s="16">
        <v>49173</v>
      </c>
    </row>
    <row r="12650" spans="1:4">
      <c r="A12650" s="22">
        <f t="shared" si="197"/>
        <v>49174</v>
      </c>
      <c r="D12650" s="16">
        <v>49174</v>
      </c>
    </row>
    <row r="12651" spans="1:4">
      <c r="A12651" s="22">
        <f t="shared" si="197"/>
        <v>49175</v>
      </c>
      <c r="D12651" s="16">
        <v>49175</v>
      </c>
    </row>
    <row r="12652" spans="1:4">
      <c r="A12652" s="22">
        <f t="shared" si="197"/>
        <v>49176</v>
      </c>
      <c r="D12652" s="16">
        <v>49176</v>
      </c>
    </row>
    <row r="12653" spans="1:4">
      <c r="A12653" s="22">
        <f t="shared" si="197"/>
        <v>49177</v>
      </c>
      <c r="D12653" s="16">
        <v>49177</v>
      </c>
    </row>
    <row r="12654" spans="1:4">
      <c r="A12654" s="22">
        <f t="shared" si="197"/>
        <v>49178</v>
      </c>
      <c r="D12654" s="16">
        <v>49178</v>
      </c>
    </row>
    <row r="12655" spans="1:4">
      <c r="A12655" s="22">
        <f t="shared" si="197"/>
        <v>49179</v>
      </c>
      <c r="D12655" s="16">
        <v>49179</v>
      </c>
    </row>
    <row r="12656" spans="1:4">
      <c r="A12656" s="22">
        <f t="shared" si="197"/>
        <v>49180</v>
      </c>
      <c r="D12656" s="16">
        <v>49180</v>
      </c>
    </row>
    <row r="12657" spans="1:4">
      <c r="A12657" s="22">
        <f t="shared" si="197"/>
        <v>49181</v>
      </c>
      <c r="D12657" s="16">
        <v>49181</v>
      </c>
    </row>
    <row r="12658" spans="1:4">
      <c r="A12658" s="22">
        <f t="shared" si="197"/>
        <v>49182</v>
      </c>
      <c r="D12658" s="16">
        <v>49182</v>
      </c>
    </row>
    <row r="12659" spans="1:4">
      <c r="A12659" s="22">
        <f t="shared" si="197"/>
        <v>49183</v>
      </c>
      <c r="D12659" s="16">
        <v>49183</v>
      </c>
    </row>
    <row r="12660" spans="1:4">
      <c r="A12660" s="22">
        <f t="shared" si="197"/>
        <v>49184</v>
      </c>
      <c r="D12660" s="16">
        <v>49184</v>
      </c>
    </row>
    <row r="12661" spans="1:4">
      <c r="A12661" s="22">
        <f t="shared" si="197"/>
        <v>49185</v>
      </c>
      <c r="D12661" s="16">
        <v>49185</v>
      </c>
    </row>
    <row r="12662" spans="1:4">
      <c r="A12662" s="22">
        <f t="shared" si="197"/>
        <v>49186</v>
      </c>
      <c r="D12662" s="16">
        <v>49186</v>
      </c>
    </row>
    <row r="12663" spans="1:4">
      <c r="A12663" s="22">
        <f t="shared" si="197"/>
        <v>49187</v>
      </c>
      <c r="D12663" s="16">
        <v>49187</v>
      </c>
    </row>
    <row r="12664" spans="1:4">
      <c r="A12664" s="22">
        <f t="shared" si="197"/>
        <v>49188</v>
      </c>
      <c r="D12664" s="16">
        <v>49188</v>
      </c>
    </row>
    <row r="12665" spans="1:4">
      <c r="A12665" s="22">
        <f t="shared" si="197"/>
        <v>49189</v>
      </c>
      <c r="D12665" s="16">
        <v>49189</v>
      </c>
    </row>
    <row r="12666" spans="1:4">
      <c r="A12666" s="22">
        <f t="shared" si="197"/>
        <v>49190</v>
      </c>
      <c r="D12666" s="16">
        <v>49190</v>
      </c>
    </row>
    <row r="12667" spans="1:4">
      <c r="A12667" s="22">
        <f t="shared" si="197"/>
        <v>49191</v>
      </c>
      <c r="D12667" s="16">
        <v>49191</v>
      </c>
    </row>
    <row r="12668" spans="1:4">
      <c r="A12668" s="22">
        <f t="shared" si="197"/>
        <v>49192</v>
      </c>
      <c r="D12668" s="16">
        <v>49192</v>
      </c>
    </row>
    <row r="12669" spans="1:4">
      <c r="A12669" s="22">
        <f t="shared" si="197"/>
        <v>49193</v>
      </c>
      <c r="D12669" s="16">
        <v>49193</v>
      </c>
    </row>
    <row r="12670" spans="1:4">
      <c r="A12670" s="22">
        <f t="shared" si="197"/>
        <v>49194</v>
      </c>
      <c r="D12670" s="16">
        <v>49194</v>
      </c>
    </row>
    <row r="12671" spans="1:4">
      <c r="A12671" s="22">
        <f t="shared" si="197"/>
        <v>49195</v>
      </c>
      <c r="D12671" s="16">
        <v>49195</v>
      </c>
    </row>
    <row r="12672" spans="1:4">
      <c r="A12672" s="22">
        <f t="shared" si="197"/>
        <v>49196</v>
      </c>
      <c r="D12672" s="16">
        <v>49196</v>
      </c>
    </row>
    <row r="12673" spans="1:4">
      <c r="A12673" s="22">
        <f t="shared" si="197"/>
        <v>49197</v>
      </c>
      <c r="D12673" s="16">
        <v>49197</v>
      </c>
    </row>
    <row r="12674" spans="1:4">
      <c r="A12674" s="22">
        <f t="shared" ref="A12674:A12737" si="198">D12674</f>
        <v>49198</v>
      </c>
      <c r="D12674" s="16">
        <v>49198</v>
      </c>
    </row>
    <row r="12675" spans="1:4">
      <c r="A12675" s="22">
        <f t="shared" si="198"/>
        <v>49199</v>
      </c>
      <c r="D12675" s="16">
        <v>49199</v>
      </c>
    </row>
    <row r="12676" spans="1:4">
      <c r="A12676" s="22">
        <f t="shared" si="198"/>
        <v>49200</v>
      </c>
      <c r="D12676" s="16">
        <v>49200</v>
      </c>
    </row>
    <row r="12677" spans="1:4">
      <c r="A12677" s="22">
        <f t="shared" si="198"/>
        <v>49201</v>
      </c>
      <c r="D12677" s="16">
        <v>49201</v>
      </c>
    </row>
    <row r="12678" spans="1:4">
      <c r="A12678" s="22">
        <f t="shared" si="198"/>
        <v>49202</v>
      </c>
      <c r="D12678" s="16">
        <v>49202</v>
      </c>
    </row>
    <row r="12679" spans="1:4">
      <c r="A12679" s="22">
        <f t="shared" si="198"/>
        <v>49203</v>
      </c>
      <c r="D12679" s="16">
        <v>49203</v>
      </c>
    </row>
    <row r="12680" spans="1:4">
      <c r="A12680" s="22">
        <f t="shared" si="198"/>
        <v>49204</v>
      </c>
      <c r="D12680" s="16">
        <v>49204</v>
      </c>
    </row>
    <row r="12681" spans="1:4">
      <c r="A12681" s="22">
        <f t="shared" si="198"/>
        <v>49205</v>
      </c>
      <c r="D12681" s="16">
        <v>49205</v>
      </c>
    </row>
    <row r="12682" spans="1:4">
      <c r="A12682" s="22">
        <f t="shared" si="198"/>
        <v>49206</v>
      </c>
      <c r="D12682" s="16">
        <v>49206</v>
      </c>
    </row>
    <row r="12683" spans="1:4">
      <c r="A12683" s="22">
        <f t="shared" si="198"/>
        <v>49207</v>
      </c>
      <c r="D12683" s="16">
        <v>49207</v>
      </c>
    </row>
    <row r="12684" spans="1:4">
      <c r="A12684" s="22">
        <f t="shared" si="198"/>
        <v>49208</v>
      </c>
      <c r="D12684" s="16">
        <v>49208</v>
      </c>
    </row>
    <row r="12685" spans="1:4">
      <c r="A12685" s="22">
        <f t="shared" si="198"/>
        <v>49209</v>
      </c>
      <c r="D12685" s="16">
        <v>49209</v>
      </c>
    </row>
    <row r="12686" spans="1:4">
      <c r="A12686" s="22">
        <f t="shared" si="198"/>
        <v>49210</v>
      </c>
      <c r="D12686" s="16">
        <v>49210</v>
      </c>
    </row>
    <row r="12687" spans="1:4">
      <c r="A12687" s="22">
        <f t="shared" si="198"/>
        <v>49211</v>
      </c>
      <c r="D12687" s="16">
        <v>49211</v>
      </c>
    </row>
    <row r="12688" spans="1:4">
      <c r="A12688" s="22">
        <f t="shared" si="198"/>
        <v>49212</v>
      </c>
      <c r="D12688" s="16">
        <v>49212</v>
      </c>
    </row>
    <row r="12689" spans="1:4">
      <c r="A12689" s="22">
        <f t="shared" si="198"/>
        <v>49213</v>
      </c>
      <c r="D12689" s="16">
        <v>49213</v>
      </c>
    </row>
    <row r="12690" spans="1:4">
      <c r="A12690" s="22">
        <f t="shared" si="198"/>
        <v>49214</v>
      </c>
      <c r="D12690" s="16">
        <v>49214</v>
      </c>
    </row>
    <row r="12691" spans="1:4">
      <c r="A12691" s="22">
        <f t="shared" si="198"/>
        <v>49215</v>
      </c>
      <c r="D12691" s="16">
        <v>49215</v>
      </c>
    </row>
    <row r="12692" spans="1:4">
      <c r="A12692" s="22">
        <f t="shared" si="198"/>
        <v>49216</v>
      </c>
      <c r="D12692" s="16">
        <v>49216</v>
      </c>
    </row>
    <row r="12693" spans="1:4">
      <c r="A12693" s="22">
        <f t="shared" si="198"/>
        <v>49217</v>
      </c>
      <c r="D12693" s="16">
        <v>49217</v>
      </c>
    </row>
    <row r="12694" spans="1:4">
      <c r="A12694" s="22">
        <f t="shared" si="198"/>
        <v>49218</v>
      </c>
      <c r="D12694" s="16">
        <v>49218</v>
      </c>
    </row>
    <row r="12695" spans="1:4">
      <c r="A12695" s="22">
        <f t="shared" si="198"/>
        <v>49219</v>
      </c>
      <c r="D12695" s="16">
        <v>49219</v>
      </c>
    </row>
    <row r="12696" spans="1:4">
      <c r="A12696" s="22">
        <f t="shared" si="198"/>
        <v>49220</v>
      </c>
      <c r="D12696" s="16">
        <v>49220</v>
      </c>
    </row>
    <row r="12697" spans="1:4">
      <c r="A12697" s="22">
        <f t="shared" si="198"/>
        <v>49221</v>
      </c>
      <c r="D12697" s="16">
        <v>49221</v>
      </c>
    </row>
    <row r="12698" spans="1:4">
      <c r="A12698" s="22">
        <f t="shared" si="198"/>
        <v>49222</v>
      </c>
      <c r="D12698" s="16">
        <v>49222</v>
      </c>
    </row>
    <row r="12699" spans="1:4">
      <c r="A12699" s="22">
        <f t="shared" si="198"/>
        <v>49223</v>
      </c>
      <c r="D12699" s="16">
        <v>49223</v>
      </c>
    </row>
    <row r="12700" spans="1:4">
      <c r="A12700" s="22">
        <f t="shared" si="198"/>
        <v>49224</v>
      </c>
      <c r="D12700" s="16">
        <v>49224</v>
      </c>
    </row>
    <row r="12701" spans="1:4">
      <c r="A12701" s="22">
        <f t="shared" si="198"/>
        <v>49225</v>
      </c>
      <c r="D12701" s="16">
        <v>49225</v>
      </c>
    </row>
    <row r="12702" spans="1:4">
      <c r="A12702" s="22">
        <f t="shared" si="198"/>
        <v>49226</v>
      </c>
      <c r="D12702" s="16">
        <v>49226</v>
      </c>
    </row>
    <row r="12703" spans="1:4">
      <c r="A12703" s="22">
        <f t="shared" si="198"/>
        <v>49227</v>
      </c>
      <c r="D12703" s="16">
        <v>49227</v>
      </c>
    </row>
    <row r="12704" spans="1:4">
      <c r="A12704" s="22">
        <f t="shared" si="198"/>
        <v>49228</v>
      </c>
      <c r="D12704" s="16">
        <v>49228</v>
      </c>
    </row>
    <row r="12705" spans="1:4">
      <c r="A12705" s="22">
        <f t="shared" si="198"/>
        <v>49229</v>
      </c>
      <c r="D12705" s="16">
        <v>49229</v>
      </c>
    </row>
    <row r="12706" spans="1:4">
      <c r="A12706" s="22">
        <f t="shared" si="198"/>
        <v>49230</v>
      </c>
      <c r="D12706" s="16">
        <v>49230</v>
      </c>
    </row>
    <row r="12707" spans="1:4">
      <c r="A12707" s="22">
        <f t="shared" si="198"/>
        <v>49231</v>
      </c>
      <c r="D12707" s="16">
        <v>49231</v>
      </c>
    </row>
    <row r="12708" spans="1:4">
      <c r="A12708" s="22">
        <f t="shared" si="198"/>
        <v>49232</v>
      </c>
      <c r="D12708" s="16">
        <v>49232</v>
      </c>
    </row>
    <row r="12709" spans="1:4">
      <c r="A12709" s="22">
        <f t="shared" si="198"/>
        <v>49233</v>
      </c>
      <c r="D12709" s="16">
        <v>49233</v>
      </c>
    </row>
    <row r="12710" spans="1:4">
      <c r="A12710" s="22">
        <f t="shared" si="198"/>
        <v>49234</v>
      </c>
      <c r="D12710" s="16">
        <v>49234</v>
      </c>
    </row>
    <row r="12711" spans="1:4">
      <c r="A12711" s="22">
        <f t="shared" si="198"/>
        <v>49235</v>
      </c>
      <c r="D12711" s="16">
        <v>49235</v>
      </c>
    </row>
    <row r="12712" spans="1:4">
      <c r="A12712" s="22">
        <f t="shared" si="198"/>
        <v>49236</v>
      </c>
      <c r="D12712" s="16">
        <v>49236</v>
      </c>
    </row>
    <row r="12713" spans="1:4">
      <c r="A12713" s="22">
        <f t="shared" si="198"/>
        <v>49237</v>
      </c>
      <c r="D12713" s="16">
        <v>49237</v>
      </c>
    </row>
    <row r="12714" spans="1:4">
      <c r="A12714" s="22">
        <f t="shared" si="198"/>
        <v>49238</v>
      </c>
      <c r="D12714" s="16">
        <v>49238</v>
      </c>
    </row>
    <row r="12715" spans="1:4">
      <c r="A12715" s="22">
        <f t="shared" si="198"/>
        <v>49239</v>
      </c>
      <c r="D12715" s="16">
        <v>49239</v>
      </c>
    </row>
    <row r="12716" spans="1:4">
      <c r="A12716" s="22">
        <f t="shared" si="198"/>
        <v>49240</v>
      </c>
      <c r="D12716" s="16">
        <v>49240</v>
      </c>
    </row>
    <row r="12717" spans="1:4">
      <c r="A12717" s="22">
        <f t="shared" si="198"/>
        <v>49241</v>
      </c>
      <c r="D12717" s="16">
        <v>49241</v>
      </c>
    </row>
    <row r="12718" spans="1:4">
      <c r="A12718" s="22">
        <f t="shared" si="198"/>
        <v>49242</v>
      </c>
      <c r="D12718" s="16">
        <v>49242</v>
      </c>
    </row>
    <row r="12719" spans="1:4">
      <c r="A12719" s="22">
        <f t="shared" si="198"/>
        <v>49243</v>
      </c>
      <c r="D12719" s="16">
        <v>49243</v>
      </c>
    </row>
    <row r="12720" spans="1:4">
      <c r="A12720" s="22">
        <f t="shared" si="198"/>
        <v>49244</v>
      </c>
      <c r="D12720" s="16">
        <v>49244</v>
      </c>
    </row>
    <row r="12721" spans="1:4">
      <c r="A12721" s="22">
        <f t="shared" si="198"/>
        <v>49245</v>
      </c>
      <c r="D12721" s="16">
        <v>49245</v>
      </c>
    </row>
    <row r="12722" spans="1:4">
      <c r="A12722" s="22">
        <f t="shared" si="198"/>
        <v>49246</v>
      </c>
      <c r="D12722" s="16">
        <v>49246</v>
      </c>
    </row>
    <row r="12723" spans="1:4">
      <c r="A12723" s="22">
        <f t="shared" si="198"/>
        <v>49247</v>
      </c>
      <c r="D12723" s="16">
        <v>49247</v>
      </c>
    </row>
    <row r="12724" spans="1:4">
      <c r="A12724" s="22">
        <f t="shared" si="198"/>
        <v>49248</v>
      </c>
      <c r="D12724" s="16">
        <v>49248</v>
      </c>
    </row>
    <row r="12725" spans="1:4">
      <c r="A12725" s="22">
        <f t="shared" si="198"/>
        <v>49249</v>
      </c>
      <c r="D12725" s="16">
        <v>49249</v>
      </c>
    </row>
    <row r="12726" spans="1:4">
      <c r="A12726" s="22">
        <f t="shared" si="198"/>
        <v>49250</v>
      </c>
      <c r="D12726" s="16">
        <v>49250</v>
      </c>
    </row>
    <row r="12727" spans="1:4">
      <c r="A12727" s="22">
        <f t="shared" si="198"/>
        <v>49251</v>
      </c>
      <c r="D12727" s="16">
        <v>49251</v>
      </c>
    </row>
    <row r="12728" spans="1:4">
      <c r="A12728" s="22">
        <f t="shared" si="198"/>
        <v>49252</v>
      </c>
      <c r="D12728" s="16">
        <v>49252</v>
      </c>
    </row>
    <row r="12729" spans="1:4">
      <c r="A12729" s="22">
        <f t="shared" si="198"/>
        <v>49253</v>
      </c>
      <c r="D12729" s="16">
        <v>49253</v>
      </c>
    </row>
    <row r="12730" spans="1:4">
      <c r="A12730" s="22">
        <f t="shared" si="198"/>
        <v>49254</v>
      </c>
      <c r="D12730" s="16">
        <v>49254</v>
      </c>
    </row>
    <row r="12731" spans="1:4">
      <c r="A12731" s="22">
        <f t="shared" si="198"/>
        <v>49255</v>
      </c>
      <c r="D12731" s="16">
        <v>49255</v>
      </c>
    </row>
    <row r="12732" spans="1:4">
      <c r="A12732" s="22">
        <f t="shared" si="198"/>
        <v>49256</v>
      </c>
      <c r="D12732" s="16">
        <v>49256</v>
      </c>
    </row>
    <row r="12733" spans="1:4">
      <c r="A12733" s="22">
        <f t="shared" si="198"/>
        <v>49257</v>
      </c>
      <c r="D12733" s="16">
        <v>49257</v>
      </c>
    </row>
    <row r="12734" spans="1:4">
      <c r="A12734" s="22">
        <f t="shared" si="198"/>
        <v>49258</v>
      </c>
      <c r="D12734" s="16">
        <v>49258</v>
      </c>
    </row>
    <row r="12735" spans="1:4">
      <c r="A12735" s="22">
        <f t="shared" si="198"/>
        <v>49259</v>
      </c>
      <c r="D12735" s="16">
        <v>49259</v>
      </c>
    </row>
    <row r="12736" spans="1:4">
      <c r="A12736" s="22">
        <f t="shared" si="198"/>
        <v>49260</v>
      </c>
      <c r="D12736" s="16">
        <v>49260</v>
      </c>
    </row>
    <row r="12737" spans="1:4">
      <c r="A12737" s="22">
        <f t="shared" si="198"/>
        <v>49261</v>
      </c>
      <c r="D12737" s="16">
        <v>49261</v>
      </c>
    </row>
    <row r="12738" spans="1:4">
      <c r="A12738" s="22">
        <f t="shared" ref="A12738:A12801" si="199">D12738</f>
        <v>49262</v>
      </c>
      <c r="D12738" s="16">
        <v>49262</v>
      </c>
    </row>
    <row r="12739" spans="1:4">
      <c r="A12739" s="22">
        <f t="shared" si="199"/>
        <v>49263</v>
      </c>
      <c r="D12739" s="16">
        <v>49263</v>
      </c>
    </row>
    <row r="12740" spans="1:4">
      <c r="A12740" s="22">
        <f t="shared" si="199"/>
        <v>49264</v>
      </c>
      <c r="D12740" s="16">
        <v>49264</v>
      </c>
    </row>
    <row r="12741" spans="1:4">
      <c r="A12741" s="22">
        <f t="shared" si="199"/>
        <v>49265</v>
      </c>
      <c r="D12741" s="16">
        <v>49265</v>
      </c>
    </row>
    <row r="12742" spans="1:4">
      <c r="A12742" s="22">
        <f t="shared" si="199"/>
        <v>49266</v>
      </c>
      <c r="D12742" s="16">
        <v>49266</v>
      </c>
    </row>
    <row r="12743" spans="1:4">
      <c r="A12743" s="22">
        <f t="shared" si="199"/>
        <v>49267</v>
      </c>
      <c r="D12743" s="16">
        <v>49267</v>
      </c>
    </row>
    <row r="12744" spans="1:4">
      <c r="A12744" s="22">
        <f t="shared" si="199"/>
        <v>49268</v>
      </c>
      <c r="D12744" s="16">
        <v>49268</v>
      </c>
    </row>
    <row r="12745" spans="1:4">
      <c r="A12745" s="22">
        <f t="shared" si="199"/>
        <v>49269</v>
      </c>
      <c r="D12745" s="16">
        <v>49269</v>
      </c>
    </row>
    <row r="12746" spans="1:4">
      <c r="A12746" s="22">
        <f t="shared" si="199"/>
        <v>49270</v>
      </c>
      <c r="D12746" s="16">
        <v>49270</v>
      </c>
    </row>
    <row r="12747" spans="1:4">
      <c r="A12747" s="22">
        <f t="shared" si="199"/>
        <v>49271</v>
      </c>
      <c r="D12747" s="16">
        <v>49271</v>
      </c>
    </row>
    <row r="12748" spans="1:4">
      <c r="A12748" s="22">
        <f t="shared" si="199"/>
        <v>49272</v>
      </c>
      <c r="D12748" s="16">
        <v>49272</v>
      </c>
    </row>
    <row r="12749" spans="1:4">
      <c r="A12749" s="22">
        <f t="shared" si="199"/>
        <v>49273</v>
      </c>
      <c r="D12749" s="16">
        <v>49273</v>
      </c>
    </row>
    <row r="12750" spans="1:4">
      <c r="A12750" s="22">
        <f t="shared" si="199"/>
        <v>49274</v>
      </c>
      <c r="D12750" s="16">
        <v>49274</v>
      </c>
    </row>
    <row r="12751" spans="1:4">
      <c r="A12751" s="22">
        <f t="shared" si="199"/>
        <v>49275</v>
      </c>
      <c r="D12751" s="16">
        <v>49275</v>
      </c>
    </row>
    <row r="12752" spans="1:4">
      <c r="A12752" s="22">
        <f t="shared" si="199"/>
        <v>49276</v>
      </c>
      <c r="D12752" s="16">
        <v>49276</v>
      </c>
    </row>
    <row r="12753" spans="1:4">
      <c r="A12753" s="22">
        <f t="shared" si="199"/>
        <v>49277</v>
      </c>
      <c r="D12753" s="16">
        <v>49277</v>
      </c>
    </row>
    <row r="12754" spans="1:4">
      <c r="A12754" s="22">
        <f t="shared" si="199"/>
        <v>49278</v>
      </c>
      <c r="D12754" s="16">
        <v>49278</v>
      </c>
    </row>
    <row r="12755" spans="1:4">
      <c r="A12755" s="22">
        <f t="shared" si="199"/>
        <v>49279</v>
      </c>
      <c r="D12755" s="16">
        <v>49279</v>
      </c>
    </row>
    <row r="12756" spans="1:4">
      <c r="A12756" s="22">
        <f t="shared" si="199"/>
        <v>49280</v>
      </c>
      <c r="D12756" s="16">
        <v>49280</v>
      </c>
    </row>
    <row r="12757" spans="1:4">
      <c r="A12757" s="22">
        <f t="shared" si="199"/>
        <v>49281</v>
      </c>
      <c r="D12757" s="16">
        <v>49281</v>
      </c>
    </row>
    <row r="12758" spans="1:4">
      <c r="A12758" s="22">
        <f t="shared" si="199"/>
        <v>49282</v>
      </c>
      <c r="D12758" s="16">
        <v>49282</v>
      </c>
    </row>
    <row r="12759" spans="1:4">
      <c r="A12759" s="22">
        <f t="shared" si="199"/>
        <v>49283</v>
      </c>
      <c r="D12759" s="16">
        <v>49283</v>
      </c>
    </row>
    <row r="12760" spans="1:4">
      <c r="A12760" s="22">
        <f t="shared" si="199"/>
        <v>49284</v>
      </c>
      <c r="D12760" s="16">
        <v>49284</v>
      </c>
    </row>
    <row r="12761" spans="1:4">
      <c r="A12761" s="22">
        <f t="shared" si="199"/>
        <v>49285</v>
      </c>
      <c r="D12761" s="16">
        <v>49285</v>
      </c>
    </row>
    <row r="12762" spans="1:4">
      <c r="A12762" s="22">
        <f t="shared" si="199"/>
        <v>49286</v>
      </c>
      <c r="D12762" s="16">
        <v>49286</v>
      </c>
    </row>
    <row r="12763" spans="1:4">
      <c r="A12763" s="22">
        <f t="shared" si="199"/>
        <v>49287</v>
      </c>
      <c r="D12763" s="16">
        <v>49287</v>
      </c>
    </row>
    <row r="12764" spans="1:4">
      <c r="A12764" s="22">
        <f t="shared" si="199"/>
        <v>49288</v>
      </c>
      <c r="D12764" s="16">
        <v>49288</v>
      </c>
    </row>
    <row r="12765" spans="1:4">
      <c r="A12765" s="22">
        <f t="shared" si="199"/>
        <v>49289</v>
      </c>
      <c r="D12765" s="16">
        <v>49289</v>
      </c>
    </row>
    <row r="12766" spans="1:4">
      <c r="A12766" s="22">
        <f t="shared" si="199"/>
        <v>49290</v>
      </c>
      <c r="D12766" s="16">
        <v>49290</v>
      </c>
    </row>
    <row r="12767" spans="1:4">
      <c r="A12767" s="22">
        <f t="shared" si="199"/>
        <v>49291</v>
      </c>
      <c r="D12767" s="16">
        <v>49291</v>
      </c>
    </row>
    <row r="12768" spans="1:4">
      <c r="A12768" s="22">
        <f t="shared" si="199"/>
        <v>49292</v>
      </c>
      <c r="D12768" s="16">
        <v>49292</v>
      </c>
    </row>
    <row r="12769" spans="1:4">
      <c r="A12769" s="22">
        <f t="shared" si="199"/>
        <v>49293</v>
      </c>
      <c r="D12769" s="16">
        <v>49293</v>
      </c>
    </row>
    <row r="12770" spans="1:4">
      <c r="A12770" s="22">
        <f t="shared" si="199"/>
        <v>49294</v>
      </c>
      <c r="D12770" s="16">
        <v>49294</v>
      </c>
    </row>
    <row r="12771" spans="1:4">
      <c r="A12771" s="22">
        <f t="shared" si="199"/>
        <v>49295</v>
      </c>
      <c r="D12771" s="16">
        <v>49295</v>
      </c>
    </row>
    <row r="12772" spans="1:4">
      <c r="A12772" s="22">
        <f t="shared" si="199"/>
        <v>49296</v>
      </c>
      <c r="D12772" s="16">
        <v>49296</v>
      </c>
    </row>
    <row r="12773" spans="1:4">
      <c r="A12773" s="22">
        <f t="shared" si="199"/>
        <v>49297</v>
      </c>
      <c r="D12773" s="16">
        <v>49297</v>
      </c>
    </row>
    <row r="12774" spans="1:4">
      <c r="A12774" s="22">
        <f t="shared" si="199"/>
        <v>49298</v>
      </c>
      <c r="D12774" s="16">
        <v>49298</v>
      </c>
    </row>
    <row r="12775" spans="1:4">
      <c r="A12775" s="22">
        <f t="shared" si="199"/>
        <v>49299</v>
      </c>
      <c r="D12775" s="16">
        <v>49299</v>
      </c>
    </row>
    <row r="12776" spans="1:4">
      <c r="A12776" s="22">
        <f t="shared" si="199"/>
        <v>49300</v>
      </c>
      <c r="D12776" s="16">
        <v>49300</v>
      </c>
    </row>
    <row r="12777" spans="1:4">
      <c r="A12777" s="22">
        <f t="shared" si="199"/>
        <v>49301</v>
      </c>
      <c r="D12777" s="16">
        <v>49301</v>
      </c>
    </row>
    <row r="12778" spans="1:4">
      <c r="A12778" s="22">
        <f t="shared" si="199"/>
        <v>49302</v>
      </c>
      <c r="D12778" s="16">
        <v>49302</v>
      </c>
    </row>
    <row r="12779" spans="1:4">
      <c r="A12779" s="22">
        <f t="shared" si="199"/>
        <v>49303</v>
      </c>
      <c r="D12779" s="16">
        <v>49303</v>
      </c>
    </row>
    <row r="12780" spans="1:4">
      <c r="A12780" s="22">
        <f t="shared" si="199"/>
        <v>49304</v>
      </c>
      <c r="D12780" s="16">
        <v>49304</v>
      </c>
    </row>
    <row r="12781" spans="1:4">
      <c r="A12781" s="22">
        <f t="shared" si="199"/>
        <v>49305</v>
      </c>
      <c r="D12781" s="16">
        <v>49305</v>
      </c>
    </row>
    <row r="12782" spans="1:4">
      <c r="A12782" s="22">
        <f t="shared" si="199"/>
        <v>49306</v>
      </c>
      <c r="D12782" s="16">
        <v>49306</v>
      </c>
    </row>
    <row r="12783" spans="1:4">
      <c r="A12783" s="22">
        <f t="shared" si="199"/>
        <v>49307</v>
      </c>
      <c r="D12783" s="16">
        <v>49307</v>
      </c>
    </row>
    <row r="12784" spans="1:4">
      <c r="A12784" s="22">
        <f t="shared" si="199"/>
        <v>49308</v>
      </c>
      <c r="D12784" s="16">
        <v>49308</v>
      </c>
    </row>
    <row r="12785" spans="1:4">
      <c r="A12785" s="22">
        <f t="shared" si="199"/>
        <v>49309</v>
      </c>
      <c r="D12785" s="16">
        <v>49309</v>
      </c>
    </row>
    <row r="12786" spans="1:4">
      <c r="A12786" s="22">
        <f t="shared" si="199"/>
        <v>49310</v>
      </c>
      <c r="D12786" s="16">
        <v>49310</v>
      </c>
    </row>
    <row r="12787" spans="1:4">
      <c r="A12787" s="22">
        <f t="shared" si="199"/>
        <v>49311</v>
      </c>
      <c r="D12787" s="16">
        <v>49311</v>
      </c>
    </row>
    <row r="12788" spans="1:4">
      <c r="A12788" s="22">
        <f t="shared" si="199"/>
        <v>49312</v>
      </c>
      <c r="D12788" s="16">
        <v>49312</v>
      </c>
    </row>
    <row r="12789" spans="1:4">
      <c r="A12789" s="22">
        <f t="shared" si="199"/>
        <v>49313</v>
      </c>
      <c r="D12789" s="16">
        <v>49313</v>
      </c>
    </row>
    <row r="12790" spans="1:4">
      <c r="A12790" s="22">
        <f t="shared" si="199"/>
        <v>49314</v>
      </c>
      <c r="D12790" s="16">
        <v>49314</v>
      </c>
    </row>
    <row r="12791" spans="1:4">
      <c r="A12791" s="22">
        <f t="shared" si="199"/>
        <v>49315</v>
      </c>
      <c r="D12791" s="16">
        <v>49315</v>
      </c>
    </row>
    <row r="12792" spans="1:4">
      <c r="A12792" s="22">
        <f t="shared" si="199"/>
        <v>49316</v>
      </c>
      <c r="D12792" s="16">
        <v>49316</v>
      </c>
    </row>
    <row r="12793" spans="1:4">
      <c r="A12793" s="22">
        <f t="shared" si="199"/>
        <v>49317</v>
      </c>
      <c r="D12793" s="16">
        <v>49317</v>
      </c>
    </row>
    <row r="12794" spans="1:4">
      <c r="A12794" s="22">
        <f t="shared" si="199"/>
        <v>49318</v>
      </c>
      <c r="D12794" s="16">
        <v>49318</v>
      </c>
    </row>
    <row r="12795" spans="1:4">
      <c r="A12795" s="22">
        <f t="shared" si="199"/>
        <v>49319</v>
      </c>
      <c r="D12795" s="16">
        <v>49319</v>
      </c>
    </row>
    <row r="12796" spans="1:4">
      <c r="A12796" s="22">
        <f t="shared" si="199"/>
        <v>49320</v>
      </c>
      <c r="D12796" s="16">
        <v>49320</v>
      </c>
    </row>
    <row r="12797" spans="1:4">
      <c r="A12797" s="22">
        <f t="shared" si="199"/>
        <v>49321</v>
      </c>
      <c r="D12797" s="16">
        <v>49321</v>
      </c>
    </row>
    <row r="12798" spans="1:4">
      <c r="A12798" s="22">
        <f t="shared" si="199"/>
        <v>49322</v>
      </c>
      <c r="D12798" s="16">
        <v>49322</v>
      </c>
    </row>
    <row r="12799" spans="1:4">
      <c r="A12799" s="22">
        <f t="shared" si="199"/>
        <v>49323</v>
      </c>
      <c r="D12799" s="16">
        <v>49323</v>
      </c>
    </row>
    <row r="12800" spans="1:4">
      <c r="A12800" s="22">
        <f t="shared" si="199"/>
        <v>49324</v>
      </c>
      <c r="D12800" s="16">
        <v>49324</v>
      </c>
    </row>
    <row r="12801" spans="1:4">
      <c r="A12801" s="22">
        <f t="shared" si="199"/>
        <v>49325</v>
      </c>
      <c r="D12801" s="16">
        <v>49325</v>
      </c>
    </row>
    <row r="12802" spans="1:4">
      <c r="A12802" s="22">
        <f t="shared" ref="A12802:A12865" si="200">D12802</f>
        <v>49326</v>
      </c>
      <c r="D12802" s="16">
        <v>49326</v>
      </c>
    </row>
    <row r="12803" spans="1:4">
      <c r="A12803" s="22">
        <f t="shared" si="200"/>
        <v>49327</v>
      </c>
      <c r="D12803" s="16">
        <v>49327</v>
      </c>
    </row>
    <row r="12804" spans="1:4">
      <c r="A12804" s="22">
        <f t="shared" si="200"/>
        <v>49328</v>
      </c>
      <c r="D12804" s="16">
        <v>49328</v>
      </c>
    </row>
    <row r="12805" spans="1:4">
      <c r="A12805" s="22">
        <f t="shared" si="200"/>
        <v>49329</v>
      </c>
      <c r="D12805" s="16">
        <v>49329</v>
      </c>
    </row>
    <row r="12806" spans="1:4">
      <c r="A12806" s="22">
        <f t="shared" si="200"/>
        <v>49330</v>
      </c>
      <c r="D12806" s="16">
        <v>49330</v>
      </c>
    </row>
    <row r="12807" spans="1:4">
      <c r="A12807" s="22">
        <f t="shared" si="200"/>
        <v>49331</v>
      </c>
      <c r="D12807" s="16">
        <v>49331</v>
      </c>
    </row>
    <row r="12808" spans="1:4">
      <c r="A12808" s="22">
        <f t="shared" si="200"/>
        <v>49332</v>
      </c>
      <c r="D12808" s="16">
        <v>49332</v>
      </c>
    </row>
    <row r="12809" spans="1:4">
      <c r="A12809" s="22">
        <f t="shared" si="200"/>
        <v>49333</v>
      </c>
      <c r="D12809" s="16">
        <v>49333</v>
      </c>
    </row>
    <row r="12810" spans="1:4">
      <c r="A12810" s="22">
        <f t="shared" si="200"/>
        <v>49334</v>
      </c>
      <c r="D12810" s="16">
        <v>49334</v>
      </c>
    </row>
    <row r="12811" spans="1:4">
      <c r="A12811" s="22">
        <f t="shared" si="200"/>
        <v>49335</v>
      </c>
      <c r="D12811" s="16">
        <v>49335</v>
      </c>
    </row>
    <row r="12812" spans="1:4">
      <c r="A12812" s="22">
        <f t="shared" si="200"/>
        <v>49336</v>
      </c>
      <c r="D12812" s="16">
        <v>49336</v>
      </c>
    </row>
    <row r="12813" spans="1:4">
      <c r="A12813" s="22">
        <f t="shared" si="200"/>
        <v>49337</v>
      </c>
      <c r="D12813" s="16">
        <v>49337</v>
      </c>
    </row>
    <row r="12814" spans="1:4">
      <c r="A12814" s="22">
        <f t="shared" si="200"/>
        <v>49338</v>
      </c>
      <c r="D12814" s="16">
        <v>49338</v>
      </c>
    </row>
    <row r="12815" spans="1:4">
      <c r="A12815" s="22">
        <f t="shared" si="200"/>
        <v>49339</v>
      </c>
      <c r="D12815" s="16">
        <v>49339</v>
      </c>
    </row>
    <row r="12816" spans="1:4">
      <c r="A12816" s="22">
        <f t="shared" si="200"/>
        <v>49340</v>
      </c>
      <c r="D12816" s="16">
        <v>49340</v>
      </c>
    </row>
    <row r="12817" spans="1:4">
      <c r="A12817" s="22">
        <f t="shared" si="200"/>
        <v>49341</v>
      </c>
      <c r="D12817" s="16">
        <v>49341</v>
      </c>
    </row>
    <row r="12818" spans="1:4">
      <c r="A12818" s="22">
        <f t="shared" si="200"/>
        <v>49342</v>
      </c>
      <c r="D12818" s="16">
        <v>49342</v>
      </c>
    </row>
    <row r="12819" spans="1:4">
      <c r="A12819" s="22">
        <f t="shared" si="200"/>
        <v>49343</v>
      </c>
      <c r="D12819" s="16">
        <v>49343</v>
      </c>
    </row>
    <row r="12820" spans="1:4">
      <c r="A12820" s="22">
        <f t="shared" si="200"/>
        <v>49344</v>
      </c>
      <c r="D12820" s="16">
        <v>49344</v>
      </c>
    </row>
    <row r="12821" spans="1:4">
      <c r="A12821" s="22">
        <f t="shared" si="200"/>
        <v>49345</v>
      </c>
      <c r="D12821" s="16">
        <v>49345</v>
      </c>
    </row>
    <row r="12822" spans="1:4">
      <c r="A12822" s="22">
        <f t="shared" si="200"/>
        <v>49346</v>
      </c>
      <c r="D12822" s="16">
        <v>49346</v>
      </c>
    </row>
    <row r="12823" spans="1:4">
      <c r="A12823" s="22">
        <f t="shared" si="200"/>
        <v>49347</v>
      </c>
      <c r="D12823" s="16">
        <v>49347</v>
      </c>
    </row>
    <row r="12824" spans="1:4">
      <c r="A12824" s="22">
        <f t="shared" si="200"/>
        <v>49348</v>
      </c>
      <c r="D12824" s="16">
        <v>49348</v>
      </c>
    </row>
    <row r="12825" spans="1:4">
      <c r="A12825" s="22">
        <f t="shared" si="200"/>
        <v>49349</v>
      </c>
      <c r="D12825" s="16">
        <v>49349</v>
      </c>
    </row>
    <row r="12826" spans="1:4">
      <c r="A12826" s="22">
        <f t="shared" si="200"/>
        <v>49350</v>
      </c>
      <c r="D12826" s="16">
        <v>49350</v>
      </c>
    </row>
    <row r="12827" spans="1:4">
      <c r="A12827" s="22">
        <f t="shared" si="200"/>
        <v>49351</v>
      </c>
      <c r="D12827" s="16">
        <v>49351</v>
      </c>
    </row>
    <row r="12828" spans="1:4">
      <c r="A12828" s="22">
        <f t="shared" si="200"/>
        <v>49352</v>
      </c>
      <c r="D12828" s="16">
        <v>49352</v>
      </c>
    </row>
    <row r="12829" spans="1:4">
      <c r="A12829" s="22">
        <f t="shared" si="200"/>
        <v>49353</v>
      </c>
      <c r="D12829" s="16">
        <v>49353</v>
      </c>
    </row>
    <row r="12830" spans="1:4">
      <c r="A12830" s="22">
        <f t="shared" si="200"/>
        <v>49354</v>
      </c>
      <c r="D12830" s="16">
        <v>49354</v>
      </c>
    </row>
    <row r="12831" spans="1:4">
      <c r="A12831" s="22">
        <f t="shared" si="200"/>
        <v>49355</v>
      </c>
      <c r="D12831" s="16">
        <v>49355</v>
      </c>
    </row>
    <row r="12832" spans="1:4">
      <c r="A12832" s="22">
        <f t="shared" si="200"/>
        <v>49356</v>
      </c>
      <c r="D12832" s="16">
        <v>49356</v>
      </c>
    </row>
    <row r="12833" spans="1:4">
      <c r="A12833" s="22">
        <f t="shared" si="200"/>
        <v>49357</v>
      </c>
      <c r="D12833" s="16">
        <v>49357</v>
      </c>
    </row>
    <row r="12834" spans="1:4">
      <c r="A12834" s="22">
        <f t="shared" si="200"/>
        <v>49358</v>
      </c>
      <c r="D12834" s="16">
        <v>49358</v>
      </c>
    </row>
    <row r="12835" spans="1:4">
      <c r="A12835" s="22">
        <f t="shared" si="200"/>
        <v>49359</v>
      </c>
      <c r="D12835" s="16">
        <v>49359</v>
      </c>
    </row>
    <row r="12836" spans="1:4">
      <c r="A12836" s="22">
        <f t="shared" si="200"/>
        <v>49360</v>
      </c>
      <c r="D12836" s="16">
        <v>49360</v>
      </c>
    </row>
    <row r="12837" spans="1:4">
      <c r="A12837" s="22">
        <f t="shared" si="200"/>
        <v>49361</v>
      </c>
      <c r="D12837" s="16">
        <v>49361</v>
      </c>
    </row>
    <row r="12838" spans="1:4">
      <c r="A12838" s="22">
        <f t="shared" si="200"/>
        <v>49362</v>
      </c>
      <c r="D12838" s="16">
        <v>49362</v>
      </c>
    </row>
    <row r="12839" spans="1:4">
      <c r="A12839" s="22">
        <f t="shared" si="200"/>
        <v>49363</v>
      </c>
      <c r="D12839" s="16">
        <v>49363</v>
      </c>
    </row>
    <row r="12840" spans="1:4">
      <c r="A12840" s="22">
        <f t="shared" si="200"/>
        <v>49364</v>
      </c>
      <c r="D12840" s="16">
        <v>49364</v>
      </c>
    </row>
    <row r="12841" spans="1:4">
      <c r="A12841" s="22">
        <f t="shared" si="200"/>
        <v>49365</v>
      </c>
      <c r="D12841" s="16">
        <v>49365</v>
      </c>
    </row>
    <row r="12842" spans="1:4">
      <c r="A12842" s="22">
        <f t="shared" si="200"/>
        <v>49366</v>
      </c>
      <c r="D12842" s="16">
        <v>49366</v>
      </c>
    </row>
    <row r="12843" spans="1:4">
      <c r="A12843" s="22">
        <f t="shared" si="200"/>
        <v>49367</v>
      </c>
      <c r="D12843" s="16">
        <v>49367</v>
      </c>
    </row>
    <row r="12844" spans="1:4">
      <c r="A12844" s="22">
        <f t="shared" si="200"/>
        <v>49368</v>
      </c>
      <c r="D12844" s="16">
        <v>49368</v>
      </c>
    </row>
    <row r="12845" spans="1:4">
      <c r="A12845" s="22">
        <f t="shared" si="200"/>
        <v>49369</v>
      </c>
      <c r="D12845" s="16">
        <v>49369</v>
      </c>
    </row>
    <row r="12846" spans="1:4">
      <c r="A12846" s="22">
        <f t="shared" si="200"/>
        <v>49370</v>
      </c>
      <c r="D12846" s="16">
        <v>49370</v>
      </c>
    </row>
    <row r="12847" spans="1:4">
      <c r="A12847" s="22">
        <f t="shared" si="200"/>
        <v>49371</v>
      </c>
      <c r="D12847" s="16">
        <v>49371</v>
      </c>
    </row>
    <row r="12848" spans="1:4">
      <c r="A12848" s="22">
        <f t="shared" si="200"/>
        <v>49372</v>
      </c>
      <c r="D12848" s="16">
        <v>49372</v>
      </c>
    </row>
    <row r="12849" spans="1:4">
      <c r="A12849" s="22">
        <f t="shared" si="200"/>
        <v>49373</v>
      </c>
      <c r="D12849" s="16">
        <v>49373</v>
      </c>
    </row>
    <row r="12850" spans="1:4">
      <c r="A12850" s="22">
        <f t="shared" si="200"/>
        <v>49374</v>
      </c>
      <c r="D12850" s="16">
        <v>49374</v>
      </c>
    </row>
    <row r="12851" spans="1:4">
      <c r="A12851" s="22">
        <f t="shared" si="200"/>
        <v>49375</v>
      </c>
      <c r="D12851" s="16">
        <v>49375</v>
      </c>
    </row>
    <row r="12852" spans="1:4">
      <c r="A12852" s="22">
        <f t="shared" si="200"/>
        <v>49376</v>
      </c>
      <c r="D12852" s="16">
        <v>49376</v>
      </c>
    </row>
    <row r="12853" spans="1:4">
      <c r="A12853" s="22">
        <f t="shared" si="200"/>
        <v>49377</v>
      </c>
      <c r="D12853" s="16">
        <v>49377</v>
      </c>
    </row>
    <row r="12854" spans="1:4">
      <c r="A12854" s="22">
        <f t="shared" si="200"/>
        <v>49378</v>
      </c>
      <c r="D12854" s="16">
        <v>49378</v>
      </c>
    </row>
    <row r="12855" spans="1:4">
      <c r="A12855" s="22">
        <f t="shared" si="200"/>
        <v>49379</v>
      </c>
      <c r="D12855" s="16">
        <v>49379</v>
      </c>
    </row>
    <row r="12856" spans="1:4">
      <c r="A12856" s="22">
        <f t="shared" si="200"/>
        <v>49380</v>
      </c>
      <c r="D12856" s="16">
        <v>49380</v>
      </c>
    </row>
    <row r="12857" spans="1:4">
      <c r="A12857" s="22">
        <f t="shared" si="200"/>
        <v>49381</v>
      </c>
      <c r="D12857" s="16">
        <v>49381</v>
      </c>
    </row>
    <row r="12858" spans="1:4">
      <c r="A12858" s="22">
        <f t="shared" si="200"/>
        <v>49382</v>
      </c>
      <c r="D12858" s="16">
        <v>49382</v>
      </c>
    </row>
    <row r="12859" spans="1:4">
      <c r="A12859" s="22">
        <f t="shared" si="200"/>
        <v>49383</v>
      </c>
      <c r="D12859" s="16">
        <v>49383</v>
      </c>
    </row>
    <row r="12860" spans="1:4">
      <c r="A12860" s="22">
        <f t="shared" si="200"/>
        <v>49384</v>
      </c>
      <c r="D12860" s="16">
        <v>49384</v>
      </c>
    </row>
    <row r="12861" spans="1:4">
      <c r="A12861" s="22">
        <f t="shared" si="200"/>
        <v>49385</v>
      </c>
      <c r="D12861" s="16">
        <v>49385</v>
      </c>
    </row>
    <row r="12862" spans="1:4">
      <c r="A12862" s="22">
        <f t="shared" si="200"/>
        <v>49386</v>
      </c>
      <c r="D12862" s="16">
        <v>49386</v>
      </c>
    </row>
    <row r="12863" spans="1:4">
      <c r="A12863" s="22">
        <f t="shared" si="200"/>
        <v>49387</v>
      </c>
      <c r="D12863" s="16">
        <v>49387</v>
      </c>
    </row>
    <row r="12864" spans="1:4">
      <c r="A12864" s="22">
        <f t="shared" si="200"/>
        <v>49388</v>
      </c>
      <c r="D12864" s="16">
        <v>49388</v>
      </c>
    </row>
    <row r="12865" spans="1:4">
      <c r="A12865" s="22">
        <f t="shared" si="200"/>
        <v>49389</v>
      </c>
      <c r="D12865" s="16">
        <v>49389</v>
      </c>
    </row>
    <row r="12866" spans="1:4">
      <c r="A12866" s="22">
        <f t="shared" ref="A12866:A12929" si="201">D12866</f>
        <v>49390</v>
      </c>
      <c r="D12866" s="16">
        <v>49390</v>
      </c>
    </row>
    <row r="12867" spans="1:4">
      <c r="A12867" s="22">
        <f t="shared" si="201"/>
        <v>49391</v>
      </c>
      <c r="D12867" s="16">
        <v>49391</v>
      </c>
    </row>
    <row r="12868" spans="1:4">
      <c r="A12868" s="22">
        <f t="shared" si="201"/>
        <v>49392</v>
      </c>
      <c r="D12868" s="16">
        <v>49392</v>
      </c>
    </row>
    <row r="12869" spans="1:4">
      <c r="A12869" s="22">
        <f t="shared" si="201"/>
        <v>49393</v>
      </c>
      <c r="D12869" s="16">
        <v>49393</v>
      </c>
    </row>
    <row r="12870" spans="1:4">
      <c r="A12870" s="22">
        <f t="shared" si="201"/>
        <v>49394</v>
      </c>
      <c r="D12870" s="16">
        <v>49394</v>
      </c>
    </row>
    <row r="12871" spans="1:4">
      <c r="A12871" s="22">
        <f t="shared" si="201"/>
        <v>49395</v>
      </c>
      <c r="D12871" s="16">
        <v>49395</v>
      </c>
    </row>
    <row r="12872" spans="1:4">
      <c r="A12872" s="22">
        <f t="shared" si="201"/>
        <v>49396</v>
      </c>
      <c r="D12872" s="16">
        <v>49396</v>
      </c>
    </row>
    <row r="12873" spans="1:4">
      <c r="A12873" s="22">
        <f t="shared" si="201"/>
        <v>49397</v>
      </c>
      <c r="D12873" s="16">
        <v>49397</v>
      </c>
    </row>
    <row r="12874" spans="1:4">
      <c r="A12874" s="22">
        <f t="shared" si="201"/>
        <v>49398</v>
      </c>
      <c r="D12874" s="16">
        <v>49398</v>
      </c>
    </row>
    <row r="12875" spans="1:4">
      <c r="A12875" s="22">
        <f t="shared" si="201"/>
        <v>49399</v>
      </c>
      <c r="D12875" s="16">
        <v>49399</v>
      </c>
    </row>
    <row r="12876" spans="1:4">
      <c r="A12876" s="22">
        <f t="shared" si="201"/>
        <v>49400</v>
      </c>
      <c r="D12876" s="16">
        <v>49400</v>
      </c>
    </row>
    <row r="12877" spans="1:4">
      <c r="A12877" s="22">
        <f t="shared" si="201"/>
        <v>49401</v>
      </c>
      <c r="D12877" s="16">
        <v>49401</v>
      </c>
    </row>
    <row r="12878" spans="1:4">
      <c r="A12878" s="22">
        <f t="shared" si="201"/>
        <v>49402</v>
      </c>
      <c r="D12878" s="16">
        <v>49402</v>
      </c>
    </row>
    <row r="12879" spans="1:4">
      <c r="A12879" s="22">
        <f t="shared" si="201"/>
        <v>49403</v>
      </c>
      <c r="D12879" s="16">
        <v>49403</v>
      </c>
    </row>
    <row r="12880" spans="1:4">
      <c r="A12880" s="22">
        <f t="shared" si="201"/>
        <v>49404</v>
      </c>
      <c r="D12880" s="16">
        <v>49404</v>
      </c>
    </row>
    <row r="12881" spans="1:4">
      <c r="A12881" s="22">
        <f t="shared" si="201"/>
        <v>49405</v>
      </c>
      <c r="D12881" s="16">
        <v>49405</v>
      </c>
    </row>
    <row r="12882" spans="1:4">
      <c r="A12882" s="22">
        <f t="shared" si="201"/>
        <v>49406</v>
      </c>
      <c r="D12882" s="16">
        <v>49406</v>
      </c>
    </row>
    <row r="12883" spans="1:4">
      <c r="A12883" s="22">
        <f t="shared" si="201"/>
        <v>49407</v>
      </c>
      <c r="D12883" s="16">
        <v>49407</v>
      </c>
    </row>
    <row r="12884" spans="1:4">
      <c r="A12884" s="22">
        <f t="shared" si="201"/>
        <v>49408</v>
      </c>
      <c r="D12884" s="16">
        <v>49408</v>
      </c>
    </row>
    <row r="12885" spans="1:4">
      <c r="A12885" s="22">
        <f t="shared" si="201"/>
        <v>49409</v>
      </c>
      <c r="D12885" s="16">
        <v>49409</v>
      </c>
    </row>
    <row r="12886" spans="1:4">
      <c r="A12886" s="22">
        <f t="shared" si="201"/>
        <v>49410</v>
      </c>
      <c r="D12886" s="16">
        <v>49410</v>
      </c>
    </row>
    <row r="12887" spans="1:4">
      <c r="A12887" s="22">
        <f t="shared" si="201"/>
        <v>49411</v>
      </c>
      <c r="D12887" s="16">
        <v>49411</v>
      </c>
    </row>
    <row r="12888" spans="1:4">
      <c r="A12888" s="22">
        <f t="shared" si="201"/>
        <v>49412</v>
      </c>
      <c r="D12888" s="16">
        <v>49412</v>
      </c>
    </row>
    <row r="12889" spans="1:4">
      <c r="A12889" s="22">
        <f t="shared" si="201"/>
        <v>49413</v>
      </c>
      <c r="D12889" s="16">
        <v>49413</v>
      </c>
    </row>
    <row r="12890" spans="1:4">
      <c r="A12890" s="22">
        <f t="shared" si="201"/>
        <v>49414</v>
      </c>
      <c r="D12890" s="16">
        <v>49414</v>
      </c>
    </row>
    <row r="12891" spans="1:4">
      <c r="A12891" s="22">
        <f t="shared" si="201"/>
        <v>49415</v>
      </c>
      <c r="D12891" s="16">
        <v>49415</v>
      </c>
    </row>
    <row r="12892" spans="1:4">
      <c r="A12892" s="22">
        <f t="shared" si="201"/>
        <v>49416</v>
      </c>
      <c r="D12892" s="16">
        <v>49416</v>
      </c>
    </row>
    <row r="12893" spans="1:4">
      <c r="A12893" s="22">
        <f t="shared" si="201"/>
        <v>49417</v>
      </c>
      <c r="D12893" s="16">
        <v>49417</v>
      </c>
    </row>
    <row r="12894" spans="1:4">
      <c r="A12894" s="22">
        <f t="shared" si="201"/>
        <v>49418</v>
      </c>
      <c r="D12894" s="16">
        <v>49418</v>
      </c>
    </row>
    <row r="12895" spans="1:4">
      <c r="A12895" s="22">
        <f t="shared" si="201"/>
        <v>49419</v>
      </c>
      <c r="D12895" s="16">
        <v>49419</v>
      </c>
    </row>
    <row r="12896" spans="1:4">
      <c r="A12896" s="22">
        <f t="shared" si="201"/>
        <v>49420</v>
      </c>
      <c r="D12896" s="16">
        <v>49420</v>
      </c>
    </row>
    <row r="12897" spans="1:4">
      <c r="A12897" s="22">
        <f t="shared" si="201"/>
        <v>49421</v>
      </c>
      <c r="D12897" s="16">
        <v>49421</v>
      </c>
    </row>
    <row r="12898" spans="1:4">
      <c r="A12898" s="22">
        <f t="shared" si="201"/>
        <v>49422</v>
      </c>
      <c r="D12898" s="16">
        <v>49422</v>
      </c>
    </row>
    <row r="12899" spans="1:4">
      <c r="A12899" s="22">
        <f t="shared" si="201"/>
        <v>49423</v>
      </c>
      <c r="D12899" s="16">
        <v>49423</v>
      </c>
    </row>
    <row r="12900" spans="1:4">
      <c r="A12900" s="22">
        <f t="shared" si="201"/>
        <v>49424</v>
      </c>
      <c r="D12900" s="16">
        <v>49424</v>
      </c>
    </row>
    <row r="12901" spans="1:4">
      <c r="A12901" s="22">
        <f t="shared" si="201"/>
        <v>49425</v>
      </c>
      <c r="D12901" s="16">
        <v>49425</v>
      </c>
    </row>
    <row r="12902" spans="1:4">
      <c r="A12902" s="22">
        <f t="shared" si="201"/>
        <v>49426</v>
      </c>
      <c r="D12902" s="16">
        <v>49426</v>
      </c>
    </row>
    <row r="12903" spans="1:4">
      <c r="A12903" s="22">
        <f t="shared" si="201"/>
        <v>49427</v>
      </c>
      <c r="D12903" s="16">
        <v>49427</v>
      </c>
    </row>
    <row r="12904" spans="1:4">
      <c r="A12904" s="22">
        <f t="shared" si="201"/>
        <v>49428</v>
      </c>
      <c r="D12904" s="16">
        <v>49428</v>
      </c>
    </row>
    <row r="12905" spans="1:4">
      <c r="A12905" s="22">
        <f t="shared" si="201"/>
        <v>49429</v>
      </c>
      <c r="D12905" s="16">
        <v>49429</v>
      </c>
    </row>
    <row r="12906" spans="1:4">
      <c r="A12906" s="22">
        <f t="shared" si="201"/>
        <v>49430</v>
      </c>
      <c r="D12906" s="16">
        <v>49430</v>
      </c>
    </row>
    <row r="12907" spans="1:4">
      <c r="A12907" s="22">
        <f t="shared" si="201"/>
        <v>49431</v>
      </c>
      <c r="D12907" s="16">
        <v>49431</v>
      </c>
    </row>
    <row r="12908" spans="1:4">
      <c r="A12908" s="22">
        <f t="shared" si="201"/>
        <v>49432</v>
      </c>
      <c r="D12908" s="16">
        <v>49432</v>
      </c>
    </row>
    <row r="12909" spans="1:4">
      <c r="A12909" s="22">
        <f t="shared" si="201"/>
        <v>49433</v>
      </c>
      <c r="D12909" s="16">
        <v>49433</v>
      </c>
    </row>
    <row r="12910" spans="1:4">
      <c r="A12910" s="22">
        <f t="shared" si="201"/>
        <v>49434</v>
      </c>
      <c r="D12910" s="16">
        <v>49434</v>
      </c>
    </row>
    <row r="12911" spans="1:4">
      <c r="A12911" s="22">
        <f t="shared" si="201"/>
        <v>49435</v>
      </c>
      <c r="D12911" s="16">
        <v>49435</v>
      </c>
    </row>
    <row r="12912" spans="1:4">
      <c r="A12912" s="22">
        <f t="shared" si="201"/>
        <v>49436</v>
      </c>
      <c r="D12912" s="16">
        <v>49436</v>
      </c>
    </row>
    <row r="12913" spans="1:4">
      <c r="A12913" s="22">
        <f t="shared" si="201"/>
        <v>49437</v>
      </c>
      <c r="D12913" s="16">
        <v>49437</v>
      </c>
    </row>
    <row r="12914" spans="1:4">
      <c r="A12914" s="22">
        <f t="shared" si="201"/>
        <v>49438</v>
      </c>
      <c r="D12914" s="16">
        <v>49438</v>
      </c>
    </row>
    <row r="12915" spans="1:4">
      <c r="A12915" s="22">
        <f t="shared" si="201"/>
        <v>49439</v>
      </c>
      <c r="D12915" s="16">
        <v>49439</v>
      </c>
    </row>
    <row r="12916" spans="1:4">
      <c r="A12916" s="22">
        <f t="shared" si="201"/>
        <v>49440</v>
      </c>
      <c r="D12916" s="16">
        <v>49440</v>
      </c>
    </row>
    <row r="12917" spans="1:4">
      <c r="A12917" s="22">
        <f t="shared" si="201"/>
        <v>49441</v>
      </c>
      <c r="D12917" s="16">
        <v>49441</v>
      </c>
    </row>
    <row r="12918" spans="1:4">
      <c r="A12918" s="22">
        <f t="shared" si="201"/>
        <v>49442</v>
      </c>
      <c r="D12918" s="16">
        <v>49442</v>
      </c>
    </row>
    <row r="12919" spans="1:4">
      <c r="A12919" s="22">
        <f t="shared" si="201"/>
        <v>49443</v>
      </c>
      <c r="D12919" s="16">
        <v>49443</v>
      </c>
    </row>
    <row r="12920" spans="1:4">
      <c r="A12920" s="22">
        <f t="shared" si="201"/>
        <v>49444</v>
      </c>
      <c r="D12920" s="16">
        <v>49444</v>
      </c>
    </row>
    <row r="12921" spans="1:4">
      <c r="A12921" s="22">
        <f t="shared" si="201"/>
        <v>49445</v>
      </c>
      <c r="D12921" s="16">
        <v>49445</v>
      </c>
    </row>
    <row r="12922" spans="1:4">
      <c r="A12922" s="22">
        <f t="shared" si="201"/>
        <v>49446</v>
      </c>
      <c r="D12922" s="16">
        <v>49446</v>
      </c>
    </row>
    <row r="12923" spans="1:4">
      <c r="A12923" s="22">
        <f t="shared" si="201"/>
        <v>49447</v>
      </c>
      <c r="D12923" s="16">
        <v>49447</v>
      </c>
    </row>
    <row r="12924" spans="1:4">
      <c r="A12924" s="22">
        <f t="shared" si="201"/>
        <v>49448</v>
      </c>
      <c r="D12924" s="16">
        <v>49448</v>
      </c>
    </row>
    <row r="12925" spans="1:4">
      <c r="A12925" s="22">
        <f t="shared" si="201"/>
        <v>49449</v>
      </c>
      <c r="D12925" s="16">
        <v>49449</v>
      </c>
    </row>
    <row r="12926" spans="1:4">
      <c r="A12926" s="22">
        <f t="shared" si="201"/>
        <v>49450</v>
      </c>
      <c r="D12926" s="16">
        <v>49450</v>
      </c>
    </row>
    <row r="12927" spans="1:4">
      <c r="A12927" s="22">
        <f t="shared" si="201"/>
        <v>49451</v>
      </c>
      <c r="D12927" s="16">
        <v>49451</v>
      </c>
    </row>
    <row r="12928" spans="1:4">
      <c r="A12928" s="22">
        <f t="shared" si="201"/>
        <v>49452</v>
      </c>
      <c r="D12928" s="16">
        <v>49452</v>
      </c>
    </row>
    <row r="12929" spans="1:4">
      <c r="A12929" s="22">
        <f t="shared" si="201"/>
        <v>49453</v>
      </c>
      <c r="D12929" s="16">
        <v>49453</v>
      </c>
    </row>
    <row r="12930" spans="1:4">
      <c r="A12930" s="22">
        <f t="shared" ref="A12930:A12993" si="202">D12930</f>
        <v>49454</v>
      </c>
      <c r="D12930" s="16">
        <v>49454</v>
      </c>
    </row>
    <row r="12931" spans="1:4">
      <c r="A12931" s="22">
        <f t="shared" si="202"/>
        <v>49455</v>
      </c>
      <c r="D12931" s="16">
        <v>49455</v>
      </c>
    </row>
    <row r="12932" spans="1:4">
      <c r="A12932" s="22">
        <f t="shared" si="202"/>
        <v>49456</v>
      </c>
      <c r="D12932" s="16">
        <v>49456</v>
      </c>
    </row>
    <row r="12933" spans="1:4">
      <c r="A12933" s="22">
        <f t="shared" si="202"/>
        <v>49457</v>
      </c>
      <c r="D12933" s="16">
        <v>49457</v>
      </c>
    </row>
    <row r="12934" spans="1:4">
      <c r="A12934" s="22">
        <f t="shared" si="202"/>
        <v>49458</v>
      </c>
      <c r="D12934" s="16">
        <v>49458</v>
      </c>
    </row>
    <row r="12935" spans="1:4">
      <c r="A12935" s="22">
        <f t="shared" si="202"/>
        <v>49459</v>
      </c>
      <c r="D12935" s="16">
        <v>49459</v>
      </c>
    </row>
    <row r="12936" spans="1:4">
      <c r="A12936" s="22">
        <f t="shared" si="202"/>
        <v>49460</v>
      </c>
      <c r="D12936" s="16">
        <v>49460</v>
      </c>
    </row>
    <row r="12937" spans="1:4">
      <c r="A12937" s="22">
        <f t="shared" si="202"/>
        <v>49461</v>
      </c>
      <c r="D12937" s="16">
        <v>49461</v>
      </c>
    </row>
    <row r="12938" spans="1:4">
      <c r="A12938" s="22">
        <f t="shared" si="202"/>
        <v>49462</v>
      </c>
      <c r="D12938" s="16">
        <v>49462</v>
      </c>
    </row>
    <row r="12939" spans="1:4">
      <c r="A12939" s="22">
        <f t="shared" si="202"/>
        <v>49463</v>
      </c>
      <c r="D12939" s="16">
        <v>49463</v>
      </c>
    </row>
    <row r="12940" spans="1:4">
      <c r="A12940" s="22">
        <f t="shared" si="202"/>
        <v>49464</v>
      </c>
      <c r="D12940" s="16">
        <v>49464</v>
      </c>
    </row>
    <row r="12941" spans="1:4">
      <c r="A12941" s="22">
        <f t="shared" si="202"/>
        <v>49465</v>
      </c>
      <c r="D12941" s="16">
        <v>49465</v>
      </c>
    </row>
    <row r="12942" spans="1:4">
      <c r="A12942" s="22">
        <f t="shared" si="202"/>
        <v>49466</v>
      </c>
      <c r="D12942" s="16">
        <v>49466</v>
      </c>
    </row>
    <row r="12943" spans="1:4">
      <c r="A12943" s="22">
        <f t="shared" si="202"/>
        <v>49467</v>
      </c>
      <c r="D12943" s="16">
        <v>49467</v>
      </c>
    </row>
    <row r="12944" spans="1:4">
      <c r="A12944" s="22">
        <f t="shared" si="202"/>
        <v>49468</v>
      </c>
      <c r="D12944" s="16">
        <v>49468</v>
      </c>
    </row>
    <row r="12945" spans="1:4">
      <c r="A12945" s="22">
        <f t="shared" si="202"/>
        <v>49469</v>
      </c>
      <c r="D12945" s="16">
        <v>49469</v>
      </c>
    </row>
    <row r="12946" spans="1:4">
      <c r="A12946" s="22">
        <f t="shared" si="202"/>
        <v>49470</v>
      </c>
      <c r="D12946" s="16">
        <v>49470</v>
      </c>
    </row>
    <row r="12947" spans="1:4">
      <c r="A12947" s="22">
        <f t="shared" si="202"/>
        <v>49471</v>
      </c>
      <c r="D12947" s="16">
        <v>49471</v>
      </c>
    </row>
    <row r="12948" spans="1:4">
      <c r="A12948" s="22">
        <f t="shared" si="202"/>
        <v>49472</v>
      </c>
      <c r="D12948" s="16">
        <v>49472</v>
      </c>
    </row>
    <row r="12949" spans="1:4">
      <c r="A12949" s="22">
        <f t="shared" si="202"/>
        <v>49473</v>
      </c>
      <c r="D12949" s="16">
        <v>49473</v>
      </c>
    </row>
    <row r="12950" spans="1:4">
      <c r="A12950" s="22">
        <f t="shared" si="202"/>
        <v>49474</v>
      </c>
      <c r="D12950" s="16">
        <v>49474</v>
      </c>
    </row>
    <row r="12951" spans="1:4">
      <c r="A12951" s="22">
        <f t="shared" si="202"/>
        <v>49475</v>
      </c>
      <c r="D12951" s="16">
        <v>49475</v>
      </c>
    </row>
    <row r="12952" spans="1:4">
      <c r="A12952" s="22">
        <f t="shared" si="202"/>
        <v>49476</v>
      </c>
      <c r="D12952" s="16">
        <v>49476</v>
      </c>
    </row>
    <row r="12953" spans="1:4">
      <c r="A12953" s="22">
        <f t="shared" si="202"/>
        <v>49477</v>
      </c>
      <c r="D12953" s="16">
        <v>49477</v>
      </c>
    </row>
    <row r="12954" spans="1:4">
      <c r="A12954" s="22">
        <f t="shared" si="202"/>
        <v>49478</v>
      </c>
      <c r="D12954" s="16">
        <v>49478</v>
      </c>
    </row>
    <row r="12955" spans="1:4">
      <c r="A12955" s="22">
        <f t="shared" si="202"/>
        <v>49479</v>
      </c>
      <c r="D12955" s="16">
        <v>49479</v>
      </c>
    </row>
    <row r="12956" spans="1:4">
      <c r="A12956" s="22">
        <f t="shared" si="202"/>
        <v>49480</v>
      </c>
      <c r="D12956" s="16">
        <v>49480</v>
      </c>
    </row>
    <row r="12957" spans="1:4">
      <c r="A12957" s="22">
        <f t="shared" si="202"/>
        <v>49481</v>
      </c>
      <c r="D12957" s="16">
        <v>49481</v>
      </c>
    </row>
    <row r="12958" spans="1:4">
      <c r="A12958" s="22">
        <f t="shared" si="202"/>
        <v>49482</v>
      </c>
      <c r="D12958" s="16">
        <v>49482</v>
      </c>
    </row>
    <row r="12959" spans="1:4">
      <c r="A12959" s="22">
        <f t="shared" si="202"/>
        <v>49483</v>
      </c>
      <c r="D12959" s="16">
        <v>49483</v>
      </c>
    </row>
    <row r="12960" spans="1:4">
      <c r="A12960" s="22">
        <f t="shared" si="202"/>
        <v>49484</v>
      </c>
      <c r="D12960" s="16">
        <v>49484</v>
      </c>
    </row>
    <row r="12961" spans="1:4">
      <c r="A12961" s="22">
        <f t="shared" si="202"/>
        <v>49485</v>
      </c>
      <c r="D12961" s="16">
        <v>49485</v>
      </c>
    </row>
    <row r="12962" spans="1:4">
      <c r="A12962" s="22">
        <f t="shared" si="202"/>
        <v>49486</v>
      </c>
      <c r="D12962" s="16">
        <v>49486</v>
      </c>
    </row>
    <row r="12963" spans="1:4">
      <c r="A12963" s="22">
        <f t="shared" si="202"/>
        <v>49487</v>
      </c>
      <c r="D12963" s="16">
        <v>49487</v>
      </c>
    </row>
    <row r="12964" spans="1:4">
      <c r="A12964" s="22">
        <f t="shared" si="202"/>
        <v>49488</v>
      </c>
      <c r="D12964" s="16">
        <v>49488</v>
      </c>
    </row>
    <row r="12965" spans="1:4">
      <c r="A12965" s="22">
        <f t="shared" si="202"/>
        <v>49489</v>
      </c>
      <c r="D12965" s="16">
        <v>49489</v>
      </c>
    </row>
    <row r="12966" spans="1:4">
      <c r="A12966" s="22">
        <f t="shared" si="202"/>
        <v>49490</v>
      </c>
      <c r="D12966" s="16">
        <v>49490</v>
      </c>
    </row>
    <row r="12967" spans="1:4">
      <c r="A12967" s="22">
        <f t="shared" si="202"/>
        <v>49491</v>
      </c>
      <c r="D12967" s="16">
        <v>49491</v>
      </c>
    </row>
    <row r="12968" spans="1:4">
      <c r="A12968" s="22">
        <f t="shared" si="202"/>
        <v>49492</v>
      </c>
      <c r="D12968" s="16">
        <v>49492</v>
      </c>
    </row>
    <row r="12969" spans="1:4">
      <c r="A12969" s="22">
        <f t="shared" si="202"/>
        <v>49493</v>
      </c>
      <c r="D12969" s="16">
        <v>49493</v>
      </c>
    </row>
    <row r="12970" spans="1:4">
      <c r="A12970" s="22">
        <f t="shared" si="202"/>
        <v>49494</v>
      </c>
      <c r="D12970" s="16">
        <v>49494</v>
      </c>
    </row>
    <row r="12971" spans="1:4">
      <c r="A12971" s="22">
        <f t="shared" si="202"/>
        <v>49495</v>
      </c>
      <c r="D12971" s="16">
        <v>49495</v>
      </c>
    </row>
    <row r="12972" spans="1:4">
      <c r="A12972" s="22">
        <f t="shared" si="202"/>
        <v>49496</v>
      </c>
      <c r="D12972" s="16">
        <v>49496</v>
      </c>
    </row>
    <row r="12973" spans="1:4">
      <c r="A12973" s="22">
        <f t="shared" si="202"/>
        <v>49497</v>
      </c>
      <c r="D12973" s="16">
        <v>49497</v>
      </c>
    </row>
    <row r="12974" spans="1:4">
      <c r="A12974" s="22">
        <f t="shared" si="202"/>
        <v>49498</v>
      </c>
      <c r="D12974" s="16">
        <v>49498</v>
      </c>
    </row>
    <row r="12975" spans="1:4">
      <c r="A12975" s="22">
        <f t="shared" si="202"/>
        <v>49499</v>
      </c>
      <c r="D12975" s="16">
        <v>49499</v>
      </c>
    </row>
    <row r="12976" spans="1:4">
      <c r="A12976" s="22">
        <f t="shared" si="202"/>
        <v>49500</v>
      </c>
      <c r="D12976" s="16">
        <v>49500</v>
      </c>
    </row>
    <row r="12977" spans="1:4">
      <c r="A12977" s="22">
        <f t="shared" si="202"/>
        <v>49501</v>
      </c>
      <c r="D12977" s="16">
        <v>49501</v>
      </c>
    </row>
    <row r="12978" spans="1:4">
      <c r="A12978" s="22">
        <f t="shared" si="202"/>
        <v>49502</v>
      </c>
      <c r="D12978" s="16">
        <v>49502</v>
      </c>
    </row>
    <row r="12979" spans="1:4">
      <c r="A12979" s="22">
        <f t="shared" si="202"/>
        <v>49503</v>
      </c>
      <c r="D12979" s="16">
        <v>49503</v>
      </c>
    </row>
    <row r="12980" spans="1:4">
      <c r="A12980" s="22">
        <f t="shared" si="202"/>
        <v>49504</v>
      </c>
      <c r="D12980" s="16">
        <v>49504</v>
      </c>
    </row>
    <row r="12981" spans="1:4">
      <c r="A12981" s="22">
        <f t="shared" si="202"/>
        <v>49505</v>
      </c>
      <c r="D12981" s="16">
        <v>49505</v>
      </c>
    </row>
    <row r="12982" spans="1:4">
      <c r="A12982" s="22">
        <f t="shared" si="202"/>
        <v>49506</v>
      </c>
      <c r="D12982" s="16">
        <v>49506</v>
      </c>
    </row>
    <row r="12983" spans="1:4">
      <c r="A12983" s="22">
        <f t="shared" si="202"/>
        <v>49507</v>
      </c>
      <c r="D12983" s="16">
        <v>49507</v>
      </c>
    </row>
    <row r="12984" spans="1:4">
      <c r="A12984" s="22">
        <f t="shared" si="202"/>
        <v>49508</v>
      </c>
      <c r="D12984" s="16">
        <v>49508</v>
      </c>
    </row>
    <row r="12985" spans="1:4">
      <c r="A12985" s="22">
        <f t="shared" si="202"/>
        <v>49509</v>
      </c>
      <c r="D12985" s="16">
        <v>49509</v>
      </c>
    </row>
    <row r="12986" spans="1:4">
      <c r="A12986" s="22">
        <f t="shared" si="202"/>
        <v>49510</v>
      </c>
      <c r="D12986" s="16">
        <v>49510</v>
      </c>
    </row>
    <row r="12987" spans="1:4">
      <c r="A12987" s="22">
        <f t="shared" si="202"/>
        <v>49511</v>
      </c>
      <c r="D12987" s="16">
        <v>49511</v>
      </c>
    </row>
    <row r="12988" spans="1:4">
      <c r="A12988" s="22">
        <f t="shared" si="202"/>
        <v>49512</v>
      </c>
      <c r="D12988" s="16">
        <v>49512</v>
      </c>
    </row>
    <row r="12989" spans="1:4">
      <c r="A12989" s="22">
        <f t="shared" si="202"/>
        <v>49513</v>
      </c>
      <c r="D12989" s="16">
        <v>49513</v>
      </c>
    </row>
    <row r="12990" spans="1:4">
      <c r="A12990" s="22">
        <f t="shared" si="202"/>
        <v>49514</v>
      </c>
      <c r="D12990" s="16">
        <v>49514</v>
      </c>
    </row>
    <row r="12991" spans="1:4">
      <c r="A12991" s="22">
        <f t="shared" si="202"/>
        <v>49515</v>
      </c>
      <c r="D12991" s="16">
        <v>49515</v>
      </c>
    </row>
    <row r="12992" spans="1:4">
      <c r="A12992" s="22">
        <f t="shared" si="202"/>
        <v>49516</v>
      </c>
      <c r="D12992" s="16">
        <v>49516</v>
      </c>
    </row>
    <row r="12993" spans="1:4">
      <c r="A12993" s="22">
        <f t="shared" si="202"/>
        <v>49517</v>
      </c>
      <c r="D12993" s="16">
        <v>49517</v>
      </c>
    </row>
    <row r="12994" spans="1:4">
      <c r="A12994" s="22">
        <f t="shared" ref="A12994:A13057" si="203">D12994</f>
        <v>49518</v>
      </c>
      <c r="D12994" s="16">
        <v>49518</v>
      </c>
    </row>
    <row r="12995" spans="1:4">
      <c r="A12995" s="22">
        <f t="shared" si="203"/>
        <v>49519</v>
      </c>
      <c r="D12995" s="16">
        <v>49519</v>
      </c>
    </row>
    <row r="12996" spans="1:4">
      <c r="A12996" s="22">
        <f t="shared" si="203"/>
        <v>49520</v>
      </c>
      <c r="D12996" s="16">
        <v>49520</v>
      </c>
    </row>
    <row r="12997" spans="1:4">
      <c r="A12997" s="22">
        <f t="shared" si="203"/>
        <v>49521</v>
      </c>
      <c r="D12997" s="16">
        <v>49521</v>
      </c>
    </row>
    <row r="12998" spans="1:4">
      <c r="A12998" s="22">
        <f t="shared" si="203"/>
        <v>49522</v>
      </c>
      <c r="D12998" s="16">
        <v>49522</v>
      </c>
    </row>
    <row r="12999" spans="1:4">
      <c r="A12999" s="22">
        <f t="shared" si="203"/>
        <v>49523</v>
      </c>
      <c r="D12999" s="16">
        <v>49523</v>
      </c>
    </row>
    <row r="13000" spans="1:4">
      <c r="A13000" s="22">
        <f t="shared" si="203"/>
        <v>49524</v>
      </c>
      <c r="D13000" s="16">
        <v>49524</v>
      </c>
    </row>
    <row r="13001" spans="1:4">
      <c r="A13001" s="22">
        <f t="shared" si="203"/>
        <v>49525</v>
      </c>
      <c r="D13001" s="16">
        <v>49525</v>
      </c>
    </row>
    <row r="13002" spans="1:4">
      <c r="A13002" s="22">
        <f t="shared" si="203"/>
        <v>49526</v>
      </c>
      <c r="D13002" s="16">
        <v>49526</v>
      </c>
    </row>
    <row r="13003" spans="1:4">
      <c r="A13003" s="22">
        <f t="shared" si="203"/>
        <v>49527</v>
      </c>
      <c r="D13003" s="16">
        <v>49527</v>
      </c>
    </row>
    <row r="13004" spans="1:4">
      <c r="A13004" s="22">
        <f t="shared" si="203"/>
        <v>49528</v>
      </c>
      <c r="D13004" s="16">
        <v>49528</v>
      </c>
    </row>
    <row r="13005" spans="1:4">
      <c r="A13005" s="22">
        <f t="shared" si="203"/>
        <v>49529</v>
      </c>
      <c r="D13005" s="16">
        <v>49529</v>
      </c>
    </row>
    <row r="13006" spans="1:4">
      <c r="A13006" s="22">
        <f t="shared" si="203"/>
        <v>49530</v>
      </c>
      <c r="D13006" s="16">
        <v>49530</v>
      </c>
    </row>
    <row r="13007" spans="1:4">
      <c r="A13007" s="22">
        <f t="shared" si="203"/>
        <v>49531</v>
      </c>
      <c r="D13007" s="16">
        <v>49531</v>
      </c>
    </row>
    <row r="13008" spans="1:4">
      <c r="A13008" s="22">
        <f t="shared" si="203"/>
        <v>49532</v>
      </c>
      <c r="D13008" s="16">
        <v>49532</v>
      </c>
    </row>
    <row r="13009" spans="1:4">
      <c r="A13009" s="22">
        <f t="shared" si="203"/>
        <v>49533</v>
      </c>
      <c r="D13009" s="16">
        <v>49533</v>
      </c>
    </row>
    <row r="13010" spans="1:4">
      <c r="A13010" s="22">
        <f t="shared" si="203"/>
        <v>49534</v>
      </c>
      <c r="D13010" s="16">
        <v>49534</v>
      </c>
    </row>
    <row r="13011" spans="1:4">
      <c r="A13011" s="22">
        <f t="shared" si="203"/>
        <v>49535</v>
      </c>
      <c r="D13011" s="16">
        <v>49535</v>
      </c>
    </row>
    <row r="13012" spans="1:4">
      <c r="A13012" s="22">
        <f t="shared" si="203"/>
        <v>49536</v>
      </c>
      <c r="D13012" s="16">
        <v>49536</v>
      </c>
    </row>
    <row r="13013" spans="1:4">
      <c r="A13013" s="22">
        <f t="shared" si="203"/>
        <v>49537</v>
      </c>
      <c r="D13013" s="16">
        <v>49537</v>
      </c>
    </row>
    <row r="13014" spans="1:4">
      <c r="A13014" s="22">
        <f t="shared" si="203"/>
        <v>49538</v>
      </c>
      <c r="D13014" s="16">
        <v>49538</v>
      </c>
    </row>
    <row r="13015" spans="1:4">
      <c r="A13015" s="22">
        <f t="shared" si="203"/>
        <v>49539</v>
      </c>
      <c r="D13015" s="16">
        <v>49539</v>
      </c>
    </row>
    <row r="13016" spans="1:4">
      <c r="A13016" s="22">
        <f t="shared" si="203"/>
        <v>49540</v>
      </c>
      <c r="D13016" s="16">
        <v>49540</v>
      </c>
    </row>
    <row r="13017" spans="1:4">
      <c r="A13017" s="22">
        <f t="shared" si="203"/>
        <v>49541</v>
      </c>
      <c r="D13017" s="16">
        <v>49541</v>
      </c>
    </row>
    <row r="13018" spans="1:4">
      <c r="A13018" s="22">
        <f t="shared" si="203"/>
        <v>49542</v>
      </c>
      <c r="D13018" s="16">
        <v>49542</v>
      </c>
    </row>
    <row r="13019" spans="1:4">
      <c r="A13019" s="22">
        <f t="shared" si="203"/>
        <v>49543</v>
      </c>
      <c r="D13019" s="16">
        <v>49543</v>
      </c>
    </row>
    <row r="13020" spans="1:4">
      <c r="A13020" s="22">
        <f t="shared" si="203"/>
        <v>49544</v>
      </c>
      <c r="D13020" s="16">
        <v>49544</v>
      </c>
    </row>
    <row r="13021" spans="1:4">
      <c r="A13021" s="22">
        <f t="shared" si="203"/>
        <v>49545</v>
      </c>
      <c r="D13021" s="16">
        <v>49545</v>
      </c>
    </row>
    <row r="13022" spans="1:4">
      <c r="A13022" s="22">
        <f t="shared" si="203"/>
        <v>49546</v>
      </c>
      <c r="D13022" s="16">
        <v>49546</v>
      </c>
    </row>
    <row r="13023" spans="1:4">
      <c r="A13023" s="22">
        <f t="shared" si="203"/>
        <v>49547</v>
      </c>
      <c r="D13023" s="16">
        <v>49547</v>
      </c>
    </row>
    <row r="13024" spans="1:4">
      <c r="A13024" s="22">
        <f t="shared" si="203"/>
        <v>49548</v>
      </c>
      <c r="D13024" s="16">
        <v>49548</v>
      </c>
    </row>
    <row r="13025" spans="1:4">
      <c r="A13025" s="22">
        <f t="shared" si="203"/>
        <v>49549</v>
      </c>
      <c r="D13025" s="16">
        <v>49549</v>
      </c>
    </row>
    <row r="13026" spans="1:4">
      <c r="A13026" s="22">
        <f t="shared" si="203"/>
        <v>49550</v>
      </c>
      <c r="D13026" s="16">
        <v>49550</v>
      </c>
    </row>
    <row r="13027" spans="1:4">
      <c r="A13027" s="22">
        <f t="shared" si="203"/>
        <v>49551</v>
      </c>
      <c r="D13027" s="16">
        <v>49551</v>
      </c>
    </row>
    <row r="13028" spans="1:4">
      <c r="A13028" s="22">
        <f t="shared" si="203"/>
        <v>49552</v>
      </c>
      <c r="D13028" s="16">
        <v>49552</v>
      </c>
    </row>
    <row r="13029" spans="1:4">
      <c r="A13029" s="22">
        <f t="shared" si="203"/>
        <v>49553</v>
      </c>
      <c r="D13029" s="16">
        <v>49553</v>
      </c>
    </row>
    <row r="13030" spans="1:4">
      <c r="A13030" s="22">
        <f t="shared" si="203"/>
        <v>49554</v>
      </c>
      <c r="D13030" s="16">
        <v>49554</v>
      </c>
    </row>
    <row r="13031" spans="1:4">
      <c r="A13031" s="22">
        <f t="shared" si="203"/>
        <v>49555</v>
      </c>
      <c r="D13031" s="16">
        <v>49555</v>
      </c>
    </row>
    <row r="13032" spans="1:4">
      <c r="A13032" s="22">
        <f t="shared" si="203"/>
        <v>49556</v>
      </c>
      <c r="D13032" s="16">
        <v>49556</v>
      </c>
    </row>
    <row r="13033" spans="1:4">
      <c r="A13033" s="22">
        <f t="shared" si="203"/>
        <v>49557</v>
      </c>
      <c r="D13033" s="16">
        <v>49557</v>
      </c>
    </row>
    <row r="13034" spans="1:4">
      <c r="A13034" s="22">
        <f t="shared" si="203"/>
        <v>49558</v>
      </c>
      <c r="D13034" s="16">
        <v>49558</v>
      </c>
    </row>
    <row r="13035" spans="1:4">
      <c r="A13035" s="22">
        <f t="shared" si="203"/>
        <v>49559</v>
      </c>
      <c r="D13035" s="16">
        <v>49559</v>
      </c>
    </row>
    <row r="13036" spans="1:4">
      <c r="A13036" s="22">
        <f t="shared" si="203"/>
        <v>49560</v>
      </c>
      <c r="D13036" s="16">
        <v>49560</v>
      </c>
    </row>
    <row r="13037" spans="1:4">
      <c r="A13037" s="22">
        <f t="shared" si="203"/>
        <v>49561</v>
      </c>
      <c r="D13037" s="16">
        <v>49561</v>
      </c>
    </row>
    <row r="13038" spans="1:4">
      <c r="A13038" s="22">
        <f t="shared" si="203"/>
        <v>49562</v>
      </c>
      <c r="D13038" s="16">
        <v>49562</v>
      </c>
    </row>
    <row r="13039" spans="1:4">
      <c r="A13039" s="22">
        <f t="shared" si="203"/>
        <v>49563</v>
      </c>
      <c r="D13039" s="16">
        <v>49563</v>
      </c>
    </row>
    <row r="13040" spans="1:4">
      <c r="A13040" s="22">
        <f t="shared" si="203"/>
        <v>49564</v>
      </c>
      <c r="D13040" s="16">
        <v>49564</v>
      </c>
    </row>
    <row r="13041" spans="1:4">
      <c r="A13041" s="22">
        <f t="shared" si="203"/>
        <v>49565</v>
      </c>
      <c r="D13041" s="16">
        <v>49565</v>
      </c>
    </row>
    <row r="13042" spans="1:4">
      <c r="A13042" s="22">
        <f t="shared" si="203"/>
        <v>49566</v>
      </c>
      <c r="D13042" s="16">
        <v>49566</v>
      </c>
    </row>
    <row r="13043" spans="1:4">
      <c r="A13043" s="22">
        <f t="shared" si="203"/>
        <v>49567</v>
      </c>
      <c r="D13043" s="16">
        <v>49567</v>
      </c>
    </row>
    <row r="13044" spans="1:4">
      <c r="A13044" s="22">
        <f t="shared" si="203"/>
        <v>49568</v>
      </c>
      <c r="D13044" s="16">
        <v>49568</v>
      </c>
    </row>
    <row r="13045" spans="1:4">
      <c r="A13045" s="22">
        <f t="shared" si="203"/>
        <v>49569</v>
      </c>
      <c r="D13045" s="16">
        <v>49569</v>
      </c>
    </row>
    <row r="13046" spans="1:4">
      <c r="A13046" s="22">
        <f t="shared" si="203"/>
        <v>49570</v>
      </c>
      <c r="D13046" s="16">
        <v>49570</v>
      </c>
    </row>
    <row r="13047" spans="1:4">
      <c r="A13047" s="22">
        <f t="shared" si="203"/>
        <v>49571</v>
      </c>
      <c r="D13047" s="16">
        <v>49571</v>
      </c>
    </row>
    <row r="13048" spans="1:4">
      <c r="A13048" s="22">
        <f t="shared" si="203"/>
        <v>49572</v>
      </c>
      <c r="D13048" s="16">
        <v>49572</v>
      </c>
    </row>
    <row r="13049" spans="1:4">
      <c r="A13049" s="22">
        <f t="shared" si="203"/>
        <v>49573</v>
      </c>
      <c r="D13049" s="16">
        <v>49573</v>
      </c>
    </row>
    <row r="13050" spans="1:4">
      <c r="A13050" s="22">
        <f t="shared" si="203"/>
        <v>49574</v>
      </c>
      <c r="D13050" s="16">
        <v>49574</v>
      </c>
    </row>
    <row r="13051" spans="1:4">
      <c r="A13051" s="22">
        <f t="shared" si="203"/>
        <v>49575</v>
      </c>
      <c r="D13051" s="16">
        <v>49575</v>
      </c>
    </row>
    <row r="13052" spans="1:4">
      <c r="A13052" s="22">
        <f t="shared" si="203"/>
        <v>49576</v>
      </c>
      <c r="D13052" s="16">
        <v>49576</v>
      </c>
    </row>
    <row r="13053" spans="1:4">
      <c r="A13053" s="22">
        <f t="shared" si="203"/>
        <v>49577</v>
      </c>
      <c r="D13053" s="16">
        <v>49577</v>
      </c>
    </row>
    <row r="13054" spans="1:4">
      <c r="A13054" s="22">
        <f t="shared" si="203"/>
        <v>49578</v>
      </c>
      <c r="D13054" s="16">
        <v>49578</v>
      </c>
    </row>
    <row r="13055" spans="1:4">
      <c r="A13055" s="22">
        <f t="shared" si="203"/>
        <v>49579</v>
      </c>
      <c r="D13055" s="16">
        <v>49579</v>
      </c>
    </row>
    <row r="13056" spans="1:4">
      <c r="A13056" s="22">
        <f t="shared" si="203"/>
        <v>49580</v>
      </c>
      <c r="D13056" s="16">
        <v>49580</v>
      </c>
    </row>
    <row r="13057" spans="1:4">
      <c r="A13057" s="22">
        <f t="shared" si="203"/>
        <v>49581</v>
      </c>
      <c r="D13057" s="16">
        <v>49581</v>
      </c>
    </row>
    <row r="13058" spans="1:4">
      <c r="A13058" s="22">
        <f t="shared" ref="A13058:A13121" si="204">D13058</f>
        <v>49582</v>
      </c>
      <c r="D13058" s="16">
        <v>49582</v>
      </c>
    </row>
    <row r="13059" spans="1:4">
      <c r="A13059" s="22">
        <f t="shared" si="204"/>
        <v>49583</v>
      </c>
      <c r="D13059" s="16">
        <v>49583</v>
      </c>
    </row>
    <row r="13060" spans="1:4">
      <c r="A13060" s="22">
        <f t="shared" si="204"/>
        <v>49584</v>
      </c>
      <c r="D13060" s="16">
        <v>49584</v>
      </c>
    </row>
    <row r="13061" spans="1:4">
      <c r="A13061" s="22">
        <f t="shared" si="204"/>
        <v>49585</v>
      </c>
      <c r="D13061" s="16">
        <v>49585</v>
      </c>
    </row>
    <row r="13062" spans="1:4">
      <c r="A13062" s="22">
        <f t="shared" si="204"/>
        <v>49586</v>
      </c>
      <c r="D13062" s="16">
        <v>49586</v>
      </c>
    </row>
    <row r="13063" spans="1:4">
      <c r="A13063" s="22">
        <f t="shared" si="204"/>
        <v>49587</v>
      </c>
      <c r="D13063" s="16">
        <v>49587</v>
      </c>
    </row>
    <row r="13064" spans="1:4">
      <c r="A13064" s="22">
        <f t="shared" si="204"/>
        <v>49588</v>
      </c>
      <c r="D13064" s="16">
        <v>49588</v>
      </c>
    </row>
    <row r="13065" spans="1:4">
      <c r="A13065" s="22">
        <f t="shared" si="204"/>
        <v>49589</v>
      </c>
      <c r="D13065" s="16">
        <v>49589</v>
      </c>
    </row>
    <row r="13066" spans="1:4">
      <c r="A13066" s="22">
        <f t="shared" si="204"/>
        <v>49590</v>
      </c>
      <c r="D13066" s="16">
        <v>49590</v>
      </c>
    </row>
    <row r="13067" spans="1:4">
      <c r="A13067" s="22">
        <f t="shared" si="204"/>
        <v>49591</v>
      </c>
      <c r="D13067" s="16">
        <v>49591</v>
      </c>
    </row>
    <row r="13068" spans="1:4">
      <c r="A13068" s="22">
        <f t="shared" si="204"/>
        <v>49592</v>
      </c>
      <c r="D13068" s="16">
        <v>49592</v>
      </c>
    </row>
    <row r="13069" spans="1:4">
      <c r="A13069" s="22">
        <f t="shared" si="204"/>
        <v>49593</v>
      </c>
      <c r="D13069" s="16">
        <v>49593</v>
      </c>
    </row>
    <row r="13070" spans="1:4">
      <c r="A13070" s="22">
        <f t="shared" si="204"/>
        <v>49594</v>
      </c>
      <c r="D13070" s="16">
        <v>49594</v>
      </c>
    </row>
    <row r="13071" spans="1:4">
      <c r="A13071" s="22">
        <f t="shared" si="204"/>
        <v>49595</v>
      </c>
      <c r="D13071" s="16">
        <v>49595</v>
      </c>
    </row>
    <row r="13072" spans="1:4">
      <c r="A13072" s="22">
        <f t="shared" si="204"/>
        <v>49596</v>
      </c>
      <c r="D13072" s="16">
        <v>49596</v>
      </c>
    </row>
    <row r="13073" spans="1:4">
      <c r="A13073" s="22">
        <f t="shared" si="204"/>
        <v>49597</v>
      </c>
      <c r="D13073" s="16">
        <v>49597</v>
      </c>
    </row>
    <row r="13074" spans="1:4">
      <c r="A13074" s="22">
        <f t="shared" si="204"/>
        <v>49598</v>
      </c>
      <c r="D13074" s="16">
        <v>49598</v>
      </c>
    </row>
    <row r="13075" spans="1:4">
      <c r="A13075" s="22">
        <f t="shared" si="204"/>
        <v>49599</v>
      </c>
      <c r="D13075" s="16">
        <v>49599</v>
      </c>
    </row>
    <row r="13076" spans="1:4">
      <c r="A13076" s="22">
        <f t="shared" si="204"/>
        <v>49600</v>
      </c>
      <c r="D13076" s="16">
        <v>49600</v>
      </c>
    </row>
    <row r="13077" spans="1:4">
      <c r="A13077" s="22">
        <f t="shared" si="204"/>
        <v>49601</v>
      </c>
      <c r="D13077" s="16">
        <v>49601</v>
      </c>
    </row>
    <row r="13078" spans="1:4">
      <c r="A13078" s="22">
        <f t="shared" si="204"/>
        <v>49602</v>
      </c>
      <c r="D13078" s="16">
        <v>49602</v>
      </c>
    </row>
    <row r="13079" spans="1:4">
      <c r="A13079" s="22">
        <f t="shared" si="204"/>
        <v>49603</v>
      </c>
      <c r="D13079" s="16">
        <v>49603</v>
      </c>
    </row>
    <row r="13080" spans="1:4">
      <c r="A13080" s="22">
        <f t="shared" si="204"/>
        <v>49604</v>
      </c>
      <c r="D13080" s="16">
        <v>49604</v>
      </c>
    </row>
    <row r="13081" spans="1:4">
      <c r="A13081" s="22">
        <f t="shared" si="204"/>
        <v>49605</v>
      </c>
      <c r="D13081" s="16">
        <v>49605</v>
      </c>
    </row>
    <row r="13082" spans="1:4">
      <c r="A13082" s="22">
        <f t="shared" si="204"/>
        <v>49606</v>
      </c>
      <c r="D13082" s="16">
        <v>49606</v>
      </c>
    </row>
    <row r="13083" spans="1:4">
      <c r="A13083" s="22">
        <f t="shared" si="204"/>
        <v>49607</v>
      </c>
      <c r="D13083" s="16">
        <v>49607</v>
      </c>
    </row>
    <row r="13084" spans="1:4">
      <c r="A13084" s="22">
        <f t="shared" si="204"/>
        <v>49608</v>
      </c>
      <c r="D13084" s="16">
        <v>49608</v>
      </c>
    </row>
    <row r="13085" spans="1:4">
      <c r="A13085" s="22">
        <f t="shared" si="204"/>
        <v>49609</v>
      </c>
      <c r="D13085" s="16">
        <v>49609</v>
      </c>
    </row>
    <row r="13086" spans="1:4">
      <c r="A13086" s="22">
        <f t="shared" si="204"/>
        <v>49610</v>
      </c>
      <c r="D13086" s="16">
        <v>49610</v>
      </c>
    </row>
    <row r="13087" spans="1:4">
      <c r="A13087" s="22">
        <f t="shared" si="204"/>
        <v>49611</v>
      </c>
      <c r="D13087" s="16">
        <v>49611</v>
      </c>
    </row>
    <row r="13088" spans="1:4">
      <c r="A13088" s="22">
        <f t="shared" si="204"/>
        <v>49612</v>
      </c>
      <c r="D13088" s="16">
        <v>49612</v>
      </c>
    </row>
    <row r="13089" spans="1:4">
      <c r="A13089" s="22">
        <f t="shared" si="204"/>
        <v>49613</v>
      </c>
      <c r="D13089" s="16">
        <v>49613</v>
      </c>
    </row>
    <row r="13090" spans="1:4">
      <c r="A13090" s="22">
        <f t="shared" si="204"/>
        <v>49614</v>
      </c>
      <c r="D13090" s="16">
        <v>49614</v>
      </c>
    </row>
    <row r="13091" spans="1:4">
      <c r="A13091" s="22">
        <f t="shared" si="204"/>
        <v>49615</v>
      </c>
      <c r="D13091" s="16">
        <v>49615</v>
      </c>
    </row>
    <row r="13092" spans="1:4">
      <c r="A13092" s="22">
        <f t="shared" si="204"/>
        <v>49616</v>
      </c>
      <c r="D13092" s="16">
        <v>49616</v>
      </c>
    </row>
    <row r="13093" spans="1:4">
      <c r="A13093" s="22">
        <f t="shared" si="204"/>
        <v>49617</v>
      </c>
      <c r="D13093" s="16">
        <v>49617</v>
      </c>
    </row>
    <row r="13094" spans="1:4">
      <c r="A13094" s="22">
        <f t="shared" si="204"/>
        <v>49618</v>
      </c>
      <c r="D13094" s="16">
        <v>49618</v>
      </c>
    </row>
    <row r="13095" spans="1:4">
      <c r="A13095" s="22">
        <f t="shared" si="204"/>
        <v>49619</v>
      </c>
      <c r="D13095" s="16">
        <v>49619</v>
      </c>
    </row>
    <row r="13096" spans="1:4">
      <c r="A13096" s="22">
        <f t="shared" si="204"/>
        <v>49620</v>
      </c>
      <c r="D13096" s="16">
        <v>49620</v>
      </c>
    </row>
    <row r="13097" spans="1:4">
      <c r="A13097" s="22">
        <f t="shared" si="204"/>
        <v>49621</v>
      </c>
      <c r="D13097" s="16">
        <v>49621</v>
      </c>
    </row>
    <row r="13098" spans="1:4">
      <c r="A13098" s="22">
        <f t="shared" si="204"/>
        <v>49622</v>
      </c>
      <c r="D13098" s="16">
        <v>49622</v>
      </c>
    </row>
    <row r="13099" spans="1:4">
      <c r="A13099" s="22">
        <f t="shared" si="204"/>
        <v>49623</v>
      </c>
      <c r="D13099" s="16">
        <v>49623</v>
      </c>
    </row>
    <row r="13100" spans="1:4">
      <c r="A13100" s="22">
        <f t="shared" si="204"/>
        <v>49624</v>
      </c>
      <c r="D13100" s="16">
        <v>49624</v>
      </c>
    </row>
    <row r="13101" spans="1:4">
      <c r="A13101" s="22">
        <f t="shared" si="204"/>
        <v>49625</v>
      </c>
      <c r="D13101" s="16">
        <v>49625</v>
      </c>
    </row>
    <row r="13102" spans="1:4">
      <c r="A13102" s="22">
        <f t="shared" si="204"/>
        <v>49626</v>
      </c>
      <c r="D13102" s="16">
        <v>49626</v>
      </c>
    </row>
    <row r="13103" spans="1:4">
      <c r="A13103" s="22">
        <f t="shared" si="204"/>
        <v>49627</v>
      </c>
      <c r="D13103" s="16">
        <v>49627</v>
      </c>
    </row>
    <row r="13104" spans="1:4">
      <c r="A13104" s="22">
        <f t="shared" si="204"/>
        <v>49628</v>
      </c>
      <c r="D13104" s="16">
        <v>49628</v>
      </c>
    </row>
    <row r="13105" spans="1:4">
      <c r="A13105" s="22">
        <f t="shared" si="204"/>
        <v>49629</v>
      </c>
      <c r="D13105" s="16">
        <v>49629</v>
      </c>
    </row>
    <row r="13106" spans="1:4">
      <c r="A13106" s="22">
        <f t="shared" si="204"/>
        <v>49630</v>
      </c>
      <c r="D13106" s="16">
        <v>49630</v>
      </c>
    </row>
    <row r="13107" spans="1:4">
      <c r="A13107" s="22">
        <f t="shared" si="204"/>
        <v>49631</v>
      </c>
      <c r="D13107" s="16">
        <v>49631</v>
      </c>
    </row>
    <row r="13108" spans="1:4">
      <c r="A13108" s="22">
        <f t="shared" si="204"/>
        <v>49632</v>
      </c>
      <c r="D13108" s="16">
        <v>49632</v>
      </c>
    </row>
    <row r="13109" spans="1:4">
      <c r="A13109" s="22">
        <f t="shared" si="204"/>
        <v>49633</v>
      </c>
      <c r="D13109" s="16">
        <v>49633</v>
      </c>
    </row>
    <row r="13110" spans="1:4">
      <c r="A13110" s="22">
        <f t="shared" si="204"/>
        <v>49634</v>
      </c>
      <c r="D13110" s="16">
        <v>49634</v>
      </c>
    </row>
    <row r="13111" spans="1:4">
      <c r="A13111" s="22">
        <f t="shared" si="204"/>
        <v>49635</v>
      </c>
      <c r="D13111" s="16">
        <v>49635</v>
      </c>
    </row>
    <row r="13112" spans="1:4">
      <c r="A13112" s="22">
        <f t="shared" si="204"/>
        <v>49636</v>
      </c>
      <c r="D13112" s="16">
        <v>49636</v>
      </c>
    </row>
    <row r="13113" spans="1:4">
      <c r="A13113" s="22">
        <f t="shared" si="204"/>
        <v>49637</v>
      </c>
      <c r="D13113" s="16">
        <v>49637</v>
      </c>
    </row>
    <row r="13114" spans="1:4">
      <c r="A13114" s="22">
        <f t="shared" si="204"/>
        <v>49638</v>
      </c>
      <c r="D13114" s="16">
        <v>49638</v>
      </c>
    </row>
    <row r="13115" spans="1:4">
      <c r="A13115" s="22">
        <f t="shared" si="204"/>
        <v>49639</v>
      </c>
      <c r="D13115" s="16">
        <v>49639</v>
      </c>
    </row>
    <row r="13116" spans="1:4">
      <c r="A13116" s="22">
        <f t="shared" si="204"/>
        <v>49640</v>
      </c>
      <c r="D13116" s="16">
        <v>49640</v>
      </c>
    </row>
    <row r="13117" spans="1:4">
      <c r="A13117" s="22">
        <f t="shared" si="204"/>
        <v>49641</v>
      </c>
      <c r="D13117" s="16">
        <v>49641</v>
      </c>
    </row>
    <row r="13118" spans="1:4">
      <c r="A13118" s="22">
        <f t="shared" si="204"/>
        <v>49642</v>
      </c>
      <c r="D13118" s="16">
        <v>49642</v>
      </c>
    </row>
    <row r="13119" spans="1:4">
      <c r="A13119" s="22">
        <f t="shared" si="204"/>
        <v>49643</v>
      </c>
      <c r="D13119" s="16">
        <v>49643</v>
      </c>
    </row>
    <row r="13120" spans="1:4">
      <c r="A13120" s="22">
        <f t="shared" si="204"/>
        <v>49644</v>
      </c>
      <c r="D13120" s="16">
        <v>49644</v>
      </c>
    </row>
    <row r="13121" spans="1:4">
      <c r="A13121" s="22">
        <f t="shared" si="204"/>
        <v>49645</v>
      </c>
      <c r="D13121" s="16">
        <v>49645</v>
      </c>
    </row>
    <row r="13122" spans="1:4">
      <c r="A13122" s="22">
        <f t="shared" ref="A13122:A13185" si="205">D13122</f>
        <v>49646</v>
      </c>
      <c r="D13122" s="16">
        <v>49646</v>
      </c>
    </row>
    <row r="13123" spans="1:4">
      <c r="A13123" s="22">
        <f t="shared" si="205"/>
        <v>49647</v>
      </c>
      <c r="D13123" s="16">
        <v>49647</v>
      </c>
    </row>
    <row r="13124" spans="1:4">
      <c r="A13124" s="22">
        <f t="shared" si="205"/>
        <v>49648</v>
      </c>
      <c r="D13124" s="16">
        <v>49648</v>
      </c>
    </row>
    <row r="13125" spans="1:4">
      <c r="A13125" s="22">
        <f t="shared" si="205"/>
        <v>49649</v>
      </c>
      <c r="D13125" s="16">
        <v>49649</v>
      </c>
    </row>
    <row r="13126" spans="1:4">
      <c r="A13126" s="22">
        <f t="shared" si="205"/>
        <v>49650</v>
      </c>
      <c r="D13126" s="16">
        <v>49650</v>
      </c>
    </row>
    <row r="13127" spans="1:4">
      <c r="A13127" s="22">
        <f t="shared" si="205"/>
        <v>49651</v>
      </c>
      <c r="D13127" s="16">
        <v>49651</v>
      </c>
    </row>
    <row r="13128" spans="1:4">
      <c r="A13128" s="22">
        <f t="shared" si="205"/>
        <v>49652</v>
      </c>
      <c r="D13128" s="16">
        <v>49652</v>
      </c>
    </row>
    <row r="13129" spans="1:4">
      <c r="A13129" s="22">
        <f t="shared" si="205"/>
        <v>49653</v>
      </c>
      <c r="D13129" s="16">
        <v>49653</v>
      </c>
    </row>
    <row r="13130" spans="1:4">
      <c r="A13130" s="22">
        <f t="shared" si="205"/>
        <v>49654</v>
      </c>
      <c r="D13130" s="16">
        <v>49654</v>
      </c>
    </row>
    <row r="13131" spans="1:4">
      <c r="A13131" s="22">
        <f t="shared" si="205"/>
        <v>49655</v>
      </c>
      <c r="D13131" s="16">
        <v>49655</v>
      </c>
    </row>
    <row r="13132" spans="1:4">
      <c r="A13132" s="22">
        <f t="shared" si="205"/>
        <v>49656</v>
      </c>
      <c r="D13132" s="16">
        <v>49656</v>
      </c>
    </row>
    <row r="13133" spans="1:4">
      <c r="A13133" s="22">
        <f t="shared" si="205"/>
        <v>49657</v>
      </c>
      <c r="D13133" s="16">
        <v>49657</v>
      </c>
    </row>
    <row r="13134" spans="1:4">
      <c r="A13134" s="22">
        <f t="shared" si="205"/>
        <v>49658</v>
      </c>
      <c r="D13134" s="16">
        <v>49658</v>
      </c>
    </row>
    <row r="13135" spans="1:4">
      <c r="A13135" s="22">
        <f t="shared" si="205"/>
        <v>49659</v>
      </c>
      <c r="D13135" s="16">
        <v>49659</v>
      </c>
    </row>
    <row r="13136" spans="1:4">
      <c r="A13136" s="22">
        <f t="shared" si="205"/>
        <v>49660</v>
      </c>
      <c r="D13136" s="16">
        <v>49660</v>
      </c>
    </row>
    <row r="13137" spans="1:4">
      <c r="A13137" s="22">
        <f t="shared" si="205"/>
        <v>49661</v>
      </c>
      <c r="D13137" s="16">
        <v>49661</v>
      </c>
    </row>
    <row r="13138" spans="1:4">
      <c r="A13138" s="22">
        <f t="shared" si="205"/>
        <v>49662</v>
      </c>
      <c r="D13138" s="16">
        <v>49662</v>
      </c>
    </row>
    <row r="13139" spans="1:4">
      <c r="A13139" s="22">
        <f t="shared" si="205"/>
        <v>49663</v>
      </c>
      <c r="D13139" s="16">
        <v>49663</v>
      </c>
    </row>
    <row r="13140" spans="1:4">
      <c r="A13140" s="22">
        <f t="shared" si="205"/>
        <v>49664</v>
      </c>
      <c r="D13140" s="16">
        <v>49664</v>
      </c>
    </row>
    <row r="13141" spans="1:4">
      <c r="A13141" s="22">
        <f t="shared" si="205"/>
        <v>49665</v>
      </c>
      <c r="D13141" s="16">
        <v>49665</v>
      </c>
    </row>
    <row r="13142" spans="1:4">
      <c r="A13142" s="22">
        <f t="shared" si="205"/>
        <v>49666</v>
      </c>
      <c r="D13142" s="16">
        <v>49666</v>
      </c>
    </row>
    <row r="13143" spans="1:4">
      <c r="A13143" s="22">
        <f t="shared" si="205"/>
        <v>49667</v>
      </c>
      <c r="D13143" s="16">
        <v>49667</v>
      </c>
    </row>
    <row r="13144" spans="1:4">
      <c r="A13144" s="22">
        <f t="shared" si="205"/>
        <v>49668</v>
      </c>
      <c r="D13144" s="16">
        <v>49668</v>
      </c>
    </row>
    <row r="13145" spans="1:4">
      <c r="A13145" s="22">
        <f t="shared" si="205"/>
        <v>49669</v>
      </c>
      <c r="D13145" s="16">
        <v>49669</v>
      </c>
    </row>
    <row r="13146" spans="1:4">
      <c r="A13146" s="22">
        <f t="shared" si="205"/>
        <v>49670</v>
      </c>
      <c r="D13146" s="16">
        <v>49670</v>
      </c>
    </row>
    <row r="13147" spans="1:4">
      <c r="A13147" s="22">
        <f t="shared" si="205"/>
        <v>49671</v>
      </c>
      <c r="D13147" s="16">
        <v>49671</v>
      </c>
    </row>
    <row r="13148" spans="1:4">
      <c r="A13148" s="22">
        <f t="shared" si="205"/>
        <v>49672</v>
      </c>
      <c r="D13148" s="16">
        <v>49672</v>
      </c>
    </row>
    <row r="13149" spans="1:4">
      <c r="A13149" s="22">
        <f t="shared" si="205"/>
        <v>49673</v>
      </c>
      <c r="D13149" s="16">
        <v>49673</v>
      </c>
    </row>
    <row r="13150" spans="1:4">
      <c r="A13150" s="22">
        <f t="shared" si="205"/>
        <v>49674</v>
      </c>
      <c r="D13150" s="16">
        <v>49674</v>
      </c>
    </row>
    <row r="13151" spans="1:4">
      <c r="A13151" s="22">
        <f t="shared" si="205"/>
        <v>49675</v>
      </c>
      <c r="D13151" s="16">
        <v>49675</v>
      </c>
    </row>
    <row r="13152" spans="1:4">
      <c r="A13152" s="22">
        <f t="shared" si="205"/>
        <v>49676</v>
      </c>
      <c r="D13152" s="16">
        <v>49676</v>
      </c>
    </row>
    <row r="13153" spans="1:4">
      <c r="A13153" s="22">
        <f t="shared" si="205"/>
        <v>49677</v>
      </c>
      <c r="D13153" s="16">
        <v>49677</v>
      </c>
    </row>
    <row r="13154" spans="1:4">
      <c r="A13154" s="22">
        <f t="shared" si="205"/>
        <v>49678</v>
      </c>
      <c r="D13154" s="16">
        <v>49678</v>
      </c>
    </row>
    <row r="13155" spans="1:4">
      <c r="A13155" s="22">
        <f t="shared" si="205"/>
        <v>49679</v>
      </c>
      <c r="D13155" s="16">
        <v>49679</v>
      </c>
    </row>
    <row r="13156" spans="1:4">
      <c r="A13156" s="22">
        <f t="shared" si="205"/>
        <v>49680</v>
      </c>
      <c r="D13156" s="16">
        <v>49680</v>
      </c>
    </row>
    <row r="13157" spans="1:4">
      <c r="A13157" s="22">
        <f t="shared" si="205"/>
        <v>49681</v>
      </c>
      <c r="D13157" s="16">
        <v>49681</v>
      </c>
    </row>
    <row r="13158" spans="1:4">
      <c r="A13158" s="22">
        <f t="shared" si="205"/>
        <v>49682</v>
      </c>
      <c r="D13158" s="16">
        <v>49682</v>
      </c>
    </row>
    <row r="13159" spans="1:4">
      <c r="A13159" s="22">
        <f t="shared" si="205"/>
        <v>49683</v>
      </c>
      <c r="D13159" s="16">
        <v>49683</v>
      </c>
    </row>
    <row r="13160" spans="1:4">
      <c r="A13160" s="22">
        <f t="shared" si="205"/>
        <v>49684</v>
      </c>
      <c r="D13160" s="16">
        <v>49684</v>
      </c>
    </row>
    <row r="13161" spans="1:4">
      <c r="A13161" s="22">
        <f t="shared" si="205"/>
        <v>49685</v>
      </c>
      <c r="D13161" s="16">
        <v>49685</v>
      </c>
    </row>
    <row r="13162" spans="1:4">
      <c r="A13162" s="22">
        <f t="shared" si="205"/>
        <v>49686</v>
      </c>
      <c r="D13162" s="16">
        <v>49686</v>
      </c>
    </row>
    <row r="13163" spans="1:4">
      <c r="A13163" s="22">
        <f t="shared" si="205"/>
        <v>49687</v>
      </c>
      <c r="D13163" s="16">
        <v>49687</v>
      </c>
    </row>
    <row r="13164" spans="1:4">
      <c r="A13164" s="22">
        <f t="shared" si="205"/>
        <v>49688</v>
      </c>
      <c r="D13164" s="16">
        <v>49688</v>
      </c>
    </row>
    <row r="13165" spans="1:4">
      <c r="A13165" s="22">
        <f t="shared" si="205"/>
        <v>49689</v>
      </c>
      <c r="D13165" s="16">
        <v>49689</v>
      </c>
    </row>
    <row r="13166" spans="1:4">
      <c r="A13166" s="22">
        <f t="shared" si="205"/>
        <v>49690</v>
      </c>
      <c r="D13166" s="16">
        <v>49690</v>
      </c>
    </row>
    <row r="13167" spans="1:4">
      <c r="A13167" s="22">
        <f t="shared" si="205"/>
        <v>49691</v>
      </c>
      <c r="D13167" s="16">
        <v>49691</v>
      </c>
    </row>
    <row r="13168" spans="1:4">
      <c r="A13168" s="22">
        <f t="shared" si="205"/>
        <v>49692</v>
      </c>
      <c r="D13168" s="16">
        <v>49692</v>
      </c>
    </row>
    <row r="13169" spans="1:4">
      <c r="A13169" s="22">
        <f t="shared" si="205"/>
        <v>49693</v>
      </c>
      <c r="D13169" s="16">
        <v>49693</v>
      </c>
    </row>
    <row r="13170" spans="1:4">
      <c r="A13170" s="22">
        <f t="shared" si="205"/>
        <v>49694</v>
      </c>
      <c r="D13170" s="16">
        <v>49694</v>
      </c>
    </row>
    <row r="13171" spans="1:4">
      <c r="A13171" s="22">
        <f t="shared" si="205"/>
        <v>49695</v>
      </c>
      <c r="D13171" s="16">
        <v>49695</v>
      </c>
    </row>
    <row r="13172" spans="1:4">
      <c r="A13172" s="22">
        <f t="shared" si="205"/>
        <v>49696</v>
      </c>
      <c r="D13172" s="16">
        <v>49696</v>
      </c>
    </row>
    <row r="13173" spans="1:4">
      <c r="A13173" s="22">
        <f t="shared" si="205"/>
        <v>49697</v>
      </c>
      <c r="D13173" s="16">
        <v>49697</v>
      </c>
    </row>
    <row r="13174" spans="1:4">
      <c r="A13174" s="22">
        <f t="shared" si="205"/>
        <v>49698</v>
      </c>
      <c r="D13174" s="16">
        <v>49698</v>
      </c>
    </row>
    <row r="13175" spans="1:4">
      <c r="A13175" s="22">
        <f t="shared" si="205"/>
        <v>49699</v>
      </c>
      <c r="D13175" s="16">
        <v>49699</v>
      </c>
    </row>
    <row r="13176" spans="1:4">
      <c r="A13176" s="22">
        <f t="shared" si="205"/>
        <v>49700</v>
      </c>
      <c r="D13176" s="16">
        <v>49700</v>
      </c>
    </row>
    <row r="13177" spans="1:4">
      <c r="A13177" s="22">
        <f t="shared" si="205"/>
        <v>49701</v>
      </c>
      <c r="D13177" s="16">
        <v>49701</v>
      </c>
    </row>
    <row r="13178" spans="1:4">
      <c r="A13178" s="22">
        <f t="shared" si="205"/>
        <v>49702</v>
      </c>
      <c r="D13178" s="16">
        <v>49702</v>
      </c>
    </row>
    <row r="13179" spans="1:4">
      <c r="A13179" s="22">
        <f t="shared" si="205"/>
        <v>49703</v>
      </c>
      <c r="D13179" s="16">
        <v>49703</v>
      </c>
    </row>
    <row r="13180" spans="1:4">
      <c r="A13180" s="22">
        <f t="shared" si="205"/>
        <v>49704</v>
      </c>
      <c r="D13180" s="16">
        <v>49704</v>
      </c>
    </row>
    <row r="13181" spans="1:4">
      <c r="A13181" s="22">
        <f t="shared" si="205"/>
        <v>49705</v>
      </c>
      <c r="D13181" s="16">
        <v>49705</v>
      </c>
    </row>
    <row r="13182" spans="1:4">
      <c r="A13182" s="22">
        <f t="shared" si="205"/>
        <v>49706</v>
      </c>
      <c r="D13182" s="16">
        <v>49706</v>
      </c>
    </row>
    <row r="13183" spans="1:4">
      <c r="A13183" s="22">
        <f t="shared" si="205"/>
        <v>49707</v>
      </c>
      <c r="D13183" s="16">
        <v>49707</v>
      </c>
    </row>
    <row r="13184" spans="1:4">
      <c r="A13184" s="22">
        <f t="shared" si="205"/>
        <v>49708</v>
      </c>
      <c r="D13184" s="16">
        <v>49708</v>
      </c>
    </row>
    <row r="13185" spans="1:4">
      <c r="A13185" s="22">
        <f t="shared" si="205"/>
        <v>49709</v>
      </c>
      <c r="D13185" s="16">
        <v>49709</v>
      </c>
    </row>
    <row r="13186" spans="1:4">
      <c r="A13186" s="22">
        <f t="shared" ref="A13186:A13249" si="206">D13186</f>
        <v>49710</v>
      </c>
      <c r="D13186" s="16">
        <v>49710</v>
      </c>
    </row>
    <row r="13187" spans="1:4">
      <c r="A13187" s="22">
        <f t="shared" si="206"/>
        <v>49711</v>
      </c>
      <c r="D13187" s="16">
        <v>49711</v>
      </c>
    </row>
    <row r="13188" spans="1:4">
      <c r="A13188" s="22">
        <f t="shared" si="206"/>
        <v>49712</v>
      </c>
      <c r="D13188" s="16">
        <v>49712</v>
      </c>
    </row>
    <row r="13189" spans="1:4">
      <c r="A13189" s="22">
        <f t="shared" si="206"/>
        <v>49713</v>
      </c>
      <c r="D13189" s="16">
        <v>49713</v>
      </c>
    </row>
    <row r="13190" spans="1:4">
      <c r="A13190" s="22">
        <f t="shared" si="206"/>
        <v>49714</v>
      </c>
      <c r="D13190" s="16">
        <v>49714</v>
      </c>
    </row>
    <row r="13191" spans="1:4">
      <c r="A13191" s="22">
        <f t="shared" si="206"/>
        <v>49715</v>
      </c>
      <c r="D13191" s="16">
        <v>49715</v>
      </c>
    </row>
    <row r="13192" spans="1:4">
      <c r="A13192" s="22">
        <f t="shared" si="206"/>
        <v>49716</v>
      </c>
      <c r="D13192" s="16">
        <v>49716</v>
      </c>
    </row>
    <row r="13193" spans="1:4">
      <c r="A13193" s="22">
        <f t="shared" si="206"/>
        <v>49717</v>
      </c>
      <c r="D13193" s="16">
        <v>49717</v>
      </c>
    </row>
    <row r="13194" spans="1:4">
      <c r="A13194" s="22">
        <f t="shared" si="206"/>
        <v>49718</v>
      </c>
      <c r="D13194" s="16">
        <v>49718</v>
      </c>
    </row>
    <row r="13195" spans="1:4">
      <c r="A13195" s="22">
        <f t="shared" si="206"/>
        <v>49719</v>
      </c>
      <c r="D13195" s="16">
        <v>49719</v>
      </c>
    </row>
    <row r="13196" spans="1:4">
      <c r="A13196" s="22">
        <f t="shared" si="206"/>
        <v>49720</v>
      </c>
      <c r="D13196" s="16">
        <v>49720</v>
      </c>
    </row>
    <row r="13197" spans="1:4">
      <c r="A13197" s="22">
        <f t="shared" si="206"/>
        <v>49721</v>
      </c>
      <c r="D13197" s="16">
        <v>49721</v>
      </c>
    </row>
    <row r="13198" spans="1:4">
      <c r="A13198" s="22">
        <f t="shared" si="206"/>
        <v>49722</v>
      </c>
      <c r="D13198" s="16">
        <v>49722</v>
      </c>
    </row>
    <row r="13199" spans="1:4">
      <c r="A13199" s="22">
        <f t="shared" si="206"/>
        <v>49723</v>
      </c>
      <c r="D13199" s="16">
        <v>49723</v>
      </c>
    </row>
    <row r="13200" spans="1:4">
      <c r="A13200" s="22">
        <f t="shared" si="206"/>
        <v>49724</v>
      </c>
      <c r="D13200" s="16">
        <v>49724</v>
      </c>
    </row>
    <row r="13201" spans="1:4">
      <c r="A13201" s="22">
        <f t="shared" si="206"/>
        <v>49725</v>
      </c>
      <c r="D13201" s="16">
        <v>49725</v>
      </c>
    </row>
    <row r="13202" spans="1:4">
      <c r="A13202" s="22">
        <f t="shared" si="206"/>
        <v>49726</v>
      </c>
      <c r="D13202" s="16">
        <v>49726</v>
      </c>
    </row>
    <row r="13203" spans="1:4">
      <c r="A13203" s="22">
        <f t="shared" si="206"/>
        <v>49727</v>
      </c>
      <c r="D13203" s="16">
        <v>49727</v>
      </c>
    </row>
    <row r="13204" spans="1:4">
      <c r="A13204" s="22">
        <f t="shared" si="206"/>
        <v>49728</v>
      </c>
      <c r="D13204" s="16">
        <v>49728</v>
      </c>
    </row>
    <row r="13205" spans="1:4">
      <c r="A13205" s="22">
        <f t="shared" si="206"/>
        <v>49729</v>
      </c>
      <c r="D13205" s="16">
        <v>49729</v>
      </c>
    </row>
    <row r="13206" spans="1:4">
      <c r="A13206" s="22">
        <f t="shared" si="206"/>
        <v>49730</v>
      </c>
      <c r="D13206" s="16">
        <v>49730</v>
      </c>
    </row>
    <row r="13207" spans="1:4">
      <c r="A13207" s="22">
        <f t="shared" si="206"/>
        <v>49731</v>
      </c>
      <c r="D13207" s="16">
        <v>49731</v>
      </c>
    </row>
    <row r="13208" spans="1:4">
      <c r="A13208" s="22">
        <f t="shared" si="206"/>
        <v>49732</v>
      </c>
      <c r="D13208" s="16">
        <v>49732</v>
      </c>
    </row>
    <row r="13209" spans="1:4">
      <c r="A13209" s="22">
        <f t="shared" si="206"/>
        <v>49733</v>
      </c>
      <c r="D13209" s="16">
        <v>49733</v>
      </c>
    </row>
    <row r="13210" spans="1:4">
      <c r="A13210" s="22">
        <f t="shared" si="206"/>
        <v>49734</v>
      </c>
      <c r="D13210" s="16">
        <v>49734</v>
      </c>
    </row>
    <row r="13211" spans="1:4">
      <c r="A13211" s="22">
        <f t="shared" si="206"/>
        <v>49735</v>
      </c>
      <c r="D13211" s="16">
        <v>49735</v>
      </c>
    </row>
    <row r="13212" spans="1:4">
      <c r="A13212" s="22">
        <f t="shared" si="206"/>
        <v>49736</v>
      </c>
      <c r="D13212" s="16">
        <v>49736</v>
      </c>
    </row>
    <row r="13213" spans="1:4">
      <c r="A13213" s="22">
        <f t="shared" si="206"/>
        <v>49737</v>
      </c>
      <c r="D13213" s="16">
        <v>49737</v>
      </c>
    </row>
    <row r="13214" spans="1:4">
      <c r="A13214" s="22">
        <f t="shared" si="206"/>
        <v>49738</v>
      </c>
      <c r="D13214" s="16">
        <v>49738</v>
      </c>
    </row>
    <row r="13215" spans="1:4">
      <c r="A13215" s="22">
        <f t="shared" si="206"/>
        <v>49739</v>
      </c>
      <c r="D13215" s="16">
        <v>49739</v>
      </c>
    </row>
    <row r="13216" spans="1:4">
      <c r="A13216" s="22">
        <f t="shared" si="206"/>
        <v>49740</v>
      </c>
      <c r="D13216" s="16">
        <v>49740</v>
      </c>
    </row>
    <row r="13217" spans="1:4">
      <c r="A13217" s="22">
        <f t="shared" si="206"/>
        <v>49741</v>
      </c>
      <c r="D13217" s="16">
        <v>49741</v>
      </c>
    </row>
    <row r="13218" spans="1:4">
      <c r="A13218" s="22">
        <f t="shared" si="206"/>
        <v>49742</v>
      </c>
      <c r="D13218" s="16">
        <v>49742</v>
      </c>
    </row>
    <row r="13219" spans="1:4">
      <c r="A13219" s="22">
        <f t="shared" si="206"/>
        <v>49743</v>
      </c>
      <c r="D13219" s="16">
        <v>49743</v>
      </c>
    </row>
    <row r="13220" spans="1:4">
      <c r="A13220" s="22">
        <f t="shared" si="206"/>
        <v>49744</v>
      </c>
      <c r="D13220" s="16">
        <v>49744</v>
      </c>
    </row>
    <row r="13221" spans="1:4">
      <c r="A13221" s="22">
        <f t="shared" si="206"/>
        <v>49745</v>
      </c>
      <c r="D13221" s="16">
        <v>49745</v>
      </c>
    </row>
    <row r="13222" spans="1:4">
      <c r="A13222" s="22">
        <f t="shared" si="206"/>
        <v>49746</v>
      </c>
      <c r="D13222" s="16">
        <v>49746</v>
      </c>
    </row>
    <row r="13223" spans="1:4">
      <c r="A13223" s="22">
        <f t="shared" si="206"/>
        <v>49747</v>
      </c>
      <c r="D13223" s="16">
        <v>49747</v>
      </c>
    </row>
    <row r="13224" spans="1:4">
      <c r="A13224" s="22">
        <f t="shared" si="206"/>
        <v>49748</v>
      </c>
      <c r="D13224" s="16">
        <v>49748</v>
      </c>
    </row>
    <row r="13225" spans="1:4">
      <c r="A13225" s="22">
        <f t="shared" si="206"/>
        <v>49749</v>
      </c>
      <c r="D13225" s="16">
        <v>49749</v>
      </c>
    </row>
    <row r="13226" spans="1:4">
      <c r="A13226" s="22">
        <f t="shared" si="206"/>
        <v>49750</v>
      </c>
      <c r="D13226" s="16">
        <v>49750</v>
      </c>
    </row>
    <row r="13227" spans="1:4">
      <c r="A13227" s="22">
        <f t="shared" si="206"/>
        <v>49751</v>
      </c>
      <c r="D13227" s="16">
        <v>49751</v>
      </c>
    </row>
    <row r="13228" spans="1:4">
      <c r="A13228" s="22">
        <f t="shared" si="206"/>
        <v>49752</v>
      </c>
      <c r="D13228" s="16">
        <v>49752</v>
      </c>
    </row>
    <row r="13229" spans="1:4">
      <c r="A13229" s="22">
        <f t="shared" si="206"/>
        <v>49753</v>
      </c>
      <c r="D13229" s="16">
        <v>49753</v>
      </c>
    </row>
    <row r="13230" spans="1:4">
      <c r="A13230" s="22">
        <f t="shared" si="206"/>
        <v>49754</v>
      </c>
      <c r="D13230" s="16">
        <v>49754</v>
      </c>
    </row>
    <row r="13231" spans="1:4">
      <c r="A13231" s="22">
        <f t="shared" si="206"/>
        <v>49755</v>
      </c>
      <c r="D13231" s="16">
        <v>49755</v>
      </c>
    </row>
    <row r="13232" spans="1:4">
      <c r="A13232" s="22">
        <f t="shared" si="206"/>
        <v>49756</v>
      </c>
      <c r="D13232" s="16">
        <v>49756</v>
      </c>
    </row>
    <row r="13233" spans="1:4">
      <c r="A13233" s="22">
        <f t="shared" si="206"/>
        <v>49757</v>
      </c>
      <c r="D13233" s="16">
        <v>49757</v>
      </c>
    </row>
    <row r="13234" spans="1:4">
      <c r="A13234" s="22">
        <f t="shared" si="206"/>
        <v>49758</v>
      </c>
      <c r="D13234" s="16">
        <v>49758</v>
      </c>
    </row>
    <row r="13235" spans="1:4">
      <c r="A13235" s="22">
        <f t="shared" si="206"/>
        <v>49759</v>
      </c>
      <c r="D13235" s="16">
        <v>49759</v>
      </c>
    </row>
    <row r="13236" spans="1:4">
      <c r="A13236" s="22">
        <f t="shared" si="206"/>
        <v>49760</v>
      </c>
      <c r="D13236" s="16">
        <v>49760</v>
      </c>
    </row>
    <row r="13237" spans="1:4">
      <c r="A13237" s="22">
        <f t="shared" si="206"/>
        <v>49761</v>
      </c>
      <c r="D13237" s="16">
        <v>49761</v>
      </c>
    </row>
    <row r="13238" spans="1:4">
      <c r="A13238" s="22">
        <f t="shared" si="206"/>
        <v>49762</v>
      </c>
      <c r="D13238" s="16">
        <v>49762</v>
      </c>
    </row>
    <row r="13239" spans="1:4">
      <c r="A13239" s="22">
        <f t="shared" si="206"/>
        <v>49763</v>
      </c>
      <c r="D13239" s="16">
        <v>49763</v>
      </c>
    </row>
    <row r="13240" spans="1:4">
      <c r="A13240" s="22">
        <f t="shared" si="206"/>
        <v>49764</v>
      </c>
      <c r="D13240" s="16">
        <v>49764</v>
      </c>
    </row>
    <row r="13241" spans="1:4">
      <c r="A13241" s="22">
        <f t="shared" si="206"/>
        <v>49765</v>
      </c>
      <c r="D13241" s="16">
        <v>49765</v>
      </c>
    </row>
    <row r="13242" spans="1:4">
      <c r="A13242" s="22">
        <f t="shared" si="206"/>
        <v>49766</v>
      </c>
      <c r="D13242" s="16">
        <v>49766</v>
      </c>
    </row>
    <row r="13243" spans="1:4">
      <c r="A13243" s="22">
        <f t="shared" si="206"/>
        <v>49767</v>
      </c>
      <c r="D13243" s="16">
        <v>49767</v>
      </c>
    </row>
    <row r="13244" spans="1:4">
      <c r="A13244" s="22">
        <f t="shared" si="206"/>
        <v>49768</v>
      </c>
      <c r="D13244" s="16">
        <v>49768</v>
      </c>
    </row>
    <row r="13245" spans="1:4">
      <c r="A13245" s="22">
        <f t="shared" si="206"/>
        <v>49769</v>
      </c>
      <c r="D13245" s="16">
        <v>49769</v>
      </c>
    </row>
    <row r="13246" spans="1:4">
      <c r="A13246" s="22">
        <f t="shared" si="206"/>
        <v>49770</v>
      </c>
      <c r="D13246" s="16">
        <v>49770</v>
      </c>
    </row>
    <row r="13247" spans="1:4">
      <c r="A13247" s="22">
        <f t="shared" si="206"/>
        <v>49771</v>
      </c>
      <c r="D13247" s="16">
        <v>49771</v>
      </c>
    </row>
    <row r="13248" spans="1:4">
      <c r="A13248" s="22">
        <f t="shared" si="206"/>
        <v>49772</v>
      </c>
      <c r="D13248" s="16">
        <v>49772</v>
      </c>
    </row>
    <row r="13249" spans="1:4">
      <c r="A13249" s="22">
        <f t="shared" si="206"/>
        <v>49773</v>
      </c>
      <c r="D13249" s="16">
        <v>49773</v>
      </c>
    </row>
    <row r="13250" spans="1:4">
      <c r="A13250" s="22">
        <f t="shared" ref="A13250:A13313" si="207">D13250</f>
        <v>49774</v>
      </c>
      <c r="D13250" s="16">
        <v>49774</v>
      </c>
    </row>
    <row r="13251" spans="1:4">
      <c r="A13251" s="22">
        <f t="shared" si="207"/>
        <v>49775</v>
      </c>
      <c r="D13251" s="16">
        <v>49775</v>
      </c>
    </row>
    <row r="13252" spans="1:4">
      <c r="A13252" s="22">
        <f t="shared" si="207"/>
        <v>49776</v>
      </c>
      <c r="D13252" s="16">
        <v>49776</v>
      </c>
    </row>
    <row r="13253" spans="1:4">
      <c r="A13253" s="22">
        <f t="shared" si="207"/>
        <v>49777</v>
      </c>
      <c r="D13253" s="16">
        <v>49777</v>
      </c>
    </row>
    <row r="13254" spans="1:4">
      <c r="A13254" s="22">
        <f t="shared" si="207"/>
        <v>49778</v>
      </c>
      <c r="D13254" s="16">
        <v>49778</v>
      </c>
    </row>
    <row r="13255" spans="1:4">
      <c r="A13255" s="22">
        <f t="shared" si="207"/>
        <v>49779</v>
      </c>
      <c r="D13255" s="16">
        <v>49779</v>
      </c>
    </row>
    <row r="13256" spans="1:4">
      <c r="A13256" s="22">
        <f t="shared" si="207"/>
        <v>49780</v>
      </c>
      <c r="D13256" s="16">
        <v>49780</v>
      </c>
    </row>
    <row r="13257" spans="1:4">
      <c r="A13257" s="22">
        <f t="shared" si="207"/>
        <v>49781</v>
      </c>
      <c r="D13257" s="16">
        <v>49781</v>
      </c>
    </row>
    <row r="13258" spans="1:4">
      <c r="A13258" s="22">
        <f t="shared" si="207"/>
        <v>49782</v>
      </c>
      <c r="D13258" s="16">
        <v>49782</v>
      </c>
    </row>
    <row r="13259" spans="1:4">
      <c r="A13259" s="22">
        <f t="shared" si="207"/>
        <v>49783</v>
      </c>
      <c r="D13259" s="16">
        <v>49783</v>
      </c>
    </row>
    <row r="13260" spans="1:4">
      <c r="A13260" s="22">
        <f t="shared" si="207"/>
        <v>49784</v>
      </c>
      <c r="D13260" s="16">
        <v>49784</v>
      </c>
    </row>
    <row r="13261" spans="1:4">
      <c r="A13261" s="22">
        <f t="shared" si="207"/>
        <v>49785</v>
      </c>
      <c r="D13261" s="16">
        <v>49785</v>
      </c>
    </row>
    <row r="13262" spans="1:4">
      <c r="A13262" s="22">
        <f t="shared" si="207"/>
        <v>49786</v>
      </c>
      <c r="D13262" s="16">
        <v>49786</v>
      </c>
    </row>
    <row r="13263" spans="1:4">
      <c r="A13263" s="22">
        <f t="shared" si="207"/>
        <v>49787</v>
      </c>
      <c r="D13263" s="16">
        <v>49787</v>
      </c>
    </row>
    <row r="13264" spans="1:4">
      <c r="A13264" s="22">
        <f t="shared" si="207"/>
        <v>49788</v>
      </c>
      <c r="D13264" s="16">
        <v>49788</v>
      </c>
    </row>
    <row r="13265" spans="1:4">
      <c r="A13265" s="22">
        <f t="shared" si="207"/>
        <v>49789</v>
      </c>
      <c r="D13265" s="16">
        <v>49789</v>
      </c>
    </row>
    <row r="13266" spans="1:4">
      <c r="A13266" s="22">
        <f t="shared" si="207"/>
        <v>49790</v>
      </c>
      <c r="D13266" s="16">
        <v>49790</v>
      </c>
    </row>
    <row r="13267" spans="1:4">
      <c r="A13267" s="22">
        <f t="shared" si="207"/>
        <v>49791</v>
      </c>
      <c r="D13267" s="16">
        <v>49791</v>
      </c>
    </row>
    <row r="13268" spans="1:4">
      <c r="A13268" s="22">
        <f t="shared" si="207"/>
        <v>49792</v>
      </c>
      <c r="D13268" s="16">
        <v>49792</v>
      </c>
    </row>
    <row r="13269" spans="1:4">
      <c r="A13269" s="22">
        <f t="shared" si="207"/>
        <v>49793</v>
      </c>
      <c r="D13269" s="16">
        <v>49793</v>
      </c>
    </row>
    <row r="13270" spans="1:4">
      <c r="A13270" s="22">
        <f t="shared" si="207"/>
        <v>49794</v>
      </c>
      <c r="D13270" s="16">
        <v>49794</v>
      </c>
    </row>
    <row r="13271" spans="1:4">
      <c r="A13271" s="22">
        <f t="shared" si="207"/>
        <v>49795</v>
      </c>
      <c r="D13271" s="16">
        <v>49795</v>
      </c>
    </row>
    <row r="13272" spans="1:4">
      <c r="A13272" s="22">
        <f t="shared" si="207"/>
        <v>49796</v>
      </c>
      <c r="D13272" s="16">
        <v>49796</v>
      </c>
    </row>
    <row r="13273" spans="1:4">
      <c r="A13273" s="22">
        <f t="shared" si="207"/>
        <v>49797</v>
      </c>
      <c r="D13273" s="16">
        <v>49797</v>
      </c>
    </row>
    <row r="13274" spans="1:4">
      <c r="A13274" s="22">
        <f t="shared" si="207"/>
        <v>49798</v>
      </c>
      <c r="D13274" s="16">
        <v>49798</v>
      </c>
    </row>
    <row r="13275" spans="1:4">
      <c r="A13275" s="22">
        <f t="shared" si="207"/>
        <v>49799</v>
      </c>
      <c r="D13275" s="16">
        <v>49799</v>
      </c>
    </row>
    <row r="13276" spans="1:4">
      <c r="A13276" s="22">
        <f t="shared" si="207"/>
        <v>49800</v>
      </c>
      <c r="D13276" s="16">
        <v>49800</v>
      </c>
    </row>
    <row r="13277" spans="1:4">
      <c r="A13277" s="22">
        <f t="shared" si="207"/>
        <v>49801</v>
      </c>
      <c r="D13277" s="16">
        <v>49801</v>
      </c>
    </row>
    <row r="13278" spans="1:4">
      <c r="A13278" s="22">
        <f t="shared" si="207"/>
        <v>49802</v>
      </c>
      <c r="D13278" s="16">
        <v>49802</v>
      </c>
    </row>
    <row r="13279" spans="1:4">
      <c r="A13279" s="22">
        <f t="shared" si="207"/>
        <v>49803</v>
      </c>
      <c r="D13279" s="16">
        <v>49803</v>
      </c>
    </row>
    <row r="13280" spans="1:4">
      <c r="A13280" s="22">
        <f t="shared" si="207"/>
        <v>49804</v>
      </c>
      <c r="D13280" s="16">
        <v>49804</v>
      </c>
    </row>
    <row r="13281" spans="1:4">
      <c r="A13281" s="22">
        <f t="shared" si="207"/>
        <v>49805</v>
      </c>
      <c r="D13281" s="16">
        <v>49805</v>
      </c>
    </row>
    <row r="13282" spans="1:4">
      <c r="A13282" s="22">
        <f t="shared" si="207"/>
        <v>49806</v>
      </c>
      <c r="D13282" s="16">
        <v>49806</v>
      </c>
    </row>
    <row r="13283" spans="1:4">
      <c r="A13283" s="22">
        <f t="shared" si="207"/>
        <v>49807</v>
      </c>
      <c r="D13283" s="16">
        <v>49807</v>
      </c>
    </row>
    <row r="13284" spans="1:4">
      <c r="A13284" s="22">
        <f t="shared" si="207"/>
        <v>49808</v>
      </c>
      <c r="D13284" s="16">
        <v>49808</v>
      </c>
    </row>
    <row r="13285" spans="1:4">
      <c r="A13285" s="22">
        <f t="shared" si="207"/>
        <v>49809</v>
      </c>
      <c r="D13285" s="16">
        <v>49809</v>
      </c>
    </row>
    <row r="13286" spans="1:4">
      <c r="A13286" s="22">
        <f t="shared" si="207"/>
        <v>49810</v>
      </c>
      <c r="D13286" s="16">
        <v>49810</v>
      </c>
    </row>
    <row r="13287" spans="1:4">
      <c r="A13287" s="22">
        <f t="shared" si="207"/>
        <v>49811</v>
      </c>
      <c r="D13287" s="16">
        <v>49811</v>
      </c>
    </row>
    <row r="13288" spans="1:4">
      <c r="A13288" s="22">
        <f t="shared" si="207"/>
        <v>49812</v>
      </c>
      <c r="D13288" s="16">
        <v>49812</v>
      </c>
    </row>
    <row r="13289" spans="1:4">
      <c r="A13289" s="22">
        <f t="shared" si="207"/>
        <v>49813</v>
      </c>
      <c r="D13289" s="16">
        <v>49813</v>
      </c>
    </row>
    <row r="13290" spans="1:4">
      <c r="A13290" s="22">
        <f t="shared" si="207"/>
        <v>49814</v>
      </c>
      <c r="D13290" s="16">
        <v>49814</v>
      </c>
    </row>
    <row r="13291" spans="1:4">
      <c r="A13291" s="22">
        <f t="shared" si="207"/>
        <v>49815</v>
      </c>
      <c r="D13291" s="16">
        <v>49815</v>
      </c>
    </row>
    <row r="13292" spans="1:4">
      <c r="A13292" s="22">
        <f t="shared" si="207"/>
        <v>49816</v>
      </c>
      <c r="D13292" s="16">
        <v>49816</v>
      </c>
    </row>
    <row r="13293" spans="1:4">
      <c r="A13293" s="22">
        <f t="shared" si="207"/>
        <v>49817</v>
      </c>
      <c r="D13293" s="16">
        <v>49817</v>
      </c>
    </row>
    <row r="13294" spans="1:4">
      <c r="A13294" s="22">
        <f t="shared" si="207"/>
        <v>49818</v>
      </c>
      <c r="D13294" s="16">
        <v>49818</v>
      </c>
    </row>
    <row r="13295" spans="1:4">
      <c r="A13295" s="22">
        <f t="shared" si="207"/>
        <v>49819</v>
      </c>
      <c r="D13295" s="16">
        <v>49819</v>
      </c>
    </row>
    <row r="13296" spans="1:4">
      <c r="A13296" s="22">
        <f t="shared" si="207"/>
        <v>49820</v>
      </c>
      <c r="D13296" s="16">
        <v>49820</v>
      </c>
    </row>
    <row r="13297" spans="1:4">
      <c r="A13297" s="22">
        <f t="shared" si="207"/>
        <v>49821</v>
      </c>
      <c r="D13297" s="16">
        <v>49821</v>
      </c>
    </row>
    <row r="13298" spans="1:4">
      <c r="A13298" s="22">
        <f t="shared" si="207"/>
        <v>49822</v>
      </c>
      <c r="D13298" s="16">
        <v>49822</v>
      </c>
    </row>
    <row r="13299" spans="1:4">
      <c r="A13299" s="22">
        <f t="shared" si="207"/>
        <v>49823</v>
      </c>
      <c r="D13299" s="16">
        <v>49823</v>
      </c>
    </row>
    <row r="13300" spans="1:4">
      <c r="A13300" s="22">
        <f t="shared" si="207"/>
        <v>49824</v>
      </c>
      <c r="D13300" s="16">
        <v>49824</v>
      </c>
    </row>
    <row r="13301" spans="1:4">
      <c r="A13301" s="22">
        <f t="shared" si="207"/>
        <v>49825</v>
      </c>
      <c r="D13301" s="16">
        <v>49825</v>
      </c>
    </row>
    <row r="13302" spans="1:4">
      <c r="A13302" s="22">
        <f t="shared" si="207"/>
        <v>49826</v>
      </c>
      <c r="D13302" s="16">
        <v>49826</v>
      </c>
    </row>
    <row r="13303" spans="1:4">
      <c r="A13303" s="22">
        <f t="shared" si="207"/>
        <v>49827</v>
      </c>
      <c r="D13303" s="16">
        <v>49827</v>
      </c>
    </row>
    <row r="13304" spans="1:4">
      <c r="A13304" s="22">
        <f t="shared" si="207"/>
        <v>49828</v>
      </c>
      <c r="D13304" s="16">
        <v>49828</v>
      </c>
    </row>
    <row r="13305" spans="1:4">
      <c r="A13305" s="22">
        <f t="shared" si="207"/>
        <v>49829</v>
      </c>
      <c r="D13305" s="16">
        <v>49829</v>
      </c>
    </row>
    <row r="13306" spans="1:4">
      <c r="A13306" s="22">
        <f t="shared" si="207"/>
        <v>49830</v>
      </c>
      <c r="D13306" s="16">
        <v>49830</v>
      </c>
    </row>
    <row r="13307" spans="1:4">
      <c r="A13307" s="22">
        <f t="shared" si="207"/>
        <v>49831</v>
      </c>
      <c r="D13307" s="16">
        <v>49831</v>
      </c>
    </row>
    <row r="13308" spans="1:4">
      <c r="A13308" s="22">
        <f t="shared" si="207"/>
        <v>49832</v>
      </c>
      <c r="D13308" s="16">
        <v>49832</v>
      </c>
    </row>
    <row r="13309" spans="1:4">
      <c r="A13309" s="22">
        <f t="shared" si="207"/>
        <v>49833</v>
      </c>
      <c r="D13309" s="16">
        <v>49833</v>
      </c>
    </row>
    <row r="13310" spans="1:4">
      <c r="A13310" s="22">
        <f t="shared" si="207"/>
        <v>49834</v>
      </c>
      <c r="D13310" s="16">
        <v>49834</v>
      </c>
    </row>
    <row r="13311" spans="1:4">
      <c r="A13311" s="22">
        <f t="shared" si="207"/>
        <v>49835</v>
      </c>
      <c r="D13311" s="16">
        <v>49835</v>
      </c>
    </row>
    <row r="13312" spans="1:4">
      <c r="A13312" s="22">
        <f t="shared" si="207"/>
        <v>49836</v>
      </c>
      <c r="D13312" s="16">
        <v>49836</v>
      </c>
    </row>
    <row r="13313" spans="1:4">
      <c r="A13313" s="22">
        <f t="shared" si="207"/>
        <v>49837</v>
      </c>
      <c r="D13313" s="16">
        <v>49837</v>
      </c>
    </row>
    <row r="13314" spans="1:4">
      <c r="A13314" s="22">
        <f t="shared" ref="A13314:A13377" si="208">D13314</f>
        <v>49838</v>
      </c>
      <c r="D13314" s="16">
        <v>49838</v>
      </c>
    </row>
    <row r="13315" spans="1:4">
      <c r="A13315" s="22">
        <f t="shared" si="208"/>
        <v>49839</v>
      </c>
      <c r="D13315" s="16">
        <v>49839</v>
      </c>
    </row>
    <row r="13316" spans="1:4">
      <c r="A13316" s="22">
        <f t="shared" si="208"/>
        <v>49840</v>
      </c>
      <c r="D13316" s="16">
        <v>49840</v>
      </c>
    </row>
    <row r="13317" spans="1:4">
      <c r="A13317" s="22">
        <f t="shared" si="208"/>
        <v>49841</v>
      </c>
      <c r="D13317" s="16">
        <v>49841</v>
      </c>
    </row>
    <row r="13318" spans="1:4">
      <c r="A13318" s="22">
        <f t="shared" si="208"/>
        <v>49842</v>
      </c>
      <c r="D13318" s="16">
        <v>49842</v>
      </c>
    </row>
    <row r="13319" spans="1:4">
      <c r="A13319" s="22">
        <f t="shared" si="208"/>
        <v>49843</v>
      </c>
      <c r="D13319" s="16">
        <v>49843</v>
      </c>
    </row>
    <row r="13320" spans="1:4">
      <c r="A13320" s="22">
        <f t="shared" si="208"/>
        <v>49844</v>
      </c>
      <c r="D13320" s="16">
        <v>49844</v>
      </c>
    </row>
    <row r="13321" spans="1:4">
      <c r="A13321" s="22">
        <f t="shared" si="208"/>
        <v>49845</v>
      </c>
      <c r="D13321" s="16">
        <v>49845</v>
      </c>
    </row>
    <row r="13322" spans="1:4">
      <c r="A13322" s="22">
        <f t="shared" si="208"/>
        <v>49846</v>
      </c>
      <c r="D13322" s="16">
        <v>49846</v>
      </c>
    </row>
    <row r="13323" spans="1:4">
      <c r="A13323" s="22">
        <f t="shared" si="208"/>
        <v>49847</v>
      </c>
      <c r="D13323" s="16">
        <v>49847</v>
      </c>
    </row>
    <row r="13324" spans="1:4">
      <c r="A13324" s="22">
        <f t="shared" si="208"/>
        <v>49848</v>
      </c>
      <c r="D13324" s="16">
        <v>49848</v>
      </c>
    </row>
    <row r="13325" spans="1:4">
      <c r="A13325" s="22">
        <f t="shared" si="208"/>
        <v>49849</v>
      </c>
      <c r="D13325" s="16">
        <v>49849</v>
      </c>
    </row>
    <row r="13326" spans="1:4">
      <c r="A13326" s="22">
        <f t="shared" si="208"/>
        <v>49850</v>
      </c>
      <c r="D13326" s="16">
        <v>49850</v>
      </c>
    </row>
    <row r="13327" spans="1:4">
      <c r="A13327" s="22">
        <f t="shared" si="208"/>
        <v>49851</v>
      </c>
      <c r="D13327" s="16">
        <v>49851</v>
      </c>
    </row>
    <row r="13328" spans="1:4">
      <c r="A13328" s="22">
        <f t="shared" si="208"/>
        <v>49852</v>
      </c>
      <c r="D13328" s="16">
        <v>49852</v>
      </c>
    </row>
    <row r="13329" spans="1:4">
      <c r="A13329" s="22">
        <f t="shared" si="208"/>
        <v>49853</v>
      </c>
      <c r="D13329" s="16">
        <v>49853</v>
      </c>
    </row>
    <row r="13330" spans="1:4">
      <c r="A13330" s="22">
        <f t="shared" si="208"/>
        <v>49854</v>
      </c>
      <c r="D13330" s="16">
        <v>49854</v>
      </c>
    </row>
    <row r="13331" spans="1:4">
      <c r="A13331" s="22">
        <f t="shared" si="208"/>
        <v>49855</v>
      </c>
      <c r="D13331" s="16">
        <v>49855</v>
      </c>
    </row>
    <row r="13332" spans="1:4">
      <c r="A13332" s="22">
        <f t="shared" si="208"/>
        <v>49856</v>
      </c>
      <c r="D13332" s="16">
        <v>49856</v>
      </c>
    </row>
    <row r="13333" spans="1:4">
      <c r="A13333" s="22">
        <f t="shared" si="208"/>
        <v>49857</v>
      </c>
      <c r="D13333" s="16">
        <v>49857</v>
      </c>
    </row>
    <row r="13334" spans="1:4">
      <c r="A13334" s="22">
        <f t="shared" si="208"/>
        <v>49858</v>
      </c>
      <c r="D13334" s="16">
        <v>49858</v>
      </c>
    </row>
    <row r="13335" spans="1:4">
      <c r="A13335" s="22">
        <f t="shared" si="208"/>
        <v>49859</v>
      </c>
      <c r="D13335" s="16">
        <v>49859</v>
      </c>
    </row>
    <row r="13336" spans="1:4">
      <c r="A13336" s="22">
        <f t="shared" si="208"/>
        <v>49860</v>
      </c>
      <c r="D13336" s="16">
        <v>49860</v>
      </c>
    </row>
    <row r="13337" spans="1:4">
      <c r="A13337" s="22">
        <f t="shared" si="208"/>
        <v>49861</v>
      </c>
      <c r="D13337" s="16">
        <v>49861</v>
      </c>
    </row>
    <row r="13338" spans="1:4">
      <c r="A13338" s="22">
        <f t="shared" si="208"/>
        <v>49862</v>
      </c>
      <c r="D13338" s="16">
        <v>49862</v>
      </c>
    </row>
    <row r="13339" spans="1:4">
      <c r="A13339" s="22">
        <f t="shared" si="208"/>
        <v>49863</v>
      </c>
      <c r="D13339" s="16">
        <v>49863</v>
      </c>
    </row>
    <row r="13340" spans="1:4">
      <c r="A13340" s="22">
        <f t="shared" si="208"/>
        <v>49864</v>
      </c>
      <c r="D13340" s="16">
        <v>49864</v>
      </c>
    </row>
    <row r="13341" spans="1:4">
      <c r="A13341" s="22">
        <f t="shared" si="208"/>
        <v>49865</v>
      </c>
      <c r="D13341" s="16">
        <v>49865</v>
      </c>
    </row>
    <row r="13342" spans="1:4">
      <c r="A13342" s="22">
        <f t="shared" si="208"/>
        <v>49866</v>
      </c>
      <c r="D13342" s="16">
        <v>49866</v>
      </c>
    </row>
    <row r="13343" spans="1:4">
      <c r="A13343" s="22">
        <f t="shared" si="208"/>
        <v>49867</v>
      </c>
      <c r="D13343" s="16">
        <v>49867</v>
      </c>
    </row>
    <row r="13344" spans="1:4">
      <c r="A13344" s="22">
        <f t="shared" si="208"/>
        <v>49868</v>
      </c>
      <c r="D13344" s="16">
        <v>49868</v>
      </c>
    </row>
    <row r="13345" spans="1:4">
      <c r="A13345" s="22">
        <f t="shared" si="208"/>
        <v>49869</v>
      </c>
      <c r="D13345" s="16">
        <v>49869</v>
      </c>
    </row>
    <row r="13346" spans="1:4">
      <c r="A13346" s="22">
        <f t="shared" si="208"/>
        <v>49870</v>
      </c>
      <c r="D13346" s="16">
        <v>49870</v>
      </c>
    </row>
    <row r="13347" spans="1:4">
      <c r="A13347" s="22">
        <f t="shared" si="208"/>
        <v>49871</v>
      </c>
      <c r="D13347" s="16">
        <v>49871</v>
      </c>
    </row>
    <row r="13348" spans="1:4">
      <c r="A13348" s="22">
        <f t="shared" si="208"/>
        <v>49872</v>
      </c>
      <c r="D13348" s="16">
        <v>49872</v>
      </c>
    </row>
    <row r="13349" spans="1:4">
      <c r="A13349" s="22">
        <f t="shared" si="208"/>
        <v>49873</v>
      </c>
      <c r="D13349" s="16">
        <v>49873</v>
      </c>
    </row>
    <row r="13350" spans="1:4">
      <c r="A13350" s="22">
        <f t="shared" si="208"/>
        <v>49874</v>
      </c>
      <c r="D13350" s="16">
        <v>49874</v>
      </c>
    </row>
    <row r="13351" spans="1:4">
      <c r="A13351" s="22">
        <f t="shared" si="208"/>
        <v>49875</v>
      </c>
      <c r="D13351" s="16">
        <v>49875</v>
      </c>
    </row>
    <row r="13352" spans="1:4">
      <c r="A13352" s="22">
        <f t="shared" si="208"/>
        <v>49876</v>
      </c>
      <c r="D13352" s="16">
        <v>49876</v>
      </c>
    </row>
    <row r="13353" spans="1:4">
      <c r="A13353" s="22">
        <f t="shared" si="208"/>
        <v>49877</v>
      </c>
      <c r="D13353" s="16">
        <v>49877</v>
      </c>
    </row>
    <row r="13354" spans="1:4">
      <c r="A13354" s="22">
        <f t="shared" si="208"/>
        <v>49878</v>
      </c>
      <c r="D13354" s="16">
        <v>49878</v>
      </c>
    </row>
    <row r="13355" spans="1:4">
      <c r="A13355" s="22">
        <f t="shared" si="208"/>
        <v>49879</v>
      </c>
      <c r="D13355" s="16">
        <v>49879</v>
      </c>
    </row>
    <row r="13356" spans="1:4">
      <c r="A13356" s="22">
        <f t="shared" si="208"/>
        <v>49880</v>
      </c>
      <c r="D13356" s="16">
        <v>49880</v>
      </c>
    </row>
    <row r="13357" spans="1:4">
      <c r="A13357" s="22">
        <f t="shared" si="208"/>
        <v>49881</v>
      </c>
      <c r="D13357" s="16">
        <v>49881</v>
      </c>
    </row>
    <row r="13358" spans="1:4">
      <c r="A13358" s="22">
        <f t="shared" si="208"/>
        <v>49882</v>
      </c>
      <c r="D13358" s="16">
        <v>49882</v>
      </c>
    </row>
    <row r="13359" spans="1:4">
      <c r="A13359" s="22">
        <f t="shared" si="208"/>
        <v>49883</v>
      </c>
      <c r="D13359" s="16">
        <v>49883</v>
      </c>
    </row>
    <row r="13360" spans="1:4">
      <c r="A13360" s="22">
        <f t="shared" si="208"/>
        <v>49884</v>
      </c>
      <c r="D13360" s="16">
        <v>49884</v>
      </c>
    </row>
    <row r="13361" spans="1:4">
      <c r="A13361" s="22">
        <f t="shared" si="208"/>
        <v>49885</v>
      </c>
      <c r="D13361" s="16">
        <v>49885</v>
      </c>
    </row>
    <row r="13362" spans="1:4">
      <c r="A13362" s="22">
        <f t="shared" si="208"/>
        <v>49886</v>
      </c>
      <c r="D13362" s="16">
        <v>49886</v>
      </c>
    </row>
    <row r="13363" spans="1:4">
      <c r="A13363" s="22">
        <f t="shared" si="208"/>
        <v>49887</v>
      </c>
      <c r="D13363" s="16">
        <v>49887</v>
      </c>
    </row>
    <row r="13364" spans="1:4">
      <c r="A13364" s="22">
        <f t="shared" si="208"/>
        <v>49888</v>
      </c>
      <c r="D13364" s="16">
        <v>49888</v>
      </c>
    </row>
    <row r="13365" spans="1:4">
      <c r="A13365" s="22">
        <f t="shared" si="208"/>
        <v>49889</v>
      </c>
      <c r="D13365" s="16">
        <v>49889</v>
      </c>
    </row>
    <row r="13366" spans="1:4">
      <c r="A13366" s="22">
        <f t="shared" si="208"/>
        <v>49890</v>
      </c>
      <c r="D13366" s="16">
        <v>49890</v>
      </c>
    </row>
    <row r="13367" spans="1:4">
      <c r="A13367" s="22">
        <f t="shared" si="208"/>
        <v>49891</v>
      </c>
      <c r="D13367" s="16">
        <v>49891</v>
      </c>
    </row>
    <row r="13368" spans="1:4">
      <c r="A13368" s="22">
        <f t="shared" si="208"/>
        <v>49892</v>
      </c>
      <c r="D13368" s="16">
        <v>49892</v>
      </c>
    </row>
    <row r="13369" spans="1:4">
      <c r="A13369" s="22">
        <f t="shared" si="208"/>
        <v>49893</v>
      </c>
      <c r="D13369" s="16">
        <v>49893</v>
      </c>
    </row>
    <row r="13370" spans="1:4">
      <c r="A13370" s="22">
        <f t="shared" si="208"/>
        <v>49894</v>
      </c>
      <c r="D13370" s="16">
        <v>49894</v>
      </c>
    </row>
    <row r="13371" spans="1:4">
      <c r="A13371" s="22">
        <f t="shared" si="208"/>
        <v>49895</v>
      </c>
      <c r="D13371" s="16">
        <v>49895</v>
      </c>
    </row>
    <row r="13372" spans="1:4">
      <c r="A13372" s="22">
        <f t="shared" si="208"/>
        <v>49896</v>
      </c>
      <c r="D13372" s="16">
        <v>49896</v>
      </c>
    </row>
    <row r="13373" spans="1:4">
      <c r="A13373" s="22">
        <f t="shared" si="208"/>
        <v>49897</v>
      </c>
      <c r="D13373" s="16">
        <v>49897</v>
      </c>
    </row>
    <row r="13374" spans="1:4">
      <c r="A13374" s="22">
        <f t="shared" si="208"/>
        <v>49898</v>
      </c>
      <c r="D13374" s="16">
        <v>49898</v>
      </c>
    </row>
    <row r="13375" spans="1:4">
      <c r="A13375" s="22">
        <f t="shared" si="208"/>
        <v>49899</v>
      </c>
      <c r="D13375" s="16">
        <v>49899</v>
      </c>
    </row>
    <row r="13376" spans="1:4">
      <c r="A13376" s="22">
        <f t="shared" si="208"/>
        <v>49900</v>
      </c>
      <c r="D13376" s="16">
        <v>49900</v>
      </c>
    </row>
    <row r="13377" spans="1:4">
      <c r="A13377" s="22">
        <f t="shared" si="208"/>
        <v>49901</v>
      </c>
      <c r="D13377" s="16">
        <v>49901</v>
      </c>
    </row>
    <row r="13378" spans="1:4">
      <c r="A13378" s="22">
        <f t="shared" ref="A13378:A13441" si="209">D13378</f>
        <v>49902</v>
      </c>
      <c r="D13378" s="16">
        <v>49902</v>
      </c>
    </row>
    <row r="13379" spans="1:4">
      <c r="A13379" s="22">
        <f t="shared" si="209"/>
        <v>49903</v>
      </c>
      <c r="D13379" s="16">
        <v>49903</v>
      </c>
    </row>
    <row r="13380" spans="1:4">
      <c r="A13380" s="22">
        <f t="shared" si="209"/>
        <v>49904</v>
      </c>
      <c r="D13380" s="16">
        <v>49904</v>
      </c>
    </row>
    <row r="13381" spans="1:4">
      <c r="A13381" s="22">
        <f t="shared" si="209"/>
        <v>49905</v>
      </c>
      <c r="D13381" s="16">
        <v>49905</v>
      </c>
    </row>
    <row r="13382" spans="1:4">
      <c r="A13382" s="22">
        <f t="shared" si="209"/>
        <v>49906</v>
      </c>
      <c r="D13382" s="16">
        <v>49906</v>
      </c>
    </row>
    <row r="13383" spans="1:4">
      <c r="A13383" s="22">
        <f t="shared" si="209"/>
        <v>49907</v>
      </c>
      <c r="D13383" s="16">
        <v>49907</v>
      </c>
    </row>
    <row r="13384" spans="1:4">
      <c r="A13384" s="22">
        <f t="shared" si="209"/>
        <v>49908</v>
      </c>
      <c r="D13384" s="16">
        <v>49908</v>
      </c>
    </row>
    <row r="13385" spans="1:4">
      <c r="A13385" s="22">
        <f t="shared" si="209"/>
        <v>49909</v>
      </c>
      <c r="D13385" s="16">
        <v>49909</v>
      </c>
    </row>
    <row r="13386" spans="1:4">
      <c r="A13386" s="22">
        <f t="shared" si="209"/>
        <v>49910</v>
      </c>
      <c r="D13386" s="16">
        <v>49910</v>
      </c>
    </row>
    <row r="13387" spans="1:4">
      <c r="A13387" s="22">
        <f t="shared" si="209"/>
        <v>49911</v>
      </c>
      <c r="D13387" s="16">
        <v>49911</v>
      </c>
    </row>
    <row r="13388" spans="1:4">
      <c r="A13388" s="22">
        <f t="shared" si="209"/>
        <v>49912</v>
      </c>
      <c r="D13388" s="16">
        <v>49912</v>
      </c>
    </row>
    <row r="13389" spans="1:4">
      <c r="A13389" s="22">
        <f t="shared" si="209"/>
        <v>49913</v>
      </c>
      <c r="D13389" s="16">
        <v>49913</v>
      </c>
    </row>
    <row r="13390" spans="1:4">
      <c r="A13390" s="22">
        <f t="shared" si="209"/>
        <v>49914</v>
      </c>
      <c r="D13390" s="16">
        <v>49914</v>
      </c>
    </row>
    <row r="13391" spans="1:4">
      <c r="A13391" s="22">
        <f t="shared" si="209"/>
        <v>49915</v>
      </c>
      <c r="D13391" s="16">
        <v>49915</v>
      </c>
    </row>
    <row r="13392" spans="1:4">
      <c r="A13392" s="22">
        <f t="shared" si="209"/>
        <v>49916</v>
      </c>
      <c r="D13392" s="16">
        <v>49916</v>
      </c>
    </row>
    <row r="13393" spans="1:4">
      <c r="A13393" s="22">
        <f t="shared" si="209"/>
        <v>49917</v>
      </c>
      <c r="D13393" s="16">
        <v>49917</v>
      </c>
    </row>
    <row r="13394" spans="1:4">
      <c r="A13394" s="22">
        <f t="shared" si="209"/>
        <v>49918</v>
      </c>
      <c r="D13394" s="16">
        <v>49918</v>
      </c>
    </row>
    <row r="13395" spans="1:4">
      <c r="A13395" s="22">
        <f t="shared" si="209"/>
        <v>49919</v>
      </c>
      <c r="D13395" s="16">
        <v>49919</v>
      </c>
    </row>
    <row r="13396" spans="1:4">
      <c r="A13396" s="22">
        <f t="shared" si="209"/>
        <v>49920</v>
      </c>
      <c r="D13396" s="16">
        <v>49920</v>
      </c>
    </row>
    <row r="13397" spans="1:4">
      <c r="A13397" s="22">
        <f t="shared" si="209"/>
        <v>49921</v>
      </c>
      <c r="D13397" s="16">
        <v>49921</v>
      </c>
    </row>
    <row r="13398" spans="1:4">
      <c r="A13398" s="22">
        <f t="shared" si="209"/>
        <v>49922</v>
      </c>
      <c r="D13398" s="16">
        <v>49922</v>
      </c>
    </row>
    <row r="13399" spans="1:4">
      <c r="A13399" s="22">
        <f t="shared" si="209"/>
        <v>49923</v>
      </c>
      <c r="D13399" s="16">
        <v>49923</v>
      </c>
    </row>
    <row r="13400" spans="1:4">
      <c r="A13400" s="22">
        <f t="shared" si="209"/>
        <v>49924</v>
      </c>
      <c r="D13400" s="16">
        <v>49924</v>
      </c>
    </row>
    <row r="13401" spans="1:4">
      <c r="A13401" s="22">
        <f t="shared" si="209"/>
        <v>49925</v>
      </c>
      <c r="D13401" s="16">
        <v>49925</v>
      </c>
    </row>
    <row r="13402" spans="1:4">
      <c r="A13402" s="22">
        <f t="shared" si="209"/>
        <v>49926</v>
      </c>
      <c r="D13402" s="16">
        <v>49926</v>
      </c>
    </row>
    <row r="13403" spans="1:4">
      <c r="A13403" s="22">
        <f t="shared" si="209"/>
        <v>49927</v>
      </c>
      <c r="D13403" s="16">
        <v>49927</v>
      </c>
    </row>
    <row r="13404" spans="1:4">
      <c r="A13404" s="22">
        <f t="shared" si="209"/>
        <v>49928</v>
      </c>
      <c r="D13404" s="16">
        <v>49928</v>
      </c>
    </row>
    <row r="13405" spans="1:4">
      <c r="A13405" s="22">
        <f t="shared" si="209"/>
        <v>49929</v>
      </c>
      <c r="D13405" s="16">
        <v>49929</v>
      </c>
    </row>
    <row r="13406" spans="1:4">
      <c r="A13406" s="22">
        <f t="shared" si="209"/>
        <v>49930</v>
      </c>
      <c r="D13406" s="16">
        <v>49930</v>
      </c>
    </row>
    <row r="13407" spans="1:4">
      <c r="A13407" s="22">
        <f t="shared" si="209"/>
        <v>49931</v>
      </c>
      <c r="D13407" s="16">
        <v>49931</v>
      </c>
    </row>
    <row r="13408" spans="1:4">
      <c r="A13408" s="22">
        <f t="shared" si="209"/>
        <v>49932</v>
      </c>
      <c r="D13408" s="16">
        <v>49932</v>
      </c>
    </row>
    <row r="13409" spans="1:4">
      <c r="A13409" s="22">
        <f t="shared" si="209"/>
        <v>49933</v>
      </c>
      <c r="D13409" s="16">
        <v>49933</v>
      </c>
    </row>
    <row r="13410" spans="1:4">
      <c r="A13410" s="22">
        <f t="shared" si="209"/>
        <v>49934</v>
      </c>
      <c r="D13410" s="16">
        <v>49934</v>
      </c>
    </row>
    <row r="13411" spans="1:4">
      <c r="A13411" s="22">
        <f t="shared" si="209"/>
        <v>49935</v>
      </c>
      <c r="D13411" s="16">
        <v>49935</v>
      </c>
    </row>
    <row r="13412" spans="1:4">
      <c r="A13412" s="22">
        <f t="shared" si="209"/>
        <v>49936</v>
      </c>
      <c r="D13412" s="16">
        <v>49936</v>
      </c>
    </row>
    <row r="13413" spans="1:4">
      <c r="A13413" s="22">
        <f t="shared" si="209"/>
        <v>49937</v>
      </c>
      <c r="D13413" s="16">
        <v>49937</v>
      </c>
    </row>
    <row r="13414" spans="1:4">
      <c r="A13414" s="22">
        <f t="shared" si="209"/>
        <v>49938</v>
      </c>
      <c r="D13414" s="16">
        <v>49938</v>
      </c>
    </row>
    <row r="13415" spans="1:4">
      <c r="A13415" s="22">
        <f t="shared" si="209"/>
        <v>49939</v>
      </c>
      <c r="D13415" s="16">
        <v>49939</v>
      </c>
    </row>
    <row r="13416" spans="1:4">
      <c r="A13416" s="22">
        <f t="shared" si="209"/>
        <v>49940</v>
      </c>
      <c r="D13416" s="16">
        <v>49940</v>
      </c>
    </row>
    <row r="13417" spans="1:4">
      <c r="A13417" s="22">
        <f t="shared" si="209"/>
        <v>49941</v>
      </c>
      <c r="D13417" s="16">
        <v>49941</v>
      </c>
    </row>
    <row r="13418" spans="1:4">
      <c r="A13418" s="22">
        <f t="shared" si="209"/>
        <v>49942</v>
      </c>
      <c r="D13418" s="16">
        <v>49942</v>
      </c>
    </row>
    <row r="13419" spans="1:4">
      <c r="A13419" s="22">
        <f t="shared" si="209"/>
        <v>49943</v>
      </c>
      <c r="D13419" s="16">
        <v>49943</v>
      </c>
    </row>
    <row r="13420" spans="1:4">
      <c r="A13420" s="22">
        <f t="shared" si="209"/>
        <v>49944</v>
      </c>
      <c r="D13420" s="16">
        <v>49944</v>
      </c>
    </row>
    <row r="13421" spans="1:4">
      <c r="A13421" s="22">
        <f t="shared" si="209"/>
        <v>49945</v>
      </c>
      <c r="D13421" s="16">
        <v>49945</v>
      </c>
    </row>
    <row r="13422" spans="1:4">
      <c r="A13422" s="22">
        <f t="shared" si="209"/>
        <v>49946</v>
      </c>
      <c r="D13422" s="16">
        <v>49946</v>
      </c>
    </row>
    <row r="13423" spans="1:4">
      <c r="A13423" s="22">
        <f t="shared" si="209"/>
        <v>49947</v>
      </c>
      <c r="D13423" s="16">
        <v>49947</v>
      </c>
    </row>
    <row r="13424" spans="1:4">
      <c r="A13424" s="22">
        <f t="shared" si="209"/>
        <v>49948</v>
      </c>
      <c r="D13424" s="16">
        <v>49948</v>
      </c>
    </row>
    <row r="13425" spans="1:4">
      <c r="A13425" s="22">
        <f t="shared" si="209"/>
        <v>49949</v>
      </c>
      <c r="D13425" s="16">
        <v>49949</v>
      </c>
    </row>
    <row r="13426" spans="1:4">
      <c r="A13426" s="22">
        <f t="shared" si="209"/>
        <v>49950</v>
      </c>
      <c r="D13426" s="16">
        <v>49950</v>
      </c>
    </row>
    <row r="13427" spans="1:4">
      <c r="A13427" s="22">
        <f t="shared" si="209"/>
        <v>49951</v>
      </c>
      <c r="D13427" s="16">
        <v>49951</v>
      </c>
    </row>
    <row r="13428" spans="1:4">
      <c r="A13428" s="22">
        <f t="shared" si="209"/>
        <v>49952</v>
      </c>
      <c r="D13428" s="16">
        <v>49952</v>
      </c>
    </row>
    <row r="13429" spans="1:4">
      <c r="A13429" s="22">
        <f t="shared" si="209"/>
        <v>49953</v>
      </c>
      <c r="D13429" s="16">
        <v>49953</v>
      </c>
    </row>
    <row r="13430" spans="1:4">
      <c r="A13430" s="22">
        <f t="shared" si="209"/>
        <v>49954</v>
      </c>
      <c r="D13430" s="16">
        <v>49954</v>
      </c>
    </row>
    <row r="13431" spans="1:4">
      <c r="A13431" s="22">
        <f t="shared" si="209"/>
        <v>49955</v>
      </c>
      <c r="D13431" s="16">
        <v>49955</v>
      </c>
    </row>
    <row r="13432" spans="1:4">
      <c r="A13432" s="22">
        <f t="shared" si="209"/>
        <v>49956</v>
      </c>
      <c r="D13432" s="16">
        <v>49956</v>
      </c>
    </row>
    <row r="13433" spans="1:4">
      <c r="A13433" s="22">
        <f t="shared" si="209"/>
        <v>49957</v>
      </c>
      <c r="D13433" s="16">
        <v>49957</v>
      </c>
    </row>
    <row r="13434" spans="1:4">
      <c r="A13434" s="22">
        <f t="shared" si="209"/>
        <v>49958</v>
      </c>
      <c r="D13434" s="16">
        <v>49958</v>
      </c>
    </row>
    <row r="13435" spans="1:4">
      <c r="A13435" s="22">
        <f t="shared" si="209"/>
        <v>49959</v>
      </c>
      <c r="D13435" s="16">
        <v>49959</v>
      </c>
    </row>
    <row r="13436" spans="1:4">
      <c r="A13436" s="22">
        <f t="shared" si="209"/>
        <v>49960</v>
      </c>
      <c r="D13436" s="16">
        <v>49960</v>
      </c>
    </row>
    <row r="13437" spans="1:4">
      <c r="A13437" s="22">
        <f t="shared" si="209"/>
        <v>49961</v>
      </c>
      <c r="D13437" s="16">
        <v>49961</v>
      </c>
    </row>
    <row r="13438" spans="1:4">
      <c r="A13438" s="22">
        <f t="shared" si="209"/>
        <v>49962</v>
      </c>
      <c r="D13438" s="16">
        <v>49962</v>
      </c>
    </row>
    <row r="13439" spans="1:4">
      <c r="A13439" s="22">
        <f t="shared" si="209"/>
        <v>49963</v>
      </c>
      <c r="D13439" s="16">
        <v>49963</v>
      </c>
    </row>
    <row r="13440" spans="1:4">
      <c r="A13440" s="22">
        <f t="shared" si="209"/>
        <v>49964</v>
      </c>
      <c r="D13440" s="16">
        <v>49964</v>
      </c>
    </row>
    <row r="13441" spans="1:4">
      <c r="A13441" s="22">
        <f t="shared" si="209"/>
        <v>49965</v>
      </c>
      <c r="D13441" s="16">
        <v>49965</v>
      </c>
    </row>
    <row r="13442" spans="1:4">
      <c r="A13442" s="22">
        <f t="shared" ref="A13442:A13505" si="210">D13442</f>
        <v>49966</v>
      </c>
      <c r="D13442" s="16">
        <v>49966</v>
      </c>
    </row>
    <row r="13443" spans="1:4">
      <c r="A13443" s="22">
        <f t="shared" si="210"/>
        <v>49967</v>
      </c>
      <c r="D13443" s="16">
        <v>49967</v>
      </c>
    </row>
    <row r="13444" spans="1:4">
      <c r="A13444" s="22">
        <f t="shared" si="210"/>
        <v>49968</v>
      </c>
      <c r="D13444" s="16">
        <v>49968</v>
      </c>
    </row>
    <row r="13445" spans="1:4">
      <c r="A13445" s="22">
        <f t="shared" si="210"/>
        <v>49969</v>
      </c>
      <c r="D13445" s="16">
        <v>49969</v>
      </c>
    </row>
    <row r="13446" spans="1:4">
      <c r="A13446" s="22">
        <f t="shared" si="210"/>
        <v>49970</v>
      </c>
      <c r="D13446" s="16">
        <v>49970</v>
      </c>
    </row>
    <row r="13447" spans="1:4">
      <c r="A13447" s="22">
        <f t="shared" si="210"/>
        <v>49971</v>
      </c>
      <c r="D13447" s="16">
        <v>49971</v>
      </c>
    </row>
    <row r="13448" spans="1:4">
      <c r="A13448" s="22">
        <f t="shared" si="210"/>
        <v>49972</v>
      </c>
      <c r="D13448" s="16">
        <v>49972</v>
      </c>
    </row>
    <row r="13449" spans="1:4">
      <c r="A13449" s="22">
        <f t="shared" si="210"/>
        <v>49973</v>
      </c>
      <c r="D13449" s="16">
        <v>49973</v>
      </c>
    </row>
    <row r="13450" spans="1:4">
      <c r="A13450" s="22">
        <f t="shared" si="210"/>
        <v>49974</v>
      </c>
      <c r="D13450" s="16">
        <v>49974</v>
      </c>
    </row>
    <row r="13451" spans="1:4">
      <c r="A13451" s="22">
        <f t="shared" si="210"/>
        <v>49975</v>
      </c>
      <c r="D13451" s="16">
        <v>49975</v>
      </c>
    </row>
    <row r="13452" spans="1:4">
      <c r="A13452" s="22">
        <f t="shared" si="210"/>
        <v>49976</v>
      </c>
      <c r="D13452" s="16">
        <v>49976</v>
      </c>
    </row>
    <row r="13453" spans="1:4">
      <c r="A13453" s="22">
        <f t="shared" si="210"/>
        <v>49977</v>
      </c>
      <c r="D13453" s="16">
        <v>49977</v>
      </c>
    </row>
    <row r="13454" spans="1:4">
      <c r="A13454" s="22">
        <f t="shared" si="210"/>
        <v>49978</v>
      </c>
      <c r="D13454" s="16">
        <v>49978</v>
      </c>
    </row>
    <row r="13455" spans="1:4">
      <c r="A13455" s="22">
        <f t="shared" si="210"/>
        <v>49979</v>
      </c>
      <c r="D13455" s="16">
        <v>49979</v>
      </c>
    </row>
    <row r="13456" spans="1:4">
      <c r="A13456" s="22">
        <f t="shared" si="210"/>
        <v>49980</v>
      </c>
      <c r="D13456" s="16">
        <v>49980</v>
      </c>
    </row>
    <row r="13457" spans="1:4">
      <c r="A13457" s="22">
        <f t="shared" si="210"/>
        <v>49981</v>
      </c>
      <c r="D13457" s="16">
        <v>49981</v>
      </c>
    </row>
    <row r="13458" spans="1:4">
      <c r="A13458" s="22">
        <f t="shared" si="210"/>
        <v>49982</v>
      </c>
      <c r="D13458" s="16">
        <v>49982</v>
      </c>
    </row>
    <row r="13459" spans="1:4">
      <c r="A13459" s="22">
        <f t="shared" si="210"/>
        <v>49983</v>
      </c>
      <c r="D13459" s="16">
        <v>49983</v>
      </c>
    </row>
    <row r="13460" spans="1:4">
      <c r="A13460" s="22">
        <f t="shared" si="210"/>
        <v>49984</v>
      </c>
      <c r="D13460" s="16">
        <v>49984</v>
      </c>
    </row>
    <row r="13461" spans="1:4">
      <c r="A13461" s="22">
        <f t="shared" si="210"/>
        <v>49985</v>
      </c>
      <c r="D13461" s="16">
        <v>49985</v>
      </c>
    </row>
    <row r="13462" spans="1:4">
      <c r="A13462" s="22">
        <f t="shared" si="210"/>
        <v>49986</v>
      </c>
      <c r="D13462" s="16">
        <v>49986</v>
      </c>
    </row>
    <row r="13463" spans="1:4">
      <c r="A13463" s="22">
        <f t="shared" si="210"/>
        <v>49987</v>
      </c>
      <c r="D13463" s="16">
        <v>49987</v>
      </c>
    </row>
    <row r="13464" spans="1:4">
      <c r="A13464" s="22">
        <f t="shared" si="210"/>
        <v>49988</v>
      </c>
      <c r="D13464" s="16">
        <v>49988</v>
      </c>
    </row>
    <row r="13465" spans="1:4">
      <c r="A13465" s="22">
        <f t="shared" si="210"/>
        <v>49989</v>
      </c>
      <c r="D13465" s="16">
        <v>49989</v>
      </c>
    </row>
    <row r="13466" spans="1:4">
      <c r="A13466" s="22">
        <f t="shared" si="210"/>
        <v>49990</v>
      </c>
      <c r="D13466" s="16">
        <v>49990</v>
      </c>
    </row>
    <row r="13467" spans="1:4">
      <c r="A13467" s="22">
        <f t="shared" si="210"/>
        <v>49991</v>
      </c>
      <c r="D13467" s="16">
        <v>49991</v>
      </c>
    </row>
    <row r="13468" spans="1:4">
      <c r="A13468" s="22">
        <f t="shared" si="210"/>
        <v>49992</v>
      </c>
      <c r="D13468" s="16">
        <v>49992</v>
      </c>
    </row>
    <row r="13469" spans="1:4">
      <c r="A13469" s="22">
        <f t="shared" si="210"/>
        <v>49993</v>
      </c>
      <c r="D13469" s="16">
        <v>49993</v>
      </c>
    </row>
    <row r="13470" spans="1:4">
      <c r="A13470" s="22">
        <f t="shared" si="210"/>
        <v>49994</v>
      </c>
      <c r="D13470" s="16">
        <v>49994</v>
      </c>
    </row>
    <row r="13471" spans="1:4">
      <c r="A13471" s="22">
        <f t="shared" si="210"/>
        <v>49995</v>
      </c>
      <c r="D13471" s="16">
        <v>49995</v>
      </c>
    </row>
    <row r="13472" spans="1:4">
      <c r="A13472" s="22">
        <f t="shared" si="210"/>
        <v>49996</v>
      </c>
      <c r="D13472" s="16">
        <v>49996</v>
      </c>
    </row>
    <row r="13473" spans="1:4">
      <c r="A13473" s="22">
        <f t="shared" si="210"/>
        <v>49997</v>
      </c>
      <c r="D13473" s="16">
        <v>49997</v>
      </c>
    </row>
    <row r="13474" spans="1:4">
      <c r="A13474" s="22">
        <f t="shared" si="210"/>
        <v>49998</v>
      </c>
      <c r="D13474" s="16">
        <v>49998</v>
      </c>
    </row>
    <row r="13475" spans="1:4">
      <c r="A13475" s="22">
        <f t="shared" si="210"/>
        <v>49999</v>
      </c>
      <c r="D13475" s="16">
        <v>49999</v>
      </c>
    </row>
    <row r="13476" spans="1:4">
      <c r="A13476" s="22">
        <f t="shared" si="210"/>
        <v>50000</v>
      </c>
      <c r="D13476" s="16">
        <v>50000</v>
      </c>
    </row>
    <row r="13477" spans="1:4">
      <c r="A13477" s="22">
        <f t="shared" si="210"/>
        <v>50001</v>
      </c>
      <c r="D13477" s="16">
        <v>50001</v>
      </c>
    </row>
    <row r="13478" spans="1:4">
      <c r="A13478" s="22">
        <f t="shared" si="210"/>
        <v>50002</v>
      </c>
      <c r="D13478" s="16">
        <v>50002</v>
      </c>
    </row>
    <row r="13479" spans="1:4">
      <c r="A13479" s="22">
        <f t="shared" si="210"/>
        <v>50003</v>
      </c>
      <c r="D13479" s="16">
        <v>50003</v>
      </c>
    </row>
    <row r="13480" spans="1:4">
      <c r="A13480" s="22">
        <f t="shared" si="210"/>
        <v>50004</v>
      </c>
      <c r="D13480" s="16">
        <v>50004</v>
      </c>
    </row>
    <row r="13481" spans="1:4">
      <c r="A13481" s="22">
        <f t="shared" si="210"/>
        <v>50005</v>
      </c>
      <c r="D13481" s="16">
        <v>50005</v>
      </c>
    </row>
    <row r="13482" spans="1:4">
      <c r="A13482" s="22">
        <f t="shared" si="210"/>
        <v>50006</v>
      </c>
      <c r="D13482" s="16">
        <v>50006</v>
      </c>
    </row>
    <row r="13483" spans="1:4">
      <c r="A13483" s="22">
        <f t="shared" si="210"/>
        <v>50007</v>
      </c>
      <c r="D13483" s="16">
        <v>50007</v>
      </c>
    </row>
    <row r="13484" spans="1:4">
      <c r="A13484" s="22">
        <f t="shared" si="210"/>
        <v>50008</v>
      </c>
      <c r="D13484" s="16">
        <v>50008</v>
      </c>
    </row>
    <row r="13485" spans="1:4">
      <c r="A13485" s="22">
        <f t="shared" si="210"/>
        <v>50009</v>
      </c>
      <c r="D13485" s="16">
        <v>50009</v>
      </c>
    </row>
    <row r="13486" spans="1:4">
      <c r="A13486" s="22">
        <f t="shared" si="210"/>
        <v>50010</v>
      </c>
      <c r="D13486" s="16">
        <v>50010</v>
      </c>
    </row>
    <row r="13487" spans="1:4">
      <c r="A13487" s="22">
        <f t="shared" si="210"/>
        <v>50011</v>
      </c>
      <c r="D13487" s="16">
        <v>50011</v>
      </c>
    </row>
    <row r="13488" spans="1:4">
      <c r="A13488" s="22">
        <f t="shared" si="210"/>
        <v>50012</v>
      </c>
      <c r="D13488" s="16">
        <v>50012</v>
      </c>
    </row>
    <row r="13489" spans="1:4">
      <c r="A13489" s="22">
        <f t="shared" si="210"/>
        <v>50013</v>
      </c>
      <c r="D13489" s="16">
        <v>50013</v>
      </c>
    </row>
    <row r="13490" spans="1:4">
      <c r="A13490" s="22">
        <f t="shared" si="210"/>
        <v>50014</v>
      </c>
      <c r="D13490" s="16">
        <v>50014</v>
      </c>
    </row>
    <row r="13491" spans="1:4">
      <c r="A13491" s="22">
        <f t="shared" si="210"/>
        <v>50015</v>
      </c>
      <c r="D13491" s="16">
        <v>50015</v>
      </c>
    </row>
    <row r="13492" spans="1:4">
      <c r="A13492" s="22">
        <f t="shared" si="210"/>
        <v>50016</v>
      </c>
      <c r="D13492" s="16">
        <v>50016</v>
      </c>
    </row>
    <row r="13493" spans="1:4">
      <c r="A13493" s="22">
        <f t="shared" si="210"/>
        <v>50017</v>
      </c>
      <c r="D13493" s="16">
        <v>50017</v>
      </c>
    </row>
    <row r="13494" spans="1:4">
      <c r="A13494" s="22">
        <f t="shared" si="210"/>
        <v>50018</v>
      </c>
      <c r="D13494" s="16">
        <v>50018</v>
      </c>
    </row>
    <row r="13495" spans="1:4">
      <c r="A13495" s="22">
        <f t="shared" si="210"/>
        <v>50019</v>
      </c>
      <c r="D13495" s="16">
        <v>50019</v>
      </c>
    </row>
    <row r="13496" spans="1:4">
      <c r="A13496" s="22">
        <f t="shared" si="210"/>
        <v>50020</v>
      </c>
      <c r="D13496" s="16">
        <v>50020</v>
      </c>
    </row>
    <row r="13497" spans="1:4">
      <c r="A13497" s="22">
        <f t="shared" si="210"/>
        <v>50021</v>
      </c>
      <c r="D13497" s="16">
        <v>50021</v>
      </c>
    </row>
    <row r="13498" spans="1:4">
      <c r="A13498" s="22">
        <f t="shared" si="210"/>
        <v>50022</v>
      </c>
      <c r="D13498" s="16">
        <v>50022</v>
      </c>
    </row>
    <row r="13499" spans="1:4">
      <c r="A13499" s="22">
        <f t="shared" si="210"/>
        <v>50023</v>
      </c>
      <c r="D13499" s="16">
        <v>50023</v>
      </c>
    </row>
    <row r="13500" spans="1:4">
      <c r="A13500" s="22">
        <f t="shared" si="210"/>
        <v>50024</v>
      </c>
      <c r="D13500" s="16">
        <v>50024</v>
      </c>
    </row>
    <row r="13501" spans="1:4">
      <c r="A13501" s="22">
        <f t="shared" si="210"/>
        <v>50025</v>
      </c>
      <c r="D13501" s="16">
        <v>50025</v>
      </c>
    </row>
    <row r="13502" spans="1:4">
      <c r="A13502" s="22">
        <f t="shared" si="210"/>
        <v>50026</v>
      </c>
      <c r="D13502" s="16">
        <v>50026</v>
      </c>
    </row>
    <row r="13503" spans="1:4">
      <c r="A13503" s="22">
        <f t="shared" si="210"/>
        <v>50027</v>
      </c>
      <c r="D13503" s="16">
        <v>50027</v>
      </c>
    </row>
    <row r="13504" spans="1:4">
      <c r="A13504" s="22">
        <f t="shared" si="210"/>
        <v>50028</v>
      </c>
      <c r="D13504" s="16">
        <v>50028</v>
      </c>
    </row>
    <row r="13505" spans="1:4">
      <c r="A13505" s="22">
        <f t="shared" si="210"/>
        <v>50029</v>
      </c>
      <c r="D13505" s="16">
        <v>50029</v>
      </c>
    </row>
    <row r="13506" spans="1:4">
      <c r="A13506" s="22">
        <f t="shared" ref="A13506:A13569" si="211">D13506</f>
        <v>50030</v>
      </c>
      <c r="D13506" s="16">
        <v>50030</v>
      </c>
    </row>
    <row r="13507" spans="1:4">
      <c r="A13507" s="22">
        <f t="shared" si="211"/>
        <v>50031</v>
      </c>
      <c r="D13507" s="16">
        <v>50031</v>
      </c>
    </row>
    <row r="13508" spans="1:4">
      <c r="A13508" s="22">
        <f t="shared" si="211"/>
        <v>50032</v>
      </c>
      <c r="D13508" s="16">
        <v>50032</v>
      </c>
    </row>
    <row r="13509" spans="1:4">
      <c r="A13509" s="22">
        <f t="shared" si="211"/>
        <v>50033</v>
      </c>
      <c r="D13509" s="16">
        <v>50033</v>
      </c>
    </row>
    <row r="13510" spans="1:4">
      <c r="A13510" s="22">
        <f t="shared" si="211"/>
        <v>50034</v>
      </c>
      <c r="D13510" s="16">
        <v>50034</v>
      </c>
    </row>
    <row r="13511" spans="1:4">
      <c r="A13511" s="22">
        <f t="shared" si="211"/>
        <v>50035</v>
      </c>
      <c r="D13511" s="16">
        <v>50035</v>
      </c>
    </row>
    <row r="13512" spans="1:4">
      <c r="A13512" s="22">
        <f t="shared" si="211"/>
        <v>50036</v>
      </c>
      <c r="D13512" s="16">
        <v>50036</v>
      </c>
    </row>
    <row r="13513" spans="1:4">
      <c r="A13513" s="22">
        <f t="shared" si="211"/>
        <v>50037</v>
      </c>
      <c r="D13513" s="16">
        <v>50037</v>
      </c>
    </row>
    <row r="13514" spans="1:4">
      <c r="A13514" s="22">
        <f t="shared" si="211"/>
        <v>50038</v>
      </c>
      <c r="D13514" s="16">
        <v>50038</v>
      </c>
    </row>
    <row r="13515" spans="1:4">
      <c r="A13515" s="22">
        <f t="shared" si="211"/>
        <v>50039</v>
      </c>
      <c r="D13515" s="16">
        <v>50039</v>
      </c>
    </row>
    <row r="13516" spans="1:4">
      <c r="A13516" s="22">
        <f t="shared" si="211"/>
        <v>50040</v>
      </c>
      <c r="D13516" s="16">
        <v>50040</v>
      </c>
    </row>
    <row r="13517" spans="1:4">
      <c r="A13517" s="22">
        <f t="shared" si="211"/>
        <v>50041</v>
      </c>
      <c r="D13517" s="16">
        <v>50041</v>
      </c>
    </row>
    <row r="13518" spans="1:4">
      <c r="A13518" s="22">
        <f t="shared" si="211"/>
        <v>50042</v>
      </c>
      <c r="D13518" s="16">
        <v>50042</v>
      </c>
    </row>
    <row r="13519" spans="1:4">
      <c r="A13519" s="22">
        <f t="shared" si="211"/>
        <v>50043</v>
      </c>
      <c r="D13519" s="16">
        <v>50043</v>
      </c>
    </row>
    <row r="13520" spans="1:4">
      <c r="A13520" s="22">
        <f t="shared" si="211"/>
        <v>50044</v>
      </c>
      <c r="D13520" s="16">
        <v>50044</v>
      </c>
    </row>
    <row r="13521" spans="1:4">
      <c r="A13521" s="22">
        <f t="shared" si="211"/>
        <v>50045</v>
      </c>
      <c r="D13521" s="16">
        <v>50045</v>
      </c>
    </row>
    <row r="13522" spans="1:4">
      <c r="A13522" s="22">
        <f t="shared" si="211"/>
        <v>50046</v>
      </c>
      <c r="D13522" s="16">
        <v>50046</v>
      </c>
    </row>
    <row r="13523" spans="1:4">
      <c r="A13523" s="22">
        <f t="shared" si="211"/>
        <v>50047</v>
      </c>
      <c r="D13523" s="16">
        <v>50047</v>
      </c>
    </row>
    <row r="13524" spans="1:4">
      <c r="A13524" s="22">
        <f t="shared" si="211"/>
        <v>50048</v>
      </c>
      <c r="D13524" s="16">
        <v>50048</v>
      </c>
    </row>
    <row r="13525" spans="1:4">
      <c r="A13525" s="22">
        <f t="shared" si="211"/>
        <v>50049</v>
      </c>
      <c r="D13525" s="16">
        <v>50049</v>
      </c>
    </row>
    <row r="13526" spans="1:4">
      <c r="A13526" s="22">
        <f t="shared" si="211"/>
        <v>50050</v>
      </c>
      <c r="D13526" s="16">
        <v>50050</v>
      </c>
    </row>
    <row r="13527" spans="1:4">
      <c r="A13527" s="22">
        <f t="shared" si="211"/>
        <v>50051</v>
      </c>
      <c r="D13527" s="16">
        <v>50051</v>
      </c>
    </row>
    <row r="13528" spans="1:4">
      <c r="A13528" s="22">
        <f t="shared" si="211"/>
        <v>50052</v>
      </c>
      <c r="D13528" s="16">
        <v>50052</v>
      </c>
    </row>
    <row r="13529" spans="1:4">
      <c r="A13529" s="22">
        <f t="shared" si="211"/>
        <v>50053</v>
      </c>
      <c r="D13529" s="16">
        <v>50053</v>
      </c>
    </row>
    <row r="13530" spans="1:4">
      <c r="A13530" s="22">
        <f t="shared" si="211"/>
        <v>50054</v>
      </c>
      <c r="D13530" s="16">
        <v>50054</v>
      </c>
    </row>
    <row r="13531" spans="1:4">
      <c r="A13531" s="22">
        <f t="shared" si="211"/>
        <v>50055</v>
      </c>
      <c r="D13531" s="16">
        <v>50055</v>
      </c>
    </row>
    <row r="13532" spans="1:4">
      <c r="A13532" s="22">
        <f t="shared" si="211"/>
        <v>50056</v>
      </c>
      <c r="D13532" s="16">
        <v>50056</v>
      </c>
    </row>
    <row r="13533" spans="1:4">
      <c r="A13533" s="22">
        <f t="shared" si="211"/>
        <v>50057</v>
      </c>
      <c r="D13533" s="16">
        <v>50057</v>
      </c>
    </row>
    <row r="13534" spans="1:4">
      <c r="A13534" s="22">
        <f t="shared" si="211"/>
        <v>50058</v>
      </c>
      <c r="D13534" s="16">
        <v>50058</v>
      </c>
    </row>
    <row r="13535" spans="1:4">
      <c r="A13535" s="22">
        <f t="shared" si="211"/>
        <v>50059</v>
      </c>
      <c r="D13535" s="16">
        <v>50059</v>
      </c>
    </row>
    <row r="13536" spans="1:4">
      <c r="A13536" s="22">
        <f t="shared" si="211"/>
        <v>50060</v>
      </c>
      <c r="D13536" s="16">
        <v>50060</v>
      </c>
    </row>
    <row r="13537" spans="1:4">
      <c r="A13537" s="22">
        <f t="shared" si="211"/>
        <v>50061</v>
      </c>
      <c r="D13537" s="16">
        <v>50061</v>
      </c>
    </row>
    <row r="13538" spans="1:4">
      <c r="A13538" s="22">
        <f t="shared" si="211"/>
        <v>50062</v>
      </c>
      <c r="D13538" s="16">
        <v>50062</v>
      </c>
    </row>
    <row r="13539" spans="1:4">
      <c r="A13539" s="22">
        <f t="shared" si="211"/>
        <v>50063</v>
      </c>
      <c r="D13539" s="16">
        <v>50063</v>
      </c>
    </row>
    <row r="13540" spans="1:4">
      <c r="A13540" s="22">
        <f t="shared" si="211"/>
        <v>50064</v>
      </c>
      <c r="D13540" s="16">
        <v>50064</v>
      </c>
    </row>
    <row r="13541" spans="1:4">
      <c r="A13541" s="22">
        <f t="shared" si="211"/>
        <v>50065</v>
      </c>
      <c r="D13541" s="16">
        <v>50065</v>
      </c>
    </row>
    <row r="13542" spans="1:4">
      <c r="A13542" s="22">
        <f t="shared" si="211"/>
        <v>50066</v>
      </c>
      <c r="D13542" s="16">
        <v>50066</v>
      </c>
    </row>
    <row r="13543" spans="1:4">
      <c r="A13543" s="22">
        <f t="shared" si="211"/>
        <v>50067</v>
      </c>
      <c r="D13543" s="16">
        <v>50067</v>
      </c>
    </row>
    <row r="13544" spans="1:4">
      <c r="A13544" s="22">
        <f t="shared" si="211"/>
        <v>50068</v>
      </c>
      <c r="D13544" s="16">
        <v>50068</v>
      </c>
    </row>
    <row r="13545" spans="1:4">
      <c r="A13545" s="22">
        <f t="shared" si="211"/>
        <v>50069</v>
      </c>
      <c r="D13545" s="16">
        <v>50069</v>
      </c>
    </row>
    <row r="13546" spans="1:4">
      <c r="A13546" s="22">
        <f t="shared" si="211"/>
        <v>50070</v>
      </c>
      <c r="D13546" s="16">
        <v>50070</v>
      </c>
    </row>
    <row r="13547" spans="1:4">
      <c r="A13547" s="22">
        <f t="shared" si="211"/>
        <v>50071</v>
      </c>
      <c r="D13547" s="16">
        <v>50071</v>
      </c>
    </row>
    <row r="13548" spans="1:4">
      <c r="A13548" s="22">
        <f t="shared" si="211"/>
        <v>50072</v>
      </c>
      <c r="D13548" s="16">
        <v>50072</v>
      </c>
    </row>
    <row r="13549" spans="1:4">
      <c r="A13549" s="22">
        <f t="shared" si="211"/>
        <v>50073</v>
      </c>
      <c r="D13549" s="16">
        <v>50073</v>
      </c>
    </row>
    <row r="13550" spans="1:4">
      <c r="A13550" s="22">
        <f t="shared" si="211"/>
        <v>50074</v>
      </c>
      <c r="D13550" s="16">
        <v>50074</v>
      </c>
    </row>
    <row r="13551" spans="1:4">
      <c r="A13551" s="22">
        <f t="shared" si="211"/>
        <v>50075</v>
      </c>
      <c r="D13551" s="16">
        <v>50075</v>
      </c>
    </row>
    <row r="13552" spans="1:4">
      <c r="A13552" s="22">
        <f t="shared" si="211"/>
        <v>50076</v>
      </c>
      <c r="D13552" s="16">
        <v>50076</v>
      </c>
    </row>
    <row r="13553" spans="1:4">
      <c r="A13553" s="22">
        <f t="shared" si="211"/>
        <v>50077</v>
      </c>
      <c r="D13553" s="16">
        <v>50077</v>
      </c>
    </row>
    <row r="13554" spans="1:4">
      <c r="A13554" s="22">
        <f t="shared" si="211"/>
        <v>50078</v>
      </c>
      <c r="D13554" s="16">
        <v>50078</v>
      </c>
    </row>
    <row r="13555" spans="1:4">
      <c r="A13555" s="22">
        <f t="shared" si="211"/>
        <v>50079</v>
      </c>
      <c r="D13555" s="16">
        <v>50079</v>
      </c>
    </row>
    <row r="13556" spans="1:4">
      <c r="A13556" s="22">
        <f t="shared" si="211"/>
        <v>50080</v>
      </c>
      <c r="D13556" s="16">
        <v>50080</v>
      </c>
    </row>
    <row r="13557" spans="1:4">
      <c r="A13557" s="22">
        <f t="shared" si="211"/>
        <v>50081</v>
      </c>
      <c r="D13557" s="16">
        <v>50081</v>
      </c>
    </row>
    <row r="13558" spans="1:4">
      <c r="A13558" s="22">
        <f t="shared" si="211"/>
        <v>50082</v>
      </c>
      <c r="D13558" s="16">
        <v>50082</v>
      </c>
    </row>
    <row r="13559" spans="1:4">
      <c r="A13559" s="22">
        <f t="shared" si="211"/>
        <v>50083</v>
      </c>
      <c r="D13559" s="16">
        <v>50083</v>
      </c>
    </row>
    <row r="13560" spans="1:4">
      <c r="A13560" s="22">
        <f t="shared" si="211"/>
        <v>50084</v>
      </c>
      <c r="D13560" s="16">
        <v>50084</v>
      </c>
    </row>
    <row r="13561" spans="1:4">
      <c r="A13561" s="22">
        <f t="shared" si="211"/>
        <v>50085</v>
      </c>
      <c r="D13561" s="16">
        <v>50085</v>
      </c>
    </row>
    <row r="13562" spans="1:4">
      <c r="A13562" s="22">
        <f t="shared" si="211"/>
        <v>50086</v>
      </c>
      <c r="D13562" s="16">
        <v>50086</v>
      </c>
    </row>
    <row r="13563" spans="1:4">
      <c r="A13563" s="22">
        <f t="shared" si="211"/>
        <v>50087</v>
      </c>
      <c r="D13563" s="16">
        <v>50087</v>
      </c>
    </row>
    <row r="13564" spans="1:4">
      <c r="A13564" s="22">
        <f t="shared" si="211"/>
        <v>50088</v>
      </c>
      <c r="D13564" s="16">
        <v>50088</v>
      </c>
    </row>
    <row r="13565" spans="1:4">
      <c r="A13565" s="22">
        <f t="shared" si="211"/>
        <v>50089</v>
      </c>
      <c r="D13565" s="16">
        <v>50089</v>
      </c>
    </row>
    <row r="13566" spans="1:4">
      <c r="A13566" s="22">
        <f t="shared" si="211"/>
        <v>50090</v>
      </c>
      <c r="D13566" s="16">
        <v>50090</v>
      </c>
    </row>
    <row r="13567" spans="1:4">
      <c r="A13567" s="22">
        <f t="shared" si="211"/>
        <v>50091</v>
      </c>
      <c r="D13567" s="16">
        <v>50091</v>
      </c>
    </row>
    <row r="13568" spans="1:4">
      <c r="A13568" s="22">
        <f t="shared" si="211"/>
        <v>50092</v>
      </c>
      <c r="D13568" s="16">
        <v>50092</v>
      </c>
    </row>
    <row r="13569" spans="1:4">
      <c r="A13569" s="22">
        <f t="shared" si="211"/>
        <v>50093</v>
      </c>
      <c r="D13569" s="16">
        <v>50093</v>
      </c>
    </row>
    <row r="13570" spans="1:4">
      <c r="A13570" s="22">
        <f t="shared" ref="A13570:A13633" si="212">D13570</f>
        <v>50094</v>
      </c>
      <c r="D13570" s="16">
        <v>50094</v>
      </c>
    </row>
    <row r="13571" spans="1:4">
      <c r="A13571" s="22">
        <f t="shared" si="212"/>
        <v>50095</v>
      </c>
      <c r="D13571" s="16">
        <v>50095</v>
      </c>
    </row>
    <row r="13572" spans="1:4">
      <c r="A13572" s="22">
        <f t="shared" si="212"/>
        <v>50096</v>
      </c>
      <c r="D13572" s="16">
        <v>50096</v>
      </c>
    </row>
    <row r="13573" spans="1:4">
      <c r="A13573" s="22">
        <f t="shared" si="212"/>
        <v>50097</v>
      </c>
      <c r="D13573" s="16">
        <v>50097</v>
      </c>
    </row>
    <row r="13574" spans="1:4">
      <c r="A13574" s="22">
        <f t="shared" si="212"/>
        <v>50098</v>
      </c>
      <c r="D13574" s="16">
        <v>50098</v>
      </c>
    </row>
    <row r="13575" spans="1:4">
      <c r="A13575" s="22">
        <f t="shared" si="212"/>
        <v>50099</v>
      </c>
      <c r="D13575" s="16">
        <v>50099</v>
      </c>
    </row>
    <row r="13576" spans="1:4">
      <c r="A13576" s="22">
        <f t="shared" si="212"/>
        <v>50100</v>
      </c>
      <c r="D13576" s="16">
        <v>50100</v>
      </c>
    </row>
    <row r="13577" spans="1:4">
      <c r="A13577" s="22">
        <f t="shared" si="212"/>
        <v>50101</v>
      </c>
      <c r="D13577" s="16">
        <v>50101</v>
      </c>
    </row>
    <row r="13578" spans="1:4">
      <c r="A13578" s="22">
        <f t="shared" si="212"/>
        <v>50102</v>
      </c>
      <c r="D13578" s="16">
        <v>50102</v>
      </c>
    </row>
    <row r="13579" spans="1:4">
      <c r="A13579" s="22">
        <f t="shared" si="212"/>
        <v>50103</v>
      </c>
      <c r="D13579" s="16">
        <v>50103</v>
      </c>
    </row>
    <row r="13580" spans="1:4">
      <c r="A13580" s="22">
        <f t="shared" si="212"/>
        <v>50104</v>
      </c>
      <c r="D13580" s="16">
        <v>50104</v>
      </c>
    </row>
    <row r="13581" spans="1:4">
      <c r="A13581" s="22">
        <f t="shared" si="212"/>
        <v>50105</v>
      </c>
      <c r="D13581" s="16">
        <v>50105</v>
      </c>
    </row>
    <row r="13582" spans="1:4">
      <c r="A13582" s="22">
        <f t="shared" si="212"/>
        <v>50106</v>
      </c>
      <c r="D13582" s="16">
        <v>50106</v>
      </c>
    </row>
    <row r="13583" spans="1:4">
      <c r="A13583" s="22">
        <f t="shared" si="212"/>
        <v>50107</v>
      </c>
      <c r="D13583" s="16">
        <v>50107</v>
      </c>
    </row>
    <row r="13584" spans="1:4">
      <c r="A13584" s="22">
        <f t="shared" si="212"/>
        <v>50108</v>
      </c>
      <c r="D13584" s="16">
        <v>50108</v>
      </c>
    </row>
    <row r="13585" spans="1:4">
      <c r="A13585" s="22">
        <f t="shared" si="212"/>
        <v>50109</v>
      </c>
      <c r="D13585" s="16">
        <v>50109</v>
      </c>
    </row>
    <row r="13586" spans="1:4">
      <c r="A13586" s="22">
        <f t="shared" si="212"/>
        <v>50110</v>
      </c>
      <c r="D13586" s="16">
        <v>50110</v>
      </c>
    </row>
    <row r="13587" spans="1:4">
      <c r="A13587" s="22">
        <f t="shared" si="212"/>
        <v>50111</v>
      </c>
      <c r="D13587" s="16">
        <v>50111</v>
      </c>
    </row>
    <row r="13588" spans="1:4">
      <c r="A13588" s="22">
        <f t="shared" si="212"/>
        <v>50112</v>
      </c>
      <c r="D13588" s="16">
        <v>50112</v>
      </c>
    </row>
    <row r="13589" spans="1:4">
      <c r="A13589" s="22">
        <f t="shared" si="212"/>
        <v>50113</v>
      </c>
      <c r="D13589" s="16">
        <v>50113</v>
      </c>
    </row>
    <row r="13590" spans="1:4">
      <c r="A13590" s="22">
        <f t="shared" si="212"/>
        <v>50114</v>
      </c>
      <c r="D13590" s="16">
        <v>50114</v>
      </c>
    </row>
    <row r="13591" spans="1:4">
      <c r="A13591" s="22">
        <f t="shared" si="212"/>
        <v>50115</v>
      </c>
      <c r="D13591" s="16">
        <v>50115</v>
      </c>
    </row>
    <row r="13592" spans="1:4">
      <c r="A13592" s="22">
        <f t="shared" si="212"/>
        <v>50116</v>
      </c>
      <c r="D13592" s="16">
        <v>50116</v>
      </c>
    </row>
    <row r="13593" spans="1:4">
      <c r="A13593" s="22">
        <f t="shared" si="212"/>
        <v>50117</v>
      </c>
      <c r="D13593" s="16">
        <v>50117</v>
      </c>
    </row>
    <row r="13594" spans="1:4">
      <c r="A13594" s="22">
        <f t="shared" si="212"/>
        <v>50118</v>
      </c>
      <c r="D13594" s="16">
        <v>50118</v>
      </c>
    </row>
    <row r="13595" spans="1:4">
      <c r="A13595" s="22">
        <f t="shared" si="212"/>
        <v>50119</v>
      </c>
      <c r="D13595" s="16">
        <v>50119</v>
      </c>
    </row>
    <row r="13596" spans="1:4">
      <c r="A13596" s="22">
        <f t="shared" si="212"/>
        <v>50120</v>
      </c>
      <c r="D13596" s="16">
        <v>50120</v>
      </c>
    </row>
    <row r="13597" spans="1:4">
      <c r="A13597" s="22">
        <f t="shared" si="212"/>
        <v>50121</v>
      </c>
      <c r="D13597" s="16">
        <v>50121</v>
      </c>
    </row>
    <row r="13598" spans="1:4">
      <c r="A13598" s="22">
        <f t="shared" si="212"/>
        <v>50122</v>
      </c>
      <c r="D13598" s="16">
        <v>50122</v>
      </c>
    </row>
    <row r="13599" spans="1:4">
      <c r="A13599" s="22">
        <f t="shared" si="212"/>
        <v>50123</v>
      </c>
      <c r="D13599" s="16">
        <v>50123</v>
      </c>
    </row>
    <row r="13600" spans="1:4">
      <c r="A13600" s="22">
        <f t="shared" si="212"/>
        <v>50124</v>
      </c>
      <c r="D13600" s="16">
        <v>50124</v>
      </c>
    </row>
    <row r="13601" spans="1:4">
      <c r="A13601" s="22">
        <f t="shared" si="212"/>
        <v>50125</v>
      </c>
      <c r="D13601" s="16">
        <v>50125</v>
      </c>
    </row>
    <row r="13602" spans="1:4">
      <c r="A13602" s="22">
        <f t="shared" si="212"/>
        <v>50126</v>
      </c>
      <c r="D13602" s="16">
        <v>50126</v>
      </c>
    </row>
    <row r="13603" spans="1:4">
      <c r="A13603" s="22">
        <f t="shared" si="212"/>
        <v>50127</v>
      </c>
      <c r="D13603" s="16">
        <v>50127</v>
      </c>
    </row>
    <row r="13604" spans="1:4">
      <c r="A13604" s="22">
        <f t="shared" si="212"/>
        <v>50128</v>
      </c>
      <c r="D13604" s="16">
        <v>50128</v>
      </c>
    </row>
    <row r="13605" spans="1:4">
      <c r="A13605" s="22">
        <f t="shared" si="212"/>
        <v>50129</v>
      </c>
      <c r="D13605" s="16">
        <v>50129</v>
      </c>
    </row>
    <row r="13606" spans="1:4">
      <c r="A13606" s="22">
        <f t="shared" si="212"/>
        <v>50130</v>
      </c>
      <c r="D13606" s="16">
        <v>50130</v>
      </c>
    </row>
    <row r="13607" spans="1:4">
      <c r="A13607" s="22">
        <f t="shared" si="212"/>
        <v>50131</v>
      </c>
      <c r="D13607" s="16">
        <v>50131</v>
      </c>
    </row>
    <row r="13608" spans="1:4">
      <c r="A13608" s="22">
        <f t="shared" si="212"/>
        <v>50132</v>
      </c>
      <c r="D13608" s="16">
        <v>50132</v>
      </c>
    </row>
    <row r="13609" spans="1:4">
      <c r="A13609" s="22">
        <f t="shared" si="212"/>
        <v>50133</v>
      </c>
      <c r="D13609" s="16">
        <v>50133</v>
      </c>
    </row>
    <row r="13610" spans="1:4">
      <c r="A13610" s="22">
        <f t="shared" si="212"/>
        <v>50134</v>
      </c>
      <c r="D13610" s="16">
        <v>50134</v>
      </c>
    </row>
    <row r="13611" spans="1:4">
      <c r="A13611" s="22">
        <f t="shared" si="212"/>
        <v>50135</v>
      </c>
      <c r="D13611" s="16">
        <v>50135</v>
      </c>
    </row>
    <row r="13612" spans="1:4">
      <c r="A13612" s="22">
        <f t="shared" si="212"/>
        <v>50136</v>
      </c>
      <c r="D13612" s="16">
        <v>50136</v>
      </c>
    </row>
    <row r="13613" spans="1:4">
      <c r="A13613" s="22">
        <f t="shared" si="212"/>
        <v>50137</v>
      </c>
      <c r="D13613" s="16">
        <v>50137</v>
      </c>
    </row>
    <row r="13614" spans="1:4">
      <c r="A13614" s="22">
        <f t="shared" si="212"/>
        <v>50138</v>
      </c>
      <c r="D13614" s="16">
        <v>50138</v>
      </c>
    </row>
    <row r="13615" spans="1:4">
      <c r="A13615" s="22">
        <f t="shared" si="212"/>
        <v>50139</v>
      </c>
      <c r="D13615" s="16">
        <v>50139</v>
      </c>
    </row>
    <row r="13616" spans="1:4">
      <c r="A13616" s="22">
        <f t="shared" si="212"/>
        <v>50140</v>
      </c>
      <c r="D13616" s="16">
        <v>50140</v>
      </c>
    </row>
    <row r="13617" spans="1:4">
      <c r="A13617" s="22">
        <f t="shared" si="212"/>
        <v>50141</v>
      </c>
      <c r="D13617" s="16">
        <v>50141</v>
      </c>
    </row>
    <row r="13618" spans="1:4">
      <c r="A13618" s="22">
        <f t="shared" si="212"/>
        <v>50142</v>
      </c>
      <c r="D13618" s="16">
        <v>50142</v>
      </c>
    </row>
    <row r="13619" spans="1:4">
      <c r="A13619" s="22">
        <f t="shared" si="212"/>
        <v>50143</v>
      </c>
      <c r="D13619" s="16">
        <v>50143</v>
      </c>
    </row>
    <row r="13620" spans="1:4">
      <c r="A13620" s="22">
        <f t="shared" si="212"/>
        <v>50144</v>
      </c>
      <c r="D13620" s="16">
        <v>50144</v>
      </c>
    </row>
    <row r="13621" spans="1:4">
      <c r="A13621" s="22">
        <f t="shared" si="212"/>
        <v>50145</v>
      </c>
      <c r="D13621" s="16">
        <v>50145</v>
      </c>
    </row>
    <row r="13622" spans="1:4">
      <c r="A13622" s="22">
        <f t="shared" si="212"/>
        <v>50146</v>
      </c>
      <c r="D13622" s="16">
        <v>50146</v>
      </c>
    </row>
    <row r="13623" spans="1:4">
      <c r="A13623" s="22">
        <f t="shared" si="212"/>
        <v>50147</v>
      </c>
      <c r="D13623" s="16">
        <v>50147</v>
      </c>
    </row>
    <row r="13624" spans="1:4">
      <c r="A13624" s="22">
        <f t="shared" si="212"/>
        <v>50148</v>
      </c>
      <c r="D13624" s="16">
        <v>50148</v>
      </c>
    </row>
    <row r="13625" spans="1:4">
      <c r="A13625" s="22">
        <f t="shared" si="212"/>
        <v>50149</v>
      </c>
      <c r="D13625" s="16">
        <v>50149</v>
      </c>
    </row>
    <row r="13626" spans="1:4">
      <c r="A13626" s="22">
        <f t="shared" si="212"/>
        <v>50150</v>
      </c>
      <c r="D13626" s="16">
        <v>50150</v>
      </c>
    </row>
    <row r="13627" spans="1:4">
      <c r="A13627" s="22">
        <f t="shared" si="212"/>
        <v>50151</v>
      </c>
      <c r="D13627" s="16">
        <v>50151</v>
      </c>
    </row>
    <row r="13628" spans="1:4">
      <c r="A13628" s="22">
        <f t="shared" si="212"/>
        <v>50152</v>
      </c>
      <c r="D13628" s="16">
        <v>50152</v>
      </c>
    </row>
    <row r="13629" spans="1:4">
      <c r="A13629" s="22">
        <f t="shared" si="212"/>
        <v>50153</v>
      </c>
      <c r="D13629" s="16">
        <v>50153</v>
      </c>
    </row>
    <row r="13630" spans="1:4">
      <c r="A13630" s="22">
        <f t="shared" si="212"/>
        <v>50154</v>
      </c>
      <c r="D13630" s="16">
        <v>50154</v>
      </c>
    </row>
    <row r="13631" spans="1:4">
      <c r="A13631" s="22">
        <f t="shared" si="212"/>
        <v>50155</v>
      </c>
      <c r="D13631" s="16">
        <v>50155</v>
      </c>
    </row>
    <row r="13632" spans="1:4">
      <c r="A13632" s="22">
        <f t="shared" si="212"/>
        <v>50156</v>
      </c>
      <c r="D13632" s="16">
        <v>50156</v>
      </c>
    </row>
    <row r="13633" spans="1:4">
      <c r="A13633" s="22">
        <f t="shared" si="212"/>
        <v>50157</v>
      </c>
      <c r="D13633" s="16">
        <v>50157</v>
      </c>
    </row>
    <row r="13634" spans="1:4">
      <c r="A13634" s="22">
        <f t="shared" ref="A13634:A13697" si="213">D13634</f>
        <v>50158</v>
      </c>
      <c r="D13634" s="16">
        <v>50158</v>
      </c>
    </row>
    <row r="13635" spans="1:4">
      <c r="A13635" s="22">
        <f t="shared" si="213"/>
        <v>50159</v>
      </c>
      <c r="D13635" s="16">
        <v>50159</v>
      </c>
    </row>
    <row r="13636" spans="1:4">
      <c r="A13636" s="22">
        <f t="shared" si="213"/>
        <v>50160</v>
      </c>
      <c r="D13636" s="16">
        <v>50160</v>
      </c>
    </row>
    <row r="13637" spans="1:4">
      <c r="A13637" s="22">
        <f t="shared" si="213"/>
        <v>50161</v>
      </c>
      <c r="D13637" s="16">
        <v>50161</v>
      </c>
    </row>
    <row r="13638" spans="1:4">
      <c r="A13638" s="22">
        <f t="shared" si="213"/>
        <v>50162</v>
      </c>
      <c r="D13638" s="16">
        <v>50162</v>
      </c>
    </row>
    <row r="13639" spans="1:4">
      <c r="A13639" s="22">
        <f t="shared" si="213"/>
        <v>50163</v>
      </c>
      <c r="D13639" s="16">
        <v>50163</v>
      </c>
    </row>
    <row r="13640" spans="1:4">
      <c r="A13640" s="22">
        <f t="shared" si="213"/>
        <v>50164</v>
      </c>
      <c r="D13640" s="16">
        <v>50164</v>
      </c>
    </row>
    <row r="13641" spans="1:4">
      <c r="A13641" s="22">
        <f t="shared" si="213"/>
        <v>50165</v>
      </c>
      <c r="D13641" s="16">
        <v>50165</v>
      </c>
    </row>
    <row r="13642" spans="1:4">
      <c r="A13642" s="22">
        <f t="shared" si="213"/>
        <v>50166</v>
      </c>
      <c r="D13642" s="16">
        <v>50166</v>
      </c>
    </row>
    <row r="13643" spans="1:4">
      <c r="A13643" s="22">
        <f t="shared" si="213"/>
        <v>50167</v>
      </c>
      <c r="D13643" s="16">
        <v>50167</v>
      </c>
    </row>
    <row r="13644" spans="1:4">
      <c r="A13644" s="22">
        <f t="shared" si="213"/>
        <v>50168</v>
      </c>
      <c r="D13644" s="16">
        <v>50168</v>
      </c>
    </row>
    <row r="13645" spans="1:4">
      <c r="A13645" s="22">
        <f t="shared" si="213"/>
        <v>50169</v>
      </c>
      <c r="D13645" s="16">
        <v>50169</v>
      </c>
    </row>
    <row r="13646" spans="1:4">
      <c r="A13646" s="22">
        <f t="shared" si="213"/>
        <v>50170</v>
      </c>
      <c r="D13646" s="16">
        <v>50170</v>
      </c>
    </row>
    <row r="13647" spans="1:4">
      <c r="A13647" s="22">
        <f t="shared" si="213"/>
        <v>50171</v>
      </c>
      <c r="D13647" s="16">
        <v>50171</v>
      </c>
    </row>
    <row r="13648" spans="1:4">
      <c r="A13648" s="22">
        <f t="shared" si="213"/>
        <v>50172</v>
      </c>
      <c r="D13648" s="16">
        <v>50172</v>
      </c>
    </row>
    <row r="13649" spans="1:4">
      <c r="A13649" s="22">
        <f t="shared" si="213"/>
        <v>50173</v>
      </c>
      <c r="D13649" s="16">
        <v>50173</v>
      </c>
    </row>
    <row r="13650" spans="1:4">
      <c r="A13650" s="22">
        <f t="shared" si="213"/>
        <v>50174</v>
      </c>
      <c r="D13650" s="16">
        <v>50174</v>
      </c>
    </row>
    <row r="13651" spans="1:4">
      <c r="A13651" s="22">
        <f t="shared" si="213"/>
        <v>50175</v>
      </c>
      <c r="D13651" s="16">
        <v>50175</v>
      </c>
    </row>
    <row r="13652" spans="1:4">
      <c r="A13652" s="22">
        <f t="shared" si="213"/>
        <v>50176</v>
      </c>
      <c r="D13652" s="16">
        <v>50176</v>
      </c>
    </row>
    <row r="13653" spans="1:4">
      <c r="A13653" s="22">
        <f t="shared" si="213"/>
        <v>50177</v>
      </c>
      <c r="D13653" s="16">
        <v>50177</v>
      </c>
    </row>
    <row r="13654" spans="1:4">
      <c r="A13654" s="22">
        <f t="shared" si="213"/>
        <v>50178</v>
      </c>
      <c r="D13654" s="16">
        <v>50178</v>
      </c>
    </row>
    <row r="13655" spans="1:4">
      <c r="A13655" s="22">
        <f t="shared" si="213"/>
        <v>50179</v>
      </c>
      <c r="D13655" s="16">
        <v>50179</v>
      </c>
    </row>
    <row r="13656" spans="1:4">
      <c r="A13656" s="22">
        <f t="shared" si="213"/>
        <v>50180</v>
      </c>
      <c r="D13656" s="16">
        <v>50180</v>
      </c>
    </row>
    <row r="13657" spans="1:4">
      <c r="A13657" s="22">
        <f t="shared" si="213"/>
        <v>50181</v>
      </c>
      <c r="D13657" s="16">
        <v>50181</v>
      </c>
    </row>
    <row r="13658" spans="1:4">
      <c r="A13658" s="22">
        <f t="shared" si="213"/>
        <v>50182</v>
      </c>
      <c r="D13658" s="16">
        <v>50182</v>
      </c>
    </row>
    <row r="13659" spans="1:4">
      <c r="A13659" s="22">
        <f t="shared" si="213"/>
        <v>50183</v>
      </c>
      <c r="D13659" s="16">
        <v>50183</v>
      </c>
    </row>
    <row r="13660" spans="1:4">
      <c r="A13660" s="22">
        <f t="shared" si="213"/>
        <v>50184</v>
      </c>
      <c r="D13660" s="16">
        <v>50184</v>
      </c>
    </row>
    <row r="13661" spans="1:4">
      <c r="A13661" s="22">
        <f t="shared" si="213"/>
        <v>50185</v>
      </c>
      <c r="D13661" s="16">
        <v>50185</v>
      </c>
    </row>
    <row r="13662" spans="1:4">
      <c r="A13662" s="22">
        <f t="shared" si="213"/>
        <v>50186</v>
      </c>
      <c r="D13662" s="16">
        <v>50186</v>
      </c>
    </row>
    <row r="13663" spans="1:4">
      <c r="A13663" s="22">
        <f t="shared" si="213"/>
        <v>50187</v>
      </c>
      <c r="D13663" s="16">
        <v>50187</v>
      </c>
    </row>
    <row r="13664" spans="1:4">
      <c r="A13664" s="22">
        <f t="shared" si="213"/>
        <v>50188</v>
      </c>
      <c r="D13664" s="16">
        <v>50188</v>
      </c>
    </row>
    <row r="13665" spans="1:4">
      <c r="A13665" s="22">
        <f t="shared" si="213"/>
        <v>50189</v>
      </c>
      <c r="D13665" s="16">
        <v>50189</v>
      </c>
    </row>
    <row r="13666" spans="1:4">
      <c r="A13666" s="22">
        <f t="shared" si="213"/>
        <v>50190</v>
      </c>
      <c r="D13666" s="16">
        <v>50190</v>
      </c>
    </row>
    <row r="13667" spans="1:4">
      <c r="A13667" s="22">
        <f t="shared" si="213"/>
        <v>50191</v>
      </c>
      <c r="D13667" s="16">
        <v>50191</v>
      </c>
    </row>
    <row r="13668" spans="1:4">
      <c r="A13668" s="22">
        <f t="shared" si="213"/>
        <v>50192</v>
      </c>
      <c r="D13668" s="16">
        <v>50192</v>
      </c>
    </row>
    <row r="13669" spans="1:4">
      <c r="A13669" s="22">
        <f t="shared" si="213"/>
        <v>50193</v>
      </c>
      <c r="D13669" s="16">
        <v>50193</v>
      </c>
    </row>
    <row r="13670" spans="1:4">
      <c r="A13670" s="22">
        <f t="shared" si="213"/>
        <v>50194</v>
      </c>
      <c r="D13670" s="16">
        <v>50194</v>
      </c>
    </row>
    <row r="13671" spans="1:4">
      <c r="A13671" s="22">
        <f t="shared" si="213"/>
        <v>50195</v>
      </c>
      <c r="D13671" s="16">
        <v>50195</v>
      </c>
    </row>
    <row r="13672" spans="1:4">
      <c r="A13672" s="22">
        <f t="shared" si="213"/>
        <v>50196</v>
      </c>
      <c r="D13672" s="16">
        <v>50196</v>
      </c>
    </row>
    <row r="13673" spans="1:4">
      <c r="A13673" s="22">
        <f t="shared" si="213"/>
        <v>50197</v>
      </c>
      <c r="D13673" s="16">
        <v>50197</v>
      </c>
    </row>
    <row r="13674" spans="1:4">
      <c r="A13674" s="22">
        <f t="shared" si="213"/>
        <v>50198</v>
      </c>
      <c r="D13674" s="16">
        <v>50198</v>
      </c>
    </row>
    <row r="13675" spans="1:4">
      <c r="A13675" s="22">
        <f t="shared" si="213"/>
        <v>50199</v>
      </c>
      <c r="D13675" s="16">
        <v>50199</v>
      </c>
    </row>
    <row r="13676" spans="1:4">
      <c r="A13676" s="22">
        <f t="shared" si="213"/>
        <v>50200</v>
      </c>
      <c r="D13676" s="16">
        <v>50200</v>
      </c>
    </row>
    <row r="13677" spans="1:4">
      <c r="A13677" s="22">
        <f t="shared" si="213"/>
        <v>50201</v>
      </c>
      <c r="D13677" s="16">
        <v>50201</v>
      </c>
    </row>
    <row r="13678" spans="1:4">
      <c r="A13678" s="22">
        <f t="shared" si="213"/>
        <v>50202</v>
      </c>
      <c r="D13678" s="16">
        <v>50202</v>
      </c>
    </row>
    <row r="13679" spans="1:4">
      <c r="A13679" s="22">
        <f t="shared" si="213"/>
        <v>50203</v>
      </c>
      <c r="D13679" s="16">
        <v>50203</v>
      </c>
    </row>
    <row r="13680" spans="1:4">
      <c r="A13680" s="22">
        <f t="shared" si="213"/>
        <v>50204</v>
      </c>
      <c r="D13680" s="16">
        <v>50204</v>
      </c>
    </row>
    <row r="13681" spans="1:4">
      <c r="A13681" s="22">
        <f t="shared" si="213"/>
        <v>50205</v>
      </c>
      <c r="D13681" s="16">
        <v>50205</v>
      </c>
    </row>
    <row r="13682" spans="1:4">
      <c r="A13682" s="22">
        <f t="shared" si="213"/>
        <v>50206</v>
      </c>
      <c r="D13682" s="16">
        <v>50206</v>
      </c>
    </row>
    <row r="13683" spans="1:4">
      <c r="A13683" s="22">
        <f t="shared" si="213"/>
        <v>50207</v>
      </c>
      <c r="D13683" s="16">
        <v>50207</v>
      </c>
    </row>
    <row r="13684" spans="1:4">
      <c r="A13684" s="22">
        <f t="shared" si="213"/>
        <v>50208</v>
      </c>
      <c r="D13684" s="16">
        <v>50208</v>
      </c>
    </row>
    <row r="13685" spans="1:4">
      <c r="A13685" s="22">
        <f t="shared" si="213"/>
        <v>50209</v>
      </c>
      <c r="D13685" s="16">
        <v>50209</v>
      </c>
    </row>
    <row r="13686" spans="1:4">
      <c r="A13686" s="22">
        <f t="shared" si="213"/>
        <v>50210</v>
      </c>
      <c r="D13686" s="16">
        <v>50210</v>
      </c>
    </row>
    <row r="13687" spans="1:4">
      <c r="A13687" s="22">
        <f t="shared" si="213"/>
        <v>50211</v>
      </c>
      <c r="D13687" s="16">
        <v>50211</v>
      </c>
    </row>
    <row r="13688" spans="1:4">
      <c r="A13688" s="22">
        <f t="shared" si="213"/>
        <v>50212</v>
      </c>
      <c r="D13688" s="16">
        <v>50212</v>
      </c>
    </row>
    <row r="13689" spans="1:4">
      <c r="A13689" s="22">
        <f t="shared" si="213"/>
        <v>50213</v>
      </c>
      <c r="D13689" s="16">
        <v>50213</v>
      </c>
    </row>
    <row r="13690" spans="1:4">
      <c r="A13690" s="22">
        <f t="shared" si="213"/>
        <v>50214</v>
      </c>
      <c r="D13690" s="16">
        <v>50214</v>
      </c>
    </row>
    <row r="13691" spans="1:4">
      <c r="A13691" s="22">
        <f t="shared" si="213"/>
        <v>50215</v>
      </c>
      <c r="D13691" s="16">
        <v>50215</v>
      </c>
    </row>
    <row r="13692" spans="1:4">
      <c r="A13692" s="22">
        <f t="shared" si="213"/>
        <v>50216</v>
      </c>
      <c r="D13692" s="16">
        <v>50216</v>
      </c>
    </row>
    <row r="13693" spans="1:4">
      <c r="A13693" s="22">
        <f t="shared" si="213"/>
        <v>50217</v>
      </c>
      <c r="D13693" s="16">
        <v>50217</v>
      </c>
    </row>
    <row r="13694" spans="1:4">
      <c r="A13694" s="22">
        <f t="shared" si="213"/>
        <v>50218</v>
      </c>
      <c r="D13694" s="16">
        <v>50218</v>
      </c>
    </row>
    <row r="13695" spans="1:4">
      <c r="A13695" s="22">
        <f t="shared" si="213"/>
        <v>50219</v>
      </c>
      <c r="D13695" s="16">
        <v>50219</v>
      </c>
    </row>
    <row r="13696" spans="1:4">
      <c r="A13696" s="22">
        <f t="shared" si="213"/>
        <v>50220</v>
      </c>
      <c r="D13696" s="16">
        <v>50220</v>
      </c>
    </row>
    <row r="13697" spans="1:4">
      <c r="A13697" s="22">
        <f t="shared" si="213"/>
        <v>50221</v>
      </c>
      <c r="D13697" s="16">
        <v>50221</v>
      </c>
    </row>
    <row r="13698" spans="1:4">
      <c r="A13698" s="22">
        <f t="shared" ref="A13698:A13761" si="214">D13698</f>
        <v>50222</v>
      </c>
      <c r="D13698" s="16">
        <v>50222</v>
      </c>
    </row>
    <row r="13699" spans="1:4">
      <c r="A13699" s="22">
        <f t="shared" si="214"/>
        <v>50223</v>
      </c>
      <c r="D13699" s="16">
        <v>50223</v>
      </c>
    </row>
    <row r="13700" spans="1:4">
      <c r="A13700" s="22">
        <f t="shared" si="214"/>
        <v>50224</v>
      </c>
      <c r="D13700" s="16">
        <v>50224</v>
      </c>
    </row>
    <row r="13701" spans="1:4">
      <c r="A13701" s="22">
        <f t="shared" si="214"/>
        <v>50225</v>
      </c>
      <c r="D13701" s="16">
        <v>50225</v>
      </c>
    </row>
    <row r="13702" spans="1:4">
      <c r="A13702" s="22">
        <f t="shared" si="214"/>
        <v>50226</v>
      </c>
      <c r="D13702" s="16">
        <v>50226</v>
      </c>
    </row>
    <row r="13703" spans="1:4">
      <c r="A13703" s="22">
        <f t="shared" si="214"/>
        <v>50227</v>
      </c>
      <c r="D13703" s="16">
        <v>50227</v>
      </c>
    </row>
    <row r="13704" spans="1:4">
      <c r="A13704" s="22">
        <f t="shared" si="214"/>
        <v>50228</v>
      </c>
      <c r="D13704" s="16">
        <v>50228</v>
      </c>
    </row>
    <row r="13705" spans="1:4">
      <c r="A13705" s="22">
        <f t="shared" si="214"/>
        <v>50229</v>
      </c>
      <c r="D13705" s="16">
        <v>50229</v>
      </c>
    </row>
    <row r="13706" spans="1:4">
      <c r="A13706" s="22">
        <f t="shared" si="214"/>
        <v>50230</v>
      </c>
      <c r="D13706" s="16">
        <v>50230</v>
      </c>
    </row>
    <row r="13707" spans="1:4">
      <c r="A13707" s="22">
        <f t="shared" si="214"/>
        <v>50231</v>
      </c>
      <c r="D13707" s="16">
        <v>50231</v>
      </c>
    </row>
    <row r="13708" spans="1:4">
      <c r="A13708" s="22">
        <f t="shared" si="214"/>
        <v>50232</v>
      </c>
      <c r="D13708" s="16">
        <v>50232</v>
      </c>
    </row>
    <row r="13709" spans="1:4">
      <c r="A13709" s="22">
        <f t="shared" si="214"/>
        <v>50233</v>
      </c>
      <c r="D13709" s="16">
        <v>50233</v>
      </c>
    </row>
    <row r="13710" spans="1:4">
      <c r="A13710" s="22">
        <f t="shared" si="214"/>
        <v>50234</v>
      </c>
      <c r="D13710" s="16">
        <v>50234</v>
      </c>
    </row>
    <row r="13711" spans="1:4">
      <c r="A13711" s="22">
        <f t="shared" si="214"/>
        <v>50235</v>
      </c>
      <c r="D13711" s="16">
        <v>50235</v>
      </c>
    </row>
    <row r="13712" spans="1:4">
      <c r="A13712" s="22">
        <f t="shared" si="214"/>
        <v>50236</v>
      </c>
      <c r="D13712" s="16">
        <v>50236</v>
      </c>
    </row>
    <row r="13713" spans="1:4">
      <c r="A13713" s="22">
        <f t="shared" si="214"/>
        <v>50237</v>
      </c>
      <c r="D13713" s="16">
        <v>50237</v>
      </c>
    </row>
    <row r="13714" spans="1:4">
      <c r="A13714" s="22">
        <f t="shared" si="214"/>
        <v>50238</v>
      </c>
      <c r="D13714" s="16">
        <v>50238</v>
      </c>
    </row>
    <row r="13715" spans="1:4">
      <c r="A13715" s="22">
        <f t="shared" si="214"/>
        <v>50239</v>
      </c>
      <c r="D13715" s="16">
        <v>50239</v>
      </c>
    </row>
    <row r="13716" spans="1:4">
      <c r="A13716" s="22">
        <f t="shared" si="214"/>
        <v>50240</v>
      </c>
      <c r="D13716" s="16">
        <v>50240</v>
      </c>
    </row>
    <row r="13717" spans="1:4">
      <c r="A13717" s="22">
        <f t="shared" si="214"/>
        <v>50241</v>
      </c>
      <c r="D13717" s="16">
        <v>50241</v>
      </c>
    </row>
    <row r="13718" spans="1:4">
      <c r="A13718" s="22">
        <f t="shared" si="214"/>
        <v>50242</v>
      </c>
      <c r="D13718" s="16">
        <v>50242</v>
      </c>
    </row>
    <row r="13719" spans="1:4">
      <c r="A13719" s="22">
        <f t="shared" si="214"/>
        <v>50243</v>
      </c>
      <c r="D13719" s="16">
        <v>50243</v>
      </c>
    </row>
    <row r="13720" spans="1:4">
      <c r="A13720" s="22">
        <f t="shared" si="214"/>
        <v>50244</v>
      </c>
      <c r="D13720" s="16">
        <v>50244</v>
      </c>
    </row>
    <row r="13721" spans="1:4">
      <c r="A13721" s="22">
        <f t="shared" si="214"/>
        <v>50245</v>
      </c>
      <c r="D13721" s="16">
        <v>50245</v>
      </c>
    </row>
    <row r="13722" spans="1:4">
      <c r="A13722" s="22">
        <f t="shared" si="214"/>
        <v>50246</v>
      </c>
      <c r="D13722" s="16">
        <v>50246</v>
      </c>
    </row>
    <row r="13723" spans="1:4">
      <c r="A13723" s="22">
        <f t="shared" si="214"/>
        <v>50247</v>
      </c>
      <c r="D13723" s="16">
        <v>50247</v>
      </c>
    </row>
    <row r="13724" spans="1:4">
      <c r="A13724" s="22">
        <f t="shared" si="214"/>
        <v>50248</v>
      </c>
      <c r="D13724" s="16">
        <v>50248</v>
      </c>
    </row>
    <row r="13725" spans="1:4">
      <c r="A13725" s="22">
        <f t="shared" si="214"/>
        <v>50249</v>
      </c>
      <c r="D13725" s="16">
        <v>50249</v>
      </c>
    </row>
    <row r="13726" spans="1:4">
      <c r="A13726" s="22">
        <f t="shared" si="214"/>
        <v>50250</v>
      </c>
      <c r="D13726" s="16">
        <v>50250</v>
      </c>
    </row>
    <row r="13727" spans="1:4">
      <c r="A13727" s="22">
        <f t="shared" si="214"/>
        <v>50251</v>
      </c>
      <c r="D13727" s="16">
        <v>50251</v>
      </c>
    </row>
    <row r="13728" spans="1:4">
      <c r="A13728" s="22">
        <f t="shared" si="214"/>
        <v>50252</v>
      </c>
      <c r="D13728" s="16">
        <v>50252</v>
      </c>
    </row>
    <row r="13729" spans="1:4">
      <c r="A13729" s="22">
        <f t="shared" si="214"/>
        <v>50253</v>
      </c>
      <c r="D13729" s="16">
        <v>50253</v>
      </c>
    </row>
    <row r="13730" spans="1:4">
      <c r="A13730" s="22">
        <f t="shared" si="214"/>
        <v>50254</v>
      </c>
      <c r="D13730" s="16">
        <v>50254</v>
      </c>
    </row>
    <row r="13731" spans="1:4">
      <c r="A13731" s="22">
        <f t="shared" si="214"/>
        <v>50255</v>
      </c>
      <c r="D13731" s="16">
        <v>50255</v>
      </c>
    </row>
    <row r="13732" spans="1:4">
      <c r="A13732" s="22">
        <f t="shared" si="214"/>
        <v>50256</v>
      </c>
      <c r="D13732" s="16">
        <v>50256</v>
      </c>
    </row>
    <row r="13733" spans="1:4">
      <c r="A13733" s="22">
        <f t="shared" si="214"/>
        <v>50257</v>
      </c>
      <c r="D13733" s="16">
        <v>50257</v>
      </c>
    </row>
    <row r="13734" spans="1:4">
      <c r="A13734" s="22">
        <f t="shared" si="214"/>
        <v>50258</v>
      </c>
      <c r="D13734" s="16">
        <v>50258</v>
      </c>
    </row>
    <row r="13735" spans="1:4">
      <c r="A13735" s="22">
        <f t="shared" si="214"/>
        <v>50259</v>
      </c>
      <c r="D13735" s="16">
        <v>50259</v>
      </c>
    </row>
    <row r="13736" spans="1:4">
      <c r="A13736" s="22">
        <f t="shared" si="214"/>
        <v>50260</v>
      </c>
      <c r="D13736" s="16">
        <v>50260</v>
      </c>
    </row>
    <row r="13737" spans="1:4">
      <c r="A13737" s="22">
        <f t="shared" si="214"/>
        <v>50261</v>
      </c>
      <c r="D13737" s="16">
        <v>50261</v>
      </c>
    </row>
    <row r="13738" spans="1:4">
      <c r="A13738" s="22">
        <f t="shared" si="214"/>
        <v>50262</v>
      </c>
      <c r="D13738" s="16">
        <v>50262</v>
      </c>
    </row>
    <row r="13739" spans="1:4">
      <c r="A13739" s="22">
        <f t="shared" si="214"/>
        <v>50263</v>
      </c>
      <c r="D13739" s="16">
        <v>50263</v>
      </c>
    </row>
    <row r="13740" spans="1:4">
      <c r="A13740" s="22">
        <f t="shared" si="214"/>
        <v>50264</v>
      </c>
      <c r="D13740" s="16">
        <v>50264</v>
      </c>
    </row>
    <row r="13741" spans="1:4">
      <c r="A13741" s="22">
        <f t="shared" si="214"/>
        <v>50265</v>
      </c>
      <c r="D13741" s="16">
        <v>50265</v>
      </c>
    </row>
    <row r="13742" spans="1:4">
      <c r="A13742" s="22">
        <f t="shared" si="214"/>
        <v>50266</v>
      </c>
      <c r="D13742" s="16">
        <v>50266</v>
      </c>
    </row>
    <row r="13743" spans="1:4">
      <c r="A13743" s="22">
        <f t="shared" si="214"/>
        <v>50267</v>
      </c>
      <c r="D13743" s="16">
        <v>50267</v>
      </c>
    </row>
    <row r="13744" spans="1:4">
      <c r="A13744" s="22">
        <f t="shared" si="214"/>
        <v>50268</v>
      </c>
      <c r="D13744" s="16">
        <v>50268</v>
      </c>
    </row>
    <row r="13745" spans="1:4">
      <c r="A13745" s="22">
        <f t="shared" si="214"/>
        <v>50269</v>
      </c>
      <c r="D13745" s="16">
        <v>50269</v>
      </c>
    </row>
    <row r="13746" spans="1:4">
      <c r="A13746" s="22">
        <f t="shared" si="214"/>
        <v>50270</v>
      </c>
      <c r="D13746" s="16">
        <v>50270</v>
      </c>
    </row>
    <row r="13747" spans="1:4">
      <c r="A13747" s="22">
        <f t="shared" si="214"/>
        <v>50271</v>
      </c>
      <c r="D13747" s="16">
        <v>50271</v>
      </c>
    </row>
    <row r="13748" spans="1:4">
      <c r="A13748" s="22">
        <f t="shared" si="214"/>
        <v>50272</v>
      </c>
      <c r="D13748" s="16">
        <v>50272</v>
      </c>
    </row>
    <row r="13749" spans="1:4">
      <c r="A13749" s="22">
        <f t="shared" si="214"/>
        <v>50273</v>
      </c>
      <c r="D13749" s="16">
        <v>50273</v>
      </c>
    </row>
    <row r="13750" spans="1:4">
      <c r="A13750" s="22">
        <f t="shared" si="214"/>
        <v>50274</v>
      </c>
      <c r="D13750" s="16">
        <v>50274</v>
      </c>
    </row>
    <row r="13751" spans="1:4">
      <c r="A13751" s="22">
        <f t="shared" si="214"/>
        <v>50275</v>
      </c>
      <c r="D13751" s="16">
        <v>50275</v>
      </c>
    </row>
    <row r="13752" spans="1:4">
      <c r="A13752" s="22">
        <f t="shared" si="214"/>
        <v>50276</v>
      </c>
      <c r="D13752" s="16">
        <v>50276</v>
      </c>
    </row>
    <row r="13753" spans="1:4">
      <c r="A13753" s="22">
        <f t="shared" si="214"/>
        <v>50277</v>
      </c>
      <c r="D13753" s="16">
        <v>50277</v>
      </c>
    </row>
    <row r="13754" spans="1:4">
      <c r="A13754" s="22">
        <f t="shared" si="214"/>
        <v>50278</v>
      </c>
      <c r="D13754" s="16">
        <v>50278</v>
      </c>
    </row>
    <row r="13755" spans="1:4">
      <c r="A13755" s="22">
        <f t="shared" si="214"/>
        <v>50279</v>
      </c>
      <c r="D13755" s="16">
        <v>50279</v>
      </c>
    </row>
    <row r="13756" spans="1:4">
      <c r="A13756" s="22">
        <f t="shared" si="214"/>
        <v>50280</v>
      </c>
      <c r="D13756" s="16">
        <v>50280</v>
      </c>
    </row>
    <row r="13757" spans="1:4">
      <c r="A13757" s="22">
        <f t="shared" si="214"/>
        <v>50281</v>
      </c>
      <c r="D13757" s="16">
        <v>50281</v>
      </c>
    </row>
    <row r="13758" spans="1:4">
      <c r="A13758" s="22">
        <f t="shared" si="214"/>
        <v>50282</v>
      </c>
      <c r="D13758" s="16">
        <v>50282</v>
      </c>
    </row>
    <row r="13759" spans="1:4">
      <c r="A13759" s="22">
        <f t="shared" si="214"/>
        <v>50283</v>
      </c>
      <c r="D13759" s="16">
        <v>50283</v>
      </c>
    </row>
    <row r="13760" spans="1:4">
      <c r="A13760" s="22">
        <f t="shared" si="214"/>
        <v>50284</v>
      </c>
      <c r="D13760" s="16">
        <v>50284</v>
      </c>
    </row>
    <row r="13761" spans="1:4">
      <c r="A13761" s="22">
        <f t="shared" si="214"/>
        <v>50285</v>
      </c>
      <c r="D13761" s="16">
        <v>50285</v>
      </c>
    </row>
    <row r="13762" spans="1:4">
      <c r="A13762" s="22">
        <f t="shared" ref="A13762:A13825" si="215">D13762</f>
        <v>50286</v>
      </c>
      <c r="D13762" s="16">
        <v>50286</v>
      </c>
    </row>
    <row r="13763" spans="1:4">
      <c r="A13763" s="22">
        <f t="shared" si="215"/>
        <v>50287</v>
      </c>
      <c r="D13763" s="16">
        <v>50287</v>
      </c>
    </row>
    <row r="13764" spans="1:4">
      <c r="A13764" s="22">
        <f t="shared" si="215"/>
        <v>50288</v>
      </c>
      <c r="D13764" s="16">
        <v>50288</v>
      </c>
    </row>
    <row r="13765" spans="1:4">
      <c r="A13765" s="22">
        <f t="shared" si="215"/>
        <v>50289</v>
      </c>
      <c r="D13765" s="16">
        <v>50289</v>
      </c>
    </row>
    <row r="13766" spans="1:4">
      <c r="A13766" s="22">
        <f t="shared" si="215"/>
        <v>50290</v>
      </c>
      <c r="D13766" s="16">
        <v>50290</v>
      </c>
    </row>
    <row r="13767" spans="1:4">
      <c r="A13767" s="22">
        <f t="shared" si="215"/>
        <v>50291</v>
      </c>
      <c r="D13767" s="16">
        <v>50291</v>
      </c>
    </row>
    <row r="13768" spans="1:4">
      <c r="A13768" s="22">
        <f t="shared" si="215"/>
        <v>50292</v>
      </c>
      <c r="D13768" s="16">
        <v>50292</v>
      </c>
    </row>
    <row r="13769" spans="1:4">
      <c r="A13769" s="22">
        <f t="shared" si="215"/>
        <v>50293</v>
      </c>
      <c r="D13769" s="16">
        <v>50293</v>
      </c>
    </row>
    <row r="13770" spans="1:4">
      <c r="A13770" s="22">
        <f t="shared" si="215"/>
        <v>50294</v>
      </c>
      <c r="D13770" s="16">
        <v>50294</v>
      </c>
    </row>
    <row r="13771" spans="1:4">
      <c r="A13771" s="22">
        <f t="shared" si="215"/>
        <v>50295</v>
      </c>
      <c r="D13771" s="16">
        <v>50295</v>
      </c>
    </row>
    <row r="13772" spans="1:4">
      <c r="A13772" s="22">
        <f t="shared" si="215"/>
        <v>50296</v>
      </c>
      <c r="D13772" s="16">
        <v>50296</v>
      </c>
    </row>
    <row r="13773" spans="1:4">
      <c r="A13773" s="22">
        <f t="shared" si="215"/>
        <v>50297</v>
      </c>
      <c r="D13773" s="16">
        <v>50297</v>
      </c>
    </row>
    <row r="13774" spans="1:4">
      <c r="A13774" s="22">
        <f t="shared" si="215"/>
        <v>50298</v>
      </c>
      <c r="D13774" s="16">
        <v>50298</v>
      </c>
    </row>
    <row r="13775" spans="1:4">
      <c r="A13775" s="22">
        <f t="shared" si="215"/>
        <v>50299</v>
      </c>
      <c r="D13775" s="16">
        <v>50299</v>
      </c>
    </row>
    <row r="13776" spans="1:4">
      <c r="A13776" s="22">
        <f t="shared" si="215"/>
        <v>50300</v>
      </c>
      <c r="D13776" s="16">
        <v>50300</v>
      </c>
    </row>
    <row r="13777" spans="1:4">
      <c r="A13777" s="22">
        <f t="shared" si="215"/>
        <v>50301</v>
      </c>
      <c r="D13777" s="16">
        <v>50301</v>
      </c>
    </row>
    <row r="13778" spans="1:4">
      <c r="A13778" s="22">
        <f t="shared" si="215"/>
        <v>50302</v>
      </c>
      <c r="D13778" s="16">
        <v>50302</v>
      </c>
    </row>
    <row r="13779" spans="1:4">
      <c r="A13779" s="22">
        <f t="shared" si="215"/>
        <v>50303</v>
      </c>
      <c r="D13779" s="16">
        <v>50303</v>
      </c>
    </row>
    <row r="13780" spans="1:4">
      <c r="A13780" s="22">
        <f t="shared" si="215"/>
        <v>50304</v>
      </c>
      <c r="D13780" s="16">
        <v>50304</v>
      </c>
    </row>
    <row r="13781" spans="1:4">
      <c r="A13781" s="22">
        <f t="shared" si="215"/>
        <v>50305</v>
      </c>
      <c r="D13781" s="16">
        <v>50305</v>
      </c>
    </row>
    <row r="13782" spans="1:4">
      <c r="A13782" s="22">
        <f t="shared" si="215"/>
        <v>50306</v>
      </c>
      <c r="D13782" s="16">
        <v>50306</v>
      </c>
    </row>
    <row r="13783" spans="1:4">
      <c r="A13783" s="22">
        <f t="shared" si="215"/>
        <v>50307</v>
      </c>
      <c r="D13783" s="16">
        <v>50307</v>
      </c>
    </row>
    <row r="13784" spans="1:4">
      <c r="A13784" s="22">
        <f t="shared" si="215"/>
        <v>50308</v>
      </c>
      <c r="D13784" s="16">
        <v>50308</v>
      </c>
    </row>
    <row r="13785" spans="1:4">
      <c r="A13785" s="22">
        <f t="shared" si="215"/>
        <v>50309</v>
      </c>
      <c r="D13785" s="16">
        <v>50309</v>
      </c>
    </row>
    <row r="13786" spans="1:4">
      <c r="A13786" s="22">
        <f t="shared" si="215"/>
        <v>50310</v>
      </c>
      <c r="D13786" s="16">
        <v>50310</v>
      </c>
    </row>
    <row r="13787" spans="1:4">
      <c r="A13787" s="22">
        <f t="shared" si="215"/>
        <v>50311</v>
      </c>
      <c r="D13787" s="16">
        <v>50311</v>
      </c>
    </row>
    <row r="13788" spans="1:4">
      <c r="A13788" s="22">
        <f t="shared" si="215"/>
        <v>50312</v>
      </c>
      <c r="D13788" s="16">
        <v>50312</v>
      </c>
    </row>
    <row r="13789" spans="1:4">
      <c r="A13789" s="22">
        <f t="shared" si="215"/>
        <v>50313</v>
      </c>
      <c r="D13789" s="16">
        <v>50313</v>
      </c>
    </row>
    <row r="13790" spans="1:4">
      <c r="A13790" s="22">
        <f t="shared" si="215"/>
        <v>50314</v>
      </c>
      <c r="D13790" s="16">
        <v>50314</v>
      </c>
    </row>
    <row r="13791" spans="1:4">
      <c r="A13791" s="22">
        <f t="shared" si="215"/>
        <v>50315</v>
      </c>
      <c r="D13791" s="16">
        <v>50315</v>
      </c>
    </row>
    <row r="13792" spans="1:4">
      <c r="A13792" s="22">
        <f t="shared" si="215"/>
        <v>50316</v>
      </c>
      <c r="D13792" s="16">
        <v>50316</v>
      </c>
    </row>
    <row r="13793" spans="1:4">
      <c r="A13793" s="22">
        <f t="shared" si="215"/>
        <v>50317</v>
      </c>
      <c r="D13793" s="16">
        <v>50317</v>
      </c>
    </row>
    <row r="13794" spans="1:4">
      <c r="A13794" s="22">
        <f t="shared" si="215"/>
        <v>50318</v>
      </c>
      <c r="D13794" s="16">
        <v>50318</v>
      </c>
    </row>
    <row r="13795" spans="1:4">
      <c r="A13795" s="22">
        <f t="shared" si="215"/>
        <v>50319</v>
      </c>
      <c r="D13795" s="16">
        <v>50319</v>
      </c>
    </row>
    <row r="13796" spans="1:4">
      <c r="A13796" s="22">
        <f t="shared" si="215"/>
        <v>50320</v>
      </c>
      <c r="D13796" s="16">
        <v>50320</v>
      </c>
    </row>
    <row r="13797" spans="1:4">
      <c r="A13797" s="22">
        <f t="shared" si="215"/>
        <v>50321</v>
      </c>
      <c r="D13797" s="16">
        <v>50321</v>
      </c>
    </row>
    <row r="13798" spans="1:4">
      <c r="A13798" s="22">
        <f t="shared" si="215"/>
        <v>50322</v>
      </c>
      <c r="D13798" s="16">
        <v>50322</v>
      </c>
    </row>
    <row r="13799" spans="1:4">
      <c r="A13799" s="22">
        <f t="shared" si="215"/>
        <v>50323</v>
      </c>
      <c r="D13799" s="16">
        <v>50323</v>
      </c>
    </row>
    <row r="13800" spans="1:4">
      <c r="A13800" s="22">
        <f t="shared" si="215"/>
        <v>50324</v>
      </c>
      <c r="D13800" s="16">
        <v>50324</v>
      </c>
    </row>
    <row r="13801" spans="1:4">
      <c r="A13801" s="22">
        <f t="shared" si="215"/>
        <v>50325</v>
      </c>
      <c r="D13801" s="16">
        <v>50325</v>
      </c>
    </row>
    <row r="13802" spans="1:4">
      <c r="A13802" s="22">
        <f t="shared" si="215"/>
        <v>50326</v>
      </c>
      <c r="D13802" s="16">
        <v>50326</v>
      </c>
    </row>
    <row r="13803" spans="1:4">
      <c r="A13803" s="22">
        <f t="shared" si="215"/>
        <v>50327</v>
      </c>
      <c r="D13803" s="16">
        <v>50327</v>
      </c>
    </row>
    <row r="13804" spans="1:4">
      <c r="A13804" s="22">
        <f t="shared" si="215"/>
        <v>50328</v>
      </c>
      <c r="D13804" s="16">
        <v>50328</v>
      </c>
    </row>
    <row r="13805" spans="1:4">
      <c r="A13805" s="22">
        <f t="shared" si="215"/>
        <v>50329</v>
      </c>
      <c r="D13805" s="16">
        <v>50329</v>
      </c>
    </row>
    <row r="13806" spans="1:4">
      <c r="A13806" s="22">
        <f t="shared" si="215"/>
        <v>50330</v>
      </c>
      <c r="D13806" s="16">
        <v>50330</v>
      </c>
    </row>
    <row r="13807" spans="1:4">
      <c r="A13807" s="22">
        <f t="shared" si="215"/>
        <v>50331</v>
      </c>
      <c r="D13807" s="16">
        <v>50331</v>
      </c>
    </row>
    <row r="13808" spans="1:4">
      <c r="A13808" s="22">
        <f t="shared" si="215"/>
        <v>50332</v>
      </c>
      <c r="D13808" s="16">
        <v>50332</v>
      </c>
    </row>
    <row r="13809" spans="1:4">
      <c r="A13809" s="22">
        <f t="shared" si="215"/>
        <v>50333</v>
      </c>
      <c r="D13809" s="16">
        <v>50333</v>
      </c>
    </row>
    <row r="13810" spans="1:4">
      <c r="A13810" s="22">
        <f t="shared" si="215"/>
        <v>50334</v>
      </c>
      <c r="D13810" s="16">
        <v>50334</v>
      </c>
    </row>
    <row r="13811" spans="1:4">
      <c r="A13811" s="22">
        <f t="shared" si="215"/>
        <v>50335</v>
      </c>
      <c r="D13811" s="16">
        <v>50335</v>
      </c>
    </row>
    <row r="13812" spans="1:4">
      <c r="A13812" s="22">
        <f t="shared" si="215"/>
        <v>50336</v>
      </c>
      <c r="D13812" s="16">
        <v>50336</v>
      </c>
    </row>
    <row r="13813" spans="1:4">
      <c r="A13813" s="22">
        <f t="shared" si="215"/>
        <v>50337</v>
      </c>
      <c r="D13813" s="16">
        <v>50337</v>
      </c>
    </row>
    <row r="13814" spans="1:4">
      <c r="A13814" s="22">
        <f t="shared" si="215"/>
        <v>50338</v>
      </c>
      <c r="D13814" s="16">
        <v>50338</v>
      </c>
    </row>
    <row r="13815" spans="1:4">
      <c r="A13815" s="22">
        <f t="shared" si="215"/>
        <v>50339</v>
      </c>
      <c r="D13815" s="16">
        <v>50339</v>
      </c>
    </row>
    <row r="13816" spans="1:4">
      <c r="A13816" s="22">
        <f t="shared" si="215"/>
        <v>50340</v>
      </c>
      <c r="D13816" s="16">
        <v>50340</v>
      </c>
    </row>
    <row r="13817" spans="1:4">
      <c r="A13817" s="22">
        <f t="shared" si="215"/>
        <v>50341</v>
      </c>
      <c r="D13817" s="16">
        <v>50341</v>
      </c>
    </row>
    <row r="13818" spans="1:4">
      <c r="A13818" s="22">
        <f t="shared" si="215"/>
        <v>50342</v>
      </c>
      <c r="D13818" s="16">
        <v>50342</v>
      </c>
    </row>
    <row r="13819" spans="1:4">
      <c r="A13819" s="22">
        <f t="shared" si="215"/>
        <v>50343</v>
      </c>
      <c r="D13819" s="16">
        <v>50343</v>
      </c>
    </row>
    <row r="13820" spans="1:4">
      <c r="A13820" s="22">
        <f t="shared" si="215"/>
        <v>50344</v>
      </c>
      <c r="D13820" s="16">
        <v>50344</v>
      </c>
    </row>
    <row r="13821" spans="1:4">
      <c r="A13821" s="22">
        <f t="shared" si="215"/>
        <v>50345</v>
      </c>
      <c r="D13821" s="16">
        <v>50345</v>
      </c>
    </row>
    <row r="13822" spans="1:4">
      <c r="A13822" s="22">
        <f t="shared" si="215"/>
        <v>50346</v>
      </c>
      <c r="D13822" s="16">
        <v>50346</v>
      </c>
    </row>
    <row r="13823" spans="1:4">
      <c r="A13823" s="22">
        <f t="shared" si="215"/>
        <v>50347</v>
      </c>
      <c r="D13823" s="16">
        <v>50347</v>
      </c>
    </row>
    <row r="13824" spans="1:4">
      <c r="A13824" s="22">
        <f t="shared" si="215"/>
        <v>50348</v>
      </c>
      <c r="D13824" s="16">
        <v>50348</v>
      </c>
    </row>
    <row r="13825" spans="1:4">
      <c r="A13825" s="22">
        <f t="shared" si="215"/>
        <v>50349</v>
      </c>
      <c r="D13825" s="16">
        <v>50349</v>
      </c>
    </row>
    <row r="13826" spans="1:4">
      <c r="A13826" s="22">
        <f t="shared" ref="A13826:A13889" si="216">D13826</f>
        <v>50350</v>
      </c>
      <c r="D13826" s="16">
        <v>50350</v>
      </c>
    </row>
    <row r="13827" spans="1:4">
      <c r="A13827" s="22">
        <f t="shared" si="216"/>
        <v>50351</v>
      </c>
      <c r="D13827" s="16">
        <v>50351</v>
      </c>
    </row>
    <row r="13828" spans="1:4">
      <c r="A13828" s="22">
        <f t="shared" si="216"/>
        <v>50352</v>
      </c>
      <c r="D13828" s="16">
        <v>50352</v>
      </c>
    </row>
    <row r="13829" spans="1:4">
      <c r="A13829" s="22">
        <f t="shared" si="216"/>
        <v>50353</v>
      </c>
      <c r="D13829" s="16">
        <v>50353</v>
      </c>
    </row>
    <row r="13830" spans="1:4">
      <c r="A13830" s="22">
        <f t="shared" si="216"/>
        <v>50354</v>
      </c>
      <c r="D13830" s="16">
        <v>50354</v>
      </c>
    </row>
    <row r="13831" spans="1:4">
      <c r="A13831" s="22">
        <f t="shared" si="216"/>
        <v>50355</v>
      </c>
      <c r="D13831" s="16">
        <v>50355</v>
      </c>
    </row>
    <row r="13832" spans="1:4">
      <c r="A13832" s="22">
        <f t="shared" si="216"/>
        <v>50356</v>
      </c>
      <c r="D13832" s="16">
        <v>50356</v>
      </c>
    </row>
    <row r="13833" spans="1:4">
      <c r="A13833" s="22">
        <f t="shared" si="216"/>
        <v>50357</v>
      </c>
      <c r="D13833" s="16">
        <v>50357</v>
      </c>
    </row>
    <row r="13834" spans="1:4">
      <c r="A13834" s="22">
        <f t="shared" si="216"/>
        <v>50358</v>
      </c>
      <c r="D13834" s="16">
        <v>50358</v>
      </c>
    </row>
    <row r="13835" spans="1:4">
      <c r="A13835" s="22">
        <f t="shared" si="216"/>
        <v>50359</v>
      </c>
      <c r="D13835" s="16">
        <v>50359</v>
      </c>
    </row>
    <row r="13836" spans="1:4">
      <c r="A13836" s="22">
        <f t="shared" si="216"/>
        <v>50360</v>
      </c>
      <c r="D13836" s="16">
        <v>50360</v>
      </c>
    </row>
    <row r="13837" spans="1:4">
      <c r="A13837" s="22">
        <f t="shared" si="216"/>
        <v>50361</v>
      </c>
      <c r="D13837" s="16">
        <v>50361</v>
      </c>
    </row>
    <row r="13838" spans="1:4">
      <c r="A13838" s="22">
        <f t="shared" si="216"/>
        <v>50362</v>
      </c>
      <c r="D13838" s="16">
        <v>50362</v>
      </c>
    </row>
    <row r="13839" spans="1:4">
      <c r="A13839" s="22">
        <f t="shared" si="216"/>
        <v>50363</v>
      </c>
      <c r="D13839" s="16">
        <v>50363</v>
      </c>
    </row>
    <row r="13840" spans="1:4">
      <c r="A13840" s="22">
        <f t="shared" si="216"/>
        <v>50364</v>
      </c>
      <c r="D13840" s="16">
        <v>50364</v>
      </c>
    </row>
    <row r="13841" spans="1:4">
      <c r="A13841" s="22">
        <f t="shared" si="216"/>
        <v>50365</v>
      </c>
      <c r="D13841" s="16">
        <v>50365</v>
      </c>
    </row>
    <row r="13842" spans="1:4">
      <c r="A13842" s="22">
        <f t="shared" si="216"/>
        <v>50366</v>
      </c>
      <c r="D13842" s="16">
        <v>50366</v>
      </c>
    </row>
    <row r="13843" spans="1:4">
      <c r="A13843" s="22">
        <f t="shared" si="216"/>
        <v>50367</v>
      </c>
      <c r="D13843" s="16">
        <v>50367</v>
      </c>
    </row>
    <row r="13844" spans="1:4">
      <c r="A13844" s="22">
        <f t="shared" si="216"/>
        <v>50368</v>
      </c>
      <c r="D13844" s="16">
        <v>50368</v>
      </c>
    </row>
    <row r="13845" spans="1:4">
      <c r="A13845" s="22">
        <f t="shared" si="216"/>
        <v>50369</v>
      </c>
      <c r="D13845" s="16">
        <v>50369</v>
      </c>
    </row>
    <row r="13846" spans="1:4">
      <c r="A13846" s="22">
        <f t="shared" si="216"/>
        <v>50370</v>
      </c>
      <c r="D13846" s="16">
        <v>50370</v>
      </c>
    </row>
    <row r="13847" spans="1:4">
      <c r="A13847" s="22">
        <f t="shared" si="216"/>
        <v>50371</v>
      </c>
      <c r="D13847" s="16">
        <v>50371</v>
      </c>
    </row>
    <row r="13848" spans="1:4">
      <c r="A13848" s="22">
        <f t="shared" si="216"/>
        <v>50372</v>
      </c>
      <c r="D13848" s="16">
        <v>50372</v>
      </c>
    </row>
    <row r="13849" spans="1:4">
      <c r="A13849" s="22">
        <f t="shared" si="216"/>
        <v>50373</v>
      </c>
      <c r="D13849" s="16">
        <v>50373</v>
      </c>
    </row>
    <row r="13850" spans="1:4">
      <c r="A13850" s="22">
        <f t="shared" si="216"/>
        <v>50374</v>
      </c>
      <c r="D13850" s="16">
        <v>50374</v>
      </c>
    </row>
    <row r="13851" spans="1:4">
      <c r="A13851" s="22">
        <f t="shared" si="216"/>
        <v>50375</v>
      </c>
      <c r="D13851" s="16">
        <v>50375</v>
      </c>
    </row>
    <row r="13852" spans="1:4">
      <c r="A13852" s="22">
        <f t="shared" si="216"/>
        <v>50376</v>
      </c>
      <c r="D13852" s="16">
        <v>50376</v>
      </c>
    </row>
    <row r="13853" spans="1:4">
      <c r="A13853" s="22">
        <f t="shared" si="216"/>
        <v>50377</v>
      </c>
      <c r="D13853" s="16">
        <v>50377</v>
      </c>
    </row>
    <row r="13854" spans="1:4">
      <c r="A13854" s="22">
        <f t="shared" si="216"/>
        <v>50378</v>
      </c>
      <c r="D13854" s="16">
        <v>50378</v>
      </c>
    </row>
    <row r="13855" spans="1:4">
      <c r="A13855" s="22">
        <f t="shared" si="216"/>
        <v>50379</v>
      </c>
      <c r="D13855" s="16">
        <v>50379</v>
      </c>
    </row>
    <row r="13856" spans="1:4">
      <c r="A13856" s="22">
        <f t="shared" si="216"/>
        <v>50380</v>
      </c>
      <c r="D13856" s="16">
        <v>50380</v>
      </c>
    </row>
    <row r="13857" spans="1:4">
      <c r="A13857" s="22">
        <f t="shared" si="216"/>
        <v>50381</v>
      </c>
      <c r="D13857" s="16">
        <v>50381</v>
      </c>
    </row>
    <row r="13858" spans="1:4">
      <c r="A13858" s="22">
        <f t="shared" si="216"/>
        <v>50382</v>
      </c>
      <c r="D13858" s="16">
        <v>50382</v>
      </c>
    </row>
    <row r="13859" spans="1:4">
      <c r="A13859" s="22">
        <f t="shared" si="216"/>
        <v>50383</v>
      </c>
      <c r="D13859" s="16">
        <v>50383</v>
      </c>
    </row>
    <row r="13860" spans="1:4">
      <c r="A13860" s="22">
        <f t="shared" si="216"/>
        <v>50384</v>
      </c>
      <c r="D13860" s="16">
        <v>50384</v>
      </c>
    </row>
    <row r="13861" spans="1:4">
      <c r="A13861" s="22">
        <f t="shared" si="216"/>
        <v>50385</v>
      </c>
      <c r="D13861" s="16">
        <v>50385</v>
      </c>
    </row>
    <row r="13862" spans="1:4">
      <c r="A13862" s="22">
        <f t="shared" si="216"/>
        <v>50386</v>
      </c>
      <c r="D13862" s="16">
        <v>50386</v>
      </c>
    </row>
    <row r="13863" spans="1:4">
      <c r="A13863" s="22">
        <f t="shared" si="216"/>
        <v>50387</v>
      </c>
      <c r="D13863" s="16">
        <v>50387</v>
      </c>
    </row>
    <row r="13864" spans="1:4">
      <c r="A13864" s="22">
        <f t="shared" si="216"/>
        <v>50388</v>
      </c>
      <c r="D13864" s="16">
        <v>50388</v>
      </c>
    </row>
    <row r="13865" spans="1:4">
      <c r="A13865" s="22">
        <f t="shared" si="216"/>
        <v>50389</v>
      </c>
      <c r="D13865" s="16">
        <v>50389</v>
      </c>
    </row>
    <row r="13866" spans="1:4">
      <c r="A13866" s="22">
        <f t="shared" si="216"/>
        <v>50390</v>
      </c>
      <c r="D13866" s="16">
        <v>50390</v>
      </c>
    </row>
    <row r="13867" spans="1:4">
      <c r="A13867" s="22">
        <f t="shared" si="216"/>
        <v>50391</v>
      </c>
      <c r="D13867" s="16">
        <v>50391</v>
      </c>
    </row>
    <row r="13868" spans="1:4">
      <c r="A13868" s="22">
        <f t="shared" si="216"/>
        <v>50392</v>
      </c>
      <c r="D13868" s="16">
        <v>50392</v>
      </c>
    </row>
    <row r="13869" spans="1:4">
      <c r="A13869" s="22">
        <f t="shared" si="216"/>
        <v>50393</v>
      </c>
      <c r="D13869" s="16">
        <v>50393</v>
      </c>
    </row>
    <row r="13870" spans="1:4">
      <c r="A13870" s="22">
        <f t="shared" si="216"/>
        <v>50394</v>
      </c>
      <c r="D13870" s="16">
        <v>50394</v>
      </c>
    </row>
    <row r="13871" spans="1:4">
      <c r="A13871" s="22">
        <f t="shared" si="216"/>
        <v>50395</v>
      </c>
      <c r="D13871" s="16">
        <v>50395</v>
      </c>
    </row>
    <row r="13872" spans="1:4">
      <c r="A13872" s="22">
        <f t="shared" si="216"/>
        <v>50396</v>
      </c>
      <c r="D13872" s="16">
        <v>50396</v>
      </c>
    </row>
    <row r="13873" spans="1:4">
      <c r="A13873" s="22">
        <f t="shared" si="216"/>
        <v>50397</v>
      </c>
      <c r="D13873" s="16">
        <v>50397</v>
      </c>
    </row>
    <row r="13874" spans="1:4">
      <c r="A13874" s="22">
        <f t="shared" si="216"/>
        <v>50398</v>
      </c>
      <c r="D13874" s="16">
        <v>50398</v>
      </c>
    </row>
    <row r="13875" spans="1:4">
      <c r="A13875" s="22">
        <f t="shared" si="216"/>
        <v>50399</v>
      </c>
      <c r="D13875" s="16">
        <v>50399</v>
      </c>
    </row>
    <row r="13876" spans="1:4">
      <c r="A13876" s="22">
        <f t="shared" si="216"/>
        <v>50400</v>
      </c>
      <c r="D13876" s="16">
        <v>50400</v>
      </c>
    </row>
    <row r="13877" spans="1:4">
      <c r="A13877" s="22">
        <f t="shared" si="216"/>
        <v>50401</v>
      </c>
      <c r="D13877" s="16">
        <v>50401</v>
      </c>
    </row>
    <row r="13878" spans="1:4">
      <c r="A13878" s="22">
        <f t="shared" si="216"/>
        <v>50402</v>
      </c>
      <c r="D13878" s="16">
        <v>50402</v>
      </c>
    </row>
    <row r="13879" spans="1:4">
      <c r="A13879" s="22">
        <f t="shared" si="216"/>
        <v>50403</v>
      </c>
      <c r="D13879" s="16">
        <v>50403</v>
      </c>
    </row>
    <row r="13880" spans="1:4">
      <c r="A13880" s="22">
        <f t="shared" si="216"/>
        <v>50404</v>
      </c>
      <c r="D13880" s="16">
        <v>50404</v>
      </c>
    </row>
    <row r="13881" spans="1:4">
      <c r="A13881" s="22">
        <f t="shared" si="216"/>
        <v>50405</v>
      </c>
      <c r="D13881" s="16">
        <v>50405</v>
      </c>
    </row>
    <row r="13882" spans="1:4">
      <c r="A13882" s="22">
        <f t="shared" si="216"/>
        <v>50406</v>
      </c>
      <c r="D13882" s="16">
        <v>50406</v>
      </c>
    </row>
    <row r="13883" spans="1:4">
      <c r="A13883" s="22">
        <f t="shared" si="216"/>
        <v>50407</v>
      </c>
      <c r="D13883" s="16">
        <v>50407</v>
      </c>
    </row>
    <row r="13884" spans="1:4">
      <c r="A13884" s="22">
        <f t="shared" si="216"/>
        <v>50408</v>
      </c>
      <c r="D13884" s="16">
        <v>50408</v>
      </c>
    </row>
    <row r="13885" spans="1:4">
      <c r="A13885" s="22">
        <f t="shared" si="216"/>
        <v>50409</v>
      </c>
      <c r="D13885" s="16">
        <v>50409</v>
      </c>
    </row>
    <row r="13886" spans="1:4">
      <c r="A13886" s="22">
        <f t="shared" si="216"/>
        <v>50410</v>
      </c>
      <c r="D13886" s="16">
        <v>50410</v>
      </c>
    </row>
    <row r="13887" spans="1:4">
      <c r="A13887" s="22">
        <f t="shared" si="216"/>
        <v>50411</v>
      </c>
      <c r="D13887" s="16">
        <v>50411</v>
      </c>
    </row>
    <row r="13888" spans="1:4">
      <c r="A13888" s="22">
        <f t="shared" si="216"/>
        <v>50412</v>
      </c>
      <c r="D13888" s="16">
        <v>50412</v>
      </c>
    </row>
    <row r="13889" spans="1:4">
      <c r="A13889" s="22">
        <f t="shared" si="216"/>
        <v>50413</v>
      </c>
      <c r="D13889" s="16">
        <v>50413</v>
      </c>
    </row>
    <row r="13890" spans="1:4">
      <c r="A13890" s="22">
        <f t="shared" ref="A13890:A13953" si="217">D13890</f>
        <v>50414</v>
      </c>
      <c r="D13890" s="16">
        <v>50414</v>
      </c>
    </row>
    <row r="13891" spans="1:4">
      <c r="A13891" s="22">
        <f t="shared" si="217"/>
        <v>50415</v>
      </c>
      <c r="D13891" s="16">
        <v>50415</v>
      </c>
    </row>
    <row r="13892" spans="1:4">
      <c r="A13892" s="22">
        <f t="shared" si="217"/>
        <v>50416</v>
      </c>
      <c r="D13892" s="16">
        <v>50416</v>
      </c>
    </row>
    <row r="13893" spans="1:4">
      <c r="A13893" s="22">
        <f t="shared" si="217"/>
        <v>50417</v>
      </c>
      <c r="D13893" s="16">
        <v>50417</v>
      </c>
    </row>
    <row r="13894" spans="1:4">
      <c r="A13894" s="22">
        <f t="shared" si="217"/>
        <v>50418</v>
      </c>
      <c r="D13894" s="16">
        <v>50418</v>
      </c>
    </row>
    <row r="13895" spans="1:4">
      <c r="A13895" s="22">
        <f t="shared" si="217"/>
        <v>50419</v>
      </c>
      <c r="D13895" s="16">
        <v>50419</v>
      </c>
    </row>
    <row r="13896" spans="1:4">
      <c r="A13896" s="22">
        <f t="shared" si="217"/>
        <v>50420</v>
      </c>
      <c r="D13896" s="16">
        <v>50420</v>
      </c>
    </row>
    <row r="13897" spans="1:4">
      <c r="A13897" s="22">
        <f t="shared" si="217"/>
        <v>50421</v>
      </c>
      <c r="D13897" s="16">
        <v>50421</v>
      </c>
    </row>
    <row r="13898" spans="1:4">
      <c r="A13898" s="22">
        <f t="shared" si="217"/>
        <v>50422</v>
      </c>
      <c r="D13898" s="16">
        <v>50422</v>
      </c>
    </row>
    <row r="13899" spans="1:4">
      <c r="A13899" s="22">
        <f t="shared" si="217"/>
        <v>50423</v>
      </c>
      <c r="D13899" s="16">
        <v>50423</v>
      </c>
    </row>
    <row r="13900" spans="1:4">
      <c r="A13900" s="22">
        <f t="shared" si="217"/>
        <v>50424</v>
      </c>
      <c r="D13900" s="16">
        <v>50424</v>
      </c>
    </row>
    <row r="13901" spans="1:4">
      <c r="A13901" s="22">
        <f t="shared" si="217"/>
        <v>50425</v>
      </c>
      <c r="D13901" s="16">
        <v>50425</v>
      </c>
    </row>
    <row r="13902" spans="1:4">
      <c r="A13902" s="22">
        <f t="shared" si="217"/>
        <v>50426</v>
      </c>
      <c r="D13902" s="16">
        <v>50426</v>
      </c>
    </row>
    <row r="13903" spans="1:4">
      <c r="A13903" s="22">
        <f t="shared" si="217"/>
        <v>50427</v>
      </c>
      <c r="D13903" s="16">
        <v>50427</v>
      </c>
    </row>
    <row r="13904" spans="1:4">
      <c r="A13904" s="22">
        <f t="shared" si="217"/>
        <v>50428</v>
      </c>
      <c r="D13904" s="16">
        <v>50428</v>
      </c>
    </row>
    <row r="13905" spans="1:4">
      <c r="A13905" s="22">
        <f t="shared" si="217"/>
        <v>50429</v>
      </c>
      <c r="D13905" s="16">
        <v>50429</v>
      </c>
    </row>
    <row r="13906" spans="1:4">
      <c r="A13906" s="22">
        <f t="shared" si="217"/>
        <v>50430</v>
      </c>
      <c r="D13906" s="16">
        <v>50430</v>
      </c>
    </row>
    <row r="13907" spans="1:4">
      <c r="A13907" s="22">
        <f t="shared" si="217"/>
        <v>50431</v>
      </c>
      <c r="D13907" s="16">
        <v>50431</v>
      </c>
    </row>
    <row r="13908" spans="1:4">
      <c r="A13908" s="22">
        <f t="shared" si="217"/>
        <v>50432</v>
      </c>
      <c r="D13908" s="16">
        <v>50432</v>
      </c>
    </row>
    <row r="13909" spans="1:4">
      <c r="A13909" s="22">
        <f t="shared" si="217"/>
        <v>50433</v>
      </c>
      <c r="D13909" s="16">
        <v>50433</v>
      </c>
    </row>
    <row r="13910" spans="1:4">
      <c r="A13910" s="22">
        <f t="shared" si="217"/>
        <v>50434</v>
      </c>
      <c r="D13910" s="16">
        <v>50434</v>
      </c>
    </row>
    <row r="13911" spans="1:4">
      <c r="A13911" s="22">
        <f t="shared" si="217"/>
        <v>50435</v>
      </c>
      <c r="D13911" s="16">
        <v>50435</v>
      </c>
    </row>
    <row r="13912" spans="1:4">
      <c r="A13912" s="22">
        <f t="shared" si="217"/>
        <v>50436</v>
      </c>
      <c r="D13912" s="16">
        <v>50436</v>
      </c>
    </row>
    <row r="13913" spans="1:4">
      <c r="A13913" s="22">
        <f t="shared" si="217"/>
        <v>50437</v>
      </c>
      <c r="D13913" s="16">
        <v>50437</v>
      </c>
    </row>
    <row r="13914" spans="1:4">
      <c r="A13914" s="22">
        <f t="shared" si="217"/>
        <v>50438</v>
      </c>
      <c r="D13914" s="16">
        <v>50438</v>
      </c>
    </row>
    <row r="13915" spans="1:4">
      <c r="A13915" s="22">
        <f t="shared" si="217"/>
        <v>50439</v>
      </c>
      <c r="D13915" s="16">
        <v>50439</v>
      </c>
    </row>
    <row r="13916" spans="1:4">
      <c r="A13916" s="22">
        <f t="shared" si="217"/>
        <v>50440</v>
      </c>
      <c r="D13916" s="16">
        <v>50440</v>
      </c>
    </row>
    <row r="13917" spans="1:4">
      <c r="A13917" s="22">
        <f t="shared" si="217"/>
        <v>50441</v>
      </c>
      <c r="D13917" s="16">
        <v>50441</v>
      </c>
    </row>
    <row r="13918" spans="1:4">
      <c r="A13918" s="22">
        <f t="shared" si="217"/>
        <v>50442</v>
      </c>
      <c r="D13918" s="16">
        <v>50442</v>
      </c>
    </row>
    <row r="13919" spans="1:4">
      <c r="A13919" s="22">
        <f t="shared" si="217"/>
        <v>50443</v>
      </c>
      <c r="D13919" s="16">
        <v>50443</v>
      </c>
    </row>
    <row r="13920" spans="1:4">
      <c r="A13920" s="22">
        <f t="shared" si="217"/>
        <v>50444</v>
      </c>
      <c r="D13920" s="16">
        <v>50444</v>
      </c>
    </row>
    <row r="13921" spans="1:4">
      <c r="A13921" s="22">
        <f t="shared" si="217"/>
        <v>50445</v>
      </c>
      <c r="D13921" s="16">
        <v>50445</v>
      </c>
    </row>
    <row r="13922" spans="1:4">
      <c r="A13922" s="22">
        <f t="shared" si="217"/>
        <v>50446</v>
      </c>
      <c r="D13922" s="16">
        <v>50446</v>
      </c>
    </row>
    <row r="13923" spans="1:4">
      <c r="A13923" s="22">
        <f t="shared" si="217"/>
        <v>50447</v>
      </c>
      <c r="D13923" s="16">
        <v>50447</v>
      </c>
    </row>
    <row r="13924" spans="1:4">
      <c r="A13924" s="22">
        <f t="shared" si="217"/>
        <v>50448</v>
      </c>
      <c r="D13924" s="16">
        <v>50448</v>
      </c>
    </row>
    <row r="13925" spans="1:4">
      <c r="A13925" s="22">
        <f t="shared" si="217"/>
        <v>50449</v>
      </c>
      <c r="D13925" s="16">
        <v>50449</v>
      </c>
    </row>
    <row r="13926" spans="1:4">
      <c r="A13926" s="22">
        <f t="shared" si="217"/>
        <v>50450</v>
      </c>
      <c r="D13926" s="16">
        <v>50450</v>
      </c>
    </row>
    <row r="13927" spans="1:4">
      <c r="A13927" s="22">
        <f t="shared" si="217"/>
        <v>50451</v>
      </c>
      <c r="D13927" s="16">
        <v>50451</v>
      </c>
    </row>
    <row r="13928" spans="1:4">
      <c r="A13928" s="22">
        <f t="shared" si="217"/>
        <v>50452</v>
      </c>
      <c r="D13928" s="16">
        <v>50452</v>
      </c>
    </row>
    <row r="13929" spans="1:4">
      <c r="A13929" s="22">
        <f t="shared" si="217"/>
        <v>50453</v>
      </c>
      <c r="D13929" s="16">
        <v>50453</v>
      </c>
    </row>
    <row r="13930" spans="1:4">
      <c r="A13930" s="22">
        <f t="shared" si="217"/>
        <v>50454</v>
      </c>
      <c r="D13930" s="16">
        <v>50454</v>
      </c>
    </row>
    <row r="13931" spans="1:4">
      <c r="A13931" s="22">
        <f t="shared" si="217"/>
        <v>50455</v>
      </c>
      <c r="D13931" s="16">
        <v>50455</v>
      </c>
    </row>
    <row r="13932" spans="1:4">
      <c r="A13932" s="22">
        <f t="shared" si="217"/>
        <v>50456</v>
      </c>
      <c r="D13932" s="16">
        <v>50456</v>
      </c>
    </row>
    <row r="13933" spans="1:4">
      <c r="A13933" s="22">
        <f t="shared" si="217"/>
        <v>50457</v>
      </c>
      <c r="D13933" s="16">
        <v>50457</v>
      </c>
    </row>
    <row r="13934" spans="1:4">
      <c r="A13934" s="22">
        <f t="shared" si="217"/>
        <v>50458</v>
      </c>
      <c r="D13934" s="16">
        <v>50458</v>
      </c>
    </row>
    <row r="13935" spans="1:4">
      <c r="A13935" s="22">
        <f t="shared" si="217"/>
        <v>50459</v>
      </c>
      <c r="D13935" s="16">
        <v>50459</v>
      </c>
    </row>
    <row r="13936" spans="1:4">
      <c r="A13936" s="22">
        <f t="shared" si="217"/>
        <v>50460</v>
      </c>
      <c r="D13936" s="16">
        <v>50460</v>
      </c>
    </row>
    <row r="13937" spans="1:4">
      <c r="A13937" s="22">
        <f t="shared" si="217"/>
        <v>50461</v>
      </c>
      <c r="D13937" s="16">
        <v>50461</v>
      </c>
    </row>
    <row r="13938" spans="1:4">
      <c r="A13938" s="22">
        <f t="shared" si="217"/>
        <v>50462</v>
      </c>
      <c r="D13938" s="16">
        <v>50462</v>
      </c>
    </row>
    <row r="13939" spans="1:4">
      <c r="A13939" s="22">
        <f t="shared" si="217"/>
        <v>50463</v>
      </c>
      <c r="D13939" s="16">
        <v>50463</v>
      </c>
    </row>
    <row r="13940" spans="1:4">
      <c r="A13940" s="22">
        <f t="shared" si="217"/>
        <v>50464</v>
      </c>
      <c r="D13940" s="16">
        <v>50464</v>
      </c>
    </row>
    <row r="13941" spans="1:4">
      <c r="A13941" s="22">
        <f t="shared" si="217"/>
        <v>50465</v>
      </c>
      <c r="D13941" s="16">
        <v>50465</v>
      </c>
    </row>
    <row r="13942" spans="1:4">
      <c r="A13942" s="22">
        <f t="shared" si="217"/>
        <v>50466</v>
      </c>
      <c r="D13942" s="16">
        <v>50466</v>
      </c>
    </row>
    <row r="13943" spans="1:4">
      <c r="A13943" s="22">
        <f t="shared" si="217"/>
        <v>50467</v>
      </c>
      <c r="D13943" s="16">
        <v>50467</v>
      </c>
    </row>
    <row r="13944" spans="1:4">
      <c r="A13944" s="22">
        <f t="shared" si="217"/>
        <v>50468</v>
      </c>
      <c r="D13944" s="16">
        <v>50468</v>
      </c>
    </row>
    <row r="13945" spans="1:4">
      <c r="A13945" s="22">
        <f t="shared" si="217"/>
        <v>50469</v>
      </c>
      <c r="D13945" s="16">
        <v>50469</v>
      </c>
    </row>
    <row r="13946" spans="1:4">
      <c r="A13946" s="22">
        <f t="shared" si="217"/>
        <v>50470</v>
      </c>
      <c r="D13946" s="16">
        <v>50470</v>
      </c>
    </row>
    <row r="13947" spans="1:4">
      <c r="A13947" s="22">
        <f t="shared" si="217"/>
        <v>50471</v>
      </c>
      <c r="D13947" s="16">
        <v>50471</v>
      </c>
    </row>
    <row r="13948" spans="1:4">
      <c r="A13948" s="22">
        <f t="shared" si="217"/>
        <v>50472</v>
      </c>
      <c r="D13948" s="16">
        <v>50472</v>
      </c>
    </row>
    <row r="13949" spans="1:4">
      <c r="A13949" s="22">
        <f t="shared" si="217"/>
        <v>50473</v>
      </c>
      <c r="D13949" s="16">
        <v>50473</v>
      </c>
    </row>
    <row r="13950" spans="1:4">
      <c r="A13950" s="22">
        <f t="shared" si="217"/>
        <v>50474</v>
      </c>
      <c r="D13950" s="16">
        <v>50474</v>
      </c>
    </row>
    <row r="13951" spans="1:4">
      <c r="A13951" s="22">
        <f t="shared" si="217"/>
        <v>50475</v>
      </c>
      <c r="D13951" s="16">
        <v>50475</v>
      </c>
    </row>
    <row r="13952" spans="1:4">
      <c r="A13952" s="22">
        <f t="shared" si="217"/>
        <v>50476</v>
      </c>
      <c r="D13952" s="16">
        <v>50476</v>
      </c>
    </row>
    <row r="13953" spans="1:4">
      <c r="A13953" s="22">
        <f t="shared" si="217"/>
        <v>50477</v>
      </c>
      <c r="D13953" s="16">
        <v>50477</v>
      </c>
    </row>
    <row r="13954" spans="1:4">
      <c r="A13954" s="22">
        <f t="shared" ref="A13954:A14017" si="218">D13954</f>
        <v>50478</v>
      </c>
      <c r="D13954" s="16">
        <v>50478</v>
      </c>
    </row>
    <row r="13955" spans="1:4">
      <c r="A13955" s="22">
        <f t="shared" si="218"/>
        <v>50479</v>
      </c>
      <c r="D13955" s="16">
        <v>50479</v>
      </c>
    </row>
    <row r="13956" spans="1:4">
      <c r="A13956" s="22">
        <f t="shared" si="218"/>
        <v>50480</v>
      </c>
      <c r="D13956" s="16">
        <v>50480</v>
      </c>
    </row>
    <row r="13957" spans="1:4">
      <c r="A13957" s="22">
        <f t="shared" si="218"/>
        <v>50481</v>
      </c>
      <c r="D13957" s="16">
        <v>50481</v>
      </c>
    </row>
    <row r="13958" spans="1:4">
      <c r="A13958" s="22">
        <f t="shared" si="218"/>
        <v>50482</v>
      </c>
      <c r="D13958" s="16">
        <v>50482</v>
      </c>
    </row>
    <row r="13959" spans="1:4">
      <c r="A13959" s="22">
        <f t="shared" si="218"/>
        <v>50483</v>
      </c>
      <c r="D13959" s="16">
        <v>50483</v>
      </c>
    </row>
    <row r="13960" spans="1:4">
      <c r="A13960" s="22">
        <f t="shared" si="218"/>
        <v>50484</v>
      </c>
      <c r="D13960" s="16">
        <v>50484</v>
      </c>
    </row>
    <row r="13961" spans="1:4">
      <c r="A13961" s="22">
        <f t="shared" si="218"/>
        <v>50485</v>
      </c>
      <c r="D13961" s="16">
        <v>50485</v>
      </c>
    </row>
    <row r="13962" spans="1:4">
      <c r="A13962" s="22">
        <f t="shared" si="218"/>
        <v>50486</v>
      </c>
      <c r="D13962" s="16">
        <v>50486</v>
      </c>
    </row>
    <row r="13963" spans="1:4">
      <c r="A13963" s="22">
        <f t="shared" si="218"/>
        <v>50487</v>
      </c>
      <c r="D13963" s="16">
        <v>50487</v>
      </c>
    </row>
    <row r="13964" spans="1:4">
      <c r="A13964" s="22">
        <f t="shared" si="218"/>
        <v>50488</v>
      </c>
      <c r="D13964" s="16">
        <v>50488</v>
      </c>
    </row>
    <row r="13965" spans="1:4">
      <c r="A13965" s="22">
        <f t="shared" si="218"/>
        <v>50489</v>
      </c>
      <c r="D13965" s="16">
        <v>50489</v>
      </c>
    </row>
    <row r="13966" spans="1:4">
      <c r="A13966" s="22">
        <f t="shared" si="218"/>
        <v>50490</v>
      </c>
      <c r="D13966" s="16">
        <v>50490</v>
      </c>
    </row>
    <row r="13967" spans="1:4">
      <c r="A13967" s="22">
        <f t="shared" si="218"/>
        <v>50491</v>
      </c>
      <c r="D13967" s="16">
        <v>50491</v>
      </c>
    </row>
    <row r="13968" spans="1:4">
      <c r="A13968" s="22">
        <f t="shared" si="218"/>
        <v>50492</v>
      </c>
      <c r="D13968" s="16">
        <v>50492</v>
      </c>
    </row>
    <row r="13969" spans="1:4">
      <c r="A13969" s="22">
        <f t="shared" si="218"/>
        <v>50493</v>
      </c>
      <c r="D13969" s="16">
        <v>50493</v>
      </c>
    </row>
    <row r="13970" spans="1:4">
      <c r="A13970" s="22">
        <f t="shared" si="218"/>
        <v>50494</v>
      </c>
      <c r="D13970" s="16">
        <v>50494</v>
      </c>
    </row>
    <row r="13971" spans="1:4">
      <c r="A13971" s="22">
        <f t="shared" si="218"/>
        <v>50495</v>
      </c>
      <c r="D13971" s="16">
        <v>50495</v>
      </c>
    </row>
    <row r="13972" spans="1:4">
      <c r="A13972" s="22">
        <f t="shared" si="218"/>
        <v>50496</v>
      </c>
      <c r="D13972" s="16">
        <v>50496</v>
      </c>
    </row>
    <row r="13973" spans="1:4">
      <c r="A13973" s="22">
        <f t="shared" si="218"/>
        <v>50497</v>
      </c>
      <c r="D13973" s="16">
        <v>50497</v>
      </c>
    </row>
    <row r="13974" spans="1:4">
      <c r="A13974" s="22">
        <f t="shared" si="218"/>
        <v>50498</v>
      </c>
      <c r="D13974" s="16">
        <v>50498</v>
      </c>
    </row>
    <row r="13975" spans="1:4">
      <c r="A13975" s="22">
        <f t="shared" si="218"/>
        <v>50499</v>
      </c>
      <c r="D13975" s="16">
        <v>50499</v>
      </c>
    </row>
    <row r="13976" spans="1:4">
      <c r="A13976" s="22">
        <f t="shared" si="218"/>
        <v>50500</v>
      </c>
      <c r="D13976" s="16">
        <v>50500</v>
      </c>
    </row>
    <row r="13977" spans="1:4">
      <c r="A13977" s="22">
        <f t="shared" si="218"/>
        <v>50501</v>
      </c>
      <c r="D13977" s="16">
        <v>50501</v>
      </c>
    </row>
    <row r="13978" spans="1:4">
      <c r="A13978" s="22">
        <f t="shared" si="218"/>
        <v>50502</v>
      </c>
      <c r="D13978" s="16">
        <v>50502</v>
      </c>
    </row>
    <row r="13979" spans="1:4">
      <c r="A13979" s="22">
        <f t="shared" si="218"/>
        <v>50503</v>
      </c>
      <c r="D13979" s="16">
        <v>50503</v>
      </c>
    </row>
    <row r="13980" spans="1:4">
      <c r="A13980" s="22">
        <f t="shared" si="218"/>
        <v>50504</v>
      </c>
      <c r="D13980" s="16">
        <v>50504</v>
      </c>
    </row>
    <row r="13981" spans="1:4">
      <c r="A13981" s="22">
        <f t="shared" si="218"/>
        <v>50505</v>
      </c>
      <c r="D13981" s="16">
        <v>50505</v>
      </c>
    </row>
    <row r="13982" spans="1:4">
      <c r="A13982" s="22">
        <f t="shared" si="218"/>
        <v>50506</v>
      </c>
      <c r="D13982" s="16">
        <v>50506</v>
      </c>
    </row>
    <row r="13983" spans="1:4">
      <c r="A13983" s="22">
        <f t="shared" si="218"/>
        <v>50507</v>
      </c>
      <c r="D13983" s="16">
        <v>50507</v>
      </c>
    </row>
    <row r="13984" spans="1:4">
      <c r="A13984" s="22">
        <f t="shared" si="218"/>
        <v>50508</v>
      </c>
      <c r="D13984" s="16">
        <v>50508</v>
      </c>
    </row>
    <row r="13985" spans="1:4">
      <c r="A13985" s="22">
        <f t="shared" si="218"/>
        <v>50509</v>
      </c>
      <c r="D13985" s="16">
        <v>50509</v>
      </c>
    </row>
    <row r="13986" spans="1:4">
      <c r="A13986" s="22">
        <f t="shared" si="218"/>
        <v>50510</v>
      </c>
      <c r="D13986" s="16">
        <v>50510</v>
      </c>
    </row>
    <row r="13987" spans="1:4">
      <c r="A13987" s="22">
        <f t="shared" si="218"/>
        <v>50511</v>
      </c>
      <c r="D13987" s="16">
        <v>50511</v>
      </c>
    </row>
    <row r="13988" spans="1:4">
      <c r="A13988" s="22">
        <f t="shared" si="218"/>
        <v>50512</v>
      </c>
      <c r="D13988" s="16">
        <v>50512</v>
      </c>
    </row>
    <row r="13989" spans="1:4">
      <c r="A13989" s="22">
        <f t="shared" si="218"/>
        <v>50513</v>
      </c>
      <c r="D13989" s="16">
        <v>50513</v>
      </c>
    </row>
    <row r="13990" spans="1:4">
      <c r="A13990" s="22">
        <f t="shared" si="218"/>
        <v>50514</v>
      </c>
      <c r="D13990" s="16">
        <v>50514</v>
      </c>
    </row>
    <row r="13991" spans="1:4">
      <c r="A13991" s="22">
        <f t="shared" si="218"/>
        <v>50515</v>
      </c>
      <c r="D13991" s="16">
        <v>50515</v>
      </c>
    </row>
    <row r="13992" spans="1:4">
      <c r="A13992" s="22">
        <f t="shared" si="218"/>
        <v>50516</v>
      </c>
      <c r="D13992" s="16">
        <v>50516</v>
      </c>
    </row>
    <row r="13993" spans="1:4">
      <c r="A13993" s="22">
        <f t="shared" si="218"/>
        <v>50517</v>
      </c>
      <c r="D13993" s="16">
        <v>50517</v>
      </c>
    </row>
    <row r="13994" spans="1:4">
      <c r="A13994" s="22">
        <f t="shared" si="218"/>
        <v>50518</v>
      </c>
      <c r="D13994" s="16">
        <v>50518</v>
      </c>
    </row>
    <row r="13995" spans="1:4">
      <c r="A13995" s="22">
        <f t="shared" si="218"/>
        <v>50519</v>
      </c>
      <c r="D13995" s="16">
        <v>50519</v>
      </c>
    </row>
    <row r="13996" spans="1:4">
      <c r="A13996" s="22">
        <f t="shared" si="218"/>
        <v>50520</v>
      </c>
      <c r="D13996" s="16">
        <v>50520</v>
      </c>
    </row>
    <row r="13997" spans="1:4">
      <c r="A13997" s="22">
        <f t="shared" si="218"/>
        <v>50521</v>
      </c>
      <c r="D13997" s="16">
        <v>50521</v>
      </c>
    </row>
    <row r="13998" spans="1:4">
      <c r="A13998" s="22">
        <f t="shared" si="218"/>
        <v>50522</v>
      </c>
      <c r="D13998" s="16">
        <v>50522</v>
      </c>
    </row>
    <row r="13999" spans="1:4">
      <c r="A13999" s="22">
        <f t="shared" si="218"/>
        <v>50523</v>
      </c>
      <c r="D13999" s="16">
        <v>50523</v>
      </c>
    </row>
    <row r="14000" spans="1:4">
      <c r="A14000" s="22">
        <f t="shared" si="218"/>
        <v>50524</v>
      </c>
      <c r="D14000" s="16">
        <v>50524</v>
      </c>
    </row>
    <row r="14001" spans="1:4">
      <c r="A14001" s="22">
        <f t="shared" si="218"/>
        <v>50525</v>
      </c>
      <c r="D14001" s="16">
        <v>50525</v>
      </c>
    </row>
    <row r="14002" spans="1:4">
      <c r="A14002" s="22">
        <f t="shared" si="218"/>
        <v>50526</v>
      </c>
      <c r="D14002" s="16">
        <v>50526</v>
      </c>
    </row>
    <row r="14003" spans="1:4">
      <c r="A14003" s="22">
        <f t="shared" si="218"/>
        <v>50527</v>
      </c>
      <c r="D14003" s="16">
        <v>50527</v>
      </c>
    </row>
    <row r="14004" spans="1:4">
      <c r="A14004" s="22">
        <f t="shared" si="218"/>
        <v>50528</v>
      </c>
      <c r="D14004" s="16">
        <v>50528</v>
      </c>
    </row>
    <row r="14005" spans="1:4">
      <c r="A14005" s="22">
        <f t="shared" si="218"/>
        <v>50529</v>
      </c>
      <c r="D14005" s="16">
        <v>50529</v>
      </c>
    </row>
    <row r="14006" spans="1:4">
      <c r="A14006" s="22">
        <f t="shared" si="218"/>
        <v>50530</v>
      </c>
      <c r="D14006" s="16">
        <v>50530</v>
      </c>
    </row>
    <row r="14007" spans="1:4">
      <c r="A14007" s="22">
        <f t="shared" si="218"/>
        <v>50531</v>
      </c>
      <c r="D14007" s="16">
        <v>50531</v>
      </c>
    </row>
    <row r="14008" spans="1:4">
      <c r="A14008" s="22">
        <f t="shared" si="218"/>
        <v>50532</v>
      </c>
      <c r="D14008" s="16">
        <v>50532</v>
      </c>
    </row>
    <row r="14009" spans="1:4">
      <c r="A14009" s="22">
        <f t="shared" si="218"/>
        <v>50533</v>
      </c>
      <c r="D14009" s="16">
        <v>50533</v>
      </c>
    </row>
    <row r="14010" spans="1:4">
      <c r="A14010" s="22">
        <f t="shared" si="218"/>
        <v>50534</v>
      </c>
      <c r="D14010" s="16">
        <v>50534</v>
      </c>
    </row>
    <row r="14011" spans="1:4">
      <c r="A14011" s="22">
        <f t="shared" si="218"/>
        <v>50535</v>
      </c>
      <c r="D14011" s="16">
        <v>50535</v>
      </c>
    </row>
    <row r="14012" spans="1:4">
      <c r="A14012" s="22">
        <f t="shared" si="218"/>
        <v>50536</v>
      </c>
      <c r="D14012" s="16">
        <v>50536</v>
      </c>
    </row>
    <row r="14013" spans="1:4">
      <c r="A14013" s="22">
        <f t="shared" si="218"/>
        <v>50537</v>
      </c>
      <c r="D14013" s="16">
        <v>50537</v>
      </c>
    </row>
    <row r="14014" spans="1:4">
      <c r="A14014" s="22">
        <f t="shared" si="218"/>
        <v>50538</v>
      </c>
      <c r="D14014" s="16">
        <v>50538</v>
      </c>
    </row>
    <row r="14015" spans="1:4">
      <c r="A14015" s="22">
        <f t="shared" si="218"/>
        <v>50539</v>
      </c>
      <c r="D14015" s="16">
        <v>50539</v>
      </c>
    </row>
    <row r="14016" spans="1:4">
      <c r="A14016" s="22">
        <f t="shared" si="218"/>
        <v>50540</v>
      </c>
      <c r="D14016" s="16">
        <v>50540</v>
      </c>
    </row>
    <row r="14017" spans="1:4">
      <c r="A14017" s="22">
        <f t="shared" si="218"/>
        <v>50541</v>
      </c>
      <c r="D14017" s="16">
        <v>50541</v>
      </c>
    </row>
    <row r="14018" spans="1:4">
      <c r="A14018" s="22">
        <f t="shared" ref="A14018:A14081" si="219">D14018</f>
        <v>50542</v>
      </c>
      <c r="D14018" s="16">
        <v>50542</v>
      </c>
    </row>
    <row r="14019" spans="1:4">
      <c r="A14019" s="22">
        <f t="shared" si="219"/>
        <v>50543</v>
      </c>
      <c r="D14019" s="16">
        <v>50543</v>
      </c>
    </row>
    <row r="14020" spans="1:4">
      <c r="A14020" s="22">
        <f t="shared" si="219"/>
        <v>50544</v>
      </c>
      <c r="D14020" s="16">
        <v>50544</v>
      </c>
    </row>
    <row r="14021" spans="1:4">
      <c r="A14021" s="22">
        <f t="shared" si="219"/>
        <v>50545</v>
      </c>
      <c r="D14021" s="16">
        <v>50545</v>
      </c>
    </row>
    <row r="14022" spans="1:4">
      <c r="A14022" s="22">
        <f t="shared" si="219"/>
        <v>50546</v>
      </c>
      <c r="D14022" s="16">
        <v>50546</v>
      </c>
    </row>
    <row r="14023" spans="1:4">
      <c r="A14023" s="22">
        <f t="shared" si="219"/>
        <v>50547</v>
      </c>
      <c r="D14023" s="16">
        <v>50547</v>
      </c>
    </row>
    <row r="14024" spans="1:4">
      <c r="A14024" s="22">
        <f t="shared" si="219"/>
        <v>50548</v>
      </c>
      <c r="D14024" s="16">
        <v>50548</v>
      </c>
    </row>
    <row r="14025" spans="1:4">
      <c r="A14025" s="22">
        <f t="shared" si="219"/>
        <v>50549</v>
      </c>
      <c r="D14025" s="16">
        <v>50549</v>
      </c>
    </row>
    <row r="14026" spans="1:4">
      <c r="A14026" s="22">
        <f t="shared" si="219"/>
        <v>50550</v>
      </c>
      <c r="D14026" s="16">
        <v>50550</v>
      </c>
    </row>
    <row r="14027" spans="1:4">
      <c r="A14027" s="22">
        <f t="shared" si="219"/>
        <v>50551</v>
      </c>
      <c r="D14027" s="16">
        <v>50551</v>
      </c>
    </row>
    <row r="14028" spans="1:4">
      <c r="A14028" s="22">
        <f t="shared" si="219"/>
        <v>50552</v>
      </c>
      <c r="D14028" s="16">
        <v>50552</v>
      </c>
    </row>
    <row r="14029" spans="1:4">
      <c r="A14029" s="22">
        <f t="shared" si="219"/>
        <v>50553</v>
      </c>
      <c r="D14029" s="16">
        <v>50553</v>
      </c>
    </row>
    <row r="14030" spans="1:4">
      <c r="A14030" s="22">
        <f t="shared" si="219"/>
        <v>50554</v>
      </c>
      <c r="D14030" s="16">
        <v>50554</v>
      </c>
    </row>
    <row r="14031" spans="1:4">
      <c r="A14031" s="22">
        <f t="shared" si="219"/>
        <v>50555</v>
      </c>
      <c r="D14031" s="16">
        <v>50555</v>
      </c>
    </row>
    <row r="14032" spans="1:4">
      <c r="A14032" s="22">
        <f t="shared" si="219"/>
        <v>50556</v>
      </c>
      <c r="D14032" s="16">
        <v>50556</v>
      </c>
    </row>
    <row r="14033" spans="1:4">
      <c r="A14033" s="22">
        <f t="shared" si="219"/>
        <v>50557</v>
      </c>
      <c r="D14033" s="16">
        <v>50557</v>
      </c>
    </row>
    <row r="14034" spans="1:4">
      <c r="A14034" s="22">
        <f t="shared" si="219"/>
        <v>50558</v>
      </c>
      <c r="D14034" s="16">
        <v>50558</v>
      </c>
    </row>
    <row r="14035" spans="1:4">
      <c r="A14035" s="22">
        <f t="shared" si="219"/>
        <v>50559</v>
      </c>
      <c r="D14035" s="16">
        <v>50559</v>
      </c>
    </row>
    <row r="14036" spans="1:4">
      <c r="A14036" s="22">
        <f t="shared" si="219"/>
        <v>50560</v>
      </c>
      <c r="D14036" s="16">
        <v>50560</v>
      </c>
    </row>
    <row r="14037" spans="1:4">
      <c r="A14037" s="22">
        <f t="shared" si="219"/>
        <v>50561</v>
      </c>
      <c r="D14037" s="16">
        <v>50561</v>
      </c>
    </row>
    <row r="14038" spans="1:4">
      <c r="A14038" s="22">
        <f t="shared" si="219"/>
        <v>50562</v>
      </c>
      <c r="D14038" s="16">
        <v>50562</v>
      </c>
    </row>
    <row r="14039" spans="1:4">
      <c r="A14039" s="22">
        <f t="shared" si="219"/>
        <v>50563</v>
      </c>
      <c r="D14039" s="16">
        <v>50563</v>
      </c>
    </row>
    <row r="14040" spans="1:4">
      <c r="A14040" s="22">
        <f t="shared" si="219"/>
        <v>50564</v>
      </c>
      <c r="D14040" s="16">
        <v>50564</v>
      </c>
    </row>
    <row r="14041" spans="1:4">
      <c r="A14041" s="22">
        <f t="shared" si="219"/>
        <v>50565</v>
      </c>
      <c r="D14041" s="16">
        <v>50565</v>
      </c>
    </row>
    <row r="14042" spans="1:4">
      <c r="A14042" s="22">
        <f t="shared" si="219"/>
        <v>50566</v>
      </c>
      <c r="D14042" s="16">
        <v>50566</v>
      </c>
    </row>
    <row r="14043" spans="1:4">
      <c r="A14043" s="22">
        <f t="shared" si="219"/>
        <v>50567</v>
      </c>
      <c r="D14043" s="16">
        <v>50567</v>
      </c>
    </row>
    <row r="14044" spans="1:4">
      <c r="A14044" s="22">
        <f t="shared" si="219"/>
        <v>50568</v>
      </c>
      <c r="D14044" s="16">
        <v>50568</v>
      </c>
    </row>
    <row r="14045" spans="1:4">
      <c r="A14045" s="22">
        <f t="shared" si="219"/>
        <v>50569</v>
      </c>
      <c r="D14045" s="16">
        <v>50569</v>
      </c>
    </row>
    <row r="14046" spans="1:4">
      <c r="A14046" s="22">
        <f t="shared" si="219"/>
        <v>50570</v>
      </c>
      <c r="D14046" s="16">
        <v>50570</v>
      </c>
    </row>
    <row r="14047" spans="1:4">
      <c r="A14047" s="22">
        <f t="shared" si="219"/>
        <v>50571</v>
      </c>
      <c r="D14047" s="16">
        <v>50571</v>
      </c>
    </row>
    <row r="14048" spans="1:4">
      <c r="A14048" s="22">
        <f t="shared" si="219"/>
        <v>50572</v>
      </c>
      <c r="D14048" s="16">
        <v>50572</v>
      </c>
    </row>
    <row r="14049" spans="1:4">
      <c r="A14049" s="22">
        <f t="shared" si="219"/>
        <v>50573</v>
      </c>
      <c r="D14049" s="16">
        <v>50573</v>
      </c>
    </row>
    <row r="14050" spans="1:4">
      <c r="A14050" s="22">
        <f t="shared" si="219"/>
        <v>50574</v>
      </c>
      <c r="D14050" s="16">
        <v>50574</v>
      </c>
    </row>
    <row r="14051" spans="1:4">
      <c r="A14051" s="22">
        <f t="shared" si="219"/>
        <v>50575</v>
      </c>
      <c r="D14051" s="16">
        <v>50575</v>
      </c>
    </row>
    <row r="14052" spans="1:4">
      <c r="A14052" s="22">
        <f t="shared" si="219"/>
        <v>50576</v>
      </c>
      <c r="D14052" s="16">
        <v>50576</v>
      </c>
    </row>
    <row r="14053" spans="1:4">
      <c r="A14053" s="22">
        <f t="shared" si="219"/>
        <v>50577</v>
      </c>
      <c r="D14053" s="16">
        <v>50577</v>
      </c>
    </row>
    <row r="14054" spans="1:4">
      <c r="A14054" s="22">
        <f t="shared" si="219"/>
        <v>50578</v>
      </c>
      <c r="D14054" s="16">
        <v>50578</v>
      </c>
    </row>
    <row r="14055" spans="1:4">
      <c r="A14055" s="22">
        <f t="shared" si="219"/>
        <v>50579</v>
      </c>
      <c r="D14055" s="16">
        <v>50579</v>
      </c>
    </row>
    <row r="14056" spans="1:4">
      <c r="A14056" s="22">
        <f t="shared" si="219"/>
        <v>50580</v>
      </c>
      <c r="D14056" s="16">
        <v>50580</v>
      </c>
    </row>
    <row r="14057" spans="1:4">
      <c r="A14057" s="22">
        <f t="shared" si="219"/>
        <v>50581</v>
      </c>
      <c r="D14057" s="16">
        <v>50581</v>
      </c>
    </row>
    <row r="14058" spans="1:4">
      <c r="A14058" s="22">
        <f t="shared" si="219"/>
        <v>50582</v>
      </c>
      <c r="D14058" s="16">
        <v>50582</v>
      </c>
    </row>
    <row r="14059" spans="1:4">
      <c r="A14059" s="22">
        <f t="shared" si="219"/>
        <v>50583</v>
      </c>
      <c r="D14059" s="16">
        <v>50583</v>
      </c>
    </row>
    <row r="14060" spans="1:4">
      <c r="A14060" s="22">
        <f t="shared" si="219"/>
        <v>50584</v>
      </c>
      <c r="D14060" s="16">
        <v>50584</v>
      </c>
    </row>
    <row r="14061" spans="1:4">
      <c r="A14061" s="22">
        <f t="shared" si="219"/>
        <v>50585</v>
      </c>
      <c r="D14061" s="16">
        <v>50585</v>
      </c>
    </row>
    <row r="14062" spans="1:4">
      <c r="A14062" s="22">
        <f t="shared" si="219"/>
        <v>50586</v>
      </c>
      <c r="D14062" s="16">
        <v>50586</v>
      </c>
    </row>
    <row r="14063" spans="1:4">
      <c r="A14063" s="22">
        <f t="shared" si="219"/>
        <v>50587</v>
      </c>
      <c r="D14063" s="16">
        <v>50587</v>
      </c>
    </row>
    <row r="14064" spans="1:4">
      <c r="A14064" s="22">
        <f t="shared" si="219"/>
        <v>50588</v>
      </c>
      <c r="D14064" s="16">
        <v>50588</v>
      </c>
    </row>
    <row r="14065" spans="1:4">
      <c r="A14065" s="22">
        <f t="shared" si="219"/>
        <v>50589</v>
      </c>
      <c r="D14065" s="16">
        <v>50589</v>
      </c>
    </row>
    <row r="14066" spans="1:4">
      <c r="A14066" s="22">
        <f t="shared" si="219"/>
        <v>50590</v>
      </c>
      <c r="D14066" s="16">
        <v>50590</v>
      </c>
    </row>
    <row r="14067" spans="1:4">
      <c r="A14067" s="22">
        <f t="shared" si="219"/>
        <v>50591</v>
      </c>
      <c r="D14067" s="16">
        <v>50591</v>
      </c>
    </row>
    <row r="14068" spans="1:4">
      <c r="A14068" s="22">
        <f t="shared" si="219"/>
        <v>50592</v>
      </c>
      <c r="D14068" s="16">
        <v>50592</v>
      </c>
    </row>
    <row r="14069" spans="1:4">
      <c r="A14069" s="22">
        <f t="shared" si="219"/>
        <v>50593</v>
      </c>
      <c r="D14069" s="16">
        <v>50593</v>
      </c>
    </row>
    <row r="14070" spans="1:4">
      <c r="A14070" s="22">
        <f t="shared" si="219"/>
        <v>50594</v>
      </c>
      <c r="D14070" s="16">
        <v>50594</v>
      </c>
    </row>
    <row r="14071" spans="1:4">
      <c r="A14071" s="22">
        <f t="shared" si="219"/>
        <v>50595</v>
      </c>
      <c r="D14071" s="16">
        <v>50595</v>
      </c>
    </row>
    <row r="14072" spans="1:4">
      <c r="A14072" s="22">
        <f t="shared" si="219"/>
        <v>50596</v>
      </c>
      <c r="D14072" s="16">
        <v>50596</v>
      </c>
    </row>
    <row r="14073" spans="1:4">
      <c r="A14073" s="22">
        <f t="shared" si="219"/>
        <v>50597</v>
      </c>
      <c r="D14073" s="16">
        <v>50597</v>
      </c>
    </row>
    <row r="14074" spans="1:4">
      <c r="A14074" s="22">
        <f t="shared" si="219"/>
        <v>50598</v>
      </c>
      <c r="D14074" s="16">
        <v>50598</v>
      </c>
    </row>
    <row r="14075" spans="1:4">
      <c r="A14075" s="22">
        <f t="shared" si="219"/>
        <v>50599</v>
      </c>
      <c r="D14075" s="16">
        <v>50599</v>
      </c>
    </row>
    <row r="14076" spans="1:4">
      <c r="A14076" s="22">
        <f t="shared" si="219"/>
        <v>50600</v>
      </c>
      <c r="D14076" s="16">
        <v>50600</v>
      </c>
    </row>
    <row r="14077" spans="1:4">
      <c r="A14077" s="22">
        <f t="shared" si="219"/>
        <v>50601</v>
      </c>
      <c r="D14077" s="16">
        <v>50601</v>
      </c>
    </row>
    <row r="14078" spans="1:4">
      <c r="A14078" s="22">
        <f t="shared" si="219"/>
        <v>50602</v>
      </c>
      <c r="D14078" s="16">
        <v>50602</v>
      </c>
    </row>
    <row r="14079" spans="1:4">
      <c r="A14079" s="22">
        <f t="shared" si="219"/>
        <v>50603</v>
      </c>
      <c r="D14079" s="16">
        <v>50603</v>
      </c>
    </row>
    <row r="14080" spans="1:4">
      <c r="A14080" s="22">
        <f t="shared" si="219"/>
        <v>50604</v>
      </c>
      <c r="D14080" s="16">
        <v>50604</v>
      </c>
    </row>
    <row r="14081" spans="1:4">
      <c r="A14081" s="22">
        <f t="shared" si="219"/>
        <v>50605</v>
      </c>
      <c r="D14081" s="16">
        <v>50605</v>
      </c>
    </row>
    <row r="14082" spans="1:4">
      <c r="A14082" s="22">
        <f t="shared" ref="A14082:A14145" si="220">D14082</f>
        <v>50606</v>
      </c>
      <c r="D14082" s="16">
        <v>50606</v>
      </c>
    </row>
    <row r="14083" spans="1:4">
      <c r="A14083" s="22">
        <f t="shared" si="220"/>
        <v>50607</v>
      </c>
      <c r="D14083" s="16">
        <v>50607</v>
      </c>
    </row>
    <row r="14084" spans="1:4">
      <c r="A14084" s="22">
        <f t="shared" si="220"/>
        <v>50608</v>
      </c>
      <c r="D14084" s="16">
        <v>50608</v>
      </c>
    </row>
    <row r="14085" spans="1:4">
      <c r="A14085" s="22">
        <f t="shared" si="220"/>
        <v>50609</v>
      </c>
      <c r="D14085" s="16">
        <v>50609</v>
      </c>
    </row>
    <row r="14086" spans="1:4">
      <c r="A14086" s="22">
        <f t="shared" si="220"/>
        <v>50610</v>
      </c>
      <c r="D14086" s="16">
        <v>50610</v>
      </c>
    </row>
    <row r="14087" spans="1:4">
      <c r="A14087" s="22">
        <f t="shared" si="220"/>
        <v>50611</v>
      </c>
      <c r="D14087" s="16">
        <v>50611</v>
      </c>
    </row>
    <row r="14088" spans="1:4">
      <c r="A14088" s="22">
        <f t="shared" si="220"/>
        <v>50612</v>
      </c>
      <c r="D14088" s="16">
        <v>50612</v>
      </c>
    </row>
    <row r="14089" spans="1:4">
      <c r="A14089" s="22">
        <f t="shared" si="220"/>
        <v>50613</v>
      </c>
      <c r="D14089" s="16">
        <v>50613</v>
      </c>
    </row>
    <row r="14090" spans="1:4">
      <c r="A14090" s="22">
        <f t="shared" si="220"/>
        <v>50614</v>
      </c>
      <c r="D14090" s="16">
        <v>50614</v>
      </c>
    </row>
    <row r="14091" spans="1:4">
      <c r="A14091" s="22">
        <f t="shared" si="220"/>
        <v>50615</v>
      </c>
      <c r="D14091" s="16">
        <v>50615</v>
      </c>
    </row>
    <row r="14092" spans="1:4">
      <c r="A14092" s="22">
        <f t="shared" si="220"/>
        <v>50616</v>
      </c>
      <c r="D14092" s="16">
        <v>50616</v>
      </c>
    </row>
    <row r="14093" spans="1:4">
      <c r="A14093" s="22">
        <f t="shared" si="220"/>
        <v>50617</v>
      </c>
      <c r="D14093" s="16">
        <v>50617</v>
      </c>
    </row>
    <row r="14094" spans="1:4">
      <c r="A14094" s="22">
        <f t="shared" si="220"/>
        <v>50618</v>
      </c>
      <c r="D14094" s="16">
        <v>50618</v>
      </c>
    </row>
    <row r="14095" spans="1:4">
      <c r="A14095" s="22">
        <f t="shared" si="220"/>
        <v>50619</v>
      </c>
      <c r="D14095" s="16">
        <v>50619</v>
      </c>
    </row>
    <row r="14096" spans="1:4">
      <c r="A14096" s="22">
        <f t="shared" si="220"/>
        <v>50620</v>
      </c>
      <c r="D14096" s="16">
        <v>50620</v>
      </c>
    </row>
    <row r="14097" spans="1:4">
      <c r="A14097" s="22">
        <f t="shared" si="220"/>
        <v>50621</v>
      </c>
      <c r="D14097" s="16">
        <v>50621</v>
      </c>
    </row>
    <row r="14098" spans="1:4">
      <c r="A14098" s="22">
        <f t="shared" si="220"/>
        <v>50622</v>
      </c>
      <c r="D14098" s="16">
        <v>50622</v>
      </c>
    </row>
    <row r="14099" spans="1:4">
      <c r="A14099" s="22">
        <f t="shared" si="220"/>
        <v>50623</v>
      </c>
      <c r="D14099" s="16">
        <v>50623</v>
      </c>
    </row>
    <row r="14100" spans="1:4">
      <c r="A14100" s="22">
        <f t="shared" si="220"/>
        <v>50624</v>
      </c>
      <c r="D14100" s="16">
        <v>50624</v>
      </c>
    </row>
    <row r="14101" spans="1:4">
      <c r="A14101" s="22">
        <f t="shared" si="220"/>
        <v>50625</v>
      </c>
      <c r="D14101" s="16">
        <v>50625</v>
      </c>
    </row>
    <row r="14102" spans="1:4">
      <c r="A14102" s="22">
        <f t="shared" si="220"/>
        <v>50626</v>
      </c>
      <c r="D14102" s="16">
        <v>50626</v>
      </c>
    </row>
    <row r="14103" spans="1:4">
      <c r="A14103" s="22">
        <f t="shared" si="220"/>
        <v>50627</v>
      </c>
      <c r="D14103" s="16">
        <v>50627</v>
      </c>
    </row>
    <row r="14104" spans="1:4">
      <c r="A14104" s="22">
        <f t="shared" si="220"/>
        <v>50628</v>
      </c>
      <c r="D14104" s="16">
        <v>50628</v>
      </c>
    </row>
    <row r="14105" spans="1:4">
      <c r="A14105" s="22">
        <f t="shared" si="220"/>
        <v>50629</v>
      </c>
      <c r="D14105" s="16">
        <v>50629</v>
      </c>
    </row>
    <row r="14106" spans="1:4">
      <c r="A14106" s="22">
        <f t="shared" si="220"/>
        <v>50630</v>
      </c>
      <c r="D14106" s="16">
        <v>50630</v>
      </c>
    </row>
    <row r="14107" spans="1:4">
      <c r="A14107" s="22">
        <f t="shared" si="220"/>
        <v>50631</v>
      </c>
      <c r="D14107" s="16">
        <v>50631</v>
      </c>
    </row>
    <row r="14108" spans="1:4">
      <c r="A14108" s="22">
        <f t="shared" si="220"/>
        <v>50632</v>
      </c>
      <c r="D14108" s="16">
        <v>50632</v>
      </c>
    </row>
    <row r="14109" spans="1:4">
      <c r="A14109" s="22">
        <f t="shared" si="220"/>
        <v>50633</v>
      </c>
      <c r="D14109" s="16">
        <v>50633</v>
      </c>
    </row>
    <row r="14110" spans="1:4">
      <c r="A14110" s="22">
        <f t="shared" si="220"/>
        <v>50634</v>
      </c>
      <c r="D14110" s="16">
        <v>50634</v>
      </c>
    </row>
    <row r="14111" spans="1:4">
      <c r="A14111" s="22">
        <f t="shared" si="220"/>
        <v>50635</v>
      </c>
      <c r="D14111" s="16">
        <v>50635</v>
      </c>
    </row>
    <row r="14112" spans="1:4">
      <c r="A14112" s="22">
        <f t="shared" si="220"/>
        <v>50636</v>
      </c>
      <c r="D14112" s="16">
        <v>50636</v>
      </c>
    </row>
    <row r="14113" spans="1:4">
      <c r="A14113" s="22">
        <f t="shared" si="220"/>
        <v>50637</v>
      </c>
      <c r="D14113" s="16">
        <v>50637</v>
      </c>
    </row>
    <row r="14114" spans="1:4">
      <c r="A14114" s="22">
        <f t="shared" si="220"/>
        <v>50638</v>
      </c>
      <c r="D14114" s="16">
        <v>50638</v>
      </c>
    </row>
    <row r="14115" spans="1:4">
      <c r="A14115" s="22">
        <f t="shared" si="220"/>
        <v>50639</v>
      </c>
      <c r="D14115" s="16">
        <v>50639</v>
      </c>
    </row>
    <row r="14116" spans="1:4">
      <c r="A14116" s="22">
        <f t="shared" si="220"/>
        <v>50640</v>
      </c>
      <c r="D14116" s="16">
        <v>50640</v>
      </c>
    </row>
    <row r="14117" spans="1:4">
      <c r="A14117" s="22">
        <f t="shared" si="220"/>
        <v>50641</v>
      </c>
      <c r="D14117" s="16">
        <v>50641</v>
      </c>
    </row>
    <row r="14118" spans="1:4">
      <c r="A14118" s="22">
        <f t="shared" si="220"/>
        <v>50642</v>
      </c>
      <c r="D14118" s="16">
        <v>50642</v>
      </c>
    </row>
    <row r="14119" spans="1:4">
      <c r="A14119" s="22">
        <f t="shared" si="220"/>
        <v>50643</v>
      </c>
      <c r="D14119" s="16">
        <v>50643</v>
      </c>
    </row>
    <row r="14120" spans="1:4">
      <c r="A14120" s="22">
        <f t="shared" si="220"/>
        <v>50644</v>
      </c>
      <c r="D14120" s="16">
        <v>50644</v>
      </c>
    </row>
    <row r="14121" spans="1:4">
      <c r="A14121" s="22">
        <f t="shared" si="220"/>
        <v>50645</v>
      </c>
      <c r="D14121" s="16">
        <v>50645</v>
      </c>
    </row>
    <row r="14122" spans="1:4">
      <c r="A14122" s="22">
        <f t="shared" si="220"/>
        <v>50646</v>
      </c>
      <c r="D14122" s="16">
        <v>50646</v>
      </c>
    </row>
    <row r="14123" spans="1:4">
      <c r="A14123" s="22">
        <f t="shared" si="220"/>
        <v>50647</v>
      </c>
      <c r="D14123" s="16">
        <v>50647</v>
      </c>
    </row>
    <row r="14124" spans="1:4">
      <c r="A14124" s="22">
        <f t="shared" si="220"/>
        <v>50648</v>
      </c>
      <c r="D14124" s="16">
        <v>50648</v>
      </c>
    </row>
    <row r="14125" spans="1:4">
      <c r="A14125" s="22">
        <f t="shared" si="220"/>
        <v>50649</v>
      </c>
      <c r="D14125" s="16">
        <v>50649</v>
      </c>
    </row>
    <row r="14126" spans="1:4">
      <c r="A14126" s="22">
        <f t="shared" si="220"/>
        <v>50650</v>
      </c>
      <c r="D14126" s="16">
        <v>50650</v>
      </c>
    </row>
    <row r="14127" spans="1:4">
      <c r="A14127" s="22">
        <f t="shared" si="220"/>
        <v>50651</v>
      </c>
      <c r="D14127" s="16">
        <v>50651</v>
      </c>
    </row>
    <row r="14128" spans="1:4">
      <c r="A14128" s="22">
        <f t="shared" si="220"/>
        <v>50652</v>
      </c>
      <c r="D14128" s="16">
        <v>50652</v>
      </c>
    </row>
    <row r="14129" spans="1:4">
      <c r="A14129" s="22">
        <f t="shared" si="220"/>
        <v>50653</v>
      </c>
      <c r="D14129" s="16">
        <v>50653</v>
      </c>
    </row>
    <row r="14130" spans="1:4">
      <c r="A14130" s="22">
        <f t="shared" si="220"/>
        <v>50654</v>
      </c>
      <c r="D14130" s="16">
        <v>50654</v>
      </c>
    </row>
    <row r="14131" spans="1:4">
      <c r="A14131" s="22">
        <f t="shared" si="220"/>
        <v>50655</v>
      </c>
      <c r="D14131" s="16">
        <v>50655</v>
      </c>
    </row>
    <row r="14132" spans="1:4">
      <c r="A14132" s="22">
        <f t="shared" si="220"/>
        <v>50656</v>
      </c>
      <c r="D14132" s="16">
        <v>50656</v>
      </c>
    </row>
    <row r="14133" spans="1:4">
      <c r="A14133" s="22">
        <f t="shared" si="220"/>
        <v>50657</v>
      </c>
      <c r="D14133" s="16">
        <v>50657</v>
      </c>
    </row>
    <row r="14134" spans="1:4">
      <c r="A14134" s="22">
        <f t="shared" si="220"/>
        <v>50658</v>
      </c>
      <c r="D14134" s="16">
        <v>50658</v>
      </c>
    </row>
    <row r="14135" spans="1:4">
      <c r="A14135" s="22">
        <f t="shared" si="220"/>
        <v>50659</v>
      </c>
      <c r="D14135" s="16">
        <v>50659</v>
      </c>
    </row>
    <row r="14136" spans="1:4">
      <c r="A14136" s="22">
        <f t="shared" si="220"/>
        <v>50660</v>
      </c>
      <c r="D14136" s="16">
        <v>50660</v>
      </c>
    </row>
    <row r="14137" spans="1:4">
      <c r="A14137" s="22">
        <f t="shared" si="220"/>
        <v>50661</v>
      </c>
      <c r="D14137" s="16">
        <v>50661</v>
      </c>
    </row>
    <row r="14138" spans="1:4">
      <c r="A14138" s="22">
        <f t="shared" si="220"/>
        <v>50662</v>
      </c>
      <c r="D14138" s="16">
        <v>50662</v>
      </c>
    </row>
    <row r="14139" spans="1:4">
      <c r="A14139" s="22">
        <f t="shared" si="220"/>
        <v>50663</v>
      </c>
      <c r="D14139" s="16">
        <v>50663</v>
      </c>
    </row>
    <row r="14140" spans="1:4">
      <c r="A14140" s="22">
        <f t="shared" si="220"/>
        <v>50664</v>
      </c>
      <c r="D14140" s="16">
        <v>50664</v>
      </c>
    </row>
    <row r="14141" spans="1:4">
      <c r="A14141" s="22">
        <f t="shared" si="220"/>
        <v>50665</v>
      </c>
      <c r="D14141" s="16">
        <v>50665</v>
      </c>
    </row>
    <row r="14142" spans="1:4">
      <c r="A14142" s="22">
        <f t="shared" si="220"/>
        <v>50666</v>
      </c>
      <c r="D14142" s="16">
        <v>50666</v>
      </c>
    </row>
    <row r="14143" spans="1:4">
      <c r="A14143" s="22">
        <f t="shared" si="220"/>
        <v>50667</v>
      </c>
      <c r="D14143" s="16">
        <v>50667</v>
      </c>
    </row>
    <row r="14144" spans="1:4">
      <c r="A14144" s="22">
        <f t="shared" si="220"/>
        <v>50668</v>
      </c>
      <c r="D14144" s="16">
        <v>50668</v>
      </c>
    </row>
    <row r="14145" spans="1:4">
      <c r="A14145" s="22">
        <f t="shared" si="220"/>
        <v>50669</v>
      </c>
      <c r="D14145" s="16">
        <v>50669</v>
      </c>
    </row>
    <row r="14146" spans="1:4">
      <c r="A14146" s="22">
        <f t="shared" ref="A14146:A14209" si="221">D14146</f>
        <v>50670</v>
      </c>
      <c r="D14146" s="16">
        <v>50670</v>
      </c>
    </row>
    <row r="14147" spans="1:4">
      <c r="A14147" s="22">
        <f t="shared" si="221"/>
        <v>50671</v>
      </c>
      <c r="D14147" s="16">
        <v>50671</v>
      </c>
    </row>
    <row r="14148" spans="1:4">
      <c r="A14148" s="22">
        <f t="shared" si="221"/>
        <v>50672</v>
      </c>
      <c r="D14148" s="16">
        <v>50672</v>
      </c>
    </row>
    <row r="14149" spans="1:4">
      <c r="A14149" s="22">
        <f t="shared" si="221"/>
        <v>50673</v>
      </c>
      <c r="D14149" s="16">
        <v>50673</v>
      </c>
    </row>
    <row r="14150" spans="1:4">
      <c r="A14150" s="22">
        <f t="shared" si="221"/>
        <v>50674</v>
      </c>
      <c r="D14150" s="16">
        <v>50674</v>
      </c>
    </row>
    <row r="14151" spans="1:4">
      <c r="A14151" s="22">
        <f t="shared" si="221"/>
        <v>50675</v>
      </c>
      <c r="D14151" s="16">
        <v>50675</v>
      </c>
    </row>
    <row r="14152" spans="1:4">
      <c r="A14152" s="22">
        <f t="shared" si="221"/>
        <v>50676</v>
      </c>
      <c r="D14152" s="16">
        <v>50676</v>
      </c>
    </row>
    <row r="14153" spans="1:4">
      <c r="A14153" s="22">
        <f t="shared" si="221"/>
        <v>50677</v>
      </c>
      <c r="D14153" s="16">
        <v>50677</v>
      </c>
    </row>
    <row r="14154" spans="1:4">
      <c r="A14154" s="22">
        <f t="shared" si="221"/>
        <v>50678</v>
      </c>
      <c r="D14154" s="16">
        <v>50678</v>
      </c>
    </row>
    <row r="14155" spans="1:4">
      <c r="A14155" s="22">
        <f t="shared" si="221"/>
        <v>50679</v>
      </c>
      <c r="D14155" s="16">
        <v>50679</v>
      </c>
    </row>
    <row r="14156" spans="1:4">
      <c r="A14156" s="22">
        <f t="shared" si="221"/>
        <v>50680</v>
      </c>
      <c r="D14156" s="16">
        <v>50680</v>
      </c>
    </row>
    <row r="14157" spans="1:4">
      <c r="A14157" s="22">
        <f t="shared" si="221"/>
        <v>50681</v>
      </c>
      <c r="D14157" s="16">
        <v>50681</v>
      </c>
    </row>
    <row r="14158" spans="1:4">
      <c r="A14158" s="22">
        <f t="shared" si="221"/>
        <v>50682</v>
      </c>
      <c r="D14158" s="16">
        <v>50682</v>
      </c>
    </row>
    <row r="14159" spans="1:4">
      <c r="A14159" s="22">
        <f t="shared" si="221"/>
        <v>50683</v>
      </c>
      <c r="D14159" s="16">
        <v>50683</v>
      </c>
    </row>
    <row r="14160" spans="1:4">
      <c r="A14160" s="22">
        <f t="shared" si="221"/>
        <v>50684</v>
      </c>
      <c r="D14160" s="16">
        <v>50684</v>
      </c>
    </row>
    <row r="14161" spans="1:4">
      <c r="A14161" s="22">
        <f t="shared" si="221"/>
        <v>50685</v>
      </c>
      <c r="D14161" s="16">
        <v>50685</v>
      </c>
    </row>
    <row r="14162" spans="1:4">
      <c r="A14162" s="22">
        <f t="shared" si="221"/>
        <v>50686</v>
      </c>
      <c r="D14162" s="16">
        <v>50686</v>
      </c>
    </row>
    <row r="14163" spans="1:4">
      <c r="A14163" s="22">
        <f t="shared" si="221"/>
        <v>50687</v>
      </c>
      <c r="D14163" s="16">
        <v>50687</v>
      </c>
    </row>
    <row r="14164" spans="1:4">
      <c r="A14164" s="22">
        <f t="shared" si="221"/>
        <v>50688</v>
      </c>
      <c r="D14164" s="16">
        <v>50688</v>
      </c>
    </row>
    <row r="14165" spans="1:4">
      <c r="A14165" s="22">
        <f t="shared" si="221"/>
        <v>50689</v>
      </c>
      <c r="D14165" s="16">
        <v>50689</v>
      </c>
    </row>
    <row r="14166" spans="1:4">
      <c r="A14166" s="22">
        <f t="shared" si="221"/>
        <v>50690</v>
      </c>
      <c r="D14166" s="16">
        <v>50690</v>
      </c>
    </row>
    <row r="14167" spans="1:4">
      <c r="A14167" s="22">
        <f t="shared" si="221"/>
        <v>50691</v>
      </c>
      <c r="D14167" s="16">
        <v>50691</v>
      </c>
    </row>
    <row r="14168" spans="1:4">
      <c r="A14168" s="22">
        <f t="shared" si="221"/>
        <v>50692</v>
      </c>
      <c r="D14168" s="16">
        <v>50692</v>
      </c>
    </row>
    <row r="14169" spans="1:4">
      <c r="A14169" s="22">
        <f t="shared" si="221"/>
        <v>50693</v>
      </c>
      <c r="D14169" s="16">
        <v>50693</v>
      </c>
    </row>
    <row r="14170" spans="1:4">
      <c r="A14170" s="22">
        <f t="shared" si="221"/>
        <v>50694</v>
      </c>
      <c r="D14170" s="16">
        <v>50694</v>
      </c>
    </row>
    <row r="14171" spans="1:4">
      <c r="A14171" s="22">
        <f t="shared" si="221"/>
        <v>50695</v>
      </c>
      <c r="D14171" s="16">
        <v>50695</v>
      </c>
    </row>
    <row r="14172" spans="1:4">
      <c r="A14172" s="22">
        <f t="shared" si="221"/>
        <v>50696</v>
      </c>
      <c r="D14172" s="16">
        <v>50696</v>
      </c>
    </row>
    <row r="14173" spans="1:4">
      <c r="A14173" s="22">
        <f t="shared" si="221"/>
        <v>50697</v>
      </c>
      <c r="D14173" s="16">
        <v>50697</v>
      </c>
    </row>
    <row r="14174" spans="1:4">
      <c r="A14174" s="22">
        <f t="shared" si="221"/>
        <v>50698</v>
      </c>
      <c r="D14174" s="16">
        <v>50698</v>
      </c>
    </row>
    <row r="14175" spans="1:4">
      <c r="A14175" s="22">
        <f t="shared" si="221"/>
        <v>50699</v>
      </c>
      <c r="D14175" s="16">
        <v>50699</v>
      </c>
    </row>
    <row r="14176" spans="1:4">
      <c r="A14176" s="22">
        <f t="shared" si="221"/>
        <v>50700</v>
      </c>
      <c r="D14176" s="16">
        <v>50700</v>
      </c>
    </row>
    <row r="14177" spans="1:4">
      <c r="A14177" s="22">
        <f t="shared" si="221"/>
        <v>50701</v>
      </c>
      <c r="D14177" s="16">
        <v>50701</v>
      </c>
    </row>
    <row r="14178" spans="1:4">
      <c r="A14178" s="22">
        <f t="shared" si="221"/>
        <v>50702</v>
      </c>
      <c r="D14178" s="16">
        <v>50702</v>
      </c>
    </row>
    <row r="14179" spans="1:4">
      <c r="A14179" s="22">
        <f t="shared" si="221"/>
        <v>50703</v>
      </c>
      <c r="D14179" s="16">
        <v>50703</v>
      </c>
    </row>
    <row r="14180" spans="1:4">
      <c r="A14180" s="22">
        <f t="shared" si="221"/>
        <v>50704</v>
      </c>
      <c r="D14180" s="16">
        <v>50704</v>
      </c>
    </row>
    <row r="14181" spans="1:4">
      <c r="A14181" s="22">
        <f t="shared" si="221"/>
        <v>50705</v>
      </c>
      <c r="D14181" s="16">
        <v>50705</v>
      </c>
    </row>
    <row r="14182" spans="1:4">
      <c r="A14182" s="22">
        <f t="shared" si="221"/>
        <v>50706</v>
      </c>
      <c r="D14182" s="16">
        <v>50706</v>
      </c>
    </row>
    <row r="14183" spans="1:4">
      <c r="A14183" s="22">
        <f t="shared" si="221"/>
        <v>50707</v>
      </c>
      <c r="D14183" s="16">
        <v>50707</v>
      </c>
    </row>
    <row r="14184" spans="1:4">
      <c r="A14184" s="22">
        <f t="shared" si="221"/>
        <v>50708</v>
      </c>
      <c r="D14184" s="16">
        <v>50708</v>
      </c>
    </row>
    <row r="14185" spans="1:4">
      <c r="A14185" s="22">
        <f t="shared" si="221"/>
        <v>50709</v>
      </c>
      <c r="D14185" s="16">
        <v>50709</v>
      </c>
    </row>
    <row r="14186" spans="1:4">
      <c r="A14186" s="22">
        <f t="shared" si="221"/>
        <v>50710</v>
      </c>
      <c r="D14186" s="16">
        <v>50710</v>
      </c>
    </row>
    <row r="14187" spans="1:4">
      <c r="A14187" s="22">
        <f t="shared" si="221"/>
        <v>50711</v>
      </c>
      <c r="D14187" s="16">
        <v>50711</v>
      </c>
    </row>
    <row r="14188" spans="1:4">
      <c r="A14188" s="22">
        <f t="shared" si="221"/>
        <v>50712</v>
      </c>
      <c r="D14188" s="16">
        <v>50712</v>
      </c>
    </row>
    <row r="14189" spans="1:4">
      <c r="A14189" s="22">
        <f t="shared" si="221"/>
        <v>50713</v>
      </c>
      <c r="D14189" s="16">
        <v>50713</v>
      </c>
    </row>
    <row r="14190" spans="1:4">
      <c r="A14190" s="22">
        <f t="shared" si="221"/>
        <v>50714</v>
      </c>
      <c r="D14190" s="16">
        <v>50714</v>
      </c>
    </row>
    <row r="14191" spans="1:4">
      <c r="A14191" s="22">
        <f t="shared" si="221"/>
        <v>50715</v>
      </c>
      <c r="D14191" s="16">
        <v>50715</v>
      </c>
    </row>
    <row r="14192" spans="1:4">
      <c r="A14192" s="22">
        <f t="shared" si="221"/>
        <v>50716</v>
      </c>
      <c r="D14192" s="16">
        <v>50716</v>
      </c>
    </row>
    <row r="14193" spans="1:4">
      <c r="A14193" s="22">
        <f t="shared" si="221"/>
        <v>50717</v>
      </c>
      <c r="D14193" s="16">
        <v>50717</v>
      </c>
    </row>
    <row r="14194" spans="1:4">
      <c r="A14194" s="22">
        <f t="shared" si="221"/>
        <v>50718</v>
      </c>
      <c r="D14194" s="16">
        <v>50718</v>
      </c>
    </row>
    <row r="14195" spans="1:4">
      <c r="A14195" s="22">
        <f t="shared" si="221"/>
        <v>50719</v>
      </c>
      <c r="D14195" s="16">
        <v>50719</v>
      </c>
    </row>
    <row r="14196" spans="1:4">
      <c r="A14196" s="22">
        <f t="shared" si="221"/>
        <v>50720</v>
      </c>
      <c r="D14196" s="16">
        <v>50720</v>
      </c>
    </row>
    <row r="14197" spans="1:4">
      <c r="A14197" s="22">
        <f t="shared" si="221"/>
        <v>50721</v>
      </c>
      <c r="D14197" s="16">
        <v>50721</v>
      </c>
    </row>
    <row r="14198" spans="1:4">
      <c r="A14198" s="22">
        <f t="shared" si="221"/>
        <v>50722</v>
      </c>
      <c r="D14198" s="16">
        <v>50722</v>
      </c>
    </row>
    <row r="14199" spans="1:4">
      <c r="A14199" s="22">
        <f t="shared" si="221"/>
        <v>50723</v>
      </c>
      <c r="D14199" s="16">
        <v>50723</v>
      </c>
    </row>
    <row r="14200" spans="1:4">
      <c r="A14200" s="22">
        <f t="shared" si="221"/>
        <v>50724</v>
      </c>
      <c r="D14200" s="16">
        <v>50724</v>
      </c>
    </row>
    <row r="14201" spans="1:4">
      <c r="A14201" s="22">
        <f t="shared" si="221"/>
        <v>50725</v>
      </c>
      <c r="D14201" s="16">
        <v>50725</v>
      </c>
    </row>
    <row r="14202" spans="1:4">
      <c r="A14202" s="22">
        <f t="shared" si="221"/>
        <v>50726</v>
      </c>
      <c r="D14202" s="16">
        <v>50726</v>
      </c>
    </row>
    <row r="14203" spans="1:4">
      <c r="A14203" s="22">
        <f t="shared" si="221"/>
        <v>50727</v>
      </c>
      <c r="D14203" s="16">
        <v>50727</v>
      </c>
    </row>
    <row r="14204" spans="1:4">
      <c r="A14204" s="22">
        <f t="shared" si="221"/>
        <v>50728</v>
      </c>
      <c r="D14204" s="16">
        <v>50728</v>
      </c>
    </row>
    <row r="14205" spans="1:4">
      <c r="A14205" s="22">
        <f t="shared" si="221"/>
        <v>50729</v>
      </c>
      <c r="D14205" s="16">
        <v>50729</v>
      </c>
    </row>
    <row r="14206" spans="1:4">
      <c r="A14206" s="22">
        <f t="shared" si="221"/>
        <v>50730</v>
      </c>
      <c r="D14206" s="16">
        <v>50730</v>
      </c>
    </row>
    <row r="14207" spans="1:4">
      <c r="A14207" s="22">
        <f t="shared" si="221"/>
        <v>50731</v>
      </c>
      <c r="D14207" s="16">
        <v>50731</v>
      </c>
    </row>
    <row r="14208" spans="1:4">
      <c r="A14208" s="22">
        <f t="shared" si="221"/>
        <v>50732</v>
      </c>
      <c r="D14208" s="16">
        <v>50732</v>
      </c>
    </row>
    <row r="14209" spans="1:4">
      <c r="A14209" s="22">
        <f t="shared" si="221"/>
        <v>50733</v>
      </c>
      <c r="D14209" s="16">
        <v>50733</v>
      </c>
    </row>
    <row r="14210" spans="1:4">
      <c r="A14210" s="22">
        <f t="shared" ref="A14210:A14273" si="222">D14210</f>
        <v>50734</v>
      </c>
      <c r="D14210" s="16">
        <v>50734</v>
      </c>
    </row>
    <row r="14211" spans="1:4">
      <c r="A14211" s="22">
        <f t="shared" si="222"/>
        <v>50735</v>
      </c>
      <c r="D14211" s="16">
        <v>50735</v>
      </c>
    </row>
    <row r="14212" spans="1:4">
      <c r="A14212" s="22">
        <f t="shared" si="222"/>
        <v>50736</v>
      </c>
      <c r="D14212" s="16">
        <v>50736</v>
      </c>
    </row>
    <row r="14213" spans="1:4">
      <c r="A14213" s="22">
        <f t="shared" si="222"/>
        <v>50737</v>
      </c>
      <c r="D14213" s="16">
        <v>50737</v>
      </c>
    </row>
    <row r="14214" spans="1:4">
      <c r="A14214" s="22">
        <f t="shared" si="222"/>
        <v>50738</v>
      </c>
      <c r="D14214" s="16">
        <v>50738</v>
      </c>
    </row>
    <row r="14215" spans="1:4">
      <c r="A14215" s="22">
        <f t="shared" si="222"/>
        <v>50739</v>
      </c>
      <c r="D14215" s="16">
        <v>50739</v>
      </c>
    </row>
    <row r="14216" spans="1:4">
      <c r="A14216" s="22">
        <f t="shared" si="222"/>
        <v>50740</v>
      </c>
      <c r="D14216" s="16">
        <v>50740</v>
      </c>
    </row>
    <row r="14217" spans="1:4">
      <c r="A14217" s="22">
        <f t="shared" si="222"/>
        <v>50741</v>
      </c>
      <c r="D14217" s="16">
        <v>50741</v>
      </c>
    </row>
    <row r="14218" spans="1:4">
      <c r="A14218" s="22">
        <f t="shared" si="222"/>
        <v>50742</v>
      </c>
      <c r="D14218" s="16">
        <v>50742</v>
      </c>
    </row>
    <row r="14219" spans="1:4">
      <c r="A14219" s="22">
        <f t="shared" si="222"/>
        <v>50743</v>
      </c>
      <c r="D14219" s="16">
        <v>50743</v>
      </c>
    </row>
    <row r="14220" spans="1:4">
      <c r="A14220" s="22">
        <f t="shared" si="222"/>
        <v>50744</v>
      </c>
      <c r="D14220" s="16">
        <v>50744</v>
      </c>
    </row>
    <row r="14221" spans="1:4">
      <c r="A14221" s="22">
        <f t="shared" si="222"/>
        <v>50745</v>
      </c>
      <c r="D14221" s="16">
        <v>50745</v>
      </c>
    </row>
    <row r="14222" spans="1:4">
      <c r="A14222" s="22">
        <f t="shared" si="222"/>
        <v>50746</v>
      </c>
      <c r="D14222" s="16">
        <v>50746</v>
      </c>
    </row>
    <row r="14223" spans="1:4">
      <c r="A14223" s="22">
        <f t="shared" si="222"/>
        <v>50747</v>
      </c>
      <c r="D14223" s="16">
        <v>50747</v>
      </c>
    </row>
    <row r="14224" spans="1:4">
      <c r="A14224" s="22">
        <f t="shared" si="222"/>
        <v>50748</v>
      </c>
      <c r="D14224" s="16">
        <v>50748</v>
      </c>
    </row>
    <row r="14225" spans="1:4">
      <c r="A14225" s="22">
        <f t="shared" si="222"/>
        <v>50749</v>
      </c>
      <c r="D14225" s="16">
        <v>50749</v>
      </c>
    </row>
    <row r="14226" spans="1:4">
      <c r="A14226" s="22">
        <f t="shared" si="222"/>
        <v>50750</v>
      </c>
      <c r="D14226" s="16">
        <v>50750</v>
      </c>
    </row>
    <row r="14227" spans="1:4">
      <c r="A14227" s="22">
        <f t="shared" si="222"/>
        <v>50751</v>
      </c>
      <c r="D14227" s="16">
        <v>50751</v>
      </c>
    </row>
    <row r="14228" spans="1:4">
      <c r="A14228" s="22">
        <f t="shared" si="222"/>
        <v>50752</v>
      </c>
      <c r="D14228" s="16">
        <v>50752</v>
      </c>
    </row>
    <row r="14229" spans="1:4">
      <c r="A14229" s="22">
        <f t="shared" si="222"/>
        <v>50753</v>
      </c>
      <c r="D14229" s="16">
        <v>50753</v>
      </c>
    </row>
    <row r="14230" spans="1:4">
      <c r="A14230" s="22">
        <f t="shared" si="222"/>
        <v>50754</v>
      </c>
      <c r="D14230" s="16">
        <v>50754</v>
      </c>
    </row>
    <row r="14231" spans="1:4">
      <c r="A14231" s="22">
        <f t="shared" si="222"/>
        <v>50755</v>
      </c>
      <c r="D14231" s="16">
        <v>50755</v>
      </c>
    </row>
    <row r="14232" spans="1:4">
      <c r="A14232" s="22">
        <f t="shared" si="222"/>
        <v>50756</v>
      </c>
      <c r="D14232" s="16">
        <v>50756</v>
      </c>
    </row>
    <row r="14233" spans="1:4">
      <c r="A14233" s="22">
        <f t="shared" si="222"/>
        <v>50757</v>
      </c>
      <c r="D14233" s="16">
        <v>50757</v>
      </c>
    </row>
    <row r="14234" spans="1:4">
      <c r="A14234" s="22">
        <f t="shared" si="222"/>
        <v>50758</v>
      </c>
      <c r="D14234" s="16">
        <v>50758</v>
      </c>
    </row>
    <row r="14235" spans="1:4">
      <c r="A14235" s="22">
        <f t="shared" si="222"/>
        <v>50759</v>
      </c>
      <c r="D14235" s="16">
        <v>50759</v>
      </c>
    </row>
    <row r="14236" spans="1:4">
      <c r="A14236" s="22">
        <f t="shared" si="222"/>
        <v>50760</v>
      </c>
      <c r="D14236" s="16">
        <v>50760</v>
      </c>
    </row>
    <row r="14237" spans="1:4">
      <c r="A14237" s="22">
        <f t="shared" si="222"/>
        <v>50761</v>
      </c>
      <c r="D14237" s="16">
        <v>50761</v>
      </c>
    </row>
    <row r="14238" spans="1:4">
      <c r="A14238" s="22">
        <f t="shared" si="222"/>
        <v>50762</v>
      </c>
      <c r="D14238" s="16">
        <v>50762</v>
      </c>
    </row>
    <row r="14239" spans="1:4">
      <c r="A14239" s="22">
        <f t="shared" si="222"/>
        <v>50763</v>
      </c>
      <c r="D14239" s="16">
        <v>50763</v>
      </c>
    </row>
    <row r="14240" spans="1:4">
      <c r="A14240" s="22">
        <f t="shared" si="222"/>
        <v>50764</v>
      </c>
      <c r="D14240" s="16">
        <v>50764</v>
      </c>
    </row>
    <row r="14241" spans="1:4">
      <c r="A14241" s="22">
        <f t="shared" si="222"/>
        <v>50765</v>
      </c>
      <c r="D14241" s="16">
        <v>50765</v>
      </c>
    </row>
    <row r="14242" spans="1:4">
      <c r="A14242" s="22">
        <f t="shared" si="222"/>
        <v>50766</v>
      </c>
      <c r="D14242" s="16">
        <v>50766</v>
      </c>
    </row>
    <row r="14243" spans="1:4">
      <c r="A14243" s="22">
        <f t="shared" si="222"/>
        <v>50767</v>
      </c>
      <c r="D14243" s="16">
        <v>50767</v>
      </c>
    </row>
    <row r="14244" spans="1:4">
      <c r="A14244" s="22">
        <f t="shared" si="222"/>
        <v>50768</v>
      </c>
      <c r="D14244" s="16">
        <v>50768</v>
      </c>
    </row>
    <row r="14245" spans="1:4">
      <c r="A14245" s="22">
        <f t="shared" si="222"/>
        <v>50769</v>
      </c>
      <c r="D14245" s="16">
        <v>50769</v>
      </c>
    </row>
    <row r="14246" spans="1:4">
      <c r="A14246" s="22">
        <f t="shared" si="222"/>
        <v>50770</v>
      </c>
      <c r="D14246" s="16">
        <v>50770</v>
      </c>
    </row>
    <row r="14247" spans="1:4">
      <c r="A14247" s="22">
        <f t="shared" si="222"/>
        <v>50771</v>
      </c>
      <c r="D14247" s="16">
        <v>50771</v>
      </c>
    </row>
    <row r="14248" spans="1:4">
      <c r="A14248" s="22">
        <f t="shared" si="222"/>
        <v>50772</v>
      </c>
      <c r="D14248" s="16">
        <v>50772</v>
      </c>
    </row>
    <row r="14249" spans="1:4">
      <c r="A14249" s="22">
        <f t="shared" si="222"/>
        <v>50773</v>
      </c>
      <c r="D14249" s="16">
        <v>50773</v>
      </c>
    </row>
    <row r="14250" spans="1:4">
      <c r="A14250" s="22">
        <f t="shared" si="222"/>
        <v>50774</v>
      </c>
      <c r="D14250" s="16">
        <v>50774</v>
      </c>
    </row>
    <row r="14251" spans="1:4">
      <c r="A14251" s="22">
        <f t="shared" si="222"/>
        <v>50775</v>
      </c>
      <c r="D14251" s="16">
        <v>50775</v>
      </c>
    </row>
    <row r="14252" spans="1:4">
      <c r="A14252" s="22">
        <f t="shared" si="222"/>
        <v>50776</v>
      </c>
      <c r="D14252" s="16">
        <v>50776</v>
      </c>
    </row>
    <row r="14253" spans="1:4">
      <c r="A14253" s="22">
        <f t="shared" si="222"/>
        <v>50777</v>
      </c>
      <c r="D14253" s="16">
        <v>50777</v>
      </c>
    </row>
    <row r="14254" spans="1:4">
      <c r="A14254" s="22">
        <f t="shared" si="222"/>
        <v>50778</v>
      </c>
      <c r="D14254" s="16">
        <v>50778</v>
      </c>
    </row>
    <row r="14255" spans="1:4">
      <c r="A14255" s="22">
        <f t="shared" si="222"/>
        <v>50779</v>
      </c>
      <c r="D14255" s="16">
        <v>50779</v>
      </c>
    </row>
    <row r="14256" spans="1:4">
      <c r="A14256" s="22">
        <f t="shared" si="222"/>
        <v>50780</v>
      </c>
      <c r="D14256" s="16">
        <v>50780</v>
      </c>
    </row>
    <row r="14257" spans="1:4">
      <c r="A14257" s="22">
        <f t="shared" si="222"/>
        <v>50781</v>
      </c>
      <c r="D14257" s="16">
        <v>50781</v>
      </c>
    </row>
    <row r="14258" spans="1:4">
      <c r="A14258" s="22">
        <f t="shared" si="222"/>
        <v>50782</v>
      </c>
      <c r="D14258" s="16">
        <v>50782</v>
      </c>
    </row>
    <row r="14259" spans="1:4">
      <c r="A14259" s="22">
        <f t="shared" si="222"/>
        <v>50783</v>
      </c>
      <c r="D14259" s="16">
        <v>50783</v>
      </c>
    </row>
    <row r="14260" spans="1:4">
      <c r="A14260" s="22">
        <f t="shared" si="222"/>
        <v>50784</v>
      </c>
      <c r="D14260" s="16">
        <v>50784</v>
      </c>
    </row>
    <row r="14261" spans="1:4">
      <c r="A14261" s="22">
        <f t="shared" si="222"/>
        <v>50785</v>
      </c>
      <c r="D14261" s="16">
        <v>50785</v>
      </c>
    </row>
    <row r="14262" spans="1:4">
      <c r="A14262" s="22">
        <f t="shared" si="222"/>
        <v>50786</v>
      </c>
      <c r="D14262" s="16">
        <v>50786</v>
      </c>
    </row>
    <row r="14263" spans="1:4">
      <c r="A14263" s="22">
        <f t="shared" si="222"/>
        <v>50787</v>
      </c>
      <c r="D14263" s="16">
        <v>50787</v>
      </c>
    </row>
    <row r="14264" spans="1:4">
      <c r="A14264" s="22">
        <f t="shared" si="222"/>
        <v>50788</v>
      </c>
      <c r="D14264" s="16">
        <v>50788</v>
      </c>
    </row>
    <row r="14265" spans="1:4">
      <c r="A14265" s="22">
        <f t="shared" si="222"/>
        <v>50789</v>
      </c>
      <c r="D14265" s="16">
        <v>50789</v>
      </c>
    </row>
    <row r="14266" spans="1:4">
      <c r="A14266" s="22">
        <f t="shared" si="222"/>
        <v>50790</v>
      </c>
      <c r="D14266" s="16">
        <v>50790</v>
      </c>
    </row>
    <row r="14267" spans="1:4">
      <c r="A14267" s="22">
        <f t="shared" si="222"/>
        <v>50791</v>
      </c>
      <c r="D14267" s="16">
        <v>50791</v>
      </c>
    </row>
    <row r="14268" spans="1:4">
      <c r="A14268" s="22">
        <f t="shared" si="222"/>
        <v>50792</v>
      </c>
      <c r="D14268" s="16">
        <v>50792</v>
      </c>
    </row>
    <row r="14269" spans="1:4">
      <c r="A14269" s="22">
        <f t="shared" si="222"/>
        <v>50793</v>
      </c>
      <c r="D14269" s="16">
        <v>50793</v>
      </c>
    </row>
    <row r="14270" spans="1:4">
      <c r="A14270" s="22">
        <f t="shared" si="222"/>
        <v>50794</v>
      </c>
      <c r="D14270" s="16">
        <v>50794</v>
      </c>
    </row>
    <row r="14271" spans="1:4">
      <c r="A14271" s="22">
        <f t="shared" si="222"/>
        <v>50795</v>
      </c>
      <c r="D14271" s="16">
        <v>50795</v>
      </c>
    </row>
    <row r="14272" spans="1:4">
      <c r="A14272" s="22">
        <f t="shared" si="222"/>
        <v>50796</v>
      </c>
      <c r="D14272" s="16">
        <v>50796</v>
      </c>
    </row>
    <row r="14273" spans="1:4">
      <c r="A14273" s="22">
        <f t="shared" si="222"/>
        <v>50797</v>
      </c>
      <c r="D14273" s="16">
        <v>50797</v>
      </c>
    </row>
    <row r="14274" spans="1:4">
      <c r="A14274" s="22">
        <f t="shared" ref="A14274:A14337" si="223">D14274</f>
        <v>50798</v>
      </c>
      <c r="D14274" s="16">
        <v>50798</v>
      </c>
    </row>
    <row r="14275" spans="1:4">
      <c r="A14275" s="22">
        <f t="shared" si="223"/>
        <v>50799</v>
      </c>
      <c r="D14275" s="16">
        <v>50799</v>
      </c>
    </row>
    <row r="14276" spans="1:4">
      <c r="A14276" s="22">
        <f t="shared" si="223"/>
        <v>50800</v>
      </c>
      <c r="D14276" s="16">
        <v>50800</v>
      </c>
    </row>
    <row r="14277" spans="1:4">
      <c r="A14277" s="22">
        <f t="shared" si="223"/>
        <v>50801</v>
      </c>
      <c r="D14277" s="16">
        <v>50801</v>
      </c>
    </row>
    <row r="14278" spans="1:4">
      <c r="A14278" s="22">
        <f t="shared" si="223"/>
        <v>50802</v>
      </c>
      <c r="D14278" s="16">
        <v>50802</v>
      </c>
    </row>
    <row r="14279" spans="1:4">
      <c r="A14279" s="22">
        <f t="shared" si="223"/>
        <v>50803</v>
      </c>
      <c r="D14279" s="16">
        <v>50803</v>
      </c>
    </row>
    <row r="14280" spans="1:4">
      <c r="A14280" s="22">
        <f t="shared" si="223"/>
        <v>50804</v>
      </c>
      <c r="D14280" s="16">
        <v>50804</v>
      </c>
    </row>
    <row r="14281" spans="1:4">
      <c r="A14281" s="22">
        <f t="shared" si="223"/>
        <v>50805</v>
      </c>
      <c r="D14281" s="16">
        <v>50805</v>
      </c>
    </row>
    <row r="14282" spans="1:4">
      <c r="A14282" s="22">
        <f t="shared" si="223"/>
        <v>50806</v>
      </c>
      <c r="D14282" s="16">
        <v>50806</v>
      </c>
    </row>
    <row r="14283" spans="1:4">
      <c r="A14283" s="22">
        <f t="shared" si="223"/>
        <v>50807</v>
      </c>
      <c r="D14283" s="16">
        <v>50807</v>
      </c>
    </row>
    <row r="14284" spans="1:4">
      <c r="A14284" s="22">
        <f t="shared" si="223"/>
        <v>50808</v>
      </c>
      <c r="D14284" s="16">
        <v>50808</v>
      </c>
    </row>
    <row r="14285" spans="1:4">
      <c r="A14285" s="22">
        <f t="shared" si="223"/>
        <v>50809</v>
      </c>
      <c r="D14285" s="16">
        <v>50809</v>
      </c>
    </row>
    <row r="14286" spans="1:4">
      <c r="A14286" s="22">
        <f t="shared" si="223"/>
        <v>50810</v>
      </c>
      <c r="D14286" s="16">
        <v>50810</v>
      </c>
    </row>
    <row r="14287" spans="1:4">
      <c r="A14287" s="22">
        <f t="shared" si="223"/>
        <v>50811</v>
      </c>
      <c r="D14287" s="16">
        <v>50811</v>
      </c>
    </row>
    <row r="14288" spans="1:4">
      <c r="A14288" s="22">
        <f t="shared" si="223"/>
        <v>50812</v>
      </c>
      <c r="D14288" s="16">
        <v>50812</v>
      </c>
    </row>
    <row r="14289" spans="1:4">
      <c r="A14289" s="22">
        <f t="shared" si="223"/>
        <v>50813</v>
      </c>
      <c r="D14289" s="16">
        <v>50813</v>
      </c>
    </row>
    <row r="14290" spans="1:4">
      <c r="A14290" s="22">
        <f t="shared" si="223"/>
        <v>50814</v>
      </c>
      <c r="D14290" s="16">
        <v>50814</v>
      </c>
    </row>
    <row r="14291" spans="1:4">
      <c r="A14291" s="22">
        <f t="shared" si="223"/>
        <v>50815</v>
      </c>
      <c r="D14291" s="16">
        <v>50815</v>
      </c>
    </row>
    <row r="14292" spans="1:4">
      <c r="A14292" s="22">
        <f t="shared" si="223"/>
        <v>50816</v>
      </c>
      <c r="D14292" s="16">
        <v>50816</v>
      </c>
    </row>
    <row r="14293" spans="1:4">
      <c r="A14293" s="22">
        <f t="shared" si="223"/>
        <v>50817</v>
      </c>
      <c r="D14293" s="16">
        <v>50817</v>
      </c>
    </row>
    <row r="14294" spans="1:4">
      <c r="A14294" s="22">
        <f t="shared" si="223"/>
        <v>50818</v>
      </c>
      <c r="D14294" s="16">
        <v>50818</v>
      </c>
    </row>
    <row r="14295" spans="1:4">
      <c r="A14295" s="22">
        <f t="shared" si="223"/>
        <v>50819</v>
      </c>
      <c r="D14295" s="16">
        <v>50819</v>
      </c>
    </row>
    <row r="14296" spans="1:4">
      <c r="A14296" s="22">
        <f t="shared" si="223"/>
        <v>50820</v>
      </c>
      <c r="D14296" s="16">
        <v>50820</v>
      </c>
    </row>
    <row r="14297" spans="1:4">
      <c r="A14297" s="22">
        <f t="shared" si="223"/>
        <v>50821</v>
      </c>
      <c r="D14297" s="16">
        <v>50821</v>
      </c>
    </row>
    <row r="14298" spans="1:4">
      <c r="A14298" s="22">
        <f t="shared" si="223"/>
        <v>50822</v>
      </c>
      <c r="D14298" s="16">
        <v>50822</v>
      </c>
    </row>
    <row r="14299" spans="1:4">
      <c r="A14299" s="22">
        <f t="shared" si="223"/>
        <v>50823</v>
      </c>
      <c r="D14299" s="16">
        <v>50823</v>
      </c>
    </row>
    <row r="14300" spans="1:4">
      <c r="A14300" s="22">
        <f t="shared" si="223"/>
        <v>50824</v>
      </c>
      <c r="D14300" s="16">
        <v>50824</v>
      </c>
    </row>
    <row r="14301" spans="1:4">
      <c r="A14301" s="22">
        <f t="shared" si="223"/>
        <v>50825</v>
      </c>
      <c r="D14301" s="16">
        <v>50825</v>
      </c>
    </row>
    <row r="14302" spans="1:4">
      <c r="A14302" s="22">
        <f t="shared" si="223"/>
        <v>50826</v>
      </c>
      <c r="D14302" s="16">
        <v>50826</v>
      </c>
    </row>
    <row r="14303" spans="1:4">
      <c r="A14303" s="22">
        <f t="shared" si="223"/>
        <v>50827</v>
      </c>
      <c r="D14303" s="16">
        <v>50827</v>
      </c>
    </row>
    <row r="14304" spans="1:4">
      <c r="A14304" s="22">
        <f t="shared" si="223"/>
        <v>50828</v>
      </c>
      <c r="D14304" s="16">
        <v>50828</v>
      </c>
    </row>
    <row r="14305" spans="1:4">
      <c r="A14305" s="22">
        <f t="shared" si="223"/>
        <v>50829</v>
      </c>
      <c r="D14305" s="16">
        <v>50829</v>
      </c>
    </row>
    <row r="14306" spans="1:4">
      <c r="A14306" s="22">
        <f t="shared" si="223"/>
        <v>50830</v>
      </c>
      <c r="D14306" s="16">
        <v>50830</v>
      </c>
    </row>
    <row r="14307" spans="1:4">
      <c r="A14307" s="22">
        <f t="shared" si="223"/>
        <v>50831</v>
      </c>
      <c r="D14307" s="16">
        <v>50831</v>
      </c>
    </row>
    <row r="14308" spans="1:4">
      <c r="A14308" s="22">
        <f t="shared" si="223"/>
        <v>50832</v>
      </c>
      <c r="D14308" s="16">
        <v>50832</v>
      </c>
    </row>
    <row r="14309" spans="1:4">
      <c r="A14309" s="22">
        <f t="shared" si="223"/>
        <v>50833</v>
      </c>
      <c r="D14309" s="16">
        <v>50833</v>
      </c>
    </row>
    <row r="14310" spans="1:4">
      <c r="A14310" s="22">
        <f t="shared" si="223"/>
        <v>50834</v>
      </c>
      <c r="D14310" s="16">
        <v>50834</v>
      </c>
    </row>
    <row r="14311" spans="1:4">
      <c r="A14311" s="22">
        <f t="shared" si="223"/>
        <v>50835</v>
      </c>
      <c r="D14311" s="16">
        <v>50835</v>
      </c>
    </row>
    <row r="14312" spans="1:4">
      <c r="A14312" s="22">
        <f t="shared" si="223"/>
        <v>50836</v>
      </c>
      <c r="D14312" s="16">
        <v>50836</v>
      </c>
    </row>
    <row r="14313" spans="1:4">
      <c r="A14313" s="22">
        <f t="shared" si="223"/>
        <v>50837</v>
      </c>
      <c r="D14313" s="16">
        <v>50837</v>
      </c>
    </row>
    <row r="14314" spans="1:4">
      <c r="A14314" s="22">
        <f t="shared" si="223"/>
        <v>50838</v>
      </c>
      <c r="D14314" s="16">
        <v>50838</v>
      </c>
    </row>
    <row r="14315" spans="1:4">
      <c r="A14315" s="22">
        <f t="shared" si="223"/>
        <v>50839</v>
      </c>
      <c r="D14315" s="16">
        <v>50839</v>
      </c>
    </row>
    <row r="14316" spans="1:4">
      <c r="A14316" s="22">
        <f t="shared" si="223"/>
        <v>50840</v>
      </c>
      <c r="D14316" s="16">
        <v>50840</v>
      </c>
    </row>
    <row r="14317" spans="1:4">
      <c r="A14317" s="22">
        <f t="shared" si="223"/>
        <v>50841</v>
      </c>
      <c r="D14317" s="16">
        <v>50841</v>
      </c>
    </row>
    <row r="14318" spans="1:4">
      <c r="A14318" s="22">
        <f t="shared" si="223"/>
        <v>50842</v>
      </c>
      <c r="D14318" s="16">
        <v>50842</v>
      </c>
    </row>
    <row r="14319" spans="1:4">
      <c r="A14319" s="22">
        <f t="shared" si="223"/>
        <v>50843</v>
      </c>
      <c r="D14319" s="16">
        <v>50843</v>
      </c>
    </row>
    <row r="14320" spans="1:4">
      <c r="A14320" s="22">
        <f t="shared" si="223"/>
        <v>50844</v>
      </c>
      <c r="D14320" s="16">
        <v>50844</v>
      </c>
    </row>
    <row r="14321" spans="1:4">
      <c r="A14321" s="22">
        <f t="shared" si="223"/>
        <v>50845</v>
      </c>
      <c r="D14321" s="16">
        <v>50845</v>
      </c>
    </row>
    <row r="14322" spans="1:4">
      <c r="A14322" s="22">
        <f t="shared" si="223"/>
        <v>50846</v>
      </c>
      <c r="D14322" s="16">
        <v>50846</v>
      </c>
    </row>
    <row r="14323" spans="1:4">
      <c r="A14323" s="22">
        <f t="shared" si="223"/>
        <v>50847</v>
      </c>
      <c r="D14323" s="16">
        <v>50847</v>
      </c>
    </row>
    <row r="14324" spans="1:4">
      <c r="A14324" s="22">
        <f t="shared" si="223"/>
        <v>50848</v>
      </c>
      <c r="D14324" s="16">
        <v>50848</v>
      </c>
    </row>
    <row r="14325" spans="1:4">
      <c r="A14325" s="22">
        <f t="shared" si="223"/>
        <v>50849</v>
      </c>
      <c r="D14325" s="16">
        <v>50849</v>
      </c>
    </row>
    <row r="14326" spans="1:4">
      <c r="A14326" s="22">
        <f t="shared" si="223"/>
        <v>50850</v>
      </c>
      <c r="D14326" s="16">
        <v>50850</v>
      </c>
    </row>
    <row r="14327" spans="1:4">
      <c r="A14327" s="22">
        <f t="shared" si="223"/>
        <v>50851</v>
      </c>
      <c r="D14327" s="16">
        <v>50851</v>
      </c>
    </row>
    <row r="14328" spans="1:4">
      <c r="A14328" s="22">
        <f t="shared" si="223"/>
        <v>50852</v>
      </c>
      <c r="D14328" s="16">
        <v>50852</v>
      </c>
    </row>
    <row r="14329" spans="1:4">
      <c r="A14329" s="22">
        <f t="shared" si="223"/>
        <v>50853</v>
      </c>
      <c r="D14329" s="16">
        <v>50853</v>
      </c>
    </row>
    <row r="14330" spans="1:4">
      <c r="A14330" s="22">
        <f t="shared" si="223"/>
        <v>50854</v>
      </c>
      <c r="D14330" s="16">
        <v>50854</v>
      </c>
    </row>
    <row r="14331" spans="1:4">
      <c r="A14331" s="22">
        <f t="shared" si="223"/>
        <v>50855</v>
      </c>
      <c r="D14331" s="16">
        <v>50855</v>
      </c>
    </row>
    <row r="14332" spans="1:4">
      <c r="A14332" s="22">
        <f t="shared" si="223"/>
        <v>50856</v>
      </c>
      <c r="D14332" s="16">
        <v>50856</v>
      </c>
    </row>
    <row r="14333" spans="1:4">
      <c r="A14333" s="22">
        <f t="shared" si="223"/>
        <v>50857</v>
      </c>
      <c r="D14333" s="16">
        <v>50857</v>
      </c>
    </row>
    <row r="14334" spans="1:4">
      <c r="A14334" s="22">
        <f t="shared" si="223"/>
        <v>50858</v>
      </c>
      <c r="D14334" s="16">
        <v>50858</v>
      </c>
    </row>
    <row r="14335" spans="1:4">
      <c r="A14335" s="22">
        <f t="shared" si="223"/>
        <v>50859</v>
      </c>
      <c r="D14335" s="16">
        <v>50859</v>
      </c>
    </row>
    <row r="14336" spans="1:4">
      <c r="A14336" s="22">
        <f t="shared" si="223"/>
        <v>50860</v>
      </c>
      <c r="D14336" s="16">
        <v>50860</v>
      </c>
    </row>
    <row r="14337" spans="1:4">
      <c r="A14337" s="22">
        <f t="shared" si="223"/>
        <v>50861</v>
      </c>
      <c r="D14337" s="16">
        <v>50861</v>
      </c>
    </row>
    <row r="14338" spans="1:4">
      <c r="A14338" s="22">
        <f t="shared" ref="A14338:A14401" si="224">D14338</f>
        <v>50862</v>
      </c>
      <c r="D14338" s="16">
        <v>50862</v>
      </c>
    </row>
    <row r="14339" spans="1:4">
      <c r="A14339" s="22">
        <f t="shared" si="224"/>
        <v>50863</v>
      </c>
      <c r="D14339" s="16">
        <v>50863</v>
      </c>
    </row>
    <row r="14340" spans="1:4">
      <c r="A14340" s="22">
        <f t="shared" si="224"/>
        <v>50864</v>
      </c>
      <c r="D14340" s="16">
        <v>50864</v>
      </c>
    </row>
    <row r="14341" spans="1:4">
      <c r="A14341" s="22">
        <f t="shared" si="224"/>
        <v>50865</v>
      </c>
      <c r="D14341" s="16">
        <v>50865</v>
      </c>
    </row>
    <row r="14342" spans="1:4">
      <c r="A14342" s="22">
        <f t="shared" si="224"/>
        <v>50866</v>
      </c>
      <c r="D14342" s="16">
        <v>50866</v>
      </c>
    </row>
    <row r="14343" spans="1:4">
      <c r="A14343" s="22">
        <f t="shared" si="224"/>
        <v>50867</v>
      </c>
      <c r="D14343" s="16">
        <v>50867</v>
      </c>
    </row>
    <row r="14344" spans="1:4">
      <c r="A14344" s="22">
        <f t="shared" si="224"/>
        <v>50868</v>
      </c>
      <c r="D14344" s="16">
        <v>50868</v>
      </c>
    </row>
    <row r="14345" spans="1:4">
      <c r="A14345" s="22">
        <f t="shared" si="224"/>
        <v>50869</v>
      </c>
      <c r="D14345" s="16">
        <v>50869</v>
      </c>
    </row>
    <row r="14346" spans="1:4">
      <c r="A14346" s="22">
        <f t="shared" si="224"/>
        <v>50870</v>
      </c>
      <c r="D14346" s="16">
        <v>50870</v>
      </c>
    </row>
    <row r="14347" spans="1:4">
      <c r="A14347" s="22">
        <f t="shared" si="224"/>
        <v>50871</v>
      </c>
      <c r="D14347" s="16">
        <v>50871</v>
      </c>
    </row>
    <row r="14348" spans="1:4">
      <c r="A14348" s="22">
        <f t="shared" si="224"/>
        <v>50872</v>
      </c>
      <c r="D14348" s="16">
        <v>50872</v>
      </c>
    </row>
    <row r="14349" spans="1:4">
      <c r="A14349" s="22">
        <f t="shared" si="224"/>
        <v>50873</v>
      </c>
      <c r="D14349" s="16">
        <v>50873</v>
      </c>
    </row>
    <row r="14350" spans="1:4">
      <c r="A14350" s="22">
        <f t="shared" si="224"/>
        <v>50874</v>
      </c>
      <c r="D14350" s="16">
        <v>50874</v>
      </c>
    </row>
    <row r="14351" spans="1:4">
      <c r="A14351" s="22">
        <f t="shared" si="224"/>
        <v>50875</v>
      </c>
      <c r="D14351" s="16">
        <v>50875</v>
      </c>
    </row>
    <row r="14352" spans="1:4">
      <c r="A14352" s="22">
        <f t="shared" si="224"/>
        <v>50876</v>
      </c>
      <c r="D14352" s="16">
        <v>50876</v>
      </c>
    </row>
    <row r="14353" spans="1:4">
      <c r="A14353" s="22">
        <f t="shared" si="224"/>
        <v>50877</v>
      </c>
      <c r="D14353" s="16">
        <v>50877</v>
      </c>
    </row>
    <row r="14354" spans="1:4">
      <c r="A14354" s="22">
        <f t="shared" si="224"/>
        <v>50878</v>
      </c>
      <c r="D14354" s="16">
        <v>50878</v>
      </c>
    </row>
    <row r="14355" spans="1:4">
      <c r="A14355" s="22">
        <f t="shared" si="224"/>
        <v>50879</v>
      </c>
      <c r="D14355" s="16">
        <v>50879</v>
      </c>
    </row>
    <row r="14356" spans="1:4">
      <c r="A14356" s="22">
        <f t="shared" si="224"/>
        <v>50880</v>
      </c>
      <c r="D14356" s="16">
        <v>50880</v>
      </c>
    </row>
    <row r="14357" spans="1:4">
      <c r="A14357" s="22">
        <f t="shared" si="224"/>
        <v>50881</v>
      </c>
      <c r="D14357" s="16">
        <v>50881</v>
      </c>
    </row>
    <row r="14358" spans="1:4">
      <c r="A14358" s="22">
        <f t="shared" si="224"/>
        <v>50882</v>
      </c>
      <c r="D14358" s="16">
        <v>50882</v>
      </c>
    </row>
    <row r="14359" spans="1:4">
      <c r="A14359" s="22">
        <f t="shared" si="224"/>
        <v>50883</v>
      </c>
      <c r="D14359" s="16">
        <v>50883</v>
      </c>
    </row>
    <row r="14360" spans="1:4">
      <c r="A14360" s="22">
        <f t="shared" si="224"/>
        <v>50884</v>
      </c>
      <c r="D14360" s="16">
        <v>50884</v>
      </c>
    </row>
    <row r="14361" spans="1:4">
      <c r="A14361" s="22">
        <f t="shared" si="224"/>
        <v>50885</v>
      </c>
      <c r="D14361" s="16">
        <v>50885</v>
      </c>
    </row>
    <row r="14362" spans="1:4">
      <c r="A14362" s="22">
        <f t="shared" si="224"/>
        <v>50886</v>
      </c>
      <c r="D14362" s="16">
        <v>50886</v>
      </c>
    </row>
    <row r="14363" spans="1:4">
      <c r="A14363" s="22">
        <f t="shared" si="224"/>
        <v>50887</v>
      </c>
      <c r="D14363" s="16">
        <v>50887</v>
      </c>
    </row>
    <row r="14364" spans="1:4">
      <c r="A14364" s="22">
        <f t="shared" si="224"/>
        <v>50888</v>
      </c>
      <c r="D14364" s="16">
        <v>50888</v>
      </c>
    </row>
    <row r="14365" spans="1:4">
      <c r="A14365" s="22">
        <f t="shared" si="224"/>
        <v>50889</v>
      </c>
      <c r="D14365" s="16">
        <v>50889</v>
      </c>
    </row>
    <row r="14366" spans="1:4">
      <c r="A14366" s="22">
        <f t="shared" si="224"/>
        <v>50890</v>
      </c>
      <c r="D14366" s="16">
        <v>50890</v>
      </c>
    </row>
    <row r="14367" spans="1:4">
      <c r="A14367" s="22">
        <f t="shared" si="224"/>
        <v>50891</v>
      </c>
      <c r="D14367" s="16">
        <v>50891</v>
      </c>
    </row>
    <row r="14368" spans="1:4">
      <c r="A14368" s="22">
        <f t="shared" si="224"/>
        <v>50892</v>
      </c>
      <c r="D14368" s="16">
        <v>50892</v>
      </c>
    </row>
    <row r="14369" spans="1:4">
      <c r="A14369" s="22">
        <f t="shared" si="224"/>
        <v>50893</v>
      </c>
      <c r="D14369" s="16">
        <v>50893</v>
      </c>
    </row>
    <row r="14370" spans="1:4">
      <c r="A14370" s="22">
        <f t="shared" si="224"/>
        <v>50894</v>
      </c>
      <c r="D14370" s="16">
        <v>50894</v>
      </c>
    </row>
    <row r="14371" spans="1:4">
      <c r="A14371" s="22">
        <f t="shared" si="224"/>
        <v>50895</v>
      </c>
      <c r="D14371" s="16">
        <v>50895</v>
      </c>
    </row>
    <row r="14372" spans="1:4">
      <c r="A14372" s="22">
        <f t="shared" si="224"/>
        <v>50896</v>
      </c>
      <c r="D14372" s="16">
        <v>50896</v>
      </c>
    </row>
    <row r="14373" spans="1:4">
      <c r="A14373" s="22">
        <f t="shared" si="224"/>
        <v>50897</v>
      </c>
      <c r="D14373" s="16">
        <v>50897</v>
      </c>
    </row>
    <row r="14374" spans="1:4">
      <c r="A14374" s="22">
        <f t="shared" si="224"/>
        <v>50898</v>
      </c>
      <c r="D14374" s="16">
        <v>50898</v>
      </c>
    </row>
    <row r="14375" spans="1:4">
      <c r="A14375" s="22">
        <f t="shared" si="224"/>
        <v>50899</v>
      </c>
      <c r="D14375" s="16">
        <v>50899</v>
      </c>
    </row>
    <row r="14376" spans="1:4">
      <c r="A14376" s="22">
        <f t="shared" si="224"/>
        <v>50900</v>
      </c>
      <c r="D14376" s="16">
        <v>50900</v>
      </c>
    </row>
    <row r="14377" spans="1:4">
      <c r="A14377" s="22">
        <f t="shared" si="224"/>
        <v>50901</v>
      </c>
      <c r="D14377" s="16">
        <v>50901</v>
      </c>
    </row>
    <row r="14378" spans="1:4">
      <c r="A14378" s="22">
        <f t="shared" si="224"/>
        <v>50902</v>
      </c>
      <c r="D14378" s="16">
        <v>50902</v>
      </c>
    </row>
    <row r="14379" spans="1:4">
      <c r="A14379" s="22">
        <f t="shared" si="224"/>
        <v>50903</v>
      </c>
      <c r="D14379" s="16">
        <v>50903</v>
      </c>
    </row>
    <row r="14380" spans="1:4">
      <c r="A14380" s="22">
        <f t="shared" si="224"/>
        <v>50904</v>
      </c>
      <c r="D14380" s="16">
        <v>50904</v>
      </c>
    </row>
    <row r="14381" spans="1:4">
      <c r="A14381" s="22">
        <f t="shared" si="224"/>
        <v>50905</v>
      </c>
      <c r="D14381" s="16">
        <v>50905</v>
      </c>
    </row>
    <row r="14382" spans="1:4">
      <c r="A14382" s="22">
        <f t="shared" si="224"/>
        <v>50906</v>
      </c>
      <c r="D14382" s="16">
        <v>50906</v>
      </c>
    </row>
    <row r="14383" spans="1:4">
      <c r="A14383" s="22">
        <f t="shared" si="224"/>
        <v>50907</v>
      </c>
      <c r="D14383" s="16">
        <v>50907</v>
      </c>
    </row>
    <row r="14384" spans="1:4">
      <c r="A14384" s="22">
        <f t="shared" si="224"/>
        <v>50908</v>
      </c>
      <c r="D14384" s="16">
        <v>50908</v>
      </c>
    </row>
    <row r="14385" spans="1:4">
      <c r="A14385" s="22">
        <f t="shared" si="224"/>
        <v>50909</v>
      </c>
      <c r="D14385" s="16">
        <v>50909</v>
      </c>
    </row>
    <row r="14386" spans="1:4">
      <c r="A14386" s="22">
        <f t="shared" si="224"/>
        <v>50910</v>
      </c>
      <c r="D14386" s="16">
        <v>50910</v>
      </c>
    </row>
    <row r="14387" spans="1:4">
      <c r="A14387" s="22">
        <f t="shared" si="224"/>
        <v>50911</v>
      </c>
      <c r="D14387" s="16">
        <v>50911</v>
      </c>
    </row>
    <row r="14388" spans="1:4">
      <c r="A14388" s="22">
        <f t="shared" si="224"/>
        <v>50912</v>
      </c>
      <c r="D14388" s="16">
        <v>50912</v>
      </c>
    </row>
    <row r="14389" spans="1:4">
      <c r="A14389" s="22">
        <f t="shared" si="224"/>
        <v>50913</v>
      </c>
      <c r="D14389" s="16">
        <v>50913</v>
      </c>
    </row>
    <row r="14390" spans="1:4">
      <c r="A14390" s="22">
        <f t="shared" si="224"/>
        <v>50914</v>
      </c>
      <c r="D14390" s="16">
        <v>50914</v>
      </c>
    </row>
    <row r="14391" spans="1:4">
      <c r="A14391" s="22">
        <f t="shared" si="224"/>
        <v>50915</v>
      </c>
      <c r="D14391" s="16">
        <v>50915</v>
      </c>
    </row>
    <row r="14392" spans="1:4">
      <c r="A14392" s="22">
        <f t="shared" si="224"/>
        <v>50916</v>
      </c>
      <c r="D14392" s="16">
        <v>50916</v>
      </c>
    </row>
    <row r="14393" spans="1:4">
      <c r="A14393" s="22">
        <f t="shared" si="224"/>
        <v>50917</v>
      </c>
      <c r="D14393" s="16">
        <v>50917</v>
      </c>
    </row>
    <row r="14394" spans="1:4">
      <c r="A14394" s="22">
        <f t="shared" si="224"/>
        <v>50918</v>
      </c>
      <c r="D14394" s="16">
        <v>50918</v>
      </c>
    </row>
    <row r="14395" spans="1:4">
      <c r="A14395" s="22">
        <f t="shared" si="224"/>
        <v>50919</v>
      </c>
      <c r="D14395" s="16">
        <v>50919</v>
      </c>
    </row>
    <row r="14396" spans="1:4">
      <c r="A14396" s="22">
        <f t="shared" si="224"/>
        <v>50920</v>
      </c>
      <c r="D14396" s="16">
        <v>50920</v>
      </c>
    </row>
    <row r="14397" spans="1:4">
      <c r="A14397" s="22">
        <f t="shared" si="224"/>
        <v>50921</v>
      </c>
      <c r="D14397" s="16">
        <v>50921</v>
      </c>
    </row>
    <row r="14398" spans="1:4">
      <c r="A14398" s="22">
        <f t="shared" si="224"/>
        <v>50922</v>
      </c>
      <c r="D14398" s="16">
        <v>50922</v>
      </c>
    </row>
    <row r="14399" spans="1:4">
      <c r="A14399" s="22">
        <f t="shared" si="224"/>
        <v>50923</v>
      </c>
      <c r="D14399" s="16">
        <v>50923</v>
      </c>
    </row>
    <row r="14400" spans="1:4">
      <c r="A14400" s="22">
        <f t="shared" si="224"/>
        <v>50924</v>
      </c>
      <c r="D14400" s="16">
        <v>50924</v>
      </c>
    </row>
    <row r="14401" spans="1:4">
      <c r="A14401" s="22">
        <f t="shared" si="224"/>
        <v>50925</v>
      </c>
      <c r="D14401" s="16">
        <v>50925</v>
      </c>
    </row>
    <row r="14402" spans="1:4">
      <c r="A14402" s="22">
        <f t="shared" ref="A14402:A14465" si="225">D14402</f>
        <v>50926</v>
      </c>
      <c r="D14402" s="16">
        <v>50926</v>
      </c>
    </row>
    <row r="14403" spans="1:4">
      <c r="A14403" s="22">
        <f t="shared" si="225"/>
        <v>50927</v>
      </c>
      <c r="D14403" s="16">
        <v>50927</v>
      </c>
    </row>
    <row r="14404" spans="1:4">
      <c r="A14404" s="22">
        <f t="shared" si="225"/>
        <v>50928</v>
      </c>
      <c r="D14404" s="16">
        <v>50928</v>
      </c>
    </row>
    <row r="14405" spans="1:4">
      <c r="A14405" s="22">
        <f t="shared" si="225"/>
        <v>50929</v>
      </c>
      <c r="D14405" s="16">
        <v>50929</v>
      </c>
    </row>
    <row r="14406" spans="1:4">
      <c r="A14406" s="22">
        <f t="shared" si="225"/>
        <v>50930</v>
      </c>
      <c r="D14406" s="16">
        <v>50930</v>
      </c>
    </row>
    <row r="14407" spans="1:4">
      <c r="A14407" s="22">
        <f t="shared" si="225"/>
        <v>50931</v>
      </c>
      <c r="D14407" s="16">
        <v>50931</v>
      </c>
    </row>
    <row r="14408" spans="1:4">
      <c r="A14408" s="22">
        <f t="shared" si="225"/>
        <v>50932</v>
      </c>
      <c r="D14408" s="16">
        <v>50932</v>
      </c>
    </row>
    <row r="14409" spans="1:4">
      <c r="A14409" s="22">
        <f t="shared" si="225"/>
        <v>50933</v>
      </c>
      <c r="D14409" s="16">
        <v>50933</v>
      </c>
    </row>
    <row r="14410" spans="1:4">
      <c r="A14410" s="22">
        <f t="shared" si="225"/>
        <v>50934</v>
      </c>
      <c r="D14410" s="16">
        <v>50934</v>
      </c>
    </row>
    <row r="14411" spans="1:4">
      <c r="A14411" s="22">
        <f t="shared" si="225"/>
        <v>50935</v>
      </c>
      <c r="D14411" s="16">
        <v>50935</v>
      </c>
    </row>
    <row r="14412" spans="1:4">
      <c r="A14412" s="22">
        <f t="shared" si="225"/>
        <v>50936</v>
      </c>
      <c r="D14412" s="16">
        <v>50936</v>
      </c>
    </row>
    <row r="14413" spans="1:4">
      <c r="A14413" s="22">
        <f t="shared" si="225"/>
        <v>50937</v>
      </c>
      <c r="D14413" s="16">
        <v>50937</v>
      </c>
    </row>
    <row r="14414" spans="1:4">
      <c r="A14414" s="22">
        <f t="shared" si="225"/>
        <v>50938</v>
      </c>
      <c r="D14414" s="16">
        <v>50938</v>
      </c>
    </row>
    <row r="14415" spans="1:4">
      <c r="A14415" s="22">
        <f t="shared" si="225"/>
        <v>50939</v>
      </c>
      <c r="D14415" s="16">
        <v>50939</v>
      </c>
    </row>
    <row r="14416" spans="1:4">
      <c r="A14416" s="22">
        <f t="shared" si="225"/>
        <v>50940</v>
      </c>
      <c r="D14416" s="16">
        <v>50940</v>
      </c>
    </row>
    <row r="14417" spans="1:4">
      <c r="A14417" s="22">
        <f t="shared" si="225"/>
        <v>50941</v>
      </c>
      <c r="D14417" s="16">
        <v>50941</v>
      </c>
    </row>
    <row r="14418" spans="1:4">
      <c r="A14418" s="22">
        <f t="shared" si="225"/>
        <v>50942</v>
      </c>
      <c r="D14418" s="16">
        <v>50942</v>
      </c>
    </row>
    <row r="14419" spans="1:4">
      <c r="A14419" s="22">
        <f t="shared" si="225"/>
        <v>50943</v>
      </c>
      <c r="D14419" s="16">
        <v>50943</v>
      </c>
    </row>
    <row r="14420" spans="1:4">
      <c r="A14420" s="22">
        <f t="shared" si="225"/>
        <v>50944</v>
      </c>
      <c r="D14420" s="16">
        <v>50944</v>
      </c>
    </row>
    <row r="14421" spans="1:4">
      <c r="A14421" s="22">
        <f t="shared" si="225"/>
        <v>50945</v>
      </c>
      <c r="D14421" s="16">
        <v>50945</v>
      </c>
    </row>
    <row r="14422" spans="1:4">
      <c r="A14422" s="22">
        <f t="shared" si="225"/>
        <v>50946</v>
      </c>
      <c r="D14422" s="16">
        <v>50946</v>
      </c>
    </row>
    <row r="14423" spans="1:4">
      <c r="A14423" s="22">
        <f t="shared" si="225"/>
        <v>50947</v>
      </c>
      <c r="D14423" s="16">
        <v>50947</v>
      </c>
    </row>
    <row r="14424" spans="1:4">
      <c r="A14424" s="22">
        <f t="shared" si="225"/>
        <v>50948</v>
      </c>
      <c r="D14424" s="16">
        <v>50948</v>
      </c>
    </row>
    <row r="14425" spans="1:4">
      <c r="A14425" s="22">
        <f t="shared" si="225"/>
        <v>50949</v>
      </c>
      <c r="D14425" s="16">
        <v>50949</v>
      </c>
    </row>
    <row r="14426" spans="1:4">
      <c r="A14426" s="22">
        <f t="shared" si="225"/>
        <v>50950</v>
      </c>
      <c r="D14426" s="16">
        <v>50950</v>
      </c>
    </row>
    <row r="14427" spans="1:4">
      <c r="A14427" s="22">
        <f t="shared" si="225"/>
        <v>50951</v>
      </c>
      <c r="D14427" s="16">
        <v>50951</v>
      </c>
    </row>
    <row r="14428" spans="1:4">
      <c r="A14428" s="22">
        <f t="shared" si="225"/>
        <v>50952</v>
      </c>
      <c r="D14428" s="16">
        <v>50952</v>
      </c>
    </row>
    <row r="14429" spans="1:4">
      <c r="A14429" s="22">
        <f t="shared" si="225"/>
        <v>50953</v>
      </c>
      <c r="D14429" s="16">
        <v>50953</v>
      </c>
    </row>
    <row r="14430" spans="1:4">
      <c r="A14430" s="22">
        <f t="shared" si="225"/>
        <v>50954</v>
      </c>
      <c r="D14430" s="16">
        <v>50954</v>
      </c>
    </row>
    <row r="14431" spans="1:4">
      <c r="A14431" s="22">
        <f t="shared" si="225"/>
        <v>50955</v>
      </c>
      <c r="D14431" s="16">
        <v>50955</v>
      </c>
    </row>
    <row r="14432" spans="1:4">
      <c r="A14432" s="22">
        <f t="shared" si="225"/>
        <v>50956</v>
      </c>
      <c r="D14432" s="16">
        <v>50956</v>
      </c>
    </row>
    <row r="14433" spans="1:4">
      <c r="A14433" s="22">
        <f t="shared" si="225"/>
        <v>50957</v>
      </c>
      <c r="D14433" s="16">
        <v>50957</v>
      </c>
    </row>
    <row r="14434" spans="1:4">
      <c r="A14434" s="22">
        <f t="shared" si="225"/>
        <v>50958</v>
      </c>
      <c r="D14434" s="16">
        <v>50958</v>
      </c>
    </row>
    <row r="14435" spans="1:4">
      <c r="A14435" s="22">
        <f t="shared" si="225"/>
        <v>50959</v>
      </c>
      <c r="D14435" s="16">
        <v>50959</v>
      </c>
    </row>
    <row r="14436" spans="1:4">
      <c r="A14436" s="22">
        <f t="shared" si="225"/>
        <v>50960</v>
      </c>
      <c r="D14436" s="16">
        <v>50960</v>
      </c>
    </row>
    <row r="14437" spans="1:4">
      <c r="A14437" s="22">
        <f t="shared" si="225"/>
        <v>50961</v>
      </c>
      <c r="D14437" s="16">
        <v>50961</v>
      </c>
    </row>
    <row r="14438" spans="1:4">
      <c r="A14438" s="22">
        <f t="shared" si="225"/>
        <v>50962</v>
      </c>
      <c r="D14438" s="16">
        <v>50962</v>
      </c>
    </row>
    <row r="14439" spans="1:4">
      <c r="A14439" s="22">
        <f t="shared" si="225"/>
        <v>50963</v>
      </c>
      <c r="D14439" s="16">
        <v>50963</v>
      </c>
    </row>
    <row r="14440" spans="1:4">
      <c r="A14440" s="22">
        <f t="shared" si="225"/>
        <v>50964</v>
      </c>
      <c r="D14440" s="16">
        <v>50964</v>
      </c>
    </row>
    <row r="14441" spans="1:4">
      <c r="A14441" s="22">
        <f t="shared" si="225"/>
        <v>50965</v>
      </c>
      <c r="D14441" s="16">
        <v>50965</v>
      </c>
    </row>
    <row r="14442" spans="1:4">
      <c r="A14442" s="22">
        <f t="shared" si="225"/>
        <v>50966</v>
      </c>
      <c r="D14442" s="16">
        <v>50966</v>
      </c>
    </row>
    <row r="14443" spans="1:4">
      <c r="A14443" s="22">
        <f t="shared" si="225"/>
        <v>50967</v>
      </c>
      <c r="D14443" s="16">
        <v>50967</v>
      </c>
    </row>
    <row r="14444" spans="1:4">
      <c r="A14444" s="22">
        <f t="shared" si="225"/>
        <v>50968</v>
      </c>
      <c r="D14444" s="16">
        <v>50968</v>
      </c>
    </row>
    <row r="14445" spans="1:4">
      <c r="A14445" s="22">
        <f t="shared" si="225"/>
        <v>50969</v>
      </c>
      <c r="D14445" s="16">
        <v>50969</v>
      </c>
    </row>
    <row r="14446" spans="1:4">
      <c r="A14446" s="22">
        <f t="shared" si="225"/>
        <v>50970</v>
      </c>
      <c r="D14446" s="16">
        <v>50970</v>
      </c>
    </row>
    <row r="14447" spans="1:4">
      <c r="A14447" s="22">
        <f t="shared" si="225"/>
        <v>50971</v>
      </c>
      <c r="D14447" s="16">
        <v>50971</v>
      </c>
    </row>
    <row r="14448" spans="1:4">
      <c r="A14448" s="22">
        <f t="shared" si="225"/>
        <v>50972</v>
      </c>
      <c r="D14448" s="16">
        <v>50972</v>
      </c>
    </row>
    <row r="14449" spans="1:4">
      <c r="A14449" s="22">
        <f t="shared" si="225"/>
        <v>50973</v>
      </c>
      <c r="D14449" s="16">
        <v>50973</v>
      </c>
    </row>
    <row r="14450" spans="1:4">
      <c r="A14450" s="22">
        <f t="shared" si="225"/>
        <v>50974</v>
      </c>
      <c r="D14450" s="16">
        <v>50974</v>
      </c>
    </row>
    <row r="14451" spans="1:4">
      <c r="A14451" s="22">
        <f t="shared" si="225"/>
        <v>50975</v>
      </c>
      <c r="D14451" s="16">
        <v>50975</v>
      </c>
    </row>
    <row r="14452" spans="1:4">
      <c r="A14452" s="22">
        <f t="shared" si="225"/>
        <v>50976</v>
      </c>
      <c r="D14452" s="16">
        <v>50976</v>
      </c>
    </row>
    <row r="14453" spans="1:4">
      <c r="A14453" s="22">
        <f t="shared" si="225"/>
        <v>50977</v>
      </c>
      <c r="D14453" s="16">
        <v>50977</v>
      </c>
    </row>
    <row r="14454" spans="1:4">
      <c r="A14454" s="22">
        <f t="shared" si="225"/>
        <v>50978</v>
      </c>
      <c r="D14454" s="16">
        <v>50978</v>
      </c>
    </row>
    <row r="14455" spans="1:4">
      <c r="A14455" s="22">
        <f t="shared" si="225"/>
        <v>50979</v>
      </c>
      <c r="D14455" s="16">
        <v>50979</v>
      </c>
    </row>
    <row r="14456" spans="1:4">
      <c r="A14456" s="22">
        <f t="shared" si="225"/>
        <v>50980</v>
      </c>
      <c r="D14456" s="16">
        <v>50980</v>
      </c>
    </row>
    <row r="14457" spans="1:4">
      <c r="A14457" s="22">
        <f t="shared" si="225"/>
        <v>50981</v>
      </c>
      <c r="D14457" s="16">
        <v>50981</v>
      </c>
    </row>
    <row r="14458" spans="1:4">
      <c r="A14458" s="22">
        <f t="shared" si="225"/>
        <v>50982</v>
      </c>
      <c r="D14458" s="16">
        <v>50982</v>
      </c>
    </row>
    <row r="14459" spans="1:4">
      <c r="A14459" s="22">
        <f t="shared" si="225"/>
        <v>50983</v>
      </c>
      <c r="D14459" s="16">
        <v>50983</v>
      </c>
    </row>
    <row r="14460" spans="1:4">
      <c r="A14460" s="22">
        <f t="shared" si="225"/>
        <v>50984</v>
      </c>
      <c r="D14460" s="16">
        <v>50984</v>
      </c>
    </row>
    <row r="14461" spans="1:4">
      <c r="A14461" s="22">
        <f t="shared" si="225"/>
        <v>50985</v>
      </c>
      <c r="D14461" s="16">
        <v>50985</v>
      </c>
    </row>
    <row r="14462" spans="1:4">
      <c r="A14462" s="22">
        <f t="shared" si="225"/>
        <v>50986</v>
      </c>
      <c r="D14462" s="16">
        <v>50986</v>
      </c>
    </row>
    <row r="14463" spans="1:4">
      <c r="A14463" s="22">
        <f t="shared" si="225"/>
        <v>50987</v>
      </c>
      <c r="D14463" s="16">
        <v>50987</v>
      </c>
    </row>
    <row r="14464" spans="1:4">
      <c r="A14464" s="22">
        <f t="shared" si="225"/>
        <v>50988</v>
      </c>
      <c r="D14464" s="16">
        <v>50988</v>
      </c>
    </row>
    <row r="14465" spans="1:4">
      <c r="A14465" s="22">
        <f t="shared" si="225"/>
        <v>50989</v>
      </c>
      <c r="D14465" s="16">
        <v>50989</v>
      </c>
    </row>
    <row r="14466" spans="1:4">
      <c r="A14466" s="22">
        <f t="shared" ref="A14466:A14529" si="226">D14466</f>
        <v>50990</v>
      </c>
      <c r="D14466" s="16">
        <v>50990</v>
      </c>
    </row>
    <row r="14467" spans="1:4">
      <c r="A14467" s="22">
        <f t="shared" si="226"/>
        <v>50991</v>
      </c>
      <c r="D14467" s="16">
        <v>50991</v>
      </c>
    </row>
    <row r="14468" spans="1:4">
      <c r="A14468" s="22">
        <f t="shared" si="226"/>
        <v>50992</v>
      </c>
      <c r="D14468" s="16">
        <v>50992</v>
      </c>
    </row>
    <row r="14469" spans="1:4">
      <c r="A14469" s="22">
        <f t="shared" si="226"/>
        <v>50993</v>
      </c>
      <c r="D14469" s="16">
        <v>50993</v>
      </c>
    </row>
    <row r="14470" spans="1:4">
      <c r="A14470" s="22">
        <f t="shared" si="226"/>
        <v>50994</v>
      </c>
      <c r="D14470" s="16">
        <v>50994</v>
      </c>
    </row>
    <row r="14471" spans="1:4">
      <c r="A14471" s="22">
        <f t="shared" si="226"/>
        <v>50995</v>
      </c>
      <c r="D14471" s="16">
        <v>50995</v>
      </c>
    </row>
    <row r="14472" spans="1:4">
      <c r="A14472" s="22">
        <f t="shared" si="226"/>
        <v>50996</v>
      </c>
      <c r="D14472" s="16">
        <v>50996</v>
      </c>
    </row>
    <row r="14473" spans="1:4">
      <c r="A14473" s="22">
        <f t="shared" si="226"/>
        <v>50997</v>
      </c>
      <c r="D14473" s="16">
        <v>50997</v>
      </c>
    </row>
    <row r="14474" spans="1:4">
      <c r="A14474" s="22">
        <f t="shared" si="226"/>
        <v>50998</v>
      </c>
      <c r="D14474" s="16">
        <v>50998</v>
      </c>
    </row>
    <row r="14475" spans="1:4">
      <c r="A14475" s="22">
        <f t="shared" si="226"/>
        <v>50999</v>
      </c>
      <c r="D14475" s="16">
        <v>50999</v>
      </c>
    </row>
    <row r="14476" spans="1:4">
      <c r="A14476" s="22">
        <f t="shared" si="226"/>
        <v>51000</v>
      </c>
      <c r="D14476" s="16">
        <v>51000</v>
      </c>
    </row>
    <row r="14477" spans="1:4">
      <c r="A14477" s="22">
        <f t="shared" si="226"/>
        <v>51001</v>
      </c>
      <c r="D14477" s="16">
        <v>51001</v>
      </c>
    </row>
    <row r="14478" spans="1:4">
      <c r="A14478" s="22">
        <f t="shared" si="226"/>
        <v>51002</v>
      </c>
      <c r="D14478" s="16">
        <v>51002</v>
      </c>
    </row>
    <row r="14479" spans="1:4">
      <c r="A14479" s="22">
        <f t="shared" si="226"/>
        <v>51003</v>
      </c>
      <c r="D14479" s="16">
        <v>51003</v>
      </c>
    </row>
    <row r="14480" spans="1:4">
      <c r="A14480" s="22">
        <f t="shared" si="226"/>
        <v>51004</v>
      </c>
      <c r="D14480" s="16">
        <v>51004</v>
      </c>
    </row>
    <row r="14481" spans="1:4">
      <c r="A14481" s="22">
        <f t="shared" si="226"/>
        <v>51005</v>
      </c>
      <c r="D14481" s="16">
        <v>51005</v>
      </c>
    </row>
    <row r="14482" spans="1:4">
      <c r="A14482" s="22">
        <f t="shared" si="226"/>
        <v>51006</v>
      </c>
      <c r="D14482" s="16">
        <v>51006</v>
      </c>
    </row>
    <row r="14483" spans="1:4">
      <c r="A14483" s="22">
        <f t="shared" si="226"/>
        <v>51007</v>
      </c>
      <c r="D14483" s="16">
        <v>51007</v>
      </c>
    </row>
    <row r="14484" spans="1:4">
      <c r="A14484" s="22">
        <f t="shared" si="226"/>
        <v>51008</v>
      </c>
      <c r="D14484" s="16">
        <v>51008</v>
      </c>
    </row>
    <row r="14485" spans="1:4">
      <c r="A14485" s="22">
        <f t="shared" si="226"/>
        <v>51009</v>
      </c>
      <c r="D14485" s="16">
        <v>51009</v>
      </c>
    </row>
    <row r="14486" spans="1:4">
      <c r="A14486" s="22">
        <f t="shared" si="226"/>
        <v>51010</v>
      </c>
      <c r="D14486" s="16">
        <v>51010</v>
      </c>
    </row>
    <row r="14487" spans="1:4">
      <c r="A14487" s="22">
        <f t="shared" si="226"/>
        <v>51011</v>
      </c>
      <c r="D14487" s="16">
        <v>51011</v>
      </c>
    </row>
    <row r="14488" spans="1:4">
      <c r="A14488" s="22">
        <f t="shared" si="226"/>
        <v>51012</v>
      </c>
      <c r="D14488" s="16">
        <v>51012</v>
      </c>
    </row>
    <row r="14489" spans="1:4">
      <c r="A14489" s="22">
        <f t="shared" si="226"/>
        <v>51013</v>
      </c>
      <c r="D14489" s="16">
        <v>51013</v>
      </c>
    </row>
    <row r="14490" spans="1:4">
      <c r="A14490" s="22">
        <f t="shared" si="226"/>
        <v>51014</v>
      </c>
      <c r="D14490" s="16">
        <v>51014</v>
      </c>
    </row>
    <row r="14491" spans="1:4">
      <c r="A14491" s="22">
        <f t="shared" si="226"/>
        <v>51015</v>
      </c>
      <c r="D14491" s="16">
        <v>51015</v>
      </c>
    </row>
    <row r="14492" spans="1:4">
      <c r="A14492" s="22">
        <f t="shared" si="226"/>
        <v>51016</v>
      </c>
      <c r="D14492" s="16">
        <v>51016</v>
      </c>
    </row>
    <row r="14493" spans="1:4">
      <c r="A14493" s="22">
        <f t="shared" si="226"/>
        <v>51017</v>
      </c>
      <c r="D14493" s="16">
        <v>51017</v>
      </c>
    </row>
    <row r="14494" spans="1:4">
      <c r="A14494" s="22">
        <f t="shared" si="226"/>
        <v>51018</v>
      </c>
      <c r="D14494" s="16">
        <v>51018</v>
      </c>
    </row>
    <row r="14495" spans="1:4">
      <c r="A14495" s="22">
        <f t="shared" si="226"/>
        <v>51019</v>
      </c>
      <c r="D14495" s="16">
        <v>51019</v>
      </c>
    </row>
    <row r="14496" spans="1:4">
      <c r="A14496" s="22">
        <f t="shared" si="226"/>
        <v>51020</v>
      </c>
      <c r="D14496" s="16">
        <v>51020</v>
      </c>
    </row>
    <row r="14497" spans="1:4">
      <c r="A14497" s="22">
        <f t="shared" si="226"/>
        <v>51021</v>
      </c>
      <c r="D14497" s="16">
        <v>51021</v>
      </c>
    </row>
    <row r="14498" spans="1:4">
      <c r="A14498" s="22">
        <f t="shared" si="226"/>
        <v>51022</v>
      </c>
      <c r="D14498" s="16">
        <v>51022</v>
      </c>
    </row>
    <row r="14499" spans="1:4">
      <c r="A14499" s="22">
        <f t="shared" si="226"/>
        <v>51023</v>
      </c>
      <c r="D14499" s="16">
        <v>51023</v>
      </c>
    </row>
    <row r="14500" spans="1:4">
      <c r="A14500" s="22">
        <f t="shared" si="226"/>
        <v>51024</v>
      </c>
      <c r="D14500" s="16">
        <v>51024</v>
      </c>
    </row>
    <row r="14501" spans="1:4">
      <c r="A14501" s="22">
        <f t="shared" si="226"/>
        <v>51025</v>
      </c>
      <c r="D14501" s="16">
        <v>51025</v>
      </c>
    </row>
    <row r="14502" spans="1:4">
      <c r="A14502" s="22">
        <f t="shared" si="226"/>
        <v>51026</v>
      </c>
      <c r="D14502" s="16">
        <v>51026</v>
      </c>
    </row>
    <row r="14503" spans="1:4">
      <c r="A14503" s="22">
        <f t="shared" si="226"/>
        <v>51027</v>
      </c>
      <c r="D14503" s="16">
        <v>51027</v>
      </c>
    </row>
    <row r="14504" spans="1:4">
      <c r="A14504" s="22">
        <f t="shared" si="226"/>
        <v>51028</v>
      </c>
      <c r="D14504" s="16">
        <v>51028</v>
      </c>
    </row>
    <row r="14505" spans="1:4">
      <c r="A14505" s="22">
        <f t="shared" si="226"/>
        <v>51029</v>
      </c>
      <c r="D14505" s="16">
        <v>51029</v>
      </c>
    </row>
    <row r="14506" spans="1:4">
      <c r="A14506" s="22">
        <f t="shared" si="226"/>
        <v>51030</v>
      </c>
      <c r="D14506" s="16">
        <v>51030</v>
      </c>
    </row>
    <row r="14507" spans="1:4">
      <c r="A14507" s="22">
        <f t="shared" si="226"/>
        <v>51031</v>
      </c>
      <c r="D14507" s="16">
        <v>51031</v>
      </c>
    </row>
    <row r="14508" spans="1:4">
      <c r="A14508" s="22">
        <f t="shared" si="226"/>
        <v>51032</v>
      </c>
      <c r="D14508" s="16">
        <v>51032</v>
      </c>
    </row>
    <row r="14509" spans="1:4">
      <c r="A14509" s="22">
        <f t="shared" si="226"/>
        <v>51033</v>
      </c>
      <c r="D14509" s="16">
        <v>51033</v>
      </c>
    </row>
    <row r="14510" spans="1:4">
      <c r="A14510" s="22">
        <f t="shared" si="226"/>
        <v>51034</v>
      </c>
      <c r="D14510" s="16">
        <v>51034</v>
      </c>
    </row>
    <row r="14511" spans="1:4">
      <c r="A14511" s="22">
        <f t="shared" si="226"/>
        <v>51035</v>
      </c>
      <c r="D14511" s="16">
        <v>51035</v>
      </c>
    </row>
    <row r="14512" spans="1:4">
      <c r="A14512" s="22">
        <f t="shared" si="226"/>
        <v>51036</v>
      </c>
      <c r="D14512" s="16">
        <v>51036</v>
      </c>
    </row>
    <row r="14513" spans="1:4">
      <c r="A14513" s="22">
        <f t="shared" si="226"/>
        <v>51037</v>
      </c>
      <c r="D14513" s="16">
        <v>51037</v>
      </c>
    </row>
    <row r="14514" spans="1:4">
      <c r="A14514" s="22">
        <f t="shared" si="226"/>
        <v>51038</v>
      </c>
      <c r="D14514" s="16">
        <v>51038</v>
      </c>
    </row>
    <row r="14515" spans="1:4">
      <c r="A14515" s="22">
        <f t="shared" si="226"/>
        <v>51039</v>
      </c>
      <c r="D14515" s="16">
        <v>51039</v>
      </c>
    </row>
    <row r="14516" spans="1:4">
      <c r="A14516" s="22">
        <f t="shared" si="226"/>
        <v>51040</v>
      </c>
      <c r="D14516" s="16">
        <v>51040</v>
      </c>
    </row>
    <row r="14517" spans="1:4">
      <c r="A14517" s="22">
        <f t="shared" si="226"/>
        <v>51041</v>
      </c>
      <c r="D14517" s="16">
        <v>51041</v>
      </c>
    </row>
    <row r="14518" spans="1:4">
      <c r="A14518" s="22">
        <f t="shared" si="226"/>
        <v>51042</v>
      </c>
      <c r="D14518" s="16">
        <v>51042</v>
      </c>
    </row>
    <row r="14519" spans="1:4">
      <c r="A14519" s="22">
        <f t="shared" si="226"/>
        <v>51043</v>
      </c>
      <c r="D14519" s="16">
        <v>51043</v>
      </c>
    </row>
    <row r="14520" spans="1:4">
      <c r="A14520" s="22">
        <f t="shared" si="226"/>
        <v>51044</v>
      </c>
      <c r="D14520" s="16">
        <v>51044</v>
      </c>
    </row>
    <row r="14521" spans="1:4">
      <c r="A14521" s="22">
        <f t="shared" si="226"/>
        <v>51045</v>
      </c>
      <c r="D14521" s="16">
        <v>51045</v>
      </c>
    </row>
    <row r="14522" spans="1:4">
      <c r="A14522" s="22">
        <f t="shared" si="226"/>
        <v>51046</v>
      </c>
      <c r="D14522" s="16">
        <v>51046</v>
      </c>
    </row>
    <row r="14523" spans="1:4">
      <c r="A14523" s="22">
        <f t="shared" si="226"/>
        <v>51047</v>
      </c>
      <c r="D14523" s="16">
        <v>51047</v>
      </c>
    </row>
    <row r="14524" spans="1:4">
      <c r="A14524" s="22">
        <f t="shared" si="226"/>
        <v>51048</v>
      </c>
      <c r="D14524" s="16">
        <v>51048</v>
      </c>
    </row>
    <row r="14525" spans="1:4">
      <c r="A14525" s="22">
        <f t="shared" si="226"/>
        <v>51049</v>
      </c>
      <c r="D14525" s="16">
        <v>51049</v>
      </c>
    </row>
    <row r="14526" spans="1:4">
      <c r="A14526" s="22">
        <f t="shared" si="226"/>
        <v>51050</v>
      </c>
      <c r="D14526" s="16">
        <v>51050</v>
      </c>
    </row>
    <row r="14527" spans="1:4">
      <c r="A14527" s="22">
        <f t="shared" si="226"/>
        <v>51051</v>
      </c>
      <c r="D14527" s="16">
        <v>51051</v>
      </c>
    </row>
    <row r="14528" spans="1:4">
      <c r="A14528" s="22">
        <f t="shared" si="226"/>
        <v>51052</v>
      </c>
      <c r="D14528" s="16">
        <v>51052</v>
      </c>
    </row>
    <row r="14529" spans="1:4">
      <c r="A14529" s="22">
        <f t="shared" si="226"/>
        <v>51053</v>
      </c>
      <c r="D14529" s="16">
        <v>51053</v>
      </c>
    </row>
    <row r="14530" spans="1:4">
      <c r="A14530" s="22">
        <f t="shared" ref="A14530:A14593" si="227">D14530</f>
        <v>51054</v>
      </c>
      <c r="D14530" s="16">
        <v>51054</v>
      </c>
    </row>
    <row r="14531" spans="1:4">
      <c r="A14531" s="22">
        <f t="shared" si="227"/>
        <v>51055</v>
      </c>
      <c r="D14531" s="16">
        <v>51055</v>
      </c>
    </row>
    <row r="14532" spans="1:4">
      <c r="A14532" s="22">
        <f t="shared" si="227"/>
        <v>51056</v>
      </c>
      <c r="D14532" s="16">
        <v>51056</v>
      </c>
    </row>
    <row r="14533" spans="1:4">
      <c r="A14533" s="22">
        <f t="shared" si="227"/>
        <v>51057</v>
      </c>
      <c r="D14533" s="16">
        <v>51057</v>
      </c>
    </row>
    <row r="14534" spans="1:4">
      <c r="A14534" s="22">
        <f t="shared" si="227"/>
        <v>51058</v>
      </c>
      <c r="D14534" s="16">
        <v>51058</v>
      </c>
    </row>
    <row r="14535" spans="1:4">
      <c r="A14535" s="22">
        <f t="shared" si="227"/>
        <v>51059</v>
      </c>
      <c r="D14535" s="16">
        <v>51059</v>
      </c>
    </row>
    <row r="14536" spans="1:4">
      <c r="A14536" s="22">
        <f t="shared" si="227"/>
        <v>51060</v>
      </c>
      <c r="D14536" s="16">
        <v>51060</v>
      </c>
    </row>
    <row r="14537" spans="1:4">
      <c r="A14537" s="22">
        <f t="shared" si="227"/>
        <v>51061</v>
      </c>
      <c r="D14537" s="16">
        <v>51061</v>
      </c>
    </row>
    <row r="14538" spans="1:4">
      <c r="A14538" s="22">
        <f t="shared" si="227"/>
        <v>51062</v>
      </c>
      <c r="D14538" s="16">
        <v>51062</v>
      </c>
    </row>
    <row r="14539" spans="1:4">
      <c r="A14539" s="22">
        <f t="shared" si="227"/>
        <v>51063</v>
      </c>
      <c r="D14539" s="16">
        <v>51063</v>
      </c>
    </row>
    <row r="14540" spans="1:4">
      <c r="A14540" s="22">
        <f t="shared" si="227"/>
        <v>51064</v>
      </c>
      <c r="D14540" s="16">
        <v>51064</v>
      </c>
    </row>
    <row r="14541" spans="1:4">
      <c r="A14541" s="22">
        <f t="shared" si="227"/>
        <v>51065</v>
      </c>
      <c r="D14541" s="16">
        <v>51065</v>
      </c>
    </row>
    <row r="14542" spans="1:4">
      <c r="A14542" s="22">
        <f t="shared" si="227"/>
        <v>51066</v>
      </c>
      <c r="D14542" s="16">
        <v>51066</v>
      </c>
    </row>
    <row r="14543" spans="1:4">
      <c r="A14543" s="22">
        <f t="shared" si="227"/>
        <v>51067</v>
      </c>
      <c r="D14543" s="16">
        <v>51067</v>
      </c>
    </row>
    <row r="14544" spans="1:4">
      <c r="A14544" s="22">
        <f t="shared" si="227"/>
        <v>51068</v>
      </c>
      <c r="D14544" s="16">
        <v>51068</v>
      </c>
    </row>
    <row r="14545" spans="1:4">
      <c r="A14545" s="22">
        <f t="shared" si="227"/>
        <v>51069</v>
      </c>
      <c r="D14545" s="16">
        <v>51069</v>
      </c>
    </row>
    <row r="14546" spans="1:4">
      <c r="A14546" s="22">
        <f t="shared" si="227"/>
        <v>51070</v>
      </c>
      <c r="D14546" s="16">
        <v>51070</v>
      </c>
    </row>
    <row r="14547" spans="1:4">
      <c r="A14547" s="22">
        <f t="shared" si="227"/>
        <v>51071</v>
      </c>
      <c r="D14547" s="16">
        <v>51071</v>
      </c>
    </row>
    <row r="14548" spans="1:4">
      <c r="A14548" s="22">
        <f t="shared" si="227"/>
        <v>51072</v>
      </c>
      <c r="D14548" s="16">
        <v>51072</v>
      </c>
    </row>
    <row r="14549" spans="1:4">
      <c r="A14549" s="22">
        <f t="shared" si="227"/>
        <v>51073</v>
      </c>
      <c r="D14549" s="16">
        <v>51073</v>
      </c>
    </row>
    <row r="14550" spans="1:4">
      <c r="A14550" s="22">
        <f t="shared" si="227"/>
        <v>51074</v>
      </c>
      <c r="D14550" s="16">
        <v>51074</v>
      </c>
    </row>
    <row r="14551" spans="1:4">
      <c r="A14551" s="22">
        <f t="shared" si="227"/>
        <v>51075</v>
      </c>
      <c r="D14551" s="16">
        <v>51075</v>
      </c>
    </row>
    <row r="14552" spans="1:4">
      <c r="A14552" s="22">
        <f t="shared" si="227"/>
        <v>51076</v>
      </c>
      <c r="D14552" s="16">
        <v>51076</v>
      </c>
    </row>
    <row r="14553" spans="1:4">
      <c r="A14553" s="22">
        <f t="shared" si="227"/>
        <v>51077</v>
      </c>
      <c r="D14553" s="16">
        <v>51077</v>
      </c>
    </row>
    <row r="14554" spans="1:4">
      <c r="A14554" s="22">
        <f t="shared" si="227"/>
        <v>51078</v>
      </c>
      <c r="D14554" s="16">
        <v>51078</v>
      </c>
    </row>
    <row r="14555" spans="1:4">
      <c r="A14555" s="22">
        <f t="shared" si="227"/>
        <v>51079</v>
      </c>
      <c r="D14555" s="16">
        <v>51079</v>
      </c>
    </row>
    <row r="14556" spans="1:4">
      <c r="A14556" s="22">
        <f t="shared" si="227"/>
        <v>51080</v>
      </c>
      <c r="D14556" s="16">
        <v>51080</v>
      </c>
    </row>
    <row r="14557" spans="1:4">
      <c r="A14557" s="22">
        <f t="shared" si="227"/>
        <v>51081</v>
      </c>
      <c r="D14557" s="16">
        <v>51081</v>
      </c>
    </row>
    <row r="14558" spans="1:4">
      <c r="A14558" s="22">
        <f t="shared" si="227"/>
        <v>51082</v>
      </c>
      <c r="D14558" s="16">
        <v>51082</v>
      </c>
    </row>
    <row r="14559" spans="1:4">
      <c r="A14559" s="22">
        <f t="shared" si="227"/>
        <v>51083</v>
      </c>
      <c r="D14559" s="16">
        <v>51083</v>
      </c>
    </row>
    <row r="14560" spans="1:4">
      <c r="A14560" s="22">
        <f t="shared" si="227"/>
        <v>51084</v>
      </c>
      <c r="D14560" s="16">
        <v>51084</v>
      </c>
    </row>
    <row r="14561" spans="1:4">
      <c r="A14561" s="22">
        <f t="shared" si="227"/>
        <v>51085</v>
      </c>
      <c r="D14561" s="16">
        <v>51085</v>
      </c>
    </row>
    <row r="14562" spans="1:4">
      <c r="A14562" s="22">
        <f t="shared" si="227"/>
        <v>51086</v>
      </c>
      <c r="D14562" s="16">
        <v>51086</v>
      </c>
    </row>
    <row r="14563" spans="1:4">
      <c r="A14563" s="22">
        <f t="shared" si="227"/>
        <v>51087</v>
      </c>
      <c r="D14563" s="16">
        <v>51087</v>
      </c>
    </row>
    <row r="14564" spans="1:4">
      <c r="A14564" s="22">
        <f t="shared" si="227"/>
        <v>51088</v>
      </c>
      <c r="D14564" s="16">
        <v>51088</v>
      </c>
    </row>
    <row r="14565" spans="1:4">
      <c r="A14565" s="22">
        <f t="shared" si="227"/>
        <v>51089</v>
      </c>
      <c r="D14565" s="16">
        <v>51089</v>
      </c>
    </row>
    <row r="14566" spans="1:4">
      <c r="A14566" s="22">
        <f t="shared" si="227"/>
        <v>51090</v>
      </c>
      <c r="D14566" s="16">
        <v>51090</v>
      </c>
    </row>
    <row r="14567" spans="1:4">
      <c r="A14567" s="22">
        <f t="shared" si="227"/>
        <v>51091</v>
      </c>
      <c r="D14567" s="16">
        <v>51091</v>
      </c>
    </row>
    <row r="14568" spans="1:4">
      <c r="A14568" s="22">
        <f t="shared" si="227"/>
        <v>51092</v>
      </c>
      <c r="D14568" s="16">
        <v>51092</v>
      </c>
    </row>
    <row r="14569" spans="1:4">
      <c r="A14569" s="22">
        <f t="shared" si="227"/>
        <v>51093</v>
      </c>
      <c r="D14569" s="16">
        <v>51093</v>
      </c>
    </row>
    <row r="14570" spans="1:4">
      <c r="A14570" s="22">
        <f t="shared" si="227"/>
        <v>51094</v>
      </c>
      <c r="D14570" s="16">
        <v>51094</v>
      </c>
    </row>
    <row r="14571" spans="1:4">
      <c r="A14571" s="22">
        <f t="shared" si="227"/>
        <v>51095</v>
      </c>
      <c r="D14571" s="16">
        <v>51095</v>
      </c>
    </row>
    <row r="14572" spans="1:4">
      <c r="A14572" s="22">
        <f t="shared" si="227"/>
        <v>51096</v>
      </c>
      <c r="D14572" s="16">
        <v>51096</v>
      </c>
    </row>
    <row r="14573" spans="1:4">
      <c r="A14573" s="22">
        <f t="shared" si="227"/>
        <v>51097</v>
      </c>
      <c r="D14573" s="16">
        <v>51097</v>
      </c>
    </row>
    <row r="14574" spans="1:4">
      <c r="A14574" s="22">
        <f t="shared" si="227"/>
        <v>51098</v>
      </c>
      <c r="D14574" s="16">
        <v>51098</v>
      </c>
    </row>
    <row r="14575" spans="1:4">
      <c r="A14575" s="22">
        <f t="shared" si="227"/>
        <v>51099</v>
      </c>
      <c r="D14575" s="16">
        <v>51099</v>
      </c>
    </row>
    <row r="14576" spans="1:4">
      <c r="A14576" s="22">
        <f t="shared" si="227"/>
        <v>51100</v>
      </c>
      <c r="D14576" s="16">
        <v>51100</v>
      </c>
    </row>
    <row r="14577" spans="1:4">
      <c r="A14577" s="22">
        <f t="shared" si="227"/>
        <v>51101</v>
      </c>
      <c r="D14577" s="16">
        <v>51101</v>
      </c>
    </row>
    <row r="14578" spans="1:4">
      <c r="A14578" s="22">
        <f t="shared" si="227"/>
        <v>51102</v>
      </c>
      <c r="D14578" s="16">
        <v>51102</v>
      </c>
    </row>
    <row r="14579" spans="1:4">
      <c r="A14579" s="22">
        <f t="shared" si="227"/>
        <v>51103</v>
      </c>
      <c r="D14579" s="16">
        <v>51103</v>
      </c>
    </row>
    <row r="14580" spans="1:4">
      <c r="A14580" s="22">
        <f t="shared" si="227"/>
        <v>51104</v>
      </c>
      <c r="D14580" s="16">
        <v>51104</v>
      </c>
    </row>
    <row r="14581" spans="1:4">
      <c r="A14581" s="22">
        <f t="shared" si="227"/>
        <v>51105</v>
      </c>
      <c r="D14581" s="16">
        <v>51105</v>
      </c>
    </row>
    <row r="14582" spans="1:4">
      <c r="A14582" s="22">
        <f t="shared" si="227"/>
        <v>51106</v>
      </c>
      <c r="D14582" s="16">
        <v>51106</v>
      </c>
    </row>
    <row r="14583" spans="1:4">
      <c r="A14583" s="22">
        <f t="shared" si="227"/>
        <v>51107</v>
      </c>
      <c r="D14583" s="16">
        <v>51107</v>
      </c>
    </row>
    <row r="14584" spans="1:4">
      <c r="A14584" s="22">
        <f t="shared" si="227"/>
        <v>51108</v>
      </c>
      <c r="D14584" s="16">
        <v>51108</v>
      </c>
    </row>
    <row r="14585" spans="1:4">
      <c r="A14585" s="22">
        <f t="shared" si="227"/>
        <v>51109</v>
      </c>
      <c r="D14585" s="16">
        <v>51109</v>
      </c>
    </row>
    <row r="14586" spans="1:4">
      <c r="A14586" s="22">
        <f t="shared" si="227"/>
        <v>51110</v>
      </c>
      <c r="D14586" s="16">
        <v>51110</v>
      </c>
    </row>
    <row r="14587" spans="1:4">
      <c r="A14587" s="22">
        <f t="shared" si="227"/>
        <v>51111</v>
      </c>
      <c r="D14587" s="16">
        <v>51111</v>
      </c>
    </row>
    <row r="14588" spans="1:4">
      <c r="A14588" s="22">
        <f t="shared" si="227"/>
        <v>51112</v>
      </c>
      <c r="D14588" s="16">
        <v>51112</v>
      </c>
    </row>
    <row r="14589" spans="1:4">
      <c r="A14589" s="22">
        <f t="shared" si="227"/>
        <v>51113</v>
      </c>
      <c r="D14589" s="16">
        <v>51113</v>
      </c>
    </row>
    <row r="14590" spans="1:4">
      <c r="A14590" s="22">
        <f t="shared" si="227"/>
        <v>51114</v>
      </c>
      <c r="D14590" s="16">
        <v>51114</v>
      </c>
    </row>
    <row r="14591" spans="1:4">
      <c r="A14591" s="22">
        <f t="shared" si="227"/>
        <v>51115</v>
      </c>
      <c r="D14591" s="16">
        <v>51115</v>
      </c>
    </row>
    <row r="14592" spans="1:4">
      <c r="A14592" s="22">
        <f t="shared" si="227"/>
        <v>51116</v>
      </c>
      <c r="D14592" s="16">
        <v>51116</v>
      </c>
    </row>
    <row r="14593" spans="1:4">
      <c r="A14593" s="22">
        <f t="shared" si="227"/>
        <v>51117</v>
      </c>
      <c r="D14593" s="16">
        <v>51117</v>
      </c>
    </row>
    <row r="14594" spans="1:4">
      <c r="A14594" s="22">
        <f t="shared" ref="A14594:A14612" si="228">D14594</f>
        <v>51118</v>
      </c>
      <c r="D14594" s="16">
        <v>51118</v>
      </c>
    </row>
    <row r="14595" spans="1:4">
      <c r="A14595" s="22">
        <f t="shared" si="228"/>
        <v>51119</v>
      </c>
      <c r="D14595" s="16">
        <v>51119</v>
      </c>
    </row>
    <row r="14596" spans="1:4">
      <c r="A14596" s="22">
        <f t="shared" si="228"/>
        <v>51120</v>
      </c>
      <c r="D14596" s="16">
        <v>51120</v>
      </c>
    </row>
    <row r="14597" spans="1:4">
      <c r="A14597" s="22">
        <f t="shared" si="228"/>
        <v>51121</v>
      </c>
      <c r="D14597" s="16">
        <v>51121</v>
      </c>
    </row>
    <row r="14598" spans="1:4">
      <c r="A14598" s="22">
        <f t="shared" si="228"/>
        <v>51122</v>
      </c>
      <c r="D14598" s="16">
        <v>51122</v>
      </c>
    </row>
    <row r="14599" spans="1:4">
      <c r="A14599" s="22">
        <f t="shared" si="228"/>
        <v>51123</v>
      </c>
      <c r="D14599" s="16">
        <v>51123</v>
      </c>
    </row>
    <row r="14600" spans="1:4">
      <c r="A14600" s="22">
        <f t="shared" si="228"/>
        <v>51124</v>
      </c>
      <c r="D14600" s="16">
        <v>51124</v>
      </c>
    </row>
    <row r="14601" spans="1:4">
      <c r="A14601" s="22">
        <f t="shared" si="228"/>
        <v>51125</v>
      </c>
      <c r="D14601" s="16">
        <v>51125</v>
      </c>
    </row>
    <row r="14602" spans="1:4">
      <c r="A14602" s="22">
        <f t="shared" si="228"/>
        <v>51126</v>
      </c>
      <c r="D14602" s="16">
        <v>51126</v>
      </c>
    </row>
    <row r="14603" spans="1:4">
      <c r="A14603" s="22">
        <f t="shared" si="228"/>
        <v>51127</v>
      </c>
      <c r="D14603" s="16">
        <v>51127</v>
      </c>
    </row>
    <row r="14604" spans="1:4">
      <c r="A14604" s="22">
        <f t="shared" si="228"/>
        <v>51128</v>
      </c>
      <c r="D14604" s="16">
        <v>51128</v>
      </c>
    </row>
    <row r="14605" spans="1:4">
      <c r="A14605" s="22">
        <f t="shared" si="228"/>
        <v>51129</v>
      </c>
      <c r="D14605" s="16">
        <v>51129</v>
      </c>
    </row>
    <row r="14606" spans="1:4">
      <c r="A14606" s="22">
        <f t="shared" si="228"/>
        <v>51130</v>
      </c>
      <c r="D14606" s="16">
        <v>51130</v>
      </c>
    </row>
    <row r="14607" spans="1:4">
      <c r="A14607" s="22">
        <f t="shared" si="228"/>
        <v>51131</v>
      </c>
      <c r="D14607" s="16">
        <v>51131</v>
      </c>
    </row>
    <row r="14608" spans="1:4">
      <c r="A14608" s="22">
        <f t="shared" si="228"/>
        <v>51132</v>
      </c>
      <c r="D14608" s="16">
        <v>51132</v>
      </c>
    </row>
    <row r="14609" spans="1:4">
      <c r="A14609" s="22">
        <f t="shared" si="228"/>
        <v>51133</v>
      </c>
      <c r="D14609" s="16">
        <v>51133</v>
      </c>
    </row>
    <row r="14610" spans="1:4">
      <c r="A14610" s="22">
        <f t="shared" si="228"/>
        <v>51134</v>
      </c>
      <c r="D14610" s="16">
        <v>51134</v>
      </c>
    </row>
    <row r="14611" spans="1:4">
      <c r="A14611" s="22">
        <f t="shared" si="228"/>
        <v>51135</v>
      </c>
      <c r="D14611" s="16">
        <v>51135</v>
      </c>
    </row>
    <row r="14612" spans="1:4">
      <c r="A14612" s="22">
        <f t="shared" si="228"/>
        <v>51136</v>
      </c>
      <c r="D14612" s="16">
        <v>51136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58F1A-C0EC-4BDD-B730-AD72DF71F3D4}">
  <sheetPr codeName="Sheet16"/>
  <dimension ref="A1:A14"/>
  <sheetViews>
    <sheetView topLeftCell="A11" workbookViewId="0">
      <selection activeCell="P11" sqref="P11"/>
    </sheetView>
  </sheetViews>
  <sheetFormatPr defaultRowHeight="12"/>
  <sheetData>
    <row r="1" spans="1:1">
      <c r="A1" t="s">
        <v>1161</v>
      </c>
    </row>
    <row r="2" spans="1:1">
      <c r="A2" s="23" t="s">
        <v>1160</v>
      </c>
    </row>
    <row r="4" spans="1:1">
      <c r="A4" t="s">
        <v>1103</v>
      </c>
    </row>
    <row r="5" spans="1:1">
      <c r="A5" t="s">
        <v>1104</v>
      </c>
    </row>
    <row r="6" spans="1:1">
      <c r="A6" s="23" t="s">
        <v>1158</v>
      </c>
    </row>
    <row r="7" spans="1:1" ht="402" customHeight="1"/>
    <row r="8" spans="1:1">
      <c r="A8" t="s">
        <v>1105</v>
      </c>
    </row>
    <row r="9" spans="1:1">
      <c r="A9" t="s">
        <v>1106</v>
      </c>
    </row>
    <row r="10" spans="1:1">
      <c r="A10" s="23" t="s">
        <v>1156</v>
      </c>
    </row>
    <row r="11" spans="1:1" ht="409.5" customHeight="1"/>
    <row r="12" spans="1:1">
      <c r="A12" t="s">
        <v>1107</v>
      </c>
    </row>
    <row r="13" spans="1:1">
      <c r="A13" t="s">
        <v>1108</v>
      </c>
    </row>
    <row r="14" spans="1:1">
      <c r="A14" s="23" t="s">
        <v>1157</v>
      </c>
    </row>
  </sheetData>
  <phoneticPr fontId="2"/>
  <hyperlinks>
    <hyperlink ref="A14" r:id="rId1" xr:uid="{07F06064-EF44-4082-B483-16520DDBB1F5}"/>
    <hyperlink ref="A10" r:id="rId2" xr:uid="{8E2AA77A-0CB2-49A0-80AC-F5CD6429AA7F}"/>
    <hyperlink ref="A6" r:id="rId3" xr:uid="{B8C74D93-4A87-4003-9E62-01609BAD2730}"/>
    <hyperlink ref="A2" r:id="rId4" xr:uid="{7FF115AC-D5A2-48EB-8093-3C3897E532CB}"/>
  </hyperlinks>
  <pageMargins left="0.7" right="0.7" top="0.75" bottom="0.75" header="0.3" footer="0.3"/>
  <drawing r:id="rId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2EFD7-54DC-4AF0-AE99-A29CFF3DFD4E}">
  <sheetPr>
    <tabColor rgb="FFFFFF00"/>
  </sheetPr>
  <dimension ref="A1:V75"/>
  <sheetViews>
    <sheetView zoomScaleNormal="100" workbookViewId="0">
      <pane xSplit="1" ySplit="4" topLeftCell="B12" activePane="bottomRight" state="frozen"/>
      <selection activeCell="U60" sqref="U60"/>
      <selection pane="topRight" activeCell="U60" sqref="U60"/>
      <selection pane="bottomLeft" activeCell="U60" sqref="U60"/>
      <selection pane="bottomRight" activeCell="V48" sqref="V48"/>
    </sheetView>
  </sheetViews>
  <sheetFormatPr defaultColWidth="8.8984375" defaultRowHeight="13"/>
  <cols>
    <col min="1" max="1" width="16.3984375" style="57" customWidth="1"/>
    <col min="2" max="2" width="12.09765625" style="57" customWidth="1"/>
    <col min="3" max="11" width="9.3984375" style="57" customWidth="1"/>
    <col min="12" max="12" width="15.09765625" style="57" bestFit="1" customWidth="1"/>
    <col min="13" max="13" width="13.69921875" style="57" bestFit="1" customWidth="1"/>
    <col min="14" max="16" width="9.3984375" style="57" customWidth="1"/>
    <col min="17" max="17" width="14.8984375" style="57" bestFit="1" customWidth="1"/>
    <col min="18" max="22" width="9.3984375" style="57" customWidth="1"/>
    <col min="23" max="16384" width="8.8984375" style="57"/>
  </cols>
  <sheetData>
    <row r="1" spans="1:22" ht="16.5">
      <c r="A1" s="56" t="s">
        <v>2661</v>
      </c>
    </row>
    <row r="2" spans="1:22">
      <c r="U2" s="58" t="s">
        <v>2662</v>
      </c>
      <c r="V2" s="58"/>
    </row>
    <row r="3" spans="1:22">
      <c r="A3" s="59"/>
      <c r="B3" s="60"/>
      <c r="C3" s="61">
        <v>21</v>
      </c>
      <c r="D3" s="62">
        <v>41</v>
      </c>
      <c r="E3" s="62">
        <v>55</v>
      </c>
      <c r="F3" s="63">
        <v>23</v>
      </c>
      <c r="G3" s="64"/>
      <c r="H3" s="65">
        <v>61</v>
      </c>
      <c r="I3" s="63">
        <v>32</v>
      </c>
      <c r="J3" s="62">
        <v>33</v>
      </c>
      <c r="K3" s="62">
        <v>512</v>
      </c>
      <c r="L3" s="62">
        <v>511</v>
      </c>
      <c r="M3" s="62">
        <v>52</v>
      </c>
      <c r="N3" s="62" t="s">
        <v>2663</v>
      </c>
      <c r="O3" s="64"/>
      <c r="P3" s="62">
        <v>72</v>
      </c>
      <c r="Q3" s="62">
        <v>73</v>
      </c>
      <c r="R3" s="64"/>
      <c r="S3" s="60">
        <v>91</v>
      </c>
      <c r="T3" s="65">
        <v>92</v>
      </c>
      <c r="U3" s="63">
        <v>0</v>
      </c>
      <c r="V3" s="62"/>
    </row>
    <row r="4" spans="1:22" ht="24">
      <c r="A4" s="66"/>
      <c r="B4" s="60" t="s">
        <v>2664</v>
      </c>
      <c r="C4" s="67" t="s">
        <v>2665</v>
      </c>
      <c r="D4" s="68" t="s">
        <v>2666</v>
      </c>
      <c r="E4" s="68" t="s">
        <v>2667</v>
      </c>
      <c r="F4" s="69" t="s">
        <v>2668</v>
      </c>
      <c r="G4" s="64" t="s">
        <v>2669</v>
      </c>
      <c r="H4" s="65" t="s">
        <v>2670</v>
      </c>
      <c r="I4" s="63" t="s">
        <v>2671</v>
      </c>
      <c r="J4" s="62" t="s">
        <v>2672</v>
      </c>
      <c r="K4" s="62" t="s">
        <v>2673</v>
      </c>
      <c r="L4" s="62" t="s">
        <v>2674</v>
      </c>
      <c r="M4" s="62" t="s">
        <v>2675</v>
      </c>
      <c r="N4" s="62" t="s">
        <v>2676</v>
      </c>
      <c r="O4" s="64" t="s">
        <v>2677</v>
      </c>
      <c r="P4" s="62" t="s">
        <v>2678</v>
      </c>
      <c r="Q4" s="62" t="s">
        <v>2679</v>
      </c>
      <c r="R4" s="64" t="s">
        <v>2680</v>
      </c>
      <c r="S4" s="60" t="s">
        <v>2681</v>
      </c>
      <c r="T4" s="70" t="s">
        <v>2682</v>
      </c>
      <c r="U4" s="63" t="s">
        <v>2683</v>
      </c>
      <c r="V4" s="62"/>
    </row>
    <row r="5" spans="1:22">
      <c r="A5" s="66" t="s">
        <v>2684</v>
      </c>
      <c r="B5" s="71">
        <f t="shared" ref="B5:B11" si="0">SUM(G5,H5,O5,R5:V5)</f>
        <v>1766020</v>
      </c>
      <c r="C5" s="72">
        <f>'売上＆差益'!D5</f>
        <v>48980</v>
      </c>
      <c r="D5" s="73">
        <f>'売上＆差益'!E5</f>
        <v>260520</v>
      </c>
      <c r="E5" s="73">
        <f>'売上＆差益'!F5</f>
        <v>630680</v>
      </c>
      <c r="F5" s="73">
        <f>'売上＆差益'!G5</f>
        <v>12530</v>
      </c>
      <c r="G5" s="74">
        <f>'売上＆差益'!H5</f>
        <v>952710</v>
      </c>
      <c r="H5" s="75">
        <f>'売上＆差益'!I5</f>
        <v>220000</v>
      </c>
      <c r="I5" s="76">
        <f>'売上＆差益'!J5</f>
        <v>74930</v>
      </c>
      <c r="J5" s="73">
        <f>'売上＆差益'!K5</f>
        <v>19200</v>
      </c>
      <c r="K5" s="73">
        <f>'売上＆差益'!L5</f>
        <v>163700</v>
      </c>
      <c r="L5" s="73">
        <f>'売上＆差益'!M5</f>
        <v>150000</v>
      </c>
      <c r="M5" s="73">
        <f>'売上＆差益'!N5</f>
        <v>51000</v>
      </c>
      <c r="N5" s="73">
        <f>'売上＆差益'!O5</f>
        <v>201000</v>
      </c>
      <c r="O5" s="74">
        <f>'売上＆差益'!P5</f>
        <v>458830</v>
      </c>
      <c r="P5" s="73">
        <f>'売上＆差益'!Q5</f>
        <v>101400</v>
      </c>
      <c r="Q5" s="73">
        <f>'売上＆差益'!R5</f>
        <v>33080</v>
      </c>
      <c r="R5" s="74">
        <f>'売上＆差益'!S5</f>
        <v>134480</v>
      </c>
      <c r="S5" s="71">
        <f>'売上＆差益'!T5</f>
        <v>0</v>
      </c>
      <c r="T5" s="75">
        <f>'売上＆差益'!U5</f>
        <v>0</v>
      </c>
      <c r="U5" s="76">
        <f>'売上＆差益'!V5</f>
        <v>0</v>
      </c>
      <c r="V5" s="73">
        <f>'売上＆差益'!W5</f>
        <v>0</v>
      </c>
    </row>
    <row r="6" spans="1:22">
      <c r="A6" s="66" t="s">
        <v>2685</v>
      </c>
      <c r="B6" s="71">
        <f t="shared" si="0"/>
        <v>729860</v>
      </c>
      <c r="C6" s="72">
        <f>'売上＆差益'!D6</f>
        <v>8980</v>
      </c>
      <c r="D6" s="73">
        <f>'売上＆差益'!E6</f>
        <v>48200</v>
      </c>
      <c r="E6" s="73">
        <f>'売上＆差益'!F6</f>
        <v>129220</v>
      </c>
      <c r="F6" s="73">
        <f>'売上＆差益'!G6</f>
        <v>3760</v>
      </c>
      <c r="G6" s="74">
        <f>'売上＆差益'!H6</f>
        <v>190160</v>
      </c>
      <c r="H6" s="75">
        <f>'売上＆差益'!I6</f>
        <v>85800</v>
      </c>
      <c r="I6" s="76">
        <f>'売上＆差益'!J6</f>
        <v>50930</v>
      </c>
      <c r="J6" s="73">
        <f>'売上＆差益'!K6</f>
        <v>19200</v>
      </c>
      <c r="K6" s="73">
        <f>'売上＆差益'!L6</f>
        <v>53980</v>
      </c>
      <c r="L6" s="73">
        <f>'売上＆差益'!M6</f>
        <v>146770</v>
      </c>
      <c r="M6" s="73">
        <f>'売上＆差益'!N6</f>
        <v>51000</v>
      </c>
      <c r="N6" s="73">
        <f>'売上＆差益'!O6</f>
        <v>197770</v>
      </c>
      <c r="O6" s="74">
        <f>'売上＆差益'!P6</f>
        <v>321880</v>
      </c>
      <c r="P6" s="73">
        <f>'売上＆差益'!Q6</f>
        <v>98940</v>
      </c>
      <c r="Q6" s="73">
        <f>'売上＆差益'!R6</f>
        <v>33080</v>
      </c>
      <c r="R6" s="74">
        <f>'売上＆差益'!S6</f>
        <v>132020</v>
      </c>
      <c r="S6" s="71">
        <f>'売上＆差益'!T6</f>
        <v>0</v>
      </c>
      <c r="T6" s="75">
        <f>'売上＆差益'!U6</f>
        <v>0</v>
      </c>
      <c r="U6" s="76">
        <f>'売上＆差益'!V6</f>
        <v>0</v>
      </c>
      <c r="V6" s="73">
        <f>'売上＆差益'!W6</f>
        <v>0</v>
      </c>
    </row>
    <row r="7" spans="1:22">
      <c r="A7" s="77" t="s">
        <v>2686</v>
      </c>
      <c r="B7" s="78">
        <f t="shared" si="0"/>
        <v>518663</v>
      </c>
      <c r="C7" s="79">
        <f>'経費（予算）'!D4</f>
        <v>9522</v>
      </c>
      <c r="D7" s="80">
        <f>'経費（予算）'!E4</f>
        <v>14373</v>
      </c>
      <c r="E7" s="80">
        <f>'経費（予算）'!F4</f>
        <v>36852</v>
      </c>
      <c r="F7" s="80">
        <f>'経費（予算）'!G4</f>
        <v>2519</v>
      </c>
      <c r="G7" s="81">
        <f>'経費（予算）'!H4</f>
        <v>63266</v>
      </c>
      <c r="H7" s="82">
        <f>'経費（予算）'!I4</f>
        <v>29621</v>
      </c>
      <c r="I7" s="83">
        <f>'経費（予算）'!J4</f>
        <v>48062</v>
      </c>
      <c r="J7" s="80">
        <f>'経費（予算）'!K4</f>
        <v>7418</v>
      </c>
      <c r="K7" s="80">
        <f>'経費（予算）'!L4</f>
        <v>40299</v>
      </c>
      <c r="L7" s="80">
        <f>'経費（予算）'!M4</f>
        <v>82506</v>
      </c>
      <c r="M7" s="80">
        <f>'経費（予算）'!N4</f>
        <v>28227</v>
      </c>
      <c r="N7" s="80">
        <f>'経費（予算）'!O4</f>
        <v>110733</v>
      </c>
      <c r="O7" s="81">
        <f>'経費（予算）'!P4</f>
        <v>206512</v>
      </c>
      <c r="P7" s="80">
        <f>'経費（予算）'!Q4</f>
        <v>72481</v>
      </c>
      <c r="Q7" s="80">
        <f>'経費（予算）'!R4</f>
        <v>26999</v>
      </c>
      <c r="R7" s="81">
        <f>'経費（予算）'!S4</f>
        <v>99480</v>
      </c>
      <c r="S7" s="78">
        <f>'経費（予算）'!T4</f>
        <v>22287</v>
      </c>
      <c r="T7" s="82">
        <f>'経費（予算）'!U4</f>
        <v>4746</v>
      </c>
      <c r="U7" s="83">
        <f>'経費（予算）'!V4</f>
        <v>92751</v>
      </c>
      <c r="V7" s="80">
        <f>'経費（予算）'!W4</f>
        <v>0</v>
      </c>
    </row>
    <row r="8" spans="1:22">
      <c r="A8" s="84" t="s">
        <v>2687</v>
      </c>
      <c r="B8" s="85">
        <f t="shared" si="0"/>
        <v>120452</v>
      </c>
      <c r="C8" s="86">
        <f>'経費（予算）'!D5</f>
        <v>1834</v>
      </c>
      <c r="D8" s="87">
        <f>'経費（予算）'!E5</f>
        <v>8087</v>
      </c>
      <c r="E8" s="87">
        <f>'経費（予算）'!F5</f>
        <v>52900</v>
      </c>
      <c r="F8" s="87">
        <f>'経費（予算）'!G5</f>
        <v>459</v>
      </c>
      <c r="G8" s="88">
        <f>'経費（予算）'!H5</f>
        <v>63280</v>
      </c>
      <c r="H8" s="86">
        <f>'経費（予算）'!I5</f>
        <v>2388</v>
      </c>
      <c r="I8" s="86">
        <f>'経費（予算）'!J5</f>
        <v>7272</v>
      </c>
      <c r="J8" s="87">
        <f>'経費（予算）'!K5</f>
        <v>1296</v>
      </c>
      <c r="K8" s="87">
        <f>'経費（予算）'!L5</f>
        <v>3672</v>
      </c>
      <c r="L8" s="87">
        <f>'経費（予算）'!M5</f>
        <v>14832</v>
      </c>
      <c r="M8" s="87">
        <f>'経費（予算）'!N5</f>
        <v>12084</v>
      </c>
      <c r="N8" s="87">
        <f>'経費（予算）'!O5</f>
        <v>26916</v>
      </c>
      <c r="O8" s="88">
        <f>'経費（予算）'!P5</f>
        <v>39156</v>
      </c>
      <c r="P8" s="87">
        <f>'経費（予算）'!Q5</f>
        <v>4548</v>
      </c>
      <c r="Q8" s="87">
        <f>'経費（予算）'!R5</f>
        <v>540</v>
      </c>
      <c r="R8" s="88">
        <f>'経費（予算）'!S5</f>
        <v>5088</v>
      </c>
      <c r="S8" s="85">
        <f>'経費（予算）'!T5</f>
        <v>1296</v>
      </c>
      <c r="T8" s="89">
        <f>'経費（予算）'!U5</f>
        <v>504</v>
      </c>
      <c r="U8" s="90">
        <f>'経費（予算）'!V5</f>
        <v>8740</v>
      </c>
      <c r="V8" s="87">
        <f>'経費（予算）'!W5</f>
        <v>0</v>
      </c>
    </row>
    <row r="9" spans="1:22">
      <c r="A9" s="91" t="s">
        <v>2688</v>
      </c>
      <c r="B9" s="92">
        <f t="shared" si="0"/>
        <v>113459</v>
      </c>
      <c r="C9" s="93">
        <f>'経費（予算）'!D6</f>
        <v>1996</v>
      </c>
      <c r="D9" s="94">
        <f>'経費（予算）'!E6</f>
        <v>2876</v>
      </c>
      <c r="E9" s="94">
        <f>'経費（予算）'!F6</f>
        <v>3596</v>
      </c>
      <c r="F9" s="94">
        <f>'経費（予算）'!G6</f>
        <v>120</v>
      </c>
      <c r="G9" s="95">
        <f>'経費（予算）'!H6</f>
        <v>8588</v>
      </c>
      <c r="H9" s="96">
        <f>'経費（予算）'!I6</f>
        <v>2376</v>
      </c>
      <c r="I9" s="97">
        <f>'経費（予算）'!J6</f>
        <v>16244</v>
      </c>
      <c r="J9" s="94">
        <f>'経費（予算）'!K6</f>
        <v>5724</v>
      </c>
      <c r="K9" s="94">
        <f>'経費（予算）'!L6</f>
        <v>5400</v>
      </c>
      <c r="L9" s="94">
        <f>'経費（予算）'!M6</f>
        <v>15504</v>
      </c>
      <c r="M9" s="94">
        <f>'経費（予算）'!N6</f>
        <v>7812</v>
      </c>
      <c r="N9" s="94">
        <f>'経費（予算）'!O6</f>
        <v>23316</v>
      </c>
      <c r="O9" s="95">
        <f>'経費（予算）'!P6</f>
        <v>50684</v>
      </c>
      <c r="P9" s="94">
        <f>'経費（予算）'!Q6</f>
        <v>12253</v>
      </c>
      <c r="Q9" s="94">
        <f>'経費（予算）'!R6</f>
        <v>1092</v>
      </c>
      <c r="R9" s="95">
        <f>'経費（予算）'!S6</f>
        <v>13345</v>
      </c>
      <c r="S9" s="92">
        <f>'経費（予算）'!T6</f>
        <v>828</v>
      </c>
      <c r="T9" s="96">
        <f>'経費（予算）'!U6</f>
        <v>1488</v>
      </c>
      <c r="U9" s="97">
        <f>'経費（予算）'!V6</f>
        <v>36150</v>
      </c>
      <c r="V9" s="94">
        <f>'経費（予算）'!W6</f>
        <v>0</v>
      </c>
    </row>
    <row r="10" spans="1:22">
      <c r="A10" s="66" t="s">
        <v>2689</v>
      </c>
      <c r="B10" s="71">
        <f t="shared" si="0"/>
        <v>752574</v>
      </c>
      <c r="C10" s="72">
        <f>SUM(C7:C9)</f>
        <v>13352</v>
      </c>
      <c r="D10" s="73">
        <f>SUM(D7:D9)</f>
        <v>25336</v>
      </c>
      <c r="E10" s="73">
        <f t="shared" ref="E10:M10" si="1">SUM(E7:E9)</f>
        <v>93348</v>
      </c>
      <c r="F10" s="73">
        <f t="shared" si="1"/>
        <v>3098</v>
      </c>
      <c r="G10" s="74">
        <f>SUM(G7:G9)</f>
        <v>135134</v>
      </c>
      <c r="H10" s="75">
        <f t="shared" si="1"/>
        <v>34385</v>
      </c>
      <c r="I10" s="76">
        <f t="shared" si="1"/>
        <v>71578</v>
      </c>
      <c r="J10" s="73">
        <f t="shared" si="1"/>
        <v>14438</v>
      </c>
      <c r="K10" s="73">
        <f t="shared" si="1"/>
        <v>49371</v>
      </c>
      <c r="L10" s="73">
        <f t="shared" si="1"/>
        <v>112842</v>
      </c>
      <c r="M10" s="73">
        <f t="shared" si="1"/>
        <v>48123</v>
      </c>
      <c r="N10" s="73">
        <f>SUM(N7:N9)</f>
        <v>160965</v>
      </c>
      <c r="O10" s="74">
        <f>SUM(O7:O9)</f>
        <v>296352</v>
      </c>
      <c r="P10" s="73">
        <f t="shared" ref="P10:V10" si="2">SUM(P7:P9)</f>
        <v>89282</v>
      </c>
      <c r="Q10" s="73">
        <f t="shared" si="2"/>
        <v>28631</v>
      </c>
      <c r="R10" s="74">
        <f t="shared" si="2"/>
        <v>117913</v>
      </c>
      <c r="S10" s="71">
        <f t="shared" si="2"/>
        <v>24411</v>
      </c>
      <c r="T10" s="75">
        <f t="shared" si="2"/>
        <v>6738</v>
      </c>
      <c r="U10" s="76">
        <f t="shared" si="2"/>
        <v>137641</v>
      </c>
      <c r="V10" s="73">
        <f t="shared" si="2"/>
        <v>0</v>
      </c>
    </row>
    <row r="11" spans="1:22">
      <c r="A11" s="66" t="s">
        <v>2690</v>
      </c>
      <c r="B11" s="71">
        <f t="shared" si="0"/>
        <v>-22714</v>
      </c>
      <c r="C11" s="72">
        <f t="shared" ref="C11:M11" si="3">C6-C10</f>
        <v>-4372</v>
      </c>
      <c r="D11" s="73">
        <f t="shared" si="3"/>
        <v>22864</v>
      </c>
      <c r="E11" s="73">
        <f t="shared" si="3"/>
        <v>35872</v>
      </c>
      <c r="F11" s="73">
        <f t="shared" si="3"/>
        <v>662</v>
      </c>
      <c r="G11" s="74">
        <f>G6-G10</f>
        <v>55026</v>
      </c>
      <c r="H11" s="75">
        <f>H6-H10</f>
        <v>51415</v>
      </c>
      <c r="I11" s="76">
        <f t="shared" si="3"/>
        <v>-20648</v>
      </c>
      <c r="J11" s="73">
        <f t="shared" si="3"/>
        <v>4762</v>
      </c>
      <c r="K11" s="73">
        <f t="shared" si="3"/>
        <v>4609</v>
      </c>
      <c r="L11" s="73">
        <f t="shared" si="3"/>
        <v>33928</v>
      </c>
      <c r="M11" s="73">
        <f t="shared" si="3"/>
        <v>2877</v>
      </c>
      <c r="N11" s="73">
        <f>N6-N10</f>
        <v>36805</v>
      </c>
      <c r="O11" s="74">
        <f>O6-O10</f>
        <v>25528</v>
      </c>
      <c r="P11" s="73">
        <f t="shared" ref="P11:V11" si="4">P6-P10</f>
        <v>9658</v>
      </c>
      <c r="Q11" s="73">
        <f t="shared" si="4"/>
        <v>4449</v>
      </c>
      <c r="R11" s="74">
        <f t="shared" si="4"/>
        <v>14107</v>
      </c>
      <c r="S11" s="71">
        <f t="shared" si="4"/>
        <v>-24411</v>
      </c>
      <c r="T11" s="75">
        <f t="shared" si="4"/>
        <v>-6738</v>
      </c>
      <c r="U11" s="76">
        <f t="shared" si="4"/>
        <v>-137641</v>
      </c>
      <c r="V11" s="73">
        <f t="shared" si="4"/>
        <v>0</v>
      </c>
    </row>
    <row r="12" spans="1:22">
      <c r="A12" s="66" t="s">
        <v>2691</v>
      </c>
      <c r="B12" s="71">
        <f>SUM(G12,H12,O12,R12:T12)</f>
        <v>137641</v>
      </c>
      <c r="C12" s="72">
        <f>$U$10*C20/100</f>
        <v>3077.2028071526506</v>
      </c>
      <c r="D12" s="76">
        <f>$U$10*D20/100</f>
        <v>4644.8893034241819</v>
      </c>
      <c r="E12" s="76">
        <f>$U$10*E20/100</f>
        <v>11909.375955596461</v>
      </c>
      <c r="F12" s="76">
        <f>$U$10*F20/100</f>
        <v>814.05942776911661</v>
      </c>
      <c r="G12" s="98">
        <f>SUM(C12:F12)</f>
        <v>20445.527493942409</v>
      </c>
      <c r="H12" s="75">
        <f t="shared" ref="H12:M12" si="5">$U$10*H20/100</f>
        <v>9572.5503413850747</v>
      </c>
      <c r="I12" s="76">
        <f t="shared" si="5"/>
        <v>15532.085834632506</v>
      </c>
      <c r="J12" s="76">
        <f t="shared" si="5"/>
        <v>2397.2579734780888</v>
      </c>
      <c r="K12" s="76">
        <f t="shared" si="5"/>
        <v>13023.335005822799</v>
      </c>
      <c r="L12" s="76">
        <f t="shared" si="5"/>
        <v>26663.273976783938</v>
      </c>
      <c r="M12" s="76">
        <f t="shared" si="5"/>
        <v>9122.054572306015</v>
      </c>
      <c r="N12" s="76">
        <f>SUM(L12:M12)</f>
        <v>35785.328549089951</v>
      </c>
      <c r="O12" s="74">
        <f>SUM(I12:M12)</f>
        <v>66738.007363023353</v>
      </c>
      <c r="P12" s="76">
        <f>$U$10*P20/100</f>
        <v>23423.517818234755</v>
      </c>
      <c r="Q12" s="76">
        <f>$U$10*Q20/100</f>
        <v>8725.2046408647802</v>
      </c>
      <c r="R12" s="74">
        <f>SUM(P12:Q12)</f>
        <v>32148.722459099536</v>
      </c>
      <c r="S12" s="99">
        <f>$U$10*S20/100</f>
        <v>7202.4384544225095</v>
      </c>
      <c r="T12" s="75">
        <f>$U$10*T20/100</f>
        <v>1533.7538881271248</v>
      </c>
      <c r="U12" s="76">
        <v>0</v>
      </c>
      <c r="V12" s="76">
        <v>0</v>
      </c>
    </row>
    <row r="13" spans="1:22">
      <c r="A13" s="66" t="s">
        <v>2692</v>
      </c>
      <c r="B13" s="71">
        <f>SUM(G13,H13,O13,R13:T13)</f>
        <v>-22714.000000000004</v>
      </c>
      <c r="C13" s="72">
        <f>C11-C12</f>
        <v>-7449.2028071526511</v>
      </c>
      <c r="D13" s="76">
        <f t="shared" ref="D13:V13" si="6">D11-D12</f>
        <v>18219.110696575819</v>
      </c>
      <c r="E13" s="76">
        <f t="shared" si="6"/>
        <v>23962.624044403539</v>
      </c>
      <c r="F13" s="76">
        <f t="shared" si="6"/>
        <v>-152.05942776911661</v>
      </c>
      <c r="G13" s="98">
        <f>G11-G12</f>
        <v>34580.472506057587</v>
      </c>
      <c r="H13" s="75">
        <f>H11-H12</f>
        <v>41842.449658614925</v>
      </c>
      <c r="I13" s="76">
        <f t="shared" si="6"/>
        <v>-36180.085834632504</v>
      </c>
      <c r="J13" s="76">
        <f t="shared" si="6"/>
        <v>2364.7420265219112</v>
      </c>
      <c r="K13" s="76">
        <f t="shared" si="6"/>
        <v>-8414.3350058227988</v>
      </c>
      <c r="L13" s="76">
        <f t="shared" si="6"/>
        <v>7264.7260232160625</v>
      </c>
      <c r="M13" s="76">
        <f t="shared" si="6"/>
        <v>-6245.054572306015</v>
      </c>
      <c r="N13" s="76">
        <f t="shared" si="6"/>
        <v>1019.6714509100493</v>
      </c>
      <c r="O13" s="74">
        <f>O11-O12</f>
        <v>-41210.007363023353</v>
      </c>
      <c r="P13" s="76">
        <f t="shared" si="6"/>
        <v>-13765.517818234755</v>
      </c>
      <c r="Q13" s="76">
        <f t="shared" si="6"/>
        <v>-4276.2046408647802</v>
      </c>
      <c r="R13" s="74">
        <f t="shared" si="6"/>
        <v>-18041.722459099536</v>
      </c>
      <c r="S13" s="99">
        <f t="shared" si="6"/>
        <v>-31613.43845442251</v>
      </c>
      <c r="T13" s="75">
        <f t="shared" si="6"/>
        <v>-8271.7538881271248</v>
      </c>
      <c r="U13" s="76">
        <f t="shared" si="6"/>
        <v>-137641</v>
      </c>
      <c r="V13" s="76">
        <f t="shared" si="6"/>
        <v>0</v>
      </c>
    </row>
    <row r="14" spans="1:22">
      <c r="A14" s="66" t="s">
        <v>2693</v>
      </c>
      <c r="B14" s="71">
        <f>SUM(G14,H14,O14,R14:T14,V15)</f>
        <v>6000</v>
      </c>
      <c r="C14" s="72">
        <f>'売上＆差益'!D10+C28</f>
        <v>134.14038580739683</v>
      </c>
      <c r="D14" s="73">
        <f>'売上＆差益'!E10+D28</f>
        <v>202.4784462518079</v>
      </c>
      <c r="E14" s="73">
        <f>'売上＆差益'!F10+E28</f>
        <v>519.14949567046722</v>
      </c>
      <c r="F14" s="73">
        <f>'売上＆差益'!G10+F28</f>
        <v>35.486203722834759</v>
      </c>
      <c r="G14" s="74">
        <f>SUM(C14:F14)</f>
        <v>891.25453145250663</v>
      </c>
      <c r="H14" s="75">
        <f>'売上＆差益'!I10+H28</f>
        <v>417.2833824827664</v>
      </c>
      <c r="I14" s="76">
        <f>'売上＆差益'!J10+I28</f>
        <v>677.0694415747854</v>
      </c>
      <c r="J14" s="73">
        <f>'売上＆差益'!K10+J28</f>
        <v>104.50046018895921</v>
      </c>
      <c r="K14" s="73">
        <f>'売上＆差益'!L10+K28</f>
        <v>567.70882247976112</v>
      </c>
      <c r="L14" s="73">
        <f>'売上＆差益'!M10+L28</f>
        <v>1162.2964368226303</v>
      </c>
      <c r="M14" s="73">
        <f>'売上＆差益'!N10+M28</f>
        <v>397.64552301883958</v>
      </c>
      <c r="N14" s="73">
        <f>SUM(L14:M14)</f>
        <v>1559.94195984147</v>
      </c>
      <c r="O14" s="74">
        <f>SUM(I14:M14)</f>
        <v>2909.2206840849753</v>
      </c>
      <c r="P14" s="73">
        <f>'売上＆差益'!Q10+P28</f>
        <v>1021.0700802043615</v>
      </c>
      <c r="Q14" s="73">
        <f>'売上＆差益'!R10+Q28</f>
        <v>380.34617479667162</v>
      </c>
      <c r="R14" s="74">
        <f>SUM(P14:Q14)</f>
        <v>1401.4162550010331</v>
      </c>
      <c r="S14" s="71">
        <f>'売上＆差益'!T10+S28</f>
        <v>313.96626533180563</v>
      </c>
      <c r="T14" s="75">
        <f>'売上＆差益'!U10+T28</f>
        <v>66.858881646912963</v>
      </c>
      <c r="U14" s="76">
        <f>'売上＆差益'!V48</f>
        <v>6000</v>
      </c>
      <c r="V14" s="73">
        <f>'売上＆差益'!W10</f>
        <v>0</v>
      </c>
    </row>
    <row r="15" spans="1:22">
      <c r="A15" s="66" t="s">
        <v>2694</v>
      </c>
      <c r="B15" s="71">
        <f>SUM(G15,H15,O15,R15:T15,V15)</f>
        <v>-1224</v>
      </c>
      <c r="C15" s="72">
        <f>'経費（予算）'!D12+C29</f>
        <v>-27.364638704708952</v>
      </c>
      <c r="D15" s="73">
        <f>'経費（予算）'!E12+D29</f>
        <v>-41.305603035368812</v>
      </c>
      <c r="E15" s="73">
        <f>'経費（予算）'!F12+E29</f>
        <v>-105.9064971167753</v>
      </c>
      <c r="F15" s="73">
        <f>'経費（予算）'!G12+F29</f>
        <v>-7.2391855594582921</v>
      </c>
      <c r="G15" s="74">
        <f>SUM(C15:F15)</f>
        <v>-181.81592441631136</v>
      </c>
      <c r="H15" s="75">
        <f>'経費（予算）'!I12+H29</f>
        <v>-85.125810026484345</v>
      </c>
      <c r="I15" s="76">
        <f>'経費（予算）'!J12+I29</f>
        <v>-138.12216608125621</v>
      </c>
      <c r="J15" s="73">
        <f>'経費（予算）'!K12+J29</f>
        <v>-21.318093878547678</v>
      </c>
      <c r="K15" s="73">
        <f>'経費（予算）'!L12+K29</f>
        <v>-115.81259978587126</v>
      </c>
      <c r="L15" s="73">
        <f>'経費（予算）'!M12+L29</f>
        <v>-237.10847311181658</v>
      </c>
      <c r="M15" s="73">
        <f>'経費（予算）'!N12+M29</f>
        <v>-81.119686695843271</v>
      </c>
      <c r="N15" s="73">
        <f>SUM(L15:M15)</f>
        <v>-318.22815980765984</v>
      </c>
      <c r="O15" s="74">
        <f>SUM(I15:M15)</f>
        <v>-593.48101955333505</v>
      </c>
      <c r="P15" s="73">
        <f>'経費（予算）'!Q12+P29</f>
        <v>-208.29829636168975</v>
      </c>
      <c r="Q15" s="73">
        <f>'経費（予算）'!R12+Q29</f>
        <v>-77.590619658521021</v>
      </c>
      <c r="R15" s="74">
        <f>SUM(P15:Q15)</f>
        <v>-285.88891602021079</v>
      </c>
      <c r="S15" s="71">
        <f>'経費（予算）'!T12+S29</f>
        <v>-64.049118127688359</v>
      </c>
      <c r="T15" s="75">
        <f>'経費（予算）'!U12+T29</f>
        <v>-13.639211855970247</v>
      </c>
      <c r="U15" s="76">
        <f>'経費（予算）'!V12</f>
        <v>-1224</v>
      </c>
      <c r="V15" s="73">
        <f>'経費（予算）'!W12</f>
        <v>0</v>
      </c>
    </row>
    <row r="16" spans="1:22">
      <c r="A16" s="66" t="s">
        <v>2695</v>
      </c>
      <c r="B16" s="100">
        <f>SUM(G16,H16,O16,R16:T16,V16)</f>
        <v>-17938.000000000004</v>
      </c>
      <c r="C16" s="101">
        <f>C11-C12+C14+C15</f>
        <v>-7342.4270600499631</v>
      </c>
      <c r="D16" s="102">
        <f t="shared" ref="D16:Q16" si="7">D11-D12+D14+D15</f>
        <v>18380.283539792257</v>
      </c>
      <c r="E16" s="102">
        <f t="shared" si="7"/>
        <v>24375.86704295723</v>
      </c>
      <c r="F16" s="102">
        <f t="shared" si="7"/>
        <v>-123.81240960574014</v>
      </c>
      <c r="G16" s="103">
        <f>G11-G12+G14+G15</f>
        <v>35289.911113093782</v>
      </c>
      <c r="H16" s="104">
        <f>H11-H12+H14+H15</f>
        <v>42174.607231071212</v>
      </c>
      <c r="I16" s="105">
        <f t="shared" si="7"/>
        <v>-35641.138559138977</v>
      </c>
      <c r="J16" s="102">
        <f t="shared" si="7"/>
        <v>2447.9243928323226</v>
      </c>
      <c r="K16" s="102">
        <f t="shared" si="7"/>
        <v>-7962.4387831289096</v>
      </c>
      <c r="L16" s="102">
        <f t="shared" si="7"/>
        <v>8189.9139869268774</v>
      </c>
      <c r="M16" s="102">
        <f t="shared" si="7"/>
        <v>-5928.528735983019</v>
      </c>
      <c r="N16" s="102">
        <f>N11-N12+N14+N15</f>
        <v>2261.3852509438593</v>
      </c>
      <c r="O16" s="103">
        <f>O11-O12+O14+O15</f>
        <v>-38894.267698491713</v>
      </c>
      <c r="P16" s="102">
        <f t="shared" si="7"/>
        <v>-12952.746034392085</v>
      </c>
      <c r="Q16" s="102">
        <f t="shared" si="7"/>
        <v>-3973.4490857266296</v>
      </c>
      <c r="R16" s="103">
        <f>R11-R12+R14+R15</f>
        <v>-16926.195120118715</v>
      </c>
      <c r="S16" s="100">
        <f>S11-S12+S14+S15</f>
        <v>-31363.521307218394</v>
      </c>
      <c r="T16" s="104">
        <f>T11-T12+T14+T15</f>
        <v>-8218.5342183361827</v>
      </c>
      <c r="U16" s="105">
        <f>U11-U12+U14+U15</f>
        <v>-132865</v>
      </c>
      <c r="V16" s="102">
        <f>V11-V12+V14+V15</f>
        <v>0</v>
      </c>
    </row>
    <row r="17" spans="1:22">
      <c r="A17" s="59"/>
      <c r="B17" s="9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</row>
    <row r="18" spans="1:22">
      <c r="A18" s="59"/>
      <c r="B18" s="60"/>
      <c r="C18" s="61">
        <v>21</v>
      </c>
      <c r="D18" s="62">
        <v>41</v>
      </c>
      <c r="E18" s="62">
        <v>55</v>
      </c>
      <c r="F18" s="63">
        <v>23</v>
      </c>
      <c r="G18" s="64"/>
      <c r="H18" s="65">
        <v>61</v>
      </c>
      <c r="I18" s="63">
        <v>32</v>
      </c>
      <c r="J18" s="62">
        <v>33</v>
      </c>
      <c r="K18" s="62">
        <v>512</v>
      </c>
      <c r="L18" s="62">
        <v>511</v>
      </c>
      <c r="M18" s="62">
        <v>52</v>
      </c>
      <c r="N18" s="62"/>
      <c r="O18" s="64"/>
      <c r="P18" s="62">
        <v>72</v>
      </c>
      <c r="Q18" s="62">
        <v>73</v>
      </c>
      <c r="R18" s="64"/>
      <c r="S18" s="62">
        <v>91</v>
      </c>
      <c r="T18" s="63">
        <v>23</v>
      </c>
      <c r="U18" s="62">
        <v>0</v>
      </c>
      <c r="V18" s="62"/>
    </row>
    <row r="19" spans="1:22">
      <c r="A19" s="106" t="s">
        <v>2696</v>
      </c>
      <c r="B19" s="60" t="s">
        <v>2664</v>
      </c>
      <c r="C19" s="107" t="s">
        <v>2697</v>
      </c>
      <c r="D19" s="108" t="s">
        <v>2697</v>
      </c>
      <c r="E19" s="108" t="s">
        <v>2698</v>
      </c>
      <c r="F19" s="109" t="s">
        <v>2699</v>
      </c>
      <c r="G19" s="64" t="s">
        <v>2669</v>
      </c>
      <c r="H19" s="65" t="s">
        <v>2670</v>
      </c>
      <c r="I19" s="63" t="s">
        <v>2671</v>
      </c>
      <c r="J19" s="62" t="s">
        <v>2672</v>
      </c>
      <c r="K19" s="62" t="s">
        <v>2673</v>
      </c>
      <c r="L19" s="62" t="s">
        <v>2674</v>
      </c>
      <c r="M19" s="62" t="s">
        <v>2675</v>
      </c>
      <c r="N19" s="62" t="s">
        <v>2676</v>
      </c>
      <c r="O19" s="64" t="s">
        <v>2677</v>
      </c>
      <c r="P19" s="62" t="s">
        <v>2678</v>
      </c>
      <c r="Q19" s="62" t="s">
        <v>2679</v>
      </c>
      <c r="R19" s="64" t="s">
        <v>2680</v>
      </c>
      <c r="S19" s="62" t="s">
        <v>2681</v>
      </c>
      <c r="T19" s="109" t="s">
        <v>2682</v>
      </c>
      <c r="U19" s="62" t="s">
        <v>2683</v>
      </c>
      <c r="V19" s="62"/>
    </row>
    <row r="20" spans="1:22">
      <c r="A20" s="66" t="s">
        <v>2700</v>
      </c>
      <c r="B20" s="110">
        <f>SUM(C20:F20,H20:M20,P20:Q20,S20:T20)</f>
        <v>100</v>
      </c>
      <c r="C20" s="111">
        <f>C7/SUM($C7:$F7,$H7:$M7,$P7:$Q7,$S7:$T7)*100</f>
        <v>2.235673096789947</v>
      </c>
      <c r="D20" s="112">
        <f t="shared" ref="D20:F20" si="8">D7/SUM($C7:$F7,$H7:$M7,$P7:$Q7,$S7:$T7)*100</f>
        <v>3.3746407708634649</v>
      </c>
      <c r="E20" s="113">
        <f t="shared" si="8"/>
        <v>8.6524915945077865</v>
      </c>
      <c r="F20" s="114">
        <f t="shared" si="8"/>
        <v>0.59143672871391273</v>
      </c>
      <c r="G20" s="115" t="s">
        <v>2701</v>
      </c>
      <c r="H20" s="116">
        <f>H7/SUM($C7:$F7,$H7:$M7,$P7:$Q7,$S7:$T7)*100</f>
        <v>6.9547230413794399</v>
      </c>
      <c r="I20" s="114">
        <f>I7/SUM($C7:$F7,$H7:$M7,$P7:$Q7,$S7:$T7)*100</f>
        <v>11.28449069291309</v>
      </c>
      <c r="J20" s="113">
        <f t="shared" ref="J20:M20" si="9">J7/SUM($C7:$F7,$H7:$M7,$P7:$Q7,$S7:$T7)*100</f>
        <v>1.7416743364826535</v>
      </c>
      <c r="K20" s="113">
        <f t="shared" si="9"/>
        <v>9.4618137079960185</v>
      </c>
      <c r="L20" s="113">
        <f t="shared" si="9"/>
        <v>19.37160728037717</v>
      </c>
      <c r="M20" s="113">
        <f t="shared" si="9"/>
        <v>6.627425383647326</v>
      </c>
      <c r="N20" s="113" t="s">
        <v>2701</v>
      </c>
      <c r="O20" s="115" t="s">
        <v>2701</v>
      </c>
      <c r="P20" s="113">
        <f>P7/SUM($C7:$F7,$H7:$M7,$P7:$Q7,$S7:$T7)*100</f>
        <v>17.017834670072691</v>
      </c>
      <c r="Q20" s="113">
        <f>Q7/SUM($C7:$F7,$H7:$M7,$P7:$Q7,$S7:$T7)*100</f>
        <v>6.3391029132778609</v>
      </c>
      <c r="R20" s="115" t="s">
        <v>2701</v>
      </c>
      <c r="S20" s="113">
        <f>S7/SUM($C7:$F7,$H7:$M7,$P7:$Q7,$S7:$T7)*100</f>
        <v>5.2327710888634273</v>
      </c>
      <c r="T20" s="114">
        <f>T7/SUM($C7:$F7,$H7:$M7,$P7:$Q7,$S7:$T7)*100</f>
        <v>1.1143146941152162</v>
      </c>
      <c r="U20" s="113" t="s">
        <v>2701</v>
      </c>
      <c r="V20" s="113" t="s">
        <v>2701</v>
      </c>
    </row>
    <row r="21" spans="1:22">
      <c r="A21" s="59"/>
      <c r="B21" s="117" t="s">
        <v>2702</v>
      </c>
      <c r="C21" s="118">
        <v>2.169</v>
      </c>
      <c r="D21" s="118">
        <v>3.1589999999999998</v>
      </c>
      <c r="E21" s="118">
        <v>8.327</v>
      </c>
      <c r="F21" s="118">
        <v>0.51500000000000001</v>
      </c>
      <c r="G21" s="118"/>
      <c r="H21" s="118">
        <v>6.3650000000000002</v>
      </c>
      <c r="I21" s="118">
        <v>8.8170000000000002</v>
      </c>
      <c r="J21" s="118">
        <v>2.1320000000000001</v>
      </c>
      <c r="K21" s="118">
        <v>8.782</v>
      </c>
      <c r="L21" s="118">
        <v>17.46</v>
      </c>
      <c r="M21" s="118">
        <v>8.9770000000000003</v>
      </c>
      <c r="N21" s="118"/>
      <c r="O21" s="118"/>
      <c r="P21" s="118">
        <v>13.561999999999999</v>
      </c>
      <c r="Q21" s="118">
        <v>7.3559999999999999</v>
      </c>
      <c r="R21" s="118"/>
      <c r="S21" s="118">
        <v>4.4550000000000001</v>
      </c>
      <c r="T21" s="118">
        <v>0.71299999999999997</v>
      </c>
      <c r="U21" s="119"/>
      <c r="V21" s="59"/>
    </row>
    <row r="22" spans="1:22">
      <c r="A22" s="66" t="s">
        <v>2703</v>
      </c>
      <c r="B22" s="120">
        <f>SUM(B7:B9)</f>
        <v>752574</v>
      </c>
      <c r="C22" s="121" t="str">
        <f>IF(C20&gt;C21,"↑","↓")</f>
        <v>↑</v>
      </c>
      <c r="D22" s="121" t="str">
        <f t="shared" ref="D22:Q22" si="10">IF(D20&gt;D21,"↑","↓")</f>
        <v>↑</v>
      </c>
      <c r="E22" s="121" t="str">
        <f t="shared" si="10"/>
        <v>↑</v>
      </c>
      <c r="F22" s="121" t="str">
        <f t="shared" si="10"/>
        <v>↑</v>
      </c>
      <c r="G22" s="121"/>
      <c r="H22" s="121" t="str">
        <f t="shared" si="10"/>
        <v>↑</v>
      </c>
      <c r="I22" s="121" t="str">
        <f t="shared" si="10"/>
        <v>↑</v>
      </c>
      <c r="J22" s="121" t="str">
        <f t="shared" si="10"/>
        <v>↓</v>
      </c>
      <c r="K22" s="121" t="str">
        <f t="shared" si="10"/>
        <v>↑</v>
      </c>
      <c r="L22" s="121" t="str">
        <f t="shared" si="10"/>
        <v>↑</v>
      </c>
      <c r="M22" s="121" t="str">
        <f t="shared" si="10"/>
        <v>↓</v>
      </c>
      <c r="N22" s="121"/>
      <c r="O22" s="121"/>
      <c r="P22" s="121" t="str">
        <f t="shared" si="10"/>
        <v>↑</v>
      </c>
      <c r="Q22" s="121" t="str">
        <f t="shared" si="10"/>
        <v>↓</v>
      </c>
      <c r="R22" s="121"/>
      <c r="T22" s="121" t="str">
        <f t="shared" ref="T22" si="11">IF(T20&gt;T21,"↑","↓")</f>
        <v>↑</v>
      </c>
    </row>
    <row r="23" spans="1:22">
      <c r="A23" s="66" t="s">
        <v>2704</v>
      </c>
      <c r="B23" s="120">
        <f>B6-B10</f>
        <v>-22714</v>
      </c>
    </row>
    <row r="24" spans="1:22">
      <c r="A24" s="66" t="s">
        <v>2705</v>
      </c>
      <c r="B24" s="120">
        <f>U10</f>
        <v>137641</v>
      </c>
    </row>
    <row r="25" spans="1:22">
      <c r="A25" s="66" t="s">
        <v>2706</v>
      </c>
      <c r="B25" s="120">
        <f>SUM(C14:F14,H14,I14:M14,P14:Q14,S14:T14,V14)</f>
        <v>5999.9999999999991</v>
      </c>
    </row>
    <row r="26" spans="1:22">
      <c r="A26" s="66" t="s">
        <v>2707</v>
      </c>
      <c r="B26" s="120">
        <f>SUM(C15:F15,H15,I15:M15,P15:Q15,S15:T15,V15)</f>
        <v>-1224</v>
      </c>
    </row>
    <row r="27" spans="1:22">
      <c r="A27" s="122" t="s">
        <v>2708</v>
      </c>
      <c r="B27" s="73">
        <f>B23+B25+B26</f>
        <v>-17938</v>
      </c>
    </row>
    <row r="28" spans="1:22">
      <c r="A28" s="66" t="s">
        <v>2709</v>
      </c>
      <c r="B28" s="123"/>
      <c r="C28" s="124">
        <f>$U$28*C20/100</f>
        <v>134.14038580739683</v>
      </c>
      <c r="D28" s="124">
        <f>$U$28*D20/100</f>
        <v>202.4784462518079</v>
      </c>
      <c r="E28" s="124">
        <f>$U$28*E20/100</f>
        <v>519.14949567046722</v>
      </c>
      <c r="F28" s="124">
        <f>$U$28*F20/100</f>
        <v>35.486203722834759</v>
      </c>
      <c r="G28" s="103" t="s">
        <v>2701</v>
      </c>
      <c r="H28" s="124">
        <f t="shared" ref="H28:M28" si="12">$U$28*H20/100</f>
        <v>417.2833824827664</v>
      </c>
      <c r="I28" s="124">
        <f t="shared" si="12"/>
        <v>677.0694415747854</v>
      </c>
      <c r="J28" s="124">
        <f t="shared" si="12"/>
        <v>104.50046018895921</v>
      </c>
      <c r="K28" s="124">
        <f t="shared" si="12"/>
        <v>567.70882247976112</v>
      </c>
      <c r="L28" s="124">
        <f t="shared" si="12"/>
        <v>1162.2964368226303</v>
      </c>
      <c r="M28" s="124">
        <f t="shared" si="12"/>
        <v>397.64552301883958</v>
      </c>
      <c r="N28" s="103" t="s">
        <v>2701</v>
      </c>
      <c r="O28" s="103" t="s">
        <v>2701</v>
      </c>
      <c r="P28" s="124">
        <f>$U$28*P20/100</f>
        <v>1021.0700802043615</v>
      </c>
      <c r="Q28" s="124">
        <f>$U$28*Q20/100</f>
        <v>380.34617479667162</v>
      </c>
      <c r="R28" s="103" t="s">
        <v>2701</v>
      </c>
      <c r="S28" s="124">
        <f>$U$28*S20/100</f>
        <v>313.96626533180563</v>
      </c>
      <c r="T28" s="124">
        <f>$U$28*T20/100</f>
        <v>66.858881646912963</v>
      </c>
      <c r="U28" s="124">
        <f>U14</f>
        <v>6000</v>
      </c>
    </row>
    <row r="29" spans="1:22">
      <c r="A29" s="66" t="s">
        <v>2710</v>
      </c>
      <c r="B29" s="123"/>
      <c r="C29" s="124">
        <f>$U$29*C20/100</f>
        <v>-27.364638704708952</v>
      </c>
      <c r="D29" s="124">
        <f>$U$29*D20/100</f>
        <v>-41.305603035368812</v>
      </c>
      <c r="E29" s="124">
        <f>$U$29*E20/100</f>
        <v>-105.9064971167753</v>
      </c>
      <c r="F29" s="124">
        <f>$U$29*F20/100</f>
        <v>-7.2391855594582921</v>
      </c>
      <c r="G29" s="103" t="s">
        <v>2701</v>
      </c>
      <c r="H29" s="124">
        <f t="shared" ref="H29:M29" si="13">$U$29*H20/100</f>
        <v>-85.125810026484345</v>
      </c>
      <c r="I29" s="124">
        <f t="shared" si="13"/>
        <v>-138.12216608125621</v>
      </c>
      <c r="J29" s="124">
        <f t="shared" si="13"/>
        <v>-21.318093878547678</v>
      </c>
      <c r="K29" s="124">
        <f t="shared" si="13"/>
        <v>-115.81259978587126</v>
      </c>
      <c r="L29" s="124">
        <f t="shared" si="13"/>
        <v>-237.10847311181658</v>
      </c>
      <c r="M29" s="124">
        <f t="shared" si="13"/>
        <v>-81.119686695843271</v>
      </c>
      <c r="N29" s="103" t="s">
        <v>2701</v>
      </c>
      <c r="O29" s="103" t="s">
        <v>2701</v>
      </c>
      <c r="P29" s="124">
        <f>$U$29*P20/100</f>
        <v>-208.29829636168975</v>
      </c>
      <c r="Q29" s="124">
        <f>$U$29*Q20/100</f>
        <v>-77.590619658521021</v>
      </c>
      <c r="R29" s="103" t="s">
        <v>2701</v>
      </c>
      <c r="S29" s="124">
        <f>$U$29*S20/100</f>
        <v>-64.049118127688359</v>
      </c>
      <c r="T29" s="124">
        <f>$U$29*T20/100</f>
        <v>-13.639211855970247</v>
      </c>
      <c r="U29" s="124">
        <f>U15</f>
        <v>-1224</v>
      </c>
    </row>
    <row r="31" spans="1:22">
      <c r="A31" s="125" t="s">
        <v>2711</v>
      </c>
      <c r="B31" s="126">
        <f>SUM(J5,K5)+'売上＆差益'!J18</f>
        <v>207182</v>
      </c>
      <c r="C31" s="57" t="s">
        <v>2712</v>
      </c>
    </row>
    <row r="32" spans="1:22">
      <c r="A32" s="125" t="s">
        <v>2713</v>
      </c>
      <c r="B32" s="126">
        <f>B5-B31</f>
        <v>1558838</v>
      </c>
      <c r="F32" s="127"/>
      <c r="T32" s="127"/>
    </row>
    <row r="33" spans="1:22">
      <c r="A33" s="128"/>
      <c r="B33" s="129"/>
    </row>
    <row r="34" spans="1:22">
      <c r="A34" s="130"/>
      <c r="B34" s="131" t="s">
        <v>2714</v>
      </c>
      <c r="C34" s="132"/>
      <c r="D34" s="130"/>
      <c r="E34" s="133"/>
      <c r="F34" s="133"/>
      <c r="G34" s="133"/>
      <c r="H34" s="133"/>
      <c r="I34" s="130"/>
      <c r="J34" s="133"/>
      <c r="K34" s="133"/>
      <c r="L34" s="133"/>
      <c r="M34" s="133"/>
      <c r="N34" s="133"/>
      <c r="O34" s="133"/>
      <c r="P34" s="133"/>
      <c r="Q34" s="133"/>
      <c r="R34" s="133"/>
      <c r="S34" s="134"/>
      <c r="T34" s="134"/>
      <c r="U34" s="134"/>
      <c r="V34" s="134"/>
    </row>
    <row r="35" spans="1:22">
      <c r="A35" s="133"/>
      <c r="B35" s="133" t="s">
        <v>2715</v>
      </c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4"/>
      <c r="T35" s="134"/>
      <c r="U35" s="134"/>
      <c r="V35" s="134"/>
    </row>
    <row r="36" spans="1:22">
      <c r="A36" s="133"/>
      <c r="B36" s="133" t="s">
        <v>2716</v>
      </c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4"/>
      <c r="T36" s="134"/>
      <c r="U36" s="134"/>
      <c r="V36" s="134"/>
    </row>
    <row r="37" spans="1:22">
      <c r="A37" s="133"/>
      <c r="B37" s="133" t="s">
        <v>2717</v>
      </c>
      <c r="C37" s="133"/>
      <c r="D37" s="133"/>
      <c r="E37" s="133"/>
      <c r="F37" s="133"/>
      <c r="G37" s="133"/>
      <c r="H37" s="133"/>
      <c r="I37" s="130"/>
      <c r="J37" s="133"/>
      <c r="K37" s="133"/>
      <c r="L37" s="133"/>
      <c r="M37" s="133"/>
      <c r="N37" s="133"/>
      <c r="O37" s="133"/>
      <c r="P37" s="133"/>
      <c r="Q37" s="133"/>
      <c r="R37" s="133"/>
      <c r="S37" s="134"/>
      <c r="T37" s="134"/>
      <c r="U37" s="134"/>
      <c r="V37" s="134"/>
    </row>
    <row r="38" spans="1:22">
      <c r="A38" s="133"/>
      <c r="B38" s="133" t="s">
        <v>2718</v>
      </c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4"/>
      <c r="T38" s="134"/>
      <c r="U38" s="134"/>
      <c r="V38" s="134"/>
    </row>
    <row r="39" spans="1:22">
      <c r="A39" s="130"/>
      <c r="B39" s="133" t="s">
        <v>2719</v>
      </c>
      <c r="C39" s="133"/>
      <c r="D39" s="130"/>
      <c r="E39" s="133"/>
      <c r="F39" s="133"/>
      <c r="G39" s="133"/>
      <c r="H39" s="133"/>
      <c r="I39" s="133"/>
      <c r="J39" s="133"/>
      <c r="K39" s="133"/>
      <c r="L39" s="133"/>
      <c r="M39" s="130" t="s">
        <v>2720</v>
      </c>
      <c r="N39" s="133"/>
      <c r="O39" s="133"/>
      <c r="P39" s="133"/>
      <c r="Q39" s="133"/>
      <c r="R39" s="133"/>
      <c r="S39" s="134"/>
      <c r="T39" s="134"/>
      <c r="U39" s="134"/>
      <c r="V39" s="134"/>
    </row>
    <row r="40" spans="1:22">
      <c r="A40" s="133"/>
      <c r="B40" s="133"/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5">
        <f>M3</f>
        <v>52</v>
      </c>
      <c r="N40" s="135" t="str">
        <f t="shared" ref="N40:Q40" si="14">N3</f>
        <v>511+52</v>
      </c>
      <c r="O40" s="135"/>
      <c r="P40" s="135"/>
      <c r="Q40" s="135">
        <f t="shared" si="14"/>
        <v>73</v>
      </c>
      <c r="R40" s="133"/>
      <c r="S40" s="134"/>
      <c r="T40" s="134"/>
      <c r="U40" s="134"/>
      <c r="V40" s="134"/>
    </row>
    <row r="41" spans="1:22">
      <c r="A41" s="133"/>
      <c r="B41" s="133"/>
      <c r="C41" s="133"/>
      <c r="D41" s="133"/>
      <c r="E41" s="133"/>
      <c r="F41" s="133"/>
      <c r="G41" s="133"/>
      <c r="H41" s="133"/>
      <c r="I41" s="133"/>
      <c r="J41" s="133"/>
      <c r="K41" s="133"/>
      <c r="L41" s="66" t="s">
        <v>2684</v>
      </c>
      <c r="M41" s="136">
        <f>M5/9</f>
        <v>5666.666666666667</v>
      </c>
      <c r="N41" s="136">
        <f t="shared" ref="N41:Q41" si="15">N5/9</f>
        <v>22333.333333333332</v>
      </c>
      <c r="O41" s="136"/>
      <c r="P41" s="136"/>
      <c r="Q41" s="136">
        <f t="shared" si="15"/>
        <v>3675.5555555555557</v>
      </c>
      <c r="R41" s="133"/>
      <c r="S41" s="134"/>
      <c r="T41" s="134"/>
      <c r="U41" s="134"/>
      <c r="V41" s="134"/>
    </row>
    <row r="42" spans="1:22">
      <c r="A42" s="133"/>
      <c r="B42" s="133"/>
      <c r="C42" s="133"/>
      <c r="D42" s="130"/>
      <c r="E42" s="133"/>
      <c r="F42" s="133"/>
      <c r="G42" s="133"/>
      <c r="H42" s="133"/>
      <c r="I42" s="133"/>
      <c r="J42" s="133"/>
      <c r="K42" s="133"/>
      <c r="L42" s="66" t="s">
        <v>2685</v>
      </c>
      <c r="M42" s="136">
        <f t="shared" ref="M42:Q52" si="16">M6/9</f>
        <v>5666.666666666667</v>
      </c>
      <c r="N42" s="136">
        <f t="shared" si="16"/>
        <v>21974.444444444445</v>
      </c>
      <c r="O42" s="136"/>
      <c r="P42" s="136"/>
      <c r="Q42" s="136">
        <f t="shared" si="16"/>
        <v>3675.5555555555557</v>
      </c>
      <c r="R42" s="133"/>
      <c r="S42" s="134"/>
      <c r="T42" s="134"/>
      <c r="U42" s="134"/>
      <c r="V42" s="134"/>
    </row>
    <row r="43" spans="1:22">
      <c r="A43" s="133"/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77" t="s">
        <v>2686</v>
      </c>
      <c r="M43" s="136">
        <f t="shared" si="16"/>
        <v>3136.3333333333335</v>
      </c>
      <c r="N43" s="136">
        <f t="shared" si="16"/>
        <v>12303.666666666666</v>
      </c>
      <c r="O43" s="136"/>
      <c r="P43" s="136"/>
      <c r="Q43" s="136">
        <f t="shared" si="16"/>
        <v>2999.8888888888887</v>
      </c>
      <c r="R43" s="133"/>
      <c r="S43" s="134"/>
      <c r="T43" s="134"/>
      <c r="U43" s="134"/>
      <c r="V43" s="134"/>
    </row>
    <row r="44" spans="1:22">
      <c r="A44" s="133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84" t="s">
        <v>2687</v>
      </c>
      <c r="M44" s="136">
        <f t="shared" si="16"/>
        <v>1342.6666666666667</v>
      </c>
      <c r="N44" s="136">
        <f t="shared" si="16"/>
        <v>2990.6666666666665</v>
      </c>
      <c r="O44" s="136"/>
      <c r="P44" s="136"/>
      <c r="Q44" s="136">
        <f t="shared" si="16"/>
        <v>60</v>
      </c>
      <c r="R44" s="133"/>
      <c r="S44" s="134"/>
      <c r="T44" s="134"/>
      <c r="U44" s="134"/>
      <c r="V44" s="134"/>
    </row>
    <row r="45" spans="1:22">
      <c r="A45" s="133"/>
      <c r="B45" s="133"/>
      <c r="C45" s="133"/>
      <c r="D45" s="133"/>
      <c r="E45" s="133"/>
      <c r="F45" s="133"/>
      <c r="G45" s="133"/>
      <c r="H45" s="133"/>
      <c r="I45" s="133"/>
      <c r="J45" s="133"/>
      <c r="K45" s="133"/>
      <c r="L45" s="91" t="s">
        <v>2688</v>
      </c>
      <c r="M45" s="136">
        <f t="shared" si="16"/>
        <v>868</v>
      </c>
      <c r="N45" s="136">
        <f t="shared" si="16"/>
        <v>2590.6666666666665</v>
      </c>
      <c r="O45" s="136"/>
      <c r="P45" s="136"/>
      <c r="Q45" s="136">
        <f t="shared" si="16"/>
        <v>121.33333333333333</v>
      </c>
      <c r="R45" s="133"/>
      <c r="S45" s="134"/>
      <c r="T45" s="134"/>
      <c r="U45" s="134"/>
      <c r="V45" s="134"/>
    </row>
    <row r="46" spans="1:22">
      <c r="A46" s="133"/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66" t="s">
        <v>2689</v>
      </c>
      <c r="M46" s="136">
        <f t="shared" si="16"/>
        <v>5347</v>
      </c>
      <c r="N46" s="136">
        <f t="shared" si="16"/>
        <v>17885</v>
      </c>
      <c r="O46" s="136"/>
      <c r="P46" s="136"/>
      <c r="Q46" s="136">
        <f t="shared" si="16"/>
        <v>3181.2222222222222</v>
      </c>
      <c r="R46" s="133"/>
      <c r="S46" s="134"/>
      <c r="T46" s="134"/>
      <c r="U46" s="134"/>
      <c r="V46" s="134"/>
    </row>
    <row r="47" spans="1:22">
      <c r="A47" s="134"/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66" t="s">
        <v>2690</v>
      </c>
      <c r="M47" s="136">
        <f t="shared" si="16"/>
        <v>319.66666666666669</v>
      </c>
      <c r="N47" s="136">
        <f t="shared" si="16"/>
        <v>4089.4444444444443</v>
      </c>
      <c r="O47" s="136"/>
      <c r="P47" s="136"/>
      <c r="Q47" s="136">
        <f t="shared" si="16"/>
        <v>494.33333333333331</v>
      </c>
      <c r="R47" s="133"/>
      <c r="S47" s="134"/>
      <c r="T47" s="134"/>
      <c r="U47" s="134"/>
      <c r="V47" s="134"/>
    </row>
    <row r="48" spans="1:22">
      <c r="A48" s="134"/>
      <c r="B48" s="133"/>
      <c r="C48" s="133"/>
      <c r="D48" s="133"/>
      <c r="E48" s="133"/>
      <c r="F48" s="133"/>
      <c r="G48" s="133"/>
      <c r="H48" s="133"/>
      <c r="I48" s="133"/>
      <c r="J48" s="133"/>
      <c r="K48" s="133"/>
      <c r="L48" s="66" t="s">
        <v>2691</v>
      </c>
      <c r="M48" s="136">
        <f t="shared" si="16"/>
        <v>1013.5616191451128</v>
      </c>
      <c r="N48" s="136">
        <f t="shared" si="16"/>
        <v>3976.1476165655499</v>
      </c>
      <c r="O48" s="136"/>
      <c r="P48" s="136"/>
      <c r="Q48" s="136">
        <f t="shared" si="16"/>
        <v>969.46718231830891</v>
      </c>
      <c r="R48" s="133"/>
      <c r="S48" s="134"/>
      <c r="T48" s="134"/>
      <c r="U48" s="134"/>
      <c r="V48" s="134"/>
    </row>
    <row r="49" spans="1:22">
      <c r="A49" s="130"/>
      <c r="B49" s="133"/>
      <c r="C49" s="133"/>
      <c r="D49" s="133"/>
      <c r="E49" s="133"/>
      <c r="F49" s="133"/>
      <c r="G49" s="133"/>
      <c r="H49" s="133"/>
      <c r="I49" s="133"/>
      <c r="J49" s="133"/>
      <c r="K49" s="133"/>
      <c r="L49" s="66" t="s">
        <v>2692</v>
      </c>
      <c r="M49" s="136">
        <f t="shared" si="16"/>
        <v>-693.89495247844616</v>
      </c>
      <c r="N49" s="136">
        <f t="shared" si="16"/>
        <v>113.29682787889436</v>
      </c>
      <c r="O49" s="136"/>
      <c r="P49" s="136"/>
      <c r="Q49" s="136">
        <f t="shared" si="16"/>
        <v>-475.1338489849756</v>
      </c>
      <c r="R49" s="133"/>
      <c r="S49" s="134"/>
      <c r="T49" s="134"/>
      <c r="U49" s="134"/>
      <c r="V49" s="134"/>
    </row>
    <row r="50" spans="1:22">
      <c r="A50" s="133"/>
      <c r="B50" s="133"/>
      <c r="C50" s="133"/>
      <c r="D50" s="133"/>
      <c r="E50" s="133"/>
      <c r="F50" s="133"/>
      <c r="G50" s="133"/>
      <c r="H50" s="133"/>
      <c r="I50" s="133"/>
      <c r="J50" s="133"/>
      <c r="K50" s="133"/>
      <c r="L50" s="66" t="s">
        <v>2693</v>
      </c>
      <c r="M50" s="136">
        <f t="shared" si="16"/>
        <v>44.182835890982176</v>
      </c>
      <c r="N50" s="136">
        <f t="shared" si="16"/>
        <v>173.32688442682999</v>
      </c>
      <c r="O50" s="136"/>
      <c r="P50" s="136"/>
      <c r="Q50" s="136">
        <f t="shared" si="16"/>
        <v>42.260686088519066</v>
      </c>
      <c r="R50" s="133"/>
      <c r="S50" s="134"/>
      <c r="T50" s="134"/>
      <c r="U50" s="134"/>
      <c r="V50" s="134"/>
    </row>
    <row r="51" spans="1:22">
      <c r="A51" s="134"/>
      <c r="B51" s="133"/>
      <c r="C51" s="133"/>
      <c r="D51" s="133"/>
      <c r="E51" s="133"/>
      <c r="F51" s="133"/>
      <c r="G51" s="133"/>
      <c r="H51" s="133"/>
      <c r="I51" s="133"/>
      <c r="J51" s="133"/>
      <c r="K51" s="133"/>
      <c r="L51" s="66" t="s">
        <v>2694</v>
      </c>
      <c r="M51" s="136">
        <f t="shared" si="16"/>
        <v>-9.0132985217603636</v>
      </c>
      <c r="N51" s="136">
        <f t="shared" si="16"/>
        <v>-35.358684423073313</v>
      </c>
      <c r="O51" s="136"/>
      <c r="P51" s="136"/>
      <c r="Q51" s="136">
        <f t="shared" si="16"/>
        <v>-8.6211799620578908</v>
      </c>
      <c r="R51" s="133"/>
      <c r="S51" s="134"/>
      <c r="T51" s="134"/>
      <c r="U51" s="134"/>
      <c r="V51" s="134"/>
    </row>
    <row r="52" spans="1:22">
      <c r="A52" s="134"/>
      <c r="B52" s="133"/>
      <c r="C52" s="133"/>
      <c r="D52" s="133"/>
      <c r="E52" s="133"/>
      <c r="F52" s="133"/>
      <c r="G52" s="133"/>
      <c r="H52" s="133"/>
      <c r="I52" s="133"/>
      <c r="J52" s="133"/>
      <c r="K52" s="133"/>
      <c r="L52" s="66" t="s">
        <v>2695</v>
      </c>
      <c r="M52" s="136">
        <f t="shared" si="16"/>
        <v>-658.72541510922429</v>
      </c>
      <c r="N52" s="136">
        <f t="shared" si="16"/>
        <v>251.26502788265103</v>
      </c>
      <c r="O52" s="136"/>
      <c r="P52" s="136"/>
      <c r="Q52" s="136">
        <f t="shared" si="16"/>
        <v>-441.49434285851441</v>
      </c>
      <c r="R52" s="133"/>
      <c r="S52" s="134"/>
      <c r="T52" s="134"/>
      <c r="U52" s="134"/>
      <c r="V52" s="134"/>
    </row>
    <row r="53" spans="1:22">
      <c r="A53" s="134"/>
      <c r="B53" s="133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4"/>
      <c r="T53" s="134"/>
      <c r="U53" s="134"/>
      <c r="V53" s="134"/>
    </row>
    <row r="54" spans="1:22">
      <c r="A54" s="134"/>
      <c r="B54" s="133"/>
      <c r="C54" s="133"/>
      <c r="D54" s="133"/>
      <c r="E54" s="133"/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4"/>
      <c r="T54" s="134"/>
      <c r="U54" s="134"/>
      <c r="V54" s="134"/>
    </row>
    <row r="55" spans="1:22">
      <c r="A55" s="134"/>
      <c r="B55" s="133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0" t="s">
        <v>2721</v>
      </c>
      <c r="N55" s="133"/>
      <c r="O55" s="133"/>
      <c r="P55" s="133"/>
      <c r="Q55" s="133"/>
      <c r="R55" s="133"/>
      <c r="S55" s="134"/>
      <c r="T55" s="134"/>
      <c r="U55" s="134"/>
      <c r="V55" s="134"/>
    </row>
    <row r="56" spans="1:22">
      <c r="A56" s="134"/>
      <c r="B56" s="133"/>
      <c r="C56" s="133"/>
      <c r="D56" s="133"/>
      <c r="E56" s="133"/>
      <c r="F56" s="133"/>
      <c r="G56" s="133"/>
      <c r="H56" s="133"/>
      <c r="I56" s="133"/>
      <c r="J56" s="133"/>
      <c r="K56" s="133"/>
      <c r="L56" s="66" t="s">
        <v>2684</v>
      </c>
      <c r="M56" s="136">
        <f>M5/12</f>
        <v>4250</v>
      </c>
      <c r="N56" s="136">
        <f t="shared" ref="N56:Q56" si="17">N5/12</f>
        <v>16750</v>
      </c>
      <c r="O56" s="136"/>
      <c r="P56" s="136"/>
      <c r="Q56" s="136">
        <f t="shared" si="17"/>
        <v>2756.6666666666665</v>
      </c>
      <c r="R56" s="133"/>
      <c r="S56" s="134"/>
      <c r="T56" s="134"/>
      <c r="U56" s="134"/>
      <c r="V56" s="134"/>
    </row>
    <row r="57" spans="1:22">
      <c r="A57" s="134"/>
      <c r="B57" s="134"/>
      <c r="C57" s="134"/>
      <c r="D57" s="134"/>
      <c r="E57" s="134"/>
      <c r="F57" s="134"/>
      <c r="G57" s="134"/>
      <c r="H57" s="134"/>
      <c r="I57" s="134"/>
      <c r="J57" s="134"/>
      <c r="K57" s="134"/>
      <c r="L57" s="66" t="s">
        <v>2685</v>
      </c>
      <c r="M57" s="136">
        <f t="shared" ref="M57:Q67" si="18">M6/12</f>
        <v>4250</v>
      </c>
      <c r="N57" s="136">
        <f t="shared" si="18"/>
        <v>16480.833333333332</v>
      </c>
      <c r="O57" s="136"/>
      <c r="P57" s="136"/>
      <c r="Q57" s="136">
        <f t="shared" si="18"/>
        <v>2756.6666666666665</v>
      </c>
      <c r="R57" s="134"/>
      <c r="S57" s="134"/>
      <c r="T57" s="134"/>
      <c r="U57" s="134"/>
      <c r="V57" s="134"/>
    </row>
    <row r="58" spans="1:22">
      <c r="A58" s="134"/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L58" s="77" t="s">
        <v>2686</v>
      </c>
      <c r="M58" s="136">
        <f t="shared" si="18"/>
        <v>2352.25</v>
      </c>
      <c r="N58" s="136">
        <f t="shared" si="18"/>
        <v>9227.75</v>
      </c>
      <c r="O58" s="136"/>
      <c r="P58" s="136"/>
      <c r="Q58" s="136">
        <f t="shared" si="18"/>
        <v>2249.9166666666665</v>
      </c>
      <c r="R58" s="134"/>
      <c r="S58" s="134"/>
      <c r="T58" s="134"/>
      <c r="U58" s="134"/>
      <c r="V58" s="134"/>
    </row>
    <row r="59" spans="1:22">
      <c r="A59" s="134"/>
      <c r="B59" s="134"/>
      <c r="C59" s="134"/>
      <c r="D59" s="134"/>
      <c r="E59" s="134"/>
      <c r="F59" s="134"/>
      <c r="G59" s="134"/>
      <c r="H59" s="134"/>
      <c r="I59" s="134"/>
      <c r="J59" s="134"/>
      <c r="K59" s="134"/>
      <c r="L59" s="84" t="s">
        <v>2687</v>
      </c>
      <c r="M59" s="136">
        <f t="shared" si="18"/>
        <v>1007</v>
      </c>
      <c r="N59" s="136">
        <f t="shared" si="18"/>
        <v>2243</v>
      </c>
      <c r="O59" s="136"/>
      <c r="P59" s="136"/>
      <c r="Q59" s="136">
        <f t="shared" si="18"/>
        <v>45</v>
      </c>
      <c r="R59" s="134"/>
      <c r="S59" s="134"/>
      <c r="T59" s="134"/>
      <c r="U59" s="134"/>
      <c r="V59" s="134"/>
    </row>
    <row r="60" spans="1:22">
      <c r="A60" s="134"/>
      <c r="B60" s="134"/>
      <c r="C60" s="134"/>
      <c r="D60" s="134"/>
      <c r="E60" s="134"/>
      <c r="F60" s="134"/>
      <c r="G60" s="134"/>
      <c r="H60" s="134"/>
      <c r="I60" s="134"/>
      <c r="J60" s="134"/>
      <c r="K60" s="134"/>
      <c r="L60" s="91" t="s">
        <v>2688</v>
      </c>
      <c r="M60" s="136">
        <f t="shared" si="18"/>
        <v>651</v>
      </c>
      <c r="N60" s="136">
        <f t="shared" si="18"/>
        <v>1943</v>
      </c>
      <c r="O60" s="136"/>
      <c r="P60" s="136"/>
      <c r="Q60" s="136">
        <f t="shared" si="18"/>
        <v>91</v>
      </c>
      <c r="R60" s="134"/>
      <c r="S60" s="134"/>
      <c r="T60" s="134"/>
      <c r="U60" s="134"/>
      <c r="V60" s="134"/>
    </row>
    <row r="61" spans="1:22">
      <c r="A61" s="134"/>
      <c r="B61" s="134"/>
      <c r="C61" s="134"/>
      <c r="D61" s="134"/>
      <c r="E61" s="134"/>
      <c r="F61" s="134"/>
      <c r="G61" s="134"/>
      <c r="H61" s="134"/>
      <c r="I61" s="134"/>
      <c r="J61" s="134"/>
      <c r="K61" s="134"/>
      <c r="L61" s="66" t="s">
        <v>2689</v>
      </c>
      <c r="M61" s="136">
        <f t="shared" si="18"/>
        <v>4010.25</v>
      </c>
      <c r="N61" s="136">
        <f t="shared" si="18"/>
        <v>13413.75</v>
      </c>
      <c r="O61" s="136"/>
      <c r="P61" s="136"/>
      <c r="Q61" s="136">
        <f t="shared" si="18"/>
        <v>2385.9166666666665</v>
      </c>
      <c r="R61" s="134"/>
      <c r="S61" s="134"/>
      <c r="T61" s="134"/>
      <c r="U61" s="134"/>
      <c r="V61" s="134"/>
    </row>
    <row r="62" spans="1:22">
      <c r="A62" s="134"/>
      <c r="B62" s="134"/>
      <c r="C62" s="134"/>
      <c r="D62" s="134"/>
      <c r="E62" s="134"/>
      <c r="F62" s="134"/>
      <c r="G62" s="134"/>
      <c r="H62" s="134"/>
      <c r="I62" s="134"/>
      <c r="J62" s="134"/>
      <c r="K62" s="134"/>
      <c r="L62" s="66" t="s">
        <v>2690</v>
      </c>
      <c r="M62" s="136">
        <f t="shared" si="18"/>
        <v>239.75</v>
      </c>
      <c r="N62" s="136">
        <f t="shared" si="18"/>
        <v>3067.0833333333335</v>
      </c>
      <c r="O62" s="136"/>
      <c r="P62" s="136"/>
      <c r="Q62" s="136">
        <f t="shared" si="18"/>
        <v>370.75</v>
      </c>
      <c r="R62" s="134"/>
      <c r="S62" s="134"/>
      <c r="T62" s="134"/>
      <c r="U62" s="134"/>
      <c r="V62" s="134"/>
    </row>
    <row r="63" spans="1:22">
      <c r="A63" s="134"/>
      <c r="B63" s="134"/>
      <c r="C63" s="134"/>
      <c r="D63" s="134"/>
      <c r="E63" s="134"/>
      <c r="F63" s="134"/>
      <c r="G63" s="134"/>
      <c r="H63" s="134"/>
      <c r="I63" s="134"/>
      <c r="J63" s="134"/>
      <c r="K63" s="134"/>
      <c r="L63" s="66" t="s">
        <v>2691</v>
      </c>
      <c r="M63" s="136">
        <f t="shared" si="18"/>
        <v>760.17121435883462</v>
      </c>
      <c r="N63" s="136">
        <f t="shared" si="18"/>
        <v>2982.1107124241626</v>
      </c>
      <c r="O63" s="136"/>
      <c r="P63" s="136"/>
      <c r="Q63" s="136">
        <f t="shared" si="18"/>
        <v>727.10038673873169</v>
      </c>
      <c r="R63" s="134"/>
      <c r="S63" s="134"/>
      <c r="T63" s="134"/>
      <c r="U63" s="134"/>
      <c r="V63" s="134"/>
    </row>
    <row r="64" spans="1:22">
      <c r="A64" s="134"/>
      <c r="B64" s="134"/>
      <c r="C64" s="134"/>
      <c r="D64" s="134"/>
      <c r="E64" s="134"/>
      <c r="F64" s="134"/>
      <c r="G64" s="134"/>
      <c r="H64" s="134"/>
      <c r="I64" s="134"/>
      <c r="J64" s="134"/>
      <c r="K64" s="134"/>
      <c r="L64" s="66" t="s">
        <v>2692</v>
      </c>
      <c r="M64" s="136">
        <f t="shared" si="18"/>
        <v>-520.42121435883462</v>
      </c>
      <c r="N64" s="136">
        <f t="shared" si="18"/>
        <v>84.972620909170772</v>
      </c>
      <c r="O64" s="136"/>
      <c r="P64" s="136"/>
      <c r="Q64" s="136">
        <f t="shared" si="18"/>
        <v>-356.35038673873169</v>
      </c>
      <c r="R64" s="134"/>
      <c r="S64" s="134"/>
      <c r="T64" s="134"/>
      <c r="U64" s="134"/>
      <c r="V64" s="134"/>
    </row>
    <row r="65" spans="1:22">
      <c r="A65" s="134"/>
      <c r="B65" s="134"/>
      <c r="C65" s="134"/>
      <c r="D65" s="134"/>
      <c r="E65" s="134"/>
      <c r="F65" s="134"/>
      <c r="G65" s="134"/>
      <c r="H65" s="134"/>
      <c r="I65" s="134"/>
      <c r="J65" s="134"/>
      <c r="K65" s="134"/>
      <c r="L65" s="66" t="s">
        <v>2693</v>
      </c>
      <c r="M65" s="136">
        <f t="shared" si="18"/>
        <v>33.137126918236632</v>
      </c>
      <c r="N65" s="136">
        <f t="shared" si="18"/>
        <v>129.99516332012249</v>
      </c>
      <c r="O65" s="136"/>
      <c r="P65" s="136"/>
      <c r="Q65" s="136">
        <f t="shared" si="18"/>
        <v>31.695514566389303</v>
      </c>
      <c r="R65" s="134"/>
      <c r="S65" s="134"/>
      <c r="T65" s="134"/>
      <c r="U65" s="134"/>
      <c r="V65" s="134"/>
    </row>
    <row r="66" spans="1:22">
      <c r="A66" s="134"/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66" t="s">
        <v>2694</v>
      </c>
      <c r="M66" s="136">
        <f t="shared" si="18"/>
        <v>-6.7599738913202723</v>
      </c>
      <c r="N66" s="136">
        <f t="shared" si="18"/>
        <v>-26.519013317304985</v>
      </c>
      <c r="O66" s="136"/>
      <c r="P66" s="136"/>
      <c r="Q66" s="136">
        <f t="shared" si="18"/>
        <v>-6.4658849715434181</v>
      </c>
      <c r="R66" s="134"/>
      <c r="S66" s="134"/>
      <c r="T66" s="134"/>
      <c r="U66" s="134"/>
      <c r="V66" s="134"/>
    </row>
    <row r="67" spans="1:22">
      <c r="A67" s="134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66" t="s">
        <v>2695</v>
      </c>
      <c r="M67" s="136">
        <f t="shared" si="18"/>
        <v>-494.04406133191827</v>
      </c>
      <c r="N67" s="136">
        <f t="shared" si="18"/>
        <v>188.44877091198828</v>
      </c>
      <c r="O67" s="136"/>
      <c r="P67" s="136"/>
      <c r="Q67" s="136">
        <f t="shared" si="18"/>
        <v>-331.12075714388578</v>
      </c>
      <c r="R67" s="134"/>
      <c r="S67" s="134"/>
      <c r="T67" s="134"/>
      <c r="U67" s="134"/>
      <c r="V67" s="134"/>
    </row>
    <row r="68" spans="1:22">
      <c r="A68" s="134"/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</row>
    <row r="69" spans="1:22">
      <c r="A69" s="134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  <c r="V69" s="134"/>
    </row>
    <row r="70" spans="1:22">
      <c r="A70" s="134"/>
      <c r="B70" s="134"/>
      <c r="C70" s="134"/>
      <c r="D70" s="134"/>
      <c r="E70" s="134"/>
      <c r="F70" s="134"/>
      <c r="G70" s="134"/>
      <c r="H70" s="134"/>
      <c r="I70" s="134"/>
      <c r="J70" s="134"/>
      <c r="K70" s="134"/>
      <c r="L70" s="134"/>
      <c r="M70" s="134"/>
      <c r="N70" s="134"/>
      <c r="O70" s="134"/>
      <c r="P70" s="134"/>
      <c r="Q70" s="134"/>
      <c r="R70" s="134"/>
      <c r="S70" s="134"/>
      <c r="T70" s="134"/>
      <c r="U70" s="134"/>
      <c r="V70" s="134"/>
    </row>
    <row r="71" spans="1:22">
      <c r="A71" s="134"/>
      <c r="B71" s="134"/>
      <c r="C71" s="134"/>
      <c r="D71" s="134"/>
      <c r="E71" s="134"/>
      <c r="F71" s="134"/>
      <c r="G71" s="134"/>
      <c r="H71" s="134"/>
      <c r="I71" s="134"/>
      <c r="J71" s="134"/>
      <c r="K71" s="134"/>
      <c r="L71" s="134"/>
      <c r="M71" s="134"/>
      <c r="N71" s="134"/>
      <c r="O71" s="134"/>
      <c r="P71" s="134"/>
      <c r="Q71" s="134"/>
      <c r="R71" s="134"/>
      <c r="S71" s="134"/>
      <c r="T71" s="134"/>
      <c r="U71" s="134"/>
      <c r="V71" s="134"/>
    </row>
    <row r="72" spans="1:22">
      <c r="A72" s="134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134"/>
      <c r="M72" s="134"/>
      <c r="N72" s="134"/>
      <c r="O72" s="134"/>
      <c r="P72" s="134"/>
      <c r="Q72" s="134"/>
      <c r="R72" s="134"/>
      <c r="S72" s="134"/>
      <c r="T72" s="134"/>
      <c r="U72" s="134"/>
      <c r="V72" s="134"/>
    </row>
    <row r="73" spans="1:22">
      <c r="A73" s="134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134"/>
      <c r="M73" s="134"/>
      <c r="N73" s="134"/>
      <c r="O73" s="134"/>
      <c r="P73" s="134"/>
      <c r="Q73" s="134"/>
      <c r="R73" s="134"/>
      <c r="S73" s="134"/>
      <c r="T73" s="134"/>
      <c r="U73" s="134"/>
      <c r="V73" s="134"/>
    </row>
    <row r="74" spans="1:22">
      <c r="A74" s="134"/>
      <c r="B74" s="134"/>
      <c r="C74" s="134"/>
      <c r="D74" s="134"/>
      <c r="E74" s="134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134"/>
      <c r="V74" s="134"/>
    </row>
    <row r="75" spans="1:22">
      <c r="A75" s="134"/>
      <c r="B75" s="134"/>
      <c r="C75" s="134"/>
      <c r="D75" s="134"/>
      <c r="E75" s="134"/>
      <c r="F75" s="134"/>
      <c r="G75" s="134"/>
      <c r="H75" s="134"/>
      <c r="I75" s="134"/>
      <c r="J75" s="134"/>
      <c r="K75" s="134"/>
      <c r="L75" s="134"/>
      <c r="M75" s="134"/>
      <c r="N75" s="134"/>
      <c r="O75" s="134"/>
      <c r="P75" s="134"/>
      <c r="Q75" s="134"/>
      <c r="R75" s="134"/>
      <c r="S75" s="134"/>
      <c r="T75" s="134"/>
      <c r="U75" s="134"/>
      <c r="V75" s="134"/>
    </row>
  </sheetData>
  <phoneticPr fontId="2"/>
  <conditionalFormatting sqref="C22:R22">
    <cfRule type="cellIs" dxfId="82" priority="2" operator="equal">
      <formula>"↑"</formula>
    </cfRule>
  </conditionalFormatting>
  <conditionalFormatting sqref="T22">
    <cfRule type="cellIs" dxfId="81" priority="1" operator="equal">
      <formula>"↑"</formula>
    </cfRule>
  </conditionalFormatting>
  <pageMargins left="0.98425196850393704" right="0" top="0.98425196850393704" bottom="0.98425196850393704" header="0.51181102362204722" footer="0.51181102362204722"/>
  <pageSetup paperSize="8" scale="160" fitToHeight="0" orientation="portrait" r:id="rId1"/>
  <headerFooter alignWithMargins="0">
    <oddFooter>&amp;R&amp;F.xls
&amp;D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D6197-4919-4D82-BE1D-E64E19FC9CCF}">
  <sheetPr>
    <tabColor rgb="FFFFFF00"/>
  </sheetPr>
  <dimension ref="A1:W48"/>
  <sheetViews>
    <sheetView zoomScaleNormal="100" workbookViewId="0">
      <pane xSplit="2" ySplit="16" topLeftCell="C17" activePane="bottomRight" state="frozen"/>
      <selection activeCell="U60" sqref="U60"/>
      <selection pane="topRight" activeCell="U60" sqref="U60"/>
      <selection pane="bottomLeft" activeCell="U60" sqref="U60"/>
      <selection pane="bottomRight" activeCell="U60" sqref="U60"/>
    </sheetView>
  </sheetViews>
  <sheetFormatPr defaultColWidth="8.8984375" defaultRowHeight="13"/>
  <cols>
    <col min="1" max="1" width="7" style="57" customWidth="1"/>
    <col min="2" max="2" width="14.296875" style="57" bestFit="1" customWidth="1"/>
    <col min="3" max="23" width="9.3984375" style="57" customWidth="1"/>
    <col min="24" max="16384" width="8.8984375" style="57"/>
  </cols>
  <sheetData>
    <row r="1" spans="1:23" ht="16.5">
      <c r="A1" s="56" t="s">
        <v>2722</v>
      </c>
    </row>
    <row r="2" spans="1:23">
      <c r="V2" s="137" t="s">
        <v>2662</v>
      </c>
      <c r="W2" s="137"/>
    </row>
    <row r="3" spans="1:23">
      <c r="C3" s="138"/>
      <c r="D3" s="139">
        <v>21</v>
      </c>
      <c r="E3" s="140">
        <v>41</v>
      </c>
      <c r="F3" s="138">
        <v>55</v>
      </c>
      <c r="G3" s="140">
        <v>23</v>
      </c>
      <c r="H3" s="141"/>
      <c r="I3" s="142">
        <v>61</v>
      </c>
      <c r="J3" s="139">
        <v>32</v>
      </c>
      <c r="K3" s="140">
        <v>33</v>
      </c>
      <c r="L3" s="140">
        <v>512</v>
      </c>
      <c r="M3" s="140">
        <v>511</v>
      </c>
      <c r="N3" s="140">
        <v>52</v>
      </c>
      <c r="O3" s="140" t="s">
        <v>2663</v>
      </c>
      <c r="P3" s="141"/>
      <c r="Q3" s="140">
        <v>72</v>
      </c>
      <c r="R3" s="140">
        <v>73</v>
      </c>
      <c r="S3" s="141"/>
      <c r="T3" s="143">
        <v>91</v>
      </c>
      <c r="U3" s="142">
        <v>92</v>
      </c>
      <c r="V3" s="143">
        <v>0</v>
      </c>
      <c r="W3" s="140"/>
    </row>
    <row r="4" spans="1:23" ht="26">
      <c r="B4" s="123" t="s">
        <v>2723</v>
      </c>
      <c r="C4" s="138" t="s">
        <v>2664</v>
      </c>
      <c r="D4" s="67" t="s">
        <v>2665</v>
      </c>
      <c r="E4" s="68" t="s">
        <v>2666</v>
      </c>
      <c r="F4" s="144" t="s">
        <v>2667</v>
      </c>
      <c r="G4" s="145" t="s">
        <v>2668</v>
      </c>
      <c r="H4" s="141" t="s">
        <v>2669</v>
      </c>
      <c r="I4" s="142" t="s">
        <v>2670</v>
      </c>
      <c r="J4" s="139" t="s">
        <v>2671</v>
      </c>
      <c r="K4" s="140" t="s">
        <v>2672</v>
      </c>
      <c r="L4" s="140" t="s">
        <v>2673</v>
      </c>
      <c r="M4" s="140" t="s">
        <v>2674</v>
      </c>
      <c r="N4" s="140" t="s">
        <v>2675</v>
      </c>
      <c r="O4" s="140" t="s">
        <v>2676</v>
      </c>
      <c r="P4" s="141" t="s">
        <v>2677</v>
      </c>
      <c r="Q4" s="140" t="s">
        <v>2678</v>
      </c>
      <c r="R4" s="140" t="s">
        <v>2679</v>
      </c>
      <c r="S4" s="141" t="s">
        <v>2680</v>
      </c>
      <c r="T4" s="143" t="s">
        <v>2681</v>
      </c>
      <c r="U4" s="146" t="s">
        <v>2682</v>
      </c>
      <c r="V4" s="143" t="s">
        <v>2683</v>
      </c>
      <c r="W4" s="140"/>
    </row>
    <row r="5" spans="1:23">
      <c r="B5" s="123" t="s">
        <v>2684</v>
      </c>
      <c r="C5" s="147">
        <f>SUM(H5,I5,P5,S5,T5,U5,V5)</f>
        <v>1766020</v>
      </c>
      <c r="D5" s="148">
        <f>D27</f>
        <v>48980</v>
      </c>
      <c r="E5" s="124">
        <f t="shared" ref="E5:N5" si="0">E27</f>
        <v>260520</v>
      </c>
      <c r="F5" s="147">
        <f t="shared" si="0"/>
        <v>630680</v>
      </c>
      <c r="G5" s="124">
        <f>G27</f>
        <v>12530</v>
      </c>
      <c r="H5" s="149">
        <f>SUM(D5:G5)</f>
        <v>952710</v>
      </c>
      <c r="I5" s="150">
        <f t="shared" si="0"/>
        <v>220000</v>
      </c>
      <c r="J5" s="148">
        <f t="shared" si="0"/>
        <v>74930</v>
      </c>
      <c r="K5" s="124">
        <f t="shared" si="0"/>
        <v>19200</v>
      </c>
      <c r="L5" s="124">
        <f t="shared" si="0"/>
        <v>163700</v>
      </c>
      <c r="M5" s="124">
        <f t="shared" si="0"/>
        <v>150000</v>
      </c>
      <c r="N5" s="124">
        <f t="shared" si="0"/>
        <v>51000</v>
      </c>
      <c r="O5" s="124">
        <f>SUM(M5:N5)</f>
        <v>201000</v>
      </c>
      <c r="P5" s="149">
        <f>SUM(J5:N5)</f>
        <v>458830</v>
      </c>
      <c r="Q5" s="124">
        <f>Q27</f>
        <v>101400</v>
      </c>
      <c r="R5" s="124">
        <f>R27</f>
        <v>33080</v>
      </c>
      <c r="S5" s="149">
        <f>SUM(Q5:R5)</f>
        <v>134480</v>
      </c>
      <c r="T5" s="151">
        <f>T27</f>
        <v>0</v>
      </c>
      <c r="U5" s="150">
        <f>U27</f>
        <v>0</v>
      </c>
      <c r="V5" s="151">
        <f>V27</f>
        <v>0</v>
      </c>
      <c r="W5" s="124">
        <f>W27</f>
        <v>0</v>
      </c>
    </row>
    <row r="6" spans="1:23">
      <c r="B6" s="123" t="s">
        <v>2685</v>
      </c>
      <c r="C6" s="147">
        <f>SUM(H6,I6,P6,S6,T6,U6,V6)</f>
        <v>729860</v>
      </c>
      <c r="D6" s="148">
        <f>D43</f>
        <v>8980</v>
      </c>
      <c r="E6" s="124">
        <f t="shared" ref="E6:N6" si="1">E43</f>
        <v>48200</v>
      </c>
      <c r="F6" s="147">
        <f t="shared" si="1"/>
        <v>129220</v>
      </c>
      <c r="G6" s="124">
        <f>G43</f>
        <v>3760</v>
      </c>
      <c r="H6" s="149">
        <f>SUM(D6:G6)</f>
        <v>190160</v>
      </c>
      <c r="I6" s="150">
        <f t="shared" si="1"/>
        <v>85800</v>
      </c>
      <c r="J6" s="148">
        <f t="shared" si="1"/>
        <v>50930</v>
      </c>
      <c r="K6" s="124">
        <f t="shared" si="1"/>
        <v>19200</v>
      </c>
      <c r="L6" s="124">
        <f>L43</f>
        <v>53980</v>
      </c>
      <c r="M6" s="124">
        <f t="shared" si="1"/>
        <v>146770</v>
      </c>
      <c r="N6" s="124">
        <f t="shared" si="1"/>
        <v>51000</v>
      </c>
      <c r="O6" s="124">
        <f>SUM(M6:N6)</f>
        <v>197770</v>
      </c>
      <c r="P6" s="149">
        <f>SUM(J6:N6)</f>
        <v>321880</v>
      </c>
      <c r="Q6" s="124">
        <f>Q43</f>
        <v>98940</v>
      </c>
      <c r="R6" s="124">
        <f>R43</f>
        <v>33080</v>
      </c>
      <c r="S6" s="149">
        <f>SUM(Q6:R6)</f>
        <v>132020</v>
      </c>
      <c r="T6" s="151">
        <f>T43</f>
        <v>0</v>
      </c>
      <c r="U6" s="150">
        <f>U43</f>
        <v>0</v>
      </c>
      <c r="V6" s="151">
        <f>V43</f>
        <v>0</v>
      </c>
      <c r="W6" s="124">
        <f>W43</f>
        <v>0</v>
      </c>
    </row>
    <row r="7" spans="1:23">
      <c r="B7" s="152"/>
      <c r="C7" s="153"/>
      <c r="D7" s="153"/>
      <c r="E7" s="153"/>
      <c r="F7" s="153"/>
      <c r="G7" s="154"/>
      <c r="H7" s="153"/>
      <c r="I7" s="153"/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</row>
    <row r="8" spans="1:23">
      <c r="B8" s="155"/>
      <c r="C8" s="138"/>
      <c r="D8" s="139">
        <v>21</v>
      </c>
      <c r="E8" s="140">
        <v>41</v>
      </c>
      <c r="F8" s="138">
        <v>55</v>
      </c>
      <c r="G8" s="140">
        <v>23</v>
      </c>
      <c r="H8" s="141"/>
      <c r="I8" s="142">
        <v>61</v>
      </c>
      <c r="J8" s="139">
        <v>32</v>
      </c>
      <c r="K8" s="140">
        <v>33</v>
      </c>
      <c r="L8" s="140">
        <v>512</v>
      </c>
      <c r="M8" s="140">
        <v>511</v>
      </c>
      <c r="N8" s="140">
        <v>52</v>
      </c>
      <c r="O8" s="140"/>
      <c r="P8" s="141"/>
      <c r="Q8" s="140">
        <v>72</v>
      </c>
      <c r="R8" s="140">
        <v>73</v>
      </c>
      <c r="S8" s="141"/>
      <c r="T8" s="143">
        <v>91</v>
      </c>
      <c r="U8" s="142">
        <v>92</v>
      </c>
      <c r="V8" s="143">
        <v>0</v>
      </c>
      <c r="W8" s="140"/>
    </row>
    <row r="9" spans="1:23">
      <c r="A9" s="156"/>
      <c r="B9" s="123" t="s">
        <v>2723</v>
      </c>
      <c r="C9" s="138" t="s">
        <v>2664</v>
      </c>
      <c r="D9" s="107" t="s">
        <v>2697</v>
      </c>
      <c r="E9" s="108" t="s">
        <v>2697</v>
      </c>
      <c r="F9" s="157" t="s">
        <v>2698</v>
      </c>
      <c r="G9" s="108" t="s">
        <v>2699</v>
      </c>
      <c r="H9" s="141" t="s">
        <v>2669</v>
      </c>
      <c r="I9" s="142" t="s">
        <v>2670</v>
      </c>
      <c r="J9" s="139" t="s">
        <v>2671</v>
      </c>
      <c r="K9" s="140" t="s">
        <v>2672</v>
      </c>
      <c r="L9" s="140" t="s">
        <v>2673</v>
      </c>
      <c r="M9" s="140" t="s">
        <v>2674</v>
      </c>
      <c r="N9" s="140" t="s">
        <v>2675</v>
      </c>
      <c r="O9" s="140" t="s">
        <v>2676</v>
      </c>
      <c r="P9" s="141" t="s">
        <v>2677</v>
      </c>
      <c r="Q9" s="140" t="s">
        <v>2678</v>
      </c>
      <c r="R9" s="140" t="s">
        <v>2679</v>
      </c>
      <c r="S9" s="141" t="s">
        <v>2680</v>
      </c>
      <c r="T9" s="143" t="s">
        <v>2681</v>
      </c>
      <c r="U9" s="146" t="s">
        <v>2682</v>
      </c>
      <c r="V9" s="143" t="s">
        <v>2683</v>
      </c>
      <c r="W9" s="140"/>
    </row>
    <row r="10" spans="1:23">
      <c r="B10" s="158" t="s">
        <v>2693</v>
      </c>
      <c r="C10" s="147">
        <f>SUM(H10,I10,P10,S10,T10,U10,V10)</f>
        <v>6000</v>
      </c>
      <c r="D10" s="148">
        <f>D48</f>
        <v>0</v>
      </c>
      <c r="E10" s="124">
        <f t="shared" ref="E10:V10" si="2">E48</f>
        <v>0</v>
      </c>
      <c r="F10" s="147">
        <f t="shared" si="2"/>
        <v>0</v>
      </c>
      <c r="G10" s="124">
        <f t="shared" si="2"/>
        <v>0</v>
      </c>
      <c r="H10" s="149">
        <f>SUM(D10:F10)</f>
        <v>0</v>
      </c>
      <c r="I10" s="150">
        <f t="shared" si="2"/>
        <v>0</v>
      </c>
      <c r="J10" s="148">
        <f t="shared" si="2"/>
        <v>0</v>
      </c>
      <c r="K10" s="124">
        <f t="shared" si="2"/>
        <v>0</v>
      </c>
      <c r="L10" s="124">
        <f t="shared" si="2"/>
        <v>0</v>
      </c>
      <c r="M10" s="124">
        <f t="shared" si="2"/>
        <v>0</v>
      </c>
      <c r="N10" s="124">
        <f t="shared" si="2"/>
        <v>0</v>
      </c>
      <c r="O10" s="124">
        <f>SUM(M10:N10)</f>
        <v>0</v>
      </c>
      <c r="P10" s="149">
        <f>SUM(J10:N10)</f>
        <v>0</v>
      </c>
      <c r="Q10" s="124">
        <f t="shared" si="2"/>
        <v>0</v>
      </c>
      <c r="R10" s="124">
        <f t="shared" si="2"/>
        <v>0</v>
      </c>
      <c r="S10" s="149">
        <f>SUM(Q10:R10)</f>
        <v>0</v>
      </c>
      <c r="T10" s="151">
        <f t="shared" si="2"/>
        <v>0</v>
      </c>
      <c r="U10" s="150">
        <f t="shared" si="2"/>
        <v>0</v>
      </c>
      <c r="V10" s="151">
        <f t="shared" si="2"/>
        <v>6000</v>
      </c>
      <c r="W10" s="124">
        <f>W48</f>
        <v>0</v>
      </c>
    </row>
    <row r="11" spans="1:23">
      <c r="B11" s="152"/>
      <c r="C11" s="152"/>
      <c r="D11" s="152"/>
      <c r="E11" s="152"/>
      <c r="F11" s="152"/>
      <c r="H11" s="152"/>
      <c r="I11" s="152"/>
      <c r="J11" s="152"/>
      <c r="K11" s="152"/>
      <c r="L11" s="152"/>
      <c r="M11" s="152"/>
      <c r="N11" s="152"/>
      <c r="O11" s="152"/>
      <c r="P11" s="152"/>
    </row>
    <row r="13" spans="1:23">
      <c r="A13" s="230" t="s">
        <v>2724</v>
      </c>
      <c r="B13" s="230"/>
      <c r="C13" s="159"/>
      <c r="D13" s="159"/>
      <c r="E13" s="159"/>
      <c r="F13" s="159"/>
      <c r="G13" s="159"/>
      <c r="H13" s="159"/>
      <c r="I13" s="159"/>
      <c r="J13" s="159"/>
      <c r="K13" s="159"/>
      <c r="L13" s="159"/>
      <c r="M13" s="159"/>
      <c r="N13" s="159"/>
      <c r="O13" s="159"/>
      <c r="P13" s="159"/>
      <c r="Q13" s="159"/>
      <c r="R13" s="159"/>
      <c r="S13" s="159"/>
      <c r="T13" s="159"/>
      <c r="U13" s="159"/>
      <c r="V13" s="159"/>
      <c r="W13" s="159"/>
    </row>
    <row r="14" spans="1:23">
      <c r="C14" s="159"/>
      <c r="D14" s="159"/>
      <c r="E14" s="159"/>
      <c r="F14" s="159"/>
      <c r="H14" s="159"/>
      <c r="I14" s="159"/>
      <c r="J14" s="159"/>
      <c r="K14" s="159"/>
      <c r="L14" s="159"/>
      <c r="M14" s="159"/>
      <c r="N14" s="159"/>
      <c r="O14" s="159"/>
      <c r="P14" s="159"/>
    </row>
    <row r="15" spans="1:23">
      <c r="B15" s="155"/>
      <c r="C15" s="140"/>
      <c r="D15" s="140">
        <v>21</v>
      </c>
      <c r="E15" s="140">
        <v>41</v>
      </c>
      <c r="F15" s="140">
        <v>55</v>
      </c>
      <c r="G15" s="140">
        <v>23</v>
      </c>
      <c r="H15" s="140"/>
      <c r="I15" s="140">
        <v>61</v>
      </c>
      <c r="J15" s="140">
        <v>32</v>
      </c>
      <c r="K15" s="140">
        <v>33</v>
      </c>
      <c r="L15" s="140">
        <v>512</v>
      </c>
      <c r="M15" s="140">
        <v>511</v>
      </c>
      <c r="N15" s="140">
        <v>52</v>
      </c>
      <c r="O15" s="140"/>
      <c r="P15" s="140"/>
      <c r="Q15" s="140">
        <v>72</v>
      </c>
      <c r="R15" s="140">
        <v>73</v>
      </c>
      <c r="S15" s="140"/>
      <c r="T15" s="140">
        <v>91</v>
      </c>
      <c r="U15" s="140">
        <v>92</v>
      </c>
      <c r="V15" s="140">
        <v>0</v>
      </c>
      <c r="W15" s="140"/>
    </row>
    <row r="16" spans="1:23" ht="26">
      <c r="A16" s="123"/>
      <c r="B16" s="123" t="s">
        <v>2723</v>
      </c>
      <c r="C16" s="140" t="s">
        <v>2664</v>
      </c>
      <c r="D16" s="67" t="s">
        <v>2665</v>
      </c>
      <c r="E16" s="68" t="s">
        <v>2666</v>
      </c>
      <c r="F16" s="68" t="s">
        <v>2667</v>
      </c>
      <c r="G16" s="145" t="s">
        <v>2668</v>
      </c>
      <c r="H16" s="140" t="s">
        <v>2669</v>
      </c>
      <c r="I16" s="140" t="s">
        <v>2670</v>
      </c>
      <c r="J16" s="140" t="s">
        <v>2671</v>
      </c>
      <c r="K16" s="140" t="s">
        <v>2672</v>
      </c>
      <c r="L16" s="140" t="s">
        <v>2673</v>
      </c>
      <c r="M16" s="140" t="s">
        <v>2674</v>
      </c>
      <c r="N16" s="140" t="s">
        <v>2675</v>
      </c>
      <c r="O16" s="140" t="s">
        <v>2676</v>
      </c>
      <c r="P16" s="140" t="s">
        <v>2677</v>
      </c>
      <c r="Q16" s="140" t="s">
        <v>2678</v>
      </c>
      <c r="R16" s="140" t="s">
        <v>2679</v>
      </c>
      <c r="S16" s="140" t="s">
        <v>2680</v>
      </c>
      <c r="T16" s="140" t="s">
        <v>2681</v>
      </c>
      <c r="U16" s="146" t="s">
        <v>2682</v>
      </c>
      <c r="V16" s="140" t="s">
        <v>2683</v>
      </c>
      <c r="W16" s="140"/>
    </row>
    <row r="17" spans="1:23">
      <c r="A17" s="158" t="s">
        <v>2684</v>
      </c>
      <c r="B17" s="123"/>
      <c r="C17" s="124"/>
      <c r="D17" s="160">
        <v>48980</v>
      </c>
      <c r="E17" s="160">
        <v>260520</v>
      </c>
      <c r="F17" s="160">
        <v>630680</v>
      </c>
      <c r="G17" s="160">
        <v>12530</v>
      </c>
      <c r="H17" s="161">
        <f>SUM(D17:G17)</f>
        <v>952710</v>
      </c>
      <c r="I17" s="160">
        <v>220000</v>
      </c>
      <c r="J17" s="160">
        <v>50648</v>
      </c>
      <c r="K17" s="160">
        <v>19200</v>
      </c>
      <c r="L17" s="162">
        <v>93094</v>
      </c>
      <c r="M17" s="162">
        <f>12500*12</f>
        <v>150000</v>
      </c>
      <c r="N17" s="162">
        <v>55780</v>
      </c>
      <c r="O17" s="161">
        <f>SUM(M17:N18)</f>
        <v>201000</v>
      </c>
      <c r="P17" s="161">
        <f>SUM(J17:N18)</f>
        <v>431350</v>
      </c>
      <c r="Q17" s="160">
        <v>101400</v>
      </c>
      <c r="R17" s="160">
        <v>28300</v>
      </c>
      <c r="S17" s="161">
        <f>SUM(Q17:R18)</f>
        <v>134480</v>
      </c>
      <c r="T17" s="161">
        <v>0</v>
      </c>
      <c r="U17" s="160">
        <v>0</v>
      </c>
      <c r="V17" s="161">
        <v>0</v>
      </c>
      <c r="W17" s="161"/>
    </row>
    <row r="18" spans="1:23">
      <c r="A18" s="163"/>
      <c r="B18" s="123"/>
      <c r="C18" s="124"/>
      <c r="D18" s="161"/>
      <c r="E18" s="161"/>
      <c r="F18" s="161"/>
      <c r="G18" s="161"/>
      <c r="H18" s="161"/>
      <c r="I18" s="161"/>
      <c r="J18" s="160">
        <v>24282</v>
      </c>
      <c r="K18" s="161"/>
      <c r="L18" s="164">
        <v>43126</v>
      </c>
      <c r="M18" s="161"/>
      <c r="N18" s="162">
        <v>-4780</v>
      </c>
      <c r="O18" s="161"/>
      <c r="P18" s="161"/>
      <c r="Q18" s="161"/>
      <c r="R18" s="161">
        <v>4780</v>
      </c>
      <c r="S18" s="161"/>
      <c r="T18" s="161"/>
      <c r="U18" s="161"/>
      <c r="V18" s="161"/>
      <c r="W18" s="161"/>
    </row>
    <row r="19" spans="1:23">
      <c r="A19" s="163"/>
      <c r="B19" s="123"/>
      <c r="C19" s="124"/>
      <c r="D19" s="161"/>
      <c r="E19" s="161"/>
      <c r="F19" s="161"/>
      <c r="G19" s="161"/>
      <c r="H19" s="161"/>
      <c r="I19" s="161"/>
      <c r="J19" s="161"/>
      <c r="K19" s="161"/>
      <c r="L19" s="164">
        <v>27480</v>
      </c>
      <c r="M19" s="161"/>
      <c r="N19" s="161"/>
      <c r="O19" s="161"/>
      <c r="P19" s="161"/>
      <c r="Q19" s="161"/>
      <c r="R19" s="161"/>
      <c r="S19" s="161"/>
      <c r="T19" s="161"/>
      <c r="U19" s="161"/>
      <c r="V19" s="161"/>
      <c r="W19" s="161"/>
    </row>
    <row r="20" spans="1:23">
      <c r="A20" s="163"/>
      <c r="B20" s="123"/>
      <c r="C20" s="124"/>
      <c r="D20" s="161"/>
      <c r="E20" s="161"/>
      <c r="F20" s="161"/>
      <c r="G20" s="161"/>
      <c r="H20" s="161"/>
      <c r="I20" s="161"/>
      <c r="J20" s="161"/>
      <c r="K20" s="161"/>
      <c r="L20" s="161"/>
      <c r="M20" s="161"/>
      <c r="N20" s="161"/>
      <c r="O20" s="161"/>
      <c r="P20" s="161"/>
      <c r="Q20" s="161"/>
      <c r="R20" s="161"/>
      <c r="S20" s="161"/>
      <c r="T20" s="161"/>
      <c r="U20" s="161"/>
      <c r="V20" s="161"/>
      <c r="W20" s="161"/>
    </row>
    <row r="21" spans="1:23">
      <c r="A21" s="163"/>
      <c r="B21" s="123"/>
      <c r="C21" s="124"/>
      <c r="D21" s="161"/>
      <c r="E21" s="161"/>
      <c r="F21" s="161"/>
      <c r="G21" s="161"/>
      <c r="H21" s="161"/>
      <c r="I21" s="161"/>
      <c r="J21" s="161"/>
      <c r="K21" s="161"/>
      <c r="L21" s="161"/>
      <c r="M21" s="161"/>
      <c r="N21" s="161"/>
      <c r="O21" s="161"/>
      <c r="P21" s="161"/>
      <c r="Q21" s="161"/>
      <c r="R21" s="161"/>
      <c r="S21" s="161"/>
      <c r="T21" s="161"/>
      <c r="U21" s="161"/>
      <c r="V21" s="161"/>
      <c r="W21" s="161"/>
    </row>
    <row r="22" spans="1:23">
      <c r="A22" s="163"/>
      <c r="B22" s="123"/>
      <c r="C22" s="124"/>
      <c r="D22" s="161"/>
      <c r="E22" s="161"/>
      <c r="F22" s="161"/>
      <c r="G22" s="161"/>
      <c r="H22" s="161"/>
      <c r="I22" s="161"/>
      <c r="J22" s="161"/>
      <c r="K22" s="161"/>
      <c r="L22" s="161"/>
      <c r="M22" s="161"/>
      <c r="N22" s="161"/>
      <c r="O22" s="161"/>
      <c r="P22" s="161"/>
      <c r="Q22" s="161"/>
      <c r="R22" s="161"/>
      <c r="S22" s="161"/>
      <c r="T22" s="161"/>
      <c r="U22" s="161"/>
      <c r="V22" s="161"/>
      <c r="W22" s="161"/>
    </row>
    <row r="23" spans="1:23">
      <c r="A23" s="163"/>
      <c r="B23" s="123"/>
      <c r="C23" s="124"/>
      <c r="D23" s="161"/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1"/>
      <c r="P23" s="161"/>
      <c r="Q23" s="161"/>
      <c r="R23" s="161"/>
      <c r="S23" s="161"/>
      <c r="T23" s="161"/>
      <c r="U23" s="161"/>
      <c r="V23" s="161"/>
      <c r="W23" s="161"/>
    </row>
    <row r="24" spans="1:23">
      <c r="A24" s="163"/>
      <c r="B24" s="123"/>
      <c r="C24" s="124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1"/>
      <c r="P24" s="161"/>
      <c r="Q24" s="161"/>
      <c r="R24" s="161"/>
      <c r="S24" s="161"/>
      <c r="T24" s="161"/>
      <c r="U24" s="161"/>
      <c r="V24" s="161"/>
      <c r="W24" s="161"/>
    </row>
    <row r="25" spans="1:23">
      <c r="A25" s="163"/>
      <c r="B25" s="123"/>
      <c r="C25" s="124"/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1"/>
      <c r="R25" s="161"/>
      <c r="S25" s="161"/>
      <c r="T25" s="161"/>
      <c r="U25" s="161"/>
      <c r="V25" s="161"/>
      <c r="W25" s="161"/>
    </row>
    <row r="26" spans="1:23">
      <c r="A26" s="163"/>
      <c r="B26" s="123"/>
      <c r="C26" s="124"/>
      <c r="D26" s="161"/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</row>
    <row r="27" spans="1:23">
      <c r="A27" s="165"/>
      <c r="B27" s="166" t="s">
        <v>2725</v>
      </c>
      <c r="C27" s="167">
        <f>SUM(C17:C26)</f>
        <v>0</v>
      </c>
      <c r="D27" s="167">
        <f>SUM(D17:D26)</f>
        <v>48980</v>
      </c>
      <c r="E27" s="167">
        <f t="shared" ref="E27:O27" si="3">SUM(E17:E26)</f>
        <v>260520</v>
      </c>
      <c r="F27" s="167">
        <f t="shared" si="3"/>
        <v>630680</v>
      </c>
      <c r="G27" s="167">
        <f>SUM(G17:G26)</f>
        <v>12530</v>
      </c>
      <c r="H27" s="167">
        <f t="shared" si="3"/>
        <v>952710</v>
      </c>
      <c r="I27" s="167">
        <f t="shared" si="3"/>
        <v>220000</v>
      </c>
      <c r="J27" s="167">
        <f t="shared" si="3"/>
        <v>74930</v>
      </c>
      <c r="K27" s="167">
        <f t="shared" si="3"/>
        <v>19200</v>
      </c>
      <c r="L27" s="167">
        <f t="shared" si="3"/>
        <v>163700</v>
      </c>
      <c r="M27" s="167">
        <f t="shared" si="3"/>
        <v>150000</v>
      </c>
      <c r="N27" s="167">
        <f t="shared" si="3"/>
        <v>51000</v>
      </c>
      <c r="O27" s="167">
        <f t="shared" si="3"/>
        <v>201000</v>
      </c>
      <c r="P27" s="167"/>
      <c r="Q27" s="167">
        <f>SUM(Q17:Q26)</f>
        <v>101400</v>
      </c>
      <c r="R27" s="167">
        <f>SUM(R17:R26)</f>
        <v>33080</v>
      </c>
      <c r="S27" s="167"/>
      <c r="T27" s="167">
        <f>SUM(T17:T26)</f>
        <v>0</v>
      </c>
      <c r="U27" s="167">
        <f>SUM(U17:U26)</f>
        <v>0</v>
      </c>
      <c r="V27" s="167">
        <f>SUM(V17:V26)</f>
        <v>0</v>
      </c>
      <c r="W27" s="167">
        <f>SUM(W17:W26)</f>
        <v>0</v>
      </c>
    </row>
    <row r="28" spans="1:23">
      <c r="A28" s="153"/>
      <c r="B28" s="153"/>
      <c r="C28" s="168"/>
      <c r="D28" s="168"/>
      <c r="E28" s="168"/>
      <c r="F28" s="168"/>
      <c r="G28" s="168"/>
      <c r="H28" s="168"/>
      <c r="I28" s="168"/>
      <c r="J28" s="168"/>
      <c r="K28" s="168"/>
      <c r="L28" s="168"/>
      <c r="M28" s="168"/>
      <c r="N28" s="168"/>
      <c r="O28" s="168"/>
      <c r="P28" s="168"/>
      <c r="Q28" s="168"/>
      <c r="R28" s="168"/>
      <c r="S28" s="168"/>
      <c r="T28" s="168"/>
      <c r="U28" s="168"/>
      <c r="V28" s="168"/>
      <c r="W28" s="168"/>
    </row>
    <row r="29" spans="1:23">
      <c r="A29" s="158" t="s">
        <v>2726</v>
      </c>
      <c r="B29" s="123"/>
      <c r="C29" s="124"/>
      <c r="D29" s="160">
        <v>40000</v>
      </c>
      <c r="E29" s="160">
        <v>212320</v>
      </c>
      <c r="F29" s="160">
        <v>501460</v>
      </c>
      <c r="G29" s="160">
        <v>8770</v>
      </c>
      <c r="H29" s="161">
        <f>SUM(D29:G29)</f>
        <v>762550</v>
      </c>
      <c r="I29" s="160">
        <v>134200</v>
      </c>
      <c r="J29" s="160">
        <v>24000</v>
      </c>
      <c r="K29" s="160">
        <v>0</v>
      </c>
      <c r="L29" s="162">
        <v>54630</v>
      </c>
      <c r="M29" s="160">
        <v>3230</v>
      </c>
      <c r="N29" s="169">
        <v>0</v>
      </c>
      <c r="O29" s="161">
        <f>SUM(M29:N29)</f>
        <v>3230</v>
      </c>
      <c r="P29" s="161">
        <f>SUM(J29:N34)</f>
        <v>136950</v>
      </c>
      <c r="Q29" s="161">
        <v>2460</v>
      </c>
      <c r="R29" s="161">
        <v>0</v>
      </c>
      <c r="S29" s="161">
        <f>SUM(Q29:R29)</f>
        <v>2460</v>
      </c>
      <c r="T29" s="161">
        <v>0</v>
      </c>
      <c r="U29" s="160">
        <v>0</v>
      </c>
      <c r="V29" s="161">
        <v>0</v>
      </c>
      <c r="W29" s="161"/>
    </row>
    <row r="30" spans="1:23">
      <c r="A30" s="163"/>
      <c r="B30" s="123"/>
      <c r="C30" s="124"/>
      <c r="D30" s="161"/>
      <c r="E30" s="161"/>
      <c r="F30" s="161"/>
      <c r="G30" s="161"/>
      <c r="H30" s="161"/>
      <c r="I30" s="161"/>
      <c r="J30" s="169"/>
      <c r="K30" s="161"/>
      <c r="L30" s="162">
        <v>4060</v>
      </c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</row>
    <row r="31" spans="1:23">
      <c r="A31" s="163"/>
      <c r="B31" s="123"/>
      <c r="C31" s="124"/>
      <c r="D31" s="161"/>
      <c r="E31" s="161"/>
      <c r="F31" s="161"/>
      <c r="G31" s="161"/>
      <c r="H31" s="161"/>
      <c r="I31" s="161"/>
      <c r="J31" s="161"/>
      <c r="K31" s="161"/>
      <c r="L31" s="162">
        <v>25770</v>
      </c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</row>
    <row r="32" spans="1:23">
      <c r="A32" s="163"/>
      <c r="B32" s="123"/>
      <c r="C32" s="124"/>
      <c r="D32" s="161"/>
      <c r="E32" s="161"/>
      <c r="F32" s="161"/>
      <c r="G32" s="161"/>
      <c r="H32" s="161"/>
      <c r="I32" s="161"/>
      <c r="J32" s="161"/>
      <c r="K32" s="161"/>
      <c r="L32" s="162">
        <v>1005</v>
      </c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</row>
    <row r="33" spans="1:23">
      <c r="A33" s="163"/>
      <c r="B33" s="123"/>
      <c r="C33" s="124"/>
      <c r="D33" s="161"/>
      <c r="E33" s="161"/>
      <c r="F33" s="161"/>
      <c r="G33" s="161"/>
      <c r="H33" s="161"/>
      <c r="I33" s="161"/>
      <c r="J33" s="161"/>
      <c r="K33" s="161"/>
      <c r="L33" s="162">
        <v>24255</v>
      </c>
      <c r="M33" s="170"/>
      <c r="N33" s="161"/>
      <c r="O33" s="161"/>
      <c r="P33" s="161"/>
      <c r="Q33" s="161"/>
      <c r="R33" s="161"/>
      <c r="S33" s="161"/>
      <c r="T33" s="161"/>
      <c r="U33" s="161"/>
      <c r="V33" s="161"/>
      <c r="W33" s="161"/>
    </row>
    <row r="34" spans="1:23">
      <c r="A34" s="163"/>
      <c r="B34" s="123"/>
      <c r="C34" s="124"/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</row>
    <row r="35" spans="1:23">
      <c r="A35" s="163"/>
      <c r="B35" s="123"/>
      <c r="C35" s="124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</row>
    <row r="36" spans="1:23">
      <c r="A36" s="163"/>
      <c r="B36" s="123"/>
      <c r="C36" s="124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</row>
    <row r="37" spans="1:23">
      <c r="A37" s="163"/>
      <c r="B37" s="123"/>
      <c r="C37" s="124"/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</row>
    <row r="38" spans="1:23">
      <c r="A38" s="163"/>
      <c r="B38" s="123"/>
      <c r="C38" s="124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</row>
    <row r="39" spans="1:23">
      <c r="A39" s="163"/>
      <c r="B39" s="171" t="s">
        <v>2727</v>
      </c>
      <c r="C39" s="172">
        <f>SUM(C29:C38)</f>
        <v>0</v>
      </c>
      <c r="D39" s="172">
        <f>SUM(D29:D38)</f>
        <v>40000</v>
      </c>
      <c r="E39" s="172">
        <f t="shared" ref="E39:O39" si="4">SUM(E29:E38)</f>
        <v>212320</v>
      </c>
      <c r="F39" s="172">
        <f t="shared" si="4"/>
        <v>501460</v>
      </c>
      <c r="G39" s="172">
        <f>SUM(G29:G38)</f>
        <v>8770</v>
      </c>
      <c r="H39" s="172">
        <f t="shared" si="4"/>
        <v>762550</v>
      </c>
      <c r="I39" s="172">
        <f t="shared" si="4"/>
        <v>134200</v>
      </c>
      <c r="J39" s="172">
        <f t="shared" si="4"/>
        <v>24000</v>
      </c>
      <c r="K39" s="172">
        <f t="shared" si="4"/>
        <v>0</v>
      </c>
      <c r="L39" s="172">
        <f>SUM(L29:L38)</f>
        <v>109720</v>
      </c>
      <c r="M39" s="172">
        <f t="shared" si="4"/>
        <v>3230</v>
      </c>
      <c r="N39" s="172">
        <f t="shared" si="4"/>
        <v>0</v>
      </c>
      <c r="O39" s="172">
        <f t="shared" si="4"/>
        <v>3230</v>
      </c>
      <c r="P39" s="172"/>
      <c r="Q39" s="172">
        <f>SUM(Q29:Q38)</f>
        <v>2460</v>
      </c>
      <c r="R39" s="172">
        <f>SUM(R29:R38)</f>
        <v>0</v>
      </c>
      <c r="S39" s="172"/>
      <c r="T39" s="172">
        <f>SUM(T29:T38)</f>
        <v>0</v>
      </c>
      <c r="U39" s="172">
        <f>SUM(U29:U38)</f>
        <v>0</v>
      </c>
      <c r="V39" s="172">
        <f>SUM(V29:V38)</f>
        <v>0</v>
      </c>
      <c r="W39" s="172">
        <f>SUM(W29:W38)</f>
        <v>0</v>
      </c>
    </row>
    <row r="40" spans="1:23">
      <c r="A40" s="153"/>
      <c r="B40" s="153"/>
      <c r="C40" s="168"/>
      <c r="D40" s="168"/>
      <c r="E40" s="168"/>
      <c r="F40" s="168"/>
      <c r="G40" s="168"/>
      <c r="H40" s="168"/>
      <c r="I40" s="168"/>
      <c r="J40" s="168"/>
      <c r="K40" s="168"/>
      <c r="L40" s="168"/>
      <c r="M40" s="168"/>
      <c r="N40" s="168"/>
      <c r="O40" s="168"/>
      <c r="P40" s="168"/>
      <c r="Q40" s="168"/>
      <c r="R40" s="168"/>
      <c r="S40" s="168"/>
      <c r="T40" s="168"/>
      <c r="U40" s="168"/>
      <c r="V40" s="168"/>
      <c r="W40" s="168"/>
    </row>
    <row r="41" spans="1:23">
      <c r="A41" s="158" t="s">
        <v>2685</v>
      </c>
      <c r="B41" s="123" t="s">
        <v>2685</v>
      </c>
      <c r="C41" s="124">
        <f>C27-C39</f>
        <v>0</v>
      </c>
      <c r="D41" s="124">
        <f>D27-D39</f>
        <v>8980</v>
      </c>
      <c r="E41" s="124">
        <f t="shared" ref="E41:O41" si="5">E27-E39</f>
        <v>48200</v>
      </c>
      <c r="F41" s="124">
        <f t="shared" si="5"/>
        <v>129220</v>
      </c>
      <c r="G41" s="124">
        <f>G27-G39</f>
        <v>3760</v>
      </c>
      <c r="H41" s="124">
        <f t="shared" si="5"/>
        <v>190160</v>
      </c>
      <c r="I41" s="124">
        <f t="shared" si="5"/>
        <v>85800</v>
      </c>
      <c r="J41" s="124">
        <f t="shared" si="5"/>
        <v>50930</v>
      </c>
      <c r="K41" s="124">
        <f t="shared" si="5"/>
        <v>19200</v>
      </c>
      <c r="L41" s="124">
        <f>L27-L39</f>
        <v>53980</v>
      </c>
      <c r="M41" s="124">
        <f t="shared" si="5"/>
        <v>146770</v>
      </c>
      <c r="N41" s="124">
        <f t="shared" si="5"/>
        <v>51000</v>
      </c>
      <c r="O41" s="124">
        <f t="shared" si="5"/>
        <v>197770</v>
      </c>
      <c r="P41" s="124"/>
      <c r="Q41" s="124">
        <f>Q27-Q39</f>
        <v>98940</v>
      </c>
      <c r="R41" s="124">
        <f>R27-R39</f>
        <v>33080</v>
      </c>
      <c r="S41" s="124"/>
      <c r="T41" s="124">
        <f>T27-T39</f>
        <v>0</v>
      </c>
      <c r="U41" s="124">
        <f>U27-U39</f>
        <v>0</v>
      </c>
      <c r="V41" s="124">
        <f>V27-V39</f>
        <v>0</v>
      </c>
      <c r="W41" s="124">
        <f>W27-W39</f>
        <v>0</v>
      </c>
    </row>
    <row r="42" spans="1:23">
      <c r="A42" s="163"/>
      <c r="B42" s="123" t="s">
        <v>2728</v>
      </c>
      <c r="C42" s="124"/>
      <c r="D42" s="124"/>
      <c r="E42" s="124"/>
      <c r="F42" s="124"/>
      <c r="G42" s="124"/>
      <c r="H42" s="124"/>
      <c r="I42" s="124"/>
      <c r="J42" s="124"/>
      <c r="K42" s="124"/>
      <c r="L42" s="124"/>
      <c r="M42" s="124"/>
      <c r="N42" s="124"/>
      <c r="O42" s="124"/>
      <c r="P42" s="124"/>
      <c r="Q42" s="124"/>
      <c r="R42" s="124"/>
      <c r="S42" s="124"/>
      <c r="T42" s="124"/>
      <c r="U42" s="124"/>
      <c r="V42" s="124"/>
      <c r="W42" s="124"/>
    </row>
    <row r="43" spans="1:23">
      <c r="A43" s="165"/>
      <c r="B43" s="173" t="s">
        <v>2729</v>
      </c>
      <c r="C43" s="174">
        <f>SUM(C41:C42)</f>
        <v>0</v>
      </c>
      <c r="D43" s="174">
        <f>SUM(D41:D42)</f>
        <v>8980</v>
      </c>
      <c r="E43" s="174">
        <f t="shared" ref="E43:O43" si="6">SUM(E41:E42)</f>
        <v>48200</v>
      </c>
      <c r="F43" s="174">
        <f t="shared" si="6"/>
        <v>129220</v>
      </c>
      <c r="G43" s="174">
        <f>SUM(G41:G42)</f>
        <v>3760</v>
      </c>
      <c r="H43" s="174">
        <f t="shared" si="6"/>
        <v>190160</v>
      </c>
      <c r="I43" s="174">
        <f t="shared" si="6"/>
        <v>85800</v>
      </c>
      <c r="J43" s="174">
        <f t="shared" si="6"/>
        <v>50930</v>
      </c>
      <c r="K43" s="174">
        <f t="shared" si="6"/>
        <v>19200</v>
      </c>
      <c r="L43" s="174">
        <f>SUM(L41:L42)</f>
        <v>53980</v>
      </c>
      <c r="M43" s="174">
        <f t="shared" si="6"/>
        <v>146770</v>
      </c>
      <c r="N43" s="174">
        <f t="shared" si="6"/>
        <v>51000</v>
      </c>
      <c r="O43" s="174">
        <f t="shared" si="6"/>
        <v>197770</v>
      </c>
      <c r="P43" s="174"/>
      <c r="Q43" s="174">
        <f>SUM(Q41:Q42)</f>
        <v>98940</v>
      </c>
      <c r="R43" s="174">
        <f>SUM(R41:R42)</f>
        <v>33080</v>
      </c>
      <c r="S43" s="174"/>
      <c r="T43" s="174">
        <f>SUM(T41:T42)</f>
        <v>0</v>
      </c>
      <c r="U43" s="174">
        <f>SUM(U41:U42)</f>
        <v>0</v>
      </c>
      <c r="V43" s="174">
        <f>SUM(V41:V42)</f>
        <v>0</v>
      </c>
      <c r="W43" s="174">
        <f>SUM(W41:W42)</f>
        <v>0</v>
      </c>
    </row>
    <row r="45" spans="1:23">
      <c r="A45" s="158" t="s">
        <v>2730</v>
      </c>
      <c r="B45" s="123" t="s">
        <v>2731</v>
      </c>
      <c r="C45" s="124"/>
      <c r="D45" s="161"/>
      <c r="E45" s="161"/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1"/>
      <c r="T45" s="161"/>
      <c r="U45" s="161"/>
      <c r="V45" s="161"/>
      <c r="W45" s="161"/>
    </row>
    <row r="46" spans="1:23">
      <c r="A46" s="163" t="s">
        <v>2732</v>
      </c>
      <c r="B46" s="123" t="s">
        <v>2733</v>
      </c>
      <c r="C46" s="124"/>
      <c r="D46" s="161"/>
      <c r="E46" s="161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</row>
    <row r="47" spans="1:23">
      <c r="A47" s="163"/>
      <c r="B47" s="123" t="s">
        <v>2734</v>
      </c>
      <c r="C47" s="124"/>
      <c r="D47" s="161"/>
      <c r="E47" s="161"/>
      <c r="F47" s="161"/>
      <c r="G47" s="161"/>
      <c r="H47" s="161"/>
      <c r="I47" s="161"/>
      <c r="J47" s="169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  <c r="V47" s="161">
        <v>6000</v>
      </c>
      <c r="W47" s="161"/>
    </row>
    <row r="48" spans="1:23">
      <c r="A48" s="165"/>
      <c r="B48" s="166" t="s">
        <v>2735</v>
      </c>
      <c r="C48" s="167">
        <f>SUM(C45:C47)</f>
        <v>0</v>
      </c>
      <c r="D48" s="167">
        <f t="shared" ref="D48:O48" si="7">SUM(D45:D47)</f>
        <v>0</v>
      </c>
      <c r="E48" s="167">
        <f t="shared" si="7"/>
        <v>0</v>
      </c>
      <c r="F48" s="167">
        <f t="shared" si="7"/>
        <v>0</v>
      </c>
      <c r="G48" s="167">
        <f>SUM(G45:G47)</f>
        <v>0</v>
      </c>
      <c r="H48" s="167">
        <f t="shared" si="7"/>
        <v>0</v>
      </c>
      <c r="I48" s="167">
        <f t="shared" si="7"/>
        <v>0</v>
      </c>
      <c r="J48" s="167">
        <f t="shared" si="7"/>
        <v>0</v>
      </c>
      <c r="K48" s="167">
        <f t="shared" si="7"/>
        <v>0</v>
      </c>
      <c r="L48" s="167">
        <f t="shared" si="7"/>
        <v>0</v>
      </c>
      <c r="M48" s="167">
        <f t="shared" si="7"/>
        <v>0</v>
      </c>
      <c r="N48" s="167">
        <f t="shared" si="7"/>
        <v>0</v>
      </c>
      <c r="O48" s="167">
        <f t="shared" si="7"/>
        <v>0</v>
      </c>
      <c r="P48" s="167"/>
      <c r="Q48" s="167">
        <f>SUM(Q45:Q47)</f>
        <v>0</v>
      </c>
      <c r="R48" s="167">
        <f>SUM(R45:R47)</f>
        <v>0</v>
      </c>
      <c r="S48" s="167"/>
      <c r="T48" s="167">
        <f>SUM(T45:T47)</f>
        <v>0</v>
      </c>
      <c r="U48" s="167">
        <f>SUM(U45:U47)</f>
        <v>0</v>
      </c>
      <c r="V48" s="167">
        <f>SUM(V45:V47)</f>
        <v>6000</v>
      </c>
      <c r="W48" s="167">
        <f>SUM(W45:W47)</f>
        <v>0</v>
      </c>
    </row>
  </sheetData>
  <mergeCells count="1">
    <mergeCell ref="A13:B13"/>
  </mergeCells>
  <phoneticPr fontId="2"/>
  <pageMargins left="0.78740157480314965" right="0" top="0.98425196850393704" bottom="0.98425196850393704" header="0.51181102362204722" footer="0.51181102362204722"/>
  <pageSetup paperSize="8" orientation="landscape" r:id="rId1"/>
  <headerFooter alignWithMargins="0">
    <oddFooter>&amp;R&amp;F.xls
&amp;A
&amp;D</oddFooter>
  </headerFooter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22D05-A912-441F-B15A-CE6F15D04851}">
  <sheetPr>
    <tabColor rgb="FFFFFF00"/>
    <pageSetUpPr fitToPage="1"/>
  </sheetPr>
  <dimension ref="A1:W108"/>
  <sheetViews>
    <sheetView zoomScaleNormal="100" workbookViewId="0">
      <pane xSplit="2" ySplit="18" topLeftCell="C78" activePane="bottomRight" state="frozen"/>
      <selection activeCell="U60" sqref="U60"/>
      <selection pane="topRight" activeCell="U60" sqref="U60"/>
      <selection pane="bottomLeft" activeCell="U60" sqref="U60"/>
      <selection pane="bottomRight" activeCell="U60" sqref="U60"/>
    </sheetView>
  </sheetViews>
  <sheetFormatPr defaultColWidth="8.8984375" defaultRowHeight="13"/>
  <cols>
    <col min="1" max="1" width="7.3984375" style="57" customWidth="1"/>
    <col min="2" max="2" width="16.8984375" style="57" customWidth="1"/>
    <col min="3" max="3" width="9.8984375" style="57" customWidth="1"/>
    <col min="4" max="23" width="9.3984375" style="57" customWidth="1"/>
    <col min="24" max="16384" width="8.8984375" style="57"/>
  </cols>
  <sheetData>
    <row r="1" spans="1:23" ht="16.5">
      <c r="A1" s="56" t="s">
        <v>2722</v>
      </c>
      <c r="V1" s="137" t="s">
        <v>2662</v>
      </c>
      <c r="W1" s="137"/>
    </row>
    <row r="2" spans="1:23">
      <c r="A2" s="59"/>
      <c r="B2" s="59"/>
      <c r="C2" s="60"/>
      <c r="D2" s="61">
        <v>21</v>
      </c>
      <c r="E2" s="62">
        <v>41</v>
      </c>
      <c r="F2" s="60">
        <v>55</v>
      </c>
      <c r="G2" s="62">
        <v>23</v>
      </c>
      <c r="H2" s="64"/>
      <c r="I2" s="175">
        <v>61</v>
      </c>
      <c r="J2" s="61">
        <v>32</v>
      </c>
      <c r="K2" s="62">
        <v>33</v>
      </c>
      <c r="L2" s="62">
        <v>512</v>
      </c>
      <c r="M2" s="62">
        <v>511</v>
      </c>
      <c r="N2" s="62">
        <v>52</v>
      </c>
      <c r="O2" s="62" t="s">
        <v>2663</v>
      </c>
      <c r="P2" s="64"/>
      <c r="Q2" s="62">
        <v>72</v>
      </c>
      <c r="R2" s="62">
        <v>73</v>
      </c>
      <c r="S2" s="64"/>
      <c r="T2" s="63">
        <v>91</v>
      </c>
      <c r="U2" s="65">
        <v>92</v>
      </c>
      <c r="V2" s="63">
        <v>0</v>
      </c>
      <c r="W2" s="62"/>
    </row>
    <row r="3" spans="1:23" ht="24">
      <c r="A3" s="59"/>
      <c r="B3" s="66" t="s">
        <v>2723</v>
      </c>
      <c r="C3" s="60" t="s">
        <v>2664</v>
      </c>
      <c r="D3" s="67" t="s">
        <v>2665</v>
      </c>
      <c r="E3" s="68" t="s">
        <v>2666</v>
      </c>
      <c r="F3" s="144" t="s">
        <v>2667</v>
      </c>
      <c r="G3" s="68" t="s">
        <v>2668</v>
      </c>
      <c r="H3" s="64" t="s">
        <v>2669</v>
      </c>
      <c r="I3" s="175" t="s">
        <v>2670</v>
      </c>
      <c r="J3" s="61" t="s">
        <v>2671</v>
      </c>
      <c r="K3" s="62" t="s">
        <v>2672</v>
      </c>
      <c r="L3" s="62" t="s">
        <v>2673</v>
      </c>
      <c r="M3" s="62" t="s">
        <v>2674</v>
      </c>
      <c r="N3" s="62" t="s">
        <v>2675</v>
      </c>
      <c r="O3" s="62" t="s">
        <v>2676</v>
      </c>
      <c r="P3" s="64" t="s">
        <v>2677</v>
      </c>
      <c r="Q3" s="62" t="s">
        <v>2678</v>
      </c>
      <c r="R3" s="62" t="s">
        <v>2679</v>
      </c>
      <c r="S3" s="64" t="s">
        <v>2680</v>
      </c>
      <c r="T3" s="63" t="s">
        <v>2681</v>
      </c>
      <c r="U3" s="70" t="s">
        <v>2682</v>
      </c>
      <c r="V3" s="63" t="s">
        <v>2683</v>
      </c>
      <c r="W3" s="62"/>
    </row>
    <row r="4" spans="1:23">
      <c r="A4" s="59"/>
      <c r="B4" s="77" t="s">
        <v>2686</v>
      </c>
      <c r="C4" s="176">
        <f>SUM(D4:G4,I4,J4:N4,Q4:R4,T4:W4)</f>
        <v>518663</v>
      </c>
      <c r="D4" s="177">
        <f>SUM(D27,D67)</f>
        <v>9522</v>
      </c>
      <c r="E4" s="178">
        <f t="shared" ref="E4:N4" si="0">SUM(E27,E67)</f>
        <v>14373</v>
      </c>
      <c r="F4" s="176">
        <f t="shared" si="0"/>
        <v>36852</v>
      </c>
      <c r="G4" s="178">
        <f>SUM(G27,G67)</f>
        <v>2519</v>
      </c>
      <c r="H4" s="179">
        <f>SUM(H27,H67)</f>
        <v>63266</v>
      </c>
      <c r="I4" s="180">
        <f t="shared" si="0"/>
        <v>29621</v>
      </c>
      <c r="J4" s="177">
        <f>SUM(J27,J67)</f>
        <v>48062</v>
      </c>
      <c r="K4" s="178">
        <f t="shared" si="0"/>
        <v>7418</v>
      </c>
      <c r="L4" s="178">
        <f t="shared" si="0"/>
        <v>40299</v>
      </c>
      <c r="M4" s="178">
        <f t="shared" si="0"/>
        <v>82506</v>
      </c>
      <c r="N4" s="178">
        <f t="shared" si="0"/>
        <v>28227</v>
      </c>
      <c r="O4" s="178">
        <f>SUM(O27,O67)</f>
        <v>110733</v>
      </c>
      <c r="P4" s="179">
        <f>SUM(J4:N4)</f>
        <v>206512</v>
      </c>
      <c r="Q4" s="178">
        <f>SUM(Q27,Q67)</f>
        <v>72481</v>
      </c>
      <c r="R4" s="178">
        <f>SUM(R27,R67)</f>
        <v>26999</v>
      </c>
      <c r="S4" s="179">
        <f>SUM(Q4:R4)</f>
        <v>99480</v>
      </c>
      <c r="T4" s="181">
        <f>SUM(T27,T67)</f>
        <v>22287</v>
      </c>
      <c r="U4" s="182">
        <f>SUM(U27,U67)</f>
        <v>4746</v>
      </c>
      <c r="V4" s="181">
        <f>SUM(V27,V67)</f>
        <v>92751</v>
      </c>
      <c r="W4" s="178">
        <f>SUM(W27,W67)</f>
        <v>0</v>
      </c>
    </row>
    <row r="5" spans="1:23">
      <c r="A5" s="59"/>
      <c r="B5" s="84" t="s">
        <v>2687</v>
      </c>
      <c r="C5" s="183">
        <f>SUM(D5:G5,I5,J5:N5,Q5:R5,T5:W5)</f>
        <v>120452</v>
      </c>
      <c r="D5" s="184">
        <f t="shared" ref="D5:N5" si="1">SUM(D37,D73,D84)</f>
        <v>1834</v>
      </c>
      <c r="E5" s="185">
        <f>SUM(E37,E73,E84)</f>
        <v>8087</v>
      </c>
      <c r="F5" s="183">
        <f t="shared" si="1"/>
        <v>52900</v>
      </c>
      <c r="G5" s="185">
        <f>SUM(G37,G73,G84)</f>
        <v>459</v>
      </c>
      <c r="H5" s="186">
        <f>SUM(H37,H73,H84)</f>
        <v>63280</v>
      </c>
      <c r="I5" s="187">
        <f t="shared" si="1"/>
        <v>2388</v>
      </c>
      <c r="J5" s="184">
        <f t="shared" si="1"/>
        <v>7272</v>
      </c>
      <c r="K5" s="185">
        <f t="shared" si="1"/>
        <v>1296</v>
      </c>
      <c r="L5" s="185">
        <f t="shared" si="1"/>
        <v>3672</v>
      </c>
      <c r="M5" s="185">
        <f t="shared" si="1"/>
        <v>14832</v>
      </c>
      <c r="N5" s="185">
        <f t="shared" si="1"/>
        <v>12084</v>
      </c>
      <c r="O5" s="185">
        <f>SUM(O37,O73,O84)</f>
        <v>26916</v>
      </c>
      <c r="P5" s="186">
        <f>SUM(J5:N5)</f>
        <v>39156</v>
      </c>
      <c r="Q5" s="185">
        <f>SUM(Q37,Q73,Q84)</f>
        <v>4548</v>
      </c>
      <c r="R5" s="185">
        <f>SUM(R37,R73,R84)</f>
        <v>540</v>
      </c>
      <c r="S5" s="186">
        <f>SUM(Q5:R5)</f>
        <v>5088</v>
      </c>
      <c r="T5" s="188">
        <f>SUM(T37,T73,T84)</f>
        <v>1296</v>
      </c>
      <c r="U5" s="187">
        <f>SUM(U37,U73,U84)</f>
        <v>504</v>
      </c>
      <c r="V5" s="188">
        <f>SUM(V37,V73,V84)</f>
        <v>8740</v>
      </c>
      <c r="W5" s="185">
        <f>SUM(W37,W73,W84)</f>
        <v>0</v>
      </c>
    </row>
    <row r="6" spans="1:23">
      <c r="A6" s="59"/>
      <c r="B6" s="91" t="s">
        <v>2688</v>
      </c>
      <c r="C6" s="189">
        <f>SUM(D6:G6,I6,J6:N6,Q6:R6,T6:W6)</f>
        <v>113459</v>
      </c>
      <c r="D6" s="190">
        <f>SUM(D53,D106)</f>
        <v>1996</v>
      </c>
      <c r="E6" s="191">
        <f t="shared" ref="E6:V6" si="2">SUM(E53,E106)</f>
        <v>2876</v>
      </c>
      <c r="F6" s="189">
        <f t="shared" si="2"/>
        <v>3596</v>
      </c>
      <c r="G6" s="191">
        <f t="shared" si="2"/>
        <v>120</v>
      </c>
      <c r="H6" s="192">
        <f>SUM(H53,H106)</f>
        <v>8588</v>
      </c>
      <c r="I6" s="193">
        <f>SUM(I53,I106)</f>
        <v>2376</v>
      </c>
      <c r="J6" s="190">
        <f>SUM(J53,J106)</f>
        <v>16244</v>
      </c>
      <c r="K6" s="191">
        <f t="shared" si="2"/>
        <v>5724</v>
      </c>
      <c r="L6" s="191">
        <f t="shared" si="2"/>
        <v>5400</v>
      </c>
      <c r="M6" s="191">
        <f t="shared" si="2"/>
        <v>15504</v>
      </c>
      <c r="N6" s="191">
        <f t="shared" si="2"/>
        <v>7812</v>
      </c>
      <c r="O6" s="191">
        <f>SUM(O53,O106)</f>
        <v>23316</v>
      </c>
      <c r="P6" s="192">
        <f>SUM(J6:N6)</f>
        <v>50684</v>
      </c>
      <c r="Q6" s="191">
        <f t="shared" si="2"/>
        <v>12253</v>
      </c>
      <c r="R6" s="191">
        <f t="shared" si="2"/>
        <v>1092</v>
      </c>
      <c r="S6" s="192">
        <f>SUM(Q6:R6)</f>
        <v>13345</v>
      </c>
      <c r="T6" s="194">
        <f t="shared" si="2"/>
        <v>828</v>
      </c>
      <c r="U6" s="193">
        <f t="shared" si="2"/>
        <v>1488</v>
      </c>
      <c r="V6" s="194">
        <f t="shared" si="2"/>
        <v>36150</v>
      </c>
      <c r="W6" s="191">
        <f>SUM(W53,W106)</f>
        <v>0</v>
      </c>
    </row>
    <row r="7" spans="1:23">
      <c r="A7" s="59"/>
      <c r="B7" s="66" t="s">
        <v>2689</v>
      </c>
      <c r="C7" s="100">
        <f>SUM(C4:C6)</f>
        <v>752574</v>
      </c>
      <c r="D7" s="101">
        <f>SUM(D4:D6)</f>
        <v>13352</v>
      </c>
      <c r="E7" s="102">
        <f t="shared" ref="E7:W7" si="3">SUM(E4:E6)</f>
        <v>25336</v>
      </c>
      <c r="F7" s="100">
        <f t="shared" si="3"/>
        <v>93348</v>
      </c>
      <c r="G7" s="102">
        <f t="shared" si="3"/>
        <v>3098</v>
      </c>
      <c r="H7" s="103">
        <f>SUM(H4:H6)</f>
        <v>135134</v>
      </c>
      <c r="I7" s="104">
        <f t="shared" si="3"/>
        <v>34385</v>
      </c>
      <c r="J7" s="101">
        <f t="shared" si="3"/>
        <v>71578</v>
      </c>
      <c r="K7" s="102">
        <f t="shared" si="3"/>
        <v>14438</v>
      </c>
      <c r="L7" s="102">
        <f t="shared" si="3"/>
        <v>49371</v>
      </c>
      <c r="M7" s="102">
        <f t="shared" si="3"/>
        <v>112842</v>
      </c>
      <c r="N7" s="102">
        <f t="shared" si="3"/>
        <v>48123</v>
      </c>
      <c r="O7" s="102">
        <f>SUM(O4:O6)</f>
        <v>160965</v>
      </c>
      <c r="P7" s="103">
        <f>SUM(P4:P6)</f>
        <v>296352</v>
      </c>
      <c r="Q7" s="102">
        <f t="shared" si="3"/>
        <v>89282</v>
      </c>
      <c r="R7" s="102">
        <f t="shared" si="3"/>
        <v>28631</v>
      </c>
      <c r="S7" s="103">
        <f t="shared" si="3"/>
        <v>117913</v>
      </c>
      <c r="T7" s="105">
        <f t="shared" si="3"/>
        <v>24411</v>
      </c>
      <c r="U7" s="104">
        <f t="shared" si="3"/>
        <v>6738</v>
      </c>
      <c r="V7" s="105">
        <f t="shared" si="3"/>
        <v>137641</v>
      </c>
      <c r="W7" s="102">
        <f t="shared" si="3"/>
        <v>0</v>
      </c>
    </row>
    <row r="8" spans="1:23">
      <c r="A8" s="59"/>
      <c r="B8" s="195"/>
      <c r="C8" s="195"/>
      <c r="D8" s="195"/>
      <c r="E8" s="195"/>
      <c r="F8" s="195"/>
      <c r="G8" s="195"/>
      <c r="H8" s="195"/>
      <c r="I8" s="195"/>
      <c r="J8" s="195"/>
      <c r="K8" s="195"/>
      <c r="L8" s="195"/>
      <c r="M8" s="195"/>
      <c r="N8" s="195"/>
      <c r="O8" s="195"/>
      <c r="P8" s="195"/>
      <c r="Q8" s="195"/>
      <c r="R8" s="195"/>
      <c r="S8" s="195"/>
      <c r="T8" s="195"/>
      <c r="U8" s="195"/>
      <c r="V8" s="195"/>
      <c r="W8" s="195"/>
    </row>
    <row r="9" spans="1:23">
      <c r="A9" s="196"/>
      <c r="B9" s="66" t="s">
        <v>2723</v>
      </c>
      <c r="C9" s="60" t="s">
        <v>2664</v>
      </c>
      <c r="D9" s="197" t="s">
        <v>2697</v>
      </c>
      <c r="E9" s="198" t="s">
        <v>2697</v>
      </c>
      <c r="F9" s="199" t="s">
        <v>2698</v>
      </c>
      <c r="G9" s="198" t="s">
        <v>2699</v>
      </c>
      <c r="H9" s="64" t="s">
        <v>2669</v>
      </c>
      <c r="I9" s="175" t="s">
        <v>2670</v>
      </c>
      <c r="J9" s="61" t="s">
        <v>2671</v>
      </c>
      <c r="K9" s="62" t="s">
        <v>2672</v>
      </c>
      <c r="L9" s="62" t="s">
        <v>2673</v>
      </c>
      <c r="M9" s="62" t="s">
        <v>2674</v>
      </c>
      <c r="N9" s="62" t="s">
        <v>2675</v>
      </c>
      <c r="O9" s="62" t="s">
        <v>2676</v>
      </c>
      <c r="P9" s="64" t="s">
        <v>2677</v>
      </c>
      <c r="Q9" s="62" t="s">
        <v>2678</v>
      </c>
      <c r="R9" s="62" t="s">
        <v>2679</v>
      </c>
      <c r="S9" s="64" t="s">
        <v>2680</v>
      </c>
      <c r="T9" s="63" t="s">
        <v>2681</v>
      </c>
      <c r="U9" s="70" t="s">
        <v>2682</v>
      </c>
      <c r="V9" s="63" t="s">
        <v>2683</v>
      </c>
      <c r="W9" s="62"/>
    </row>
    <row r="10" spans="1:23">
      <c r="A10" s="200" t="s">
        <v>2736</v>
      </c>
      <c r="B10" s="66" t="s">
        <v>2737</v>
      </c>
      <c r="C10" s="100"/>
      <c r="D10" s="101"/>
      <c r="E10" s="102"/>
      <c r="F10" s="100"/>
      <c r="G10" s="102"/>
      <c r="H10" s="103"/>
      <c r="I10" s="201"/>
      <c r="J10" s="101"/>
      <c r="K10" s="102"/>
      <c r="L10" s="102"/>
      <c r="M10" s="102"/>
      <c r="N10" s="102"/>
      <c r="O10" s="102">
        <f>SUM(M10:N10)</f>
        <v>0</v>
      </c>
      <c r="P10" s="103">
        <f>SUM(J10:N10)</f>
        <v>0</v>
      </c>
      <c r="Q10" s="102"/>
      <c r="R10" s="102"/>
      <c r="S10" s="103">
        <f>SUM(Q10:R10)</f>
        <v>0</v>
      </c>
      <c r="T10" s="105"/>
      <c r="U10" s="104"/>
      <c r="V10" s="105">
        <v>0</v>
      </c>
      <c r="W10" s="102"/>
    </row>
    <row r="11" spans="1:23">
      <c r="A11" s="202" t="s">
        <v>2738</v>
      </c>
      <c r="B11" s="66" t="s">
        <v>2739</v>
      </c>
      <c r="C11" s="100"/>
      <c r="D11" s="101"/>
      <c r="E11" s="102"/>
      <c r="F11" s="100"/>
      <c r="G11" s="102"/>
      <c r="H11" s="103"/>
      <c r="I11" s="201"/>
      <c r="J11" s="101"/>
      <c r="K11" s="102"/>
      <c r="L11" s="102"/>
      <c r="M11" s="102"/>
      <c r="N11" s="102"/>
      <c r="O11" s="102">
        <f>SUM(M11:N11)</f>
        <v>0</v>
      </c>
      <c r="P11" s="103">
        <f>SUM(J11:N11)</f>
        <v>0</v>
      </c>
      <c r="Q11" s="102"/>
      <c r="R11" s="102"/>
      <c r="S11" s="103">
        <f>SUM(Q11:R11)</f>
        <v>0</v>
      </c>
      <c r="T11" s="105"/>
      <c r="U11" s="104"/>
      <c r="V11" s="105">
        <v>-1224</v>
      </c>
      <c r="W11" s="102"/>
    </row>
    <row r="12" spans="1:23">
      <c r="A12" s="203"/>
      <c r="B12" s="204" t="s">
        <v>2740</v>
      </c>
      <c r="C12" s="205">
        <f t="shared" ref="C12:W12" si="4">SUM(C10:C11)</f>
        <v>0</v>
      </c>
      <c r="D12" s="206">
        <f t="shared" si="4"/>
        <v>0</v>
      </c>
      <c r="E12" s="207">
        <f t="shared" si="4"/>
        <v>0</v>
      </c>
      <c r="F12" s="205">
        <f t="shared" si="4"/>
        <v>0</v>
      </c>
      <c r="G12" s="207">
        <f t="shared" si="4"/>
        <v>0</v>
      </c>
      <c r="H12" s="208">
        <f t="shared" si="4"/>
        <v>0</v>
      </c>
      <c r="I12" s="209">
        <f t="shared" si="4"/>
        <v>0</v>
      </c>
      <c r="J12" s="206">
        <f t="shared" si="4"/>
        <v>0</v>
      </c>
      <c r="K12" s="207">
        <f t="shared" si="4"/>
        <v>0</v>
      </c>
      <c r="L12" s="207">
        <f t="shared" si="4"/>
        <v>0</v>
      </c>
      <c r="M12" s="207">
        <f t="shared" si="4"/>
        <v>0</v>
      </c>
      <c r="N12" s="207">
        <f t="shared" si="4"/>
        <v>0</v>
      </c>
      <c r="O12" s="207">
        <f t="shared" si="4"/>
        <v>0</v>
      </c>
      <c r="P12" s="208"/>
      <c r="Q12" s="207">
        <f t="shared" si="4"/>
        <v>0</v>
      </c>
      <c r="R12" s="207">
        <f>SUM(R10:R11)</f>
        <v>0</v>
      </c>
      <c r="S12" s="208">
        <f>SUM(S10:S11)</f>
        <v>0</v>
      </c>
      <c r="T12" s="210">
        <f t="shared" si="4"/>
        <v>0</v>
      </c>
      <c r="U12" s="211">
        <f t="shared" si="4"/>
        <v>0</v>
      </c>
      <c r="V12" s="210">
        <f t="shared" si="4"/>
        <v>-1224</v>
      </c>
      <c r="W12" s="207">
        <f t="shared" si="4"/>
        <v>0</v>
      </c>
    </row>
    <row r="13" spans="1:23" hidden="1">
      <c r="A13" s="59"/>
      <c r="B13" s="212"/>
      <c r="C13" s="213"/>
      <c r="D13" s="212"/>
      <c r="E13" s="212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2"/>
      <c r="S13" s="212"/>
      <c r="T13" s="212"/>
      <c r="U13" s="212"/>
      <c r="V13" s="212"/>
      <c r="W13" s="212"/>
    </row>
    <row r="14" spans="1:23" hidden="1">
      <c r="A14" s="59"/>
      <c r="B14" s="59"/>
      <c r="C14" s="214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</row>
    <row r="15" spans="1:23">
      <c r="A15" s="231" t="s">
        <v>2724</v>
      </c>
      <c r="B15" s="231"/>
      <c r="C15" s="196"/>
      <c r="D15" s="196"/>
      <c r="E15" s="196"/>
      <c r="F15" s="196"/>
      <c r="G15" s="196"/>
      <c r="H15" s="196"/>
      <c r="I15" s="196"/>
      <c r="J15" s="196"/>
      <c r="K15" s="196"/>
      <c r="L15" s="196"/>
      <c r="M15" s="196"/>
      <c r="N15" s="196"/>
      <c r="O15" s="196"/>
      <c r="P15" s="196"/>
      <c r="Q15" s="196"/>
      <c r="R15" s="196"/>
      <c r="S15" s="196"/>
      <c r="T15" s="196"/>
      <c r="U15" s="196"/>
      <c r="V15" s="196"/>
      <c r="W15" s="196"/>
    </row>
    <row r="16" spans="1:23" ht="8.25" hidden="1" customHeight="1">
      <c r="A16" s="59"/>
      <c r="B16" s="59"/>
      <c r="C16" s="196"/>
      <c r="D16" s="196"/>
      <c r="E16" s="196"/>
      <c r="F16" s="196"/>
      <c r="G16" s="196"/>
      <c r="H16" s="196"/>
      <c r="I16" s="196"/>
      <c r="J16" s="196"/>
      <c r="K16" s="196"/>
      <c r="L16" s="196"/>
      <c r="M16" s="196"/>
      <c r="N16" s="196"/>
      <c r="O16" s="196"/>
      <c r="P16" s="196"/>
      <c r="Q16" s="196"/>
      <c r="R16" s="196"/>
      <c r="S16" s="196"/>
      <c r="T16" s="196"/>
      <c r="U16" s="196"/>
      <c r="V16" s="196"/>
      <c r="W16" s="196"/>
    </row>
    <row r="17" spans="1:23">
      <c r="A17" s="59"/>
      <c r="B17" s="106"/>
      <c r="C17" s="62"/>
      <c r="D17" s="62">
        <v>21</v>
      </c>
      <c r="E17" s="62">
        <v>41</v>
      </c>
      <c r="F17" s="62">
        <v>55</v>
      </c>
      <c r="G17" s="62">
        <v>23</v>
      </c>
      <c r="H17" s="62"/>
      <c r="I17" s="62">
        <v>61</v>
      </c>
      <c r="J17" s="62">
        <v>32</v>
      </c>
      <c r="K17" s="62">
        <v>33</v>
      </c>
      <c r="L17" s="62">
        <v>512</v>
      </c>
      <c r="M17" s="62">
        <v>511</v>
      </c>
      <c r="N17" s="62">
        <v>52</v>
      </c>
      <c r="O17" s="62" t="s">
        <v>2663</v>
      </c>
      <c r="P17" s="62"/>
      <c r="Q17" s="62">
        <v>72</v>
      </c>
      <c r="R17" s="62">
        <v>73</v>
      </c>
      <c r="S17" s="62"/>
      <c r="T17" s="62">
        <v>91</v>
      </c>
      <c r="U17" s="62">
        <v>92</v>
      </c>
      <c r="V17" s="62">
        <v>0</v>
      </c>
      <c r="W17" s="62"/>
    </row>
    <row r="18" spans="1:23" ht="24">
      <c r="A18" s="66"/>
      <c r="B18" s="66" t="s">
        <v>2723</v>
      </c>
      <c r="C18" s="62" t="s">
        <v>2664</v>
      </c>
      <c r="D18" s="67" t="s">
        <v>2665</v>
      </c>
      <c r="E18" s="68" t="s">
        <v>2666</v>
      </c>
      <c r="F18" s="68" t="s">
        <v>2667</v>
      </c>
      <c r="G18" s="68" t="s">
        <v>2668</v>
      </c>
      <c r="H18" s="62" t="s">
        <v>2669</v>
      </c>
      <c r="I18" s="62" t="s">
        <v>2670</v>
      </c>
      <c r="J18" s="62" t="s">
        <v>2671</v>
      </c>
      <c r="K18" s="62" t="s">
        <v>2672</v>
      </c>
      <c r="L18" s="62" t="s">
        <v>2673</v>
      </c>
      <c r="M18" s="62" t="s">
        <v>2674</v>
      </c>
      <c r="N18" s="62" t="s">
        <v>2675</v>
      </c>
      <c r="O18" s="62" t="s">
        <v>2676</v>
      </c>
      <c r="P18" s="62" t="s">
        <v>2677</v>
      </c>
      <c r="Q18" s="62" t="s">
        <v>2678</v>
      </c>
      <c r="R18" s="62" t="s">
        <v>2679</v>
      </c>
      <c r="S18" s="62" t="s">
        <v>2680</v>
      </c>
      <c r="T18" s="62" t="s">
        <v>2681</v>
      </c>
      <c r="U18" s="198" t="s">
        <v>2682</v>
      </c>
      <c r="V18" s="62" t="s">
        <v>2683</v>
      </c>
      <c r="W18" s="62"/>
    </row>
    <row r="19" spans="1:23">
      <c r="A19" s="215" t="s">
        <v>2741</v>
      </c>
      <c r="B19" s="66" t="s">
        <v>2742</v>
      </c>
      <c r="C19" s="102">
        <f t="shared" ref="C19:C25" si="5">SUM(D19:F19,I19:N19,Q19:R19,T19:W19)</f>
        <v>132700</v>
      </c>
      <c r="D19" s="216"/>
      <c r="E19" s="216"/>
      <c r="F19" s="216"/>
      <c r="G19" s="216"/>
      <c r="H19" s="216"/>
      <c r="I19" s="216">
        <v>8501</v>
      </c>
      <c r="J19" s="216">
        <v>20753</v>
      </c>
      <c r="K19" s="216">
        <v>1377</v>
      </c>
      <c r="L19" s="216">
        <v>15102</v>
      </c>
      <c r="M19" s="216">
        <v>35332</v>
      </c>
      <c r="N19" s="216">
        <v>11670</v>
      </c>
      <c r="O19" s="216">
        <f>SUM(M19:N19)</f>
        <v>47002</v>
      </c>
      <c r="P19" s="216">
        <f>SUM(J19:N19)</f>
        <v>84234</v>
      </c>
      <c r="Q19" s="216">
        <v>28143</v>
      </c>
      <c r="R19" s="216">
        <v>11822</v>
      </c>
      <c r="S19" s="216">
        <f>SUM(Q19:R19)</f>
        <v>39965</v>
      </c>
      <c r="T19" s="216"/>
      <c r="U19" s="216"/>
      <c r="V19" s="216"/>
      <c r="W19" s="216"/>
    </row>
    <row r="20" spans="1:23">
      <c r="A20" s="217"/>
      <c r="B20" s="66" t="s">
        <v>2743</v>
      </c>
      <c r="C20" s="102">
        <f>SUM(D20:F20,I20:N20,Q20:R20,T20:W20)</f>
        <v>12720</v>
      </c>
      <c r="D20" s="216"/>
      <c r="E20" s="216"/>
      <c r="F20" s="216"/>
      <c r="G20" s="216"/>
      <c r="H20" s="216"/>
      <c r="I20" s="216">
        <v>1260</v>
      </c>
      <c r="J20" s="216">
        <v>1175</v>
      </c>
      <c r="K20" s="216">
        <v>30</v>
      </c>
      <c r="L20" s="216">
        <v>610</v>
      </c>
      <c r="M20" s="216">
        <v>2494</v>
      </c>
      <c r="N20" s="216">
        <v>585</v>
      </c>
      <c r="O20" s="216">
        <f t="shared" ref="O20:O26" si="6">SUM(M20:N20)</f>
        <v>3079</v>
      </c>
      <c r="P20" s="216">
        <f>SUM(J20:N20)</f>
        <v>4894</v>
      </c>
      <c r="Q20" s="216">
        <v>5581</v>
      </c>
      <c r="R20" s="216">
        <v>985</v>
      </c>
      <c r="S20" s="216">
        <f t="shared" ref="S20:S25" si="7">SUM(Q20:R20)</f>
        <v>6566</v>
      </c>
      <c r="T20" s="216"/>
      <c r="U20" s="216"/>
      <c r="V20" s="216"/>
      <c r="W20" s="216"/>
    </row>
    <row r="21" spans="1:23">
      <c r="A21" s="217"/>
      <c r="B21" s="66" t="s">
        <v>2744</v>
      </c>
      <c r="C21" s="102">
        <f t="shared" si="5"/>
        <v>49614</v>
      </c>
      <c r="D21" s="216"/>
      <c r="E21" s="216"/>
      <c r="F21" s="216"/>
      <c r="G21" s="216"/>
      <c r="H21" s="216"/>
      <c r="I21" s="216">
        <v>2952</v>
      </c>
      <c r="J21" s="216">
        <v>8054</v>
      </c>
      <c r="K21" s="216">
        <v>380</v>
      </c>
      <c r="L21" s="216">
        <v>5856</v>
      </c>
      <c r="M21" s="216">
        <v>13296</v>
      </c>
      <c r="N21" s="216">
        <v>4075</v>
      </c>
      <c r="O21" s="216">
        <f t="shared" si="6"/>
        <v>17371</v>
      </c>
      <c r="P21" s="216">
        <f>SUM(J21:N21)</f>
        <v>31661</v>
      </c>
      <c r="Q21" s="216">
        <v>10704</v>
      </c>
      <c r="R21" s="216">
        <v>4297</v>
      </c>
      <c r="S21" s="216">
        <f>SUM(Q21:R21)</f>
        <v>15001</v>
      </c>
      <c r="T21" s="216"/>
      <c r="U21" s="216"/>
      <c r="V21" s="216"/>
      <c r="W21" s="216"/>
    </row>
    <row r="22" spans="1:23">
      <c r="A22" s="217"/>
      <c r="B22" s="66" t="s">
        <v>2745</v>
      </c>
      <c r="C22" s="102">
        <f t="shared" si="5"/>
        <v>30033</v>
      </c>
      <c r="D22" s="216"/>
      <c r="E22" s="216"/>
      <c r="F22" s="216"/>
      <c r="G22" s="216"/>
      <c r="H22" s="216"/>
      <c r="I22" s="216">
        <v>1922</v>
      </c>
      <c r="J22" s="216">
        <v>4705</v>
      </c>
      <c r="K22" s="216">
        <v>272</v>
      </c>
      <c r="L22" s="216">
        <v>3334</v>
      </c>
      <c r="M22" s="216">
        <v>7884</v>
      </c>
      <c r="N22" s="216">
        <v>2506</v>
      </c>
      <c r="O22" s="216">
        <f t="shared" si="6"/>
        <v>10390</v>
      </c>
      <c r="P22" s="216">
        <f>SUM(J22:N22)</f>
        <v>18701</v>
      </c>
      <c r="Q22" s="216">
        <v>6712</v>
      </c>
      <c r="R22" s="216">
        <v>2698</v>
      </c>
      <c r="S22" s="216">
        <f t="shared" si="7"/>
        <v>9410</v>
      </c>
      <c r="T22" s="216"/>
      <c r="U22" s="216"/>
      <c r="V22" s="216"/>
      <c r="W22" s="216"/>
    </row>
    <row r="23" spans="1:23">
      <c r="A23" s="217"/>
      <c r="B23" s="66" t="s">
        <v>2746</v>
      </c>
      <c r="C23" s="102">
        <f t="shared" si="5"/>
        <v>0</v>
      </c>
      <c r="D23" s="216"/>
      <c r="E23" s="216"/>
      <c r="F23" s="216"/>
      <c r="G23" s="216"/>
      <c r="H23" s="216"/>
      <c r="I23" s="216">
        <v>0</v>
      </c>
      <c r="J23" s="216">
        <v>0</v>
      </c>
      <c r="K23" s="216">
        <v>0</v>
      </c>
      <c r="L23" s="216">
        <v>0</v>
      </c>
      <c r="M23" s="216">
        <v>0</v>
      </c>
      <c r="N23" s="216">
        <v>0</v>
      </c>
      <c r="O23" s="216">
        <f t="shared" si="6"/>
        <v>0</v>
      </c>
      <c r="P23" s="216">
        <f t="shared" ref="P23:P25" si="8">SUM(J23:N23)</f>
        <v>0</v>
      </c>
      <c r="Q23" s="216">
        <v>0</v>
      </c>
      <c r="R23" s="216">
        <v>0</v>
      </c>
      <c r="S23" s="216">
        <f t="shared" si="7"/>
        <v>0</v>
      </c>
      <c r="T23" s="216"/>
      <c r="U23" s="216"/>
      <c r="V23" s="216"/>
      <c r="W23" s="216"/>
    </row>
    <row r="24" spans="1:23">
      <c r="A24" s="217"/>
      <c r="B24" s="66" t="s">
        <v>2747</v>
      </c>
      <c r="C24" s="102">
        <f t="shared" si="5"/>
        <v>0</v>
      </c>
      <c r="D24" s="216"/>
      <c r="E24" s="216"/>
      <c r="F24" s="216"/>
      <c r="G24" s="216"/>
      <c r="H24" s="216"/>
      <c r="I24" s="216">
        <v>0</v>
      </c>
      <c r="J24" s="216">
        <v>0</v>
      </c>
      <c r="K24" s="216">
        <v>0</v>
      </c>
      <c r="L24" s="216">
        <v>0</v>
      </c>
      <c r="M24" s="216">
        <v>0</v>
      </c>
      <c r="N24" s="216">
        <v>0</v>
      </c>
      <c r="O24" s="216">
        <f t="shared" si="6"/>
        <v>0</v>
      </c>
      <c r="P24" s="216">
        <f t="shared" si="8"/>
        <v>0</v>
      </c>
      <c r="Q24" s="216">
        <v>0</v>
      </c>
      <c r="R24" s="216">
        <v>0</v>
      </c>
      <c r="S24" s="216">
        <f t="shared" si="7"/>
        <v>0</v>
      </c>
      <c r="T24" s="216"/>
      <c r="U24" s="216"/>
      <c r="V24" s="216"/>
      <c r="W24" s="216"/>
    </row>
    <row r="25" spans="1:23">
      <c r="A25" s="217"/>
      <c r="B25" s="66" t="s">
        <v>2748</v>
      </c>
      <c r="C25" s="102">
        <f t="shared" si="5"/>
        <v>0</v>
      </c>
      <c r="D25" s="216"/>
      <c r="E25" s="216"/>
      <c r="F25" s="216"/>
      <c r="G25" s="216"/>
      <c r="H25" s="216"/>
      <c r="I25" s="216">
        <v>0</v>
      </c>
      <c r="J25" s="216">
        <v>0</v>
      </c>
      <c r="K25" s="216">
        <v>0</v>
      </c>
      <c r="L25" s="216">
        <v>0</v>
      </c>
      <c r="M25" s="216">
        <v>0</v>
      </c>
      <c r="N25" s="216">
        <v>0</v>
      </c>
      <c r="O25" s="216">
        <f t="shared" si="6"/>
        <v>0</v>
      </c>
      <c r="P25" s="216">
        <f t="shared" si="8"/>
        <v>0</v>
      </c>
      <c r="Q25" s="216">
        <v>0</v>
      </c>
      <c r="R25" s="216">
        <v>0</v>
      </c>
      <c r="S25" s="216">
        <f t="shared" si="7"/>
        <v>0</v>
      </c>
      <c r="T25" s="216"/>
      <c r="U25" s="216"/>
      <c r="V25" s="216"/>
      <c r="W25" s="216"/>
    </row>
    <row r="26" spans="1:23">
      <c r="A26" s="217"/>
      <c r="B26" s="66" t="s">
        <v>2749</v>
      </c>
      <c r="C26" s="102">
        <f>SUM(D26:F26,I26:N26,Q26:R26,T26:W26)</f>
        <v>27304</v>
      </c>
      <c r="D26" s="216"/>
      <c r="E26" s="216"/>
      <c r="F26" s="216"/>
      <c r="G26" s="216"/>
      <c r="H26" s="216"/>
      <c r="I26" s="216">
        <v>0</v>
      </c>
      <c r="J26" s="216">
        <v>3455</v>
      </c>
      <c r="K26" s="216">
        <v>2879</v>
      </c>
      <c r="L26" s="216">
        <v>4015</v>
      </c>
      <c r="M26" s="216">
        <v>3449</v>
      </c>
      <c r="N26" s="216">
        <v>0</v>
      </c>
      <c r="O26" s="216">
        <f t="shared" si="6"/>
        <v>3449</v>
      </c>
      <c r="P26" s="216">
        <f>SUM(J26:N26)</f>
        <v>13798</v>
      </c>
      <c r="Q26" s="216">
        <v>13506</v>
      </c>
      <c r="R26" s="216">
        <v>0</v>
      </c>
      <c r="S26" s="216">
        <f>SUM(Q26:R26)</f>
        <v>13506</v>
      </c>
      <c r="T26" s="216"/>
      <c r="U26" s="216"/>
      <c r="V26" s="216"/>
      <c r="W26" s="216"/>
    </row>
    <row r="27" spans="1:23">
      <c r="A27" s="217"/>
      <c r="B27" s="77" t="s">
        <v>2750</v>
      </c>
      <c r="C27" s="178">
        <f>SUM(C19:C26)</f>
        <v>252371</v>
      </c>
      <c r="D27" s="178">
        <f t="shared" ref="D27:W27" si="9">SUM(D19:D26)</f>
        <v>0</v>
      </c>
      <c r="E27" s="178">
        <f t="shared" si="9"/>
        <v>0</v>
      </c>
      <c r="F27" s="178">
        <f t="shared" si="9"/>
        <v>0</v>
      </c>
      <c r="G27" s="178">
        <f t="shared" si="9"/>
        <v>0</v>
      </c>
      <c r="H27" s="178">
        <f t="shared" si="9"/>
        <v>0</v>
      </c>
      <c r="I27" s="178">
        <f>SUM(I19:I26)</f>
        <v>14635</v>
      </c>
      <c r="J27" s="178">
        <f>SUM(J19:J26)</f>
        <v>38142</v>
      </c>
      <c r="K27" s="178">
        <f>SUM(K19:K26)</f>
        <v>4938</v>
      </c>
      <c r="L27" s="178">
        <f>SUM(L19:L26)</f>
        <v>28917</v>
      </c>
      <c r="M27" s="178">
        <f t="shared" si="9"/>
        <v>62455</v>
      </c>
      <c r="N27" s="178">
        <f t="shared" si="9"/>
        <v>18836</v>
      </c>
      <c r="O27" s="178">
        <f>SUM(O19:O26)</f>
        <v>81291</v>
      </c>
      <c r="P27" s="178">
        <f>SUM(P19:P26)</f>
        <v>153288</v>
      </c>
      <c r="Q27" s="178">
        <f>SUM(Q19:Q26)</f>
        <v>64646</v>
      </c>
      <c r="R27" s="178">
        <f>SUM(R19:R26)</f>
        <v>19802</v>
      </c>
      <c r="S27" s="178">
        <f>SUM(S19:S26)</f>
        <v>84448</v>
      </c>
      <c r="T27" s="178">
        <f t="shared" si="9"/>
        <v>0</v>
      </c>
      <c r="U27" s="178">
        <f t="shared" si="9"/>
        <v>0</v>
      </c>
      <c r="V27" s="178">
        <f t="shared" si="9"/>
        <v>0</v>
      </c>
      <c r="W27" s="178">
        <f t="shared" si="9"/>
        <v>0</v>
      </c>
    </row>
    <row r="28" spans="1:23">
      <c r="A28" s="217"/>
      <c r="B28" s="66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</row>
    <row r="29" spans="1:23">
      <c r="A29" s="215" t="s">
        <v>2741</v>
      </c>
      <c r="B29" s="66" t="s">
        <v>2751</v>
      </c>
      <c r="C29" s="216">
        <f>SUM(D29:F29,I29:N29,Q29:R29,T29:W29)</f>
        <v>12720</v>
      </c>
      <c r="D29" s="216"/>
      <c r="E29" s="216"/>
      <c r="F29" s="216"/>
      <c r="G29" s="216"/>
      <c r="H29" s="216">
        <f t="shared" ref="H29:H52" si="10">SUM(D29:F29)</f>
        <v>0</v>
      </c>
      <c r="I29" s="216">
        <v>228</v>
      </c>
      <c r="J29" s="216">
        <v>1896</v>
      </c>
      <c r="K29" s="216">
        <v>672</v>
      </c>
      <c r="L29" s="216">
        <v>1404</v>
      </c>
      <c r="M29" s="216">
        <v>5580</v>
      </c>
      <c r="N29" s="216">
        <v>2940</v>
      </c>
      <c r="O29" s="216">
        <f>SUM(M29:N29)</f>
        <v>8520</v>
      </c>
      <c r="P29" s="216">
        <f>SUM(J29:N29)</f>
        <v>12492</v>
      </c>
      <c r="Q29" s="216">
        <v>0</v>
      </c>
      <c r="R29" s="216">
        <v>0</v>
      </c>
      <c r="S29" s="216">
        <f t="shared" ref="S29:S36" si="11">SUM(Q29:R29)</f>
        <v>0</v>
      </c>
      <c r="T29" s="216"/>
      <c r="U29" s="216"/>
      <c r="V29" s="216"/>
      <c r="W29" s="216"/>
    </row>
    <row r="30" spans="1:23">
      <c r="A30" s="217"/>
      <c r="B30" s="66" t="s">
        <v>2752</v>
      </c>
      <c r="C30" s="216">
        <f t="shared" ref="C30:C36" si="12">SUM(D30:F30,I30:N30,Q30:R30,T30:W30)</f>
        <v>1836</v>
      </c>
      <c r="D30" s="216"/>
      <c r="E30" s="216"/>
      <c r="F30" s="216"/>
      <c r="G30" s="216"/>
      <c r="H30" s="216">
        <f t="shared" si="10"/>
        <v>0</v>
      </c>
      <c r="I30" s="216">
        <v>12</v>
      </c>
      <c r="J30" s="216">
        <v>24</v>
      </c>
      <c r="K30" s="216">
        <v>24</v>
      </c>
      <c r="L30" s="216">
        <v>360</v>
      </c>
      <c r="M30" s="216">
        <v>1380</v>
      </c>
      <c r="N30" s="216">
        <v>24</v>
      </c>
      <c r="O30" s="216">
        <f t="shared" ref="O30:O35" si="13">SUM(M30:N30)</f>
        <v>1404</v>
      </c>
      <c r="P30" s="216">
        <f>SUM(J30:N30)</f>
        <v>1812</v>
      </c>
      <c r="Q30" s="216">
        <v>0</v>
      </c>
      <c r="R30" s="216">
        <v>12</v>
      </c>
      <c r="S30" s="216">
        <f>SUM(Q30:R30)</f>
        <v>12</v>
      </c>
      <c r="T30" s="216"/>
      <c r="U30" s="216"/>
      <c r="V30" s="216"/>
      <c r="W30" s="216"/>
    </row>
    <row r="31" spans="1:23">
      <c r="A31" s="217"/>
      <c r="B31" s="66" t="s">
        <v>2753</v>
      </c>
      <c r="C31" s="216">
        <f t="shared" si="12"/>
        <v>7172</v>
      </c>
      <c r="D31" s="216"/>
      <c r="E31" s="216"/>
      <c r="F31" s="216"/>
      <c r="G31" s="216"/>
      <c r="H31" s="216">
        <f t="shared" si="10"/>
        <v>0</v>
      </c>
      <c r="I31" s="216">
        <v>276</v>
      </c>
      <c r="J31" s="216">
        <v>2000</v>
      </c>
      <c r="K31" s="216">
        <v>276</v>
      </c>
      <c r="L31" s="216">
        <v>684</v>
      </c>
      <c r="M31" s="216">
        <v>2076</v>
      </c>
      <c r="N31" s="216">
        <v>1560</v>
      </c>
      <c r="O31" s="216">
        <f>SUM(M31:N31)</f>
        <v>3636</v>
      </c>
      <c r="P31" s="216">
        <f>SUM(J31:N31)</f>
        <v>6596</v>
      </c>
      <c r="Q31" s="216">
        <v>168</v>
      </c>
      <c r="R31" s="216">
        <v>132</v>
      </c>
      <c r="S31" s="216">
        <f t="shared" si="11"/>
        <v>300</v>
      </c>
      <c r="T31" s="216"/>
      <c r="U31" s="216"/>
      <c r="V31" s="216"/>
      <c r="W31" s="216"/>
    </row>
    <row r="32" spans="1:23">
      <c r="A32" s="217"/>
      <c r="B32" s="66" t="s">
        <v>2754</v>
      </c>
      <c r="C32" s="216">
        <f t="shared" si="12"/>
        <v>2836</v>
      </c>
      <c r="D32" s="216"/>
      <c r="E32" s="216"/>
      <c r="F32" s="216"/>
      <c r="G32" s="216"/>
      <c r="H32" s="216">
        <f t="shared" si="10"/>
        <v>0</v>
      </c>
      <c r="I32" s="216">
        <v>96</v>
      </c>
      <c r="J32" s="216">
        <v>1000</v>
      </c>
      <c r="K32" s="216">
        <v>0</v>
      </c>
      <c r="L32" s="216">
        <v>168</v>
      </c>
      <c r="M32" s="216">
        <v>672</v>
      </c>
      <c r="N32" s="216">
        <v>852</v>
      </c>
      <c r="O32" s="216">
        <f t="shared" si="13"/>
        <v>1524</v>
      </c>
      <c r="P32" s="216">
        <f>SUM(J32:N32)</f>
        <v>2692</v>
      </c>
      <c r="Q32" s="216">
        <v>12</v>
      </c>
      <c r="R32" s="216">
        <v>36</v>
      </c>
      <c r="S32" s="216">
        <f t="shared" si="11"/>
        <v>48</v>
      </c>
      <c r="T32" s="216"/>
      <c r="U32" s="216"/>
      <c r="V32" s="216"/>
      <c r="W32" s="216"/>
    </row>
    <row r="33" spans="1:23">
      <c r="A33" s="217"/>
      <c r="B33" s="66" t="s">
        <v>2755</v>
      </c>
      <c r="C33" s="216">
        <f t="shared" si="12"/>
        <v>4764</v>
      </c>
      <c r="D33" s="216"/>
      <c r="E33" s="216"/>
      <c r="F33" s="216"/>
      <c r="G33" s="216"/>
      <c r="H33" s="216">
        <f t="shared" si="10"/>
        <v>0</v>
      </c>
      <c r="I33" s="216">
        <v>0</v>
      </c>
      <c r="J33" s="216">
        <v>1164</v>
      </c>
      <c r="K33" s="216">
        <v>0</v>
      </c>
      <c r="L33" s="216">
        <v>144</v>
      </c>
      <c r="M33" s="216">
        <v>72</v>
      </c>
      <c r="N33" s="216">
        <v>3384</v>
      </c>
      <c r="O33" s="216">
        <f t="shared" si="13"/>
        <v>3456</v>
      </c>
      <c r="P33" s="216">
        <f t="shared" ref="P33:P36" si="14">SUM(J33:N33)</f>
        <v>4764</v>
      </c>
      <c r="Q33" s="216">
        <v>0</v>
      </c>
      <c r="R33" s="216">
        <v>0</v>
      </c>
      <c r="S33" s="216">
        <f t="shared" si="11"/>
        <v>0</v>
      </c>
      <c r="T33" s="216"/>
      <c r="U33" s="216"/>
      <c r="V33" s="216"/>
      <c r="W33" s="216"/>
    </row>
    <row r="34" spans="1:23">
      <c r="A34" s="217"/>
      <c r="B34" s="66" t="s">
        <v>2756</v>
      </c>
      <c r="C34" s="216">
        <f>SUM(D34:F34,I34:N34,Q34:R34,T34:W34)</f>
        <v>4836</v>
      </c>
      <c r="D34" s="216"/>
      <c r="E34" s="216"/>
      <c r="F34" s="216"/>
      <c r="G34" s="216"/>
      <c r="H34" s="216">
        <f t="shared" si="10"/>
        <v>0</v>
      </c>
      <c r="I34" s="216">
        <v>300</v>
      </c>
      <c r="J34" s="216">
        <v>0</v>
      </c>
      <c r="K34" s="216">
        <v>120</v>
      </c>
      <c r="L34" s="216">
        <v>168</v>
      </c>
      <c r="M34" s="216">
        <v>744</v>
      </c>
      <c r="N34" s="216">
        <v>0</v>
      </c>
      <c r="O34" s="216">
        <f t="shared" si="13"/>
        <v>744</v>
      </c>
      <c r="P34" s="216">
        <f t="shared" si="14"/>
        <v>1032</v>
      </c>
      <c r="Q34" s="216">
        <v>3492</v>
      </c>
      <c r="R34" s="216">
        <v>12</v>
      </c>
      <c r="S34" s="216">
        <f>SUM(Q34:R34)</f>
        <v>3504</v>
      </c>
      <c r="T34" s="216"/>
      <c r="U34" s="216"/>
      <c r="V34" s="216"/>
      <c r="W34" s="216"/>
    </row>
    <row r="35" spans="1:23">
      <c r="A35" s="217"/>
      <c r="B35" s="66" t="s">
        <v>2757</v>
      </c>
      <c r="C35" s="216">
        <f t="shared" si="12"/>
        <v>876</v>
      </c>
      <c r="D35" s="216"/>
      <c r="E35" s="216"/>
      <c r="F35" s="216"/>
      <c r="G35" s="216"/>
      <c r="H35" s="216">
        <f t="shared" si="10"/>
        <v>0</v>
      </c>
      <c r="I35" s="216">
        <v>144</v>
      </c>
      <c r="J35" s="216">
        <v>0</v>
      </c>
      <c r="K35" s="216">
        <v>0</v>
      </c>
      <c r="L35" s="216">
        <v>0</v>
      </c>
      <c r="M35" s="216">
        <v>180</v>
      </c>
      <c r="N35" s="216">
        <v>0</v>
      </c>
      <c r="O35" s="216">
        <f t="shared" si="13"/>
        <v>180</v>
      </c>
      <c r="P35" s="216">
        <f>SUM(J35:N35)</f>
        <v>180</v>
      </c>
      <c r="Q35" s="216">
        <v>552</v>
      </c>
      <c r="R35" s="216">
        <v>0</v>
      </c>
      <c r="S35" s="216">
        <f>SUM(Q35:R35)</f>
        <v>552</v>
      </c>
      <c r="T35" s="216"/>
      <c r="U35" s="216"/>
      <c r="V35" s="216"/>
      <c r="W35" s="216"/>
    </row>
    <row r="36" spans="1:23">
      <c r="A36" s="217"/>
      <c r="B36" s="66" t="s">
        <v>2758</v>
      </c>
      <c r="C36" s="216">
        <f t="shared" si="12"/>
        <v>5904</v>
      </c>
      <c r="D36" s="216"/>
      <c r="E36" s="216"/>
      <c r="F36" s="216"/>
      <c r="G36" s="216"/>
      <c r="H36" s="216">
        <f t="shared" si="10"/>
        <v>0</v>
      </c>
      <c r="I36" s="216">
        <v>0</v>
      </c>
      <c r="J36" s="216">
        <v>396</v>
      </c>
      <c r="K36" s="216">
        <v>108</v>
      </c>
      <c r="L36" s="216">
        <v>180</v>
      </c>
      <c r="M36" s="216">
        <v>2952</v>
      </c>
      <c r="N36" s="216">
        <v>2268</v>
      </c>
      <c r="O36" s="216">
        <f>SUM(M36:N36)</f>
        <v>5220</v>
      </c>
      <c r="P36" s="216">
        <f t="shared" si="14"/>
        <v>5904</v>
      </c>
      <c r="Q36" s="216">
        <v>0</v>
      </c>
      <c r="R36" s="216">
        <v>0</v>
      </c>
      <c r="S36" s="216">
        <f t="shared" si="11"/>
        <v>0</v>
      </c>
      <c r="T36" s="216"/>
      <c r="U36" s="216"/>
      <c r="V36" s="216"/>
      <c r="W36" s="216"/>
    </row>
    <row r="37" spans="1:23">
      <c r="A37" s="217"/>
      <c r="B37" s="84" t="s">
        <v>2759</v>
      </c>
      <c r="C37" s="185">
        <f>SUM(C29:C36)</f>
        <v>40944</v>
      </c>
      <c r="D37" s="185">
        <f>SUM(D29:D36)</f>
        <v>0</v>
      </c>
      <c r="E37" s="185">
        <f t="shared" ref="E37:W37" si="15">SUM(E29:E36)</f>
        <v>0</v>
      </c>
      <c r="F37" s="185">
        <f t="shared" si="15"/>
        <v>0</v>
      </c>
      <c r="G37" s="185">
        <f t="shared" si="15"/>
        <v>0</v>
      </c>
      <c r="H37" s="185">
        <f t="shared" si="15"/>
        <v>0</v>
      </c>
      <c r="I37" s="185">
        <f>SUM(I29:I36)</f>
        <v>1056</v>
      </c>
      <c r="J37" s="185">
        <f t="shared" ref="J37:N37" si="16">SUM(J29:J36)</f>
        <v>6480</v>
      </c>
      <c r="K37" s="185">
        <f>SUM(K29:K36)</f>
        <v>1200</v>
      </c>
      <c r="L37" s="185">
        <f t="shared" si="16"/>
        <v>3108</v>
      </c>
      <c r="M37" s="185">
        <f>SUM(M29:M36)</f>
        <v>13656</v>
      </c>
      <c r="N37" s="185">
        <f t="shared" si="16"/>
        <v>11028</v>
      </c>
      <c r="O37" s="185">
        <f t="shared" si="15"/>
        <v>24684</v>
      </c>
      <c r="P37" s="185">
        <f>SUM(P29:P36)</f>
        <v>35472</v>
      </c>
      <c r="Q37" s="185">
        <f>SUM(Q29:Q36)</f>
        <v>4224</v>
      </c>
      <c r="R37" s="185">
        <f>SUM(R29:R36)</f>
        <v>192</v>
      </c>
      <c r="S37" s="185">
        <f>SUM(S29:S36)</f>
        <v>4416</v>
      </c>
      <c r="T37" s="185">
        <f t="shared" ref="T37:U37" si="17">SUM(T29:T36)</f>
        <v>0</v>
      </c>
      <c r="U37" s="185">
        <f t="shared" si="17"/>
        <v>0</v>
      </c>
      <c r="V37" s="185">
        <f>SUM(V29:V36)</f>
        <v>0</v>
      </c>
      <c r="W37" s="185">
        <f t="shared" si="15"/>
        <v>0</v>
      </c>
    </row>
    <row r="38" spans="1:23">
      <c r="A38" s="217"/>
      <c r="B38" s="66"/>
      <c r="C38" s="216"/>
      <c r="D38" s="218"/>
      <c r="E38" s="216"/>
      <c r="F38" s="216"/>
      <c r="G38" s="216"/>
      <c r="H38" s="216"/>
      <c r="I38" s="216"/>
      <c r="J38" s="216"/>
      <c r="K38" s="216"/>
      <c r="L38" s="216"/>
      <c r="M38" s="216"/>
      <c r="N38" s="216"/>
      <c r="O38" s="216"/>
      <c r="P38" s="216"/>
      <c r="Q38" s="216"/>
      <c r="R38" s="216"/>
      <c r="S38" s="216"/>
      <c r="T38" s="216"/>
      <c r="U38" s="216"/>
      <c r="V38" s="216"/>
      <c r="W38" s="216"/>
    </row>
    <row r="39" spans="1:23">
      <c r="A39" s="217"/>
      <c r="B39" s="66" t="s">
        <v>2760</v>
      </c>
      <c r="C39" s="216">
        <f>SUM(D39:F39,I39:N39,Q39:R39,T39:W39)</f>
        <v>0</v>
      </c>
      <c r="D39" s="218"/>
      <c r="E39" s="216"/>
      <c r="F39" s="216"/>
      <c r="G39" s="216"/>
      <c r="H39" s="216">
        <f t="shared" si="10"/>
        <v>0</v>
      </c>
      <c r="I39" s="216">
        <v>0</v>
      </c>
      <c r="J39" s="216">
        <v>0</v>
      </c>
      <c r="K39" s="216">
        <v>0</v>
      </c>
      <c r="L39" s="216">
        <v>0</v>
      </c>
      <c r="M39" s="216">
        <v>0</v>
      </c>
      <c r="N39" s="216">
        <v>0</v>
      </c>
      <c r="O39" s="216">
        <f t="shared" ref="O39:O40" si="18">SUM(M39:N39)</f>
        <v>0</v>
      </c>
      <c r="P39" s="216">
        <f t="shared" ref="P39" si="19">SUM(J39:N39)</f>
        <v>0</v>
      </c>
      <c r="Q39" s="216">
        <v>0</v>
      </c>
      <c r="R39" s="216">
        <v>0</v>
      </c>
      <c r="S39" s="216">
        <f>SUM(Q39:R39)</f>
        <v>0</v>
      </c>
      <c r="T39" s="216">
        <v>0</v>
      </c>
      <c r="U39" s="216">
        <v>0</v>
      </c>
      <c r="V39" s="216">
        <v>0</v>
      </c>
      <c r="W39" s="216"/>
    </row>
    <row r="40" spans="1:23">
      <c r="A40" s="217"/>
      <c r="B40" s="66" t="s">
        <v>2761</v>
      </c>
      <c r="C40" s="216">
        <f>SUM(D40:F40,I40:N40,Q40:R40,T40:W40)</f>
        <v>360</v>
      </c>
      <c r="D40" s="218"/>
      <c r="E40" s="216"/>
      <c r="F40" s="216"/>
      <c r="G40" s="216"/>
      <c r="H40" s="216">
        <f t="shared" si="10"/>
        <v>0</v>
      </c>
      <c r="I40" s="216">
        <v>0</v>
      </c>
      <c r="J40" s="216">
        <v>0</v>
      </c>
      <c r="K40" s="216">
        <v>0</v>
      </c>
      <c r="L40" s="216">
        <v>0</v>
      </c>
      <c r="M40" s="216">
        <v>0</v>
      </c>
      <c r="N40" s="216">
        <v>288</v>
      </c>
      <c r="O40" s="216">
        <f t="shared" si="18"/>
        <v>288</v>
      </c>
      <c r="P40" s="216">
        <f>SUM(J40:N40)</f>
        <v>288</v>
      </c>
      <c r="Q40" s="216">
        <v>0</v>
      </c>
      <c r="R40" s="216">
        <v>72</v>
      </c>
      <c r="S40" s="216">
        <f>SUM(Q40:R40)</f>
        <v>72</v>
      </c>
      <c r="T40" s="216">
        <v>0</v>
      </c>
      <c r="U40" s="216">
        <v>0</v>
      </c>
      <c r="V40" s="216">
        <v>0</v>
      </c>
      <c r="W40" s="216"/>
    </row>
    <row r="41" spans="1:23">
      <c r="A41" s="215" t="s">
        <v>2741</v>
      </c>
      <c r="B41" s="66" t="s">
        <v>2762</v>
      </c>
      <c r="C41" s="216">
        <f t="shared" ref="C41:C50" si="20">SUM(D41:F41,I41:N41,Q41:R41,T41:W41)</f>
        <v>0</v>
      </c>
      <c r="D41" s="216"/>
      <c r="E41" s="216"/>
      <c r="F41" s="216"/>
      <c r="G41" s="216"/>
      <c r="H41" s="216">
        <f t="shared" si="10"/>
        <v>0</v>
      </c>
      <c r="I41" s="216">
        <v>0</v>
      </c>
      <c r="J41" s="216">
        <v>0</v>
      </c>
      <c r="K41" s="216">
        <v>0</v>
      </c>
      <c r="L41" s="216">
        <v>0</v>
      </c>
      <c r="M41" s="216">
        <v>0</v>
      </c>
      <c r="N41" s="216">
        <v>0</v>
      </c>
      <c r="O41" s="216">
        <f>SUM(M41:N41)</f>
        <v>0</v>
      </c>
      <c r="P41" s="216">
        <f>SUM(J41:N41)</f>
        <v>0</v>
      </c>
      <c r="Q41" s="216">
        <v>0</v>
      </c>
      <c r="R41" s="216">
        <v>0</v>
      </c>
      <c r="S41" s="216">
        <f>SUM(Q41:R41)</f>
        <v>0</v>
      </c>
      <c r="T41" s="216">
        <v>0</v>
      </c>
      <c r="U41" s="216">
        <v>0</v>
      </c>
      <c r="V41" s="216">
        <v>0</v>
      </c>
      <c r="W41" s="216"/>
    </row>
    <row r="42" spans="1:23">
      <c r="A42" s="217"/>
      <c r="B42" s="66" t="s">
        <v>2763</v>
      </c>
      <c r="C42" s="216">
        <f t="shared" si="20"/>
        <v>4140</v>
      </c>
      <c r="D42" s="216"/>
      <c r="E42" s="216"/>
      <c r="F42" s="216"/>
      <c r="G42" s="216"/>
      <c r="H42" s="216">
        <f t="shared" si="10"/>
        <v>0</v>
      </c>
      <c r="I42" s="216">
        <v>180</v>
      </c>
      <c r="J42" s="216">
        <v>888</v>
      </c>
      <c r="K42" s="216">
        <v>600</v>
      </c>
      <c r="L42" s="216">
        <v>312</v>
      </c>
      <c r="M42" s="216">
        <v>1212</v>
      </c>
      <c r="N42" s="216">
        <v>816</v>
      </c>
      <c r="O42" s="216">
        <f t="shared" ref="O42:O52" si="21">SUM(M42:N42)</f>
        <v>2028</v>
      </c>
      <c r="P42" s="216">
        <f>SUM(J42:N42)</f>
        <v>3828</v>
      </c>
      <c r="Q42" s="216">
        <v>72</v>
      </c>
      <c r="R42" s="216">
        <v>60</v>
      </c>
      <c r="S42" s="216">
        <f>SUM(Q42:R42)</f>
        <v>132</v>
      </c>
      <c r="T42" s="216">
        <v>0</v>
      </c>
      <c r="U42" s="216">
        <v>0</v>
      </c>
      <c r="V42" s="216">
        <v>0</v>
      </c>
      <c r="W42" s="216"/>
    </row>
    <row r="43" spans="1:23">
      <c r="A43" s="217"/>
      <c r="B43" s="66" t="s">
        <v>2764</v>
      </c>
      <c r="C43" s="216">
        <f>SUM(D43:F43,I43:N43,Q43:R43,T43:W43)</f>
        <v>1000</v>
      </c>
      <c r="D43" s="216"/>
      <c r="E43" s="216"/>
      <c r="F43" s="216"/>
      <c r="G43" s="216"/>
      <c r="H43" s="216">
        <f t="shared" si="10"/>
        <v>0</v>
      </c>
      <c r="I43" s="216">
        <v>0</v>
      </c>
      <c r="J43" s="216">
        <v>1000</v>
      </c>
      <c r="K43" s="216">
        <v>0</v>
      </c>
      <c r="L43" s="216">
        <v>0</v>
      </c>
      <c r="M43" s="216">
        <v>0</v>
      </c>
      <c r="N43" s="216">
        <v>0</v>
      </c>
      <c r="O43" s="216">
        <f t="shared" si="21"/>
        <v>0</v>
      </c>
      <c r="P43" s="216">
        <f>SUM(J43:N43)</f>
        <v>1000</v>
      </c>
      <c r="Q43" s="216">
        <v>0</v>
      </c>
      <c r="R43" s="216">
        <v>0</v>
      </c>
      <c r="S43" s="216">
        <f>SUM(Q43:R43)</f>
        <v>0</v>
      </c>
      <c r="T43" s="216">
        <v>0</v>
      </c>
      <c r="U43" s="216">
        <v>0</v>
      </c>
      <c r="V43" s="216">
        <v>0</v>
      </c>
      <c r="W43" s="216"/>
    </row>
    <row r="44" spans="1:23">
      <c r="A44" s="217"/>
      <c r="B44" s="66" t="s">
        <v>2765</v>
      </c>
      <c r="C44" s="216">
        <f t="shared" si="20"/>
        <v>0</v>
      </c>
      <c r="D44" s="216"/>
      <c r="E44" s="216"/>
      <c r="F44" s="216"/>
      <c r="G44" s="216"/>
      <c r="H44" s="216">
        <f t="shared" si="10"/>
        <v>0</v>
      </c>
      <c r="I44" s="216">
        <v>0</v>
      </c>
      <c r="J44" s="216">
        <v>0</v>
      </c>
      <c r="K44" s="216">
        <v>0</v>
      </c>
      <c r="L44" s="216">
        <v>0</v>
      </c>
      <c r="M44" s="216">
        <v>0</v>
      </c>
      <c r="N44" s="216">
        <v>0</v>
      </c>
      <c r="O44" s="216">
        <f t="shared" si="21"/>
        <v>0</v>
      </c>
      <c r="P44" s="216">
        <f t="shared" ref="P44:P51" si="22">SUM(J44:N44)</f>
        <v>0</v>
      </c>
      <c r="Q44" s="216">
        <v>0</v>
      </c>
      <c r="R44" s="216">
        <v>0</v>
      </c>
      <c r="S44" s="216">
        <v>0</v>
      </c>
      <c r="T44" s="216">
        <v>0</v>
      </c>
      <c r="U44" s="216">
        <v>0</v>
      </c>
      <c r="V44" s="216">
        <v>0</v>
      </c>
      <c r="W44" s="216"/>
    </row>
    <row r="45" spans="1:23">
      <c r="A45" s="217"/>
      <c r="B45" s="219" t="s">
        <v>2766</v>
      </c>
      <c r="C45" s="220">
        <f>SUM(D45:F45,I45:N45,Q45:R45,T45:W45)</f>
        <v>19488</v>
      </c>
      <c r="D45" s="220"/>
      <c r="E45" s="220"/>
      <c r="F45" s="220"/>
      <c r="G45" s="221"/>
      <c r="H45" s="222">
        <f t="shared" si="10"/>
        <v>0</v>
      </c>
      <c r="I45" s="221">
        <v>48</v>
      </c>
      <c r="J45" s="221">
        <v>6900</v>
      </c>
      <c r="K45" s="221">
        <v>2592</v>
      </c>
      <c r="L45" s="221">
        <v>1512</v>
      </c>
      <c r="M45" s="221">
        <v>6540</v>
      </c>
      <c r="N45" s="221">
        <v>1428</v>
      </c>
      <c r="O45" s="221">
        <f t="shared" si="21"/>
        <v>7968</v>
      </c>
      <c r="P45" s="220">
        <f t="shared" si="22"/>
        <v>18972</v>
      </c>
      <c r="Q45" s="221">
        <v>360</v>
      </c>
      <c r="R45" s="221">
        <v>0</v>
      </c>
      <c r="S45" s="220">
        <f>SUM(Q45:R45)</f>
        <v>360</v>
      </c>
      <c r="T45" s="221">
        <v>108</v>
      </c>
      <c r="U45" s="221">
        <v>0</v>
      </c>
      <c r="V45" s="221">
        <v>0</v>
      </c>
      <c r="W45" s="220"/>
    </row>
    <row r="46" spans="1:23">
      <c r="A46" s="217"/>
      <c r="B46" s="223" t="s">
        <v>2767</v>
      </c>
      <c r="C46" s="220">
        <f t="shared" si="20"/>
        <v>2340</v>
      </c>
      <c r="D46" s="220"/>
      <c r="E46" s="220"/>
      <c r="F46" s="220"/>
      <c r="G46" s="221"/>
      <c r="H46" s="222">
        <f t="shared" si="10"/>
        <v>0</v>
      </c>
      <c r="I46" s="221">
        <v>48</v>
      </c>
      <c r="J46" s="221">
        <v>780</v>
      </c>
      <c r="K46" s="221">
        <v>276</v>
      </c>
      <c r="L46" s="221">
        <v>168</v>
      </c>
      <c r="M46" s="221">
        <v>696</v>
      </c>
      <c r="N46" s="221">
        <v>276</v>
      </c>
      <c r="O46" s="221">
        <f t="shared" si="21"/>
        <v>972</v>
      </c>
      <c r="P46" s="220">
        <f>SUM(J46:N46)</f>
        <v>2196</v>
      </c>
      <c r="Q46" s="221">
        <v>60</v>
      </c>
      <c r="R46" s="221">
        <v>36</v>
      </c>
      <c r="S46" s="220">
        <f>SUM(Q46:R46)</f>
        <v>96</v>
      </c>
      <c r="T46" s="221">
        <v>0</v>
      </c>
      <c r="U46" s="221">
        <v>0</v>
      </c>
      <c r="V46" s="221">
        <v>0</v>
      </c>
      <c r="W46" s="220"/>
    </row>
    <row r="47" spans="1:23">
      <c r="A47" s="217"/>
      <c r="B47" s="219" t="s">
        <v>2768</v>
      </c>
      <c r="C47" s="220">
        <f>SUM(D47:F47,I47:N47,Q47:R47,T47:W47)</f>
        <v>5604</v>
      </c>
      <c r="D47" s="220"/>
      <c r="E47" s="220"/>
      <c r="F47" s="220"/>
      <c r="G47" s="221"/>
      <c r="H47" s="222">
        <f t="shared" si="10"/>
        <v>0</v>
      </c>
      <c r="I47" s="221">
        <v>12</v>
      </c>
      <c r="J47" s="221">
        <v>1044</v>
      </c>
      <c r="K47" s="221">
        <v>972</v>
      </c>
      <c r="L47" s="221">
        <v>744</v>
      </c>
      <c r="M47" s="221">
        <v>2616</v>
      </c>
      <c r="N47" s="221">
        <v>180</v>
      </c>
      <c r="O47" s="221">
        <f t="shared" si="21"/>
        <v>2796</v>
      </c>
      <c r="P47" s="220">
        <f>SUM(J47:N47)</f>
        <v>5556</v>
      </c>
      <c r="Q47" s="221">
        <v>24</v>
      </c>
      <c r="R47" s="221">
        <v>0</v>
      </c>
      <c r="S47" s="220">
        <f>SUM(Q47:R47)</f>
        <v>24</v>
      </c>
      <c r="T47" s="221">
        <v>12</v>
      </c>
      <c r="U47" s="221">
        <v>0</v>
      </c>
      <c r="V47" s="221">
        <v>0</v>
      </c>
      <c r="W47" s="220"/>
    </row>
    <row r="48" spans="1:23">
      <c r="A48" s="217"/>
      <c r="B48" s="66" t="s">
        <v>2769</v>
      </c>
      <c r="C48" s="102">
        <f t="shared" si="20"/>
        <v>0</v>
      </c>
      <c r="D48" s="224"/>
      <c r="E48" s="224"/>
      <c r="F48" s="224"/>
      <c r="G48" s="225"/>
      <c r="H48" s="224"/>
      <c r="I48" s="225">
        <v>0</v>
      </c>
      <c r="J48" s="225">
        <v>0</v>
      </c>
      <c r="K48" s="225">
        <v>0</v>
      </c>
      <c r="L48" s="225">
        <v>0</v>
      </c>
      <c r="M48" s="225">
        <v>0</v>
      </c>
      <c r="N48" s="225" t="s">
        <v>2770</v>
      </c>
      <c r="O48" s="225"/>
      <c r="P48" s="224"/>
      <c r="Q48" s="225">
        <v>0</v>
      </c>
      <c r="R48" s="225">
        <v>0</v>
      </c>
      <c r="S48" s="224"/>
      <c r="T48" s="225">
        <v>0</v>
      </c>
      <c r="U48" s="225">
        <v>0</v>
      </c>
      <c r="V48" s="225">
        <v>0</v>
      </c>
      <c r="W48" s="224"/>
    </row>
    <row r="49" spans="1:23">
      <c r="A49" s="217"/>
      <c r="B49" s="66" t="s">
        <v>2771</v>
      </c>
      <c r="C49" s="102">
        <f>SUM(D49:F49,I49:N49,Q49:R49,T49:W49)</f>
        <v>3012</v>
      </c>
      <c r="D49" s="224"/>
      <c r="E49" s="224"/>
      <c r="F49" s="224"/>
      <c r="G49" s="225"/>
      <c r="H49" s="224"/>
      <c r="I49" s="225">
        <v>0</v>
      </c>
      <c r="J49" s="225">
        <v>0</v>
      </c>
      <c r="K49" s="225">
        <v>0</v>
      </c>
      <c r="L49" s="225">
        <v>24</v>
      </c>
      <c r="M49" s="225">
        <v>72</v>
      </c>
      <c r="N49" s="225">
        <v>2916</v>
      </c>
      <c r="O49" s="216">
        <f t="shared" si="21"/>
        <v>2988</v>
      </c>
      <c r="P49" s="216">
        <f>SUM(J49:N49)</f>
        <v>3012</v>
      </c>
      <c r="Q49" s="225">
        <v>0</v>
      </c>
      <c r="R49" s="225">
        <v>0</v>
      </c>
      <c r="S49" s="216">
        <f>SUM(Q49:R49)</f>
        <v>0</v>
      </c>
      <c r="T49" s="225">
        <v>0</v>
      </c>
      <c r="U49" s="225">
        <v>0</v>
      </c>
      <c r="V49" s="225">
        <v>0</v>
      </c>
      <c r="W49" s="224"/>
    </row>
    <row r="50" spans="1:23">
      <c r="A50" s="217"/>
      <c r="B50" s="66" t="s">
        <v>2772</v>
      </c>
      <c r="C50" s="102">
        <f t="shared" si="20"/>
        <v>11197</v>
      </c>
      <c r="D50" s="216"/>
      <c r="E50" s="216"/>
      <c r="F50" s="216"/>
      <c r="G50" s="216"/>
      <c r="H50" s="216">
        <f t="shared" si="10"/>
        <v>0</v>
      </c>
      <c r="I50" s="216">
        <v>96</v>
      </c>
      <c r="J50" s="216">
        <v>36</v>
      </c>
      <c r="K50" s="216">
        <v>132</v>
      </c>
      <c r="L50" s="216">
        <v>24</v>
      </c>
      <c r="M50" s="216">
        <v>84</v>
      </c>
      <c r="N50" s="216">
        <v>0</v>
      </c>
      <c r="O50" s="216">
        <f t="shared" si="21"/>
        <v>84</v>
      </c>
      <c r="P50" s="216">
        <f t="shared" si="22"/>
        <v>276</v>
      </c>
      <c r="Q50" s="216">
        <v>10753</v>
      </c>
      <c r="R50" s="216">
        <v>72</v>
      </c>
      <c r="S50" s="216">
        <f>SUM(Q50:R50)</f>
        <v>10825</v>
      </c>
      <c r="T50" s="216">
        <v>0</v>
      </c>
      <c r="U50" s="216">
        <v>0</v>
      </c>
      <c r="V50" s="216">
        <v>0</v>
      </c>
      <c r="W50" s="216"/>
    </row>
    <row r="51" spans="1:23">
      <c r="A51" s="217"/>
      <c r="B51" s="66" t="s">
        <v>2773</v>
      </c>
      <c r="C51" s="102">
        <f>SUM(D51:F51,I51:N51,Q51:R51,T51:W51)</f>
        <v>0</v>
      </c>
      <c r="D51" s="216"/>
      <c r="E51" s="216"/>
      <c r="F51" s="216"/>
      <c r="G51" s="216"/>
      <c r="H51" s="216">
        <f t="shared" si="10"/>
        <v>0</v>
      </c>
      <c r="I51" s="216">
        <v>0</v>
      </c>
      <c r="J51" s="216">
        <v>0</v>
      </c>
      <c r="K51" s="216">
        <v>0</v>
      </c>
      <c r="L51" s="216">
        <v>0</v>
      </c>
      <c r="M51" s="216">
        <v>0</v>
      </c>
      <c r="N51" s="216">
        <v>0</v>
      </c>
      <c r="O51" s="216">
        <f t="shared" si="21"/>
        <v>0</v>
      </c>
      <c r="P51" s="216">
        <f t="shared" si="22"/>
        <v>0</v>
      </c>
      <c r="Q51" s="216">
        <v>0</v>
      </c>
      <c r="R51" s="216">
        <v>0</v>
      </c>
      <c r="S51" s="216">
        <f>SUM(Q51:R51)</f>
        <v>0</v>
      </c>
      <c r="T51" s="216">
        <v>0</v>
      </c>
      <c r="U51" s="216">
        <v>0</v>
      </c>
      <c r="V51" s="216">
        <v>0</v>
      </c>
      <c r="W51" s="216"/>
    </row>
    <row r="52" spans="1:23">
      <c r="A52" s="217"/>
      <c r="B52" s="66" t="s">
        <v>2774</v>
      </c>
      <c r="C52" s="102">
        <f>SUM(D52:F52,I52:N52,Q52:R52,T52:W52)</f>
        <v>168</v>
      </c>
      <c r="D52" s="216"/>
      <c r="E52" s="216"/>
      <c r="F52" s="216"/>
      <c r="G52" s="216"/>
      <c r="H52" s="216">
        <f t="shared" si="10"/>
        <v>0</v>
      </c>
      <c r="I52" s="216">
        <v>60</v>
      </c>
      <c r="J52" s="216">
        <v>0</v>
      </c>
      <c r="K52" s="216">
        <v>48</v>
      </c>
      <c r="L52" s="216">
        <v>12</v>
      </c>
      <c r="M52" s="216">
        <v>12</v>
      </c>
      <c r="N52" s="216">
        <v>12</v>
      </c>
      <c r="O52" s="216">
        <f t="shared" si="21"/>
        <v>24</v>
      </c>
      <c r="P52" s="216">
        <f>SUM(J52:N52)</f>
        <v>84</v>
      </c>
      <c r="Q52" s="216">
        <v>12</v>
      </c>
      <c r="R52" s="216">
        <v>12</v>
      </c>
      <c r="S52" s="216">
        <f>SUM(Q52:R52)</f>
        <v>24</v>
      </c>
      <c r="T52" s="216">
        <v>0</v>
      </c>
      <c r="U52" s="216">
        <v>0</v>
      </c>
      <c r="V52" s="216">
        <v>0</v>
      </c>
      <c r="W52" s="216"/>
    </row>
    <row r="53" spans="1:23">
      <c r="A53" s="226"/>
      <c r="B53" s="91" t="s">
        <v>2775</v>
      </c>
      <c r="C53" s="191">
        <f>SUM(C39:C52)</f>
        <v>47309</v>
      </c>
      <c r="D53" s="191">
        <f>SUM(D39:D52)</f>
        <v>0</v>
      </c>
      <c r="E53" s="191">
        <f t="shared" ref="E53" si="23">SUM(E39:E52)</f>
        <v>0</v>
      </c>
      <c r="F53" s="191">
        <f>SUM(F39:F52)</f>
        <v>0</v>
      </c>
      <c r="G53" s="191">
        <f t="shared" ref="G53" si="24">SUM(G41:G52)</f>
        <v>0</v>
      </c>
      <c r="H53" s="191">
        <f>SUM(H39:H52)</f>
        <v>0</v>
      </c>
      <c r="I53" s="191">
        <f>SUM(I39:I52)</f>
        <v>444</v>
      </c>
      <c r="J53" s="191">
        <f>SUM(J39:J52)</f>
        <v>10648</v>
      </c>
      <c r="K53" s="191">
        <f>SUM(K39:K52)</f>
        <v>4620</v>
      </c>
      <c r="L53" s="191">
        <f t="shared" ref="L53" si="25">SUM(L39:L52)</f>
        <v>2796</v>
      </c>
      <c r="M53" s="191">
        <f>SUM(M39:M52)</f>
        <v>11232</v>
      </c>
      <c r="N53" s="191">
        <f>SUM(N39:N52)</f>
        <v>5916</v>
      </c>
      <c r="O53" s="191">
        <f>SUM(O39:O52)</f>
        <v>17148</v>
      </c>
      <c r="P53" s="191">
        <f t="shared" ref="P53:V53" si="26">SUM(P39:P52)</f>
        <v>35212</v>
      </c>
      <c r="Q53" s="191">
        <f t="shared" si="26"/>
        <v>11281</v>
      </c>
      <c r="R53" s="191">
        <f t="shared" si="26"/>
        <v>252</v>
      </c>
      <c r="S53" s="191">
        <f t="shared" si="26"/>
        <v>11533</v>
      </c>
      <c r="T53" s="191">
        <f t="shared" si="26"/>
        <v>120</v>
      </c>
      <c r="U53" s="191">
        <f t="shared" si="26"/>
        <v>0</v>
      </c>
      <c r="V53" s="191">
        <f t="shared" si="26"/>
        <v>0</v>
      </c>
      <c r="W53" s="191">
        <f t="shared" ref="W53" si="27">SUM(W41:W52)</f>
        <v>0</v>
      </c>
    </row>
    <row r="54" spans="1:23">
      <c r="A54" s="195"/>
      <c r="B54" s="195"/>
      <c r="C54" s="102"/>
      <c r="D54" s="201"/>
      <c r="E54" s="201"/>
      <c r="F54" s="201"/>
      <c r="G54" s="201"/>
      <c r="H54" s="201"/>
      <c r="I54" s="201"/>
      <c r="J54" s="201"/>
      <c r="K54" s="201"/>
      <c r="L54" s="201"/>
      <c r="M54" s="201"/>
      <c r="N54" s="201"/>
      <c r="O54" s="201"/>
      <c r="P54" s="201"/>
      <c r="Q54" s="201"/>
      <c r="R54" s="201"/>
      <c r="S54" s="201"/>
      <c r="T54" s="201"/>
      <c r="U54" s="201"/>
      <c r="V54" s="201"/>
      <c r="W54" s="201"/>
    </row>
    <row r="55" spans="1:23">
      <c r="A55" s="195"/>
      <c r="B55" s="195"/>
      <c r="C55" s="62"/>
      <c r="D55" s="62">
        <v>21</v>
      </c>
      <c r="E55" s="62">
        <v>41</v>
      </c>
      <c r="F55" s="62">
        <v>55</v>
      </c>
      <c r="G55" s="62">
        <v>23</v>
      </c>
      <c r="H55" s="62"/>
      <c r="I55" s="62">
        <v>61</v>
      </c>
      <c r="J55" s="62">
        <v>32</v>
      </c>
      <c r="K55" s="62">
        <v>33</v>
      </c>
      <c r="L55" s="62">
        <v>512</v>
      </c>
      <c r="M55" s="62">
        <v>511</v>
      </c>
      <c r="N55" s="62">
        <v>52</v>
      </c>
      <c r="O55" s="62" t="s">
        <v>2663</v>
      </c>
      <c r="P55" s="62"/>
      <c r="Q55" s="62">
        <v>72</v>
      </c>
      <c r="R55" s="62">
        <v>73</v>
      </c>
      <c r="S55" s="62"/>
      <c r="T55" s="62">
        <v>91</v>
      </c>
      <c r="U55" s="62">
        <v>92</v>
      </c>
      <c r="V55" s="62">
        <v>0</v>
      </c>
      <c r="W55" s="62"/>
    </row>
    <row r="56" spans="1:23" ht="24">
      <c r="A56" s="66"/>
      <c r="B56" s="66" t="s">
        <v>2723</v>
      </c>
      <c r="C56" s="62" t="s">
        <v>2664</v>
      </c>
      <c r="D56" s="67" t="s">
        <v>2665</v>
      </c>
      <c r="E56" s="68" t="s">
        <v>2666</v>
      </c>
      <c r="F56" s="68" t="s">
        <v>2667</v>
      </c>
      <c r="G56" s="62" t="s">
        <v>2776</v>
      </c>
      <c r="H56" s="62" t="s">
        <v>2669</v>
      </c>
      <c r="I56" s="62" t="s">
        <v>2670</v>
      </c>
      <c r="J56" s="62" t="s">
        <v>2671</v>
      </c>
      <c r="K56" s="62" t="s">
        <v>2672</v>
      </c>
      <c r="L56" s="62" t="s">
        <v>2673</v>
      </c>
      <c r="M56" s="62" t="s">
        <v>2674</v>
      </c>
      <c r="N56" s="62" t="s">
        <v>2675</v>
      </c>
      <c r="O56" s="62" t="s">
        <v>2676</v>
      </c>
      <c r="P56" s="62" t="s">
        <v>2677</v>
      </c>
      <c r="Q56" s="62" t="s">
        <v>2678</v>
      </c>
      <c r="R56" s="62" t="s">
        <v>2679</v>
      </c>
      <c r="S56" s="62" t="s">
        <v>2680</v>
      </c>
      <c r="T56" s="62" t="s">
        <v>2777</v>
      </c>
      <c r="U56" s="198" t="s">
        <v>2682</v>
      </c>
      <c r="V56" s="62" t="s">
        <v>2683</v>
      </c>
      <c r="W56" s="62"/>
    </row>
    <row r="57" spans="1:23">
      <c r="A57" s="200" t="s">
        <v>2778</v>
      </c>
      <c r="B57" s="66" t="s">
        <v>2742</v>
      </c>
      <c r="C57" s="102">
        <f>SUM(D57:G57,I57:N57,Q57:R57,T57:W57)</f>
        <v>157163</v>
      </c>
      <c r="D57" s="216">
        <v>6371</v>
      </c>
      <c r="E57" s="216">
        <v>9609</v>
      </c>
      <c r="F57" s="216">
        <v>24345</v>
      </c>
      <c r="G57" s="216">
        <v>1722</v>
      </c>
      <c r="H57" s="216">
        <f>SUM(D57:G57)</f>
        <v>42047</v>
      </c>
      <c r="I57" s="216">
        <v>9189</v>
      </c>
      <c r="J57" s="216">
        <v>6335</v>
      </c>
      <c r="K57" s="216">
        <v>1584</v>
      </c>
      <c r="L57" s="216">
        <v>5353</v>
      </c>
      <c r="M57" s="216">
        <v>11415</v>
      </c>
      <c r="N57" s="216">
        <v>5906</v>
      </c>
      <c r="O57" s="216">
        <f>SUM(M57:N57)</f>
        <v>17321</v>
      </c>
      <c r="P57" s="216">
        <f>SUM(J57:N57)</f>
        <v>30593</v>
      </c>
      <c r="Q57" s="216">
        <v>5183</v>
      </c>
      <c r="R57" s="216">
        <v>4406</v>
      </c>
      <c r="S57" s="216">
        <f>SUM(Q57:R57)</f>
        <v>9589</v>
      </c>
      <c r="T57" s="216">
        <v>14959</v>
      </c>
      <c r="U57" s="216">
        <v>3059</v>
      </c>
      <c r="V57" s="216">
        <v>47727</v>
      </c>
      <c r="W57" s="216"/>
    </row>
    <row r="58" spans="1:23">
      <c r="A58" s="202"/>
      <c r="B58" s="66" t="s">
        <v>2743</v>
      </c>
      <c r="C58" s="102">
        <f t="shared" ref="C58:C66" si="28">SUM(D58:G58,I58:N58,Q58:R58,T58:W58)</f>
        <v>3348</v>
      </c>
      <c r="D58" s="216">
        <v>0</v>
      </c>
      <c r="E58" s="216">
        <v>0</v>
      </c>
      <c r="F58" s="216">
        <v>0</v>
      </c>
      <c r="G58" s="216">
        <v>0</v>
      </c>
      <c r="H58" s="216">
        <f t="shared" ref="H58:H66" si="29">SUM(D58:G58)</f>
        <v>0</v>
      </c>
      <c r="I58" s="216">
        <v>796</v>
      </c>
      <c r="J58" s="216">
        <v>97</v>
      </c>
      <c r="K58" s="216">
        <v>24</v>
      </c>
      <c r="L58" s="216">
        <v>268</v>
      </c>
      <c r="M58" s="216">
        <v>861</v>
      </c>
      <c r="N58" s="216">
        <v>245</v>
      </c>
      <c r="O58" s="216">
        <f t="shared" ref="O58:O65" si="30">SUM(M58:N58)</f>
        <v>1106</v>
      </c>
      <c r="P58" s="216">
        <f t="shared" ref="P58:P65" si="31">SUM(J58:N58)</f>
        <v>1495</v>
      </c>
      <c r="Q58" s="216">
        <v>0</v>
      </c>
      <c r="R58" s="216">
        <v>257</v>
      </c>
      <c r="S58" s="216">
        <f t="shared" ref="S58:S66" si="32">SUM(Q58:R58)</f>
        <v>257</v>
      </c>
      <c r="T58" s="216">
        <v>800</v>
      </c>
      <c r="U58" s="216">
        <v>0</v>
      </c>
      <c r="V58" s="216">
        <v>0</v>
      </c>
      <c r="W58" s="216"/>
    </row>
    <row r="59" spans="1:23">
      <c r="A59" s="202"/>
      <c r="B59" s="66" t="s">
        <v>2744</v>
      </c>
      <c r="C59" s="102">
        <f t="shared" si="28"/>
        <v>54103</v>
      </c>
      <c r="D59" s="216">
        <v>1949</v>
      </c>
      <c r="E59" s="216">
        <v>2942</v>
      </c>
      <c r="F59" s="216">
        <v>7730</v>
      </c>
      <c r="G59" s="216">
        <v>475</v>
      </c>
      <c r="H59" s="216">
        <f>SUM(D59:G59)</f>
        <v>13096</v>
      </c>
      <c r="I59" s="216">
        <v>2997</v>
      </c>
      <c r="J59" s="216">
        <v>2147</v>
      </c>
      <c r="K59" s="216">
        <v>537</v>
      </c>
      <c r="L59" s="216">
        <v>1903</v>
      </c>
      <c r="M59" s="216">
        <v>3827</v>
      </c>
      <c r="N59" s="216">
        <v>1964</v>
      </c>
      <c r="O59" s="216">
        <f t="shared" si="30"/>
        <v>5791</v>
      </c>
      <c r="P59" s="216">
        <f>SUM(J59:N59)</f>
        <v>10378</v>
      </c>
      <c r="Q59" s="216">
        <v>1622</v>
      </c>
      <c r="R59" s="216">
        <v>1565</v>
      </c>
      <c r="S59" s="216">
        <f>SUM(Q59:R59)</f>
        <v>3187</v>
      </c>
      <c r="T59" s="216">
        <v>4219</v>
      </c>
      <c r="U59" s="216">
        <v>1021</v>
      </c>
      <c r="V59" s="216">
        <v>19205</v>
      </c>
      <c r="W59" s="216"/>
    </row>
    <row r="60" spans="1:23">
      <c r="A60" s="202"/>
      <c r="B60" s="66" t="s">
        <v>2779</v>
      </c>
      <c r="C60" s="102">
        <f t="shared" si="28"/>
        <v>7000</v>
      </c>
      <c r="D60" s="216">
        <v>0</v>
      </c>
      <c r="E60" s="216">
        <v>0</v>
      </c>
      <c r="F60" s="216">
        <v>0</v>
      </c>
      <c r="G60" s="216">
        <v>0</v>
      </c>
      <c r="H60" s="216">
        <f>SUM(D60:G60)</f>
        <v>0</v>
      </c>
      <c r="I60" s="216">
        <v>0</v>
      </c>
      <c r="J60" s="216">
        <v>0</v>
      </c>
      <c r="K60" s="216">
        <v>0</v>
      </c>
      <c r="L60" s="216">
        <v>0</v>
      </c>
      <c r="M60" s="216">
        <v>0</v>
      </c>
      <c r="N60" s="216">
        <v>0</v>
      </c>
      <c r="O60" s="216">
        <f t="shared" si="30"/>
        <v>0</v>
      </c>
      <c r="P60" s="216">
        <f t="shared" si="31"/>
        <v>0</v>
      </c>
      <c r="Q60" s="216">
        <v>0</v>
      </c>
      <c r="R60" s="216">
        <v>0</v>
      </c>
      <c r="S60" s="216">
        <f t="shared" si="32"/>
        <v>0</v>
      </c>
      <c r="T60" s="216">
        <v>0</v>
      </c>
      <c r="U60" s="216">
        <v>0</v>
      </c>
      <c r="V60" s="216">
        <v>7000</v>
      </c>
      <c r="W60" s="216"/>
    </row>
    <row r="61" spans="1:23">
      <c r="A61" s="202"/>
      <c r="B61" s="66" t="s">
        <v>2780</v>
      </c>
      <c r="C61" s="102">
        <f t="shared" si="28"/>
        <v>3180</v>
      </c>
      <c r="D61" s="216">
        <v>0</v>
      </c>
      <c r="E61" s="216">
        <v>0</v>
      </c>
      <c r="F61" s="216">
        <v>0</v>
      </c>
      <c r="G61" s="216">
        <v>0</v>
      </c>
      <c r="H61" s="216">
        <f t="shared" si="29"/>
        <v>0</v>
      </c>
      <c r="I61" s="216">
        <v>0</v>
      </c>
      <c r="J61" s="216">
        <v>0</v>
      </c>
      <c r="K61" s="216">
        <v>0</v>
      </c>
      <c r="L61" s="216">
        <v>0</v>
      </c>
      <c r="M61" s="216">
        <v>0</v>
      </c>
      <c r="N61" s="216">
        <v>0</v>
      </c>
      <c r="O61" s="216">
        <f t="shared" si="30"/>
        <v>0</v>
      </c>
      <c r="P61" s="216">
        <f t="shared" si="31"/>
        <v>0</v>
      </c>
      <c r="Q61" s="216">
        <v>0</v>
      </c>
      <c r="R61" s="216">
        <v>0</v>
      </c>
      <c r="S61" s="216">
        <f t="shared" si="32"/>
        <v>0</v>
      </c>
      <c r="T61" s="216">
        <v>0</v>
      </c>
      <c r="U61" s="216">
        <v>0</v>
      </c>
      <c r="V61" s="216">
        <v>3180</v>
      </c>
      <c r="W61" s="216"/>
    </row>
    <row r="62" spans="1:23">
      <c r="A62" s="202"/>
      <c r="B62" s="66" t="s">
        <v>2745</v>
      </c>
      <c r="C62" s="102">
        <f>SUM(D62:G62,I62:N62,Q62:R62,T62:W62)</f>
        <v>32355</v>
      </c>
      <c r="D62" s="216">
        <v>1202</v>
      </c>
      <c r="E62" s="216">
        <v>1822</v>
      </c>
      <c r="F62" s="216">
        <v>4777</v>
      </c>
      <c r="G62" s="216">
        <v>322</v>
      </c>
      <c r="H62" s="216">
        <f>SUM(D62:G62)</f>
        <v>8123</v>
      </c>
      <c r="I62" s="216">
        <v>2004</v>
      </c>
      <c r="J62" s="216">
        <v>1341</v>
      </c>
      <c r="K62" s="216">
        <v>335</v>
      </c>
      <c r="L62" s="216">
        <v>1194</v>
      </c>
      <c r="M62" s="216">
        <v>2469</v>
      </c>
      <c r="N62" s="216">
        <v>1276</v>
      </c>
      <c r="O62" s="216">
        <f>SUM(M62:N62)</f>
        <v>3745</v>
      </c>
      <c r="P62" s="216">
        <f>SUM(J62:N62)</f>
        <v>6615</v>
      </c>
      <c r="Q62" s="216">
        <v>1030</v>
      </c>
      <c r="R62" s="216">
        <v>969</v>
      </c>
      <c r="S62" s="216">
        <f>SUM(Q62:R62)</f>
        <v>1999</v>
      </c>
      <c r="T62" s="216">
        <v>2309</v>
      </c>
      <c r="U62" s="216">
        <v>666</v>
      </c>
      <c r="V62" s="216">
        <v>10639</v>
      </c>
      <c r="W62" s="216"/>
    </row>
    <row r="63" spans="1:23">
      <c r="A63" s="202"/>
      <c r="B63" s="66" t="s">
        <v>2746</v>
      </c>
      <c r="C63" s="102">
        <f t="shared" si="28"/>
        <v>0</v>
      </c>
      <c r="D63" s="216">
        <v>0</v>
      </c>
      <c r="E63" s="216">
        <v>0</v>
      </c>
      <c r="F63" s="216">
        <v>0</v>
      </c>
      <c r="G63" s="216">
        <v>0</v>
      </c>
      <c r="H63" s="216">
        <f t="shared" si="29"/>
        <v>0</v>
      </c>
      <c r="I63" s="216">
        <v>0</v>
      </c>
      <c r="J63" s="216">
        <v>0</v>
      </c>
      <c r="K63" s="216">
        <v>0</v>
      </c>
      <c r="L63" s="216">
        <v>0</v>
      </c>
      <c r="M63" s="216">
        <v>0</v>
      </c>
      <c r="N63" s="216">
        <v>0</v>
      </c>
      <c r="O63" s="216">
        <f t="shared" si="30"/>
        <v>0</v>
      </c>
      <c r="P63" s="216">
        <f t="shared" si="31"/>
        <v>0</v>
      </c>
      <c r="Q63" s="216">
        <v>0</v>
      </c>
      <c r="R63" s="216">
        <v>0</v>
      </c>
      <c r="S63" s="216">
        <f t="shared" si="32"/>
        <v>0</v>
      </c>
      <c r="T63" s="216">
        <v>0</v>
      </c>
      <c r="U63" s="216">
        <v>0</v>
      </c>
      <c r="V63" s="216">
        <v>0</v>
      </c>
      <c r="W63" s="216"/>
    </row>
    <row r="64" spans="1:23">
      <c r="A64" s="202"/>
      <c r="B64" s="66" t="s">
        <v>2747</v>
      </c>
      <c r="C64" s="102">
        <f t="shared" si="28"/>
        <v>0</v>
      </c>
      <c r="D64" s="216">
        <v>0</v>
      </c>
      <c r="E64" s="216">
        <v>0</v>
      </c>
      <c r="F64" s="216">
        <v>0</v>
      </c>
      <c r="G64" s="216">
        <v>0</v>
      </c>
      <c r="H64" s="216">
        <f t="shared" si="29"/>
        <v>0</v>
      </c>
      <c r="I64" s="216">
        <v>0</v>
      </c>
      <c r="J64" s="216">
        <v>0</v>
      </c>
      <c r="K64" s="216">
        <v>0</v>
      </c>
      <c r="L64" s="216">
        <v>0</v>
      </c>
      <c r="M64" s="216">
        <v>0</v>
      </c>
      <c r="N64" s="216">
        <v>0</v>
      </c>
      <c r="O64" s="216">
        <f t="shared" si="30"/>
        <v>0</v>
      </c>
      <c r="P64" s="216">
        <f t="shared" si="31"/>
        <v>0</v>
      </c>
      <c r="Q64" s="216">
        <v>0</v>
      </c>
      <c r="R64" s="216">
        <v>0</v>
      </c>
      <c r="S64" s="216">
        <f t="shared" si="32"/>
        <v>0</v>
      </c>
      <c r="T64" s="216">
        <v>0</v>
      </c>
      <c r="U64" s="216">
        <v>0</v>
      </c>
      <c r="V64" s="216">
        <v>0</v>
      </c>
      <c r="W64" s="216"/>
    </row>
    <row r="65" spans="1:23">
      <c r="A65" s="202"/>
      <c r="B65" s="66" t="s">
        <v>2748</v>
      </c>
      <c r="C65" s="102">
        <f>SUM(D65:G65,I65:N65,Q65:R65,T65:W65)</f>
        <v>5000</v>
      </c>
      <c r="D65" s="216">
        <v>0</v>
      </c>
      <c r="E65" s="216">
        <v>0</v>
      </c>
      <c r="F65" s="216">
        <v>0</v>
      </c>
      <c r="G65" s="216">
        <v>0</v>
      </c>
      <c r="H65" s="216">
        <f t="shared" si="29"/>
        <v>0</v>
      </c>
      <c r="I65" s="216">
        <v>0</v>
      </c>
      <c r="J65" s="216">
        <v>0</v>
      </c>
      <c r="K65" s="216">
        <v>0</v>
      </c>
      <c r="L65" s="216">
        <v>0</v>
      </c>
      <c r="M65" s="216">
        <v>0</v>
      </c>
      <c r="N65" s="216">
        <v>0</v>
      </c>
      <c r="O65" s="216">
        <f t="shared" si="30"/>
        <v>0</v>
      </c>
      <c r="P65" s="216">
        <f t="shared" si="31"/>
        <v>0</v>
      </c>
      <c r="Q65" s="216">
        <v>0</v>
      </c>
      <c r="R65" s="216">
        <v>0</v>
      </c>
      <c r="S65" s="216">
        <f t="shared" si="32"/>
        <v>0</v>
      </c>
      <c r="T65" s="216">
        <v>0</v>
      </c>
      <c r="U65" s="216">
        <v>0</v>
      </c>
      <c r="V65" s="216">
        <v>5000</v>
      </c>
      <c r="W65" s="216"/>
    </row>
    <row r="66" spans="1:23">
      <c r="A66" s="202"/>
      <c r="B66" s="66" t="s">
        <v>2749</v>
      </c>
      <c r="C66" s="102">
        <f t="shared" si="28"/>
        <v>4143</v>
      </c>
      <c r="D66" s="216">
        <v>0</v>
      </c>
      <c r="E66" s="216">
        <v>0</v>
      </c>
      <c r="F66" s="216">
        <v>0</v>
      </c>
      <c r="G66" s="216">
        <v>0</v>
      </c>
      <c r="H66" s="216">
        <f t="shared" si="29"/>
        <v>0</v>
      </c>
      <c r="I66" s="216">
        <v>0</v>
      </c>
      <c r="J66" s="216">
        <v>0</v>
      </c>
      <c r="K66" s="216">
        <v>0</v>
      </c>
      <c r="L66" s="216">
        <v>2664</v>
      </c>
      <c r="M66" s="216">
        <v>1479</v>
      </c>
      <c r="N66" s="216">
        <v>0</v>
      </c>
      <c r="O66" s="216">
        <f>SUM(M66:N66)</f>
        <v>1479</v>
      </c>
      <c r="P66" s="216">
        <f>SUM(J66:N66)</f>
        <v>4143</v>
      </c>
      <c r="Q66" s="216">
        <v>0</v>
      </c>
      <c r="R66" s="216">
        <v>0</v>
      </c>
      <c r="S66" s="216">
        <f t="shared" si="32"/>
        <v>0</v>
      </c>
      <c r="T66" s="216">
        <v>0</v>
      </c>
      <c r="U66" s="216">
        <v>0</v>
      </c>
      <c r="V66" s="216">
        <v>0</v>
      </c>
      <c r="W66" s="216"/>
    </row>
    <row r="67" spans="1:23">
      <c r="A67" s="202"/>
      <c r="B67" s="77" t="s">
        <v>2781</v>
      </c>
      <c r="C67" s="178">
        <f t="shared" ref="C67:W67" si="33">SUM(C57:C66)</f>
        <v>266292</v>
      </c>
      <c r="D67" s="178">
        <f t="shared" si="33"/>
        <v>9522</v>
      </c>
      <c r="E67" s="178">
        <f t="shared" si="33"/>
        <v>14373</v>
      </c>
      <c r="F67" s="178">
        <f t="shared" si="33"/>
        <v>36852</v>
      </c>
      <c r="G67" s="178">
        <f t="shared" si="33"/>
        <v>2519</v>
      </c>
      <c r="H67" s="178">
        <f t="shared" si="33"/>
        <v>63266</v>
      </c>
      <c r="I67" s="178">
        <f t="shared" si="33"/>
        <v>14986</v>
      </c>
      <c r="J67" s="178">
        <f t="shared" si="33"/>
        <v>9920</v>
      </c>
      <c r="K67" s="178">
        <f t="shared" si="33"/>
        <v>2480</v>
      </c>
      <c r="L67" s="178">
        <f t="shared" si="33"/>
        <v>11382</v>
      </c>
      <c r="M67" s="178">
        <f t="shared" si="33"/>
        <v>20051</v>
      </c>
      <c r="N67" s="178">
        <f t="shared" si="33"/>
        <v>9391</v>
      </c>
      <c r="O67" s="178">
        <f t="shared" si="33"/>
        <v>29442</v>
      </c>
      <c r="P67" s="178">
        <f t="shared" si="33"/>
        <v>53224</v>
      </c>
      <c r="Q67" s="178">
        <f t="shared" si="33"/>
        <v>7835</v>
      </c>
      <c r="R67" s="178">
        <f t="shared" si="33"/>
        <v>7197</v>
      </c>
      <c r="S67" s="178">
        <f t="shared" si="33"/>
        <v>15032</v>
      </c>
      <c r="T67" s="178">
        <f t="shared" si="33"/>
        <v>22287</v>
      </c>
      <c r="U67" s="178">
        <f t="shared" si="33"/>
        <v>4746</v>
      </c>
      <c r="V67" s="178">
        <f t="shared" si="33"/>
        <v>92751</v>
      </c>
      <c r="W67" s="178">
        <f t="shared" si="33"/>
        <v>0</v>
      </c>
    </row>
    <row r="68" spans="1:23">
      <c r="A68" s="202"/>
      <c r="B68" s="66"/>
      <c r="C68" s="102">
        <f>SUM(D67:F67,I67:N67,Q67:R67,T67:V67)</f>
        <v>263773</v>
      </c>
      <c r="D68" s="216"/>
      <c r="E68" s="216"/>
      <c r="F68" s="216"/>
      <c r="G68" s="216"/>
      <c r="H68" s="216">
        <f>SUM(D68:F68)</f>
        <v>0</v>
      </c>
      <c r="I68" s="216"/>
      <c r="J68" s="216"/>
      <c r="K68" s="216"/>
      <c r="L68" s="216"/>
      <c r="M68" s="216"/>
      <c r="N68" s="216"/>
      <c r="O68" s="216"/>
      <c r="P68" s="216"/>
      <c r="Q68" s="216"/>
      <c r="R68" s="216"/>
      <c r="S68" s="216"/>
      <c r="T68" s="216"/>
      <c r="U68" s="216"/>
      <c r="V68" s="216"/>
      <c r="W68" s="216"/>
    </row>
    <row r="69" spans="1:23">
      <c r="A69" s="202" t="s">
        <v>2778</v>
      </c>
      <c r="B69" s="66" t="s">
        <v>2782</v>
      </c>
      <c r="C69" s="102">
        <f>SUM(D69:G69,I69:N69,Q69:R69,T69:W69)</f>
        <v>2292</v>
      </c>
      <c r="D69" s="216">
        <v>350</v>
      </c>
      <c r="E69" s="216">
        <v>400</v>
      </c>
      <c r="F69" s="216">
        <v>400</v>
      </c>
      <c r="G69" s="216">
        <v>250</v>
      </c>
      <c r="H69" s="216">
        <f>SUM(D69:G69)</f>
        <v>1400</v>
      </c>
      <c r="I69" s="216">
        <v>0</v>
      </c>
      <c r="J69" s="216">
        <v>0</v>
      </c>
      <c r="K69" s="216">
        <v>0</v>
      </c>
      <c r="L69" s="216">
        <v>12</v>
      </c>
      <c r="M69" s="216">
        <v>12</v>
      </c>
      <c r="N69" s="216">
        <v>0</v>
      </c>
      <c r="O69" s="216">
        <f>SUM(M69:N69)</f>
        <v>12</v>
      </c>
      <c r="P69" s="216">
        <f>SUM(J69:N69)</f>
        <v>24</v>
      </c>
      <c r="Q69" s="216">
        <v>0</v>
      </c>
      <c r="R69" s="216">
        <v>0</v>
      </c>
      <c r="S69" s="216">
        <f>SUM(Q69:R69)</f>
        <v>0</v>
      </c>
      <c r="T69" s="216">
        <v>12</v>
      </c>
      <c r="U69" s="216">
        <v>156</v>
      </c>
      <c r="V69" s="216">
        <v>700</v>
      </c>
      <c r="W69" s="216">
        <v>0</v>
      </c>
    </row>
    <row r="70" spans="1:23">
      <c r="A70" s="202"/>
      <c r="B70" s="66" t="s">
        <v>2783</v>
      </c>
      <c r="C70" s="102">
        <f>SUM(D70:G70,I70:N70,Q70:R70,T70:W70)</f>
        <v>5604</v>
      </c>
      <c r="D70" s="216">
        <v>24</v>
      </c>
      <c r="E70" s="216">
        <v>60</v>
      </c>
      <c r="F70" s="216">
        <v>120</v>
      </c>
      <c r="G70" s="216">
        <v>0</v>
      </c>
      <c r="H70" s="216">
        <f>SUM(D70:G70)</f>
        <v>204</v>
      </c>
      <c r="I70" s="216">
        <v>756</v>
      </c>
      <c r="J70" s="216">
        <v>12</v>
      </c>
      <c r="K70" s="216">
        <v>0</v>
      </c>
      <c r="L70" s="216">
        <v>12</v>
      </c>
      <c r="M70" s="216">
        <v>36</v>
      </c>
      <c r="N70" s="216">
        <v>12</v>
      </c>
      <c r="O70" s="216">
        <f>SUM(M70:N70)</f>
        <v>48</v>
      </c>
      <c r="P70" s="216">
        <f>SUM(J70:N70)</f>
        <v>72</v>
      </c>
      <c r="Q70" s="216">
        <v>60</v>
      </c>
      <c r="R70" s="216">
        <v>12</v>
      </c>
      <c r="S70" s="216">
        <f>SUM(Q70:R70)</f>
        <v>72</v>
      </c>
      <c r="T70" s="216">
        <v>0</v>
      </c>
      <c r="U70" s="216">
        <v>0</v>
      </c>
      <c r="V70" s="216">
        <v>4500</v>
      </c>
      <c r="W70" s="216">
        <v>0</v>
      </c>
    </row>
    <row r="71" spans="1:23">
      <c r="A71" s="202"/>
      <c r="B71" s="66" t="s">
        <v>2784</v>
      </c>
      <c r="C71" s="102">
        <f>SUM(D71:G71,I71:N71,Q71:R71,T71:W71)</f>
        <v>5024</v>
      </c>
      <c r="D71" s="216">
        <v>150</v>
      </c>
      <c r="E71" s="216">
        <v>1300</v>
      </c>
      <c r="F71" s="216">
        <v>1700</v>
      </c>
      <c r="G71" s="216">
        <v>50</v>
      </c>
      <c r="H71" s="216">
        <f>SUM(D71:G71)</f>
        <v>3200</v>
      </c>
      <c r="I71" s="216">
        <v>24</v>
      </c>
      <c r="J71" s="216">
        <v>24</v>
      </c>
      <c r="K71" s="216">
        <v>12</v>
      </c>
      <c r="L71" s="216">
        <v>24</v>
      </c>
      <c r="M71" s="216">
        <v>120</v>
      </c>
      <c r="N71" s="216">
        <v>192</v>
      </c>
      <c r="O71" s="216">
        <f>SUM(M71:N71)</f>
        <v>312</v>
      </c>
      <c r="P71" s="216">
        <f>SUM(J71:N71)</f>
        <v>372</v>
      </c>
      <c r="Q71" s="216">
        <v>60</v>
      </c>
      <c r="R71" s="216">
        <v>48</v>
      </c>
      <c r="S71" s="216">
        <f>SUM(Q71:R71)</f>
        <v>108</v>
      </c>
      <c r="T71" s="216">
        <v>36</v>
      </c>
      <c r="U71" s="216">
        <v>84</v>
      </c>
      <c r="V71" s="216">
        <v>1200</v>
      </c>
      <c r="W71" s="216">
        <v>0</v>
      </c>
    </row>
    <row r="72" spans="1:23">
      <c r="A72" s="202"/>
      <c r="B72" s="66" t="s">
        <v>2785</v>
      </c>
      <c r="C72" s="102">
        <f>SUM(D72:G72,I72:N72,Q72:R72,T72:W72)</f>
        <v>2472</v>
      </c>
      <c r="D72" s="216">
        <v>96</v>
      </c>
      <c r="E72" s="216">
        <v>132</v>
      </c>
      <c r="F72" s="216">
        <v>180</v>
      </c>
      <c r="G72" s="216">
        <v>36</v>
      </c>
      <c r="H72" s="216">
        <f>SUM(D72:G72)</f>
        <v>444</v>
      </c>
      <c r="I72" s="216">
        <v>216</v>
      </c>
      <c r="J72" s="216">
        <v>180</v>
      </c>
      <c r="K72" s="216">
        <v>36</v>
      </c>
      <c r="L72" s="216">
        <v>72</v>
      </c>
      <c r="M72" s="216">
        <v>360</v>
      </c>
      <c r="N72" s="216">
        <v>180</v>
      </c>
      <c r="O72" s="216">
        <f>SUM(M72:N72)</f>
        <v>540</v>
      </c>
      <c r="P72" s="216">
        <f>SUM(J72:N72)</f>
        <v>828</v>
      </c>
      <c r="Q72" s="216">
        <v>180</v>
      </c>
      <c r="R72" s="216">
        <v>12</v>
      </c>
      <c r="S72" s="216">
        <f>SUM(Q72:R72)</f>
        <v>192</v>
      </c>
      <c r="T72" s="216">
        <v>120</v>
      </c>
      <c r="U72" s="216">
        <v>72</v>
      </c>
      <c r="V72" s="216">
        <v>600</v>
      </c>
      <c r="W72" s="216">
        <v>0</v>
      </c>
    </row>
    <row r="73" spans="1:23">
      <c r="A73" s="202"/>
      <c r="B73" s="84" t="s">
        <v>2786</v>
      </c>
      <c r="C73" s="185">
        <f t="shared" ref="C73:W73" si="34">SUM(C69:C72)</f>
        <v>15392</v>
      </c>
      <c r="D73" s="185">
        <f t="shared" si="34"/>
        <v>620</v>
      </c>
      <c r="E73" s="185">
        <f t="shared" si="34"/>
        <v>1892</v>
      </c>
      <c r="F73" s="185">
        <f t="shared" si="34"/>
        <v>2400</v>
      </c>
      <c r="G73" s="185">
        <f t="shared" si="34"/>
        <v>336</v>
      </c>
      <c r="H73" s="185">
        <f t="shared" si="34"/>
        <v>5248</v>
      </c>
      <c r="I73" s="185">
        <f t="shared" si="34"/>
        <v>996</v>
      </c>
      <c r="J73" s="185">
        <f t="shared" si="34"/>
        <v>216</v>
      </c>
      <c r="K73" s="185">
        <f t="shared" si="34"/>
        <v>48</v>
      </c>
      <c r="L73" s="185">
        <f t="shared" si="34"/>
        <v>120</v>
      </c>
      <c r="M73" s="185">
        <f t="shared" si="34"/>
        <v>528</v>
      </c>
      <c r="N73" s="185">
        <f t="shared" si="34"/>
        <v>384</v>
      </c>
      <c r="O73" s="185">
        <f t="shared" si="34"/>
        <v>912</v>
      </c>
      <c r="P73" s="185">
        <f t="shared" si="34"/>
        <v>1296</v>
      </c>
      <c r="Q73" s="185">
        <f t="shared" si="34"/>
        <v>300</v>
      </c>
      <c r="R73" s="185">
        <f t="shared" si="34"/>
        <v>72</v>
      </c>
      <c r="S73" s="185">
        <f t="shared" si="34"/>
        <v>372</v>
      </c>
      <c r="T73" s="185">
        <f t="shared" si="34"/>
        <v>168</v>
      </c>
      <c r="U73" s="185">
        <f t="shared" si="34"/>
        <v>312</v>
      </c>
      <c r="V73" s="185">
        <f>SUM(V69:V72)</f>
        <v>7000</v>
      </c>
      <c r="W73" s="185">
        <f t="shared" si="34"/>
        <v>0</v>
      </c>
    </row>
    <row r="74" spans="1:23">
      <c r="A74" s="202"/>
      <c r="B74" s="66"/>
      <c r="C74" s="102"/>
      <c r="D74" s="216"/>
      <c r="E74" s="216"/>
      <c r="F74" s="216"/>
      <c r="G74" s="216"/>
      <c r="H74" s="216"/>
      <c r="I74" s="216"/>
      <c r="J74" s="216"/>
      <c r="K74" s="216"/>
      <c r="L74" s="216"/>
      <c r="M74" s="216"/>
      <c r="N74" s="216"/>
      <c r="O74" s="216"/>
      <c r="P74" s="216"/>
      <c r="Q74" s="216"/>
      <c r="R74" s="216"/>
      <c r="S74" s="216"/>
      <c r="T74" s="216"/>
      <c r="U74" s="216">
        <v>0</v>
      </c>
      <c r="V74" s="216"/>
      <c r="W74" s="216"/>
    </row>
    <row r="75" spans="1:23">
      <c r="A75" s="202" t="s">
        <v>2778</v>
      </c>
      <c r="B75" s="66" t="s">
        <v>2751</v>
      </c>
      <c r="C75" s="102">
        <f>SUM(D75:G75,I75:N75,Q75:R75,T75:W75)</f>
        <v>2844</v>
      </c>
      <c r="D75" s="216">
        <v>192</v>
      </c>
      <c r="E75" s="216">
        <v>192</v>
      </c>
      <c r="F75" s="216">
        <v>192</v>
      </c>
      <c r="G75" s="216">
        <v>0</v>
      </c>
      <c r="H75" s="216">
        <f>SUM(D75:G75)</f>
        <v>576</v>
      </c>
      <c r="I75" s="216">
        <v>0</v>
      </c>
      <c r="J75" s="216">
        <v>0</v>
      </c>
      <c r="K75" s="216">
        <v>0</v>
      </c>
      <c r="L75" s="216">
        <v>312</v>
      </c>
      <c r="M75" s="216">
        <v>372</v>
      </c>
      <c r="N75" s="216">
        <v>348</v>
      </c>
      <c r="O75" s="216">
        <f>SUM(M75:N75)</f>
        <v>720</v>
      </c>
      <c r="P75" s="216">
        <f>SUM(J75:N75)</f>
        <v>1032</v>
      </c>
      <c r="Q75" s="216">
        <v>0</v>
      </c>
      <c r="R75" s="216">
        <v>156</v>
      </c>
      <c r="S75" s="216">
        <f>SUM(Q75:R75)</f>
        <v>156</v>
      </c>
      <c r="T75" s="216">
        <v>564</v>
      </c>
      <c r="U75" s="216">
        <v>0</v>
      </c>
      <c r="V75" s="216">
        <v>516</v>
      </c>
      <c r="W75" s="216">
        <v>0</v>
      </c>
    </row>
    <row r="76" spans="1:23">
      <c r="A76" s="202"/>
      <c r="B76" s="66" t="s">
        <v>2752</v>
      </c>
      <c r="C76" s="102">
        <f t="shared" ref="C76:C83" si="35">SUM(D76:G76,I76:N76,Q76:R76,T76:W76)</f>
        <v>132</v>
      </c>
      <c r="D76" s="216">
        <v>12</v>
      </c>
      <c r="E76" s="216">
        <v>12</v>
      </c>
      <c r="F76" s="216">
        <v>12</v>
      </c>
      <c r="G76" s="216">
        <v>0</v>
      </c>
      <c r="H76" s="216">
        <f t="shared" ref="H76:H82" si="36">SUM(D76:G76)</f>
        <v>36</v>
      </c>
      <c r="I76" s="216">
        <v>0</v>
      </c>
      <c r="J76" s="216">
        <v>0</v>
      </c>
      <c r="K76" s="216">
        <v>0</v>
      </c>
      <c r="L76" s="216">
        <v>12</v>
      </c>
      <c r="M76" s="216">
        <v>12</v>
      </c>
      <c r="N76" s="216">
        <v>0</v>
      </c>
      <c r="O76" s="216">
        <f t="shared" ref="O76:O83" si="37">SUM(M76:N76)</f>
        <v>12</v>
      </c>
      <c r="P76" s="216">
        <f>SUM(J76:N76)</f>
        <v>24</v>
      </c>
      <c r="Q76" s="216">
        <v>0</v>
      </c>
      <c r="R76" s="216">
        <v>0</v>
      </c>
      <c r="S76" s="216">
        <f t="shared" ref="S76:S83" si="38">SUM(Q76:R76)</f>
        <v>0</v>
      </c>
      <c r="T76" s="216">
        <v>36</v>
      </c>
      <c r="U76" s="216">
        <v>0</v>
      </c>
      <c r="V76" s="216">
        <v>36</v>
      </c>
      <c r="W76" s="216">
        <v>0</v>
      </c>
    </row>
    <row r="77" spans="1:23">
      <c r="A77" s="202"/>
      <c r="B77" s="66" t="s">
        <v>2753</v>
      </c>
      <c r="C77" s="102">
        <f t="shared" si="35"/>
        <v>948</v>
      </c>
      <c r="D77" s="216">
        <v>24</v>
      </c>
      <c r="E77" s="216">
        <v>24</v>
      </c>
      <c r="F77" s="216">
        <v>108</v>
      </c>
      <c r="G77" s="216">
        <v>12</v>
      </c>
      <c r="H77" s="216">
        <f t="shared" si="36"/>
        <v>168</v>
      </c>
      <c r="I77" s="216">
        <v>36</v>
      </c>
      <c r="J77" s="216">
        <v>156</v>
      </c>
      <c r="K77" s="216">
        <v>12</v>
      </c>
      <c r="L77" s="216">
        <v>48</v>
      </c>
      <c r="M77" s="216">
        <v>72</v>
      </c>
      <c r="N77" s="216">
        <v>60</v>
      </c>
      <c r="O77" s="216">
        <f t="shared" si="37"/>
        <v>132</v>
      </c>
      <c r="P77" s="216">
        <f t="shared" ref="P77:P83" si="39">SUM(J77:N77)</f>
        <v>348</v>
      </c>
      <c r="Q77" s="216">
        <v>12</v>
      </c>
      <c r="R77" s="216">
        <v>36</v>
      </c>
      <c r="S77" s="216">
        <f>SUM(Q77:R77)</f>
        <v>48</v>
      </c>
      <c r="T77" s="216">
        <v>72</v>
      </c>
      <c r="U77" s="216">
        <v>96</v>
      </c>
      <c r="V77" s="216">
        <v>180</v>
      </c>
      <c r="W77" s="216">
        <v>0</v>
      </c>
    </row>
    <row r="78" spans="1:23">
      <c r="A78" s="202"/>
      <c r="B78" s="66" t="s">
        <v>2754</v>
      </c>
      <c r="C78" s="102">
        <f t="shared" si="35"/>
        <v>672</v>
      </c>
      <c r="D78" s="216">
        <v>0</v>
      </c>
      <c r="E78" s="216">
        <v>0</v>
      </c>
      <c r="F78" s="216">
        <v>0</v>
      </c>
      <c r="G78" s="216">
        <v>0</v>
      </c>
      <c r="H78" s="216">
        <f t="shared" si="36"/>
        <v>0</v>
      </c>
      <c r="I78" s="216">
        <v>72</v>
      </c>
      <c r="J78" s="216">
        <v>108</v>
      </c>
      <c r="K78" s="216">
        <v>0</v>
      </c>
      <c r="L78" s="216">
        <v>12</v>
      </c>
      <c r="M78" s="216">
        <v>12</v>
      </c>
      <c r="N78" s="216">
        <v>36</v>
      </c>
      <c r="O78" s="216">
        <f t="shared" si="37"/>
        <v>48</v>
      </c>
      <c r="P78" s="216">
        <f>SUM(J78:N78)</f>
        <v>168</v>
      </c>
      <c r="Q78" s="216">
        <v>0</v>
      </c>
      <c r="R78" s="216">
        <v>0</v>
      </c>
      <c r="S78" s="216">
        <f t="shared" si="38"/>
        <v>0</v>
      </c>
      <c r="T78" s="216">
        <v>252</v>
      </c>
      <c r="U78" s="216">
        <v>0</v>
      </c>
      <c r="V78" s="216">
        <v>180</v>
      </c>
      <c r="W78" s="216">
        <v>0</v>
      </c>
    </row>
    <row r="79" spans="1:23">
      <c r="A79" s="202"/>
      <c r="B79" s="66" t="s">
        <v>2787</v>
      </c>
      <c r="C79" s="102">
        <f t="shared" si="35"/>
        <v>2200</v>
      </c>
      <c r="D79" s="216">
        <v>0</v>
      </c>
      <c r="E79" s="216">
        <v>0</v>
      </c>
      <c r="F79" s="216">
        <v>2200</v>
      </c>
      <c r="G79" s="216">
        <v>0</v>
      </c>
      <c r="H79" s="216">
        <f t="shared" si="36"/>
        <v>2200</v>
      </c>
      <c r="I79" s="216">
        <v>0</v>
      </c>
      <c r="J79" s="216">
        <v>0</v>
      </c>
      <c r="K79" s="216">
        <v>0</v>
      </c>
      <c r="L79" s="216">
        <v>0</v>
      </c>
      <c r="M79" s="216">
        <v>0</v>
      </c>
      <c r="N79" s="216">
        <v>0</v>
      </c>
      <c r="O79" s="216">
        <f t="shared" si="37"/>
        <v>0</v>
      </c>
      <c r="P79" s="216">
        <f t="shared" si="39"/>
        <v>0</v>
      </c>
      <c r="Q79" s="216">
        <v>0</v>
      </c>
      <c r="R79" s="216">
        <v>0</v>
      </c>
      <c r="S79" s="216">
        <f t="shared" si="38"/>
        <v>0</v>
      </c>
      <c r="T79" s="216">
        <v>0</v>
      </c>
      <c r="U79" s="216">
        <v>0</v>
      </c>
      <c r="V79" s="216">
        <v>0</v>
      </c>
      <c r="W79" s="216">
        <v>0</v>
      </c>
    </row>
    <row r="80" spans="1:23">
      <c r="A80" s="202"/>
      <c r="B80" s="66" t="s">
        <v>2755</v>
      </c>
      <c r="C80" s="102">
        <f>SUM(D80:G80,I80:N80,Q80:R80,T80:W80)</f>
        <v>54560</v>
      </c>
      <c r="D80" s="216">
        <v>854</v>
      </c>
      <c r="E80" s="216">
        <v>5847</v>
      </c>
      <c r="F80" s="216">
        <v>47700</v>
      </c>
      <c r="G80" s="216">
        <v>111</v>
      </c>
      <c r="H80" s="216">
        <f>SUM(D80:G80)</f>
        <v>54512</v>
      </c>
      <c r="I80" s="216">
        <v>0</v>
      </c>
      <c r="J80" s="216">
        <v>0</v>
      </c>
      <c r="K80" s="216">
        <v>0</v>
      </c>
      <c r="L80" s="216">
        <v>12</v>
      </c>
      <c r="M80" s="216">
        <v>12</v>
      </c>
      <c r="N80" s="216">
        <v>0</v>
      </c>
      <c r="O80" s="216">
        <f t="shared" si="37"/>
        <v>12</v>
      </c>
      <c r="P80" s="216">
        <f>SUM(J80:N80)</f>
        <v>24</v>
      </c>
      <c r="Q80" s="216">
        <v>0</v>
      </c>
      <c r="R80" s="216">
        <v>0</v>
      </c>
      <c r="S80" s="216">
        <f t="shared" si="38"/>
        <v>0</v>
      </c>
      <c r="T80" s="216">
        <v>0</v>
      </c>
      <c r="U80" s="216">
        <v>24</v>
      </c>
      <c r="V80" s="216">
        <v>0</v>
      </c>
      <c r="W80" s="216">
        <v>0</v>
      </c>
    </row>
    <row r="81" spans="1:23">
      <c r="A81" s="202"/>
      <c r="B81" s="66" t="s">
        <v>2756</v>
      </c>
      <c r="C81" s="102">
        <f>SUM(D81:G81,I81:N81,Q81:R81,T81:W81)</f>
        <v>1848</v>
      </c>
      <c r="D81" s="216">
        <v>72</v>
      </c>
      <c r="E81" s="216">
        <v>72</v>
      </c>
      <c r="F81" s="216">
        <v>108</v>
      </c>
      <c r="G81" s="216">
        <v>0</v>
      </c>
      <c r="H81" s="216">
        <f t="shared" si="36"/>
        <v>252</v>
      </c>
      <c r="I81" s="216">
        <v>180</v>
      </c>
      <c r="J81" s="216">
        <v>204</v>
      </c>
      <c r="K81" s="216">
        <v>24</v>
      </c>
      <c r="L81" s="216">
        <v>36</v>
      </c>
      <c r="M81" s="216">
        <v>144</v>
      </c>
      <c r="N81" s="216">
        <v>156</v>
      </c>
      <c r="O81" s="216">
        <f t="shared" si="37"/>
        <v>300</v>
      </c>
      <c r="P81" s="216">
        <f>SUM(J81:N81)</f>
        <v>564</v>
      </c>
      <c r="Q81" s="216">
        <v>0</v>
      </c>
      <c r="R81" s="216">
        <v>72</v>
      </c>
      <c r="S81" s="216">
        <f>SUM(Q81:R81)</f>
        <v>72</v>
      </c>
      <c r="T81" s="216">
        <v>192</v>
      </c>
      <c r="U81" s="216">
        <v>48</v>
      </c>
      <c r="V81" s="216">
        <v>540</v>
      </c>
      <c r="W81" s="216">
        <v>0</v>
      </c>
    </row>
    <row r="82" spans="1:23">
      <c r="A82" s="202"/>
      <c r="B82" s="66" t="s">
        <v>2757</v>
      </c>
      <c r="C82" s="102">
        <f t="shared" si="35"/>
        <v>708</v>
      </c>
      <c r="D82" s="216">
        <v>60</v>
      </c>
      <c r="E82" s="216">
        <v>48</v>
      </c>
      <c r="F82" s="216">
        <v>180</v>
      </c>
      <c r="G82" s="216">
        <v>0</v>
      </c>
      <c r="H82" s="216">
        <f t="shared" si="36"/>
        <v>288</v>
      </c>
      <c r="I82" s="216">
        <v>48</v>
      </c>
      <c r="J82" s="216">
        <v>108</v>
      </c>
      <c r="K82" s="216">
        <v>12</v>
      </c>
      <c r="L82" s="216">
        <v>12</v>
      </c>
      <c r="M82" s="216">
        <v>24</v>
      </c>
      <c r="N82" s="216">
        <v>72</v>
      </c>
      <c r="O82" s="216">
        <f t="shared" si="37"/>
        <v>96</v>
      </c>
      <c r="P82" s="216">
        <f>SUM(J82:N82)</f>
        <v>228</v>
      </c>
      <c r="Q82" s="216">
        <v>12</v>
      </c>
      <c r="R82" s="216">
        <v>12</v>
      </c>
      <c r="S82" s="216">
        <f>SUM(Q82:R82)</f>
        <v>24</v>
      </c>
      <c r="T82" s="216">
        <v>12</v>
      </c>
      <c r="U82" s="216">
        <v>24</v>
      </c>
      <c r="V82" s="216">
        <v>84</v>
      </c>
      <c r="W82" s="216">
        <v>0</v>
      </c>
    </row>
    <row r="83" spans="1:23">
      <c r="A83" s="202"/>
      <c r="B83" s="66" t="s">
        <v>2758</v>
      </c>
      <c r="C83" s="102">
        <f t="shared" si="35"/>
        <v>204</v>
      </c>
      <c r="D83" s="216">
        <v>0</v>
      </c>
      <c r="E83" s="216">
        <v>0</v>
      </c>
      <c r="F83" s="216">
        <v>0</v>
      </c>
      <c r="G83" s="216">
        <v>0</v>
      </c>
      <c r="H83" s="216">
        <f>SUM(D83:G83)</f>
        <v>0</v>
      </c>
      <c r="I83" s="216">
        <v>0</v>
      </c>
      <c r="J83" s="216">
        <v>0</v>
      </c>
      <c r="K83" s="216">
        <v>0</v>
      </c>
      <c r="L83" s="216">
        <v>0</v>
      </c>
      <c r="M83" s="216">
        <v>0</v>
      </c>
      <c r="N83" s="216">
        <v>0</v>
      </c>
      <c r="O83" s="216">
        <f t="shared" si="37"/>
        <v>0</v>
      </c>
      <c r="P83" s="216">
        <f t="shared" si="39"/>
        <v>0</v>
      </c>
      <c r="Q83" s="216">
        <v>0</v>
      </c>
      <c r="R83" s="216">
        <v>0</v>
      </c>
      <c r="S83" s="216">
        <f t="shared" si="38"/>
        <v>0</v>
      </c>
      <c r="T83" s="216">
        <v>0</v>
      </c>
      <c r="U83" s="216">
        <v>0</v>
      </c>
      <c r="V83" s="216">
        <v>204</v>
      </c>
      <c r="W83" s="216">
        <v>0</v>
      </c>
    </row>
    <row r="84" spans="1:23">
      <c r="A84" s="202"/>
      <c r="B84" s="84" t="s">
        <v>2788</v>
      </c>
      <c r="C84" s="185">
        <f t="shared" ref="C84:K84" si="40">SUM(C75:C83)</f>
        <v>64116</v>
      </c>
      <c r="D84" s="185">
        <f t="shared" si="40"/>
        <v>1214</v>
      </c>
      <c r="E84" s="185">
        <f t="shared" si="40"/>
        <v>6195</v>
      </c>
      <c r="F84" s="185">
        <f t="shared" si="40"/>
        <v>50500</v>
      </c>
      <c r="G84" s="185">
        <f t="shared" si="40"/>
        <v>123</v>
      </c>
      <c r="H84" s="185">
        <f t="shared" si="40"/>
        <v>58032</v>
      </c>
      <c r="I84" s="185">
        <f t="shared" si="40"/>
        <v>336</v>
      </c>
      <c r="J84" s="185">
        <f t="shared" si="40"/>
        <v>576</v>
      </c>
      <c r="K84" s="185">
        <f t="shared" si="40"/>
        <v>48</v>
      </c>
      <c r="L84" s="185">
        <f>SUM(L75:L83)</f>
        <v>444</v>
      </c>
      <c r="M84" s="185">
        <f>SUM(M75:M83)</f>
        <v>648</v>
      </c>
      <c r="N84" s="185">
        <f>SUM(N75:N83)</f>
        <v>672</v>
      </c>
      <c r="O84" s="185">
        <f t="shared" ref="O84:W84" si="41">SUM(O75:O83)</f>
        <v>1320</v>
      </c>
      <c r="P84" s="185">
        <f t="shared" si="41"/>
        <v>2388</v>
      </c>
      <c r="Q84" s="185">
        <f t="shared" si="41"/>
        <v>24</v>
      </c>
      <c r="R84" s="185">
        <f t="shared" si="41"/>
        <v>276</v>
      </c>
      <c r="S84" s="185">
        <f t="shared" si="41"/>
        <v>300</v>
      </c>
      <c r="T84" s="185">
        <f t="shared" si="41"/>
        <v>1128</v>
      </c>
      <c r="U84" s="185">
        <f t="shared" si="41"/>
        <v>192</v>
      </c>
      <c r="V84" s="185">
        <f t="shared" si="41"/>
        <v>1740</v>
      </c>
      <c r="W84" s="185">
        <f t="shared" si="41"/>
        <v>0</v>
      </c>
    </row>
    <row r="85" spans="1:23">
      <c r="A85" s="202"/>
      <c r="B85" s="66"/>
      <c r="C85" s="102"/>
      <c r="D85" s="216"/>
      <c r="E85" s="216"/>
      <c r="F85" s="216"/>
      <c r="G85" s="216"/>
      <c r="H85" s="216"/>
      <c r="I85" s="216"/>
      <c r="J85" s="216"/>
      <c r="K85" s="216"/>
      <c r="L85" s="216"/>
      <c r="M85" s="216"/>
      <c r="N85" s="216"/>
      <c r="O85" s="216"/>
      <c r="P85" s="216"/>
      <c r="Q85" s="216"/>
      <c r="R85" s="216"/>
      <c r="S85" s="216"/>
      <c r="T85" s="216"/>
      <c r="U85" s="216">
        <v>0</v>
      </c>
      <c r="V85" s="216"/>
      <c r="W85" s="216"/>
    </row>
    <row r="86" spans="1:23">
      <c r="A86" s="202" t="s">
        <v>2778</v>
      </c>
      <c r="B86" s="66" t="s">
        <v>2789</v>
      </c>
      <c r="C86" s="102">
        <f>SUM(D86:G86,I86:N86,Q86:R86,T86:W86)</f>
        <v>20160</v>
      </c>
      <c r="D86" s="216">
        <v>132</v>
      </c>
      <c r="E86" s="216">
        <v>324</v>
      </c>
      <c r="F86" s="216">
        <v>468</v>
      </c>
      <c r="G86" s="216">
        <v>48</v>
      </c>
      <c r="H86" s="216">
        <f>SUM(D86:G86)</f>
        <v>972</v>
      </c>
      <c r="I86" s="216">
        <v>96</v>
      </c>
      <c r="J86" s="216">
        <v>912</v>
      </c>
      <c r="K86" s="216">
        <v>516</v>
      </c>
      <c r="L86" s="216">
        <v>360</v>
      </c>
      <c r="M86" s="216">
        <v>1332</v>
      </c>
      <c r="N86" s="216">
        <v>144</v>
      </c>
      <c r="O86" s="216">
        <f t="shared" ref="O86:O105" si="42">SUM(M86:N86)</f>
        <v>1476</v>
      </c>
      <c r="P86" s="216">
        <f>SUM(J86:N86)</f>
        <v>3264</v>
      </c>
      <c r="Q86" s="216">
        <v>360</v>
      </c>
      <c r="R86" s="216">
        <v>72</v>
      </c>
      <c r="S86" s="216">
        <f>SUM(Q86:R86)</f>
        <v>432</v>
      </c>
      <c r="T86" s="216">
        <v>312</v>
      </c>
      <c r="U86" s="216">
        <v>1284</v>
      </c>
      <c r="V86" s="216">
        <v>13800</v>
      </c>
      <c r="W86" s="216">
        <v>0</v>
      </c>
    </row>
    <row r="87" spans="1:23">
      <c r="A87" s="202"/>
      <c r="B87" s="66" t="s">
        <v>2790</v>
      </c>
      <c r="C87" s="102">
        <f>SUM(D87:G87,I87:N87,Q87:R87,T87:W87)</f>
        <v>516</v>
      </c>
      <c r="D87" s="216">
        <v>0</v>
      </c>
      <c r="E87" s="216">
        <v>12</v>
      </c>
      <c r="F87" s="216">
        <v>0</v>
      </c>
      <c r="G87" s="216">
        <v>0</v>
      </c>
      <c r="H87" s="216">
        <f t="shared" ref="H87:H104" si="43">SUM(D87:G87)</f>
        <v>12</v>
      </c>
      <c r="I87" s="216">
        <v>0</v>
      </c>
      <c r="J87" s="216">
        <v>0</v>
      </c>
      <c r="K87" s="216">
        <v>12</v>
      </c>
      <c r="L87" s="216">
        <v>0</v>
      </c>
      <c r="M87" s="216">
        <v>0</v>
      </c>
      <c r="N87" s="216">
        <v>0</v>
      </c>
      <c r="O87" s="216">
        <f t="shared" si="42"/>
        <v>0</v>
      </c>
      <c r="P87" s="216">
        <f t="shared" ref="P87:P104" si="44">SUM(J87:N87)</f>
        <v>12</v>
      </c>
      <c r="Q87" s="216">
        <v>0</v>
      </c>
      <c r="R87" s="216">
        <v>0</v>
      </c>
      <c r="S87" s="216">
        <f t="shared" ref="S87:S97" si="45">SUM(Q87:R87)</f>
        <v>0</v>
      </c>
      <c r="T87" s="216">
        <v>0</v>
      </c>
      <c r="U87" s="216">
        <v>0</v>
      </c>
      <c r="V87" s="216">
        <v>492</v>
      </c>
      <c r="W87" s="216">
        <v>0</v>
      </c>
    </row>
    <row r="88" spans="1:23">
      <c r="A88" s="202"/>
      <c r="B88" s="66" t="s">
        <v>2791</v>
      </c>
      <c r="C88" s="102">
        <f t="shared" ref="C88:C104" si="46">SUM(D88:G88,I88:N88,Q88:R88,T88:W88)</f>
        <v>1104</v>
      </c>
      <c r="D88" s="216">
        <v>24</v>
      </c>
      <c r="E88" s="216">
        <v>36</v>
      </c>
      <c r="F88" s="216">
        <v>84</v>
      </c>
      <c r="G88" s="216">
        <v>12</v>
      </c>
      <c r="H88" s="216">
        <f t="shared" si="43"/>
        <v>156</v>
      </c>
      <c r="I88" s="216">
        <v>72</v>
      </c>
      <c r="J88" s="216">
        <v>120</v>
      </c>
      <c r="K88" s="216">
        <v>48</v>
      </c>
      <c r="L88" s="216">
        <v>72</v>
      </c>
      <c r="M88" s="216">
        <v>228</v>
      </c>
      <c r="N88" s="216">
        <v>96</v>
      </c>
      <c r="O88" s="216">
        <f t="shared" si="42"/>
        <v>324</v>
      </c>
      <c r="P88" s="216">
        <f>SUM(J88:N88)</f>
        <v>564</v>
      </c>
      <c r="Q88" s="216">
        <v>12</v>
      </c>
      <c r="R88" s="216">
        <v>72</v>
      </c>
      <c r="S88" s="216">
        <f t="shared" si="45"/>
        <v>84</v>
      </c>
      <c r="T88" s="216">
        <v>24</v>
      </c>
      <c r="U88" s="216">
        <v>12</v>
      </c>
      <c r="V88" s="216">
        <v>192</v>
      </c>
      <c r="W88" s="216">
        <v>0</v>
      </c>
    </row>
    <row r="89" spans="1:23">
      <c r="A89" s="202"/>
      <c r="B89" s="66" t="s">
        <v>2792</v>
      </c>
      <c r="C89" s="102">
        <f t="shared" si="46"/>
        <v>4872</v>
      </c>
      <c r="D89" s="216">
        <v>0</v>
      </c>
      <c r="E89" s="216">
        <v>0</v>
      </c>
      <c r="F89" s="216">
        <v>0</v>
      </c>
      <c r="G89" s="216">
        <v>0</v>
      </c>
      <c r="H89" s="216">
        <f t="shared" si="43"/>
        <v>0</v>
      </c>
      <c r="I89" s="216">
        <v>0</v>
      </c>
      <c r="J89" s="216">
        <v>0</v>
      </c>
      <c r="K89" s="216">
        <v>0</v>
      </c>
      <c r="L89" s="216">
        <v>0</v>
      </c>
      <c r="M89" s="216">
        <v>0</v>
      </c>
      <c r="N89" s="216">
        <v>0</v>
      </c>
      <c r="O89" s="216">
        <f t="shared" si="42"/>
        <v>0</v>
      </c>
      <c r="P89" s="216">
        <f t="shared" si="44"/>
        <v>0</v>
      </c>
      <c r="Q89" s="216">
        <v>0</v>
      </c>
      <c r="R89" s="216">
        <v>0</v>
      </c>
      <c r="S89" s="216">
        <f t="shared" si="45"/>
        <v>0</v>
      </c>
      <c r="T89" s="216">
        <v>0</v>
      </c>
      <c r="U89" s="216">
        <v>0</v>
      </c>
      <c r="V89" s="216">
        <v>4872</v>
      </c>
      <c r="W89" s="216">
        <v>0</v>
      </c>
    </row>
    <row r="90" spans="1:23">
      <c r="A90" s="202"/>
      <c r="B90" s="66" t="s">
        <v>2762</v>
      </c>
      <c r="C90" s="102">
        <f t="shared" si="46"/>
        <v>0</v>
      </c>
      <c r="D90" s="216">
        <v>0</v>
      </c>
      <c r="E90" s="216">
        <v>0</v>
      </c>
      <c r="F90" s="216">
        <v>0</v>
      </c>
      <c r="G90" s="216">
        <v>0</v>
      </c>
      <c r="H90" s="216">
        <f t="shared" si="43"/>
        <v>0</v>
      </c>
      <c r="I90" s="216">
        <v>0</v>
      </c>
      <c r="J90" s="216">
        <v>0</v>
      </c>
      <c r="K90" s="216">
        <v>0</v>
      </c>
      <c r="L90" s="216">
        <v>0</v>
      </c>
      <c r="M90" s="216">
        <v>0</v>
      </c>
      <c r="N90" s="216">
        <v>0</v>
      </c>
      <c r="O90" s="216">
        <f t="shared" si="42"/>
        <v>0</v>
      </c>
      <c r="P90" s="216">
        <f t="shared" si="44"/>
        <v>0</v>
      </c>
      <c r="Q90" s="216">
        <v>0</v>
      </c>
      <c r="R90" s="216">
        <v>0</v>
      </c>
      <c r="S90" s="216">
        <f t="shared" si="45"/>
        <v>0</v>
      </c>
      <c r="T90" s="216">
        <v>0</v>
      </c>
      <c r="U90" s="216">
        <v>0</v>
      </c>
      <c r="V90" s="216">
        <v>0</v>
      </c>
      <c r="W90" s="216">
        <v>0</v>
      </c>
    </row>
    <row r="91" spans="1:23">
      <c r="A91" s="202"/>
      <c r="B91" s="66" t="s">
        <v>2763</v>
      </c>
      <c r="C91" s="102">
        <f>SUM(D91:G91,I91:N91,Q91:R91,T91:W91)</f>
        <v>4524</v>
      </c>
      <c r="D91" s="216">
        <v>144</v>
      </c>
      <c r="E91" s="216">
        <v>168</v>
      </c>
      <c r="F91" s="216">
        <v>324</v>
      </c>
      <c r="G91" s="216">
        <v>12</v>
      </c>
      <c r="H91" s="216">
        <f>SUM(D91:G91)</f>
        <v>648</v>
      </c>
      <c r="I91" s="216">
        <v>60</v>
      </c>
      <c r="J91" s="216">
        <v>240</v>
      </c>
      <c r="K91" s="216">
        <v>204</v>
      </c>
      <c r="L91" s="216">
        <v>156</v>
      </c>
      <c r="M91" s="216">
        <v>492</v>
      </c>
      <c r="N91" s="216">
        <v>144</v>
      </c>
      <c r="O91" s="216">
        <f t="shared" si="42"/>
        <v>636</v>
      </c>
      <c r="P91" s="216">
        <f>SUM(J91:N91)</f>
        <v>1236</v>
      </c>
      <c r="Q91" s="216">
        <v>36</v>
      </c>
      <c r="R91" s="216">
        <v>36</v>
      </c>
      <c r="S91" s="216">
        <f>SUM(Q91:R91)</f>
        <v>72</v>
      </c>
      <c r="T91" s="216">
        <v>72</v>
      </c>
      <c r="U91" s="216">
        <v>36</v>
      </c>
      <c r="V91" s="216">
        <v>2400</v>
      </c>
      <c r="W91" s="216">
        <v>0</v>
      </c>
    </row>
    <row r="92" spans="1:23">
      <c r="A92" s="202"/>
      <c r="B92" s="66" t="s">
        <v>2764</v>
      </c>
      <c r="C92" s="102">
        <f t="shared" si="46"/>
        <v>2200</v>
      </c>
      <c r="D92" s="216">
        <v>0</v>
      </c>
      <c r="E92" s="216">
        <v>0</v>
      </c>
      <c r="F92" s="216">
        <v>0</v>
      </c>
      <c r="G92" s="216">
        <v>0</v>
      </c>
      <c r="H92" s="216">
        <f t="shared" si="43"/>
        <v>0</v>
      </c>
      <c r="I92" s="216">
        <v>0</v>
      </c>
      <c r="J92" s="216">
        <v>1000</v>
      </c>
      <c r="K92" s="216">
        <v>0</v>
      </c>
      <c r="L92" s="216">
        <v>0</v>
      </c>
      <c r="M92" s="216">
        <v>0</v>
      </c>
      <c r="N92" s="216">
        <v>0</v>
      </c>
      <c r="O92" s="216">
        <f t="shared" si="42"/>
        <v>0</v>
      </c>
      <c r="P92" s="216">
        <f t="shared" si="44"/>
        <v>1000</v>
      </c>
      <c r="Q92" s="216">
        <v>0</v>
      </c>
      <c r="R92" s="216">
        <v>0</v>
      </c>
      <c r="S92" s="216">
        <f t="shared" si="45"/>
        <v>0</v>
      </c>
      <c r="T92" s="216">
        <v>0</v>
      </c>
      <c r="U92" s="216">
        <v>0</v>
      </c>
      <c r="V92" s="216">
        <v>1200</v>
      </c>
      <c r="W92" s="216">
        <v>0</v>
      </c>
    </row>
    <row r="93" spans="1:23">
      <c r="A93" s="202"/>
      <c r="B93" s="66" t="s">
        <v>2765</v>
      </c>
      <c r="C93" s="224">
        <f t="shared" si="46"/>
        <v>0</v>
      </c>
      <c r="D93" s="225">
        <v>0</v>
      </c>
      <c r="E93" s="225">
        <v>0</v>
      </c>
      <c r="F93" s="225">
        <v>0</v>
      </c>
      <c r="G93" s="225">
        <v>0</v>
      </c>
      <c r="H93" s="225">
        <f t="shared" si="43"/>
        <v>0</v>
      </c>
      <c r="I93" s="225">
        <v>0</v>
      </c>
      <c r="J93" s="225">
        <v>0</v>
      </c>
      <c r="K93" s="225">
        <v>0</v>
      </c>
      <c r="L93" s="225">
        <v>0</v>
      </c>
      <c r="M93" s="225">
        <v>0</v>
      </c>
      <c r="N93" s="225">
        <v>0</v>
      </c>
      <c r="O93" s="225">
        <f t="shared" si="42"/>
        <v>0</v>
      </c>
      <c r="P93" s="225">
        <f t="shared" si="44"/>
        <v>0</v>
      </c>
      <c r="Q93" s="225">
        <v>0</v>
      </c>
      <c r="R93" s="225">
        <v>0</v>
      </c>
      <c r="S93" s="225">
        <f t="shared" si="45"/>
        <v>0</v>
      </c>
      <c r="T93" s="225">
        <v>0</v>
      </c>
      <c r="U93" s="225">
        <v>0</v>
      </c>
      <c r="V93" s="225">
        <v>0</v>
      </c>
      <c r="W93" s="225">
        <v>0</v>
      </c>
    </row>
    <row r="94" spans="1:23">
      <c r="A94" s="202"/>
      <c r="B94" s="66" t="s">
        <v>2793</v>
      </c>
      <c r="C94" s="102">
        <f>SUM(D94:G94,I94:N94,Q94:R94,T94:W94)</f>
        <v>4116</v>
      </c>
      <c r="D94" s="216">
        <v>360</v>
      </c>
      <c r="E94" s="216">
        <v>360</v>
      </c>
      <c r="F94" s="216">
        <v>360</v>
      </c>
      <c r="G94" s="216">
        <v>0</v>
      </c>
      <c r="H94" s="216">
        <f t="shared" si="43"/>
        <v>1080</v>
      </c>
      <c r="I94" s="216">
        <v>0</v>
      </c>
      <c r="J94" s="216">
        <v>876</v>
      </c>
      <c r="K94" s="216">
        <v>0</v>
      </c>
      <c r="L94" s="216">
        <v>1464</v>
      </c>
      <c r="M94" s="216">
        <v>372</v>
      </c>
      <c r="N94" s="216">
        <v>0</v>
      </c>
      <c r="O94" s="216">
        <f t="shared" si="42"/>
        <v>372</v>
      </c>
      <c r="P94" s="216">
        <f>SUM(J94:N94)</f>
        <v>2712</v>
      </c>
      <c r="Q94" s="216">
        <v>0</v>
      </c>
      <c r="R94" s="216">
        <v>0</v>
      </c>
      <c r="S94" s="216">
        <f t="shared" si="45"/>
        <v>0</v>
      </c>
      <c r="T94" s="216">
        <v>0</v>
      </c>
      <c r="U94" s="216">
        <v>0</v>
      </c>
      <c r="V94" s="216">
        <v>324</v>
      </c>
      <c r="W94" s="216">
        <v>0</v>
      </c>
    </row>
    <row r="95" spans="1:23">
      <c r="A95" s="202"/>
      <c r="B95" s="66" t="s">
        <v>2794</v>
      </c>
      <c r="C95" s="102">
        <f t="shared" si="46"/>
        <v>180</v>
      </c>
      <c r="D95" s="216">
        <v>0</v>
      </c>
      <c r="E95" s="216">
        <v>0</v>
      </c>
      <c r="F95" s="216">
        <v>0</v>
      </c>
      <c r="G95" s="216">
        <v>0</v>
      </c>
      <c r="H95" s="216">
        <f t="shared" si="43"/>
        <v>0</v>
      </c>
      <c r="I95" s="216">
        <v>0</v>
      </c>
      <c r="J95" s="216">
        <v>0</v>
      </c>
      <c r="K95" s="216">
        <v>0</v>
      </c>
      <c r="L95" s="216">
        <v>0</v>
      </c>
      <c r="M95" s="216">
        <v>0</v>
      </c>
      <c r="N95" s="216">
        <v>0</v>
      </c>
      <c r="O95" s="216">
        <f t="shared" si="42"/>
        <v>0</v>
      </c>
      <c r="P95" s="216">
        <f t="shared" si="44"/>
        <v>0</v>
      </c>
      <c r="Q95" s="216">
        <v>0</v>
      </c>
      <c r="R95" s="216">
        <v>0</v>
      </c>
      <c r="S95" s="216">
        <f t="shared" si="45"/>
        <v>0</v>
      </c>
      <c r="T95" s="216">
        <v>0</v>
      </c>
      <c r="U95" s="216">
        <v>0</v>
      </c>
      <c r="V95" s="216">
        <v>180</v>
      </c>
      <c r="W95" s="216">
        <v>0</v>
      </c>
    </row>
    <row r="96" spans="1:23">
      <c r="A96" s="202"/>
      <c r="B96" s="66" t="s">
        <v>2795</v>
      </c>
      <c r="C96" s="102">
        <f>SUM(D96:G96,I96:N96,Q96:R96,T96:W96)</f>
        <v>1764</v>
      </c>
      <c r="D96" s="216">
        <v>0</v>
      </c>
      <c r="E96" s="216">
        <v>360</v>
      </c>
      <c r="F96" s="216">
        <v>0</v>
      </c>
      <c r="G96" s="216">
        <v>0</v>
      </c>
      <c r="H96" s="216">
        <f>SUM(D96:G96)</f>
        <v>360</v>
      </c>
      <c r="I96" s="216">
        <v>24</v>
      </c>
      <c r="J96" s="216">
        <v>36</v>
      </c>
      <c r="K96" s="216">
        <v>24</v>
      </c>
      <c r="L96" s="216">
        <v>24</v>
      </c>
      <c r="M96" s="216">
        <v>36</v>
      </c>
      <c r="N96" s="216">
        <v>60</v>
      </c>
      <c r="O96" s="216">
        <f t="shared" si="42"/>
        <v>96</v>
      </c>
      <c r="P96" s="216">
        <f>SUM(J96:N96)</f>
        <v>180</v>
      </c>
      <c r="Q96" s="216">
        <v>0</v>
      </c>
      <c r="R96" s="216">
        <v>0</v>
      </c>
      <c r="S96" s="216">
        <f t="shared" si="45"/>
        <v>0</v>
      </c>
      <c r="T96" s="216">
        <v>0</v>
      </c>
      <c r="U96" s="216">
        <v>0</v>
      </c>
      <c r="V96" s="216">
        <v>1200</v>
      </c>
      <c r="W96" s="216">
        <v>0</v>
      </c>
    </row>
    <row r="97" spans="1:23">
      <c r="A97" s="202"/>
      <c r="B97" s="66" t="s">
        <v>2796</v>
      </c>
      <c r="C97" s="102">
        <f t="shared" si="46"/>
        <v>0</v>
      </c>
      <c r="D97" s="216">
        <v>0</v>
      </c>
      <c r="E97" s="216">
        <v>0</v>
      </c>
      <c r="F97" s="216">
        <v>0</v>
      </c>
      <c r="G97" s="216">
        <v>0</v>
      </c>
      <c r="H97" s="216">
        <f t="shared" si="43"/>
        <v>0</v>
      </c>
      <c r="I97" s="216">
        <v>0</v>
      </c>
      <c r="J97" s="216">
        <v>0</v>
      </c>
      <c r="K97" s="216">
        <v>0</v>
      </c>
      <c r="L97" s="216">
        <v>0</v>
      </c>
      <c r="M97" s="216">
        <v>0</v>
      </c>
      <c r="N97" s="216">
        <v>0</v>
      </c>
      <c r="O97" s="216">
        <f t="shared" si="42"/>
        <v>0</v>
      </c>
      <c r="P97" s="216">
        <f t="shared" si="44"/>
        <v>0</v>
      </c>
      <c r="Q97" s="216">
        <v>0</v>
      </c>
      <c r="R97" s="216">
        <v>0</v>
      </c>
      <c r="S97" s="216">
        <f t="shared" si="45"/>
        <v>0</v>
      </c>
      <c r="T97" s="216">
        <v>0</v>
      </c>
      <c r="U97" s="216">
        <v>0</v>
      </c>
      <c r="V97" s="216">
        <v>0</v>
      </c>
      <c r="W97" s="216">
        <v>0</v>
      </c>
    </row>
    <row r="98" spans="1:23">
      <c r="A98" s="202"/>
      <c r="B98" s="219" t="s">
        <v>2766</v>
      </c>
      <c r="C98" s="222">
        <f>SUM(D98:G98,I98:N98,Q98:R98,T98:W98)</f>
        <v>5900</v>
      </c>
      <c r="D98" s="221">
        <v>316</v>
      </c>
      <c r="E98" s="221">
        <v>392</v>
      </c>
      <c r="F98" s="221">
        <v>248</v>
      </c>
      <c r="G98" s="221">
        <v>12</v>
      </c>
      <c r="H98" s="220">
        <f>SUM(D98:G98)</f>
        <v>968</v>
      </c>
      <c r="I98" s="221">
        <v>252</v>
      </c>
      <c r="J98" s="221">
        <v>216</v>
      </c>
      <c r="K98" s="221">
        <v>12</v>
      </c>
      <c r="L98" s="221">
        <v>156</v>
      </c>
      <c r="M98" s="221">
        <v>384</v>
      </c>
      <c r="N98" s="221">
        <v>180</v>
      </c>
      <c r="O98" s="220">
        <f t="shared" si="42"/>
        <v>564</v>
      </c>
      <c r="P98" s="220">
        <f t="shared" si="44"/>
        <v>948</v>
      </c>
      <c r="Q98" s="221">
        <v>156</v>
      </c>
      <c r="R98" s="221">
        <v>24</v>
      </c>
      <c r="S98" s="220">
        <f>SUM(Q98:R98)</f>
        <v>180</v>
      </c>
      <c r="T98" s="221">
        <v>264</v>
      </c>
      <c r="U98" s="221">
        <v>12</v>
      </c>
      <c r="V98" s="221">
        <v>3276</v>
      </c>
      <c r="W98" s="220">
        <v>0</v>
      </c>
    </row>
    <row r="99" spans="1:23">
      <c r="A99" s="202"/>
      <c r="B99" s="223" t="s">
        <v>2797</v>
      </c>
      <c r="C99" s="222">
        <f t="shared" si="46"/>
        <v>690</v>
      </c>
      <c r="D99" s="221">
        <v>60</v>
      </c>
      <c r="E99" s="221">
        <v>108</v>
      </c>
      <c r="F99" s="221">
        <v>144</v>
      </c>
      <c r="G99" s="221">
        <v>24</v>
      </c>
      <c r="H99" s="220">
        <f t="shared" si="43"/>
        <v>336</v>
      </c>
      <c r="I99" s="221">
        <v>0</v>
      </c>
      <c r="J99" s="221">
        <v>0</v>
      </c>
      <c r="K99" s="221">
        <v>0</v>
      </c>
      <c r="L99" s="221">
        <v>0</v>
      </c>
      <c r="M99" s="221">
        <v>0</v>
      </c>
      <c r="N99" s="221">
        <v>0</v>
      </c>
      <c r="O99" s="220">
        <f t="shared" si="42"/>
        <v>0</v>
      </c>
      <c r="P99" s="220">
        <f t="shared" si="44"/>
        <v>0</v>
      </c>
      <c r="Q99" s="221">
        <v>0</v>
      </c>
      <c r="R99" s="221">
        <v>0</v>
      </c>
      <c r="S99" s="220">
        <v>0</v>
      </c>
      <c r="T99" s="221">
        <v>24</v>
      </c>
      <c r="U99" s="221">
        <v>12</v>
      </c>
      <c r="V99" s="221">
        <v>318</v>
      </c>
      <c r="W99" s="220"/>
    </row>
    <row r="100" spans="1:23">
      <c r="A100" s="202"/>
      <c r="B100" s="219" t="s">
        <v>2768</v>
      </c>
      <c r="C100" s="222">
        <f>SUM(D100:G100,I100:N100,Q100:R100,T100:W100)</f>
        <v>2364</v>
      </c>
      <c r="D100" s="221">
        <v>192</v>
      </c>
      <c r="E100" s="221">
        <v>192</v>
      </c>
      <c r="F100" s="221">
        <v>192</v>
      </c>
      <c r="G100" s="221">
        <v>0</v>
      </c>
      <c r="H100" s="220">
        <f>SUM(D100:G100)</f>
        <v>576</v>
      </c>
      <c r="I100" s="221">
        <v>12</v>
      </c>
      <c r="J100" s="221">
        <v>48</v>
      </c>
      <c r="K100" s="221">
        <v>0</v>
      </c>
      <c r="L100" s="221">
        <v>24</v>
      </c>
      <c r="M100" s="221">
        <v>72</v>
      </c>
      <c r="N100" s="221">
        <v>0</v>
      </c>
      <c r="O100" s="220">
        <f t="shared" si="42"/>
        <v>72</v>
      </c>
      <c r="P100" s="220">
        <f>SUM(J100:N100)</f>
        <v>144</v>
      </c>
      <c r="Q100" s="221">
        <v>0</v>
      </c>
      <c r="R100" s="221">
        <v>0</v>
      </c>
      <c r="S100" s="220">
        <v>0</v>
      </c>
      <c r="T100" s="221">
        <v>0</v>
      </c>
      <c r="U100" s="221">
        <v>12</v>
      </c>
      <c r="V100" s="221">
        <v>1620</v>
      </c>
      <c r="W100" s="220"/>
    </row>
    <row r="101" spans="1:23">
      <c r="A101" s="202"/>
      <c r="B101" s="66" t="s">
        <v>2798</v>
      </c>
      <c r="C101" s="102">
        <f t="shared" si="46"/>
        <v>4080</v>
      </c>
      <c r="D101" s="216">
        <v>696</v>
      </c>
      <c r="E101" s="216">
        <v>696</v>
      </c>
      <c r="F101" s="216">
        <v>696</v>
      </c>
      <c r="G101" s="216">
        <v>0</v>
      </c>
      <c r="H101" s="216">
        <f t="shared" si="43"/>
        <v>2088</v>
      </c>
      <c r="I101" s="216">
        <v>0</v>
      </c>
      <c r="J101" s="216">
        <v>0</v>
      </c>
      <c r="K101" s="216">
        <v>0</v>
      </c>
      <c r="L101" s="216">
        <v>0</v>
      </c>
      <c r="M101" s="216">
        <v>0</v>
      </c>
      <c r="N101" s="216">
        <v>756</v>
      </c>
      <c r="O101" s="216">
        <f t="shared" si="42"/>
        <v>756</v>
      </c>
      <c r="P101" s="216">
        <f t="shared" si="44"/>
        <v>756</v>
      </c>
      <c r="Q101" s="216">
        <v>84</v>
      </c>
      <c r="R101" s="216">
        <v>456</v>
      </c>
      <c r="S101" s="216">
        <f>SUM(Q101:R101)</f>
        <v>540</v>
      </c>
      <c r="T101" s="216">
        <v>0</v>
      </c>
      <c r="U101" s="216">
        <v>0</v>
      </c>
      <c r="V101" s="216">
        <v>696</v>
      </c>
      <c r="W101" s="216">
        <v>0</v>
      </c>
    </row>
    <row r="102" spans="1:23">
      <c r="A102" s="202"/>
      <c r="B102" s="66" t="s">
        <v>2772</v>
      </c>
      <c r="C102" s="102">
        <f t="shared" si="46"/>
        <v>7764</v>
      </c>
      <c r="D102" s="216">
        <v>36</v>
      </c>
      <c r="E102" s="216">
        <v>108</v>
      </c>
      <c r="F102" s="216">
        <v>876</v>
      </c>
      <c r="G102" s="216">
        <v>12</v>
      </c>
      <c r="H102" s="216">
        <f>SUM(D102:G102)</f>
        <v>1032</v>
      </c>
      <c r="I102" s="216">
        <v>312</v>
      </c>
      <c r="J102" s="216">
        <v>888</v>
      </c>
      <c r="K102" s="216">
        <v>156</v>
      </c>
      <c r="L102" s="216">
        <v>204</v>
      </c>
      <c r="M102" s="216">
        <v>804</v>
      </c>
      <c r="N102" s="216">
        <v>444</v>
      </c>
      <c r="O102" s="216">
        <f t="shared" si="42"/>
        <v>1248</v>
      </c>
      <c r="P102" s="216">
        <f>SUM(J102:N102)</f>
        <v>2496</v>
      </c>
      <c r="Q102" s="216">
        <v>96</v>
      </c>
      <c r="R102" s="216">
        <v>144</v>
      </c>
      <c r="S102" s="216">
        <f>SUM(Q102:R102)</f>
        <v>240</v>
      </c>
      <c r="T102" s="216">
        <v>0</v>
      </c>
      <c r="U102" s="216">
        <v>24</v>
      </c>
      <c r="V102" s="216">
        <v>3660</v>
      </c>
      <c r="W102" s="216">
        <v>0</v>
      </c>
    </row>
    <row r="103" spans="1:23">
      <c r="A103" s="202"/>
      <c r="B103" s="66" t="s">
        <v>2799</v>
      </c>
      <c r="C103" s="102">
        <f t="shared" si="46"/>
        <v>2136</v>
      </c>
      <c r="D103" s="216">
        <v>0</v>
      </c>
      <c r="E103" s="216">
        <v>0</v>
      </c>
      <c r="F103" s="216">
        <v>0</v>
      </c>
      <c r="G103" s="216">
        <v>0</v>
      </c>
      <c r="H103" s="216">
        <f t="shared" si="43"/>
        <v>0</v>
      </c>
      <c r="I103" s="216">
        <v>684</v>
      </c>
      <c r="J103" s="216">
        <v>36</v>
      </c>
      <c r="K103" s="216">
        <v>0</v>
      </c>
      <c r="L103" s="216">
        <v>0</v>
      </c>
      <c r="M103" s="216">
        <v>0</v>
      </c>
      <c r="N103" s="216">
        <v>12</v>
      </c>
      <c r="O103" s="216">
        <f t="shared" si="42"/>
        <v>12</v>
      </c>
      <c r="P103" s="216">
        <f t="shared" si="44"/>
        <v>48</v>
      </c>
      <c r="Q103" s="216">
        <v>108</v>
      </c>
      <c r="R103" s="216">
        <v>0</v>
      </c>
      <c r="S103" s="216">
        <f>SUM(Q103:R103)</f>
        <v>108</v>
      </c>
      <c r="T103" s="216">
        <v>0</v>
      </c>
      <c r="U103" s="216">
        <v>96</v>
      </c>
      <c r="V103" s="216">
        <v>1200</v>
      </c>
      <c r="W103" s="216">
        <v>0</v>
      </c>
    </row>
    <row r="104" spans="1:23">
      <c r="A104" s="202"/>
      <c r="B104" s="66" t="s">
        <v>2773</v>
      </c>
      <c r="C104" s="102">
        <f t="shared" si="46"/>
        <v>0</v>
      </c>
      <c r="D104" s="216">
        <v>0</v>
      </c>
      <c r="E104" s="216">
        <v>0</v>
      </c>
      <c r="F104" s="216">
        <v>0</v>
      </c>
      <c r="G104" s="216">
        <v>0</v>
      </c>
      <c r="H104" s="216">
        <f t="shared" si="43"/>
        <v>0</v>
      </c>
      <c r="I104" s="216">
        <v>0</v>
      </c>
      <c r="J104" s="216">
        <v>0</v>
      </c>
      <c r="K104" s="216">
        <v>0</v>
      </c>
      <c r="L104" s="216">
        <v>0</v>
      </c>
      <c r="M104" s="216">
        <v>0</v>
      </c>
      <c r="N104" s="216">
        <v>0</v>
      </c>
      <c r="O104" s="216">
        <f t="shared" si="42"/>
        <v>0</v>
      </c>
      <c r="P104" s="216">
        <f t="shared" si="44"/>
        <v>0</v>
      </c>
      <c r="Q104" s="216">
        <v>0</v>
      </c>
      <c r="R104" s="216">
        <v>0</v>
      </c>
      <c r="S104" s="216">
        <f>SUM(Q104:R104)</f>
        <v>0</v>
      </c>
      <c r="T104" s="216">
        <v>0</v>
      </c>
      <c r="U104" s="216">
        <v>0</v>
      </c>
      <c r="V104" s="216">
        <v>0</v>
      </c>
      <c r="W104" s="216">
        <v>0</v>
      </c>
    </row>
    <row r="105" spans="1:23">
      <c r="A105" s="202"/>
      <c r="B105" s="66" t="s">
        <v>2774</v>
      </c>
      <c r="C105" s="102">
        <f>SUM(D105:G105,I105:N105,Q105:R105,T105:W105)</f>
        <v>3780</v>
      </c>
      <c r="D105" s="216">
        <v>36</v>
      </c>
      <c r="E105" s="216">
        <v>120</v>
      </c>
      <c r="F105" s="216">
        <v>204</v>
      </c>
      <c r="G105" s="216">
        <v>0</v>
      </c>
      <c r="H105" s="216">
        <f>SUM(D105:G105)</f>
        <v>360</v>
      </c>
      <c r="I105" s="216">
        <v>420</v>
      </c>
      <c r="J105" s="216">
        <v>1224</v>
      </c>
      <c r="K105" s="216">
        <v>132</v>
      </c>
      <c r="L105" s="216">
        <v>144</v>
      </c>
      <c r="M105" s="216">
        <v>552</v>
      </c>
      <c r="N105" s="216">
        <v>60</v>
      </c>
      <c r="O105" s="216">
        <f t="shared" si="42"/>
        <v>612</v>
      </c>
      <c r="P105" s="216">
        <f>SUM(J105:N105)</f>
        <v>2112</v>
      </c>
      <c r="Q105" s="216">
        <v>120</v>
      </c>
      <c r="R105" s="216">
        <v>36</v>
      </c>
      <c r="S105" s="216">
        <f>SUM(Q105:R105)</f>
        <v>156</v>
      </c>
      <c r="T105" s="216">
        <v>12</v>
      </c>
      <c r="U105" s="216">
        <v>0</v>
      </c>
      <c r="V105" s="216">
        <v>720</v>
      </c>
      <c r="W105" s="216"/>
    </row>
    <row r="106" spans="1:23">
      <c r="A106" s="202"/>
      <c r="B106" s="91" t="s">
        <v>2800</v>
      </c>
      <c r="C106" s="191">
        <f t="shared" ref="C106:W106" si="47">SUM(C86:C105)</f>
        <v>66150</v>
      </c>
      <c r="D106" s="191">
        <f t="shared" si="47"/>
        <v>1996</v>
      </c>
      <c r="E106" s="191">
        <f t="shared" si="47"/>
        <v>2876</v>
      </c>
      <c r="F106" s="191">
        <f t="shared" si="47"/>
        <v>3596</v>
      </c>
      <c r="G106" s="191">
        <f t="shared" si="47"/>
        <v>120</v>
      </c>
      <c r="H106" s="191">
        <f t="shared" si="47"/>
        <v>8588</v>
      </c>
      <c r="I106" s="191">
        <f t="shared" si="47"/>
        <v>1932</v>
      </c>
      <c r="J106" s="191">
        <f t="shared" si="47"/>
        <v>5596</v>
      </c>
      <c r="K106" s="191">
        <f t="shared" si="47"/>
        <v>1104</v>
      </c>
      <c r="L106" s="191">
        <f>SUM(L86:L105)</f>
        <v>2604</v>
      </c>
      <c r="M106" s="191">
        <f>SUM(M86:M105)</f>
        <v>4272</v>
      </c>
      <c r="N106" s="191">
        <f>SUM(N86:N105)</f>
        <v>1896</v>
      </c>
      <c r="O106" s="191">
        <f>SUM(O86:O105)</f>
        <v>6168</v>
      </c>
      <c r="P106" s="191">
        <f t="shared" si="47"/>
        <v>15472</v>
      </c>
      <c r="Q106" s="191">
        <f t="shared" si="47"/>
        <v>972</v>
      </c>
      <c r="R106" s="191">
        <f t="shared" si="47"/>
        <v>840</v>
      </c>
      <c r="S106" s="191">
        <f t="shared" si="47"/>
        <v>1812</v>
      </c>
      <c r="T106" s="191">
        <f t="shared" si="47"/>
        <v>708</v>
      </c>
      <c r="U106" s="191">
        <f t="shared" si="47"/>
        <v>1488</v>
      </c>
      <c r="V106" s="191">
        <f t="shared" si="47"/>
        <v>36150</v>
      </c>
      <c r="W106" s="191">
        <f t="shared" si="47"/>
        <v>0</v>
      </c>
    </row>
    <row r="107" spans="1:23">
      <c r="A107" s="203"/>
      <c r="B107" s="66" t="s">
        <v>2801</v>
      </c>
      <c r="C107" s="224">
        <f>SUM(C67,C73,C84,C106)</f>
        <v>411950</v>
      </c>
      <c r="D107" s="224">
        <f t="shared" ref="D107:W107" si="48">SUM(D67,D73,D84,D106)</f>
        <v>13352</v>
      </c>
      <c r="E107" s="224">
        <f>SUM(E67,E73,E84,E106)</f>
        <v>25336</v>
      </c>
      <c r="F107" s="224">
        <f t="shared" si="48"/>
        <v>93348</v>
      </c>
      <c r="G107" s="224">
        <f>SUM(G67,G73,G84,G106)</f>
        <v>3098</v>
      </c>
      <c r="H107" s="224">
        <f>SUM(H67,H73,H84,H106)</f>
        <v>135134</v>
      </c>
      <c r="I107" s="224">
        <f t="shared" si="48"/>
        <v>18250</v>
      </c>
      <c r="J107" s="224">
        <f>SUM(J67,J73,J84,J106)</f>
        <v>16308</v>
      </c>
      <c r="K107" s="224">
        <f t="shared" si="48"/>
        <v>3680</v>
      </c>
      <c r="L107" s="224">
        <f t="shared" si="48"/>
        <v>14550</v>
      </c>
      <c r="M107" s="224">
        <f>SUM(M67,M73,M84,M106)</f>
        <v>25499</v>
      </c>
      <c r="N107" s="224">
        <f t="shared" si="48"/>
        <v>12343</v>
      </c>
      <c r="O107" s="224">
        <f>SUM(O67,O73,O84,O106)</f>
        <v>37842</v>
      </c>
      <c r="P107" s="224">
        <f>SUM(P67,P73,P84,P106)</f>
        <v>72380</v>
      </c>
      <c r="Q107" s="224">
        <f t="shared" si="48"/>
        <v>9131</v>
      </c>
      <c r="R107" s="224">
        <f>SUM(R67,R73,R84,R106)</f>
        <v>8385</v>
      </c>
      <c r="S107" s="224">
        <f>SUM(S67,S73,S84,S106)</f>
        <v>17516</v>
      </c>
      <c r="T107" s="224">
        <f t="shared" si="48"/>
        <v>24291</v>
      </c>
      <c r="U107" s="224">
        <f>SUM(U67,U73,U84,U106)</f>
        <v>6738</v>
      </c>
      <c r="V107" s="224">
        <f>SUM(V67,V73,V84,V106)</f>
        <v>137641</v>
      </c>
      <c r="W107" s="224">
        <f t="shared" si="48"/>
        <v>0</v>
      </c>
    </row>
    <row r="108" spans="1:23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</row>
  </sheetData>
  <mergeCells count="1">
    <mergeCell ref="A15:B15"/>
  </mergeCells>
  <phoneticPr fontId="2"/>
  <pageMargins left="0.39370078740157483" right="0" top="0.98425196850393704" bottom="0.98425196850393704" header="0.51181102362204722" footer="0.51181102362204722"/>
  <pageSetup paperSize="8" fitToHeight="0" orientation="landscape" r:id="rId1"/>
  <headerFooter alignWithMargins="0">
    <oddFooter>&amp;R&amp;F.xls
&amp;A
&amp;D</oddFooter>
  </headerFooter>
  <rowBreaks count="1" manualBreakCount="1">
    <brk id="53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item1.xml>���|@w�0�0d��S�R�]ёM��|@w�0�0d��S�R�]ёM�
</file>

<file path=customXml/item2.xml>���S�l��g�r���Ɩ��e�O<�.�O���te}g�S�lёM�(�Ock�R�]�[�N�e�R�]�;u(�[�N�eƖ��e�R�]ёM�T�(g!k�[>~�R�]ёM��O<�.�O���te}g�S�lёM�(�Ock�R�]�[�N�e�R�]�;u(�[�N�eƖ��e�R�]ёM�T�(g!k�[>~�R�]ёM�
</file>

<file path=customXml/item3.xml>��
</file>

<file path=customXml/item4.xml>��
</file>

<file path=customXml/item5.xml>���S�l��g�r���_�>y�R�]�O<�.�O���te}g�S�lёM�(�Ock�R�]�[�N�e�R�]�;u(�[�N�eƖ��e�R�]ёM�T�(g!k�[>~�R�]ёM��O<�.�O���te}g�S�lёM�(�Ock�R�]�[�N�e�R�]�;u(�[�N�eƖ��e�R�]ёM�T�(g!k�[>~�R�]ёM�
</file>

<file path=customXml/item6.xml>���|@w�0�0d��S�R�]ёM��|@w�0�0d��S�R�]ёM�
</file>

<file path=customXml/item7.xml>��t^g�S�l��g�r���_�}T��S�l��g�r����S�l��g�r���_qg�0�S�l��g�r���_�>y�R�]
</file>

<file path=customXml/item8.xml>���S�l��g�r���_qg�0Ɩ��e�O<�.�O���te}g�S�lёM�(�Ock�R�]�[�N�e�R�]�;u(�[�N�eƖ��e�R�]ёM�T�(g!k�[>~�R�]ёM��O<�.�O���te}g�S�lёM�(�Ock�R�]�[�N�e�R�]�;u(�[�N�eƖ��e�R�]ёM�T�(g!k�[>~�R�]ёM�
</file>

<file path=customXml/item9.xml>��
</file>

<file path=customXml/item10.xml>��
</file>

<file path=customXml/item11.xml>���S�l��g�r���_qg�0�S�l��g�r���_qg�0T� / �S�lёM�(�OckT� / �S�lёM�(�Ock_T� / �S�lёM�(�Ock$P�O<�.�O���te}g�S�lёM�(�Ock�R�]�[�N�e�R�]�;u(�[�N�eƖ��e�R�]ёM�T�(g!k�[>~�R�]ёM�T� / �S�lёM�(�Ock�S�lёM�(�OckT� / �S�lёM�(�Ock�S�lёM�(�OckT� / �S�lёM�(�Ock�S�lёM�(�OckT� / �S�lёM�(�OckT� / �S�lёM�(�Ock_T� / �S�lёM�(�Ock$P�O<�.�O���te}g�S�lёM�(�Ock�R�]�[�N�e�R�]�;u(�[�N�eƖ��e�R�]ёM�T�(g!k�[>~�R�]ёM�T� / �S�lёM�(�Ock�S�lёM�(�OckT� / �S�lёM�(�Ock�S�lёM�(�OckT� / �S�lёM�(�Ock�S�lёM�(�Ock�S�l��g�r����S�l��g�r���T� / �R�]ёM�T� / �R�]ёM�_T� / �R�]ёM�$P�O<�.�O���te}g�S�lёM�(�Ock�R�]�[�N�e�R�]�;u(�[�N�eƖ��e�R�]ёM�T�(g!k�[>~�R�]ёM�T� / �R�]ёM��R�]ёM�T� / �R�]ёM��R�]ёM�T� / �R�]ёM��R�]ёM�T� / �R�]ёM�T� / �R�]ёM�_T� / �R�]ёM�$P�O<�.�O���te}g�S�lёM�(�Ock�R�]�[�N�e�R�]�;u(�[�N�eƖ��e�R�]ёM�T�(g!k�[>~�R�]ёM�T� / �R�]ёM��R�]ёM�T� / �R�]ёM��R�]ёM�T� / �R�]ёM��R�]ёM��S�l��g�r���_�}T��S�l��g�r���_�}T�T� / �R�]ёM�T� / �R�]ёM�_T� / �R�]ёM�$P�O<�.�O���te}g�S�lёM�(�Ock�R�]�[�N�e�R�]�;u(�[�N�eƖ��e�R�]ёM�T�(g!k�[>~�R�]ёM�qg�0T� / �R�]ёM��R�]ёM�T� / �R�]ёM��R�]ёM�T� / �R�]ёM��R�]ёM�T� / �R�]ёM�T� / �R�]ёM�_T� / �R�]ёM�$P�O<�.�O���te}g�S�lёM�(�Ock�R�]�[�N�e�R�]�;u(�[�N�eƖ��e�R�]ёM�T�(g!k�[>~�R�]ёM�qg�0T� / �R�]ёM��R�]ёM�T� / �R�]ёM��R�]ёM�T� / �R�]ёM��R�]ёM�t^gt^gt^gt^g (t^t^g (�VJSgt^g (gn0�0�0�0�0�0�0t^g (gt^gt^g (t^t^g (�VJSgt^g (gn0�0�0�0�0�0�0t^g (g�S�l��g�r���_�>y�R�]�S�l��g�r���_�>y�R�]T� / �S�lёM�(�OckT� / �S�lёM�(�Ock_T� / �S�lёM�(�Ock$P�O<�.�O���te}g�S�lёM�(�Ock�R�]�[�N�e�R�]�;u(�[�N�eƖ��e�R�]ёM�T�(g!k�[>~�R�]ёM�T� / �S�lёM�(�Ock�S�lёM�(�OckT� / �S�lёM�(�Ock�S�lёM�(�OckT� / �S�lёM�(�Ock�S�lёM�(�OckT� / �S�lёM�(�OckT� / �S�lёM�(�Ock_T� / �S�lёM�(�Ock$P�O<�.�O���te}g�S�lёM�(�Ock�R�]�[�N�e�R�]�;u(�[�N�eƖ��e�R�]ёM�T�(g!k�[>~�R�]ёM�T� / �S�lёM�(�Ock�S�lёM�(�OckT� / �S�lёM�(�Ock�S�lёM�(�OckT� / �S�lёM�(�Ock�S�lёM�(�Ockt^g�S�l��g�r���_�}T��S�l��g�r����S�l��g�r���_qg�0�S�l��g�r���_�>y�R�]t^gt^gt^gt^gt^g (t^t^gt^g (�VJSgt^gt^g (gn0�0�0�0�0�0�0t^gt^g (g�S�l��g�r���_�}T��S�l��g�r���_�}T��O<�.�O��S�l��g�r���_�}T��R�]�Q�[�S�l��g�r���_�}T���te}g�S�l��g�r���_�}T��S�lpe�S�l��g�r���_�}T��S�lёM�(�Ock�S�l��g�r���_�}T��R�]�[�N�e�S�l��g�r���_�}T��R�]�;u(�[�N�e�S�l��g�r���_�}T�Ɩ��e�S�l��g�r���_�}T��R�]ёM�T�(g!k�[>~�S�l��g�r���_�}T��R�]ёM��S�l��g�r���_�}T��R�]�[�NёM��S�l��g�r���_�}T��S�l��g�r���_�}T�qg�0�S�l��g�r���_�}T��]z�S�l��g�r���_�}T��]z�S�l��g�r���_�}T��]z�S�l��g�r���_�}T��]z�S�l��g�r���_�}T��]z�S�l��g�r���_�}T�T� / �R�]ёM��S�l��g�r���_�}T�\T� / �R�]ёM��fٞ�vj0�0�0�0�0�S�l��g�r���_�}T�T� / �R�]ёM�T�(g!k�[>~�S�l��g�r���_�}T�\T� / �R�]ёM�T�(g!k�[>~�fٞ�vj0�0�0�0�0�S�l��g�r���_�}T��0�0�0�0 / �R�]�[�NёM��S�l��g�r���_�}T�\�0�0�0�0 / �R�]�[�NёM��fٞ�vj0�0�0�0�0�S�l��g�r���_�}T�T� / �R�]�[�NёM��S�l��g�r���_�}T�\T� / �R�]�[�NёM��fٞ�vj0�0�0�0�0�S�l��g�r���_�}T��0�0�0�0 / �S�lpe�S�l��g�r���_�}T�\�0�0�0�0 / �S�lpe�fٞ�vj0�0�0�0�0�S�l��g�r���_�}T��|@w�0�0d��S�R�]ёM��S�l��g�r����S�l��g�r����O<�.�O��S�l��g�r�����te}g�S�l��g�r����S�lёM�(�Ock�S�l��g�r����R�]�[�N�e�S�l��g�r����R�]�;u(�[�N�e�S�l��g�r���Ɩ��e�S�l��g�r����R�]ёM�T�(g!k�[>~�S�l��g�r����R�]ёM��S�l��g�r���T� / �R�]ёM��S�l��g�r���T� / �R�]ёM��fٞ�vj0�0�0�0�0�S�l��g�r���_qg�0�S�l��g�r���_qg�0�O<�.�O��S�l��g�r���_qg�0��te}g�S�l��g�r���_qg�0�S�lёM�(�Ock�S�l��g�r���_qg�0�R�]�[�N�e�S�l��g�r���_qg�0�R�]�;u(�[�N�e�S�l��g�r���_qg�0Ɩ��e�S�l��g�r���_qg�0�R�]ёM�T�(g!k�[>~�S�l��g�r���_qg�0�R�]ёM��S�l��g�r���_qg�0T� / �S�lёM�(�Ock�S�l��g�r���_qg�0\T� / �S�lёM�(�Ock�fٞ�vj0�0�0�0�0�S�l��g�r���_qg�0T� / �R�]ёM��S�l��g�r���_qg�0\T� / �R�]ёM��fٞ�vj0�0�0�0�0�S�l��g�r���_�>y�R�]�S�l��g�r���_�>y�R�]�O<�.�O��S�l��g�r���_�>y�R�]��te}g�S�l��g�r���_�>y�R�]�S�lёM�(�Ock�S�l��g�r���_�>y�R�]�R�]�[�N�e�S�l��g�r���_�>y�R�]�R�]�;u(�[�N�e�S�l��g�r���_�>y�R�]Ɩ��e�S�l��g�r���_�>y�R�]�R�]ёM�T�(g!k�[>~�S�l��g�r���_�>y�R�]�R�]ёM��S�l��g�r���_�>y�R�]T� / �S�lёM�(�Ock�S�l��g�r���_�>y�R�]\T� / �S�lёM�(�Ock�fٞ�vj0�0�0�0�0�S�l��g�r���_�}T�Ɩ��et^gt^g�S�l��g�r���_�}T�Ɩ��et^gt^g�S�l��g�r���_�}T�Ɩ��et^gt^g�S�l��g�r���_�}T�Ɩ��et^gt^g�S�l��g�r���Ɩ��et^gt^g�S�l��g�r���Ɩ��et^gt^g�S�l��g�r���Ɩ��et^gt^g�S�l��g�r���Ɩ��et^gt^g�S�l��g�r���_qg�0Ɩ��et^gt^g�S�l��g�r���_qg�0Ɩ��et^gt^g�S�l��g�r���_qg�0Ɩ��et^gt^g�S�l��g�r���_qg�0Ɩ��et^gt^g�S�l��g�r���_�>y�R�]Ɩ��et^gt^g�S�l��g�r���_�>y�R�]Ɩ��et^gt^g�S�l��g�r���_�>y�R�]Ɩ��et^gt^g�S�l��g�r���_�>y�R�]Ɩ��et^gt^g�S�l��g�r���_�}T�t^g�S�l��g�r���_�}T��S�l��g�r����S�l��g�r���_qg�0�S�l��g�r���_�>y�R�]t^gt^gt^gt^gt^g (t^t^gt^g (�VJSgt^gt^g (gn0�0�0�0�0�0�0t^gt^g (g�S�l��g�r���_�}T��S�l��g�r���_�}T��O<�.�O��S�l��g�r���_�}T��R�]�Q�[�S�l��g�r���_�}T���te}g�S�l��g�r���_�}T��S�lpe�S�l��g�r���_�}T��S�lёM�(�Ock�S�l��g�r���_�}T��R�]�[�N�e�S�l��g�r���_�}T��R�]�;u(�[�N�e�S�l��g�r���_�}T�Ɩ��e�S�l��g�r���_�}T��R�]ёM�T�(g!k�[>~�S�l��g�r���_�}T��R�]ёM��S�l��g�r���_�}T��R�]�[�NёM��S�l��g�r���_�}T��S�l��g�r���_�}T�qg�0�S�l��g�r���_�}T��]z�S�l��g�r���_�}T��]z�S�l��g�r���_�}T��]z�S�l��g�r���_�}T��]z�S�l��g�r���_�}T��]z�S�l��g�r���_�}T�T� / �R�]ёM��S�l��g�r���_�}T�\T� / �R�]ёM��fٞ�vj0�0�0�0�0�S�l��g�r���_�}T�T� / �R�]ёM�T�(g!k�[>~�S�l��g�r���_�}T�\T� / �R�]ёM�T�(g!k�[>~�fٞ�vj0�0�0�0�0�S�l��g�r���_�}T��0�0�0�0 / �R�]�[�NёM��S�l��g�r���_�}T�\�0�0�0�0 / �R�]�[�NёM��fٞ�vj0�0�0�0�0�S�l��g�r���_�}T�T� / �R�]�[�NёM��S�l��g�r���_�}T�\T� / �R�]�[�NёM��fٞ�vj0�0�0�0�0�S�l��g�r���_�}T��0�0�0�0 / �S�lpe�S�l��g�r���_�}T�\�0�0�0�0 / �S�lpe�fٞ�vj0�0�0�0�0�S�l��g�r���_�}T��|@w�0�0d��S�R�]ёM��S�l��g�r����S�l��g�r����O<�.�O��S�l��g�r�����te}g�S�l��g�r����S�lёM�(�Ock�S�l��g�r����R�]�[�N�e�S�l��g�r����R�]�;u(�[�N�e�S�l��g�r���Ɩ��e�S�l��g�r����R�]ёM�T�(g!k�[>~�S�l��g�r����R�]ёM��S�l��g�r���T� / �R�]ёM��S�l��g�r���T� / �R�]ёM��fٞ�vj0�0�0�0�0�S�l��g�r���_qg�0�S�l��g�r���_qg�0�O<�.�O��S�l��g�r���_qg�0��te}g�S�l��g�r���_qg�0�S�lёM�(�Ock�S�l��g�r���_qg�0�R�]�[�N�e�S�l��g�r���_qg�0�R�]�;u(�[�N�e�S�l��g�r���_qg�0Ɩ��e�S�l��g�r���_qg�0�R�]ёM�T�(g!k�[>~�S�l��g�r���_qg�0�R�]ёM��S�l��g�r���_qg�0T� / �S�lёM�(�Ock�S�l��g�r���_qg�0\T� / �S�lёM�(�Ock�fٞ�vj0�0�0�0�0�S�l��g�r���_qg�0T� / �R�]ёM��S�l��g�r���_qg�0\T� / �R�]ёM��fٞ�vj0�0�0�0�0�S�l��g�r���_�>y�R�]�S�l��g�r���_�>y�R�]�O<�.�O��S�l��g�r���_�>y�R�]��te}g�S�l��g�r���_�>y�R�]�S�lёM�(�Ock�S�l��g�r���_�>y�R�]�R�]�[�N�e�S�l��g�r���_�>y�R�]�R�]�;u(�[�N�e�S�l��g�r���_�>y�R�]Ɩ��e�S�l��g�r���_�>y�R�]�R�]ёM�T�(g!k�[>~�S�l��g�r���_�>y�R�]�R�]ёM��S�l��g�r���_�>y�R�]T� / �S�lёM�(�Ock�S�l��g�r���_�>y�R�]\T� / �S�lёM�(�Ock�fٞ�vj0�0�0�0�0�S�l��g�r���_�}T�Ɩ��et^gt^g�0�0�0 �0�0�0�000�0�0�0 �0�0�0�00�S�l��g�r���_�}T�Ɩ��et^gt^g�S�l��g�r���_�}T�Ɩ��et^gt^g�S�l��g�r���_�}T�Ɩ��et^gt^g�S�l��g�r���Ɩ��et^gt^g�0�0�0 �0�0�0�000�0�0�0 �0�0�0�00�S�l��g�r���Ɩ��et^gt^g�S�l��g�r���Ɩ��et^gt^g�S�l��g�r���Ɩ��et^gt^g�S�l��g�r���_qg�0Ɩ��et^gt^g�0�0�0 �0�0�0�000�0�0�0 �0�0�0�00�S�l��g�r���_qg�0Ɩ��et^gt^g�S�l��g�r���_qg�0Ɩ��et^gt^g�S�l��g�r���_qg�0Ɩ��et^gt^g�S�l��g�r���_�>y�R�]Ɩ��et^gt^g�0�0�0 �0�0�0�000�0�0�0 �0�0�0�00�S�l��g�r���_�>y�R�]Ɩ��et^gt^g�S�l��g�r���_�>y�R�]Ɩ��et^gt^g�S�l��g�r���_�>y�R�]Ɩ��et^gt^g
</file>

<file path=customXml/item12.xml>��t^gt^gt^gt^g (t^t^g (�VJSgt^g (gn0�0�0�0�0�0�0t^g (g�S�l��g�r����S�l��g�r����O<�.�O���te}g�S�lёM�(�Ock�R�]�[�N�e�R�]�;u(�[�N�eƖ��e�R�]ёM�T�(g!k�[>~�R�]ёM��S�l��g�r���_�}T��S�l��g�r���_�}T��O<�.�O���te}g�S�lёM�(�Ock�R�]�[�N�e�R�]�;u(�[�N�eƖ��e�R�]ёM�T�(g!k�[>~�R�]ёM�qg�0�S�l��g�r���_qg�0�S�l��g�r���_qg�0�O<�.�O���te}g�S�lёM�(�Ock�R�]�[�N�e�R�]�;u(�[�N�eƖ��e�R�]ёM�T�(g!k�[>~�R�]ёM��S�l��g�r���_�>y�R�]�S�l��g�r���_�>y�R�]�O<�.�O���te}g�S�lёM�(�Ock�R�]�[�N�e�R�]�;u(�[�N�eƖ��e�R�]ёM�T�(g!k�[>~�R�]ёM�
</file>

<file path=customXml/item13.xml>��t^g�S�l��g�r���_�}T�,_t�S�l��g�r����S�l��g�r���_qg�0,_t�S�l��g�r���_�>y�R�]
</file>

<file path=customXml/item14.xml>���S�l��g�r���_�>y�R�]
</file>

<file path=customXml/item15.xml>��
</file>

<file path=customXml/item16.xml>��
</file>

<file path=customXml/item17.xml>��
</file>

<file path=customXml/item18.xml>��
</file>

<file path=customXml/item19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F0ALAAiAHAAcgBvAGoAZQBjAHQATgBhAG0AZQBzACIAOgBb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FkATQBEACIALAAiAGMAdQByAHIAZQBuAGMAeQBTAHkAbQBiAG8AbAAiADoAIgCl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oAYQAtAGoAcAAiAH0AfQA=</AFEJSONBlob>
</file>

<file path=customXml/item20.xml>��
</file>

<file path=customXml/item21.xml>���S�l��g�r���_�}T�Ɩ��e�O<�.�O���te}g�S�lёM�(�Ock�R�]�[�N�e�R�]�;u(�[�N�eƖ��e�R�]ёM�T�(g!k�[>~�R�]ёM�qg�0�O<�.�O���te}g�S�lёM�(�Ock�R�]�[�N�e�R�]�;u(�[�N�eƖ��e�R�]ёM�T�(g!k�[>~�R�]ёM�qg�0
</file>

<file path=customXml/item22.xml>���|@w�0�0d��S�R�]ёM��|@w�0�0d��S�R�]ёM�
</file>

<file path=customXml/item23.xml>��t^gt^gt^g (t^t^g (�VJSgt^g (gn0�0�0�0�0�0�0t^g (gt^gt^g (t^t^g (�VJSgt^g (gn0�0�0�0�0�0�0t^g (g
</file>

<file path=customXml/item24.xml>��
</file>

<file path=customXml/item25.xml>��
</file>

<file path=customXml/itemProps1.xml><?xml version="1.0" encoding="utf-8"?>
<ds:datastoreItem xmlns:ds="http://schemas.openxmlformats.org/officeDocument/2006/customXml" ds:itemID="{2113D5B2-7FC4-4276-ACE4-AA35F45F236B}">
  <ds:schemaRefs/>
</ds:datastoreItem>
</file>

<file path=customXml/itemProps2.xml><?xml version="1.0" encoding="utf-8"?>
<ds:datastoreItem xmlns:ds="http://schemas.openxmlformats.org/officeDocument/2006/customXml" ds:itemID="{FE3E0D60-BAD9-4953-A439-2794B01E28A4}">
  <ds:schemaRefs/>
</ds:datastoreItem>
</file>

<file path=customXml/itemProps3.xml><?xml version="1.0" encoding="utf-8"?>
<ds:datastoreItem xmlns:ds="http://schemas.openxmlformats.org/officeDocument/2006/customXml" ds:itemID="{44555844-4FD8-4A17-A0B9-1FC31AA0F206}">
  <ds:schemaRefs/>
</ds:datastoreItem>
</file>

<file path=customXml/itemProps4.xml><?xml version="1.0" encoding="utf-8"?>
<ds:datastoreItem xmlns:ds="http://schemas.openxmlformats.org/officeDocument/2006/customXml" ds:itemID="{71509683-65A3-479F-8DA2-29519EFFBCE4}">
  <ds:schemaRefs/>
</ds:datastoreItem>
</file>

<file path=customXml/itemProps5.xml><?xml version="1.0" encoding="utf-8"?>
<ds:datastoreItem xmlns:ds="http://schemas.openxmlformats.org/officeDocument/2006/customXml" ds:itemID="{8123DB44-8077-4409-8914-A73C13B9550E}">
  <ds:schemaRefs/>
</ds:datastoreItem>
</file>

<file path=customXml/itemProps6.xml><?xml version="1.0" encoding="utf-8"?>
<ds:datastoreItem xmlns:ds="http://schemas.openxmlformats.org/officeDocument/2006/customXml" ds:itemID="{58F3A543-304A-4D96-BE85-8837B126DDF4}">
  <ds:schemaRefs/>
</ds:datastoreItem>
</file>

<file path=customXml/itemProps7.xml><?xml version="1.0" encoding="utf-8"?>
<ds:datastoreItem xmlns:ds="http://schemas.openxmlformats.org/officeDocument/2006/customXml" ds:itemID="{C4664131-C829-4328-833B-4D115EEE3117}">
  <ds:schemaRefs/>
</ds:datastoreItem>
</file>

<file path=customXml/itemProps8.xml><?xml version="1.0" encoding="utf-8"?>
<ds:datastoreItem xmlns:ds="http://schemas.openxmlformats.org/officeDocument/2006/customXml" ds:itemID="{1D3A44E9-2D99-4009-BF2C-11A34BB8BABC}">
  <ds:schemaRefs/>
</ds:datastoreItem>
</file>

<file path=customXml/itemProps9.xml><?xml version="1.0" encoding="utf-8"?>
<ds:datastoreItem xmlns:ds="http://schemas.openxmlformats.org/officeDocument/2006/customXml" ds:itemID="{7295F0CD-11BB-445F-A630-74E2936D9B74}">
  <ds:schemaRefs/>
</ds:datastoreItem>
</file>

<file path=customXml/itemProps10.xml><?xml version="1.0" encoding="utf-8"?>
<ds:datastoreItem xmlns:ds="http://schemas.openxmlformats.org/officeDocument/2006/customXml" ds:itemID="{E0F3EEBE-2B6F-4338-96C6-6F172BF85392}">
  <ds:schemaRefs/>
</ds:datastoreItem>
</file>

<file path=customXml/itemProps11.xml><?xml version="1.0" encoding="utf-8"?>
<ds:datastoreItem xmlns:ds="http://schemas.openxmlformats.org/officeDocument/2006/customXml" ds:itemID="{DEA99B8A-07EF-4D91-9750-E5A11FC82580}">
  <ds:schemaRefs/>
</ds:datastoreItem>
</file>

<file path=customXml/itemProps12.xml><?xml version="1.0" encoding="utf-8"?>
<ds:datastoreItem xmlns:ds="http://schemas.openxmlformats.org/officeDocument/2006/customXml" ds:itemID="{02507B7A-ADA2-402B-913A-A187AB6D2A3E}">
  <ds:schemaRefs/>
</ds:datastoreItem>
</file>

<file path=customXml/itemProps13.xml><?xml version="1.0" encoding="utf-8"?>
<ds:datastoreItem xmlns:ds="http://schemas.openxmlformats.org/officeDocument/2006/customXml" ds:itemID="{E078453A-88E5-441E-9A73-ECB962ED5069}">
  <ds:schemaRefs/>
</ds:datastoreItem>
</file>

<file path=customXml/itemProps14.xml><?xml version="1.0" encoding="utf-8"?>
<ds:datastoreItem xmlns:ds="http://schemas.openxmlformats.org/officeDocument/2006/customXml" ds:itemID="{7288A92C-C647-4114-944F-14DDA42DF740}">
  <ds:schemaRefs/>
</ds:datastoreItem>
</file>

<file path=customXml/itemProps15.xml><?xml version="1.0" encoding="utf-8"?>
<ds:datastoreItem xmlns:ds="http://schemas.openxmlformats.org/officeDocument/2006/customXml" ds:itemID="{A138A67F-DA71-43F6-AD46-31CCDB25BEBC}">
  <ds:schemaRefs/>
</ds:datastoreItem>
</file>

<file path=customXml/itemProps16.xml><?xml version="1.0" encoding="utf-8"?>
<ds:datastoreItem xmlns:ds="http://schemas.openxmlformats.org/officeDocument/2006/customXml" ds:itemID="{0B97E31E-9E65-4EDF-9DF3-1477316E93FB}">
  <ds:schemaRefs/>
</ds:datastoreItem>
</file>

<file path=customXml/itemProps17.xml><?xml version="1.0" encoding="utf-8"?>
<ds:datastoreItem xmlns:ds="http://schemas.openxmlformats.org/officeDocument/2006/customXml" ds:itemID="{DA79AAFC-A04E-4882-B9A3-5D0CAD74D778}">
  <ds:schemaRefs/>
</ds:datastoreItem>
</file>

<file path=customXml/itemProps18.xml><?xml version="1.0" encoding="utf-8"?>
<ds:datastoreItem xmlns:ds="http://schemas.openxmlformats.org/officeDocument/2006/customXml" ds:itemID="{12DF96FA-D016-448D-AD80-1A7A1EFF2DAA}">
  <ds:schemaRefs/>
</ds:datastoreItem>
</file>

<file path=customXml/itemProps19.xml><?xml version="1.0" encoding="utf-8"?>
<ds:datastoreItem xmlns:ds="http://schemas.openxmlformats.org/officeDocument/2006/customXml" ds:itemID="{A9FEA7C3-312D-4DA9-A535-6E68B7DCC388}">
  <ds:schemaRefs>
    <ds:schemaRef ds:uri="http://schemas.advancedformulaenvironment.officeapps.live.com/afejsonblob/1.0"/>
  </ds:schemaRefs>
</ds:datastoreItem>
</file>

<file path=customXml/itemProps20.xml><?xml version="1.0" encoding="utf-8"?>
<ds:datastoreItem xmlns:ds="http://schemas.openxmlformats.org/officeDocument/2006/customXml" ds:itemID="{BA5D15EB-6848-4471-876A-F9A624DDE822}">
  <ds:schemaRefs/>
</ds:datastoreItem>
</file>

<file path=customXml/itemProps21.xml><?xml version="1.0" encoding="utf-8"?>
<ds:datastoreItem xmlns:ds="http://schemas.openxmlformats.org/officeDocument/2006/customXml" ds:itemID="{BE9EAEF6-5218-4111-8499-69CF0FD6B60C}">
  <ds:schemaRefs/>
</ds:datastoreItem>
</file>

<file path=customXml/itemProps22.xml><?xml version="1.0" encoding="utf-8"?>
<ds:datastoreItem xmlns:ds="http://schemas.openxmlformats.org/officeDocument/2006/customXml" ds:itemID="{483FC2B5-36F8-45CC-93C9-BE4D32FF5E49}">
  <ds:schemaRefs/>
</ds:datastoreItem>
</file>

<file path=customXml/itemProps23.xml><?xml version="1.0" encoding="utf-8"?>
<ds:datastoreItem xmlns:ds="http://schemas.openxmlformats.org/officeDocument/2006/customXml" ds:itemID="{16DA2696-A69A-446F-AD71-8C885D568C22}">
  <ds:schemaRefs/>
</ds:datastoreItem>
</file>

<file path=customXml/itemProps24.xml><?xml version="1.0" encoding="utf-8"?>
<ds:datastoreItem xmlns:ds="http://schemas.openxmlformats.org/officeDocument/2006/customXml" ds:itemID="{655C890C-09ED-4A5D-8AA5-0746AB234467}">
  <ds:schemaRefs/>
</ds:datastoreItem>
</file>

<file path=customXml/itemProps25.xml><?xml version="1.0" encoding="utf-8"?>
<ds:datastoreItem xmlns:ds="http://schemas.openxmlformats.org/officeDocument/2006/customXml" ds:itemID="{9AB658C9-87F8-4962-A039-FBDD3BF852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21</vt:i4>
      </vt:variant>
      <vt:variant>
        <vt:lpstr>名前付き一覧</vt:lpstr>
      </vt:variant>
      <vt:variant>
        <vt:i4>3</vt:i4>
      </vt:variant>
    </vt:vector>
  </HeadingPairs>
  <TitlesOfParts>
    <vt:vector size="24" baseType="lpstr">
      <vt:lpstr>_t受注ﾌｧｲﾙ</vt:lpstr>
      <vt:lpstr>呼び出された関数</vt:lpstr>
      <vt:lpstr>月次実績表</vt:lpstr>
      <vt:lpstr>月次実績表_PIVOT</vt:lpstr>
      <vt:lpstr>_t受注ﾌｧｲﾙ_総合計</vt:lpstr>
      <vt:lpstr>_t受注ﾌｧｲﾙ_総合計_PIVOT</vt:lpstr>
      <vt:lpstr>_t受注ﾌｧｲﾙ_総合計_PIVOT (加工完了のみ)</vt:lpstr>
      <vt:lpstr>_t受注ﾌｧｲﾙ_TPI_PIVOT</vt:lpstr>
      <vt:lpstr>_t受注ﾌｧｲﾙ_総合計_PIVOT (指定工程)</vt:lpstr>
      <vt:lpstr>_t受注ﾌｧｲﾙ_総合計_PIVOT (粘着ゴミ除去加工)</vt:lpstr>
      <vt:lpstr>_t受注ﾌｧｲﾙ_TPI</vt:lpstr>
      <vt:lpstr>売上高予定(東レ)</vt:lpstr>
      <vt:lpstr>売上高予定(東レ)_PIVOT</vt:lpstr>
      <vt:lpstr>_t受注ﾌｧｲﾙ_自社加工</vt:lpstr>
      <vt:lpstr>_t受注ﾌｧｲﾙ_自社加工_PIVOT</vt:lpstr>
      <vt:lpstr>加工実績DATA</vt:lpstr>
      <vt:lpstr>helper</vt:lpstr>
      <vt:lpstr>使い方</vt:lpstr>
      <vt:lpstr>集計表</vt:lpstr>
      <vt:lpstr>売上＆差益</vt:lpstr>
      <vt:lpstr>経費（予算）</vt:lpstr>
      <vt:lpstr>'経費（予算）'!Print_Area</vt:lpstr>
      <vt:lpstr>集計表!Print_Area</vt:lpstr>
      <vt:lpstr>'売上＆差益'!Print_Area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浦部 津々久</dc:creator>
  <cp:lastModifiedBy>細川 長岡産業</cp:lastModifiedBy>
  <cp:lastPrinted>2025-10-07T06:07:45Z</cp:lastPrinted>
  <dcterms:created xsi:type="dcterms:W3CDTF">2015-03-24T07:22:41Z</dcterms:created>
  <dcterms:modified xsi:type="dcterms:W3CDTF">2026-09-03T01:11:18Z</dcterms:modified>
</cp:coreProperties>
</file>